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drawings/drawing11.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3.xml" ContentType="application/vnd.openxmlformats-officedocument.drawingml.chartshapes+xml"/>
  <Override PartName="/xl/drawings/drawing14.xml" ContentType="application/vnd.openxmlformats-officedocument.drawing+xml"/>
  <Override PartName="/xl/charts/chart16.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charts/chart17.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7.xml" ContentType="application/vnd.openxmlformats-officedocument.drawingml.chartshapes+xml"/>
  <Override PartName="/xl/drawings/drawing18.xml" ContentType="application/vnd.openxmlformats-officedocument.drawing+xml"/>
  <Override PartName="/xl/charts/chart18.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9.xml" ContentType="application/vnd.openxmlformats-officedocument.drawingml.chartshapes+xml"/>
  <Override PartName="/xl/drawings/drawing20.xml" ContentType="application/vnd.openxmlformats-officedocument.drawing+xml"/>
  <Override PartName="/xl/charts/chart19.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charts/chart20.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2.xml" ContentType="application/vnd.openxmlformats-officedocument.drawingml.chartshapes+xml"/>
  <Override PartName="/xl/drawings/drawing23.xml" ContentType="application/vnd.openxmlformats-officedocument.drawing+xml"/>
  <Override PartName="/xl/charts/chart21.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xml"/>
  <Override PartName="/xl/charts/chart22.xml" ContentType="application/vnd.openxmlformats-officedocument.drawingml.chart+xml"/>
  <Override PartName="/xl/charts/style17.xml" ContentType="application/vnd.ms-office.chartstyle+xml"/>
  <Override PartName="/xl/charts/colors17.xml" ContentType="application/vnd.ms-office.chartcolorstyle+xml"/>
  <Override PartName="/xl/charts/chart23.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5.xml" ContentType="application/vnd.openxmlformats-officedocument.drawing+xml"/>
  <Override PartName="/xl/charts/chart24.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6.xml" ContentType="application/vnd.openxmlformats-officedocument.drawingml.chartshapes+xml"/>
  <Override PartName="/xl/drawings/drawing27.xml" ContentType="application/vnd.openxmlformats-officedocument.drawing+xml"/>
  <Override PartName="/xl/charts/chart25.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8.xml" ContentType="application/vnd.openxmlformats-officedocument.drawingml.chartshapes+xml"/>
  <Override PartName="/xl/charts/chart26.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9.xml" ContentType="application/vnd.openxmlformats-officedocument.drawingml.chartshapes+xml"/>
  <Override PartName="/xl/drawings/drawing30.xml" ContentType="application/vnd.openxmlformats-officedocument.drawing+xml"/>
  <Override PartName="/xl/charts/chart27.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1.xml" ContentType="application/vnd.openxmlformats-officedocument.drawingml.chartshapes+xml"/>
  <Override PartName="/xl/drawings/drawing32.xml" ContentType="application/vnd.openxmlformats-officedocument.drawing+xml"/>
  <Override PartName="/xl/charts/chart28.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3.xml" ContentType="application/vnd.openxmlformats-officedocument.drawingml.chartshapes+xml"/>
  <Override PartName="/xl/charts/chart29.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4.xml" ContentType="application/vnd.openxmlformats-officedocument.drawingml.chartshapes+xml"/>
  <Override PartName="/xl/drawings/drawing35.xml" ContentType="application/vnd.openxmlformats-officedocument.drawing+xml"/>
  <Override PartName="/xl/charts/chart30.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charts/chart31.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8.xml" ContentType="application/vnd.openxmlformats-officedocument.drawingml.chartshapes+xml"/>
  <Override PartName="/xl/drawings/drawing39.xml" ContentType="application/vnd.openxmlformats-officedocument.drawing+xml"/>
  <Override PartName="/xl/charts/chart32.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0.xml" ContentType="application/vnd.openxmlformats-officedocument.drawingml.chartshapes+xml"/>
  <Override PartName="/xl/drawings/drawing41.xml" ContentType="application/vnd.openxmlformats-officedocument.drawing+xml"/>
  <Override PartName="/xl/charts/chart33.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charts/chart34.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5.xml" ContentType="application/vnd.openxmlformats-officedocument.drawingml.chart+xml"/>
  <Override PartName="/xl/charts/style30.xml" ContentType="application/vnd.ms-office.chartstyle+xml"/>
  <Override PartName="/xl/charts/colors30.xml" ContentType="application/vnd.ms-office.chartcolorstyle+xml"/>
  <Override PartName="/xl/charts/chart36.xml" ContentType="application/vnd.openxmlformats-officedocument.drawingml.chart+xml"/>
  <Override PartName="/xl/charts/style31.xml" ContentType="application/vnd.ms-office.chartstyle+xml"/>
  <Override PartName="/xl/charts/colors31.xml" ContentType="application/vnd.ms-office.chartcolorstyle+xml"/>
  <Override PartName="/xl/charts/chart37.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5.xml" ContentType="application/vnd.openxmlformats-officedocument.drawing+xml"/>
  <Override PartName="/xl/charts/chart38.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46.xml" ContentType="application/vnd.openxmlformats-officedocument.drawingml.chartshapes+xml"/>
  <Override PartName="/xl/charts/chart39.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47.xml" ContentType="application/vnd.openxmlformats-officedocument.drawingml.chartshapes+xml"/>
  <Override PartName="/xl/drawings/drawing48.xml" ContentType="application/vnd.openxmlformats-officedocument.drawing+xml"/>
  <Override PartName="/xl/charts/chart40.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9.xml" ContentType="application/vnd.openxmlformats-officedocument.drawing+xml"/>
  <Override PartName="/xl/charts/chart41.xml" ContentType="application/vnd.openxmlformats-officedocument.drawingml.chart+xml"/>
  <Override PartName="/xl/charts/style36.xml" ContentType="application/vnd.ms-office.chartstyle+xml"/>
  <Override PartName="/xl/charts/colors36.xml" ContentType="application/vnd.ms-office.chartcolorstyle+xml"/>
  <Override PartName="/xl/charts/chart42.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0.xml" ContentType="application/vnd.openxmlformats-officedocument.drawingml.chartshapes+xml"/>
  <Override PartName="/xl/drawings/drawing51.xml" ContentType="application/vnd.openxmlformats-officedocument.drawing+xml"/>
  <Override PartName="/xl/charts/chart43.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2.xml" ContentType="application/vnd.openxmlformats-officedocument.drawing+xml"/>
  <Override PartName="/xl/charts/chart44.xml" ContentType="application/vnd.openxmlformats-officedocument.drawingml.chart+xml"/>
  <Override PartName="/xl/charts/style39.xml" ContentType="application/vnd.ms-office.chartstyle+xml"/>
  <Override PartName="/xl/charts/colors39.xml" ContentType="application/vnd.ms-office.chartcolorstyle+xml"/>
  <Override PartName="/xl/charts/chart45.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53.xml" ContentType="application/vnd.openxmlformats-officedocument.drawingml.chartshapes+xml"/>
  <Override PartName="/xl/drawings/drawing54.xml" ContentType="application/vnd.openxmlformats-officedocument.drawing+xml"/>
  <Override PartName="/xl/charts/chart46.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55.xml" ContentType="application/vnd.openxmlformats-officedocument.drawing+xml"/>
  <Override PartName="/xl/charts/chart47.xml" ContentType="application/vnd.openxmlformats-officedocument.drawingml.chart+xml"/>
  <Override PartName="/xl/charts/style42.xml" ContentType="application/vnd.ms-office.chartstyle+xml"/>
  <Override PartName="/xl/charts/colors42.xml" ContentType="application/vnd.ms-office.chartcolorstyle+xml"/>
  <Override PartName="/xl/charts/chart48.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56.xml" ContentType="application/vnd.openxmlformats-officedocument.drawingml.chartshapes+xml"/>
  <Override PartName="/xl/drawings/drawing57.xml" ContentType="application/vnd.openxmlformats-officedocument.drawing+xml"/>
  <Override PartName="/xl/charts/chart49.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58.xml" ContentType="application/vnd.openxmlformats-officedocument.drawing+xml"/>
  <Override PartName="/xl/charts/chart50.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59.xml" ContentType="application/vnd.openxmlformats-officedocument.drawingml.chartshapes+xml"/>
  <Override PartName="/xl/drawings/drawing60.xml" ContentType="application/vnd.openxmlformats-officedocument.drawing+xml"/>
  <Override PartName="/xl/charts/chart51.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1.xml" ContentType="application/vnd.openxmlformats-officedocument.drawingml.chartshapes+xml"/>
  <Override PartName="/xl/drawings/drawing62.xml" ContentType="application/vnd.openxmlformats-officedocument.drawing+xml"/>
  <Override PartName="/xl/charts/chart52.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charts/chart53.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65.xml" ContentType="application/vnd.openxmlformats-officedocument.drawingml.chartshapes+xml"/>
  <Override PartName="/xl/drawings/drawing66.xml" ContentType="application/vnd.openxmlformats-officedocument.drawing+xml"/>
  <Override PartName="/xl/charts/chart54.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67.xml" ContentType="application/vnd.openxmlformats-officedocument.drawingml.chartshapes+xml"/>
  <Override PartName="/xl/drawings/drawing68.xml" ContentType="application/vnd.openxmlformats-officedocument.drawing+xml"/>
  <Override PartName="/xl/charts/chart55.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charts/chart56.xml" ContentType="application/vnd.openxmlformats-officedocument.drawingml.chart+xml"/>
  <Override PartName="/xl/drawings/drawing71.xml" ContentType="application/vnd.openxmlformats-officedocument.drawingml.chartshapes+xml"/>
  <Override PartName="/xl/drawings/drawing72.xml" ContentType="application/vnd.openxmlformats-officedocument.drawing+xml"/>
  <Override PartName="/xl/charts/chart57.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3.xml" ContentType="application/vnd.openxmlformats-officedocument.drawingml.chartshapes+xml"/>
  <Override PartName="/xl/drawings/drawing74.xml" ContentType="application/vnd.openxmlformats-officedocument.drawing+xml"/>
  <Override PartName="/xl/charts/chart58.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charts/chart59.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77.xml" ContentType="application/vnd.openxmlformats-officedocument.drawingml.chartshapes+xml"/>
  <Override PartName="/xl/drawings/drawing78.xml" ContentType="application/vnd.openxmlformats-officedocument.drawing+xml"/>
  <Override PartName="/xl/charts/chart60.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79.xml" ContentType="application/vnd.openxmlformats-officedocument.drawingml.chartshapes+xml"/>
  <Override PartName="/xl/drawings/drawing80.xml" ContentType="application/vnd.openxmlformats-officedocument.drawing+xml"/>
  <Override PartName="/xl/charts/chart61.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charts/chart62.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3.xml" ContentType="application/vnd.openxmlformats-officedocument.drawingml.chartshapes+xml"/>
  <Override PartName="/xl/drawings/drawing84.xml" ContentType="application/vnd.openxmlformats-officedocument.drawing+xml"/>
  <Override PartName="/xl/charts/chart63.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5.xml" ContentType="application/vnd.openxmlformats-officedocument.drawingml.chartshapes+xml"/>
  <Override PartName="/xl/drawings/drawing86.xml" ContentType="application/vnd.openxmlformats-officedocument.drawing+xml"/>
  <Override PartName="/xl/charts/chart64.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charts/chart65.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drawings/drawing90.xml" ContentType="application/vnd.openxmlformats-officedocument.drawing+xml"/>
  <Override PartName="/xl/charts/chart66.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1.xml" ContentType="application/vnd.openxmlformats-officedocument.drawingml.chartshapes+xml"/>
  <Override PartName="/xl/drawings/drawing92.xml" ContentType="application/vnd.openxmlformats-officedocument.drawing+xml"/>
  <Override PartName="/xl/charts/chart67.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charts/chart68.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5.xml" ContentType="application/vnd.openxmlformats-officedocument.drawingml.chartshapes+xml"/>
  <Override PartName="/xl/drawings/drawing96.xml" ContentType="application/vnd.openxmlformats-officedocument.drawing+xml"/>
  <Override PartName="/xl/charts/chart69.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7.xml" ContentType="application/vnd.openxmlformats-officedocument.drawingml.chartshapes+xml"/>
  <Override PartName="/xl/drawings/drawing98.xml" ContentType="application/vnd.openxmlformats-officedocument.drawing+xml"/>
  <Override PartName="/xl/charts/chart70.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charts/chart71.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101.xml" ContentType="application/vnd.openxmlformats-officedocument.drawingml.chartshapes+xml"/>
  <Override PartName="/xl/drawings/drawing102.xml" ContentType="application/vnd.openxmlformats-officedocument.drawing+xml"/>
  <Override PartName="/xl/charts/chart72.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103.xml" ContentType="application/vnd.openxmlformats-officedocument.drawing+xml"/>
  <Override PartName="/xl/charts/chart73.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4.xml" ContentType="application/vnd.openxmlformats-officedocument.drawing+xml"/>
  <Override PartName="/xl/charts/chart74.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5.xml" ContentType="application/vnd.openxmlformats-officedocument.drawing+xml"/>
  <Override PartName="/xl/charts/chart75.xml" ContentType="application/vnd.openxmlformats-officedocument.drawingml.chart+xml"/>
  <Override PartName="/xl/charts/style69.xml" ContentType="application/vnd.ms-office.chartstyle+xml"/>
  <Override PartName="/xl/charts/colors69.xml" ContentType="application/vnd.ms-office.chartcolorstyle+xml"/>
  <Override PartName="/xl/charts/chart76.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6.xml" ContentType="application/vnd.openxmlformats-officedocument.drawing+xml"/>
  <Override PartName="/xl/charts/chart77.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drawings/drawing108.xml" ContentType="application/vnd.openxmlformats-officedocument.drawing+xml"/>
  <Override PartName="/xl/charts/chart78.xml" ContentType="application/vnd.openxmlformats-officedocument.drawingml.chart+xml"/>
  <Override PartName="/xl/charts/style72.xml" ContentType="application/vnd.ms-office.chartstyle+xml"/>
  <Override PartName="/xl/charts/colors72.xml" ContentType="application/vnd.ms-office.chartcolorstyle+xml"/>
  <Override PartName="/xl/charts/chart79.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09.xml" ContentType="application/vnd.openxmlformats-officedocument.drawing+xml"/>
  <Override PartName="/xl/charts/chart80.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0.xml" ContentType="application/vnd.openxmlformats-officedocument.drawingml.chartshapes+xml"/>
  <Override PartName="/xl/drawings/drawing111.xml" ContentType="application/vnd.openxmlformats-officedocument.drawing+xml"/>
  <Override PartName="/xl/charts/chart81.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2.xml" ContentType="application/vnd.openxmlformats-officedocument.drawingml.chartshapes+xml"/>
  <Override PartName="/xl/drawings/drawing113.xml" ContentType="application/vnd.openxmlformats-officedocument.drawing+xml"/>
  <Override PartName="/xl/charts/chart82.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charts/chart83.xml" ContentType="application/vnd.openxmlformats-officedocument.drawingml.chart+xml"/>
  <Override PartName="/xl/charts/style77.xml" ContentType="application/vnd.ms-office.chartstyle+xml"/>
  <Override PartName="/xl/charts/colors77.xml" ContentType="application/vnd.ms-office.chartcolorstyle+xml"/>
  <Override PartName="/xl/charts/chart84.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6.xml" ContentType="application/vnd.openxmlformats-officedocument.drawing+xml"/>
  <Override PartName="/xl/charts/chart85.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charts/chart86.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19.xml" ContentType="application/vnd.openxmlformats-officedocument.drawingml.chartshapes+xml"/>
  <Override PartName="/xl/drawings/drawing120.xml" ContentType="application/vnd.openxmlformats-officedocument.drawing+xml"/>
  <Override PartName="/xl/charts/chart87.xml" ContentType="application/vnd.openxmlformats-officedocument.drawingml.chart+xml"/>
  <Override PartName="/xl/charts/style81.xml" ContentType="application/vnd.ms-office.chartstyle+xml"/>
  <Override PartName="/xl/charts/colors81.xml" ContentType="application/vnd.ms-office.chartcolorstyle+xml"/>
  <Override PartName="/xl/charts/chart88.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1.xml" ContentType="application/vnd.openxmlformats-officedocument.drawing+xml"/>
  <Override PartName="/xl/charts/chart89.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2.xml" ContentType="application/vnd.openxmlformats-officedocument.drawingml.chartshapes+xml"/>
  <Override PartName="/xl/drawings/drawing123.xml" ContentType="application/vnd.openxmlformats-officedocument.drawing+xml"/>
  <Override PartName="/xl/charts/chart90.xml" ContentType="application/vnd.openxmlformats-officedocument.drawingml.chart+xml"/>
  <Override PartName="/xl/charts/style84.xml" ContentType="application/vnd.ms-office.chartstyle+xml"/>
  <Override PartName="/xl/charts/colors84.xml" ContentType="application/vnd.ms-office.chartcolorstyle+xml"/>
  <Override PartName="/xl/charts/chart91.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4.xml" ContentType="application/vnd.openxmlformats-officedocument.drawing+xml"/>
  <Override PartName="/xl/charts/chart92.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5.xml" ContentType="application/vnd.openxmlformats-officedocument.drawingml.chartshapes+xml"/>
  <Override PartName="/xl/drawings/drawing126.xml" ContentType="application/vnd.openxmlformats-officedocument.drawing+xml"/>
  <Override PartName="/xl/charts/chart93.xml" ContentType="application/vnd.openxmlformats-officedocument.drawingml.chart+xml"/>
  <Override PartName="/xl/charts/style87.xml" ContentType="application/vnd.ms-office.chartstyle+xml"/>
  <Override PartName="/xl/charts/colors87.xml" ContentType="application/vnd.ms-office.chartcolorstyle+xml"/>
  <Override PartName="/xl/charts/chart94.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27.xml" ContentType="application/vnd.openxmlformats-officedocument.drawing+xml"/>
  <Override PartName="/xl/charts/chart95.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28.xml" ContentType="application/vnd.openxmlformats-officedocument.drawingml.chartshapes+xml"/>
  <Override PartName="/xl/drawings/drawing129.xml" ContentType="application/vnd.openxmlformats-officedocument.drawing+xml"/>
  <Override PartName="/xl/charts/chart96.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0.xml" ContentType="application/vnd.openxmlformats-officedocument.drawingml.chartshapes+xml"/>
  <Override PartName="/xl/drawings/drawing131.xml" ContentType="application/vnd.openxmlformats-officedocument.drawing+xml"/>
  <Override PartName="/xl/charts/chart97.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charts/chart98.xml" ContentType="application/vnd.openxmlformats-officedocument.drawingml.chart+xml"/>
  <Override PartName="/xl/charts/style92.xml" ContentType="application/vnd.ms-office.chartstyle+xml"/>
  <Override PartName="/xl/charts/colors92.xml" ContentType="application/vnd.ms-office.chartcolorstyle+xml"/>
  <Override PartName="/xl/charts/chart99.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34.xml" ContentType="application/vnd.openxmlformats-officedocument.drawing+xml"/>
  <Override PartName="/xl/charts/chart100.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35.xml" ContentType="application/vnd.openxmlformats-officedocument.drawing+xml"/>
  <Override PartName="/xl/charts/chart101.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36.xml" ContentType="application/vnd.openxmlformats-officedocument.drawingml.chartshapes+xml"/>
  <Override PartName="/xl/drawings/drawing137.xml" ContentType="application/vnd.openxmlformats-officedocument.drawing+xml"/>
  <Override PartName="/xl/charts/chart102.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comments1.xml" ContentType="application/vnd.openxmlformats-officedocument.spreadsheetml.comments+xml"/>
  <Override PartName="/xl/charts/chart103.xml" ContentType="application/vnd.openxmlformats-officedocument.drawingml.chart+xml"/>
  <Override PartName="/xl/charts/style97.xml" ContentType="application/vnd.ms-office.chartstyle+xml"/>
  <Override PartName="/xl/charts/colors97.xml" ContentType="application/vnd.ms-office.chartcolorstyle+xml"/>
  <Override PartName="/xl/charts/chart104.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0.xml" ContentType="application/vnd.openxmlformats-officedocument.drawing+xml"/>
  <Override PartName="/xl/charts/chart105.xml" ContentType="application/vnd.openxmlformats-officedocument.drawingml.chart+xml"/>
  <Override PartName="/xl/charts/style99.xml" ContentType="application/vnd.ms-office.chartstyle+xml"/>
  <Override PartName="/xl/charts/colors99.xml" ContentType="application/vnd.ms-office.chartcolorstyle+xml"/>
  <Override PartName="/xl/drawings/drawing141.xml" ContentType="application/vnd.openxmlformats-officedocument.drawing+xml"/>
  <Override PartName="/xl/charts/chart106.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142.xml" ContentType="application/vnd.openxmlformats-officedocument.drawing+xml"/>
  <Override PartName="/xl/charts/chart107.xml" ContentType="application/vnd.openxmlformats-officedocument.drawingml.chart+xml"/>
  <Override PartName="/xl/charts/style101.xml" ContentType="application/vnd.ms-office.chartstyle+xml"/>
  <Override PartName="/xl/charts/colors101.xml" ContentType="application/vnd.ms-office.chartcolorstyle+xml"/>
  <Override PartName="/xl/drawings/drawing143.xml" ContentType="application/vnd.openxmlformats-officedocument.drawingml.chartshapes+xml"/>
  <Override PartName="/xl/drawings/drawing144.xml" ContentType="application/vnd.openxmlformats-officedocument.drawing+xml"/>
  <Override PartName="/xl/charts/chart108.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145.xml" ContentType="application/vnd.openxmlformats-officedocument.drawingml.chartshapes+xml"/>
  <Override PartName="/xl/drawings/drawing146.xml" ContentType="application/vnd.openxmlformats-officedocument.drawing+xml"/>
  <Override PartName="/xl/charts/chart109.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47.xml" ContentType="application/vnd.openxmlformats-officedocument.drawingml.chartshapes+xml"/>
  <Override PartName="/xl/drawings/drawing148.xml" ContentType="application/vnd.openxmlformats-officedocument.drawing+xml"/>
  <Override PartName="/xl/charts/chart110.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149.xml" ContentType="application/vnd.openxmlformats-officedocument.drawingml.chartshapes+xml"/>
  <Override PartName="/xl/drawings/drawing150.xml" ContentType="application/vnd.openxmlformats-officedocument.drawing+xml"/>
  <Override PartName="/xl/charts/chart111.xml" ContentType="application/vnd.openxmlformats-officedocument.drawingml.chart+xml"/>
  <Override PartName="/xl/charts/style105.xml" ContentType="application/vnd.ms-office.chartstyle+xml"/>
  <Override PartName="/xl/charts/colors105.xml" ContentType="application/vnd.ms-office.chartcolorstyle+xml"/>
  <Override PartName="/xl/drawings/drawing151.xml" ContentType="application/vnd.openxmlformats-officedocument.drawingml.chartshapes+xml"/>
  <Override PartName="/xl/drawings/drawing152.xml" ContentType="application/vnd.openxmlformats-officedocument.drawing+xml"/>
  <Override PartName="/xl/charts/chart112.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153.xml" ContentType="application/vnd.openxmlformats-officedocument.drawingml.chartshapes+xml"/>
  <Override PartName="/xl/charts/chart113.xml" ContentType="application/vnd.openxmlformats-officedocument.drawingml.chart+xml"/>
  <Override PartName="/xl/charts/style107.xml" ContentType="application/vnd.ms-office.chartstyle+xml"/>
  <Override PartName="/xl/charts/colors107.xml" ContentType="application/vnd.ms-office.chartcolorstyle+xml"/>
  <Override PartName="/xl/drawings/drawing154.xml" ContentType="application/vnd.openxmlformats-officedocument.drawingml.chartshapes+xml"/>
  <Override PartName="/xl/drawings/drawing155.xml" ContentType="application/vnd.openxmlformats-officedocument.drawing+xml"/>
  <Override PartName="/xl/charts/chart114.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156.xml" ContentType="application/vnd.openxmlformats-officedocument.drawingml.chartshapes+xml"/>
  <Override PartName="/xl/drawings/drawing157.xml" ContentType="application/vnd.openxmlformats-officedocument.drawing+xml"/>
  <Override PartName="/xl/charts/chart115.xml" ContentType="application/vnd.openxmlformats-officedocument.drawingml.chart+xml"/>
  <Override PartName="/xl/charts/style109.xml" ContentType="application/vnd.ms-office.chartstyle+xml"/>
  <Override PartName="/xl/charts/colors109.xml" ContentType="application/vnd.ms-office.chartcolorstyle+xml"/>
  <Override PartName="/xl/drawings/drawing158.xml" ContentType="application/vnd.openxmlformats-officedocument.drawing+xml"/>
  <Override PartName="/xl/charts/chart116.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159.xml" ContentType="application/vnd.openxmlformats-officedocument.drawingml.chartshapes+xml"/>
  <Override PartName="/xl/charts/chart117.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60.xml" ContentType="application/vnd.openxmlformats-officedocument.drawing+xml"/>
  <Override PartName="/xl/charts/chart118.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161.xml" ContentType="application/vnd.openxmlformats-officedocument.drawingml.chartshapes+xml"/>
  <Override PartName="/xl/drawings/drawing162.xml" ContentType="application/vnd.openxmlformats-officedocument.drawing+xml"/>
  <Override PartName="/xl/charts/chart119.xml" ContentType="application/vnd.openxmlformats-officedocument.drawingml.chart+xml"/>
  <Override PartName="/xl/charts/style113.xml" ContentType="application/vnd.ms-office.chartstyle+xml"/>
  <Override PartName="/xl/charts/colors113.xml" ContentType="application/vnd.ms-office.chartcolorstyle+xml"/>
  <Override PartName="/xl/drawings/drawing163.xml" ContentType="application/vnd.openxmlformats-officedocument.drawingml.chartshapes+xml"/>
  <Override PartName="/xl/drawings/drawing164.xml" ContentType="application/vnd.openxmlformats-officedocument.drawing+xml"/>
  <Override PartName="/xl/charts/chart120.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165.xml" ContentType="application/vnd.openxmlformats-officedocument.drawingml.chartshapes+xml"/>
  <Override PartName="/xl/drawings/drawing166.xml" ContentType="application/vnd.openxmlformats-officedocument.drawing+xml"/>
  <Override PartName="/xl/drawings/drawing167.xml" ContentType="application/vnd.openxmlformats-officedocument.drawing+xml"/>
  <Override PartName="/xl/charts/chart121.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22.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168.xml" ContentType="application/vnd.openxmlformats-officedocument.drawing+xml"/>
  <Override PartName="/xl/charts/chart123.xml" ContentType="application/vnd.openxmlformats-officedocument.drawingml.chart+xml"/>
  <Override PartName="/xl/charts/style117.xml" ContentType="application/vnd.ms-office.chartstyle+xml"/>
  <Override PartName="/xl/charts/colors117.xml" ContentType="application/vnd.ms-office.chartcolorstyle+xml"/>
  <Override PartName="/xl/drawings/drawing169.xml" ContentType="application/vnd.openxmlformats-officedocument.drawing+xml"/>
  <Override PartName="/xl/charts/chart124.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170.xml" ContentType="application/vnd.openxmlformats-officedocument.drawingml.chartshapes+xml"/>
  <Override PartName="/xl/drawings/drawing171.xml" ContentType="application/vnd.openxmlformats-officedocument.drawing+xml"/>
  <Override PartName="/xl/charts/chart125.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72.xml" ContentType="application/vnd.openxmlformats-officedocument.drawingml.chartshapes+xml"/>
  <Override PartName="/xl/drawings/drawing173.xml" ContentType="application/vnd.openxmlformats-officedocument.drawing+xml"/>
  <Override PartName="/xl/charts/chart126.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174.xml" ContentType="application/vnd.openxmlformats-officedocument.drawingml.chartshapes+xml"/>
  <Override PartName="/xl/drawings/drawing175.xml" ContentType="application/vnd.openxmlformats-officedocument.drawing+xml"/>
  <Override PartName="/xl/charts/chart127.xml" ContentType="application/vnd.openxmlformats-officedocument.drawingml.chart+xml"/>
  <Override PartName="/xl/charts/style121.xml" ContentType="application/vnd.ms-office.chartstyle+xml"/>
  <Override PartName="/xl/charts/colors121.xml" ContentType="application/vnd.ms-office.chartcolorstyle+xml"/>
  <Override PartName="/xl/drawings/drawing176.xml" ContentType="application/vnd.openxmlformats-officedocument.drawingml.chartshapes+xml"/>
  <Override PartName="/xl/drawings/drawing177.xml" ContentType="application/vnd.openxmlformats-officedocument.drawing+xml"/>
  <Override PartName="/xl/charts/chart128.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178.xml" ContentType="application/vnd.openxmlformats-officedocument.drawing+xml"/>
  <Override PartName="/xl/charts/chart129.xml" ContentType="application/vnd.openxmlformats-officedocument.drawingml.chart+xml"/>
  <Override PartName="/xl/charts/style123.xml" ContentType="application/vnd.ms-office.chartstyle+xml"/>
  <Override PartName="/xl/charts/colors123.xml" ContentType="application/vnd.ms-office.chartcolorstyle+xml"/>
  <Override PartName="/xl/drawings/drawing179.xml" ContentType="application/vnd.openxmlformats-officedocument.drawing+xml"/>
  <Override PartName="/xl/charts/chart130.xml" ContentType="application/vnd.openxmlformats-officedocument.drawingml.chart+xml"/>
  <Override PartName="/xl/charts/style124.xml" ContentType="application/vnd.ms-office.chartstyle+xml"/>
  <Override PartName="/xl/charts/colors124.xml" ContentType="application/vnd.ms-office.chartcolorstyle+xml"/>
  <Override PartName="/xl/drawings/drawing180.xml" ContentType="application/vnd.openxmlformats-officedocument.drawingml.chartshapes+xml"/>
  <Override PartName="/xl/charts/chart131.xml" ContentType="application/vnd.openxmlformats-officedocument.drawingml.chart+xml"/>
  <Override PartName="/xl/charts/style125.xml" ContentType="application/vnd.ms-office.chartstyle+xml"/>
  <Override PartName="/xl/charts/colors125.xml" ContentType="application/vnd.ms-office.chartcolorstyle+xml"/>
  <Override PartName="/xl/drawings/drawing181.xml" ContentType="application/vnd.openxmlformats-officedocument.drawingml.chartshapes+xml"/>
  <Override PartName="/xl/drawings/drawing182.xml" ContentType="application/vnd.openxmlformats-officedocument.drawing+xml"/>
  <Override PartName="/xl/charts/chart132.xml" ContentType="application/vnd.openxmlformats-officedocument.drawingml.chart+xml"/>
  <Override PartName="/xl/charts/style126.xml" ContentType="application/vnd.ms-office.chartstyle+xml"/>
  <Override PartName="/xl/charts/colors126.xml" ContentType="application/vnd.ms-office.chartcolorstyle+xml"/>
  <Override PartName="/xl/drawings/drawing183.xml" ContentType="application/vnd.openxmlformats-officedocument.drawing+xml"/>
  <Override PartName="/xl/charts/chart133.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34.xml" ContentType="application/vnd.openxmlformats-officedocument.drawingml.chart+xml"/>
  <Override PartName="/xl/charts/style128.xml" ContentType="application/vnd.ms-office.chartstyle+xml"/>
  <Override PartName="/xl/charts/colors128.xml" ContentType="application/vnd.ms-office.chartcolorstyle+xml"/>
  <Override PartName="/xl/drawings/drawing184.xml" ContentType="application/vnd.openxmlformats-officedocument.drawing+xml"/>
  <Override PartName="/xl/charts/chart135.xml" ContentType="application/vnd.openxmlformats-officedocument.drawingml.chart+xml"/>
  <Override PartName="/xl/charts/style129.xml" ContentType="application/vnd.ms-office.chartstyle+xml"/>
  <Override PartName="/xl/charts/colors129.xml" ContentType="application/vnd.ms-office.chartcolorstyle+xml"/>
  <Override PartName="/xl/drawings/drawing185.xml" ContentType="application/vnd.openxmlformats-officedocument.drawing+xml"/>
  <Override PartName="/xl/charts/chart136.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7.xml" ContentType="application/vnd.openxmlformats-officedocument.drawingml.chart+xml"/>
  <Override PartName="/xl/charts/style131.xml" ContentType="application/vnd.ms-office.chartstyle+xml"/>
  <Override PartName="/xl/charts/colors131.xml" ContentType="application/vnd.ms-office.chartcolorstyle+xml"/>
  <Override PartName="/xl/drawings/drawing186.xml" ContentType="application/vnd.openxmlformats-officedocument.drawing+xml"/>
  <Override PartName="/xl/charts/chart138.xml" ContentType="application/vnd.openxmlformats-officedocument.drawingml.chart+xml"/>
  <Override PartName="/xl/charts/style132.xml" ContentType="application/vnd.ms-office.chartstyle+xml"/>
  <Override PartName="/xl/charts/colors132.xml" ContentType="application/vnd.ms-office.chartcolorstyle+xml"/>
  <Override PartName="/xl/drawings/drawing187.xml" ContentType="application/vnd.openxmlformats-officedocument.drawing+xml"/>
  <Override PartName="/xl/charts/chart139.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40.xml" ContentType="application/vnd.openxmlformats-officedocument.drawingml.chart+xml"/>
  <Override PartName="/xl/charts/style134.xml" ContentType="application/vnd.ms-office.chartstyle+xml"/>
  <Override PartName="/xl/charts/colors134.xml" ContentType="application/vnd.ms-office.chartcolorstyle+xml"/>
  <Override PartName="/xl/drawings/drawing188.xml" ContentType="application/vnd.openxmlformats-officedocument.drawing+xml"/>
  <Override PartName="/xl/charts/chart141.xml" ContentType="application/vnd.openxmlformats-officedocument.drawingml.chart+xml"/>
  <Override PartName="/xl/charts/style135.xml" ContentType="application/vnd.ms-office.chartstyle+xml"/>
  <Override PartName="/xl/charts/colors135.xml" ContentType="application/vnd.ms-office.chartcolorstyle+xml"/>
  <Override PartName="/xl/drawings/drawing189.xml" ContentType="application/vnd.openxmlformats-officedocument.drawing+xml"/>
  <Override PartName="/xl/charts/chart142.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43.xml" ContentType="application/vnd.openxmlformats-officedocument.drawingml.chart+xml"/>
  <Override PartName="/xl/charts/style137.xml" ContentType="application/vnd.ms-office.chartstyle+xml"/>
  <Override PartName="/xl/charts/colors137.xml" ContentType="application/vnd.ms-office.chartcolorstyle+xml"/>
  <Override PartName="/xl/drawings/drawing190.xml" ContentType="application/vnd.openxmlformats-officedocument.drawing+xml"/>
  <Override PartName="/xl/charts/chart144.xml" ContentType="application/vnd.openxmlformats-officedocument.drawingml.chart+xml"/>
  <Override PartName="/xl/charts/style138.xml" ContentType="application/vnd.ms-office.chartstyle+xml"/>
  <Override PartName="/xl/charts/colors138.xml" ContentType="application/vnd.ms-office.chartcolorstyle+xml"/>
  <Override PartName="/xl/drawings/drawing191.xml" ContentType="application/vnd.openxmlformats-officedocument.drawing+xml"/>
  <Override PartName="/xl/charts/chart145.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6.xml" ContentType="application/vnd.openxmlformats-officedocument.drawingml.chart+xml"/>
  <Override PartName="/xl/charts/style140.xml" ContentType="application/vnd.ms-office.chartstyle+xml"/>
  <Override PartName="/xl/charts/colors140.xml" ContentType="application/vnd.ms-office.chartcolorstyle+xml"/>
  <Override PartName="/xl/drawings/drawing192.xml" ContentType="application/vnd.openxmlformats-officedocument.drawing+xml"/>
  <Override PartName="/xl/charts/chart147.xml" ContentType="application/vnd.openxmlformats-officedocument.drawingml.chart+xml"/>
  <Override PartName="/xl/charts/style141.xml" ContentType="application/vnd.ms-office.chartstyle+xml"/>
  <Override PartName="/xl/charts/colors141.xml" ContentType="application/vnd.ms-office.chartcolorstyle+xml"/>
  <Override PartName="/xl/drawings/drawing193.xml" ContentType="application/vnd.openxmlformats-officedocument.drawing+xml"/>
  <Override PartName="/xl/charts/chart148.xml" ContentType="application/vnd.openxmlformats-officedocument.drawingml.chart+xml"/>
  <Override PartName="/xl/charts/style142.xml" ContentType="application/vnd.ms-office.chartstyle+xml"/>
  <Override PartName="/xl/charts/colors142.xml" ContentType="application/vnd.ms-office.chartcolorstyle+xml"/>
  <Override PartName="/xl/drawings/drawing194.xml" ContentType="application/vnd.openxmlformats-officedocument.drawingml.chartshapes+xml"/>
  <Override PartName="/xl/charts/chart149.xml" ContentType="application/vnd.openxmlformats-officedocument.drawingml.chart+xml"/>
  <Override PartName="/xl/charts/style143.xml" ContentType="application/vnd.ms-office.chartstyle+xml"/>
  <Override PartName="/xl/charts/colors143.xml" ContentType="application/vnd.ms-office.chartcolorstyle+xml"/>
  <Override PartName="/xl/drawings/drawing195.xml" ContentType="application/vnd.openxmlformats-officedocument.drawingml.chartshapes+xml"/>
  <Override PartName="/xl/drawings/drawing196.xml" ContentType="application/vnd.openxmlformats-officedocument.drawing+xml"/>
  <Override PartName="/xl/charts/chart150.xml" ContentType="application/vnd.openxmlformats-officedocument.drawingml.chart+xml"/>
  <Override PartName="/xl/charts/style144.xml" ContentType="application/vnd.ms-office.chartstyle+xml"/>
  <Override PartName="/xl/charts/colors144.xml" ContentType="application/vnd.ms-office.chartcolorstyle+xml"/>
  <Override PartName="/xl/drawings/drawing197.xml" ContentType="application/vnd.openxmlformats-officedocument.drawing+xml"/>
  <Override PartName="/xl/charts/chart151.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52.xml" ContentType="application/vnd.openxmlformats-officedocument.drawingml.chart+xml"/>
  <Override PartName="/xl/charts/style146.xml" ContentType="application/vnd.ms-office.chartstyle+xml"/>
  <Override PartName="/xl/charts/colors146.xml" ContentType="application/vnd.ms-office.chartcolorstyle+xml"/>
  <Override PartName="/xl/drawings/drawing198.xml" ContentType="application/vnd.openxmlformats-officedocument.drawing+xml"/>
  <Override PartName="/xl/charts/chart153.xml" ContentType="application/vnd.openxmlformats-officedocument.drawingml.chart+xml"/>
  <Override PartName="/xl/charts/style147.xml" ContentType="application/vnd.ms-office.chartstyle+xml"/>
  <Override PartName="/xl/charts/colors147.xml" ContentType="application/vnd.ms-office.chartcolorstyle+xml"/>
  <Override PartName="/xl/drawings/drawing199.xml" ContentType="application/vnd.openxmlformats-officedocument.drawing+xml"/>
  <Override PartName="/xl/charts/chart154.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55.xml" ContentType="application/vnd.openxmlformats-officedocument.drawingml.chart+xml"/>
  <Override PartName="/xl/charts/style149.xml" ContentType="application/vnd.ms-office.chartstyle+xml"/>
  <Override PartName="/xl/charts/colors149.xml" ContentType="application/vnd.ms-office.chartcolorstyle+xml"/>
  <Override PartName="/xl/drawings/drawing200.xml" ContentType="application/vnd.openxmlformats-officedocument.drawing+xml"/>
  <Override PartName="/xl/charts/chart156.xml" ContentType="application/vnd.openxmlformats-officedocument.drawingml.chart+xml"/>
  <Override PartName="/xl/charts/style150.xml" ContentType="application/vnd.ms-office.chartstyle+xml"/>
  <Override PartName="/xl/charts/colors150.xml" ContentType="application/vnd.ms-office.chartcolorstyle+xml"/>
  <Override PartName="/xl/drawings/drawing201.xml" ContentType="application/vnd.openxmlformats-officedocument.drawing+xml"/>
  <Override PartName="/xl/charts/chart157.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8.xml" ContentType="application/vnd.openxmlformats-officedocument.drawingml.chart+xml"/>
  <Override PartName="/xl/charts/style152.xml" ContentType="application/vnd.ms-office.chartstyle+xml"/>
  <Override PartName="/xl/charts/colors152.xml" ContentType="application/vnd.ms-office.chartcolorstyle+xml"/>
  <Override PartName="/xl/drawings/drawing202.xml" ContentType="application/vnd.openxmlformats-officedocument.drawing+xml"/>
  <Override PartName="/xl/charts/chart159.xml" ContentType="application/vnd.openxmlformats-officedocument.drawingml.chart+xml"/>
  <Override PartName="/xl/charts/style153.xml" ContentType="application/vnd.ms-office.chartstyle+xml"/>
  <Override PartName="/xl/charts/colors153.xml" ContentType="application/vnd.ms-office.chartcolorstyle+xml"/>
  <Override PartName="/xl/drawings/drawing203.xml" ContentType="application/vnd.openxmlformats-officedocument.drawing+xml"/>
  <Override PartName="/xl/charts/chart160.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61.xml" ContentType="application/vnd.openxmlformats-officedocument.drawingml.chart+xml"/>
  <Override PartName="/xl/charts/style155.xml" ContentType="application/vnd.ms-office.chartstyle+xml"/>
  <Override PartName="/xl/charts/colors155.xml" ContentType="application/vnd.ms-office.chartcolorstyle+xml"/>
  <Override PartName="/xl/drawings/drawing204.xml" ContentType="application/vnd.openxmlformats-officedocument.drawing+xml"/>
  <Override PartName="/xl/charts/chart162.xml" ContentType="application/vnd.openxmlformats-officedocument.drawingml.chart+xml"/>
  <Override PartName="/xl/charts/style156.xml" ContentType="application/vnd.ms-office.chartstyle+xml"/>
  <Override PartName="/xl/charts/colors156.xml" ContentType="application/vnd.ms-office.chartcolorstyle+xml"/>
  <Override PartName="/xl/drawings/drawing205.xml" ContentType="application/vnd.openxmlformats-officedocument.drawing+xml"/>
  <Override PartName="/xl/charts/chart163.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64.xml" ContentType="application/vnd.openxmlformats-officedocument.drawingml.chart+xml"/>
  <Override PartName="/xl/charts/style158.xml" ContentType="application/vnd.ms-office.chartstyle+xml"/>
  <Override PartName="/xl/charts/colors158.xml" ContentType="application/vnd.ms-office.chartcolorstyle+xml"/>
  <Override PartName="/xl/drawings/drawing206.xml" ContentType="application/vnd.openxmlformats-officedocument.drawing+xml"/>
  <Override PartName="/xl/charts/chart165.xml" ContentType="application/vnd.openxmlformats-officedocument.drawingml.chart+xml"/>
  <Override PartName="/xl/charts/style159.xml" ContentType="application/vnd.ms-office.chartstyle+xml"/>
  <Override PartName="/xl/charts/colors159.xml" ContentType="application/vnd.ms-office.chartcolorstyle+xml"/>
  <Override PartName="/xl/drawings/drawing207.xml" ContentType="application/vnd.openxmlformats-officedocument.drawing+xml"/>
  <Override PartName="/xl/charts/chart166.xml" ContentType="application/vnd.openxmlformats-officedocument.drawingml.chart+xml"/>
  <Override PartName="/xl/charts/style160.xml" ContentType="application/vnd.ms-office.chartstyle+xml"/>
  <Override PartName="/xl/charts/colors160.xml" ContentType="application/vnd.ms-office.chartcolorstyle+xml"/>
  <Override PartName="/xl/drawings/drawing208.xml" ContentType="application/vnd.openxmlformats-officedocument.drawing+xml"/>
  <Override PartName="/xl/charts/chart167.xml" ContentType="application/vnd.openxmlformats-officedocument.drawingml.chart+xml"/>
  <Override PartName="/xl/charts/style161.xml" ContentType="application/vnd.ms-office.chartstyle+xml"/>
  <Override PartName="/xl/charts/colors161.xml" ContentType="application/vnd.ms-office.chartcolorstyle+xml"/>
  <Override PartName="/xl/drawings/drawing209.xml" ContentType="application/vnd.openxmlformats-officedocument.drawing+xml"/>
  <Override PartName="/xl/charts/chart168.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69.xml" ContentType="application/vnd.openxmlformats-officedocument.drawingml.chart+xml"/>
  <Override PartName="/xl/charts/style163.xml" ContentType="application/vnd.ms-office.chartstyle+xml"/>
  <Override PartName="/xl/charts/colors163.xml" ContentType="application/vnd.ms-office.chartcolorstyle+xml"/>
  <Override PartName="/xl/drawings/drawing210.xml" ContentType="application/vnd.openxmlformats-officedocument.drawing+xml"/>
  <Override PartName="/xl/charts/chart170.xml" ContentType="application/vnd.openxmlformats-officedocument.drawingml.chart+xml"/>
  <Override PartName="/xl/charts/style164.xml" ContentType="application/vnd.ms-office.chartstyle+xml"/>
  <Override PartName="/xl/charts/colors16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Wagner\Trabalhos externos\Emendas\Senador Alessandro\Execução\"/>
    </mc:Choice>
  </mc:AlternateContent>
  <xr:revisionPtr revIDLastSave="0" documentId="13_ncr:1_{845BD840-213A-4720-A243-200A14986699}" xr6:coauthVersionLast="47" xr6:coauthVersionMax="47" xr10:uidLastSave="{00000000-0000-0000-0000-000000000000}"/>
  <bookViews>
    <workbookView xWindow="-120" yWindow="-120" windowWidth="20730" windowHeight="11760" tabRatio="935" firstSheet="123" activeTab="125" xr2:uid="{8D00A323-702D-49D3-9726-63835AB85B6E}"/>
  </bookViews>
  <sheets>
    <sheet name="Pop" sheetId="185" r:id="rId1"/>
    <sheet name="g1.1" sheetId="2" r:id="rId2"/>
    <sheet name="g1.2" sheetId="4" r:id="rId3"/>
    <sheet name="g1.3" sheetId="5" r:id="rId4"/>
    <sheet name="g1.4" sheetId="6" r:id="rId5"/>
    <sheet name="g1.5" sheetId="7" r:id="rId6"/>
    <sheet name="g1.6" sheetId="8" r:id="rId7"/>
    <sheet name="g1.7" sheetId="9" r:id="rId8"/>
    <sheet name="g1.8" sheetId="10" r:id="rId9"/>
    <sheet name="g1.9" sheetId="12" r:id="rId10"/>
    <sheet name="g1.10" sheetId="11" r:id="rId11"/>
    <sheet name="t1.1" sheetId="13" r:id="rId12"/>
    <sheet name="g2.1" sheetId="14" r:id="rId13"/>
    <sheet name="g2.2" sheetId="15" r:id="rId14"/>
    <sheet name="g2.3" sheetId="16" r:id="rId15"/>
    <sheet name="g2.4" sheetId="17" r:id="rId16"/>
    <sheet name="g2.5" sheetId="19" r:id="rId17"/>
    <sheet name="g2.6" sheetId="22" r:id="rId18"/>
    <sheet name="g2.7" sheetId="18" r:id="rId19"/>
    <sheet name="g2.8" sheetId="23" r:id="rId20"/>
    <sheet name="g2.9" sheetId="21" r:id="rId21"/>
    <sheet name="g2.10" sheetId="25" r:id="rId22"/>
    <sheet name="g2.11" sheetId="177" r:id="rId23"/>
    <sheet name="g2.12" sheetId="24" r:id="rId24"/>
    <sheet name="g3.1" sheetId="26" r:id="rId25"/>
    <sheet name="g3.2" sheetId="27" r:id="rId26"/>
    <sheet name="g3.3" sheetId="28" r:id="rId27"/>
    <sheet name="g3.4" sheetId="29" r:id="rId28"/>
    <sheet name="g3.5" sheetId="31" r:id="rId29"/>
    <sheet name="g3.6" sheetId="34" r:id="rId30"/>
    <sheet name="g3.7" sheetId="32" r:id="rId31"/>
    <sheet name="g3.8" sheetId="35" r:id="rId32"/>
    <sheet name="g3.9" sheetId="33" r:id="rId33"/>
    <sheet name="g3.10" sheetId="36" r:id="rId34"/>
    <sheet name="g3.11" sheetId="37" r:id="rId35"/>
    <sheet name="g3.12" sheetId="178" r:id="rId36"/>
    <sheet name="g4.1" sheetId="38" r:id="rId37"/>
    <sheet name="g4.2" sheetId="39" r:id="rId38"/>
    <sheet name="t4.1" sheetId="41" r:id="rId39"/>
    <sheet name="g5.1" sheetId="50" r:id="rId40"/>
    <sheet name="g5.2" sheetId="51" r:id="rId41"/>
    <sheet name="g5.3" sheetId="52" r:id="rId42"/>
    <sheet name="g5.4" sheetId="53" r:id="rId43"/>
    <sheet name="g6.1" sheetId="46" r:id="rId44"/>
    <sheet name="g6.2" sheetId="47" r:id="rId45"/>
    <sheet name="g6.3" sheetId="48" r:id="rId46"/>
    <sheet name="g6.4" sheetId="49" r:id="rId47"/>
    <sheet name="g7.1" sheetId="79" r:id="rId48"/>
    <sheet name="g7.2" sheetId="80" r:id="rId49"/>
    <sheet name="t7.1" sheetId="81" r:id="rId50"/>
    <sheet name="g8.1" sheetId="179" r:id="rId51"/>
    <sheet name="g8.2" sheetId="181" r:id="rId52"/>
    <sheet name="g8.3" sheetId="180" r:id="rId53"/>
    <sheet name="g8.4" sheetId="182" r:id="rId54"/>
    <sheet name="g.9.1" sheetId="54" r:id="rId55"/>
    <sheet name="g9.2" sheetId="55" r:id="rId56"/>
    <sheet name="t9.1" sheetId="56" r:id="rId57"/>
    <sheet name="g10.1" sheetId="57" r:id="rId58"/>
    <sheet name="g10.2" sheetId="58" r:id="rId59"/>
    <sheet name="t10.1" sheetId="59" r:id="rId60"/>
    <sheet name="g11.1" sheetId="60" r:id="rId61"/>
    <sheet name="g11.2" sheetId="61" r:id="rId62"/>
    <sheet name="t11.1" sheetId="62" r:id="rId63"/>
    <sheet name="g11.3" sheetId="63" r:id="rId64"/>
    <sheet name="g11.4" sheetId="64" r:id="rId65"/>
    <sheet name="t11.2" sheetId="65" r:id="rId66"/>
    <sheet name="g11.5" sheetId="66" r:id="rId67"/>
    <sheet name="g11.6" sheetId="67" r:id="rId68"/>
    <sheet name="g11.7" sheetId="68" r:id="rId69"/>
    <sheet name="g11.8" sheetId="183" r:id="rId70"/>
    <sheet name="g11.9" sheetId="73" r:id="rId71"/>
    <sheet name="g11.10" sheetId="74" r:id="rId72"/>
    <sheet name="t11.3" sheetId="75" r:id="rId73"/>
    <sheet name="g11.11" sheetId="70" r:id="rId74"/>
    <sheet name="g11.12" sheetId="71" r:id="rId75"/>
    <sheet name="t11.4" sheetId="72" r:id="rId76"/>
    <sheet name="g12.1" sheetId="76" r:id="rId77"/>
    <sheet name="g12.2" sheetId="77" r:id="rId78"/>
    <sheet name="t12.1" sheetId="78" r:id="rId79"/>
    <sheet name="g13.1" sheetId="82" r:id="rId80"/>
    <sheet name="g13.2" sheetId="83" r:id="rId81"/>
    <sheet name="g13.3" sheetId="84" r:id="rId82"/>
    <sheet name="g13.4" sheetId="89" r:id="rId83"/>
    <sheet name="g13.5" sheetId="87" r:id="rId84"/>
    <sheet name="g13.6" sheetId="85" r:id="rId85"/>
    <sheet name="t13.1" sheetId="90" r:id="rId86"/>
    <sheet name="g13.7" sheetId="91" r:id="rId87"/>
    <sheet name="g13.8" sheetId="92" r:id="rId88"/>
    <sheet name="t13.2" sheetId="93" r:id="rId89"/>
    <sheet name="g13.9" sheetId="94" r:id="rId90"/>
    <sheet name="g13.10" sheetId="95" r:id="rId91"/>
    <sheet name="t13.3" sheetId="96" r:id="rId92"/>
    <sheet name="g14.1" sheetId="97" r:id="rId93"/>
    <sheet name="g14.2" sheetId="98" r:id="rId94"/>
    <sheet name="t14.1" sheetId="99" r:id="rId95"/>
    <sheet name="g14.3" sheetId="100" r:id="rId96"/>
    <sheet name="g14.4" sheetId="101" r:id="rId97"/>
    <sheet name="t14.2" sheetId="102" r:id="rId98"/>
    <sheet name="g15.1" sheetId="109" r:id="rId99"/>
    <sheet name="g15.2" sheetId="110" r:id="rId100"/>
    <sheet name="g15.3" sheetId="120" r:id="rId101"/>
    <sheet name="g15.4" sheetId="121" r:id="rId102"/>
    <sheet name="g16.1" sheetId="103" r:id="rId103"/>
    <sheet name="g16.2" sheetId="104" r:id="rId104"/>
    <sheet name="t16.1" sheetId="105" r:id="rId105"/>
    <sheet name="g16.3" sheetId="106" r:id="rId106"/>
    <sheet name="g16.4" sheetId="119" r:id="rId107"/>
    <sheet name="t16.2" sheetId="108" r:id="rId108"/>
    <sheet name="g17.1" sheetId="113" r:id="rId109"/>
    <sheet name="g17.2" sheetId="122" r:id="rId110"/>
    <sheet name="t17.1" sheetId="115" r:id="rId111"/>
    <sheet name="g17.3" sheetId="116" r:id="rId112"/>
    <sheet name="g17.4" sheetId="123" r:id="rId113"/>
    <sheet name="t17.2" sheetId="118" r:id="rId114"/>
    <sheet name="g18.1" sheetId="124" r:id="rId115"/>
    <sheet name="g18.2" sheetId="125" r:id="rId116"/>
    <sheet name="g18.3" sheetId="126" r:id="rId117"/>
    <sheet name="g18.4" sheetId="137" r:id="rId118"/>
    <sheet name="g18.5" sheetId="133" r:id="rId119"/>
    <sheet name="g18.6" sheetId="128" r:id="rId120"/>
    <sheet name="g18.7" sheetId="129" r:id="rId121"/>
    <sheet name="g18.8" sheetId="138" r:id="rId122"/>
    <sheet name="t18.1" sheetId="134" r:id="rId123"/>
    <sheet name="t18.2" sheetId="140" r:id="rId124"/>
    <sheet name="g19.1" sheetId="141" r:id="rId125"/>
    <sheet name="g19.2" sheetId="147" r:id="rId126"/>
    <sheet name="g19.3" sheetId="172" r:id="rId127"/>
    <sheet name="g19.4" sheetId="148" r:id="rId128"/>
    <sheet name="g19.5" sheetId="142" r:id="rId129"/>
    <sheet name="g19.6" sheetId="174" r:id="rId130"/>
    <sheet name="g19.7" sheetId="164" r:id="rId131"/>
    <sheet name="g19.8" sheetId="175" r:id="rId132"/>
    <sheet name="g19.9" sheetId="166" r:id="rId133"/>
    <sheet name="g19.10" sheetId="168" r:id="rId134"/>
    <sheet name="g19.11" sheetId="171" r:id="rId135"/>
    <sheet name="g19.12" sheetId="170" r:id="rId136"/>
    <sheet name="g19.13" sheetId="167" r:id="rId137"/>
    <sheet name="g19.14" sheetId="173" r:id="rId138"/>
    <sheet name="g19.15" sheetId="146" r:id="rId139"/>
    <sheet name="g19.16" sheetId="150" r:id="rId140"/>
    <sheet name="t19.1" sheetId="151" r:id="rId141"/>
    <sheet name="t19.2" sheetId="169" r:id="rId142"/>
    <sheet name="t19.3" sheetId="176" r:id="rId143"/>
    <sheet name="g20.1" sheetId="152" r:id="rId144"/>
    <sheet name="g20.2" sheetId="153" r:id="rId145"/>
    <sheet name="g20.3" sheetId="154" r:id="rId146"/>
    <sheet name="g20.4" sheetId="155" r:id="rId147"/>
    <sheet name="g20.5" sheetId="156" r:id="rId148"/>
    <sheet name="g20.6" sheetId="157" r:id="rId149"/>
    <sheet name="g20.7" sheetId="158" r:id="rId150"/>
    <sheet name="g20.8" sheetId="159" r:id="rId151"/>
    <sheet name="g20.9" sheetId="160" r:id="rId152"/>
    <sheet name="g20.10" sheetId="161" r:id="rId153"/>
    <sheet name="g20.11" sheetId="162" r:id="rId154"/>
    <sheet name="g20.12" sheetId="163" r:id="rId155"/>
  </sheets>
  <externalReferences>
    <externalReference r:id="rId156"/>
  </externalReferences>
  <definedNames>
    <definedName name="_xlnm._FilterDatabase" localSheetId="67" hidden="1">'g11.6'!#REF!</definedName>
    <definedName name="_xlnm.Print_Area" localSheetId="1">'g1.1'!#REF!</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82" i="2" l="1"/>
  <c r="O82" i="2"/>
  <c r="Q81" i="2"/>
  <c r="O81" i="2"/>
  <c r="Q80" i="2"/>
  <c r="O80" i="2"/>
  <c r="Q79" i="2"/>
  <c r="O79" i="2"/>
  <c r="Q78" i="2"/>
  <c r="O78" i="2"/>
  <c r="Q77" i="2"/>
  <c r="O77" i="2"/>
  <c r="Q76" i="2"/>
  <c r="O76" i="2"/>
  <c r="Q75" i="2"/>
  <c r="O75" i="2"/>
  <c r="Q74" i="2"/>
  <c r="O74" i="2"/>
  <c r="Q73" i="2"/>
  <c r="O73" i="2"/>
  <c r="Q72" i="2"/>
  <c r="O72" i="2"/>
  <c r="Q71" i="2"/>
  <c r="O71" i="2"/>
  <c r="Q70" i="2"/>
  <c r="O70" i="2"/>
  <c r="Q69" i="2"/>
  <c r="O69" i="2"/>
  <c r="Q68" i="2"/>
  <c r="O68" i="2"/>
  <c r="Q67" i="2"/>
  <c r="O67" i="2"/>
  <c r="Q66" i="2"/>
  <c r="O66" i="2"/>
  <c r="Q65" i="2"/>
  <c r="O65" i="2"/>
  <c r="Q64" i="2"/>
  <c r="O64" i="2"/>
  <c r="Q63" i="2"/>
  <c r="O63" i="2"/>
  <c r="Q62" i="2"/>
  <c r="O62" i="2"/>
  <c r="Q61" i="2"/>
  <c r="O61" i="2"/>
  <c r="Q60" i="2"/>
  <c r="O60" i="2"/>
  <c r="Q59" i="2"/>
  <c r="O59" i="2"/>
  <c r="Q58" i="2"/>
  <c r="O58" i="2"/>
  <c r="Q57" i="2"/>
  <c r="O57" i="2"/>
  <c r="Q56" i="2"/>
  <c r="O56" i="2"/>
  <c r="E29" i="33"/>
  <c r="W61" i="33"/>
  <c r="AC98" i="5"/>
  <c r="C36" i="124"/>
  <c r="B36" i="124"/>
  <c r="B34" i="124"/>
  <c r="A37" i="124"/>
  <c r="A38" i="124"/>
  <c r="A39" i="124"/>
  <c r="A40" i="124"/>
  <c r="A41" i="124"/>
  <c r="B37" i="124"/>
  <c r="B38" i="124"/>
  <c r="B39" i="124"/>
  <c r="B40" i="124"/>
  <c r="B41" i="124"/>
  <c r="A42" i="124"/>
  <c r="B42" i="124"/>
  <c r="AC56" i="124"/>
  <c r="AC57" i="124"/>
  <c r="AC58" i="124"/>
  <c r="AC59" i="124"/>
  <c r="AC60" i="124"/>
  <c r="AC61" i="124"/>
  <c r="AC62" i="124"/>
  <c r="AC63" i="124"/>
  <c r="AC64" i="124"/>
  <c r="AC65" i="124"/>
  <c r="AC66" i="124"/>
  <c r="AC67" i="124"/>
  <c r="AC68" i="124"/>
  <c r="AC69" i="124"/>
  <c r="AC70" i="124"/>
  <c r="AC71" i="124"/>
  <c r="AC72" i="124"/>
  <c r="AC73" i="124"/>
  <c r="AC74" i="124"/>
  <c r="AC75" i="124"/>
  <c r="AC76" i="124"/>
  <c r="AC77" i="124"/>
  <c r="AC78" i="124"/>
  <c r="AC79" i="124"/>
  <c r="AC80" i="124"/>
  <c r="AC81" i="124"/>
  <c r="AC82" i="124"/>
  <c r="AC55" i="124"/>
  <c r="AB56" i="124"/>
  <c r="AB57" i="124"/>
  <c r="AB58" i="124"/>
  <c r="AB59" i="124"/>
  <c r="AB60" i="124"/>
  <c r="AB61" i="124"/>
  <c r="AB62" i="124"/>
  <c r="AB63" i="124"/>
  <c r="AB64" i="124"/>
  <c r="AB65" i="124"/>
  <c r="AB66" i="124"/>
  <c r="AB67" i="124"/>
  <c r="AB68" i="124"/>
  <c r="AB69" i="124"/>
  <c r="AB70" i="124"/>
  <c r="AB71" i="124"/>
  <c r="AB72" i="124"/>
  <c r="AB73" i="124"/>
  <c r="AB74" i="124"/>
  <c r="AB75" i="124"/>
  <c r="AB76" i="124"/>
  <c r="AB77" i="124"/>
  <c r="AB78" i="124"/>
  <c r="AB79" i="124"/>
  <c r="AB80" i="124"/>
  <c r="AB81" i="124"/>
  <c r="AB82" i="124"/>
  <c r="AB55" i="124"/>
  <c r="AA55" i="124"/>
  <c r="Z73" i="124"/>
  <c r="Z74" i="124"/>
  <c r="Z75" i="124"/>
  <c r="Z76" i="124"/>
  <c r="Z77" i="124"/>
  <c r="Z78" i="124"/>
  <c r="Z79" i="124"/>
  <c r="Z80" i="124"/>
  <c r="Z81" i="124"/>
  <c r="Z82" i="124"/>
  <c r="Z72" i="124"/>
  <c r="Z56" i="124"/>
  <c r="Z57" i="124"/>
  <c r="Z58" i="124"/>
  <c r="Z59" i="124"/>
  <c r="Z60" i="124"/>
  <c r="Z61" i="124"/>
  <c r="Z62" i="124"/>
  <c r="Z63" i="124"/>
  <c r="Z64" i="124"/>
  <c r="Z65" i="124"/>
  <c r="Z66" i="124"/>
  <c r="Z67" i="124"/>
  <c r="Z68" i="124"/>
  <c r="Z69" i="124"/>
  <c r="Z70" i="124"/>
  <c r="Z71" i="124"/>
  <c r="Z55" i="124"/>
  <c r="Y56" i="124"/>
  <c r="Y57" i="124"/>
  <c r="Y58" i="124"/>
  <c r="Y59" i="124"/>
  <c r="Y60" i="124"/>
  <c r="Y61" i="124"/>
  <c r="Y62" i="124"/>
  <c r="Y63" i="124"/>
  <c r="Y64" i="124"/>
  <c r="Y65" i="124"/>
  <c r="Y66" i="124"/>
  <c r="Y67" i="124"/>
  <c r="Y68" i="124"/>
  <c r="Y69" i="124"/>
  <c r="Y70" i="124"/>
  <c r="Y71" i="124"/>
  <c r="Y72" i="124"/>
  <c r="Y73" i="124"/>
  <c r="Y74" i="124"/>
  <c r="Y75" i="124"/>
  <c r="Y76" i="124"/>
  <c r="Y77" i="124"/>
  <c r="Y78" i="124"/>
  <c r="Y79" i="124"/>
  <c r="Y80" i="124"/>
  <c r="Y81" i="124"/>
  <c r="Y82" i="124"/>
  <c r="Y55" i="124"/>
  <c r="V55" i="124"/>
  <c r="V56" i="124"/>
  <c r="V57" i="124"/>
  <c r="V58" i="124"/>
  <c r="V59" i="124"/>
  <c r="V60" i="124"/>
  <c r="V61" i="124"/>
  <c r="V62" i="124"/>
  <c r="V63" i="124"/>
  <c r="V64" i="124"/>
  <c r="V65" i="124"/>
  <c r="V66" i="124"/>
  <c r="V67" i="124"/>
  <c r="V68" i="124"/>
  <c r="V69" i="124"/>
  <c r="V70" i="124"/>
  <c r="V71" i="124"/>
  <c r="V72" i="124"/>
  <c r="V73" i="124"/>
  <c r="V74" i="124"/>
  <c r="V75" i="124"/>
  <c r="V76" i="124"/>
  <c r="V77" i="124"/>
  <c r="V78" i="124"/>
  <c r="V79" i="124"/>
  <c r="V80" i="124"/>
  <c r="V81" i="124"/>
  <c r="C55" i="124"/>
  <c r="D55" i="124"/>
  <c r="E55" i="124"/>
  <c r="F55" i="124"/>
  <c r="G55" i="124"/>
  <c r="H55" i="124"/>
  <c r="I55" i="124"/>
  <c r="J55" i="124"/>
  <c r="K55" i="124"/>
  <c r="L55" i="124"/>
  <c r="M55" i="124"/>
  <c r="N55" i="124"/>
  <c r="O55" i="124"/>
  <c r="P55" i="124"/>
  <c r="Q55" i="124"/>
  <c r="R55" i="124"/>
  <c r="S55" i="124"/>
  <c r="T55" i="124"/>
  <c r="U55" i="124"/>
  <c r="C56" i="124"/>
  <c r="D56" i="124"/>
  <c r="E56" i="124"/>
  <c r="F56" i="124"/>
  <c r="G56" i="124"/>
  <c r="H56" i="124"/>
  <c r="I56" i="124"/>
  <c r="J56" i="124"/>
  <c r="K56" i="124"/>
  <c r="L56" i="124"/>
  <c r="M56" i="124"/>
  <c r="N56" i="124"/>
  <c r="O56" i="124"/>
  <c r="P56" i="124"/>
  <c r="Q56" i="124"/>
  <c r="R56" i="124"/>
  <c r="S56" i="124"/>
  <c r="T56" i="124"/>
  <c r="U56" i="124"/>
  <c r="C57" i="124"/>
  <c r="D57" i="124"/>
  <c r="E57" i="124"/>
  <c r="F57" i="124"/>
  <c r="G57" i="124"/>
  <c r="H57" i="124"/>
  <c r="I57" i="124"/>
  <c r="J57" i="124"/>
  <c r="K57" i="124"/>
  <c r="L57" i="124"/>
  <c r="M57" i="124"/>
  <c r="N57" i="124"/>
  <c r="O57" i="124"/>
  <c r="P57" i="124"/>
  <c r="Q57" i="124"/>
  <c r="R57" i="124"/>
  <c r="S57" i="124"/>
  <c r="T57" i="124"/>
  <c r="U57" i="124"/>
  <c r="C58" i="124"/>
  <c r="D58" i="124"/>
  <c r="E58" i="124"/>
  <c r="F58" i="124"/>
  <c r="G58" i="124"/>
  <c r="H58" i="124"/>
  <c r="I58" i="124"/>
  <c r="J58" i="124"/>
  <c r="K58" i="124"/>
  <c r="L58" i="124"/>
  <c r="M58" i="124"/>
  <c r="N58" i="124"/>
  <c r="O58" i="124"/>
  <c r="P58" i="124"/>
  <c r="Q58" i="124"/>
  <c r="R58" i="124"/>
  <c r="S58" i="124"/>
  <c r="T58" i="124"/>
  <c r="U58" i="124"/>
  <c r="C59" i="124"/>
  <c r="D59" i="124"/>
  <c r="E59" i="124"/>
  <c r="F59" i="124"/>
  <c r="G59" i="124"/>
  <c r="H59" i="124"/>
  <c r="I59" i="124"/>
  <c r="J59" i="124"/>
  <c r="K59" i="124"/>
  <c r="L59" i="124"/>
  <c r="M59" i="124"/>
  <c r="N59" i="124"/>
  <c r="O59" i="124"/>
  <c r="P59" i="124"/>
  <c r="Q59" i="124"/>
  <c r="R59" i="124"/>
  <c r="S59" i="124"/>
  <c r="T59" i="124"/>
  <c r="U59" i="124"/>
  <c r="C60" i="124"/>
  <c r="D60" i="124"/>
  <c r="E60" i="124"/>
  <c r="F60" i="124"/>
  <c r="G60" i="124"/>
  <c r="H60" i="124"/>
  <c r="I60" i="124"/>
  <c r="J60" i="124"/>
  <c r="K60" i="124"/>
  <c r="L60" i="124"/>
  <c r="M60" i="124"/>
  <c r="N60" i="124"/>
  <c r="O60" i="124"/>
  <c r="P60" i="124"/>
  <c r="Q60" i="124"/>
  <c r="R60" i="124"/>
  <c r="S60" i="124"/>
  <c r="T60" i="124"/>
  <c r="U60" i="124"/>
  <c r="C61" i="124"/>
  <c r="D61" i="124"/>
  <c r="E61" i="124"/>
  <c r="F61" i="124"/>
  <c r="G61" i="124"/>
  <c r="H61" i="124"/>
  <c r="I61" i="124"/>
  <c r="J61" i="124"/>
  <c r="K61" i="124"/>
  <c r="L61" i="124"/>
  <c r="M61" i="124"/>
  <c r="N61" i="124"/>
  <c r="O61" i="124"/>
  <c r="P61" i="124"/>
  <c r="Q61" i="124"/>
  <c r="R61" i="124"/>
  <c r="S61" i="124"/>
  <c r="T61" i="124"/>
  <c r="U61" i="124"/>
  <c r="C62" i="124"/>
  <c r="D62" i="124"/>
  <c r="E62" i="124"/>
  <c r="F62" i="124"/>
  <c r="G62" i="124"/>
  <c r="H62" i="124"/>
  <c r="I62" i="124"/>
  <c r="J62" i="124"/>
  <c r="K62" i="124"/>
  <c r="L62" i="124"/>
  <c r="M62" i="124"/>
  <c r="N62" i="124"/>
  <c r="O62" i="124"/>
  <c r="P62" i="124"/>
  <c r="Q62" i="124"/>
  <c r="R62" i="124"/>
  <c r="S62" i="124"/>
  <c r="T62" i="124"/>
  <c r="U62" i="124"/>
  <c r="C63" i="124"/>
  <c r="D63" i="124"/>
  <c r="E63" i="124"/>
  <c r="F63" i="124"/>
  <c r="G63" i="124"/>
  <c r="H63" i="124"/>
  <c r="I63" i="124"/>
  <c r="J63" i="124"/>
  <c r="K63" i="124"/>
  <c r="L63" i="124"/>
  <c r="M63" i="124"/>
  <c r="N63" i="124"/>
  <c r="O63" i="124"/>
  <c r="P63" i="124"/>
  <c r="Q63" i="124"/>
  <c r="R63" i="124"/>
  <c r="S63" i="124"/>
  <c r="T63" i="124"/>
  <c r="U63" i="124"/>
  <c r="C64" i="124"/>
  <c r="D64" i="124"/>
  <c r="E64" i="124"/>
  <c r="F64" i="124"/>
  <c r="G64" i="124"/>
  <c r="H64" i="124"/>
  <c r="I64" i="124"/>
  <c r="J64" i="124"/>
  <c r="K64" i="124"/>
  <c r="L64" i="124"/>
  <c r="M64" i="124"/>
  <c r="N64" i="124"/>
  <c r="O64" i="124"/>
  <c r="P64" i="124"/>
  <c r="Q64" i="124"/>
  <c r="R64" i="124"/>
  <c r="S64" i="124"/>
  <c r="T64" i="124"/>
  <c r="U64" i="124"/>
  <c r="C65" i="124"/>
  <c r="D65" i="124"/>
  <c r="E65" i="124"/>
  <c r="F65" i="124"/>
  <c r="G65" i="124"/>
  <c r="H65" i="124"/>
  <c r="I65" i="124"/>
  <c r="J65" i="124"/>
  <c r="K65" i="124"/>
  <c r="L65" i="124"/>
  <c r="M65" i="124"/>
  <c r="N65" i="124"/>
  <c r="O65" i="124"/>
  <c r="P65" i="124"/>
  <c r="Q65" i="124"/>
  <c r="R65" i="124"/>
  <c r="S65" i="124"/>
  <c r="T65" i="124"/>
  <c r="U65" i="124"/>
  <c r="C66" i="124"/>
  <c r="D66" i="124"/>
  <c r="E66" i="124"/>
  <c r="F66" i="124"/>
  <c r="G66" i="124"/>
  <c r="H66" i="124"/>
  <c r="I66" i="124"/>
  <c r="J66" i="124"/>
  <c r="K66" i="124"/>
  <c r="L66" i="124"/>
  <c r="M66" i="124"/>
  <c r="N66" i="124"/>
  <c r="O66" i="124"/>
  <c r="P66" i="124"/>
  <c r="Q66" i="124"/>
  <c r="R66" i="124"/>
  <c r="S66" i="124"/>
  <c r="T66" i="124"/>
  <c r="U66" i="124"/>
  <c r="C67" i="124"/>
  <c r="D67" i="124"/>
  <c r="E67" i="124"/>
  <c r="F67" i="124"/>
  <c r="G67" i="124"/>
  <c r="H67" i="124"/>
  <c r="I67" i="124"/>
  <c r="J67" i="124"/>
  <c r="K67" i="124"/>
  <c r="L67" i="124"/>
  <c r="M67" i="124"/>
  <c r="N67" i="124"/>
  <c r="O67" i="124"/>
  <c r="P67" i="124"/>
  <c r="Q67" i="124"/>
  <c r="R67" i="124"/>
  <c r="S67" i="124"/>
  <c r="T67" i="124"/>
  <c r="U67" i="124"/>
  <c r="C68" i="124"/>
  <c r="D68" i="124"/>
  <c r="E68" i="124"/>
  <c r="F68" i="124"/>
  <c r="G68" i="124"/>
  <c r="H68" i="124"/>
  <c r="I68" i="124"/>
  <c r="J68" i="124"/>
  <c r="K68" i="124"/>
  <c r="L68" i="124"/>
  <c r="M68" i="124"/>
  <c r="N68" i="124"/>
  <c r="O68" i="124"/>
  <c r="P68" i="124"/>
  <c r="Q68" i="124"/>
  <c r="R68" i="124"/>
  <c r="S68" i="124"/>
  <c r="T68" i="124"/>
  <c r="U68" i="124"/>
  <c r="C69" i="124"/>
  <c r="D69" i="124"/>
  <c r="E69" i="124"/>
  <c r="F69" i="124"/>
  <c r="G69" i="124"/>
  <c r="H69" i="124"/>
  <c r="I69" i="124"/>
  <c r="J69" i="124"/>
  <c r="K69" i="124"/>
  <c r="L69" i="124"/>
  <c r="M69" i="124"/>
  <c r="N69" i="124"/>
  <c r="O69" i="124"/>
  <c r="P69" i="124"/>
  <c r="Q69" i="124"/>
  <c r="R69" i="124"/>
  <c r="S69" i="124"/>
  <c r="T69" i="124"/>
  <c r="U69" i="124"/>
  <c r="C70" i="124"/>
  <c r="D70" i="124"/>
  <c r="E70" i="124"/>
  <c r="F70" i="124"/>
  <c r="G70" i="124"/>
  <c r="H70" i="124"/>
  <c r="I70" i="124"/>
  <c r="J70" i="124"/>
  <c r="K70" i="124"/>
  <c r="L70" i="124"/>
  <c r="M70" i="124"/>
  <c r="N70" i="124"/>
  <c r="O70" i="124"/>
  <c r="P70" i="124"/>
  <c r="Q70" i="124"/>
  <c r="R70" i="124"/>
  <c r="S70" i="124"/>
  <c r="T70" i="124"/>
  <c r="U70" i="124"/>
  <c r="C71" i="124"/>
  <c r="D71" i="124"/>
  <c r="E71" i="124"/>
  <c r="F71" i="124"/>
  <c r="G71" i="124"/>
  <c r="H71" i="124"/>
  <c r="I71" i="124"/>
  <c r="J71" i="124"/>
  <c r="K71" i="124"/>
  <c r="L71" i="124"/>
  <c r="M71" i="124"/>
  <c r="N71" i="124"/>
  <c r="O71" i="124"/>
  <c r="P71" i="124"/>
  <c r="Q71" i="124"/>
  <c r="R71" i="124"/>
  <c r="S71" i="124"/>
  <c r="T71" i="124"/>
  <c r="U71" i="124"/>
  <c r="C72" i="124"/>
  <c r="D72" i="124"/>
  <c r="E72" i="124"/>
  <c r="F72" i="124"/>
  <c r="G72" i="124"/>
  <c r="H72" i="124"/>
  <c r="I72" i="124"/>
  <c r="J72" i="124"/>
  <c r="K72" i="124"/>
  <c r="L72" i="124"/>
  <c r="M72" i="124"/>
  <c r="N72" i="124"/>
  <c r="O72" i="124"/>
  <c r="P72" i="124"/>
  <c r="Q72" i="124"/>
  <c r="R72" i="124"/>
  <c r="S72" i="124"/>
  <c r="T72" i="124"/>
  <c r="U72" i="124"/>
  <c r="C73" i="124"/>
  <c r="D73" i="124"/>
  <c r="E73" i="124"/>
  <c r="F73" i="124"/>
  <c r="G73" i="124"/>
  <c r="H73" i="124"/>
  <c r="I73" i="124"/>
  <c r="J73" i="124"/>
  <c r="K73" i="124"/>
  <c r="L73" i="124"/>
  <c r="M73" i="124"/>
  <c r="N73" i="124"/>
  <c r="O73" i="124"/>
  <c r="P73" i="124"/>
  <c r="Q73" i="124"/>
  <c r="R73" i="124"/>
  <c r="S73" i="124"/>
  <c r="T73" i="124"/>
  <c r="U73" i="124"/>
  <c r="C74" i="124"/>
  <c r="D74" i="124"/>
  <c r="E74" i="124"/>
  <c r="F74" i="124"/>
  <c r="G74" i="124"/>
  <c r="H74" i="124"/>
  <c r="I74" i="124"/>
  <c r="J74" i="124"/>
  <c r="K74" i="124"/>
  <c r="L74" i="124"/>
  <c r="M74" i="124"/>
  <c r="N74" i="124"/>
  <c r="O74" i="124"/>
  <c r="P74" i="124"/>
  <c r="Q74" i="124"/>
  <c r="R74" i="124"/>
  <c r="S74" i="124"/>
  <c r="T74" i="124"/>
  <c r="U74" i="124"/>
  <c r="C75" i="124"/>
  <c r="D75" i="124"/>
  <c r="E75" i="124"/>
  <c r="F75" i="124"/>
  <c r="G75" i="124"/>
  <c r="H75" i="124"/>
  <c r="I75" i="124"/>
  <c r="J75" i="124"/>
  <c r="K75" i="124"/>
  <c r="L75" i="124"/>
  <c r="M75" i="124"/>
  <c r="N75" i="124"/>
  <c r="O75" i="124"/>
  <c r="P75" i="124"/>
  <c r="Q75" i="124"/>
  <c r="R75" i="124"/>
  <c r="S75" i="124"/>
  <c r="T75" i="124"/>
  <c r="U75" i="124"/>
  <c r="C76" i="124"/>
  <c r="D76" i="124"/>
  <c r="E76" i="124"/>
  <c r="F76" i="124"/>
  <c r="G76" i="124"/>
  <c r="H76" i="124"/>
  <c r="I76" i="124"/>
  <c r="J76" i="124"/>
  <c r="K76" i="124"/>
  <c r="L76" i="124"/>
  <c r="M76" i="124"/>
  <c r="N76" i="124"/>
  <c r="O76" i="124"/>
  <c r="P76" i="124"/>
  <c r="Q76" i="124"/>
  <c r="R76" i="124"/>
  <c r="S76" i="124"/>
  <c r="T76" i="124"/>
  <c r="U76" i="124"/>
  <c r="C77" i="124"/>
  <c r="D77" i="124"/>
  <c r="E77" i="124"/>
  <c r="F77" i="124"/>
  <c r="G77" i="124"/>
  <c r="H77" i="124"/>
  <c r="I77" i="124"/>
  <c r="J77" i="124"/>
  <c r="K77" i="124"/>
  <c r="L77" i="124"/>
  <c r="M77" i="124"/>
  <c r="N77" i="124"/>
  <c r="O77" i="124"/>
  <c r="P77" i="124"/>
  <c r="Q77" i="124"/>
  <c r="R77" i="124"/>
  <c r="S77" i="124"/>
  <c r="T77" i="124"/>
  <c r="U77" i="124"/>
  <c r="C78" i="124"/>
  <c r="D78" i="124"/>
  <c r="E78" i="124"/>
  <c r="F78" i="124"/>
  <c r="G78" i="124"/>
  <c r="H78" i="124"/>
  <c r="I78" i="124"/>
  <c r="J78" i="124"/>
  <c r="K78" i="124"/>
  <c r="L78" i="124"/>
  <c r="M78" i="124"/>
  <c r="N78" i="124"/>
  <c r="O78" i="124"/>
  <c r="P78" i="124"/>
  <c r="Q78" i="124"/>
  <c r="R78" i="124"/>
  <c r="S78" i="124"/>
  <c r="T78" i="124"/>
  <c r="U78" i="124"/>
  <c r="C79" i="124"/>
  <c r="D79" i="124"/>
  <c r="E79" i="124"/>
  <c r="F79" i="124"/>
  <c r="G79" i="124"/>
  <c r="H79" i="124"/>
  <c r="I79" i="124"/>
  <c r="J79" i="124"/>
  <c r="K79" i="124"/>
  <c r="L79" i="124"/>
  <c r="M79" i="124"/>
  <c r="N79" i="124"/>
  <c r="O79" i="124"/>
  <c r="P79" i="124"/>
  <c r="Q79" i="124"/>
  <c r="R79" i="124"/>
  <c r="S79" i="124"/>
  <c r="T79" i="124"/>
  <c r="U79" i="124"/>
  <c r="C80" i="124"/>
  <c r="D80" i="124"/>
  <c r="E80" i="124"/>
  <c r="F80" i="124"/>
  <c r="G80" i="124"/>
  <c r="H80" i="124"/>
  <c r="I80" i="124"/>
  <c r="J80" i="124"/>
  <c r="K80" i="124"/>
  <c r="L80" i="124"/>
  <c r="M80" i="124"/>
  <c r="N80" i="124"/>
  <c r="O80" i="124"/>
  <c r="P80" i="124"/>
  <c r="Q80" i="124"/>
  <c r="R80" i="124"/>
  <c r="S80" i="124"/>
  <c r="T80" i="124"/>
  <c r="U80" i="124"/>
  <c r="C81" i="124"/>
  <c r="D81" i="124"/>
  <c r="E81" i="124"/>
  <c r="F81" i="124"/>
  <c r="G81" i="124"/>
  <c r="H81" i="124"/>
  <c r="I81" i="124"/>
  <c r="J81" i="124"/>
  <c r="K81" i="124"/>
  <c r="L81" i="124"/>
  <c r="M81" i="124"/>
  <c r="N81" i="124"/>
  <c r="O81" i="124"/>
  <c r="P81" i="124"/>
  <c r="Q81" i="124"/>
  <c r="R81" i="124"/>
  <c r="S81" i="124"/>
  <c r="T81" i="124"/>
  <c r="U81" i="124"/>
  <c r="E82" i="124"/>
  <c r="F82" i="124"/>
  <c r="I82" i="124"/>
  <c r="M82" i="124"/>
  <c r="N82" i="124"/>
  <c r="Q82" i="124"/>
  <c r="U82" i="124"/>
  <c r="C118" i="124"/>
  <c r="C82" i="124" s="1"/>
  <c r="D118" i="124"/>
  <c r="D82" i="124" s="1"/>
  <c r="E118" i="124"/>
  <c r="F118" i="124"/>
  <c r="G118" i="124"/>
  <c r="G82" i="124" s="1"/>
  <c r="H118" i="124"/>
  <c r="H82" i="124" s="1"/>
  <c r="I118" i="124"/>
  <c r="J118" i="124"/>
  <c r="J82" i="124" s="1"/>
  <c r="K118" i="124"/>
  <c r="K82" i="124" s="1"/>
  <c r="L118" i="124"/>
  <c r="L82" i="124" s="1"/>
  <c r="M118" i="124"/>
  <c r="N118" i="124"/>
  <c r="O118" i="124"/>
  <c r="O82" i="124" s="1"/>
  <c r="P118" i="124"/>
  <c r="P82" i="124" s="1"/>
  <c r="Q118" i="124"/>
  <c r="R118" i="124"/>
  <c r="R82" i="124" s="1"/>
  <c r="S118" i="124"/>
  <c r="S82" i="124" s="1"/>
  <c r="T118" i="124"/>
  <c r="T82" i="124" s="1"/>
  <c r="U118" i="124"/>
  <c r="V118" i="124"/>
  <c r="V82" i="124" s="1"/>
  <c r="M27" i="105"/>
  <c r="N27" i="105"/>
  <c r="L27" i="105"/>
  <c r="J27" i="105"/>
  <c r="K27" i="105"/>
  <c r="I27" i="105"/>
  <c r="G27" i="105"/>
  <c r="H27" i="105"/>
  <c r="F27" i="105"/>
  <c r="D27" i="105"/>
  <c r="E27" i="105"/>
  <c r="C27" i="105"/>
  <c r="W40" i="99"/>
  <c r="W39" i="99"/>
  <c r="W38" i="99"/>
  <c r="W37" i="99"/>
  <c r="W36" i="99"/>
  <c r="W35" i="99"/>
  <c r="W34" i="99"/>
  <c r="W33" i="99"/>
  <c r="U40" i="99"/>
  <c r="U39" i="99"/>
  <c r="U38" i="99"/>
  <c r="U37" i="99"/>
  <c r="U36" i="99"/>
  <c r="U35" i="99"/>
  <c r="U34" i="99"/>
  <c r="U33" i="99"/>
  <c r="V40" i="99"/>
  <c r="V39" i="99"/>
  <c r="V38" i="99"/>
  <c r="V37" i="99"/>
  <c r="V36" i="99"/>
  <c r="V35" i="99"/>
  <c r="T40" i="99"/>
  <c r="T39" i="99"/>
  <c r="T38" i="99"/>
  <c r="T37" i="99"/>
  <c r="T36" i="99"/>
  <c r="T35" i="99"/>
  <c r="V34" i="99"/>
  <c r="T34" i="99"/>
  <c r="V33" i="99"/>
  <c r="T33" i="99"/>
  <c r="L54" i="99"/>
  <c r="L55" i="99"/>
  <c r="L56" i="99"/>
  <c r="L57" i="99"/>
  <c r="L58" i="99"/>
  <c r="L59" i="99"/>
  <c r="L60" i="99"/>
  <c r="L53" i="99"/>
  <c r="K55" i="99"/>
  <c r="K56" i="99"/>
  <c r="K57" i="99"/>
  <c r="K58" i="99"/>
  <c r="K59" i="99"/>
  <c r="K60" i="99"/>
  <c r="K54" i="99"/>
  <c r="K53" i="99"/>
  <c r="L49" i="99"/>
  <c r="C49" i="99"/>
  <c r="D49" i="99"/>
  <c r="E49" i="99"/>
  <c r="F49" i="99"/>
  <c r="G49" i="99"/>
  <c r="H49" i="99"/>
  <c r="I49" i="99"/>
  <c r="J49" i="99"/>
  <c r="K49" i="99"/>
  <c r="B49" i="99"/>
  <c r="L32" i="98"/>
  <c r="M32" i="98"/>
  <c r="L31" i="98"/>
  <c r="M31" i="98"/>
  <c r="M41" i="98"/>
  <c r="L41" i="98"/>
  <c r="D43" i="98"/>
  <c r="E43" i="98"/>
  <c r="F43" i="98"/>
  <c r="G43" i="98"/>
  <c r="H43" i="98"/>
  <c r="I43" i="98"/>
  <c r="J43" i="98"/>
  <c r="K43" i="98"/>
  <c r="L43" i="98"/>
  <c r="M43" i="98"/>
  <c r="C43" i="98"/>
  <c r="K32" i="97"/>
  <c r="L32" i="97"/>
  <c r="K33" i="97"/>
  <c r="L33" i="97"/>
  <c r="K34" i="97"/>
  <c r="L34" i="97"/>
  <c r="K35" i="97"/>
  <c r="L35" i="97"/>
  <c r="K36" i="97"/>
  <c r="L36" i="97"/>
  <c r="K42" i="97"/>
  <c r="L42" i="97"/>
  <c r="K43" i="97"/>
  <c r="L43" i="97"/>
  <c r="L41" i="97"/>
  <c r="K41" i="97"/>
  <c r="C20" i="92" l="1"/>
  <c r="D20" i="92"/>
  <c r="E20" i="92"/>
  <c r="F20" i="92"/>
  <c r="G20" i="92"/>
  <c r="M30" i="91"/>
  <c r="L30" i="91"/>
  <c r="M29" i="91"/>
  <c r="L29" i="91"/>
  <c r="M28" i="91"/>
  <c r="L28" i="91"/>
  <c r="M27" i="91"/>
  <c r="L27" i="91"/>
  <c r="Y37" i="90"/>
  <c r="Z37" i="90"/>
  <c r="Y38" i="90"/>
  <c r="Z38" i="90"/>
  <c r="Y39" i="90"/>
  <c r="Z39" i="90"/>
  <c r="Y40" i="90"/>
  <c r="Z40" i="90"/>
  <c r="X40" i="90"/>
  <c r="X39" i="90"/>
  <c r="X38" i="90"/>
  <c r="X37" i="90"/>
  <c r="U40" i="90"/>
  <c r="U39" i="90"/>
  <c r="U38" i="90"/>
  <c r="U37" i="90"/>
  <c r="S39" i="90"/>
  <c r="T39" i="90"/>
  <c r="S40" i="90"/>
  <c r="T40" i="90"/>
  <c r="R40" i="90"/>
  <c r="R39" i="90"/>
  <c r="S38" i="90"/>
  <c r="T38" i="90"/>
  <c r="R38" i="90"/>
  <c r="S37" i="90"/>
  <c r="T37" i="90"/>
  <c r="R37" i="90"/>
  <c r="O40" i="90"/>
  <c r="O39" i="90"/>
  <c r="O36" i="90"/>
  <c r="O37" i="90"/>
  <c r="R36" i="90"/>
  <c r="S36" i="90"/>
  <c r="O38" i="90"/>
  <c r="Y36" i="90"/>
  <c r="Z36" i="90"/>
  <c r="T36" i="90"/>
  <c r="U36" i="90"/>
  <c r="X36" i="90"/>
  <c r="D19" i="85"/>
  <c r="E19" i="85"/>
  <c r="F19" i="85"/>
  <c r="G19" i="85"/>
  <c r="H19" i="85"/>
  <c r="I19" i="85"/>
  <c r="J19" i="85"/>
  <c r="K19" i="85"/>
  <c r="L19" i="85"/>
  <c r="M19" i="85"/>
  <c r="D20" i="85"/>
  <c r="E20" i="85"/>
  <c r="F20" i="85"/>
  <c r="G20" i="85"/>
  <c r="H20" i="85"/>
  <c r="I20" i="85"/>
  <c r="J20" i="85"/>
  <c r="K20" i="85"/>
  <c r="M20" i="85"/>
  <c r="D21" i="85"/>
  <c r="E21" i="85"/>
  <c r="F21" i="85"/>
  <c r="G21" i="85"/>
  <c r="H21" i="85"/>
  <c r="I21" i="85"/>
  <c r="J21" i="85"/>
  <c r="K21" i="85"/>
  <c r="M21" i="85"/>
  <c r="C21" i="85"/>
  <c r="C20" i="85"/>
  <c r="C19" i="85"/>
  <c r="W42" i="87"/>
  <c r="W41" i="87"/>
  <c r="T42" i="87"/>
  <c r="T41" i="87"/>
  <c r="V43" i="87"/>
  <c r="W43" i="87"/>
  <c r="V44" i="87"/>
  <c r="W44" i="87"/>
  <c r="V45" i="87"/>
  <c r="W45" i="87"/>
  <c r="V46" i="87"/>
  <c r="W46" i="87"/>
  <c r="V47" i="87"/>
  <c r="W47" i="87"/>
  <c r="W48" i="87"/>
  <c r="V48" i="87"/>
  <c r="S43" i="87"/>
  <c r="T43" i="87"/>
  <c r="S44" i="87"/>
  <c r="T44" i="87"/>
  <c r="S45" i="87"/>
  <c r="T45" i="87"/>
  <c r="S46" i="87"/>
  <c r="T46" i="87"/>
  <c r="S47" i="87"/>
  <c r="T47" i="87"/>
  <c r="S48" i="87"/>
  <c r="T48" i="87"/>
  <c r="U43" i="87"/>
  <c r="U44" i="87"/>
  <c r="U45" i="87"/>
  <c r="U46" i="87"/>
  <c r="U47" i="87"/>
  <c r="P44" i="87"/>
  <c r="P45" i="87"/>
  <c r="P46" i="87"/>
  <c r="P47" i="87"/>
  <c r="P48" i="87"/>
  <c r="P49" i="87"/>
  <c r="P50" i="87"/>
  <c r="P51" i="87"/>
  <c r="P52" i="87"/>
  <c r="P53" i="87"/>
  <c r="P54" i="87"/>
  <c r="P55" i="87"/>
  <c r="P56" i="87"/>
  <c r="P57" i="87"/>
  <c r="P58" i="87"/>
  <c r="U48" i="87" s="1"/>
  <c r="P59" i="87"/>
  <c r="P60" i="87"/>
  <c r="P61" i="87"/>
  <c r="P62" i="87"/>
  <c r="P63" i="87"/>
  <c r="P64" i="87"/>
  <c r="P65" i="87"/>
  <c r="P66" i="87"/>
  <c r="P67" i="87"/>
  <c r="P68" i="87"/>
  <c r="P69" i="87"/>
  <c r="P43" i="87"/>
  <c r="O69" i="87"/>
  <c r="O68" i="87"/>
  <c r="O67" i="87"/>
  <c r="O66" i="87"/>
  <c r="O65" i="87"/>
  <c r="O64" i="87"/>
  <c r="O63" i="87"/>
  <c r="O62" i="87"/>
  <c r="O61" i="87"/>
  <c r="O60" i="87"/>
  <c r="O59" i="87"/>
  <c r="O58" i="87"/>
  <c r="O57" i="87"/>
  <c r="O56" i="87"/>
  <c r="O55" i="87"/>
  <c r="O54" i="87"/>
  <c r="O53" i="87"/>
  <c r="O52" i="87"/>
  <c r="O51" i="87"/>
  <c r="O50" i="87"/>
  <c r="O49" i="87"/>
  <c r="O48" i="87"/>
  <c r="O47" i="87"/>
  <c r="O46" i="87"/>
  <c r="O45" i="87"/>
  <c r="O44" i="87"/>
  <c r="O43" i="87"/>
  <c r="O42" i="87"/>
  <c r="O41" i="87"/>
  <c r="P40" i="87"/>
  <c r="C23" i="89"/>
  <c r="D23" i="89"/>
  <c r="E23" i="89"/>
  <c r="F23" i="89"/>
  <c r="G23" i="89"/>
  <c r="H23" i="89"/>
  <c r="I23" i="89"/>
  <c r="J23" i="89"/>
  <c r="K23" i="89"/>
  <c r="L23" i="89"/>
  <c r="C24" i="89"/>
  <c r="D24" i="89"/>
  <c r="E24" i="89"/>
  <c r="F24" i="89"/>
  <c r="G24" i="89"/>
  <c r="H24" i="89"/>
  <c r="I24" i="89"/>
  <c r="J24" i="89"/>
  <c r="L24" i="89"/>
  <c r="C25" i="89"/>
  <c r="D25" i="89"/>
  <c r="E25" i="89"/>
  <c r="F25" i="89"/>
  <c r="G25" i="89"/>
  <c r="H25" i="89"/>
  <c r="I25" i="89"/>
  <c r="J25" i="89"/>
  <c r="L25" i="89"/>
  <c r="C37" i="89"/>
  <c r="D37" i="89"/>
  <c r="E37" i="89"/>
  <c r="F37" i="89"/>
  <c r="G37" i="89"/>
  <c r="H37" i="89"/>
  <c r="I37" i="89"/>
  <c r="J37" i="89"/>
  <c r="K37" i="89"/>
  <c r="L37" i="89"/>
  <c r="C38" i="89"/>
  <c r="D38" i="89"/>
  <c r="E38" i="89"/>
  <c r="F38" i="89"/>
  <c r="G38" i="89"/>
  <c r="H38" i="89"/>
  <c r="I38" i="89"/>
  <c r="J38" i="89"/>
  <c r="K38" i="89"/>
  <c r="L38" i="89"/>
  <c r="C39" i="89"/>
  <c r="D39" i="89"/>
  <c r="E39" i="89"/>
  <c r="F39" i="89"/>
  <c r="G39" i="89"/>
  <c r="H39" i="89"/>
  <c r="I39" i="89"/>
  <c r="J39" i="89"/>
  <c r="K39" i="89"/>
  <c r="L39" i="89"/>
  <c r="B39" i="89"/>
  <c r="B38" i="89"/>
  <c r="B37" i="89"/>
  <c r="C30" i="89"/>
  <c r="D30" i="89"/>
  <c r="E30" i="89"/>
  <c r="F30" i="89"/>
  <c r="G30" i="89"/>
  <c r="H30" i="89"/>
  <c r="I30" i="89"/>
  <c r="J30" i="89"/>
  <c r="K30" i="89"/>
  <c r="L30" i="89"/>
  <c r="C31" i="89"/>
  <c r="D31" i="89"/>
  <c r="E31" i="89"/>
  <c r="F31" i="89"/>
  <c r="G31" i="89"/>
  <c r="H31" i="89"/>
  <c r="I31" i="89"/>
  <c r="J31" i="89"/>
  <c r="K31" i="89"/>
  <c r="L31" i="89"/>
  <c r="C32" i="89"/>
  <c r="D32" i="89"/>
  <c r="E32" i="89"/>
  <c r="F32" i="89"/>
  <c r="G32" i="89"/>
  <c r="H32" i="89"/>
  <c r="I32" i="89"/>
  <c r="J32" i="89"/>
  <c r="K32" i="89"/>
  <c r="L32" i="89"/>
  <c r="B32" i="89"/>
  <c r="B31" i="89"/>
  <c r="B30" i="89"/>
  <c r="B30" i="84"/>
  <c r="B31" i="84"/>
  <c r="B32" i="84"/>
  <c r="B33" i="84"/>
  <c r="B34" i="84"/>
  <c r="A30" i="84"/>
  <c r="A31" i="84"/>
  <c r="A32" i="84"/>
  <c r="A33" i="84"/>
  <c r="A34" i="84"/>
  <c r="A35" i="84"/>
  <c r="D30" i="84"/>
  <c r="D31" i="84"/>
  <c r="D32" i="84"/>
  <c r="D33" i="84"/>
  <c r="D34" i="84"/>
  <c r="D35" i="84"/>
  <c r="F29" i="84"/>
  <c r="E29" i="84"/>
  <c r="E30" i="84"/>
  <c r="E31" i="84"/>
  <c r="E32" i="84"/>
  <c r="E33" i="84"/>
  <c r="E34" i="84"/>
  <c r="E35" i="84"/>
  <c r="B29" i="84"/>
  <c r="C29" i="84"/>
  <c r="B35" i="84"/>
  <c r="E28" i="84"/>
  <c r="B28" i="84"/>
  <c r="E27" i="84"/>
  <c r="B27" i="84"/>
  <c r="AE46" i="84"/>
  <c r="AE47" i="84"/>
  <c r="AE48" i="84"/>
  <c r="AE49" i="84"/>
  <c r="AE50" i="84"/>
  <c r="AE51" i="84"/>
  <c r="AE52" i="84"/>
  <c r="AE53" i="84"/>
  <c r="AE54" i="84"/>
  <c r="AE55" i="84"/>
  <c r="AE56" i="84"/>
  <c r="AE57" i="84"/>
  <c r="AE58" i="84"/>
  <c r="AE59" i="84"/>
  <c r="AE60" i="84"/>
  <c r="AE61" i="84"/>
  <c r="AE62" i="84"/>
  <c r="AE63" i="84"/>
  <c r="AE64" i="84"/>
  <c r="AE65" i="84"/>
  <c r="AE66" i="84"/>
  <c r="AE67" i="84"/>
  <c r="AE68" i="84"/>
  <c r="AE69" i="84"/>
  <c r="AE70" i="84"/>
  <c r="AE71" i="84"/>
  <c r="AF46" i="84"/>
  <c r="AF47" i="84"/>
  <c r="AF48" i="84"/>
  <c r="AF49" i="84"/>
  <c r="AF50" i="84"/>
  <c r="AF51" i="84"/>
  <c r="AF52" i="84"/>
  <c r="AF53" i="84"/>
  <c r="AF54" i="84"/>
  <c r="AF55" i="84"/>
  <c r="AF56" i="84"/>
  <c r="AF57" i="84"/>
  <c r="AF58" i="84"/>
  <c r="AF59" i="84"/>
  <c r="AF60" i="84"/>
  <c r="AF61" i="84"/>
  <c r="AF62" i="84"/>
  <c r="AF63" i="84"/>
  <c r="AF64" i="84"/>
  <c r="AF65" i="84"/>
  <c r="AF66" i="84"/>
  <c r="AF67" i="84"/>
  <c r="AF68" i="84"/>
  <c r="AF69" i="84"/>
  <c r="AF70" i="84"/>
  <c r="AF71" i="84"/>
  <c r="AD46" i="84"/>
  <c r="AD47" i="84"/>
  <c r="AD48" i="84"/>
  <c r="AD49" i="84"/>
  <c r="AD50" i="84"/>
  <c r="AD51" i="84"/>
  <c r="AD52" i="84"/>
  <c r="AD53" i="84"/>
  <c r="AD54" i="84"/>
  <c r="AD55" i="84"/>
  <c r="AD56" i="84"/>
  <c r="AD57" i="84"/>
  <c r="AD58" i="84"/>
  <c r="AD59" i="84"/>
  <c r="AD60" i="84"/>
  <c r="AD61" i="84"/>
  <c r="AD62" i="84"/>
  <c r="AD63" i="84"/>
  <c r="AD64" i="84"/>
  <c r="AD65" i="84"/>
  <c r="AD66" i="84"/>
  <c r="AD67" i="84"/>
  <c r="AD68" i="84"/>
  <c r="AD69" i="84"/>
  <c r="AD70" i="84"/>
  <c r="AD71" i="84"/>
  <c r="B77" i="84"/>
  <c r="C77" i="84"/>
  <c r="D77" i="84"/>
  <c r="E77" i="84"/>
  <c r="F77" i="84"/>
  <c r="G77" i="84"/>
  <c r="H77" i="84"/>
  <c r="I77" i="84"/>
  <c r="J77" i="84"/>
  <c r="L77" i="84"/>
  <c r="B78" i="84"/>
  <c r="C78" i="84"/>
  <c r="D78" i="84"/>
  <c r="E78" i="84"/>
  <c r="F78" i="84"/>
  <c r="G78" i="84"/>
  <c r="H78" i="84"/>
  <c r="I78" i="84"/>
  <c r="J78" i="84"/>
  <c r="L78" i="84"/>
  <c r="B79" i="84"/>
  <c r="C79" i="84"/>
  <c r="D79" i="84"/>
  <c r="E79" i="84"/>
  <c r="F79" i="84"/>
  <c r="G79" i="84"/>
  <c r="H79" i="84"/>
  <c r="I79" i="84"/>
  <c r="J79" i="84"/>
  <c r="L79" i="84"/>
  <c r="B80" i="84"/>
  <c r="C80" i="84"/>
  <c r="D80" i="84"/>
  <c r="E80" i="84"/>
  <c r="F80" i="84"/>
  <c r="G80" i="84"/>
  <c r="H80" i="84"/>
  <c r="I80" i="84"/>
  <c r="J80" i="84"/>
  <c r="L80" i="84"/>
  <c r="B81" i="84"/>
  <c r="C81" i="84"/>
  <c r="D81" i="84"/>
  <c r="E81" i="84"/>
  <c r="F81" i="84"/>
  <c r="G81" i="84"/>
  <c r="H81" i="84"/>
  <c r="I81" i="84"/>
  <c r="J81" i="84"/>
  <c r="L81" i="84"/>
  <c r="B82" i="84"/>
  <c r="C82" i="84"/>
  <c r="D82" i="84"/>
  <c r="E82" i="84"/>
  <c r="F82" i="84"/>
  <c r="G82" i="84"/>
  <c r="H82" i="84"/>
  <c r="I82" i="84"/>
  <c r="J82" i="84"/>
  <c r="L82" i="84"/>
  <c r="B83" i="84"/>
  <c r="C83" i="84"/>
  <c r="D83" i="84"/>
  <c r="E83" i="84"/>
  <c r="F83" i="84"/>
  <c r="G83" i="84"/>
  <c r="H83" i="84"/>
  <c r="I83" i="84"/>
  <c r="J83" i="84"/>
  <c r="L83" i="84"/>
  <c r="B84" i="84"/>
  <c r="C84" i="84"/>
  <c r="D84" i="84"/>
  <c r="E84" i="84"/>
  <c r="F84" i="84"/>
  <c r="G84" i="84"/>
  <c r="H84" i="84"/>
  <c r="I84" i="84"/>
  <c r="J84" i="84"/>
  <c r="L84" i="84"/>
  <c r="B85" i="84"/>
  <c r="C85" i="84"/>
  <c r="D85" i="84"/>
  <c r="E85" i="84"/>
  <c r="F85" i="84"/>
  <c r="G85" i="84"/>
  <c r="H85" i="84"/>
  <c r="I85" i="84"/>
  <c r="J85" i="84"/>
  <c r="L85" i="84"/>
  <c r="B86" i="84"/>
  <c r="C86" i="84"/>
  <c r="D86" i="84"/>
  <c r="E86" i="84"/>
  <c r="F86" i="84"/>
  <c r="G86" i="84"/>
  <c r="H86" i="84"/>
  <c r="I86" i="84"/>
  <c r="J86" i="84"/>
  <c r="L86" i="84"/>
  <c r="B87" i="84"/>
  <c r="C87" i="84"/>
  <c r="D87" i="84"/>
  <c r="E87" i="84"/>
  <c r="F87" i="84"/>
  <c r="G87" i="84"/>
  <c r="H87" i="84"/>
  <c r="I87" i="84"/>
  <c r="J87" i="84"/>
  <c r="L87" i="84"/>
  <c r="B88" i="84"/>
  <c r="C88" i="84"/>
  <c r="D88" i="84"/>
  <c r="E88" i="84"/>
  <c r="F88" i="84"/>
  <c r="G88" i="84"/>
  <c r="H88" i="84"/>
  <c r="I88" i="84"/>
  <c r="J88" i="84"/>
  <c r="L88" i="84"/>
  <c r="B89" i="84"/>
  <c r="C89" i="84"/>
  <c r="D89" i="84"/>
  <c r="E89" i="84"/>
  <c r="F89" i="84"/>
  <c r="G89" i="84"/>
  <c r="H89" i="84"/>
  <c r="I89" i="84"/>
  <c r="J89" i="84"/>
  <c r="L89" i="84"/>
  <c r="B90" i="84"/>
  <c r="C90" i="84"/>
  <c r="D90" i="84"/>
  <c r="E90" i="84"/>
  <c r="F90" i="84"/>
  <c r="G90" i="84"/>
  <c r="H90" i="84"/>
  <c r="I90" i="84"/>
  <c r="J90" i="84"/>
  <c r="L90" i="84"/>
  <c r="B91" i="84"/>
  <c r="C91" i="84"/>
  <c r="D91" i="84"/>
  <c r="E91" i="84"/>
  <c r="F91" i="84"/>
  <c r="G91" i="84"/>
  <c r="H91" i="84"/>
  <c r="I91" i="84"/>
  <c r="J91" i="84"/>
  <c r="L91" i="84"/>
  <c r="B92" i="84"/>
  <c r="C92" i="84"/>
  <c r="D92" i="84"/>
  <c r="E92" i="84"/>
  <c r="F92" i="84"/>
  <c r="G92" i="84"/>
  <c r="H92" i="84"/>
  <c r="I92" i="84"/>
  <c r="J92" i="84"/>
  <c r="L92" i="84"/>
  <c r="B93" i="84"/>
  <c r="C93" i="84"/>
  <c r="D93" i="84"/>
  <c r="E93" i="84"/>
  <c r="F93" i="84"/>
  <c r="G93" i="84"/>
  <c r="H93" i="84"/>
  <c r="I93" i="84"/>
  <c r="J93" i="84"/>
  <c r="L93" i="84"/>
  <c r="B94" i="84"/>
  <c r="C94" i="84"/>
  <c r="D94" i="84"/>
  <c r="E94" i="84"/>
  <c r="F94" i="84"/>
  <c r="G94" i="84"/>
  <c r="H94" i="84"/>
  <c r="I94" i="84"/>
  <c r="J94" i="84"/>
  <c r="L94" i="84"/>
  <c r="B95" i="84"/>
  <c r="C95" i="84"/>
  <c r="D95" i="84"/>
  <c r="E95" i="84"/>
  <c r="F95" i="84"/>
  <c r="G95" i="84"/>
  <c r="H95" i="84"/>
  <c r="I95" i="84"/>
  <c r="J95" i="84"/>
  <c r="L95" i="84"/>
  <c r="B96" i="84"/>
  <c r="C96" i="84"/>
  <c r="D96" i="84"/>
  <c r="E96" i="84"/>
  <c r="F96" i="84"/>
  <c r="G96" i="84"/>
  <c r="H96" i="84"/>
  <c r="I96" i="84"/>
  <c r="J96" i="84"/>
  <c r="L96" i="84"/>
  <c r="B97" i="84"/>
  <c r="C97" i="84"/>
  <c r="D97" i="84"/>
  <c r="E97" i="84"/>
  <c r="F97" i="84"/>
  <c r="G97" i="84"/>
  <c r="H97" i="84"/>
  <c r="I97" i="84"/>
  <c r="J97" i="84"/>
  <c r="L97" i="84"/>
  <c r="B98" i="84"/>
  <c r="C98" i="84"/>
  <c r="D98" i="84"/>
  <c r="E98" i="84"/>
  <c r="F98" i="84"/>
  <c r="G98" i="84"/>
  <c r="H98" i="84"/>
  <c r="I98" i="84"/>
  <c r="J98" i="84"/>
  <c r="L98" i="84"/>
  <c r="B99" i="84"/>
  <c r="C99" i="84"/>
  <c r="D99" i="84"/>
  <c r="E99" i="84"/>
  <c r="F99" i="84"/>
  <c r="G99" i="84"/>
  <c r="H99" i="84"/>
  <c r="I99" i="84"/>
  <c r="J99" i="84"/>
  <c r="L99" i="84"/>
  <c r="B100" i="84"/>
  <c r="C100" i="84"/>
  <c r="D100" i="84"/>
  <c r="E100" i="84"/>
  <c r="F100" i="84"/>
  <c r="G100" i="84"/>
  <c r="H100" i="84"/>
  <c r="I100" i="84"/>
  <c r="J100" i="84"/>
  <c r="L100" i="84"/>
  <c r="B101" i="84"/>
  <c r="C101" i="84"/>
  <c r="D101" i="84"/>
  <c r="E101" i="84"/>
  <c r="F101" i="84"/>
  <c r="G101" i="84"/>
  <c r="H101" i="84"/>
  <c r="I101" i="84"/>
  <c r="J101" i="84"/>
  <c r="L101" i="84"/>
  <c r="B102" i="84"/>
  <c r="C102" i="84"/>
  <c r="D102" i="84"/>
  <c r="E102" i="84"/>
  <c r="F102" i="84"/>
  <c r="G102" i="84"/>
  <c r="H102" i="84"/>
  <c r="I102" i="84"/>
  <c r="J102" i="84"/>
  <c r="L102" i="84"/>
  <c r="B103" i="84"/>
  <c r="C103" i="84"/>
  <c r="D103" i="84"/>
  <c r="E103" i="84"/>
  <c r="F103" i="84"/>
  <c r="G103" i="84"/>
  <c r="H103" i="84"/>
  <c r="I103" i="84"/>
  <c r="J103" i="84"/>
  <c r="L103" i="84"/>
  <c r="B104" i="84"/>
  <c r="C104" i="84"/>
  <c r="D104" i="84"/>
  <c r="E104" i="84"/>
  <c r="F104" i="84"/>
  <c r="G104" i="84"/>
  <c r="H104" i="84"/>
  <c r="I104" i="84"/>
  <c r="J104" i="84"/>
  <c r="L104" i="84"/>
  <c r="C76" i="84"/>
  <c r="D76" i="84"/>
  <c r="E76" i="84"/>
  <c r="F76" i="84"/>
  <c r="G76" i="84"/>
  <c r="H76" i="84"/>
  <c r="I76" i="84"/>
  <c r="J76" i="84"/>
  <c r="K76" i="84"/>
  <c r="L76" i="84"/>
  <c r="AB44" i="84"/>
  <c r="AD44" i="84" s="1"/>
  <c r="AC44" i="84"/>
  <c r="AB45" i="84"/>
  <c r="AC45" i="84"/>
  <c r="AD45" i="84" s="1"/>
  <c r="AB46" i="84"/>
  <c r="AC46" i="84"/>
  <c r="AB47" i="84"/>
  <c r="AC47" i="84"/>
  <c r="AB48" i="84"/>
  <c r="AC48" i="84"/>
  <c r="AB49" i="84"/>
  <c r="AC49" i="84"/>
  <c r="AB50" i="84"/>
  <c r="AC50" i="84"/>
  <c r="AB51" i="84"/>
  <c r="AC51" i="84"/>
  <c r="AB52" i="84"/>
  <c r="AC52" i="84"/>
  <c r="AB53" i="84"/>
  <c r="AC53" i="84"/>
  <c r="AB54" i="84"/>
  <c r="AC54" i="84"/>
  <c r="AB55" i="84"/>
  <c r="AC55" i="84"/>
  <c r="AB56" i="84"/>
  <c r="AC56" i="84"/>
  <c r="AB57" i="84"/>
  <c r="AC57" i="84"/>
  <c r="AB58" i="84"/>
  <c r="AC58" i="84"/>
  <c r="AB59" i="84"/>
  <c r="AC59" i="84"/>
  <c r="AB60" i="84"/>
  <c r="AC60" i="84"/>
  <c r="AB61" i="84"/>
  <c r="AC61" i="84"/>
  <c r="AB62" i="84"/>
  <c r="AC62" i="84"/>
  <c r="AB63" i="84"/>
  <c r="AC63" i="84"/>
  <c r="AB64" i="84"/>
  <c r="AC64" i="84"/>
  <c r="AB65" i="84"/>
  <c r="AC65" i="84"/>
  <c r="AB66" i="84"/>
  <c r="AC66" i="84"/>
  <c r="AB67" i="84"/>
  <c r="AC67" i="84"/>
  <c r="AB68" i="84"/>
  <c r="AC68" i="84"/>
  <c r="AB69" i="84"/>
  <c r="AC69" i="84"/>
  <c r="AB70" i="84"/>
  <c r="AC70" i="84"/>
  <c r="AB71" i="84"/>
  <c r="AC71" i="84"/>
  <c r="AB43" i="84"/>
  <c r="O51" i="83"/>
  <c r="P51" i="83"/>
  <c r="Q51" i="83"/>
  <c r="R51" i="83"/>
  <c r="S51" i="83"/>
  <c r="T51" i="83"/>
  <c r="U51" i="83"/>
  <c r="V51" i="83"/>
  <c r="W51" i="83"/>
  <c r="X51" i="83"/>
  <c r="Y51" i="83"/>
  <c r="O52" i="83"/>
  <c r="P52" i="83"/>
  <c r="Q52" i="83"/>
  <c r="R52" i="83"/>
  <c r="S52" i="83"/>
  <c r="T52" i="83"/>
  <c r="U52" i="83"/>
  <c r="V52" i="83"/>
  <c r="W52" i="83"/>
  <c r="X52" i="83"/>
  <c r="Y52" i="83"/>
  <c r="O53" i="83"/>
  <c r="P53" i="83"/>
  <c r="Q53" i="83"/>
  <c r="R53" i="83"/>
  <c r="S53" i="83"/>
  <c r="T53" i="83"/>
  <c r="U53" i="83"/>
  <c r="V53" i="83"/>
  <c r="W53" i="83"/>
  <c r="X53" i="83"/>
  <c r="Y53" i="83"/>
  <c r="O54" i="83"/>
  <c r="P54" i="83"/>
  <c r="Q54" i="83"/>
  <c r="R54" i="83"/>
  <c r="S54" i="83"/>
  <c r="T54" i="83"/>
  <c r="U54" i="83"/>
  <c r="V54" i="83"/>
  <c r="W54" i="83"/>
  <c r="X54" i="83"/>
  <c r="Y54" i="83"/>
  <c r="O55" i="83"/>
  <c r="P55" i="83"/>
  <c r="Q55" i="83"/>
  <c r="R55" i="83"/>
  <c r="S55" i="83"/>
  <c r="T55" i="83"/>
  <c r="U55" i="83"/>
  <c r="V55" i="83"/>
  <c r="W55" i="83"/>
  <c r="X55" i="83"/>
  <c r="Y55" i="83"/>
  <c r="O56" i="83"/>
  <c r="P56" i="83"/>
  <c r="Q56" i="83"/>
  <c r="R56" i="83"/>
  <c r="S56" i="83"/>
  <c r="T56" i="83"/>
  <c r="U56" i="83"/>
  <c r="V56" i="83"/>
  <c r="W56" i="83"/>
  <c r="X56" i="83"/>
  <c r="Y56" i="83"/>
  <c r="O57" i="83"/>
  <c r="P57" i="83"/>
  <c r="Q57" i="83"/>
  <c r="R57" i="83"/>
  <c r="S57" i="83"/>
  <c r="T57" i="83"/>
  <c r="U57" i="83"/>
  <c r="V57" i="83"/>
  <c r="W57" i="83"/>
  <c r="X57" i="83"/>
  <c r="Y57" i="83"/>
  <c r="O58" i="83"/>
  <c r="P58" i="83"/>
  <c r="Q58" i="83"/>
  <c r="R58" i="83"/>
  <c r="S58" i="83"/>
  <c r="T58" i="83"/>
  <c r="U58" i="83"/>
  <c r="V58" i="83"/>
  <c r="W58" i="83"/>
  <c r="X58" i="83"/>
  <c r="Y58" i="83"/>
  <c r="O59" i="83"/>
  <c r="P59" i="83"/>
  <c r="Q59" i="83"/>
  <c r="R59" i="83"/>
  <c r="S59" i="83"/>
  <c r="T59" i="83"/>
  <c r="U59" i="83"/>
  <c r="V59" i="83"/>
  <c r="W59" i="83"/>
  <c r="X59" i="83"/>
  <c r="Y59" i="83"/>
  <c r="O60" i="83"/>
  <c r="P60" i="83"/>
  <c r="Q60" i="83"/>
  <c r="R60" i="83"/>
  <c r="S60" i="83"/>
  <c r="T60" i="83"/>
  <c r="U60" i="83"/>
  <c r="V60" i="83"/>
  <c r="W60" i="83"/>
  <c r="X60" i="83"/>
  <c r="Y60" i="83"/>
  <c r="O61" i="83"/>
  <c r="P61" i="83"/>
  <c r="Q61" i="83"/>
  <c r="R61" i="83"/>
  <c r="S61" i="83"/>
  <c r="T61" i="83"/>
  <c r="U61" i="83"/>
  <c r="V61" i="83"/>
  <c r="W61" i="83"/>
  <c r="X61" i="83"/>
  <c r="Y61" i="83"/>
  <c r="O62" i="83"/>
  <c r="P62" i="83"/>
  <c r="Q62" i="83"/>
  <c r="R62" i="83"/>
  <c r="S62" i="83"/>
  <c r="T62" i="83"/>
  <c r="U62" i="83"/>
  <c r="V62" i="83"/>
  <c r="W62" i="83"/>
  <c r="X62" i="83"/>
  <c r="Y62" i="83"/>
  <c r="O63" i="83"/>
  <c r="P63" i="83"/>
  <c r="Q63" i="83"/>
  <c r="R63" i="83"/>
  <c r="S63" i="83"/>
  <c r="T63" i="83"/>
  <c r="U63" i="83"/>
  <c r="V63" i="83"/>
  <c r="W63" i="83"/>
  <c r="X63" i="83"/>
  <c r="Y63" i="83"/>
  <c r="O64" i="83"/>
  <c r="P64" i="83"/>
  <c r="Q64" i="83"/>
  <c r="R64" i="83"/>
  <c r="S64" i="83"/>
  <c r="T64" i="83"/>
  <c r="U64" i="83"/>
  <c r="V64" i="83"/>
  <c r="W64" i="83"/>
  <c r="X64" i="83"/>
  <c r="Y64" i="83"/>
  <c r="O65" i="83"/>
  <c r="P65" i="83"/>
  <c r="Q65" i="83"/>
  <c r="R65" i="83"/>
  <c r="S65" i="83"/>
  <c r="T65" i="83"/>
  <c r="U65" i="83"/>
  <c r="V65" i="83"/>
  <c r="W65" i="83"/>
  <c r="X65" i="83"/>
  <c r="Y65" i="83"/>
  <c r="O66" i="83"/>
  <c r="P66" i="83"/>
  <c r="Q66" i="83"/>
  <c r="R66" i="83"/>
  <c r="S66" i="83"/>
  <c r="T66" i="83"/>
  <c r="U66" i="83"/>
  <c r="V66" i="83"/>
  <c r="W66" i="83"/>
  <c r="X66" i="83"/>
  <c r="Y66" i="83"/>
  <c r="O67" i="83"/>
  <c r="P67" i="83"/>
  <c r="Q67" i="83"/>
  <c r="R67" i="83"/>
  <c r="S67" i="83"/>
  <c r="T67" i="83"/>
  <c r="U67" i="83"/>
  <c r="V67" i="83"/>
  <c r="W67" i="83"/>
  <c r="X67" i="83"/>
  <c r="Y67" i="83"/>
  <c r="O68" i="83"/>
  <c r="P68" i="83"/>
  <c r="Q68" i="83"/>
  <c r="R68" i="83"/>
  <c r="S68" i="83"/>
  <c r="T68" i="83"/>
  <c r="U68" i="83"/>
  <c r="V68" i="83"/>
  <c r="W68" i="83"/>
  <c r="X68" i="83"/>
  <c r="Y68" i="83"/>
  <c r="O69" i="83"/>
  <c r="P69" i="83"/>
  <c r="Q69" i="83"/>
  <c r="R69" i="83"/>
  <c r="S69" i="83"/>
  <c r="T69" i="83"/>
  <c r="U69" i="83"/>
  <c r="V69" i="83"/>
  <c r="W69" i="83"/>
  <c r="X69" i="83"/>
  <c r="Y69" i="83"/>
  <c r="O70" i="83"/>
  <c r="P70" i="83"/>
  <c r="Q70" i="83"/>
  <c r="R70" i="83"/>
  <c r="S70" i="83"/>
  <c r="T70" i="83"/>
  <c r="U70" i="83"/>
  <c r="V70" i="83"/>
  <c r="W70" i="83"/>
  <c r="X70" i="83"/>
  <c r="Y70" i="83"/>
  <c r="O71" i="83"/>
  <c r="P71" i="83"/>
  <c r="Q71" i="83"/>
  <c r="R71" i="83"/>
  <c r="S71" i="83"/>
  <c r="T71" i="83"/>
  <c r="U71" i="83"/>
  <c r="V71" i="83"/>
  <c r="W71" i="83"/>
  <c r="X71" i="83"/>
  <c r="Y71" i="83"/>
  <c r="O72" i="83"/>
  <c r="P72" i="83"/>
  <c r="Q72" i="83"/>
  <c r="R72" i="83"/>
  <c r="S72" i="83"/>
  <c r="T72" i="83"/>
  <c r="U72" i="83"/>
  <c r="V72" i="83"/>
  <c r="W72" i="83"/>
  <c r="X72" i="83"/>
  <c r="Y72" i="83"/>
  <c r="O73" i="83"/>
  <c r="P73" i="83"/>
  <c r="Q73" i="83"/>
  <c r="R73" i="83"/>
  <c r="S73" i="83"/>
  <c r="T73" i="83"/>
  <c r="U73" i="83"/>
  <c r="V73" i="83"/>
  <c r="W73" i="83"/>
  <c r="X73" i="83"/>
  <c r="Y73" i="83"/>
  <c r="O74" i="83"/>
  <c r="P74" i="83"/>
  <c r="Q74" i="83"/>
  <c r="R74" i="83"/>
  <c r="S74" i="83"/>
  <c r="T74" i="83"/>
  <c r="U74" i="83"/>
  <c r="V74" i="83"/>
  <c r="W74" i="83"/>
  <c r="X74" i="83"/>
  <c r="Y74" i="83"/>
  <c r="O75" i="83"/>
  <c r="P75" i="83"/>
  <c r="Q75" i="83"/>
  <c r="R75" i="83"/>
  <c r="S75" i="83"/>
  <c r="T75" i="83"/>
  <c r="U75" i="83"/>
  <c r="V75" i="83"/>
  <c r="W75" i="83"/>
  <c r="X75" i="83"/>
  <c r="Y75" i="83"/>
  <c r="O76" i="83"/>
  <c r="P76" i="83"/>
  <c r="Q76" i="83"/>
  <c r="R76" i="83"/>
  <c r="S76" i="83"/>
  <c r="T76" i="83"/>
  <c r="U76" i="83"/>
  <c r="V76" i="83"/>
  <c r="W76" i="83"/>
  <c r="X76" i="83"/>
  <c r="Y76" i="83"/>
  <c r="O77" i="83"/>
  <c r="P77" i="83"/>
  <c r="Q77" i="83"/>
  <c r="R77" i="83"/>
  <c r="S77" i="83"/>
  <c r="T77" i="83"/>
  <c r="U77" i="83"/>
  <c r="V77" i="83"/>
  <c r="W77" i="83"/>
  <c r="X77" i="83"/>
  <c r="Y77" i="83"/>
  <c r="O78" i="83"/>
  <c r="P78" i="83"/>
  <c r="Q78" i="83"/>
  <c r="R78" i="83"/>
  <c r="S78" i="83"/>
  <c r="T78" i="83"/>
  <c r="U78" i="83"/>
  <c r="V78" i="83"/>
  <c r="W78" i="83"/>
  <c r="X78" i="83"/>
  <c r="Y78" i="83"/>
  <c r="O79" i="83"/>
  <c r="P79" i="83"/>
  <c r="Q79" i="83"/>
  <c r="R79" i="83"/>
  <c r="S79" i="83"/>
  <c r="T79" i="83"/>
  <c r="U79" i="83"/>
  <c r="V79" i="83"/>
  <c r="W79" i="83"/>
  <c r="X79" i="83"/>
  <c r="Y79" i="83"/>
  <c r="L35" i="83"/>
  <c r="B44" i="84"/>
  <c r="C44" i="84"/>
  <c r="D44" i="84"/>
  <c r="E44" i="84"/>
  <c r="F44" i="84"/>
  <c r="G44" i="84"/>
  <c r="H44" i="84"/>
  <c r="I44" i="84"/>
  <c r="J44" i="84"/>
  <c r="K44" i="84"/>
  <c r="L44" i="84"/>
  <c r="B45" i="84"/>
  <c r="C45" i="84"/>
  <c r="D45" i="84"/>
  <c r="E45" i="84"/>
  <c r="F45" i="84"/>
  <c r="G45" i="84"/>
  <c r="H45" i="84"/>
  <c r="I45" i="84"/>
  <c r="J45" i="84"/>
  <c r="K45" i="84"/>
  <c r="L45" i="84"/>
  <c r="B46" i="84"/>
  <c r="C46" i="84"/>
  <c r="D46" i="84"/>
  <c r="E46" i="84"/>
  <c r="F46" i="84"/>
  <c r="G46" i="84"/>
  <c r="H46" i="84"/>
  <c r="I46" i="84"/>
  <c r="J46" i="84"/>
  <c r="K46" i="84"/>
  <c r="L46" i="84"/>
  <c r="B47" i="84"/>
  <c r="C47" i="84"/>
  <c r="D47" i="84"/>
  <c r="E47" i="84"/>
  <c r="F47" i="84"/>
  <c r="G47" i="84"/>
  <c r="H47" i="84"/>
  <c r="I47" i="84"/>
  <c r="J47" i="84"/>
  <c r="K47" i="84"/>
  <c r="L47" i="84"/>
  <c r="B48" i="84"/>
  <c r="C48" i="84"/>
  <c r="D48" i="84"/>
  <c r="E48" i="84"/>
  <c r="F48" i="84"/>
  <c r="G48" i="84"/>
  <c r="H48" i="84"/>
  <c r="I48" i="84"/>
  <c r="J48" i="84"/>
  <c r="K48" i="84"/>
  <c r="L48" i="84"/>
  <c r="B49" i="84"/>
  <c r="C49" i="84"/>
  <c r="D49" i="84"/>
  <c r="E49" i="84"/>
  <c r="F49" i="84"/>
  <c r="G49" i="84"/>
  <c r="H49" i="84"/>
  <c r="I49" i="84"/>
  <c r="J49" i="84"/>
  <c r="K49" i="84"/>
  <c r="L49" i="84"/>
  <c r="B50" i="84"/>
  <c r="C50" i="84"/>
  <c r="D50" i="84"/>
  <c r="E50" i="84"/>
  <c r="F50" i="84"/>
  <c r="G50" i="84"/>
  <c r="H50" i="84"/>
  <c r="I50" i="84"/>
  <c r="J50" i="84"/>
  <c r="K50" i="84"/>
  <c r="L50" i="84"/>
  <c r="B51" i="84"/>
  <c r="C51" i="84"/>
  <c r="D51" i="84"/>
  <c r="E51" i="84"/>
  <c r="F51" i="84"/>
  <c r="G51" i="84"/>
  <c r="H51" i="84"/>
  <c r="I51" i="84"/>
  <c r="J51" i="84"/>
  <c r="K51" i="84"/>
  <c r="L51" i="84"/>
  <c r="B52" i="84"/>
  <c r="C52" i="84"/>
  <c r="D52" i="84"/>
  <c r="E52" i="84"/>
  <c r="F52" i="84"/>
  <c r="G52" i="84"/>
  <c r="H52" i="84"/>
  <c r="I52" i="84"/>
  <c r="J52" i="84"/>
  <c r="K52" i="84"/>
  <c r="L52" i="84"/>
  <c r="B53" i="84"/>
  <c r="C53" i="84"/>
  <c r="D53" i="84"/>
  <c r="E53" i="84"/>
  <c r="F53" i="84"/>
  <c r="G53" i="84"/>
  <c r="H53" i="84"/>
  <c r="I53" i="84"/>
  <c r="J53" i="84"/>
  <c r="K53" i="84"/>
  <c r="L53" i="84"/>
  <c r="B54" i="84"/>
  <c r="C54" i="84"/>
  <c r="D54" i="84"/>
  <c r="E54" i="84"/>
  <c r="F54" i="84"/>
  <c r="G54" i="84"/>
  <c r="H54" i="84"/>
  <c r="I54" i="84"/>
  <c r="J54" i="84"/>
  <c r="K54" i="84"/>
  <c r="L54" i="84"/>
  <c r="B55" i="84"/>
  <c r="C55" i="84"/>
  <c r="D55" i="84"/>
  <c r="E55" i="84"/>
  <c r="F55" i="84"/>
  <c r="G55" i="84"/>
  <c r="H55" i="84"/>
  <c r="I55" i="84"/>
  <c r="J55" i="84"/>
  <c r="K55" i="84"/>
  <c r="L55" i="84"/>
  <c r="B56" i="84"/>
  <c r="C56" i="84"/>
  <c r="D56" i="84"/>
  <c r="E56" i="84"/>
  <c r="F56" i="84"/>
  <c r="G56" i="84"/>
  <c r="H56" i="84"/>
  <c r="I56" i="84"/>
  <c r="J56" i="84"/>
  <c r="K56" i="84"/>
  <c r="L56" i="84"/>
  <c r="B57" i="84"/>
  <c r="C57" i="84"/>
  <c r="D57" i="84"/>
  <c r="E57" i="84"/>
  <c r="F57" i="84"/>
  <c r="G57" i="84"/>
  <c r="H57" i="84"/>
  <c r="I57" i="84"/>
  <c r="J57" i="84"/>
  <c r="K57" i="84"/>
  <c r="L57" i="84"/>
  <c r="B58" i="84"/>
  <c r="C58" i="84"/>
  <c r="D58" i="84"/>
  <c r="E58" i="84"/>
  <c r="F58" i="84"/>
  <c r="G58" i="84"/>
  <c r="H58" i="84"/>
  <c r="I58" i="84"/>
  <c r="J58" i="84"/>
  <c r="K58" i="84"/>
  <c r="L58" i="84"/>
  <c r="B59" i="84"/>
  <c r="C59" i="84"/>
  <c r="D59" i="84"/>
  <c r="E59" i="84"/>
  <c r="F59" i="84"/>
  <c r="G59" i="84"/>
  <c r="H59" i="84"/>
  <c r="I59" i="84"/>
  <c r="J59" i="84"/>
  <c r="K59" i="84"/>
  <c r="L59" i="84"/>
  <c r="B60" i="84"/>
  <c r="C60" i="84"/>
  <c r="D60" i="84"/>
  <c r="E60" i="84"/>
  <c r="F60" i="84"/>
  <c r="G60" i="84"/>
  <c r="H60" i="84"/>
  <c r="I60" i="84"/>
  <c r="J60" i="84"/>
  <c r="K60" i="84"/>
  <c r="L60" i="84"/>
  <c r="B61" i="84"/>
  <c r="C61" i="84"/>
  <c r="D61" i="84"/>
  <c r="E61" i="84"/>
  <c r="F61" i="84"/>
  <c r="G61" i="84"/>
  <c r="H61" i="84"/>
  <c r="I61" i="84"/>
  <c r="J61" i="84"/>
  <c r="K61" i="84"/>
  <c r="L61" i="84"/>
  <c r="B62" i="84"/>
  <c r="C62" i="84"/>
  <c r="D62" i="84"/>
  <c r="E62" i="84"/>
  <c r="F62" i="84"/>
  <c r="G62" i="84"/>
  <c r="H62" i="84"/>
  <c r="I62" i="84"/>
  <c r="J62" i="84"/>
  <c r="K62" i="84"/>
  <c r="L62" i="84"/>
  <c r="B63" i="84"/>
  <c r="C63" i="84"/>
  <c r="D63" i="84"/>
  <c r="E63" i="84"/>
  <c r="F63" i="84"/>
  <c r="G63" i="84"/>
  <c r="H63" i="84"/>
  <c r="I63" i="84"/>
  <c r="J63" i="84"/>
  <c r="K63" i="84"/>
  <c r="L63" i="84"/>
  <c r="B64" i="84"/>
  <c r="C64" i="84"/>
  <c r="D64" i="84"/>
  <c r="E64" i="84"/>
  <c r="F64" i="84"/>
  <c r="G64" i="84"/>
  <c r="H64" i="84"/>
  <c r="I64" i="84"/>
  <c r="J64" i="84"/>
  <c r="K64" i="84"/>
  <c r="L64" i="84"/>
  <c r="B65" i="84"/>
  <c r="C65" i="84"/>
  <c r="D65" i="84"/>
  <c r="E65" i="84"/>
  <c r="F65" i="84"/>
  <c r="G65" i="84"/>
  <c r="H65" i="84"/>
  <c r="I65" i="84"/>
  <c r="J65" i="84"/>
  <c r="K65" i="84"/>
  <c r="L65" i="84"/>
  <c r="B66" i="84"/>
  <c r="C66" i="84"/>
  <c r="D66" i="84"/>
  <c r="E66" i="84"/>
  <c r="F66" i="84"/>
  <c r="G66" i="84"/>
  <c r="H66" i="84"/>
  <c r="I66" i="84"/>
  <c r="J66" i="84"/>
  <c r="K66" i="84"/>
  <c r="L66" i="84"/>
  <c r="B67" i="84"/>
  <c r="C67" i="84"/>
  <c r="D67" i="84"/>
  <c r="E67" i="84"/>
  <c r="F67" i="84"/>
  <c r="G67" i="84"/>
  <c r="H67" i="84"/>
  <c r="I67" i="84"/>
  <c r="J67" i="84"/>
  <c r="K67" i="84"/>
  <c r="L67" i="84"/>
  <c r="B68" i="84"/>
  <c r="C68" i="84"/>
  <c r="D68" i="84"/>
  <c r="E68" i="84"/>
  <c r="F68" i="84"/>
  <c r="G68" i="84"/>
  <c r="H68" i="84"/>
  <c r="I68" i="84"/>
  <c r="J68" i="84"/>
  <c r="K68" i="84"/>
  <c r="L68" i="84"/>
  <c r="B69" i="84"/>
  <c r="C69" i="84"/>
  <c r="D69" i="84"/>
  <c r="E69" i="84"/>
  <c r="F69" i="84"/>
  <c r="G69" i="84"/>
  <c r="H69" i="84"/>
  <c r="I69" i="84"/>
  <c r="J69" i="84"/>
  <c r="K69" i="84"/>
  <c r="L69" i="84"/>
  <c r="B70" i="84"/>
  <c r="C70" i="84"/>
  <c r="D70" i="84"/>
  <c r="E70" i="84"/>
  <c r="F70" i="84"/>
  <c r="G70" i="84"/>
  <c r="H70" i="84"/>
  <c r="I70" i="84"/>
  <c r="J70" i="84"/>
  <c r="K70" i="84"/>
  <c r="L70" i="84"/>
  <c r="B71" i="84"/>
  <c r="C71" i="84"/>
  <c r="D71" i="84"/>
  <c r="E71" i="84"/>
  <c r="F71" i="84"/>
  <c r="G71" i="84"/>
  <c r="H71" i="84"/>
  <c r="I71" i="84"/>
  <c r="J71" i="84"/>
  <c r="K71" i="84"/>
  <c r="L71" i="84"/>
  <c r="C43" i="84"/>
  <c r="D43" i="84"/>
  <c r="E43" i="84"/>
  <c r="F43" i="84"/>
  <c r="G43" i="84"/>
  <c r="H43" i="84"/>
  <c r="I43" i="84"/>
  <c r="J43" i="84"/>
  <c r="K43" i="84"/>
  <c r="L43" i="84"/>
  <c r="B43" i="84"/>
  <c r="K34" i="83"/>
  <c r="L34" i="83"/>
  <c r="L36" i="83"/>
  <c r="B52" i="83"/>
  <c r="C52" i="83"/>
  <c r="D52" i="83"/>
  <c r="E52" i="83"/>
  <c r="F52" i="83"/>
  <c r="G52" i="83"/>
  <c r="H52" i="83"/>
  <c r="I52" i="83"/>
  <c r="J52" i="83"/>
  <c r="K52" i="83"/>
  <c r="L52" i="83"/>
  <c r="B53" i="83"/>
  <c r="C53" i="83"/>
  <c r="D53" i="83"/>
  <c r="E53" i="83"/>
  <c r="F53" i="83"/>
  <c r="G53" i="83"/>
  <c r="H53" i="83"/>
  <c r="I53" i="83"/>
  <c r="J53" i="83"/>
  <c r="K53" i="83"/>
  <c r="L53" i="83"/>
  <c r="B54" i="83"/>
  <c r="C54" i="83"/>
  <c r="D54" i="83"/>
  <c r="E54" i="83"/>
  <c r="F54" i="83"/>
  <c r="G54" i="83"/>
  <c r="H54" i="83"/>
  <c r="I54" i="83"/>
  <c r="J54" i="83"/>
  <c r="K54" i="83"/>
  <c r="L54" i="83"/>
  <c r="B55" i="83"/>
  <c r="C55" i="83"/>
  <c r="D55" i="83"/>
  <c r="E55" i="83"/>
  <c r="F55" i="83"/>
  <c r="G55" i="83"/>
  <c r="H55" i="83"/>
  <c r="I55" i="83"/>
  <c r="J55" i="83"/>
  <c r="K55" i="83"/>
  <c r="L55" i="83"/>
  <c r="B56" i="83"/>
  <c r="C56" i="83"/>
  <c r="D56" i="83"/>
  <c r="E56" i="83"/>
  <c r="F56" i="83"/>
  <c r="G56" i="83"/>
  <c r="H56" i="83"/>
  <c r="I56" i="83"/>
  <c r="J56" i="83"/>
  <c r="K56" i="83"/>
  <c r="L56" i="83"/>
  <c r="B57" i="83"/>
  <c r="C57" i="83"/>
  <c r="D57" i="83"/>
  <c r="E57" i="83"/>
  <c r="F57" i="83"/>
  <c r="G57" i="83"/>
  <c r="H57" i="83"/>
  <c r="I57" i="83"/>
  <c r="J57" i="83"/>
  <c r="K57" i="83"/>
  <c r="L57" i="83"/>
  <c r="B58" i="83"/>
  <c r="C58" i="83"/>
  <c r="D58" i="83"/>
  <c r="E58" i="83"/>
  <c r="F58" i="83"/>
  <c r="G58" i="83"/>
  <c r="H58" i="83"/>
  <c r="I58" i="83"/>
  <c r="J58" i="83"/>
  <c r="K58" i="83"/>
  <c r="L58" i="83"/>
  <c r="B59" i="83"/>
  <c r="C59" i="83"/>
  <c r="D59" i="83"/>
  <c r="E59" i="83"/>
  <c r="F59" i="83"/>
  <c r="G59" i="83"/>
  <c r="H59" i="83"/>
  <c r="I59" i="83"/>
  <c r="J59" i="83"/>
  <c r="K59" i="83"/>
  <c r="L59" i="83"/>
  <c r="B60" i="83"/>
  <c r="C60" i="83"/>
  <c r="D60" i="83"/>
  <c r="E60" i="83"/>
  <c r="F60" i="83"/>
  <c r="G60" i="83"/>
  <c r="H60" i="83"/>
  <c r="I60" i="83"/>
  <c r="J60" i="83"/>
  <c r="K60" i="83"/>
  <c r="L60" i="83"/>
  <c r="B61" i="83"/>
  <c r="C61" i="83"/>
  <c r="D61" i="83"/>
  <c r="E61" i="83"/>
  <c r="F61" i="83"/>
  <c r="G61" i="83"/>
  <c r="H61" i="83"/>
  <c r="I61" i="83"/>
  <c r="J61" i="83"/>
  <c r="K61" i="83"/>
  <c r="L61" i="83"/>
  <c r="B62" i="83"/>
  <c r="C62" i="83"/>
  <c r="D62" i="83"/>
  <c r="E62" i="83"/>
  <c r="F62" i="83"/>
  <c r="G62" i="83"/>
  <c r="H62" i="83"/>
  <c r="I62" i="83"/>
  <c r="J62" i="83"/>
  <c r="K62" i="83"/>
  <c r="L62" i="83"/>
  <c r="B63" i="83"/>
  <c r="C63" i="83"/>
  <c r="D63" i="83"/>
  <c r="E63" i="83"/>
  <c r="F63" i="83"/>
  <c r="G63" i="83"/>
  <c r="H63" i="83"/>
  <c r="I63" i="83"/>
  <c r="J63" i="83"/>
  <c r="K63" i="83"/>
  <c r="L63" i="83"/>
  <c r="B64" i="83"/>
  <c r="C64" i="83"/>
  <c r="D64" i="83"/>
  <c r="E64" i="83"/>
  <c r="F64" i="83"/>
  <c r="G64" i="83"/>
  <c r="H64" i="83"/>
  <c r="I64" i="83"/>
  <c r="J64" i="83"/>
  <c r="K64" i="83"/>
  <c r="L64" i="83"/>
  <c r="B65" i="83"/>
  <c r="C65" i="83"/>
  <c r="D65" i="83"/>
  <c r="E65" i="83"/>
  <c r="F65" i="83"/>
  <c r="G65" i="83"/>
  <c r="H65" i="83"/>
  <c r="I65" i="83"/>
  <c r="J65" i="83"/>
  <c r="K65" i="83"/>
  <c r="L65" i="83"/>
  <c r="B66" i="83"/>
  <c r="C66" i="83"/>
  <c r="D66" i="83"/>
  <c r="E66" i="83"/>
  <c r="F66" i="83"/>
  <c r="G66" i="83"/>
  <c r="H66" i="83"/>
  <c r="I66" i="83"/>
  <c r="J66" i="83"/>
  <c r="K66" i="83"/>
  <c r="L66" i="83"/>
  <c r="B67" i="83"/>
  <c r="C67" i="83"/>
  <c r="D67" i="83"/>
  <c r="E67" i="83"/>
  <c r="F67" i="83"/>
  <c r="G67" i="83"/>
  <c r="H67" i="83"/>
  <c r="I67" i="83"/>
  <c r="J67" i="83"/>
  <c r="K67" i="83"/>
  <c r="L67" i="83"/>
  <c r="B68" i="83"/>
  <c r="C68" i="83"/>
  <c r="D68" i="83"/>
  <c r="E68" i="83"/>
  <c r="F68" i="83"/>
  <c r="G68" i="83"/>
  <c r="H68" i="83"/>
  <c r="I68" i="83"/>
  <c r="J68" i="83"/>
  <c r="K68" i="83"/>
  <c r="L68" i="83"/>
  <c r="B69" i="83"/>
  <c r="C69" i="83"/>
  <c r="D69" i="83"/>
  <c r="E69" i="83"/>
  <c r="F69" i="83"/>
  <c r="G69" i="83"/>
  <c r="H69" i="83"/>
  <c r="I69" i="83"/>
  <c r="J69" i="83"/>
  <c r="K69" i="83"/>
  <c r="L69" i="83"/>
  <c r="B70" i="83"/>
  <c r="C70" i="83"/>
  <c r="D70" i="83"/>
  <c r="E70" i="83"/>
  <c r="F70" i="83"/>
  <c r="G70" i="83"/>
  <c r="H70" i="83"/>
  <c r="I70" i="83"/>
  <c r="J70" i="83"/>
  <c r="K70" i="83"/>
  <c r="L70" i="83"/>
  <c r="B71" i="83"/>
  <c r="C71" i="83"/>
  <c r="D71" i="83"/>
  <c r="E71" i="83"/>
  <c r="F71" i="83"/>
  <c r="G71" i="83"/>
  <c r="H71" i="83"/>
  <c r="I71" i="83"/>
  <c r="J71" i="83"/>
  <c r="K71" i="83"/>
  <c r="L71" i="83"/>
  <c r="B72" i="83"/>
  <c r="C72" i="83"/>
  <c r="D72" i="83"/>
  <c r="E72" i="83"/>
  <c r="F72" i="83"/>
  <c r="G72" i="83"/>
  <c r="H72" i="83"/>
  <c r="I72" i="83"/>
  <c r="J72" i="83"/>
  <c r="K72" i="83"/>
  <c r="L72" i="83"/>
  <c r="B73" i="83"/>
  <c r="C73" i="83"/>
  <c r="D73" i="83"/>
  <c r="E73" i="83"/>
  <c r="F73" i="83"/>
  <c r="G73" i="83"/>
  <c r="H73" i="83"/>
  <c r="I73" i="83"/>
  <c r="J73" i="83"/>
  <c r="K73" i="83"/>
  <c r="L73" i="83"/>
  <c r="B74" i="83"/>
  <c r="C74" i="83"/>
  <c r="D74" i="83"/>
  <c r="E74" i="83"/>
  <c r="F74" i="83"/>
  <c r="G74" i="83"/>
  <c r="H74" i="83"/>
  <c r="I74" i="83"/>
  <c r="J74" i="83"/>
  <c r="K74" i="83"/>
  <c r="L74" i="83"/>
  <c r="B75" i="83"/>
  <c r="C75" i="83"/>
  <c r="D75" i="83"/>
  <c r="E75" i="83"/>
  <c r="F75" i="83"/>
  <c r="G75" i="83"/>
  <c r="H75" i="83"/>
  <c r="I75" i="83"/>
  <c r="J75" i="83"/>
  <c r="K75" i="83"/>
  <c r="L75" i="83"/>
  <c r="B76" i="83"/>
  <c r="C76" i="83"/>
  <c r="D76" i="83"/>
  <c r="E76" i="83"/>
  <c r="F76" i="83"/>
  <c r="G76" i="83"/>
  <c r="H76" i="83"/>
  <c r="I76" i="83"/>
  <c r="J76" i="83"/>
  <c r="K76" i="83"/>
  <c r="L76" i="83"/>
  <c r="B77" i="83"/>
  <c r="C77" i="83"/>
  <c r="D77" i="83"/>
  <c r="E77" i="83"/>
  <c r="F77" i="83"/>
  <c r="G77" i="83"/>
  <c r="H77" i="83"/>
  <c r="I77" i="83"/>
  <c r="J77" i="83"/>
  <c r="K77" i="83"/>
  <c r="L77" i="83"/>
  <c r="B78" i="83"/>
  <c r="C78" i="83"/>
  <c r="D78" i="83"/>
  <c r="E78" i="83"/>
  <c r="F78" i="83"/>
  <c r="G78" i="83"/>
  <c r="H78" i="83"/>
  <c r="I78" i="83"/>
  <c r="J78" i="83"/>
  <c r="K78" i="83"/>
  <c r="L78" i="83"/>
  <c r="B79" i="83"/>
  <c r="C79" i="83"/>
  <c r="D79" i="83"/>
  <c r="E79" i="83"/>
  <c r="F79" i="83"/>
  <c r="G79" i="83"/>
  <c r="H79" i="83"/>
  <c r="I79" i="83"/>
  <c r="J79" i="83"/>
  <c r="K79" i="83"/>
  <c r="L79" i="83"/>
  <c r="C51" i="83"/>
  <c r="D51" i="83"/>
  <c r="E51" i="83"/>
  <c r="F51" i="83"/>
  <c r="G51" i="83"/>
  <c r="H51" i="83"/>
  <c r="I51" i="83"/>
  <c r="J51" i="83"/>
  <c r="K51" i="83"/>
  <c r="L51" i="83"/>
  <c r="B51" i="83"/>
  <c r="E39" i="82"/>
  <c r="E38" i="82"/>
  <c r="B39" i="82"/>
  <c r="B38" i="82"/>
  <c r="E40" i="82"/>
  <c r="F40" i="82"/>
  <c r="E41" i="82"/>
  <c r="D41" i="82" s="1"/>
  <c r="E42" i="82"/>
  <c r="D42" i="82" s="1"/>
  <c r="D43" i="82"/>
  <c r="E43" i="82"/>
  <c r="E44" i="82"/>
  <c r="D44" i="82" s="1"/>
  <c r="E45" i="82"/>
  <c r="D45" i="82" s="1"/>
  <c r="E46" i="82"/>
  <c r="D46" i="82" s="1"/>
  <c r="B42" i="82"/>
  <c r="A42" i="82" s="1"/>
  <c r="B40" i="82"/>
  <c r="C40" i="82"/>
  <c r="A41" i="82"/>
  <c r="A43" i="82"/>
  <c r="A44" i="82"/>
  <c r="A45" i="82"/>
  <c r="B41" i="82"/>
  <c r="B43" i="82"/>
  <c r="B44" i="82"/>
  <c r="B45" i="82"/>
  <c r="A46" i="82"/>
  <c r="AB56" i="82"/>
  <c r="AB57" i="82"/>
  <c r="AB58" i="82"/>
  <c r="AB59" i="82"/>
  <c r="AB60" i="82"/>
  <c r="AB61" i="82"/>
  <c r="AB62" i="82"/>
  <c r="AB63" i="82"/>
  <c r="AB64" i="82"/>
  <c r="AB65" i="82"/>
  <c r="AB66" i="82"/>
  <c r="AB67" i="82"/>
  <c r="AB68" i="82"/>
  <c r="AB69" i="82"/>
  <c r="AB70" i="82"/>
  <c r="AB71" i="82"/>
  <c r="AB72" i="82"/>
  <c r="AB73" i="82"/>
  <c r="AB74" i="82"/>
  <c r="AB75" i="82"/>
  <c r="AB76" i="82"/>
  <c r="AB77" i="82"/>
  <c r="AB78" i="82"/>
  <c r="AB79" i="82"/>
  <c r="AB80" i="82"/>
  <c r="AB81" i="82"/>
  <c r="AB82" i="82"/>
  <c r="AB83" i="82"/>
  <c r="AB55" i="82"/>
  <c r="N29" i="77"/>
  <c r="N30" i="77"/>
  <c r="N31" i="77"/>
  <c r="M29" i="77"/>
  <c r="M30" i="77"/>
  <c r="M31" i="77"/>
  <c r="C52" i="77"/>
  <c r="D52" i="77"/>
  <c r="E52" i="77"/>
  <c r="F52" i="77"/>
  <c r="G52" i="77"/>
  <c r="H52" i="77"/>
  <c r="I52" i="77"/>
  <c r="J52" i="77"/>
  <c r="K52" i="77"/>
  <c r="L52" i="77"/>
  <c r="M52" i="77"/>
  <c r="N52" i="77"/>
  <c r="B52" i="77"/>
  <c r="N29" i="76"/>
  <c r="O29" i="76"/>
  <c r="N30" i="76"/>
  <c r="O30" i="76"/>
  <c r="N31" i="76"/>
  <c r="O31" i="76"/>
  <c r="M50" i="60"/>
  <c r="M43" i="59"/>
  <c r="N43" i="59"/>
  <c r="O43" i="59"/>
  <c r="P43" i="59"/>
  <c r="Q43" i="59"/>
  <c r="R43" i="59"/>
  <c r="S43" i="59"/>
  <c r="T43" i="59"/>
  <c r="U43" i="59"/>
  <c r="V43" i="59"/>
  <c r="M44" i="59"/>
  <c r="N44" i="59"/>
  <c r="O44" i="59"/>
  <c r="P44" i="59"/>
  <c r="Q44" i="59"/>
  <c r="R44" i="59"/>
  <c r="S44" i="59"/>
  <c r="T44" i="59"/>
  <c r="U44" i="59"/>
  <c r="V44" i="59"/>
  <c r="T35" i="59"/>
  <c r="M37" i="59"/>
  <c r="N37" i="59"/>
  <c r="O37" i="59"/>
  <c r="P37" i="59"/>
  <c r="Q37" i="59"/>
  <c r="R37" i="59"/>
  <c r="S37" i="59"/>
  <c r="T37" i="59"/>
  <c r="U37" i="59"/>
  <c r="V37" i="59"/>
  <c r="M38" i="59"/>
  <c r="N38" i="59"/>
  <c r="O38" i="59"/>
  <c r="P38" i="59"/>
  <c r="Q38" i="59"/>
  <c r="R38" i="59"/>
  <c r="S38" i="59"/>
  <c r="T38" i="59"/>
  <c r="U38" i="59"/>
  <c r="V38" i="59"/>
  <c r="M39" i="59"/>
  <c r="N39" i="59"/>
  <c r="O39" i="59"/>
  <c r="P39" i="59"/>
  <c r="Q39" i="59"/>
  <c r="R39" i="59"/>
  <c r="S39" i="59"/>
  <c r="T39" i="59"/>
  <c r="U39" i="59"/>
  <c r="V39" i="59"/>
  <c r="M40" i="59"/>
  <c r="N40" i="59"/>
  <c r="O40" i="59"/>
  <c r="P40" i="59"/>
  <c r="Q40" i="59"/>
  <c r="R40" i="59"/>
  <c r="S40" i="59"/>
  <c r="T40" i="59"/>
  <c r="U40" i="59"/>
  <c r="V40" i="59"/>
  <c r="M41" i="59"/>
  <c r="N41" i="59"/>
  <c r="O41" i="59"/>
  <c r="P41" i="59"/>
  <c r="Q41" i="59"/>
  <c r="R41" i="59"/>
  <c r="S41" i="59"/>
  <c r="T41" i="59"/>
  <c r="U41" i="59"/>
  <c r="V41" i="59"/>
  <c r="M42" i="59"/>
  <c r="N42" i="59"/>
  <c r="O42" i="59"/>
  <c r="P42" i="59"/>
  <c r="Q42" i="59"/>
  <c r="R42" i="59"/>
  <c r="S42" i="59"/>
  <c r="T42" i="59"/>
  <c r="U42" i="59"/>
  <c r="V42" i="59"/>
  <c r="M36" i="59"/>
  <c r="N36" i="59"/>
  <c r="O36" i="59"/>
  <c r="P36" i="59"/>
  <c r="Q36" i="59"/>
  <c r="R36" i="59"/>
  <c r="S36" i="59"/>
  <c r="T36" i="59"/>
  <c r="U36" i="59"/>
  <c r="V36" i="59"/>
  <c r="U35" i="59"/>
  <c r="V35" i="59"/>
  <c r="L44" i="59"/>
  <c r="L43" i="59"/>
  <c r="L34" i="58"/>
  <c r="L36" i="58"/>
  <c r="F42" i="58"/>
  <c r="D42" i="58"/>
  <c r="G42" i="58"/>
  <c r="E42" i="58"/>
  <c r="H42" i="58"/>
  <c r="K42" i="58"/>
  <c r="C42" i="58"/>
  <c r="L42" i="58"/>
  <c r="L35" i="58" s="1"/>
  <c r="L33" i="58"/>
  <c r="F40" i="57"/>
  <c r="E40" i="57"/>
  <c r="L38" i="57"/>
  <c r="L40" i="57"/>
  <c r="L47" i="57"/>
  <c r="L37" i="57"/>
  <c r="U35" i="56"/>
  <c r="U32" i="56"/>
  <c r="U33" i="56"/>
  <c r="U34" i="56"/>
  <c r="M34" i="55"/>
  <c r="M36" i="55"/>
  <c r="C42" i="55"/>
  <c r="D42" i="55"/>
  <c r="E42" i="55"/>
  <c r="G42" i="55"/>
  <c r="H42" i="55"/>
  <c r="I42" i="55"/>
  <c r="J42" i="55"/>
  <c r="K42" i="55"/>
  <c r="L42" i="55"/>
  <c r="M42" i="55"/>
  <c r="F42" i="55"/>
  <c r="N42" i="55"/>
  <c r="M35" i="55" s="1"/>
  <c r="M35" i="54"/>
  <c r="M33" i="54"/>
  <c r="AA39" i="182"/>
  <c r="AB39" i="182"/>
  <c r="AA40" i="182"/>
  <c r="AB40" i="182"/>
  <c r="AA41" i="182"/>
  <c r="AB41" i="182"/>
  <c r="AA42" i="182"/>
  <c r="AB42" i="182"/>
  <c r="AA43" i="182"/>
  <c r="AB43" i="182"/>
  <c r="AA44" i="182"/>
  <c r="AB44" i="182"/>
  <c r="D30" i="180"/>
  <c r="C40" i="181"/>
  <c r="C16" i="181"/>
  <c r="C17" i="181"/>
  <c r="C18" i="181"/>
  <c r="C19" i="181"/>
  <c r="C20" i="181"/>
  <c r="C21" i="181"/>
  <c r="C22" i="181"/>
  <c r="C23" i="181"/>
  <c r="C24" i="181"/>
  <c r="C25" i="181"/>
  <c r="C26" i="181"/>
  <c r="C27" i="181"/>
  <c r="C28" i="181"/>
  <c r="C29" i="181"/>
  <c r="C30" i="181"/>
  <c r="C31" i="181"/>
  <c r="C32" i="181"/>
  <c r="C33" i="181"/>
  <c r="C34" i="181"/>
  <c r="C35" i="181"/>
  <c r="C36" i="181"/>
  <c r="C37" i="181"/>
  <c r="C38" i="181"/>
  <c r="C39" i="181"/>
  <c r="C39" i="179"/>
  <c r="C38" i="179"/>
  <c r="C37" i="179"/>
  <c r="C36" i="179"/>
  <c r="C35" i="179"/>
  <c r="C34" i="179"/>
  <c r="C33" i="179"/>
  <c r="C32" i="179"/>
  <c r="C31" i="179"/>
  <c r="C30" i="179"/>
  <c r="C29" i="179"/>
  <c r="C28" i="179"/>
  <c r="C27" i="179"/>
  <c r="C26" i="179"/>
  <c r="C25" i="179"/>
  <c r="C24" i="179"/>
  <c r="C23" i="179"/>
  <c r="C22" i="179"/>
  <c r="C21" i="179"/>
  <c r="C20" i="179"/>
  <c r="C19" i="179"/>
  <c r="C18" i="179"/>
  <c r="C17" i="179"/>
  <c r="C40" i="179"/>
  <c r="U37" i="81"/>
  <c r="T37" i="81"/>
  <c r="S37" i="81"/>
  <c r="R37" i="81"/>
  <c r="Q37" i="81"/>
  <c r="P37" i="81"/>
  <c r="O37" i="81"/>
  <c r="N37" i="81"/>
  <c r="M37" i="81"/>
  <c r="U36" i="81"/>
  <c r="T36" i="81"/>
  <c r="S36" i="81"/>
  <c r="R36" i="81"/>
  <c r="Q36" i="81"/>
  <c r="P36" i="81"/>
  <c r="O36" i="81"/>
  <c r="N36" i="81"/>
  <c r="M36" i="81"/>
  <c r="U35" i="81"/>
  <c r="T35" i="81"/>
  <c r="S35" i="81"/>
  <c r="R35" i="81"/>
  <c r="Q35" i="81"/>
  <c r="P35" i="81"/>
  <c r="O35" i="81"/>
  <c r="N35" i="81"/>
  <c r="M35" i="81"/>
  <c r="U34" i="81"/>
  <c r="T34" i="81"/>
  <c r="S34" i="81"/>
  <c r="R34" i="81"/>
  <c r="Q34" i="81"/>
  <c r="P34" i="81"/>
  <c r="O34" i="81"/>
  <c r="N34" i="81"/>
  <c r="M34" i="81"/>
  <c r="U33" i="81"/>
  <c r="T33" i="81"/>
  <c r="S33" i="81"/>
  <c r="R33" i="81"/>
  <c r="Q33" i="81"/>
  <c r="P33" i="81"/>
  <c r="O33" i="81"/>
  <c r="N33" i="81"/>
  <c r="M33" i="81"/>
  <c r="U32" i="81"/>
  <c r="T32" i="81"/>
  <c r="S32" i="81"/>
  <c r="R32" i="81"/>
  <c r="Q32" i="81"/>
  <c r="P32" i="81"/>
  <c r="O32" i="81"/>
  <c r="N32" i="81"/>
  <c r="M32" i="81"/>
  <c r="L37" i="81"/>
  <c r="L36" i="81"/>
  <c r="L35" i="81"/>
  <c r="L34" i="81"/>
  <c r="L33" i="81"/>
  <c r="L32" i="81"/>
  <c r="K19" i="80"/>
  <c r="K20" i="80"/>
  <c r="K21" i="80"/>
  <c r="K22" i="80"/>
  <c r="K18" i="80"/>
  <c r="K13" i="79"/>
  <c r="O28" i="49"/>
  <c r="P28" i="49"/>
  <c r="O29" i="49"/>
  <c r="P29" i="49"/>
  <c r="N19" i="52"/>
  <c r="O19" i="52"/>
  <c r="N27" i="48"/>
  <c r="O27" i="48"/>
  <c r="N28" i="48"/>
  <c r="O28" i="48"/>
  <c r="N28" i="52"/>
  <c r="O28" i="52"/>
  <c r="N29" i="52"/>
  <c r="O29" i="52"/>
  <c r="N20" i="52"/>
  <c r="O20" i="52"/>
  <c r="N21" i="52"/>
  <c r="O21" i="52"/>
  <c r="N22" i="52"/>
  <c r="O22" i="52"/>
  <c r="N23" i="52"/>
  <c r="O23" i="52"/>
  <c r="N24" i="52"/>
  <c r="O24" i="52"/>
  <c r="N25" i="52"/>
  <c r="O25" i="52"/>
  <c r="N26" i="52"/>
  <c r="O26" i="52"/>
  <c r="N27" i="52"/>
  <c r="O27" i="52"/>
  <c r="O27" i="51"/>
  <c r="P27" i="51"/>
  <c r="O28" i="51"/>
  <c r="P28" i="51"/>
  <c r="F36" i="38"/>
  <c r="C36" i="38"/>
  <c r="D36" i="38"/>
  <c r="E36" i="38"/>
  <c r="C32" i="178"/>
  <c r="D32" i="178"/>
  <c r="E32" i="178"/>
  <c r="F32" i="178"/>
  <c r="G32" i="178"/>
  <c r="H32" i="178"/>
  <c r="I32" i="178"/>
  <c r="J32" i="178"/>
  <c r="C33" i="178"/>
  <c r="D33" i="178"/>
  <c r="E33" i="178"/>
  <c r="F33" i="178"/>
  <c r="G33" i="178"/>
  <c r="H33" i="178"/>
  <c r="I33" i="178"/>
  <c r="J33" i="178"/>
  <c r="C34" i="178"/>
  <c r="D34" i="178"/>
  <c r="E34" i="178"/>
  <c r="F34" i="178"/>
  <c r="G34" i="178"/>
  <c r="H34" i="178"/>
  <c r="I34" i="178"/>
  <c r="J34" i="178"/>
  <c r="B32" i="178"/>
  <c r="B33" i="178"/>
  <c r="B34" i="178"/>
  <c r="B62" i="37"/>
  <c r="A30" i="37"/>
  <c r="B30" i="37"/>
  <c r="D30" i="37"/>
  <c r="E30" i="37"/>
  <c r="A31" i="37"/>
  <c r="B31" i="37"/>
  <c r="C31" i="37"/>
  <c r="F31" i="37"/>
  <c r="A32" i="37"/>
  <c r="B32" i="37"/>
  <c r="C32" i="37"/>
  <c r="F32" i="37"/>
  <c r="A33" i="37"/>
  <c r="B33" i="37"/>
  <c r="C33" i="37"/>
  <c r="F33" i="37"/>
  <c r="A34" i="37"/>
  <c r="B34" i="37"/>
  <c r="C34" i="37"/>
  <c r="F34" i="37"/>
  <c r="A35" i="37"/>
  <c r="B35" i="37"/>
  <c r="C35" i="37"/>
  <c r="F35" i="37"/>
  <c r="A36" i="37"/>
  <c r="B36" i="37"/>
  <c r="C36" i="37"/>
  <c r="F36" i="37"/>
  <c r="B29" i="37"/>
  <c r="D29" i="37"/>
  <c r="E29" i="37"/>
  <c r="A29" i="37"/>
  <c r="V61" i="37"/>
  <c r="V60" i="37"/>
  <c r="N60" i="37"/>
  <c r="N61" i="37"/>
  <c r="U61" i="37"/>
  <c r="U60" i="37"/>
  <c r="R61" i="37"/>
  <c r="R60" i="37"/>
  <c r="R62" i="37"/>
  <c r="R63" i="37"/>
  <c r="R64" i="37"/>
  <c r="R65" i="37"/>
  <c r="R66" i="37"/>
  <c r="R67" i="37"/>
  <c r="S62" i="37"/>
  <c r="S63" i="37"/>
  <c r="S64" i="37"/>
  <c r="S65" i="37"/>
  <c r="S66" i="37"/>
  <c r="S67" i="37"/>
  <c r="N63" i="37"/>
  <c r="N64" i="37"/>
  <c r="N65" i="37"/>
  <c r="N66" i="37"/>
  <c r="N67" i="37"/>
  <c r="N68" i="37"/>
  <c r="N69" i="37"/>
  <c r="N70" i="37"/>
  <c r="N71" i="37"/>
  <c r="N72" i="37"/>
  <c r="N73" i="37"/>
  <c r="N74" i="37"/>
  <c r="N75" i="37"/>
  <c r="N76" i="37"/>
  <c r="N77" i="37"/>
  <c r="N78" i="37"/>
  <c r="N79" i="37"/>
  <c r="N80" i="37"/>
  <c r="N81" i="37"/>
  <c r="N82" i="37"/>
  <c r="N83" i="37"/>
  <c r="N84" i="37"/>
  <c r="N85" i="37"/>
  <c r="N86" i="37"/>
  <c r="N87" i="37"/>
  <c r="N88" i="37"/>
  <c r="N62" i="37"/>
  <c r="V67" i="37" s="1"/>
  <c r="M63" i="37"/>
  <c r="M64" i="37"/>
  <c r="M65" i="37"/>
  <c r="M66" i="37"/>
  <c r="M67" i="37"/>
  <c r="M68" i="37"/>
  <c r="M69" i="37"/>
  <c r="M70" i="37"/>
  <c r="M71" i="37"/>
  <c r="M72" i="37"/>
  <c r="M73" i="37"/>
  <c r="M74" i="37"/>
  <c r="M75" i="37"/>
  <c r="M76" i="37"/>
  <c r="M77" i="37"/>
  <c r="M78" i="37"/>
  <c r="M79" i="37"/>
  <c r="M80" i="37"/>
  <c r="M81" i="37"/>
  <c r="M82" i="37"/>
  <c r="M83" i="37"/>
  <c r="M84" i="37"/>
  <c r="M85" i="37"/>
  <c r="M86" i="37"/>
  <c r="M87" i="37"/>
  <c r="M88" i="37"/>
  <c r="M62" i="37"/>
  <c r="I60" i="37"/>
  <c r="J60" i="37"/>
  <c r="I61" i="37"/>
  <c r="J61" i="37"/>
  <c r="I62" i="37"/>
  <c r="J62" i="37"/>
  <c r="I63" i="37"/>
  <c r="J63" i="37"/>
  <c r="I64" i="37"/>
  <c r="J64" i="37"/>
  <c r="I65" i="37"/>
  <c r="J65" i="37"/>
  <c r="I66" i="37"/>
  <c r="J66" i="37"/>
  <c r="I67" i="37"/>
  <c r="J67" i="37"/>
  <c r="I68" i="37"/>
  <c r="J68" i="37"/>
  <c r="I69" i="37"/>
  <c r="J69" i="37"/>
  <c r="I70" i="37"/>
  <c r="J70" i="37"/>
  <c r="I71" i="37"/>
  <c r="J71" i="37"/>
  <c r="I72" i="37"/>
  <c r="J72" i="37"/>
  <c r="I73" i="37"/>
  <c r="J73" i="37"/>
  <c r="I74" i="37"/>
  <c r="J74" i="37"/>
  <c r="I75" i="37"/>
  <c r="J75" i="37"/>
  <c r="I76" i="37"/>
  <c r="J76" i="37"/>
  <c r="I77" i="37"/>
  <c r="J77" i="37"/>
  <c r="I78" i="37"/>
  <c r="J78" i="37"/>
  <c r="I79" i="37"/>
  <c r="J79" i="37"/>
  <c r="I80" i="37"/>
  <c r="J80" i="37"/>
  <c r="I81" i="37"/>
  <c r="J81" i="37"/>
  <c r="I82" i="37"/>
  <c r="J82" i="37"/>
  <c r="I83" i="37"/>
  <c r="J83" i="37"/>
  <c r="I84" i="37"/>
  <c r="J84" i="37"/>
  <c r="I85" i="37"/>
  <c r="J85" i="37"/>
  <c r="I86" i="37"/>
  <c r="J86" i="37"/>
  <c r="I87" i="37"/>
  <c r="J87" i="37"/>
  <c r="I88" i="37"/>
  <c r="J88" i="37"/>
  <c r="AG98" i="37"/>
  <c r="AH98" i="37"/>
  <c r="AG99" i="37"/>
  <c r="AH99" i="37"/>
  <c r="AG100" i="37"/>
  <c r="AH100" i="37"/>
  <c r="AG101" i="37"/>
  <c r="AH101" i="37"/>
  <c r="AG102" i="37"/>
  <c r="AH102" i="37"/>
  <c r="AG103" i="37"/>
  <c r="AH103" i="37"/>
  <c r="AG104" i="37"/>
  <c r="AH104" i="37"/>
  <c r="AG105" i="37"/>
  <c r="AH105" i="37"/>
  <c r="AG106" i="37"/>
  <c r="AH106" i="37"/>
  <c r="AG107" i="37"/>
  <c r="AH107" i="37"/>
  <c r="AG108" i="37"/>
  <c r="AH108" i="37"/>
  <c r="AG109" i="37"/>
  <c r="AH109" i="37"/>
  <c r="AG110" i="37"/>
  <c r="AH110" i="37"/>
  <c r="AG111" i="37"/>
  <c r="AH111" i="37"/>
  <c r="AG112" i="37"/>
  <c r="AH112" i="37"/>
  <c r="AG113" i="37"/>
  <c r="AH113" i="37"/>
  <c r="AG114" i="37"/>
  <c r="AH114" i="37"/>
  <c r="AG115" i="37"/>
  <c r="AH115" i="37"/>
  <c r="AG116" i="37"/>
  <c r="AH116" i="37"/>
  <c r="AG117" i="37"/>
  <c r="AH117" i="37"/>
  <c r="AG118" i="37"/>
  <c r="AH118" i="37"/>
  <c r="AG119" i="37"/>
  <c r="AH119" i="37"/>
  <c r="AG120" i="37"/>
  <c r="AH120" i="37"/>
  <c r="AG121" i="37"/>
  <c r="AH121" i="37"/>
  <c r="AG122" i="37"/>
  <c r="AH122" i="37"/>
  <c r="AG123" i="37"/>
  <c r="AH123" i="37"/>
  <c r="AG124" i="37"/>
  <c r="AH124" i="37"/>
  <c r="AG125" i="37"/>
  <c r="AH125" i="37"/>
  <c r="AG126" i="37"/>
  <c r="AH126" i="37"/>
  <c r="AM109" i="37"/>
  <c r="AM108" i="37" s="1"/>
  <c r="AM107" i="37" s="1"/>
  <c r="AM106" i="37" s="1"/>
  <c r="AM105" i="37" s="1"/>
  <c r="AM104" i="37" s="1"/>
  <c r="AM103" i="37" s="1"/>
  <c r="AM102" i="37" s="1"/>
  <c r="AM101" i="37" s="1"/>
  <c r="AM100" i="37" s="1"/>
  <c r="AM99" i="37" s="1"/>
  <c r="D45" i="33"/>
  <c r="D46" i="33"/>
  <c r="F47" i="33"/>
  <c r="F48" i="33"/>
  <c r="F49" i="33"/>
  <c r="F50" i="33"/>
  <c r="F51" i="33"/>
  <c r="F52" i="33"/>
  <c r="D44" i="33"/>
  <c r="D30" i="33"/>
  <c r="D31" i="33"/>
  <c r="F32" i="33"/>
  <c r="F33" i="33"/>
  <c r="F34" i="33"/>
  <c r="F35" i="33"/>
  <c r="F36" i="33"/>
  <c r="F37" i="33"/>
  <c r="D29" i="33"/>
  <c r="V63" i="33"/>
  <c r="Y61" i="33"/>
  <c r="Y62" i="33"/>
  <c r="Y63" i="33"/>
  <c r="P78" i="33"/>
  <c r="L61" i="33"/>
  <c r="L27" i="36" s="1"/>
  <c r="L63" i="33"/>
  <c r="W63" i="33" s="1"/>
  <c r="E31" i="33" s="1"/>
  <c r="L64" i="33"/>
  <c r="P64" i="33" s="1"/>
  <c r="L65" i="33"/>
  <c r="P65" i="33" s="1"/>
  <c r="L66" i="33"/>
  <c r="P66" i="33" s="1"/>
  <c r="L67" i="33"/>
  <c r="P67" i="33" s="1"/>
  <c r="L68" i="33"/>
  <c r="L69" i="33"/>
  <c r="L70" i="33"/>
  <c r="L71" i="33"/>
  <c r="P71" i="33" s="1"/>
  <c r="L72" i="33"/>
  <c r="P72" i="33" s="1"/>
  <c r="L73" i="33"/>
  <c r="P73" i="33" s="1"/>
  <c r="L74" i="33"/>
  <c r="P74" i="33" s="1"/>
  <c r="L75" i="33"/>
  <c r="P75" i="33" s="1"/>
  <c r="L76" i="33"/>
  <c r="L77" i="33"/>
  <c r="L78" i="33"/>
  <c r="Y85" i="33"/>
  <c r="AC85" i="33"/>
  <c r="Z85" i="33"/>
  <c r="V85" i="33"/>
  <c r="U85" i="33"/>
  <c r="X85" i="33"/>
  <c r="W85" i="33"/>
  <c r="T85" i="33"/>
  <c r="AA85" i="33"/>
  <c r="AB85" i="33"/>
  <c r="AD85" i="33"/>
  <c r="L62" i="33" s="1"/>
  <c r="AE85" i="33"/>
  <c r="C85" i="33"/>
  <c r="D85" i="33"/>
  <c r="E85" i="33"/>
  <c r="F85" i="33"/>
  <c r="G85" i="33"/>
  <c r="H85" i="33"/>
  <c r="I85" i="33"/>
  <c r="J85" i="33"/>
  <c r="K85" i="33"/>
  <c r="L85" i="33"/>
  <c r="B85" i="33"/>
  <c r="C28" i="35"/>
  <c r="D28" i="35"/>
  <c r="E28" i="35"/>
  <c r="F28" i="35"/>
  <c r="G28" i="35"/>
  <c r="H28" i="35"/>
  <c r="I28" i="35"/>
  <c r="J28" i="35"/>
  <c r="K28" i="35"/>
  <c r="L28" i="35"/>
  <c r="M28" i="35"/>
  <c r="C29" i="35"/>
  <c r="D29" i="35"/>
  <c r="E29" i="35"/>
  <c r="F29" i="35"/>
  <c r="G29" i="35"/>
  <c r="H29" i="35"/>
  <c r="I29" i="35"/>
  <c r="J29" i="35"/>
  <c r="K29" i="35"/>
  <c r="L29" i="35"/>
  <c r="M29" i="35"/>
  <c r="C30" i="35"/>
  <c r="D30" i="35"/>
  <c r="E30" i="35"/>
  <c r="F30" i="35"/>
  <c r="G30" i="35"/>
  <c r="H30" i="35"/>
  <c r="I30" i="35"/>
  <c r="J30" i="35"/>
  <c r="K30" i="35"/>
  <c r="L30" i="35"/>
  <c r="M30" i="35"/>
  <c r="B30" i="35"/>
  <c r="B28" i="35"/>
  <c r="B29" i="35"/>
  <c r="A44" i="32"/>
  <c r="B44" i="32"/>
  <c r="A45" i="32"/>
  <c r="B45" i="32"/>
  <c r="C45" i="32"/>
  <c r="A46" i="32"/>
  <c r="B46" i="32"/>
  <c r="C46" i="32"/>
  <c r="A47" i="32"/>
  <c r="B47" i="32"/>
  <c r="C47" i="32"/>
  <c r="A48" i="32"/>
  <c r="B48" i="32"/>
  <c r="C48" i="32"/>
  <c r="A49" i="32"/>
  <c r="B49" i="32"/>
  <c r="C49" i="32"/>
  <c r="A50" i="32"/>
  <c r="B50" i="32"/>
  <c r="C50" i="32"/>
  <c r="A51" i="32"/>
  <c r="B51" i="32"/>
  <c r="C51" i="32"/>
  <c r="B43" i="32"/>
  <c r="A43" i="32"/>
  <c r="C34" i="32"/>
  <c r="C35" i="32"/>
  <c r="C36" i="32"/>
  <c r="C37" i="32"/>
  <c r="C38" i="32"/>
  <c r="C39" i="32"/>
  <c r="C40" i="32"/>
  <c r="A33" i="32"/>
  <c r="B33" i="32"/>
  <c r="A34" i="32"/>
  <c r="B34" i="32"/>
  <c r="A35" i="32"/>
  <c r="B35" i="32"/>
  <c r="A36" i="32"/>
  <c r="B36" i="32"/>
  <c r="A37" i="32"/>
  <c r="B37" i="32"/>
  <c r="A38" i="32"/>
  <c r="B38" i="32"/>
  <c r="A39" i="32"/>
  <c r="B39" i="32"/>
  <c r="A40" i="32"/>
  <c r="B40" i="32"/>
  <c r="A32" i="32"/>
  <c r="B32" i="32"/>
  <c r="C31" i="32"/>
  <c r="B31" i="32"/>
  <c r="Y65" i="32"/>
  <c r="Y66" i="32"/>
  <c r="Y67" i="32"/>
  <c r="Y68" i="32"/>
  <c r="Y69" i="32"/>
  <c r="Y70" i="32"/>
  <c r="AA64" i="32"/>
  <c r="X64" i="32"/>
  <c r="Z66" i="32"/>
  <c r="Z67" i="32"/>
  <c r="Z68" i="32"/>
  <c r="Z69" i="32"/>
  <c r="Z70" i="32"/>
  <c r="Z65" i="32"/>
  <c r="Z64" i="32"/>
  <c r="W64" i="32"/>
  <c r="Z63" i="32"/>
  <c r="Z62" i="32"/>
  <c r="W63" i="32"/>
  <c r="W62" i="32"/>
  <c r="V65" i="32"/>
  <c r="V67" i="32"/>
  <c r="V68" i="32"/>
  <c r="W65" i="32"/>
  <c r="W66" i="32"/>
  <c r="V66" i="32" s="1"/>
  <c r="W67" i="32"/>
  <c r="W68" i="32"/>
  <c r="W69" i="32"/>
  <c r="V69" i="32" s="1"/>
  <c r="W70" i="32"/>
  <c r="V70" i="32" s="1"/>
  <c r="R63" i="32"/>
  <c r="R64" i="32"/>
  <c r="R65" i="32"/>
  <c r="R66" i="32"/>
  <c r="R67" i="32"/>
  <c r="R68" i="32"/>
  <c r="R69" i="32"/>
  <c r="R70" i="32"/>
  <c r="R71" i="32"/>
  <c r="R72" i="32"/>
  <c r="R73" i="32"/>
  <c r="R74" i="32"/>
  <c r="R75" i="32"/>
  <c r="R76" i="32"/>
  <c r="R77" i="32"/>
  <c r="R78" i="32"/>
  <c r="R79" i="32"/>
  <c r="R80" i="32"/>
  <c r="R81" i="32"/>
  <c r="R82" i="32"/>
  <c r="R83" i="32"/>
  <c r="R84" i="32"/>
  <c r="R85" i="32"/>
  <c r="R86" i="32"/>
  <c r="R87" i="32"/>
  <c r="R88" i="32"/>
  <c r="R89" i="32"/>
  <c r="R62" i="32"/>
  <c r="Q65" i="32"/>
  <c r="Q66" i="32"/>
  <c r="Q67" i="32"/>
  <c r="Q68" i="32"/>
  <c r="Q69" i="32"/>
  <c r="Q70" i="32"/>
  <c r="Q71" i="32"/>
  <c r="Q72" i="32"/>
  <c r="Q73" i="32"/>
  <c r="Q74" i="32"/>
  <c r="Q75" i="32"/>
  <c r="Q76" i="32"/>
  <c r="Q77" i="32"/>
  <c r="Q78" i="32"/>
  <c r="Q79" i="32"/>
  <c r="Q80" i="32"/>
  <c r="Q81" i="32"/>
  <c r="Q82" i="32"/>
  <c r="Q83" i="32"/>
  <c r="Q84" i="32"/>
  <c r="Q85" i="32"/>
  <c r="Q86" i="32"/>
  <c r="Q87" i="32"/>
  <c r="Q88" i="32"/>
  <c r="Q89" i="32"/>
  <c r="Q64" i="32"/>
  <c r="L62" i="32"/>
  <c r="M62" i="32"/>
  <c r="L63" i="32"/>
  <c r="M63" i="32"/>
  <c r="L64" i="32"/>
  <c r="M64" i="32"/>
  <c r="L65" i="32"/>
  <c r="M65" i="32"/>
  <c r="L66" i="32"/>
  <c r="M66" i="32"/>
  <c r="L67" i="32"/>
  <c r="M67" i="32"/>
  <c r="L68" i="32"/>
  <c r="M68" i="32"/>
  <c r="L69" i="32"/>
  <c r="M69" i="32"/>
  <c r="L70" i="32"/>
  <c r="M70" i="32"/>
  <c r="L71" i="32"/>
  <c r="M71" i="32"/>
  <c r="L72" i="32"/>
  <c r="M72" i="32"/>
  <c r="L73" i="32"/>
  <c r="M73" i="32"/>
  <c r="L74" i="32"/>
  <c r="M74" i="32"/>
  <c r="L75" i="32"/>
  <c r="M75" i="32"/>
  <c r="L76" i="32"/>
  <c r="M76" i="32"/>
  <c r="L77" i="32"/>
  <c r="M77" i="32"/>
  <c r="L78" i="32"/>
  <c r="M78" i="32"/>
  <c r="L79" i="32"/>
  <c r="M79" i="32"/>
  <c r="L80" i="32"/>
  <c r="M80" i="32"/>
  <c r="L81" i="32"/>
  <c r="M81" i="32"/>
  <c r="L82" i="32"/>
  <c r="M82" i="32"/>
  <c r="L83" i="32"/>
  <c r="M83" i="32"/>
  <c r="L84" i="32"/>
  <c r="M84" i="32"/>
  <c r="L85" i="32"/>
  <c r="M85" i="32"/>
  <c r="L86" i="32"/>
  <c r="M86" i="32"/>
  <c r="L87" i="32"/>
  <c r="M87" i="32"/>
  <c r="L88" i="32"/>
  <c r="M88" i="32"/>
  <c r="L89" i="32"/>
  <c r="M89" i="32"/>
  <c r="C100" i="32"/>
  <c r="D100" i="32"/>
  <c r="E100" i="32"/>
  <c r="F100" i="32"/>
  <c r="G100" i="32"/>
  <c r="H100" i="32"/>
  <c r="I100" i="32"/>
  <c r="J100" i="32"/>
  <c r="K100" i="32"/>
  <c r="L100" i="32"/>
  <c r="M100" i="32"/>
  <c r="N100" i="32"/>
  <c r="B100" i="32"/>
  <c r="L32" i="34"/>
  <c r="M32" i="34"/>
  <c r="L33" i="34"/>
  <c r="M33" i="34"/>
  <c r="L34" i="34"/>
  <c r="M34" i="34"/>
  <c r="C32" i="34"/>
  <c r="D32" i="34"/>
  <c r="E32" i="34"/>
  <c r="F32" i="34"/>
  <c r="G32" i="34"/>
  <c r="H32" i="34"/>
  <c r="I32" i="34"/>
  <c r="J32" i="34"/>
  <c r="K32" i="34"/>
  <c r="C33" i="34"/>
  <c r="D33" i="34"/>
  <c r="E33" i="34"/>
  <c r="F33" i="34"/>
  <c r="G33" i="34"/>
  <c r="H33" i="34"/>
  <c r="I33" i="34"/>
  <c r="J33" i="34"/>
  <c r="K33" i="34"/>
  <c r="C34" i="34"/>
  <c r="D34" i="34"/>
  <c r="E34" i="34"/>
  <c r="F34" i="34"/>
  <c r="G34" i="34"/>
  <c r="H34" i="34"/>
  <c r="I34" i="34"/>
  <c r="J34" i="34"/>
  <c r="K34" i="34"/>
  <c r="B34" i="34"/>
  <c r="B33" i="34"/>
  <c r="B32" i="34"/>
  <c r="E49" i="31"/>
  <c r="E50" i="31"/>
  <c r="E51" i="31"/>
  <c r="E52" i="31"/>
  <c r="E53" i="31"/>
  <c r="E54" i="31"/>
  <c r="E48" i="31"/>
  <c r="C47" i="31"/>
  <c r="D47" i="31"/>
  <c r="C48" i="31"/>
  <c r="D48" i="31"/>
  <c r="C49" i="31"/>
  <c r="D49" i="31"/>
  <c r="C50" i="31"/>
  <c r="D50" i="31"/>
  <c r="C51" i="31"/>
  <c r="D51" i="31"/>
  <c r="C52" i="31"/>
  <c r="D52" i="31"/>
  <c r="C53" i="31"/>
  <c r="D53" i="31"/>
  <c r="C54" i="31"/>
  <c r="D54" i="31"/>
  <c r="D46" i="31"/>
  <c r="C46" i="31"/>
  <c r="E37" i="31"/>
  <c r="E38" i="31"/>
  <c r="E39" i="31"/>
  <c r="E40" i="31"/>
  <c r="E41" i="31"/>
  <c r="E42" i="31"/>
  <c r="E36" i="31"/>
  <c r="C35" i="31"/>
  <c r="D35" i="31"/>
  <c r="C36" i="31"/>
  <c r="D36" i="31"/>
  <c r="C37" i="31"/>
  <c r="D37" i="31"/>
  <c r="C38" i="31"/>
  <c r="D38" i="31"/>
  <c r="C39" i="31"/>
  <c r="D39" i="31"/>
  <c r="C40" i="31"/>
  <c r="D40" i="31"/>
  <c r="C41" i="31"/>
  <c r="D41" i="31"/>
  <c r="C42" i="31"/>
  <c r="D42" i="31"/>
  <c r="D34" i="31"/>
  <c r="C34" i="31"/>
  <c r="X67" i="31"/>
  <c r="X68" i="31"/>
  <c r="X69" i="31"/>
  <c r="X70" i="31"/>
  <c r="X71" i="31"/>
  <c r="X72" i="31"/>
  <c r="U67" i="31"/>
  <c r="U68" i="31"/>
  <c r="U69" i="31"/>
  <c r="U70" i="31"/>
  <c r="U71" i="31"/>
  <c r="U72" i="31"/>
  <c r="Y68" i="31"/>
  <c r="Y69" i="31"/>
  <c r="Y70" i="31"/>
  <c r="Y71" i="31"/>
  <c r="Y72" i="31"/>
  <c r="V68" i="31"/>
  <c r="V69" i="31"/>
  <c r="V70" i="31"/>
  <c r="V71" i="31"/>
  <c r="V72" i="31"/>
  <c r="V67" i="31"/>
  <c r="Y67" i="31"/>
  <c r="Y64" i="31"/>
  <c r="Y65" i="31"/>
  <c r="Y66" i="31"/>
  <c r="Z66" i="31"/>
  <c r="W66" i="31"/>
  <c r="V66" i="31"/>
  <c r="R66" i="31"/>
  <c r="Q65" i="31"/>
  <c r="Q66" i="31"/>
  <c r="Q67" i="31"/>
  <c r="Q68" i="31"/>
  <c r="Q69" i="31"/>
  <c r="Q70" i="31"/>
  <c r="Q71" i="31"/>
  <c r="Q72" i="31"/>
  <c r="Q73" i="31"/>
  <c r="Q74" i="31"/>
  <c r="Q75" i="31"/>
  <c r="Q76" i="31"/>
  <c r="Q77" i="31"/>
  <c r="Q78" i="31"/>
  <c r="Q79" i="31"/>
  <c r="Q80" i="31"/>
  <c r="Q81" i="31"/>
  <c r="Q82" i="31"/>
  <c r="Q83" i="31"/>
  <c r="Q84" i="31"/>
  <c r="Q85" i="31"/>
  <c r="Q86" i="31"/>
  <c r="Q87" i="31"/>
  <c r="Q88" i="31"/>
  <c r="Q89" i="31"/>
  <c r="Q90" i="31"/>
  <c r="Q91" i="31"/>
  <c r="Q92" i="31"/>
  <c r="Q64" i="31"/>
  <c r="P67" i="31"/>
  <c r="P68" i="31"/>
  <c r="P69" i="31"/>
  <c r="P70" i="31"/>
  <c r="P71" i="31"/>
  <c r="P72" i="31"/>
  <c r="P73" i="31"/>
  <c r="P74" i="31"/>
  <c r="P75" i="31"/>
  <c r="P76" i="31"/>
  <c r="P77" i="31"/>
  <c r="P78" i="31"/>
  <c r="P79" i="31"/>
  <c r="P80" i="31"/>
  <c r="P81" i="31"/>
  <c r="P82" i="31"/>
  <c r="P83" i="31"/>
  <c r="P84" i="31"/>
  <c r="P85" i="31"/>
  <c r="P86" i="31"/>
  <c r="P87" i="31"/>
  <c r="P88" i="31"/>
  <c r="P89" i="31"/>
  <c r="P90" i="31"/>
  <c r="P91" i="31"/>
  <c r="P92" i="31"/>
  <c r="P66" i="31"/>
  <c r="L64" i="31"/>
  <c r="M64" i="31"/>
  <c r="L65" i="31"/>
  <c r="M65" i="31"/>
  <c r="L66" i="31"/>
  <c r="M66" i="31"/>
  <c r="L67" i="31"/>
  <c r="M67" i="31"/>
  <c r="L68" i="31"/>
  <c r="M68" i="31"/>
  <c r="L69" i="31"/>
  <c r="M69" i="31"/>
  <c r="L70" i="31"/>
  <c r="M70" i="31"/>
  <c r="L71" i="31"/>
  <c r="M71" i="31"/>
  <c r="L72" i="31"/>
  <c r="M72" i="31"/>
  <c r="L73" i="31"/>
  <c r="M73" i="31"/>
  <c r="L74" i="31"/>
  <c r="M74" i="31"/>
  <c r="L75" i="31"/>
  <c r="M75" i="31"/>
  <c r="L76" i="31"/>
  <c r="M76" i="31"/>
  <c r="L77" i="31"/>
  <c r="M77" i="31"/>
  <c r="L78" i="31"/>
  <c r="M78" i="31"/>
  <c r="L79" i="31"/>
  <c r="M79" i="31"/>
  <c r="L80" i="31"/>
  <c r="M80" i="31"/>
  <c r="L81" i="31"/>
  <c r="M81" i="31"/>
  <c r="L82" i="31"/>
  <c r="M82" i="31"/>
  <c r="L83" i="31"/>
  <c r="M83" i="31"/>
  <c r="L84" i="31"/>
  <c r="M84" i="31"/>
  <c r="L85" i="31"/>
  <c r="M85" i="31"/>
  <c r="L86" i="31"/>
  <c r="M86" i="31"/>
  <c r="L87" i="31"/>
  <c r="M87" i="31"/>
  <c r="L88" i="31"/>
  <c r="M88" i="31"/>
  <c r="L89" i="31"/>
  <c r="M89" i="31"/>
  <c r="L90" i="31"/>
  <c r="M90" i="31"/>
  <c r="L91" i="31"/>
  <c r="M91" i="31"/>
  <c r="L92" i="31"/>
  <c r="M92" i="31"/>
  <c r="C49" i="29"/>
  <c r="C48" i="29"/>
  <c r="B49" i="29"/>
  <c r="B48" i="29"/>
  <c r="B55" i="29"/>
  <c r="B54" i="29"/>
  <c r="C52" i="29"/>
  <c r="B52" i="29"/>
  <c r="C51" i="29"/>
  <c r="B51" i="29"/>
  <c r="N40" i="28"/>
  <c r="O40" i="28"/>
  <c r="P40" i="28"/>
  <c r="Q40" i="28"/>
  <c r="R40" i="28"/>
  <c r="N41" i="28"/>
  <c r="O41" i="28"/>
  <c r="P41" i="28"/>
  <c r="Q41" i="28"/>
  <c r="R41" i="28"/>
  <c r="B31" i="26"/>
  <c r="B32" i="26"/>
  <c r="BY99" i="21"/>
  <c r="BZ99" i="21"/>
  <c r="CA99" i="21"/>
  <c r="CB99" i="21"/>
  <c r="CC99" i="21"/>
  <c r="CD99" i="21"/>
  <c r="CE99" i="21"/>
  <c r="CF99" i="21"/>
  <c r="CG99" i="21"/>
  <c r="CH99" i="21"/>
  <c r="CI99" i="21"/>
  <c r="CJ99" i="21"/>
  <c r="CK99" i="21"/>
  <c r="CL99" i="21"/>
  <c r="CM99" i="21"/>
  <c r="CN99" i="21"/>
  <c r="CO99" i="21"/>
  <c r="CP99" i="21"/>
  <c r="CQ99" i="21"/>
  <c r="CR99" i="21"/>
  <c r="CS99" i="21"/>
  <c r="CT99" i="21"/>
  <c r="CU99" i="21"/>
  <c r="CV99" i="21"/>
  <c r="CW99" i="21"/>
  <c r="CX99" i="21"/>
  <c r="CY99" i="21"/>
  <c r="CZ99" i="21"/>
  <c r="DA99" i="21"/>
  <c r="DB99" i="21"/>
  <c r="DC99" i="21"/>
  <c r="DD99" i="21"/>
  <c r="BX99" i="21"/>
  <c r="D64" i="21"/>
  <c r="C64" i="21"/>
  <c r="B64" i="21"/>
  <c r="C101" i="21"/>
  <c r="D101" i="21"/>
  <c r="G101" i="21"/>
  <c r="H101" i="21"/>
  <c r="I101" i="21"/>
  <c r="J101" i="21"/>
  <c r="K101" i="21"/>
  <c r="L101" i="21"/>
  <c r="M101" i="21"/>
  <c r="N101" i="21"/>
  <c r="O101" i="21"/>
  <c r="P101" i="21"/>
  <c r="Q101" i="21"/>
  <c r="R101" i="21"/>
  <c r="S101" i="21"/>
  <c r="T101" i="21"/>
  <c r="U101" i="21"/>
  <c r="V101" i="21"/>
  <c r="Y101" i="21"/>
  <c r="Z101" i="21"/>
  <c r="AA101" i="21"/>
  <c r="AB101" i="21"/>
  <c r="AC101" i="21"/>
  <c r="AD101" i="21"/>
  <c r="AE101" i="21"/>
  <c r="AF101" i="21"/>
  <c r="AG101" i="21"/>
  <c r="AH101" i="21"/>
  <c r="AI101" i="21"/>
  <c r="AJ101" i="21"/>
  <c r="AK101" i="21"/>
  <c r="AL101" i="21"/>
  <c r="AM101" i="21"/>
  <c r="AN101" i="21"/>
  <c r="AO101" i="21"/>
  <c r="AP101" i="21"/>
  <c r="AQ101" i="21"/>
  <c r="AR101" i="21"/>
  <c r="AS101" i="21"/>
  <c r="AT101" i="21"/>
  <c r="AU101" i="21"/>
  <c r="AV101" i="21"/>
  <c r="AW101" i="21"/>
  <c r="AX101" i="21"/>
  <c r="AY101" i="21"/>
  <c r="AZ101" i="21"/>
  <c r="BA101" i="21"/>
  <c r="BB101" i="21"/>
  <c r="BC101" i="21"/>
  <c r="BD101" i="21"/>
  <c r="BE101" i="21"/>
  <c r="BF101" i="21"/>
  <c r="BG101" i="21"/>
  <c r="BH101" i="21"/>
  <c r="BI101" i="21"/>
  <c r="BJ101" i="21"/>
  <c r="BK101" i="21"/>
  <c r="BL101" i="21"/>
  <c r="BM101" i="21"/>
  <c r="BN101" i="21"/>
  <c r="BO101" i="21"/>
  <c r="BP101" i="21"/>
  <c r="C102" i="21"/>
  <c r="D102" i="21"/>
  <c r="G102" i="21"/>
  <c r="H102" i="21"/>
  <c r="I102" i="21"/>
  <c r="J102" i="21"/>
  <c r="K102" i="21"/>
  <c r="L102" i="21"/>
  <c r="M102" i="21"/>
  <c r="N102" i="21"/>
  <c r="O102" i="21"/>
  <c r="P102" i="21"/>
  <c r="Q102" i="21"/>
  <c r="R102" i="21"/>
  <c r="S102" i="21"/>
  <c r="T102" i="21"/>
  <c r="U102" i="21"/>
  <c r="V102" i="21"/>
  <c r="Y102" i="21"/>
  <c r="Z102" i="21"/>
  <c r="AA102" i="21"/>
  <c r="AB102" i="21"/>
  <c r="AC102" i="21"/>
  <c r="AD102" i="21"/>
  <c r="AE102" i="21"/>
  <c r="AF102" i="21"/>
  <c r="AG102" i="21"/>
  <c r="AH102" i="21"/>
  <c r="AI102" i="21"/>
  <c r="AJ102" i="21"/>
  <c r="AK102" i="21"/>
  <c r="AL102" i="21"/>
  <c r="AM102" i="21"/>
  <c r="AN102" i="21"/>
  <c r="AO102" i="21"/>
  <c r="AP102" i="21"/>
  <c r="AQ102" i="21"/>
  <c r="AR102" i="21"/>
  <c r="AS102" i="21"/>
  <c r="AT102" i="21"/>
  <c r="AU102" i="21"/>
  <c r="AV102" i="21"/>
  <c r="AW102" i="21"/>
  <c r="AX102" i="21"/>
  <c r="AY102" i="21"/>
  <c r="AZ102" i="21"/>
  <c r="BA102" i="21"/>
  <c r="BB102" i="21"/>
  <c r="BC102" i="21"/>
  <c r="BD102" i="21"/>
  <c r="BE102" i="21"/>
  <c r="BF102" i="21"/>
  <c r="BG102" i="21"/>
  <c r="BH102" i="21"/>
  <c r="BI102" i="21"/>
  <c r="BJ102" i="21"/>
  <c r="BK102" i="21"/>
  <c r="BL102" i="21"/>
  <c r="BM102" i="21"/>
  <c r="BN102" i="21"/>
  <c r="BO102" i="21"/>
  <c r="BP102" i="21"/>
  <c r="C103" i="21"/>
  <c r="D103" i="21"/>
  <c r="G103" i="21"/>
  <c r="H103" i="21"/>
  <c r="I103" i="21"/>
  <c r="J103" i="21"/>
  <c r="K103" i="21"/>
  <c r="L103" i="21"/>
  <c r="M103" i="21"/>
  <c r="N103" i="21"/>
  <c r="O103" i="21"/>
  <c r="P103" i="21"/>
  <c r="Q103" i="21"/>
  <c r="R103" i="21"/>
  <c r="S103" i="21"/>
  <c r="T103" i="21"/>
  <c r="U103" i="21"/>
  <c r="V103" i="21"/>
  <c r="Y103" i="21"/>
  <c r="Z103" i="21"/>
  <c r="AA103" i="21"/>
  <c r="AB103" i="21"/>
  <c r="AC103" i="21"/>
  <c r="AD103" i="21"/>
  <c r="AE103" i="21"/>
  <c r="AF103" i="21"/>
  <c r="AG103" i="21"/>
  <c r="AH103" i="21"/>
  <c r="AI103" i="21"/>
  <c r="AJ103" i="21"/>
  <c r="AK103" i="21"/>
  <c r="AL103" i="21"/>
  <c r="AM103" i="21"/>
  <c r="AN103" i="21"/>
  <c r="AO103" i="21"/>
  <c r="AP103" i="21"/>
  <c r="AQ103" i="21"/>
  <c r="AR103" i="21"/>
  <c r="AS103" i="21"/>
  <c r="AT103" i="21"/>
  <c r="AU103" i="21"/>
  <c r="AV103" i="21"/>
  <c r="AW103" i="21"/>
  <c r="AX103" i="21"/>
  <c r="AY103" i="21"/>
  <c r="AZ103" i="21"/>
  <c r="BA103" i="21"/>
  <c r="BB103" i="21"/>
  <c r="BC103" i="21"/>
  <c r="BD103" i="21"/>
  <c r="BE103" i="21"/>
  <c r="BF103" i="21"/>
  <c r="BG103" i="21"/>
  <c r="BH103" i="21"/>
  <c r="BI103" i="21"/>
  <c r="BJ103" i="21"/>
  <c r="BK103" i="21"/>
  <c r="BL103" i="21"/>
  <c r="BM103" i="21"/>
  <c r="BN103" i="21"/>
  <c r="BO103" i="21"/>
  <c r="BP103" i="21"/>
  <c r="C104" i="21"/>
  <c r="D104" i="21"/>
  <c r="G104" i="21"/>
  <c r="H104" i="21"/>
  <c r="I104" i="21"/>
  <c r="J104" i="21"/>
  <c r="K104" i="21"/>
  <c r="L104" i="21"/>
  <c r="M104" i="21"/>
  <c r="N104" i="21"/>
  <c r="O104" i="21"/>
  <c r="P104" i="21"/>
  <c r="Q104" i="21"/>
  <c r="R104" i="21"/>
  <c r="S104" i="21"/>
  <c r="T104" i="21"/>
  <c r="U104" i="21"/>
  <c r="V104" i="21"/>
  <c r="Y104" i="21"/>
  <c r="Z104" i="21"/>
  <c r="AA104" i="21"/>
  <c r="AB104" i="21"/>
  <c r="AC104" i="21"/>
  <c r="AD104" i="21"/>
  <c r="AE104" i="21"/>
  <c r="AF104" i="21"/>
  <c r="AG104" i="21"/>
  <c r="AH104" i="21"/>
  <c r="AI104" i="21"/>
  <c r="AJ104" i="21"/>
  <c r="AK104" i="21"/>
  <c r="AL104" i="21"/>
  <c r="AM104" i="21"/>
  <c r="AN104" i="21"/>
  <c r="AO104" i="21"/>
  <c r="AP104" i="21"/>
  <c r="AQ104" i="21"/>
  <c r="AR104" i="21"/>
  <c r="AS104" i="21"/>
  <c r="AT104" i="21"/>
  <c r="AU104" i="21"/>
  <c r="AV104" i="21"/>
  <c r="AW104" i="21"/>
  <c r="AX104" i="21"/>
  <c r="AY104" i="21"/>
  <c r="AZ104" i="21"/>
  <c r="BA104" i="21"/>
  <c r="BB104" i="21"/>
  <c r="BC104" i="21"/>
  <c r="BD104" i="21"/>
  <c r="BE104" i="21"/>
  <c r="BF104" i="21"/>
  <c r="BG104" i="21"/>
  <c r="BH104" i="21"/>
  <c r="BI104" i="21"/>
  <c r="BJ104" i="21"/>
  <c r="BK104" i="21"/>
  <c r="BL104" i="21"/>
  <c r="BM104" i="21"/>
  <c r="BN104" i="21"/>
  <c r="BO104" i="21"/>
  <c r="BP104" i="21"/>
  <c r="C105" i="21"/>
  <c r="D105" i="21"/>
  <c r="G105" i="21"/>
  <c r="H105" i="21"/>
  <c r="I105" i="21"/>
  <c r="J105" i="21"/>
  <c r="K105" i="21"/>
  <c r="L105" i="21"/>
  <c r="M105" i="21"/>
  <c r="N105" i="21"/>
  <c r="O105" i="21"/>
  <c r="P105" i="21"/>
  <c r="Q105" i="21"/>
  <c r="R105" i="21"/>
  <c r="S105" i="21"/>
  <c r="T105" i="21"/>
  <c r="U105" i="21"/>
  <c r="V105" i="21"/>
  <c r="Y105" i="21"/>
  <c r="Z105" i="21"/>
  <c r="AA105" i="21"/>
  <c r="AB105" i="21"/>
  <c r="AC105" i="21"/>
  <c r="AD105" i="21"/>
  <c r="AE105" i="21"/>
  <c r="AF105" i="21"/>
  <c r="AG105" i="21"/>
  <c r="AH105" i="21"/>
  <c r="AI105" i="21"/>
  <c r="AJ105" i="21"/>
  <c r="AK105" i="21"/>
  <c r="AL105" i="21"/>
  <c r="AM105" i="21"/>
  <c r="AN105" i="21"/>
  <c r="AO105" i="21"/>
  <c r="AP105" i="21"/>
  <c r="AQ105" i="21"/>
  <c r="AR105" i="21"/>
  <c r="AS105" i="21"/>
  <c r="AT105" i="21"/>
  <c r="AU105" i="21"/>
  <c r="AV105" i="21"/>
  <c r="AW105" i="21"/>
  <c r="AX105" i="21"/>
  <c r="AY105" i="21"/>
  <c r="AZ105" i="21"/>
  <c r="BA105" i="21"/>
  <c r="BB105" i="21"/>
  <c r="BC105" i="21"/>
  <c r="BD105" i="21"/>
  <c r="BE105" i="21"/>
  <c r="BF105" i="21"/>
  <c r="BG105" i="21"/>
  <c r="BH105" i="21"/>
  <c r="BI105" i="21"/>
  <c r="BJ105" i="21"/>
  <c r="BK105" i="21"/>
  <c r="BL105" i="21"/>
  <c r="BM105" i="21"/>
  <c r="BN105" i="21"/>
  <c r="BO105" i="21"/>
  <c r="BP105" i="21"/>
  <c r="C106" i="21"/>
  <c r="D106" i="21"/>
  <c r="G106" i="21"/>
  <c r="H106" i="21"/>
  <c r="I106" i="21"/>
  <c r="J106" i="21"/>
  <c r="K106" i="21"/>
  <c r="L106" i="21"/>
  <c r="M106" i="21"/>
  <c r="N106" i="21"/>
  <c r="O106" i="21"/>
  <c r="P106" i="21"/>
  <c r="Q106" i="21"/>
  <c r="R106" i="21"/>
  <c r="S106" i="21"/>
  <c r="T106" i="21"/>
  <c r="U106" i="21"/>
  <c r="V106" i="21"/>
  <c r="Y106" i="21"/>
  <c r="Z106" i="21"/>
  <c r="AA106" i="21"/>
  <c r="AB106" i="21"/>
  <c r="AC106" i="21"/>
  <c r="AD106" i="21"/>
  <c r="AE106" i="21"/>
  <c r="AF106" i="21"/>
  <c r="AG106" i="21"/>
  <c r="AH106" i="21"/>
  <c r="AI106" i="21"/>
  <c r="AJ106" i="21"/>
  <c r="AK106" i="21"/>
  <c r="AL106" i="21"/>
  <c r="AM106" i="21"/>
  <c r="AN106" i="21"/>
  <c r="AO106" i="21"/>
  <c r="AP106" i="21"/>
  <c r="AQ106" i="21"/>
  <c r="AR106" i="21"/>
  <c r="AS106" i="21"/>
  <c r="AT106" i="21"/>
  <c r="AU106" i="21"/>
  <c r="AV106" i="21"/>
  <c r="AW106" i="21"/>
  <c r="AX106" i="21"/>
  <c r="AY106" i="21"/>
  <c r="AZ106" i="21"/>
  <c r="BA106" i="21"/>
  <c r="BB106" i="21"/>
  <c r="BC106" i="21"/>
  <c r="BD106" i="21"/>
  <c r="BE106" i="21"/>
  <c r="BF106" i="21"/>
  <c r="BG106" i="21"/>
  <c r="BH106" i="21"/>
  <c r="BI106" i="21"/>
  <c r="BJ106" i="21"/>
  <c r="BK106" i="21"/>
  <c r="BL106" i="21"/>
  <c r="BM106" i="21"/>
  <c r="BN106" i="21"/>
  <c r="BO106" i="21"/>
  <c r="BP106" i="21"/>
  <c r="C107" i="21"/>
  <c r="D107" i="21"/>
  <c r="G107" i="21"/>
  <c r="H107" i="21"/>
  <c r="I107" i="21"/>
  <c r="J107" i="21"/>
  <c r="K107" i="21"/>
  <c r="L107" i="21"/>
  <c r="M107" i="21"/>
  <c r="N107" i="21"/>
  <c r="O107" i="21"/>
  <c r="P107" i="21"/>
  <c r="Q107" i="21"/>
  <c r="R107" i="21"/>
  <c r="S107" i="21"/>
  <c r="T107" i="21"/>
  <c r="U107" i="21"/>
  <c r="V107" i="21"/>
  <c r="Y107" i="21"/>
  <c r="Z107" i="21"/>
  <c r="AA107" i="21"/>
  <c r="AB107" i="21"/>
  <c r="AC107" i="21"/>
  <c r="AD107" i="21"/>
  <c r="AE107" i="21"/>
  <c r="AF107" i="21"/>
  <c r="AG107" i="21"/>
  <c r="AH107" i="21"/>
  <c r="AI107" i="21"/>
  <c r="AJ107" i="21"/>
  <c r="AK107" i="21"/>
  <c r="AL107" i="21"/>
  <c r="AM107" i="21"/>
  <c r="AN107" i="21"/>
  <c r="AO107" i="21"/>
  <c r="AP107" i="21"/>
  <c r="AQ107" i="21"/>
  <c r="AR107" i="21"/>
  <c r="AS107" i="21"/>
  <c r="AT107" i="21"/>
  <c r="AU107" i="21"/>
  <c r="AV107" i="21"/>
  <c r="AW107" i="21"/>
  <c r="AX107" i="21"/>
  <c r="AY107" i="21"/>
  <c r="AZ107" i="21"/>
  <c r="BA107" i="21"/>
  <c r="BB107" i="21"/>
  <c r="BC107" i="21"/>
  <c r="BD107" i="21"/>
  <c r="BE107" i="21"/>
  <c r="BF107" i="21"/>
  <c r="BG107" i="21"/>
  <c r="BH107" i="21"/>
  <c r="BI107" i="21"/>
  <c r="BJ107" i="21"/>
  <c r="BK107" i="21"/>
  <c r="BL107" i="21"/>
  <c r="BM107" i="21"/>
  <c r="BN107" i="21"/>
  <c r="BO107" i="21"/>
  <c r="BP107" i="21"/>
  <c r="C108" i="21"/>
  <c r="D108" i="21"/>
  <c r="G108" i="21"/>
  <c r="H108" i="21"/>
  <c r="I108" i="21"/>
  <c r="J108" i="21"/>
  <c r="K108" i="21"/>
  <c r="L108" i="21"/>
  <c r="M108" i="21"/>
  <c r="N108" i="21"/>
  <c r="O108" i="21"/>
  <c r="P108" i="21"/>
  <c r="Q108" i="21"/>
  <c r="R108" i="21"/>
  <c r="S108" i="21"/>
  <c r="T108" i="21"/>
  <c r="U108" i="21"/>
  <c r="V108" i="21"/>
  <c r="Y108" i="21"/>
  <c r="Z108" i="21"/>
  <c r="AA108" i="21"/>
  <c r="AB108" i="21"/>
  <c r="AC108" i="21"/>
  <c r="AD108" i="21"/>
  <c r="AE108" i="21"/>
  <c r="AF108" i="21"/>
  <c r="AG108" i="21"/>
  <c r="AH108" i="21"/>
  <c r="AI108" i="21"/>
  <c r="AJ108" i="21"/>
  <c r="AK108" i="21"/>
  <c r="AL108" i="21"/>
  <c r="AM108" i="21"/>
  <c r="AN108" i="21"/>
  <c r="AO108" i="21"/>
  <c r="AP108" i="21"/>
  <c r="AQ108" i="21"/>
  <c r="AR108" i="21"/>
  <c r="AS108" i="21"/>
  <c r="AT108" i="21"/>
  <c r="AU108" i="21"/>
  <c r="AV108" i="21"/>
  <c r="AW108" i="21"/>
  <c r="AX108" i="21"/>
  <c r="AY108" i="21"/>
  <c r="AZ108" i="21"/>
  <c r="BA108" i="21"/>
  <c r="BB108" i="21"/>
  <c r="BC108" i="21"/>
  <c r="BD108" i="21"/>
  <c r="BE108" i="21"/>
  <c r="BF108" i="21"/>
  <c r="BG108" i="21"/>
  <c r="BH108" i="21"/>
  <c r="BI108" i="21"/>
  <c r="BJ108" i="21"/>
  <c r="BK108" i="21"/>
  <c r="BL108" i="21"/>
  <c r="BM108" i="21"/>
  <c r="BN108" i="21"/>
  <c r="BO108" i="21"/>
  <c r="BP108" i="21"/>
  <c r="C109" i="21"/>
  <c r="D109" i="21"/>
  <c r="G109" i="21"/>
  <c r="H109" i="21"/>
  <c r="I109" i="21"/>
  <c r="J109" i="21"/>
  <c r="K109" i="21"/>
  <c r="L109" i="21"/>
  <c r="M109" i="21"/>
  <c r="N109" i="21"/>
  <c r="O109" i="21"/>
  <c r="P109" i="21"/>
  <c r="Q109" i="21"/>
  <c r="R109" i="21"/>
  <c r="S109" i="21"/>
  <c r="T109" i="21"/>
  <c r="U109" i="21"/>
  <c r="V109" i="21"/>
  <c r="Y109" i="21"/>
  <c r="Z109" i="21"/>
  <c r="AA109" i="21"/>
  <c r="AB109" i="21"/>
  <c r="AC109" i="21"/>
  <c r="AD109" i="21"/>
  <c r="AE109" i="21"/>
  <c r="AF109" i="21"/>
  <c r="AG109" i="21"/>
  <c r="AH109" i="21"/>
  <c r="AI109" i="21"/>
  <c r="AJ109" i="21"/>
  <c r="AK109" i="21"/>
  <c r="AL109" i="21"/>
  <c r="AM109" i="21"/>
  <c r="AN109" i="21"/>
  <c r="AO109" i="21"/>
  <c r="AP109" i="21"/>
  <c r="AQ109" i="21"/>
  <c r="AR109" i="21"/>
  <c r="AS109" i="21"/>
  <c r="AT109" i="21"/>
  <c r="AU109" i="21"/>
  <c r="AV109" i="21"/>
  <c r="AW109" i="21"/>
  <c r="AX109" i="21"/>
  <c r="AY109" i="21"/>
  <c r="AZ109" i="21"/>
  <c r="BA109" i="21"/>
  <c r="BB109" i="21"/>
  <c r="BC109" i="21"/>
  <c r="BD109" i="21"/>
  <c r="BE109" i="21"/>
  <c r="BF109" i="21"/>
  <c r="BG109" i="21"/>
  <c r="BH109" i="21"/>
  <c r="BI109" i="21"/>
  <c r="BJ109" i="21"/>
  <c r="BK109" i="21"/>
  <c r="BL109" i="21"/>
  <c r="BM109" i="21"/>
  <c r="BN109" i="21"/>
  <c r="BO109" i="21"/>
  <c r="BP109" i="21"/>
  <c r="C110" i="21"/>
  <c r="D110" i="21"/>
  <c r="G110" i="21"/>
  <c r="H110" i="21"/>
  <c r="I110" i="21"/>
  <c r="J110" i="21"/>
  <c r="K110" i="21"/>
  <c r="L110" i="21"/>
  <c r="M110" i="21"/>
  <c r="N110" i="21"/>
  <c r="O110" i="21"/>
  <c r="P110" i="21"/>
  <c r="Q110" i="21"/>
  <c r="R110" i="21"/>
  <c r="S110" i="21"/>
  <c r="T110" i="21"/>
  <c r="U110" i="21"/>
  <c r="V110" i="21"/>
  <c r="Y110" i="21"/>
  <c r="Z110" i="21"/>
  <c r="AA110" i="21"/>
  <c r="AB110" i="21"/>
  <c r="AC110" i="21"/>
  <c r="AD110" i="21"/>
  <c r="AE110" i="21"/>
  <c r="AF110" i="21"/>
  <c r="AG110" i="21"/>
  <c r="AH110" i="21"/>
  <c r="AI110" i="21"/>
  <c r="AJ110" i="21"/>
  <c r="AK110" i="21"/>
  <c r="AL110" i="21"/>
  <c r="AM110" i="21"/>
  <c r="AN110" i="21"/>
  <c r="AO110" i="21"/>
  <c r="AP110" i="21"/>
  <c r="AQ110" i="21"/>
  <c r="AR110" i="21"/>
  <c r="AS110" i="21"/>
  <c r="AT110" i="21"/>
  <c r="AU110" i="21"/>
  <c r="AV110" i="21"/>
  <c r="AW110" i="21"/>
  <c r="AX110" i="21"/>
  <c r="AY110" i="21"/>
  <c r="AZ110" i="21"/>
  <c r="BA110" i="21"/>
  <c r="BB110" i="21"/>
  <c r="BC110" i="21"/>
  <c r="BD110" i="21"/>
  <c r="BE110" i="21"/>
  <c r="BF110" i="21"/>
  <c r="BG110" i="21"/>
  <c r="BH110" i="21"/>
  <c r="BI110" i="21"/>
  <c r="BJ110" i="21"/>
  <c r="BK110" i="21"/>
  <c r="BL110" i="21"/>
  <c r="BM110" i="21"/>
  <c r="BN110" i="21"/>
  <c r="BO110" i="21"/>
  <c r="BP110" i="21"/>
  <c r="C111" i="21"/>
  <c r="D111" i="21"/>
  <c r="G111" i="21"/>
  <c r="H111" i="21"/>
  <c r="I111" i="21"/>
  <c r="J111" i="21"/>
  <c r="K111" i="21"/>
  <c r="L111" i="21"/>
  <c r="M111" i="21"/>
  <c r="N111" i="21"/>
  <c r="O111" i="21"/>
  <c r="P111" i="21"/>
  <c r="Q111" i="21"/>
  <c r="R111" i="21"/>
  <c r="S111" i="21"/>
  <c r="T111" i="21"/>
  <c r="U111" i="21"/>
  <c r="V111" i="21"/>
  <c r="Y111" i="21"/>
  <c r="Z111" i="21"/>
  <c r="AA111" i="21"/>
  <c r="AB111" i="21"/>
  <c r="AC111" i="21"/>
  <c r="AD111" i="21"/>
  <c r="AE111" i="21"/>
  <c r="AF111" i="21"/>
  <c r="AG111" i="21"/>
  <c r="AH111" i="21"/>
  <c r="AI111" i="21"/>
  <c r="AJ111" i="21"/>
  <c r="AK111" i="21"/>
  <c r="AL111" i="21"/>
  <c r="AM111" i="21"/>
  <c r="AN111" i="21"/>
  <c r="AO111" i="21"/>
  <c r="AP111" i="21"/>
  <c r="AQ111" i="21"/>
  <c r="AR111" i="21"/>
  <c r="AS111" i="21"/>
  <c r="AT111" i="21"/>
  <c r="AU111" i="21"/>
  <c r="AV111" i="21"/>
  <c r="AW111" i="21"/>
  <c r="AX111" i="21"/>
  <c r="AY111" i="21"/>
  <c r="AZ111" i="21"/>
  <c r="BA111" i="21"/>
  <c r="BB111" i="21"/>
  <c r="BC111" i="21"/>
  <c r="BD111" i="21"/>
  <c r="BE111" i="21"/>
  <c r="BF111" i="21"/>
  <c r="BG111" i="21"/>
  <c r="BH111" i="21"/>
  <c r="BI111" i="21"/>
  <c r="BJ111" i="21"/>
  <c r="BK111" i="21"/>
  <c r="BL111" i="21"/>
  <c r="BM111" i="21"/>
  <c r="BN111" i="21"/>
  <c r="BO111" i="21"/>
  <c r="BP111" i="21"/>
  <c r="C112" i="21"/>
  <c r="D112" i="21"/>
  <c r="G112" i="21"/>
  <c r="H112" i="21"/>
  <c r="I112" i="21"/>
  <c r="J112" i="21"/>
  <c r="K112" i="21"/>
  <c r="L112" i="21"/>
  <c r="M112" i="21"/>
  <c r="N112" i="21"/>
  <c r="O112" i="21"/>
  <c r="P112" i="21"/>
  <c r="Q112" i="21"/>
  <c r="R112" i="21"/>
  <c r="S112" i="21"/>
  <c r="T112" i="21"/>
  <c r="U112" i="21"/>
  <c r="V112" i="21"/>
  <c r="Y112" i="21"/>
  <c r="Z112" i="21"/>
  <c r="AA112" i="21"/>
  <c r="AB112" i="21"/>
  <c r="AC112" i="21"/>
  <c r="AD112" i="21"/>
  <c r="AE112" i="21"/>
  <c r="AF112" i="21"/>
  <c r="AG112" i="21"/>
  <c r="AH112" i="21"/>
  <c r="AI112" i="21"/>
  <c r="AJ112" i="21"/>
  <c r="AK112" i="21"/>
  <c r="AL112" i="21"/>
  <c r="AM112" i="21"/>
  <c r="AN112" i="21"/>
  <c r="AO112" i="21"/>
  <c r="AP112" i="21"/>
  <c r="AQ112" i="21"/>
  <c r="AR112" i="21"/>
  <c r="AS112" i="21"/>
  <c r="AT112" i="21"/>
  <c r="AU112" i="21"/>
  <c r="AV112" i="21"/>
  <c r="AW112" i="21"/>
  <c r="AX112" i="21"/>
  <c r="AY112" i="21"/>
  <c r="AZ112" i="21"/>
  <c r="BA112" i="21"/>
  <c r="BB112" i="21"/>
  <c r="BC112" i="21"/>
  <c r="BD112" i="21"/>
  <c r="BE112" i="21"/>
  <c r="BF112" i="21"/>
  <c r="BG112" i="21"/>
  <c r="BH112" i="21"/>
  <c r="BI112" i="21"/>
  <c r="BJ112" i="21"/>
  <c r="BK112" i="21"/>
  <c r="BL112" i="21"/>
  <c r="BM112" i="21"/>
  <c r="BN112" i="21"/>
  <c r="BO112" i="21"/>
  <c r="BP112" i="21"/>
  <c r="C113" i="21"/>
  <c r="D113" i="21"/>
  <c r="G113" i="21"/>
  <c r="H113" i="21"/>
  <c r="I113" i="21"/>
  <c r="J113" i="21"/>
  <c r="K113" i="21"/>
  <c r="L113" i="21"/>
  <c r="M113" i="21"/>
  <c r="N113" i="21"/>
  <c r="O113" i="21"/>
  <c r="P113" i="21"/>
  <c r="Q113" i="21"/>
  <c r="R113" i="21"/>
  <c r="S113" i="21"/>
  <c r="T113" i="21"/>
  <c r="U113" i="21"/>
  <c r="V113" i="21"/>
  <c r="Y113" i="21"/>
  <c r="Z113" i="21"/>
  <c r="AA113" i="21"/>
  <c r="AB113" i="21"/>
  <c r="AC113" i="21"/>
  <c r="AD113" i="21"/>
  <c r="AE113" i="21"/>
  <c r="AF113" i="21"/>
  <c r="AG113" i="21"/>
  <c r="AH113" i="21"/>
  <c r="AI113" i="21"/>
  <c r="AJ113" i="21"/>
  <c r="AK113" i="21"/>
  <c r="AL113" i="21"/>
  <c r="AM113" i="21"/>
  <c r="AN113" i="21"/>
  <c r="AO113" i="21"/>
  <c r="AP113" i="21"/>
  <c r="AQ113" i="21"/>
  <c r="AR113" i="21"/>
  <c r="AS113" i="21"/>
  <c r="AT113" i="21"/>
  <c r="AU113" i="21"/>
  <c r="AV113" i="21"/>
  <c r="AW113" i="21"/>
  <c r="AX113" i="21"/>
  <c r="AY113" i="21"/>
  <c r="AZ113" i="21"/>
  <c r="BA113" i="21"/>
  <c r="BB113" i="21"/>
  <c r="BC113" i="21"/>
  <c r="BD113" i="21"/>
  <c r="BE113" i="21"/>
  <c r="BF113" i="21"/>
  <c r="BG113" i="21"/>
  <c r="BH113" i="21"/>
  <c r="BI113" i="21"/>
  <c r="BJ113" i="21"/>
  <c r="BK113" i="21"/>
  <c r="BL113" i="21"/>
  <c r="BM113" i="21"/>
  <c r="BN113" i="21"/>
  <c r="BO113" i="21"/>
  <c r="BP113" i="21"/>
  <c r="C114" i="21"/>
  <c r="D114" i="21"/>
  <c r="G114" i="21"/>
  <c r="H114" i="21"/>
  <c r="I114" i="21"/>
  <c r="J114" i="21"/>
  <c r="K114" i="21"/>
  <c r="L114" i="21"/>
  <c r="M114" i="21"/>
  <c r="N114" i="21"/>
  <c r="O114" i="21"/>
  <c r="P114" i="21"/>
  <c r="Q114" i="21"/>
  <c r="R114" i="21"/>
  <c r="S114" i="21"/>
  <c r="T114" i="21"/>
  <c r="U114" i="21"/>
  <c r="V114" i="21"/>
  <c r="Y114" i="21"/>
  <c r="Z114" i="21"/>
  <c r="AA114" i="21"/>
  <c r="AB114" i="21"/>
  <c r="AC114" i="21"/>
  <c r="AD114" i="21"/>
  <c r="AE114" i="21"/>
  <c r="AF114" i="21"/>
  <c r="AG114" i="21"/>
  <c r="AH114" i="21"/>
  <c r="AI114" i="21"/>
  <c r="AJ114" i="21"/>
  <c r="AK114" i="21"/>
  <c r="AL114" i="21"/>
  <c r="AM114" i="21"/>
  <c r="AN114" i="21"/>
  <c r="AO114" i="21"/>
  <c r="AP114" i="21"/>
  <c r="AQ114" i="21"/>
  <c r="AR114" i="21"/>
  <c r="AS114" i="21"/>
  <c r="AT114" i="21"/>
  <c r="AU114" i="21"/>
  <c r="AV114" i="21"/>
  <c r="AW114" i="21"/>
  <c r="AX114" i="21"/>
  <c r="AY114" i="21"/>
  <c r="AZ114" i="21"/>
  <c r="BA114" i="21"/>
  <c r="BB114" i="21"/>
  <c r="BC114" i="21"/>
  <c r="BD114" i="21"/>
  <c r="BE114" i="21"/>
  <c r="BF114" i="21"/>
  <c r="BG114" i="21"/>
  <c r="BH114" i="21"/>
  <c r="BI114" i="21"/>
  <c r="BJ114" i="21"/>
  <c r="BK114" i="21"/>
  <c r="BL114" i="21"/>
  <c r="BM114" i="21"/>
  <c r="BN114" i="21"/>
  <c r="BO114" i="21"/>
  <c r="BP114" i="21"/>
  <c r="C115" i="21"/>
  <c r="D115" i="21"/>
  <c r="G115" i="21"/>
  <c r="H115" i="21"/>
  <c r="I115" i="21"/>
  <c r="J115" i="21"/>
  <c r="K115" i="21"/>
  <c r="L115" i="21"/>
  <c r="M115" i="21"/>
  <c r="N115" i="21"/>
  <c r="O115" i="21"/>
  <c r="P115" i="21"/>
  <c r="Q115" i="21"/>
  <c r="R115" i="21"/>
  <c r="S115" i="21"/>
  <c r="T115" i="21"/>
  <c r="U115" i="21"/>
  <c r="V115" i="21"/>
  <c r="Y115" i="21"/>
  <c r="Z115" i="21"/>
  <c r="AA115" i="21"/>
  <c r="AB115" i="21"/>
  <c r="AC115" i="21"/>
  <c r="AD115" i="21"/>
  <c r="AE115" i="21"/>
  <c r="AF115" i="21"/>
  <c r="AG115" i="21"/>
  <c r="AH115" i="21"/>
  <c r="AI115" i="21"/>
  <c r="AJ115" i="21"/>
  <c r="AK115" i="21"/>
  <c r="AL115" i="21"/>
  <c r="AM115" i="21"/>
  <c r="AN115" i="21"/>
  <c r="AO115" i="21"/>
  <c r="AP115" i="21"/>
  <c r="AQ115" i="21"/>
  <c r="AR115" i="21"/>
  <c r="AS115" i="21"/>
  <c r="AT115" i="21"/>
  <c r="AU115" i="21"/>
  <c r="AV115" i="21"/>
  <c r="AW115" i="21"/>
  <c r="AX115" i="21"/>
  <c r="AY115" i="21"/>
  <c r="AZ115" i="21"/>
  <c r="BA115" i="21"/>
  <c r="BB115" i="21"/>
  <c r="BC115" i="21"/>
  <c r="BD115" i="21"/>
  <c r="BE115" i="21"/>
  <c r="BF115" i="21"/>
  <c r="BG115" i="21"/>
  <c r="BH115" i="21"/>
  <c r="BI115" i="21"/>
  <c r="BJ115" i="21"/>
  <c r="BK115" i="21"/>
  <c r="BL115" i="21"/>
  <c r="BM115" i="21"/>
  <c r="BN115" i="21"/>
  <c r="BO115" i="21"/>
  <c r="BP115" i="21"/>
  <c r="C116" i="21"/>
  <c r="D116" i="21"/>
  <c r="G116" i="21"/>
  <c r="H116" i="21"/>
  <c r="I116" i="21"/>
  <c r="J116" i="21"/>
  <c r="K116" i="21"/>
  <c r="L116" i="21"/>
  <c r="M116" i="21"/>
  <c r="N116" i="21"/>
  <c r="O116" i="21"/>
  <c r="P116" i="21"/>
  <c r="Q116" i="21"/>
  <c r="R116" i="21"/>
  <c r="S116" i="21"/>
  <c r="T116" i="21"/>
  <c r="U116" i="21"/>
  <c r="V116" i="21"/>
  <c r="Y116" i="21"/>
  <c r="Z116" i="21"/>
  <c r="AA116" i="21"/>
  <c r="AB116" i="21"/>
  <c r="AC116" i="21"/>
  <c r="AD116" i="21"/>
  <c r="AE116" i="21"/>
  <c r="AF116" i="21"/>
  <c r="AG116" i="21"/>
  <c r="AH116" i="21"/>
  <c r="AI116" i="21"/>
  <c r="AJ116" i="21"/>
  <c r="AK116" i="21"/>
  <c r="AL116" i="21"/>
  <c r="AM116" i="21"/>
  <c r="AN116" i="21"/>
  <c r="AO116" i="21"/>
  <c r="AP116" i="21"/>
  <c r="AQ116" i="21"/>
  <c r="AR116" i="21"/>
  <c r="AS116" i="21"/>
  <c r="AT116" i="21"/>
  <c r="AU116" i="21"/>
  <c r="AV116" i="21"/>
  <c r="AW116" i="21"/>
  <c r="AX116" i="21"/>
  <c r="AY116" i="21"/>
  <c r="AZ116" i="21"/>
  <c r="BA116" i="21"/>
  <c r="BB116" i="21"/>
  <c r="BC116" i="21"/>
  <c r="BD116" i="21"/>
  <c r="BE116" i="21"/>
  <c r="BF116" i="21"/>
  <c r="BG116" i="21"/>
  <c r="BH116" i="21"/>
  <c r="BI116" i="21"/>
  <c r="BJ116" i="21"/>
  <c r="BK116" i="21"/>
  <c r="BL116" i="21"/>
  <c r="BM116" i="21"/>
  <c r="BN116" i="21"/>
  <c r="BO116" i="21"/>
  <c r="BP116" i="21"/>
  <c r="C117" i="21"/>
  <c r="D117" i="21"/>
  <c r="G117" i="21"/>
  <c r="H117" i="21"/>
  <c r="I117" i="21"/>
  <c r="J117" i="21"/>
  <c r="K117" i="21"/>
  <c r="L117" i="21"/>
  <c r="M117" i="21"/>
  <c r="N117" i="21"/>
  <c r="O117" i="21"/>
  <c r="P117" i="21"/>
  <c r="Q117" i="21"/>
  <c r="R117" i="21"/>
  <c r="S117" i="21"/>
  <c r="T117" i="21"/>
  <c r="U117" i="21"/>
  <c r="V117" i="21"/>
  <c r="Y117" i="21"/>
  <c r="Z117" i="21"/>
  <c r="AA117" i="21"/>
  <c r="AB117" i="21"/>
  <c r="AC117" i="21"/>
  <c r="AD117" i="21"/>
  <c r="AE117" i="21"/>
  <c r="AF117" i="21"/>
  <c r="AG117" i="21"/>
  <c r="AH117" i="21"/>
  <c r="AI117" i="21"/>
  <c r="AJ117" i="21"/>
  <c r="AK117" i="21"/>
  <c r="AL117" i="21"/>
  <c r="AM117" i="21"/>
  <c r="AN117" i="21"/>
  <c r="AO117" i="21"/>
  <c r="AP117" i="21"/>
  <c r="AQ117" i="21"/>
  <c r="AR117" i="21"/>
  <c r="AS117" i="21"/>
  <c r="AT117" i="21"/>
  <c r="AU117" i="21"/>
  <c r="AV117" i="21"/>
  <c r="AW117" i="21"/>
  <c r="AX117" i="21"/>
  <c r="AY117" i="21"/>
  <c r="AZ117" i="21"/>
  <c r="BA117" i="21"/>
  <c r="BB117" i="21"/>
  <c r="BC117" i="21"/>
  <c r="BD117" i="21"/>
  <c r="BE117" i="21"/>
  <c r="BF117" i="21"/>
  <c r="BG117" i="21"/>
  <c r="BH117" i="21"/>
  <c r="BI117" i="21"/>
  <c r="BJ117" i="21"/>
  <c r="BK117" i="21"/>
  <c r="BL117" i="21"/>
  <c r="BM117" i="21"/>
  <c r="BN117" i="21"/>
  <c r="BO117" i="21"/>
  <c r="BP117" i="21"/>
  <c r="C118" i="21"/>
  <c r="D118" i="21"/>
  <c r="G118" i="21"/>
  <c r="H118" i="21"/>
  <c r="I118" i="21"/>
  <c r="J118" i="21"/>
  <c r="K118" i="21"/>
  <c r="L118" i="21"/>
  <c r="M118" i="21"/>
  <c r="N118" i="21"/>
  <c r="O118" i="21"/>
  <c r="P118" i="21"/>
  <c r="Q118" i="21"/>
  <c r="R118" i="21"/>
  <c r="S118" i="21"/>
  <c r="T118" i="21"/>
  <c r="U118" i="21"/>
  <c r="V118" i="21"/>
  <c r="Y118" i="21"/>
  <c r="Z118" i="21"/>
  <c r="AA118" i="21"/>
  <c r="AB118" i="21"/>
  <c r="AC118" i="21"/>
  <c r="AD118" i="21"/>
  <c r="AE118" i="21"/>
  <c r="AF118" i="21"/>
  <c r="AG118" i="21"/>
  <c r="AH118" i="21"/>
  <c r="AI118" i="21"/>
  <c r="AJ118" i="21"/>
  <c r="AK118" i="21"/>
  <c r="AL118" i="21"/>
  <c r="AM118" i="21"/>
  <c r="AN118" i="21"/>
  <c r="AO118" i="21"/>
  <c r="AP118" i="21"/>
  <c r="AQ118" i="21"/>
  <c r="AR118" i="21"/>
  <c r="AS118" i="21"/>
  <c r="AT118" i="21"/>
  <c r="AU118" i="21"/>
  <c r="AV118" i="21"/>
  <c r="AW118" i="21"/>
  <c r="AX118" i="21"/>
  <c r="AY118" i="21"/>
  <c r="AZ118" i="21"/>
  <c r="BA118" i="21"/>
  <c r="BB118" i="21"/>
  <c r="BC118" i="21"/>
  <c r="BD118" i="21"/>
  <c r="BE118" i="21"/>
  <c r="BF118" i="21"/>
  <c r="BG118" i="21"/>
  <c r="BH118" i="21"/>
  <c r="BI118" i="21"/>
  <c r="BJ118" i="21"/>
  <c r="BK118" i="21"/>
  <c r="BL118" i="21"/>
  <c r="BM118" i="21"/>
  <c r="BN118" i="21"/>
  <c r="BO118" i="21"/>
  <c r="BP118" i="21"/>
  <c r="C119" i="21"/>
  <c r="D119" i="21"/>
  <c r="G119" i="21"/>
  <c r="H119" i="21"/>
  <c r="I119" i="21"/>
  <c r="J119" i="21"/>
  <c r="K119" i="21"/>
  <c r="L119" i="21"/>
  <c r="M119" i="21"/>
  <c r="N119" i="21"/>
  <c r="O119" i="21"/>
  <c r="P119" i="21"/>
  <c r="Q119" i="21"/>
  <c r="R119" i="21"/>
  <c r="S119" i="21"/>
  <c r="T119" i="21"/>
  <c r="U119" i="21"/>
  <c r="V119" i="21"/>
  <c r="Y119" i="21"/>
  <c r="Z119" i="21"/>
  <c r="AA119" i="21"/>
  <c r="AB119" i="21"/>
  <c r="AC119" i="21"/>
  <c r="AD119" i="21"/>
  <c r="AE119" i="21"/>
  <c r="AF119" i="21"/>
  <c r="AG119" i="21"/>
  <c r="AH119" i="21"/>
  <c r="AI119" i="21"/>
  <c r="AJ119" i="21"/>
  <c r="AK119" i="21"/>
  <c r="AL119" i="21"/>
  <c r="AM119" i="21"/>
  <c r="AN119" i="21"/>
  <c r="AO119" i="21"/>
  <c r="AP119" i="21"/>
  <c r="AQ119" i="21"/>
  <c r="AR119" i="21"/>
  <c r="AS119" i="21"/>
  <c r="AT119" i="21"/>
  <c r="AU119" i="21"/>
  <c r="AV119" i="21"/>
  <c r="AW119" i="21"/>
  <c r="AX119" i="21"/>
  <c r="AY119" i="21"/>
  <c r="AZ119" i="21"/>
  <c r="BA119" i="21"/>
  <c r="BB119" i="21"/>
  <c r="BC119" i="21"/>
  <c r="BD119" i="21"/>
  <c r="BE119" i="21"/>
  <c r="BF119" i="21"/>
  <c r="BG119" i="21"/>
  <c r="BH119" i="21"/>
  <c r="BI119" i="21"/>
  <c r="BJ119" i="21"/>
  <c r="BK119" i="21"/>
  <c r="BL119" i="21"/>
  <c r="BM119" i="21"/>
  <c r="BN119" i="21"/>
  <c r="BO119" i="21"/>
  <c r="BP119" i="21"/>
  <c r="C120" i="21"/>
  <c r="D120" i="21"/>
  <c r="G120" i="21"/>
  <c r="H120" i="21"/>
  <c r="I120" i="21"/>
  <c r="J120" i="21"/>
  <c r="K120" i="21"/>
  <c r="L120" i="21"/>
  <c r="M120" i="21"/>
  <c r="N120" i="21"/>
  <c r="O120" i="21"/>
  <c r="P120" i="21"/>
  <c r="Q120" i="21"/>
  <c r="R120" i="21"/>
  <c r="S120" i="21"/>
  <c r="T120" i="21"/>
  <c r="U120" i="21"/>
  <c r="V120" i="21"/>
  <c r="Y120" i="21"/>
  <c r="Z120" i="21"/>
  <c r="AA120" i="21"/>
  <c r="AB120" i="21"/>
  <c r="AC120" i="21"/>
  <c r="AD120" i="21"/>
  <c r="AE120" i="21"/>
  <c r="AF120" i="21"/>
  <c r="AG120" i="21"/>
  <c r="AH120" i="21"/>
  <c r="AI120" i="21"/>
  <c r="AJ120" i="21"/>
  <c r="AK120" i="21"/>
  <c r="AL120" i="21"/>
  <c r="AM120" i="21"/>
  <c r="AN120" i="21"/>
  <c r="AO120" i="21"/>
  <c r="AP120" i="21"/>
  <c r="AQ120" i="21"/>
  <c r="AR120" i="21"/>
  <c r="AS120" i="21"/>
  <c r="AT120" i="21"/>
  <c r="AU120" i="21"/>
  <c r="AV120" i="21"/>
  <c r="AW120" i="21"/>
  <c r="AX120" i="21"/>
  <c r="AY120" i="21"/>
  <c r="AZ120" i="21"/>
  <c r="BA120" i="21"/>
  <c r="BB120" i="21"/>
  <c r="BC120" i="21"/>
  <c r="BD120" i="21"/>
  <c r="BE120" i="21"/>
  <c r="BF120" i="21"/>
  <c r="BG120" i="21"/>
  <c r="BH120" i="21"/>
  <c r="BI120" i="21"/>
  <c r="BJ120" i="21"/>
  <c r="BK120" i="21"/>
  <c r="BL120" i="21"/>
  <c r="BM120" i="21"/>
  <c r="BN120" i="21"/>
  <c r="BO120" i="21"/>
  <c r="BP120" i="21"/>
  <c r="C121" i="21"/>
  <c r="D121" i="21"/>
  <c r="G121" i="21"/>
  <c r="H121" i="21"/>
  <c r="I121" i="21"/>
  <c r="J121" i="21"/>
  <c r="K121" i="21"/>
  <c r="L121" i="21"/>
  <c r="M121" i="21"/>
  <c r="N121" i="21"/>
  <c r="O121" i="21"/>
  <c r="P121" i="21"/>
  <c r="Q121" i="21"/>
  <c r="R121" i="21"/>
  <c r="S121" i="21"/>
  <c r="T121" i="21"/>
  <c r="U121" i="21"/>
  <c r="V121" i="21"/>
  <c r="Y121" i="21"/>
  <c r="Z121" i="21"/>
  <c r="AA121" i="21"/>
  <c r="AB121" i="21"/>
  <c r="AC121" i="21"/>
  <c r="AD121" i="21"/>
  <c r="AE121" i="21"/>
  <c r="AF121" i="21"/>
  <c r="AG121" i="21"/>
  <c r="AH121" i="21"/>
  <c r="AI121" i="21"/>
  <c r="AJ121" i="21"/>
  <c r="AK121" i="21"/>
  <c r="AL121" i="21"/>
  <c r="AM121" i="21"/>
  <c r="AN121" i="21"/>
  <c r="AO121" i="21"/>
  <c r="AP121" i="21"/>
  <c r="AQ121" i="21"/>
  <c r="AR121" i="21"/>
  <c r="AS121" i="21"/>
  <c r="AT121" i="21"/>
  <c r="AU121" i="21"/>
  <c r="AV121" i="21"/>
  <c r="AW121" i="21"/>
  <c r="AX121" i="21"/>
  <c r="AY121" i="21"/>
  <c r="AZ121" i="21"/>
  <c r="BA121" i="21"/>
  <c r="BB121" i="21"/>
  <c r="BC121" i="21"/>
  <c r="BD121" i="21"/>
  <c r="BE121" i="21"/>
  <c r="BF121" i="21"/>
  <c r="BG121" i="21"/>
  <c r="BH121" i="21"/>
  <c r="BI121" i="21"/>
  <c r="BJ121" i="21"/>
  <c r="BK121" i="21"/>
  <c r="BL121" i="21"/>
  <c r="BM121" i="21"/>
  <c r="BN121" i="21"/>
  <c r="BO121" i="21"/>
  <c r="BP121" i="21"/>
  <c r="C122" i="21"/>
  <c r="D122" i="21"/>
  <c r="G122" i="21"/>
  <c r="H122" i="21"/>
  <c r="I122" i="21"/>
  <c r="J122" i="21"/>
  <c r="K122" i="21"/>
  <c r="L122" i="21"/>
  <c r="M122" i="21"/>
  <c r="N122" i="21"/>
  <c r="O122" i="21"/>
  <c r="P122" i="21"/>
  <c r="Q122" i="21"/>
  <c r="R122" i="21"/>
  <c r="S122" i="21"/>
  <c r="T122" i="21"/>
  <c r="U122" i="21"/>
  <c r="V122" i="21"/>
  <c r="Y122" i="21"/>
  <c r="Z122" i="21"/>
  <c r="AA122" i="21"/>
  <c r="AB122" i="21"/>
  <c r="AC122" i="21"/>
  <c r="AD122" i="21"/>
  <c r="AE122" i="21"/>
  <c r="AF122" i="21"/>
  <c r="AG122" i="21"/>
  <c r="AH122" i="21"/>
  <c r="AI122" i="21"/>
  <c r="AJ122" i="21"/>
  <c r="AK122" i="21"/>
  <c r="AL122" i="21"/>
  <c r="AM122" i="21"/>
  <c r="AN122" i="21"/>
  <c r="AO122" i="21"/>
  <c r="AP122" i="21"/>
  <c r="AQ122" i="21"/>
  <c r="AR122" i="21"/>
  <c r="AS122" i="21"/>
  <c r="AT122" i="21"/>
  <c r="AU122" i="21"/>
  <c r="AV122" i="21"/>
  <c r="AW122" i="21"/>
  <c r="AX122" i="21"/>
  <c r="AY122" i="21"/>
  <c r="AZ122" i="21"/>
  <c r="BA122" i="21"/>
  <c r="BB122" i="21"/>
  <c r="BC122" i="21"/>
  <c r="BD122" i="21"/>
  <c r="BE122" i="21"/>
  <c r="BF122" i="21"/>
  <c r="BG122" i="21"/>
  <c r="BH122" i="21"/>
  <c r="BI122" i="21"/>
  <c r="BJ122" i="21"/>
  <c r="BK122" i="21"/>
  <c r="BL122" i="21"/>
  <c r="BM122" i="21"/>
  <c r="BN122" i="21"/>
  <c r="BO122" i="21"/>
  <c r="BP122" i="21"/>
  <c r="C123" i="21"/>
  <c r="D123" i="21"/>
  <c r="G123" i="21"/>
  <c r="H123" i="21"/>
  <c r="I123" i="21"/>
  <c r="J123" i="21"/>
  <c r="K123" i="21"/>
  <c r="L123" i="21"/>
  <c r="M123" i="21"/>
  <c r="N123" i="21"/>
  <c r="O123" i="21"/>
  <c r="P123" i="21"/>
  <c r="Q123" i="21"/>
  <c r="R123" i="21"/>
  <c r="S123" i="21"/>
  <c r="T123" i="21"/>
  <c r="U123" i="21"/>
  <c r="V123" i="21"/>
  <c r="Y123" i="21"/>
  <c r="Z123" i="21"/>
  <c r="AA123" i="21"/>
  <c r="AB123" i="21"/>
  <c r="AC123" i="21"/>
  <c r="AD123" i="21"/>
  <c r="AE123" i="21"/>
  <c r="AF123" i="21"/>
  <c r="AG123" i="21"/>
  <c r="AH123" i="21"/>
  <c r="AI123" i="21"/>
  <c r="AJ123" i="21"/>
  <c r="AK123" i="21"/>
  <c r="AL123" i="21"/>
  <c r="AM123" i="21"/>
  <c r="AN123" i="21"/>
  <c r="AO123" i="21"/>
  <c r="AP123" i="21"/>
  <c r="AQ123" i="21"/>
  <c r="AR123" i="21"/>
  <c r="AS123" i="21"/>
  <c r="AT123" i="21"/>
  <c r="AU123" i="21"/>
  <c r="AV123" i="21"/>
  <c r="AW123" i="21"/>
  <c r="AX123" i="21"/>
  <c r="AY123" i="21"/>
  <c r="AZ123" i="21"/>
  <c r="BA123" i="21"/>
  <c r="BB123" i="21"/>
  <c r="BC123" i="21"/>
  <c r="BD123" i="21"/>
  <c r="BE123" i="21"/>
  <c r="BF123" i="21"/>
  <c r="BG123" i="21"/>
  <c r="BH123" i="21"/>
  <c r="BI123" i="21"/>
  <c r="BJ123" i="21"/>
  <c r="BK123" i="21"/>
  <c r="BL123" i="21"/>
  <c r="BM123" i="21"/>
  <c r="BN123" i="21"/>
  <c r="BO123" i="21"/>
  <c r="BP123" i="21"/>
  <c r="C124" i="21"/>
  <c r="D124" i="21"/>
  <c r="G124" i="21"/>
  <c r="H124" i="21"/>
  <c r="I124" i="21"/>
  <c r="J124" i="21"/>
  <c r="K124" i="21"/>
  <c r="L124" i="21"/>
  <c r="M124" i="21"/>
  <c r="N124" i="21"/>
  <c r="O124" i="21"/>
  <c r="P124" i="21"/>
  <c r="Q124" i="21"/>
  <c r="R124" i="21"/>
  <c r="S124" i="21"/>
  <c r="T124" i="21"/>
  <c r="U124" i="21"/>
  <c r="V124" i="21"/>
  <c r="Y124" i="21"/>
  <c r="Z124" i="21"/>
  <c r="AA124" i="21"/>
  <c r="AB124" i="21"/>
  <c r="AC124" i="21"/>
  <c r="AD124" i="21"/>
  <c r="AE124" i="21"/>
  <c r="AF124" i="21"/>
  <c r="AG124" i="21"/>
  <c r="AH124" i="21"/>
  <c r="AI124" i="21"/>
  <c r="AJ124" i="21"/>
  <c r="AK124" i="21"/>
  <c r="AL124" i="21"/>
  <c r="AM124" i="21"/>
  <c r="AN124" i="21"/>
  <c r="AO124" i="21"/>
  <c r="AP124" i="21"/>
  <c r="AQ124" i="21"/>
  <c r="AR124" i="21"/>
  <c r="AS124" i="21"/>
  <c r="AT124" i="21"/>
  <c r="AU124" i="21"/>
  <c r="AV124" i="21"/>
  <c r="AW124" i="21"/>
  <c r="AX124" i="21"/>
  <c r="AY124" i="21"/>
  <c r="AZ124" i="21"/>
  <c r="BA124" i="21"/>
  <c r="BB124" i="21"/>
  <c r="BC124" i="21"/>
  <c r="BD124" i="21"/>
  <c r="BE124" i="21"/>
  <c r="BF124" i="21"/>
  <c r="BG124" i="21"/>
  <c r="BH124" i="21"/>
  <c r="BI124" i="21"/>
  <c r="BJ124" i="21"/>
  <c r="BK124" i="21"/>
  <c r="BL124" i="21"/>
  <c r="BM124" i="21"/>
  <c r="BN124" i="21"/>
  <c r="BO124" i="21"/>
  <c r="BP124" i="21"/>
  <c r="C125" i="21"/>
  <c r="D125" i="21"/>
  <c r="G125" i="21"/>
  <c r="H125" i="21"/>
  <c r="I125" i="21"/>
  <c r="J125" i="21"/>
  <c r="K125" i="21"/>
  <c r="L125" i="21"/>
  <c r="M125" i="21"/>
  <c r="N125" i="21"/>
  <c r="O125" i="21"/>
  <c r="P125" i="21"/>
  <c r="Q125" i="21"/>
  <c r="R125" i="21"/>
  <c r="S125" i="21"/>
  <c r="T125" i="21"/>
  <c r="U125" i="21"/>
  <c r="V125" i="21"/>
  <c r="Y125" i="21"/>
  <c r="Z125" i="21"/>
  <c r="AA125" i="21"/>
  <c r="AB125" i="21"/>
  <c r="AC125" i="21"/>
  <c r="AD125" i="21"/>
  <c r="AE125" i="21"/>
  <c r="AF125" i="21"/>
  <c r="AG125" i="21"/>
  <c r="AH125" i="21"/>
  <c r="AI125" i="21"/>
  <c r="AJ125" i="21"/>
  <c r="AK125" i="21"/>
  <c r="AL125" i="21"/>
  <c r="AM125" i="21"/>
  <c r="AN125" i="21"/>
  <c r="AO125" i="21"/>
  <c r="AP125" i="21"/>
  <c r="AQ125" i="21"/>
  <c r="AR125" i="21"/>
  <c r="AS125" i="21"/>
  <c r="AT125" i="21"/>
  <c r="AU125" i="21"/>
  <c r="AV125" i="21"/>
  <c r="AW125" i="21"/>
  <c r="AX125" i="21"/>
  <c r="AY125" i="21"/>
  <c r="AZ125" i="21"/>
  <c r="BA125" i="21"/>
  <c r="BB125" i="21"/>
  <c r="BC125" i="21"/>
  <c r="BD125" i="21"/>
  <c r="BE125" i="21"/>
  <c r="BF125" i="21"/>
  <c r="BG125" i="21"/>
  <c r="BH125" i="21"/>
  <c r="BI125" i="21"/>
  <c r="BJ125" i="21"/>
  <c r="BK125" i="21"/>
  <c r="BL125" i="21"/>
  <c r="BM125" i="21"/>
  <c r="BN125" i="21"/>
  <c r="BO125" i="21"/>
  <c r="BP125" i="21"/>
  <c r="C126" i="21"/>
  <c r="D126" i="21"/>
  <c r="G126" i="21"/>
  <c r="H126" i="21"/>
  <c r="I126" i="21"/>
  <c r="J126" i="21"/>
  <c r="K126" i="21"/>
  <c r="L126" i="21"/>
  <c r="M126" i="21"/>
  <c r="N126" i="21"/>
  <c r="O126" i="21"/>
  <c r="P126" i="21"/>
  <c r="Q126" i="21"/>
  <c r="R126" i="21"/>
  <c r="S126" i="21"/>
  <c r="T126" i="21"/>
  <c r="U126" i="21"/>
  <c r="V126" i="21"/>
  <c r="Y126" i="21"/>
  <c r="Z126" i="21"/>
  <c r="AA126" i="21"/>
  <c r="AB126" i="21"/>
  <c r="AC126" i="21"/>
  <c r="AD126" i="21"/>
  <c r="AE126" i="21"/>
  <c r="AF126" i="21"/>
  <c r="AG126" i="21"/>
  <c r="AH126" i="21"/>
  <c r="AI126" i="21"/>
  <c r="AJ126" i="21"/>
  <c r="AK126" i="21"/>
  <c r="AL126" i="21"/>
  <c r="AM126" i="21"/>
  <c r="AN126" i="21"/>
  <c r="AO126" i="21"/>
  <c r="AP126" i="21"/>
  <c r="AQ126" i="21"/>
  <c r="AR126" i="21"/>
  <c r="AS126" i="21"/>
  <c r="AT126" i="21"/>
  <c r="AU126" i="21"/>
  <c r="AV126" i="21"/>
  <c r="AW126" i="21"/>
  <c r="AX126" i="21"/>
  <c r="AY126" i="21"/>
  <c r="AZ126" i="21"/>
  <c r="BA126" i="21"/>
  <c r="BB126" i="21"/>
  <c r="BC126" i="21"/>
  <c r="BD126" i="21"/>
  <c r="BE126" i="21"/>
  <c r="BF126" i="21"/>
  <c r="BG126" i="21"/>
  <c r="BH126" i="21"/>
  <c r="BI126" i="21"/>
  <c r="BJ126" i="21"/>
  <c r="BK126" i="21"/>
  <c r="BL126" i="21"/>
  <c r="BM126" i="21"/>
  <c r="BN126" i="21"/>
  <c r="BO126" i="21"/>
  <c r="BP126" i="21"/>
  <c r="C127" i="21"/>
  <c r="D127" i="21"/>
  <c r="G127" i="21"/>
  <c r="H127" i="21"/>
  <c r="I127" i="21"/>
  <c r="J127" i="21"/>
  <c r="K127" i="21"/>
  <c r="L127" i="21"/>
  <c r="M127" i="21"/>
  <c r="N127" i="21"/>
  <c r="O127" i="21"/>
  <c r="P127" i="21"/>
  <c r="Q127" i="21"/>
  <c r="R127" i="21"/>
  <c r="S127" i="21"/>
  <c r="T127" i="21"/>
  <c r="U127" i="21"/>
  <c r="V127" i="21"/>
  <c r="Y127" i="21"/>
  <c r="Z127" i="21"/>
  <c r="AA127" i="21"/>
  <c r="AB127" i="21"/>
  <c r="AC127" i="21"/>
  <c r="AD127" i="21"/>
  <c r="AE127" i="21"/>
  <c r="AF127" i="21"/>
  <c r="AG127" i="21"/>
  <c r="AH127" i="21"/>
  <c r="AI127" i="21"/>
  <c r="AJ127" i="21"/>
  <c r="AK127" i="21"/>
  <c r="AL127" i="21"/>
  <c r="AM127" i="21"/>
  <c r="AN127" i="21"/>
  <c r="AO127" i="21"/>
  <c r="AP127" i="21"/>
  <c r="AQ127" i="21"/>
  <c r="AR127" i="21"/>
  <c r="AS127" i="21"/>
  <c r="AT127" i="21"/>
  <c r="AU127" i="21"/>
  <c r="AV127" i="21"/>
  <c r="AW127" i="21"/>
  <c r="AX127" i="21"/>
  <c r="AY127" i="21"/>
  <c r="AZ127" i="21"/>
  <c r="BA127" i="21"/>
  <c r="BB127" i="21"/>
  <c r="BC127" i="21"/>
  <c r="BD127" i="21"/>
  <c r="BE127" i="21"/>
  <c r="BF127" i="21"/>
  <c r="BG127" i="21"/>
  <c r="BH127" i="21"/>
  <c r="BI127" i="21"/>
  <c r="BJ127" i="21"/>
  <c r="BK127" i="21"/>
  <c r="BL127" i="21"/>
  <c r="BM127" i="21"/>
  <c r="BN127" i="21"/>
  <c r="BO127" i="21"/>
  <c r="BP127" i="21"/>
  <c r="C128" i="21"/>
  <c r="D128" i="21"/>
  <c r="G128" i="21"/>
  <c r="H128" i="21"/>
  <c r="I128" i="21"/>
  <c r="J128" i="21"/>
  <c r="K128" i="21"/>
  <c r="L128" i="21"/>
  <c r="M128" i="21"/>
  <c r="N128" i="21"/>
  <c r="O128" i="21"/>
  <c r="P128" i="21"/>
  <c r="Q128" i="21"/>
  <c r="R128" i="21"/>
  <c r="S128" i="21"/>
  <c r="T128" i="21"/>
  <c r="U128" i="21"/>
  <c r="V128" i="21"/>
  <c r="Y128" i="21"/>
  <c r="Z128" i="21"/>
  <c r="AA128" i="21"/>
  <c r="AB128" i="21"/>
  <c r="AC128" i="21"/>
  <c r="AD128" i="21"/>
  <c r="AE128" i="21"/>
  <c r="AF128" i="21"/>
  <c r="AG128" i="21"/>
  <c r="AH128" i="21"/>
  <c r="AI128" i="21"/>
  <c r="AJ128" i="21"/>
  <c r="AK128" i="21"/>
  <c r="AL128" i="21"/>
  <c r="AM128" i="21"/>
  <c r="AN128" i="21"/>
  <c r="AO128" i="21"/>
  <c r="AP128" i="21"/>
  <c r="AQ128" i="21"/>
  <c r="AR128" i="21"/>
  <c r="AS128" i="21"/>
  <c r="AT128" i="21"/>
  <c r="AU128" i="21"/>
  <c r="AV128" i="21"/>
  <c r="AW128" i="21"/>
  <c r="AX128" i="21"/>
  <c r="AY128" i="21"/>
  <c r="AZ128" i="21"/>
  <c r="BA128" i="21"/>
  <c r="BB128" i="21"/>
  <c r="BC128" i="21"/>
  <c r="BD128" i="21"/>
  <c r="BE128" i="21"/>
  <c r="BF128" i="21"/>
  <c r="BG128" i="21"/>
  <c r="BH128" i="21"/>
  <c r="BI128" i="21"/>
  <c r="BJ128" i="21"/>
  <c r="BK128" i="21"/>
  <c r="BL128" i="21"/>
  <c r="BM128" i="21"/>
  <c r="BN128" i="21"/>
  <c r="BO128" i="21"/>
  <c r="BP128" i="21"/>
  <c r="C129" i="21"/>
  <c r="D129" i="21"/>
  <c r="G129" i="21"/>
  <c r="H129" i="21"/>
  <c r="I129" i="21"/>
  <c r="J129" i="21"/>
  <c r="K129" i="21"/>
  <c r="L129" i="21"/>
  <c r="M129" i="21"/>
  <c r="N129" i="21"/>
  <c r="O129" i="21"/>
  <c r="P129" i="21"/>
  <c r="Q129" i="21"/>
  <c r="R129" i="21"/>
  <c r="S129" i="21"/>
  <c r="T129" i="21"/>
  <c r="U129" i="21"/>
  <c r="V129" i="21"/>
  <c r="Y129" i="21"/>
  <c r="Z129" i="21"/>
  <c r="AA129" i="21"/>
  <c r="AB129" i="21"/>
  <c r="AC129" i="21"/>
  <c r="AD129" i="21"/>
  <c r="AE129" i="21"/>
  <c r="AF129" i="21"/>
  <c r="AG129" i="21"/>
  <c r="AH129" i="21"/>
  <c r="AI129" i="21"/>
  <c r="AJ129" i="21"/>
  <c r="AK129" i="21"/>
  <c r="AL129" i="21"/>
  <c r="AM129" i="21"/>
  <c r="AN129" i="21"/>
  <c r="AO129" i="21"/>
  <c r="AP129" i="21"/>
  <c r="AQ129" i="21"/>
  <c r="AR129" i="21"/>
  <c r="AS129" i="21"/>
  <c r="AT129" i="21"/>
  <c r="AU129" i="21"/>
  <c r="AV129" i="21"/>
  <c r="AW129" i="21"/>
  <c r="AX129" i="21"/>
  <c r="AY129" i="21"/>
  <c r="AZ129" i="21"/>
  <c r="BA129" i="21"/>
  <c r="BB129" i="21"/>
  <c r="BC129" i="21"/>
  <c r="BD129" i="21"/>
  <c r="BE129" i="21"/>
  <c r="BF129" i="21"/>
  <c r="BG129" i="21"/>
  <c r="BH129" i="21"/>
  <c r="BI129" i="21"/>
  <c r="BJ129" i="21"/>
  <c r="BK129" i="21"/>
  <c r="BL129" i="21"/>
  <c r="BM129" i="21"/>
  <c r="BN129" i="21"/>
  <c r="BO129" i="21"/>
  <c r="BP129" i="21"/>
  <c r="C130" i="21"/>
  <c r="D130" i="21"/>
  <c r="G130" i="21"/>
  <c r="H130" i="21"/>
  <c r="I130" i="21"/>
  <c r="J130" i="21"/>
  <c r="K130" i="21"/>
  <c r="L130" i="21"/>
  <c r="M130" i="21"/>
  <c r="N130" i="21"/>
  <c r="O130" i="21"/>
  <c r="P130" i="21"/>
  <c r="Q130" i="21"/>
  <c r="R130" i="21"/>
  <c r="S130" i="21"/>
  <c r="T130" i="21"/>
  <c r="U130" i="21"/>
  <c r="V130" i="21"/>
  <c r="Y130" i="21"/>
  <c r="Z130" i="21"/>
  <c r="AA130" i="21"/>
  <c r="AB130" i="21"/>
  <c r="AC130" i="21"/>
  <c r="AD130" i="21"/>
  <c r="AE130" i="21"/>
  <c r="AF130" i="21"/>
  <c r="AG130" i="21"/>
  <c r="AH130" i="21"/>
  <c r="AI130" i="21"/>
  <c r="AJ130" i="21"/>
  <c r="AK130" i="21"/>
  <c r="AL130" i="21"/>
  <c r="AM130" i="21"/>
  <c r="AN130" i="21"/>
  <c r="AO130" i="21"/>
  <c r="AP130" i="21"/>
  <c r="AQ130" i="21"/>
  <c r="AR130" i="21"/>
  <c r="AS130" i="21"/>
  <c r="AT130" i="21"/>
  <c r="AU130" i="21"/>
  <c r="AV130" i="21"/>
  <c r="AW130" i="21"/>
  <c r="AX130" i="21"/>
  <c r="AY130" i="21"/>
  <c r="AZ130" i="21"/>
  <c r="BA130" i="21"/>
  <c r="BB130" i="21"/>
  <c r="BC130" i="21"/>
  <c r="BD130" i="21"/>
  <c r="BE130" i="21"/>
  <c r="BF130" i="21"/>
  <c r="BG130" i="21"/>
  <c r="BH130" i="21"/>
  <c r="BI130" i="21"/>
  <c r="BJ130" i="21"/>
  <c r="BK130" i="21"/>
  <c r="BL130" i="21"/>
  <c r="BM130" i="21"/>
  <c r="BN130" i="21"/>
  <c r="BO130" i="21"/>
  <c r="BP130" i="21"/>
  <c r="C131" i="21"/>
  <c r="D131" i="21"/>
  <c r="G131" i="21"/>
  <c r="H131" i="21"/>
  <c r="I131" i="21"/>
  <c r="J131" i="21"/>
  <c r="K131" i="21"/>
  <c r="L131" i="21"/>
  <c r="M131" i="21"/>
  <c r="N131" i="21"/>
  <c r="O131" i="21"/>
  <c r="P131" i="21"/>
  <c r="Q131" i="21"/>
  <c r="R131" i="21"/>
  <c r="S131" i="21"/>
  <c r="T131" i="21"/>
  <c r="U131" i="21"/>
  <c r="V131" i="21"/>
  <c r="Y131" i="21"/>
  <c r="Z131" i="21"/>
  <c r="AA131" i="21"/>
  <c r="AB131" i="21"/>
  <c r="AC131" i="21"/>
  <c r="AD131" i="21"/>
  <c r="AE131" i="21"/>
  <c r="AF131" i="21"/>
  <c r="AG131" i="21"/>
  <c r="AH131" i="21"/>
  <c r="AI131" i="21"/>
  <c r="AJ131" i="21"/>
  <c r="AK131" i="21"/>
  <c r="AL131" i="21"/>
  <c r="AM131" i="21"/>
  <c r="AN131" i="21"/>
  <c r="AO131" i="21"/>
  <c r="AP131" i="21"/>
  <c r="AQ131" i="21"/>
  <c r="AR131" i="21"/>
  <c r="AS131" i="21"/>
  <c r="AT131" i="21"/>
  <c r="AU131" i="21"/>
  <c r="AV131" i="21"/>
  <c r="AW131" i="21"/>
  <c r="AX131" i="21"/>
  <c r="AY131" i="21"/>
  <c r="AZ131" i="21"/>
  <c r="BA131" i="21"/>
  <c r="BB131" i="21"/>
  <c r="BC131" i="21"/>
  <c r="BD131" i="21"/>
  <c r="BE131" i="21"/>
  <c r="BF131" i="21"/>
  <c r="BG131" i="21"/>
  <c r="BH131" i="21"/>
  <c r="BI131" i="21"/>
  <c r="BJ131" i="21"/>
  <c r="BK131" i="21"/>
  <c r="BL131" i="21"/>
  <c r="BM131" i="21"/>
  <c r="BN131" i="21"/>
  <c r="BO131" i="21"/>
  <c r="BP131" i="21"/>
  <c r="C132" i="21"/>
  <c r="D132" i="21"/>
  <c r="G132" i="21"/>
  <c r="H132" i="21"/>
  <c r="I132" i="21"/>
  <c r="J132" i="21"/>
  <c r="K132" i="21"/>
  <c r="L132" i="21"/>
  <c r="M132" i="21"/>
  <c r="N132" i="21"/>
  <c r="O132" i="21"/>
  <c r="P132" i="21"/>
  <c r="Q132" i="21"/>
  <c r="R132" i="21"/>
  <c r="S132" i="21"/>
  <c r="T132" i="21"/>
  <c r="U132" i="21"/>
  <c r="V132" i="21"/>
  <c r="Y132" i="21"/>
  <c r="Z132" i="21"/>
  <c r="AA132" i="21"/>
  <c r="AB132" i="21"/>
  <c r="AC132" i="21"/>
  <c r="AD132" i="21"/>
  <c r="AE132" i="21"/>
  <c r="AF132" i="21"/>
  <c r="AG132" i="21"/>
  <c r="AH132" i="21"/>
  <c r="AI132" i="21"/>
  <c r="AJ132" i="21"/>
  <c r="AK132" i="21"/>
  <c r="AL132" i="21"/>
  <c r="AM132" i="21"/>
  <c r="AN132" i="21"/>
  <c r="AO132" i="21"/>
  <c r="AP132" i="21"/>
  <c r="AQ132" i="21"/>
  <c r="AR132" i="21"/>
  <c r="AS132" i="21"/>
  <c r="AT132" i="21"/>
  <c r="AU132" i="21"/>
  <c r="AV132" i="21"/>
  <c r="AW132" i="21"/>
  <c r="AX132" i="21"/>
  <c r="AY132" i="21"/>
  <c r="AZ132" i="21"/>
  <c r="BA132" i="21"/>
  <c r="BB132" i="21"/>
  <c r="BC132" i="21"/>
  <c r="BD132" i="21"/>
  <c r="BE132" i="21"/>
  <c r="BF132" i="21"/>
  <c r="BG132" i="21"/>
  <c r="BH132" i="21"/>
  <c r="BI132" i="21"/>
  <c r="BJ132" i="21"/>
  <c r="BK132" i="21"/>
  <c r="BL132" i="21"/>
  <c r="BM132" i="21"/>
  <c r="BN132" i="21"/>
  <c r="BO132" i="21"/>
  <c r="BP132" i="21"/>
  <c r="C133" i="21"/>
  <c r="D133" i="21"/>
  <c r="G133" i="21"/>
  <c r="H133" i="21"/>
  <c r="I133" i="21"/>
  <c r="J133" i="21"/>
  <c r="K133" i="21"/>
  <c r="L133" i="21"/>
  <c r="M133" i="21"/>
  <c r="N133" i="21"/>
  <c r="O133" i="21"/>
  <c r="P133" i="21"/>
  <c r="Q133" i="21"/>
  <c r="R133" i="21"/>
  <c r="S133" i="21"/>
  <c r="T133" i="21"/>
  <c r="U133" i="21"/>
  <c r="V133" i="21"/>
  <c r="Y133" i="21"/>
  <c r="Z133" i="21"/>
  <c r="AA133" i="21"/>
  <c r="AB133" i="21"/>
  <c r="AC133" i="21"/>
  <c r="AD133" i="21"/>
  <c r="AE133" i="21"/>
  <c r="AF133" i="21"/>
  <c r="AG133" i="21"/>
  <c r="AH133" i="21"/>
  <c r="AI133" i="21"/>
  <c r="AJ133" i="21"/>
  <c r="AK133" i="21"/>
  <c r="AL133" i="21"/>
  <c r="AM133" i="21"/>
  <c r="AN133" i="21"/>
  <c r="AO133" i="21"/>
  <c r="AP133" i="21"/>
  <c r="AQ133" i="21"/>
  <c r="AR133" i="21"/>
  <c r="AS133" i="21"/>
  <c r="AT133" i="21"/>
  <c r="AU133" i="21"/>
  <c r="AV133" i="21"/>
  <c r="AW133" i="21"/>
  <c r="AX133" i="21"/>
  <c r="AY133" i="21"/>
  <c r="AZ133" i="21"/>
  <c r="BA133" i="21"/>
  <c r="BB133" i="21"/>
  <c r="BC133" i="21"/>
  <c r="BD133" i="21"/>
  <c r="BE133" i="21"/>
  <c r="BF133" i="21"/>
  <c r="BG133" i="21"/>
  <c r="BH133" i="21"/>
  <c r="BI133" i="21"/>
  <c r="BJ133" i="21"/>
  <c r="BK133" i="21"/>
  <c r="BL133" i="21"/>
  <c r="BM133" i="21"/>
  <c r="BN133" i="21"/>
  <c r="BO133" i="21"/>
  <c r="BP133" i="21"/>
  <c r="C134" i="21"/>
  <c r="D134" i="21"/>
  <c r="G134" i="21"/>
  <c r="H134" i="21"/>
  <c r="I134" i="21"/>
  <c r="J134" i="21"/>
  <c r="K134" i="21"/>
  <c r="L134" i="21"/>
  <c r="M134" i="21"/>
  <c r="N134" i="21"/>
  <c r="O134" i="21"/>
  <c r="P134" i="21"/>
  <c r="Q134" i="21"/>
  <c r="R134" i="21"/>
  <c r="S134" i="21"/>
  <c r="T134" i="21"/>
  <c r="U134" i="21"/>
  <c r="V134" i="21"/>
  <c r="Y134" i="21"/>
  <c r="Z134" i="21"/>
  <c r="AA134" i="21"/>
  <c r="AB134" i="21"/>
  <c r="AC134" i="21"/>
  <c r="AD134" i="21"/>
  <c r="AE134" i="21"/>
  <c r="AF134" i="21"/>
  <c r="AG134" i="21"/>
  <c r="AH134" i="21"/>
  <c r="AI134" i="21"/>
  <c r="AJ134" i="21"/>
  <c r="AK134" i="21"/>
  <c r="AL134" i="21"/>
  <c r="AM134" i="21"/>
  <c r="AN134" i="21"/>
  <c r="AO134" i="21"/>
  <c r="AP134" i="21"/>
  <c r="AQ134" i="21"/>
  <c r="AR134" i="21"/>
  <c r="AS134" i="21"/>
  <c r="AT134" i="21"/>
  <c r="AU134" i="21"/>
  <c r="AV134" i="21"/>
  <c r="AW134" i="21"/>
  <c r="AX134" i="21"/>
  <c r="AY134" i="21"/>
  <c r="AZ134" i="21"/>
  <c r="BA134" i="21"/>
  <c r="BB134" i="21"/>
  <c r="BC134" i="21"/>
  <c r="BD134" i="21"/>
  <c r="BE134" i="21"/>
  <c r="BF134" i="21"/>
  <c r="BG134" i="21"/>
  <c r="BH134" i="21"/>
  <c r="BI134" i="21"/>
  <c r="BJ134" i="21"/>
  <c r="BK134" i="21"/>
  <c r="BL134" i="21"/>
  <c r="BM134" i="21"/>
  <c r="BN134" i="21"/>
  <c r="BO134" i="21"/>
  <c r="BP134" i="21"/>
  <c r="C135" i="21"/>
  <c r="D135" i="21"/>
  <c r="G135" i="21"/>
  <c r="H135" i="21"/>
  <c r="I135" i="21"/>
  <c r="J135" i="21"/>
  <c r="K135" i="21"/>
  <c r="L135" i="21"/>
  <c r="M135" i="21"/>
  <c r="N135" i="21"/>
  <c r="O135" i="21"/>
  <c r="P135" i="21"/>
  <c r="Q135" i="21"/>
  <c r="R135" i="21"/>
  <c r="S135" i="21"/>
  <c r="T135" i="21"/>
  <c r="U135" i="21"/>
  <c r="V135" i="21"/>
  <c r="Y135" i="21"/>
  <c r="Z135" i="21"/>
  <c r="AA135" i="21"/>
  <c r="AB135" i="21"/>
  <c r="AC135" i="21"/>
  <c r="AD135" i="21"/>
  <c r="AE135" i="21"/>
  <c r="AF135" i="21"/>
  <c r="AG135" i="21"/>
  <c r="AH135" i="21"/>
  <c r="AI135" i="21"/>
  <c r="AJ135" i="21"/>
  <c r="AK135" i="21"/>
  <c r="AL135" i="21"/>
  <c r="AM135" i="21"/>
  <c r="AN135" i="21"/>
  <c r="AO135" i="21"/>
  <c r="AP135" i="21"/>
  <c r="AQ135" i="21"/>
  <c r="AR135" i="21"/>
  <c r="AS135" i="21"/>
  <c r="AT135" i="21"/>
  <c r="AU135" i="21"/>
  <c r="AV135" i="21"/>
  <c r="AW135" i="21"/>
  <c r="AX135" i="21"/>
  <c r="AY135" i="21"/>
  <c r="AZ135" i="21"/>
  <c r="BA135" i="21"/>
  <c r="BB135" i="21"/>
  <c r="BC135" i="21"/>
  <c r="BD135" i="21"/>
  <c r="BE135" i="21"/>
  <c r="BF135" i="21"/>
  <c r="BG135" i="21"/>
  <c r="BH135" i="21"/>
  <c r="BI135" i="21"/>
  <c r="BJ135" i="21"/>
  <c r="BK135" i="21"/>
  <c r="BL135" i="21"/>
  <c r="BM135" i="21"/>
  <c r="BN135" i="21"/>
  <c r="BO135" i="21"/>
  <c r="BP135" i="21"/>
  <c r="C136" i="21"/>
  <c r="D136" i="21"/>
  <c r="G136" i="21"/>
  <c r="H136" i="21"/>
  <c r="I136" i="21"/>
  <c r="J136" i="21"/>
  <c r="K136" i="21"/>
  <c r="L136" i="21"/>
  <c r="M136" i="21"/>
  <c r="N136" i="21"/>
  <c r="O136" i="21"/>
  <c r="P136" i="21"/>
  <c r="Q136" i="21"/>
  <c r="R136" i="21"/>
  <c r="S136" i="21"/>
  <c r="T136" i="21"/>
  <c r="U136" i="21"/>
  <c r="V136" i="21"/>
  <c r="Y136" i="21"/>
  <c r="Z136" i="21"/>
  <c r="AA136" i="21"/>
  <c r="AB136" i="21"/>
  <c r="AC136" i="21"/>
  <c r="AD136" i="21"/>
  <c r="AE136" i="21"/>
  <c r="AF136" i="21"/>
  <c r="AG136" i="21"/>
  <c r="AH136" i="21"/>
  <c r="AI136" i="21"/>
  <c r="AJ136" i="21"/>
  <c r="AK136" i="21"/>
  <c r="AL136" i="21"/>
  <c r="AM136" i="21"/>
  <c r="AN136" i="21"/>
  <c r="AO136" i="21"/>
  <c r="AP136" i="21"/>
  <c r="AQ136" i="21"/>
  <c r="AR136" i="21"/>
  <c r="AS136" i="21"/>
  <c r="AT136" i="21"/>
  <c r="AU136" i="21"/>
  <c r="AV136" i="21"/>
  <c r="AW136" i="21"/>
  <c r="AX136" i="21"/>
  <c r="AY136" i="21"/>
  <c r="AZ136" i="21"/>
  <c r="BA136" i="21"/>
  <c r="BB136" i="21"/>
  <c r="BC136" i="21"/>
  <c r="BD136" i="21"/>
  <c r="BE136" i="21"/>
  <c r="BF136" i="21"/>
  <c r="BG136" i="21"/>
  <c r="BH136" i="21"/>
  <c r="BI136" i="21"/>
  <c r="BJ136" i="21"/>
  <c r="BK136" i="21"/>
  <c r="BL136" i="21"/>
  <c r="BM136" i="21"/>
  <c r="BN136" i="21"/>
  <c r="BO136" i="21"/>
  <c r="BP136" i="21"/>
  <c r="C137" i="21"/>
  <c r="D137" i="21"/>
  <c r="G137" i="21"/>
  <c r="H137" i="21"/>
  <c r="I137" i="21"/>
  <c r="J137" i="21"/>
  <c r="K137" i="21"/>
  <c r="L137" i="21"/>
  <c r="M137" i="21"/>
  <c r="N137" i="21"/>
  <c r="O137" i="21"/>
  <c r="P137" i="21"/>
  <c r="Q137" i="21"/>
  <c r="R137" i="21"/>
  <c r="S137" i="21"/>
  <c r="T137" i="21"/>
  <c r="U137" i="21"/>
  <c r="V137" i="21"/>
  <c r="Y137" i="21"/>
  <c r="Z137" i="21"/>
  <c r="AA137" i="21"/>
  <c r="AB137" i="21"/>
  <c r="AC137" i="21"/>
  <c r="AD137" i="21"/>
  <c r="AE137" i="21"/>
  <c r="AF137" i="21"/>
  <c r="AG137" i="21"/>
  <c r="AH137" i="21"/>
  <c r="AI137" i="21"/>
  <c r="AJ137" i="21"/>
  <c r="AK137" i="21"/>
  <c r="AL137" i="21"/>
  <c r="AM137" i="21"/>
  <c r="AN137" i="21"/>
  <c r="AO137" i="21"/>
  <c r="AP137" i="21"/>
  <c r="AQ137" i="21"/>
  <c r="AR137" i="21"/>
  <c r="AS137" i="21"/>
  <c r="AT137" i="21"/>
  <c r="AU137" i="21"/>
  <c r="AV137" i="21"/>
  <c r="AW137" i="21"/>
  <c r="AX137" i="21"/>
  <c r="AY137" i="21"/>
  <c r="AZ137" i="21"/>
  <c r="BA137" i="21"/>
  <c r="BB137" i="21"/>
  <c r="BC137" i="21"/>
  <c r="BD137" i="21"/>
  <c r="BE137" i="21"/>
  <c r="BF137" i="21"/>
  <c r="BG137" i="21"/>
  <c r="BH137" i="21"/>
  <c r="BI137" i="21"/>
  <c r="BJ137" i="21"/>
  <c r="BK137" i="21"/>
  <c r="BL137" i="21"/>
  <c r="BM137" i="21"/>
  <c r="BN137" i="21"/>
  <c r="BO137" i="21"/>
  <c r="BP137" i="21"/>
  <c r="C138" i="21"/>
  <c r="D138" i="21"/>
  <c r="G138" i="21"/>
  <c r="H138" i="21"/>
  <c r="I138" i="21"/>
  <c r="J138" i="21"/>
  <c r="K138" i="21"/>
  <c r="L138" i="21"/>
  <c r="M138" i="21"/>
  <c r="N138" i="21"/>
  <c r="O138" i="21"/>
  <c r="P138" i="21"/>
  <c r="Q138" i="21"/>
  <c r="R138" i="21"/>
  <c r="S138" i="21"/>
  <c r="T138" i="21"/>
  <c r="U138" i="21"/>
  <c r="V138" i="21"/>
  <c r="Y138" i="21"/>
  <c r="Z138" i="21"/>
  <c r="AA138" i="21"/>
  <c r="AB138" i="21"/>
  <c r="AC138" i="21"/>
  <c r="AD138" i="21"/>
  <c r="AE138" i="21"/>
  <c r="AF138" i="21"/>
  <c r="AG138" i="21"/>
  <c r="AH138" i="21"/>
  <c r="AI138" i="21"/>
  <c r="AJ138" i="21"/>
  <c r="AK138" i="21"/>
  <c r="AL138" i="21"/>
  <c r="AM138" i="21"/>
  <c r="AN138" i="21"/>
  <c r="AO138" i="21"/>
  <c r="AP138" i="21"/>
  <c r="AQ138" i="21"/>
  <c r="AR138" i="21"/>
  <c r="AS138" i="21"/>
  <c r="AT138" i="21"/>
  <c r="AU138" i="21"/>
  <c r="AV138" i="21"/>
  <c r="AW138" i="21"/>
  <c r="AX138" i="21"/>
  <c r="AY138" i="21"/>
  <c r="AZ138" i="21"/>
  <c r="BA138" i="21"/>
  <c r="BB138" i="21"/>
  <c r="BC138" i="21"/>
  <c r="BD138" i="21"/>
  <c r="BE138" i="21"/>
  <c r="BF138" i="21"/>
  <c r="BG138" i="21"/>
  <c r="BH138" i="21"/>
  <c r="BI138" i="21"/>
  <c r="BJ138" i="21"/>
  <c r="BK138" i="21"/>
  <c r="BL138" i="21"/>
  <c r="BM138" i="21"/>
  <c r="BN138" i="21"/>
  <c r="BO138" i="21"/>
  <c r="BP138" i="21"/>
  <c r="C139" i="21"/>
  <c r="D139" i="21"/>
  <c r="G139" i="21"/>
  <c r="H139" i="21"/>
  <c r="I139" i="21"/>
  <c r="J139" i="21"/>
  <c r="K139" i="21"/>
  <c r="L139" i="21"/>
  <c r="M139" i="21"/>
  <c r="N139" i="21"/>
  <c r="O139" i="21"/>
  <c r="P139" i="21"/>
  <c r="Q139" i="21"/>
  <c r="R139" i="21"/>
  <c r="S139" i="21"/>
  <c r="T139" i="21"/>
  <c r="U139" i="21"/>
  <c r="V139" i="21"/>
  <c r="Y139" i="21"/>
  <c r="Z139" i="21"/>
  <c r="AA139" i="21"/>
  <c r="AB139" i="21"/>
  <c r="AC139" i="21"/>
  <c r="AD139" i="21"/>
  <c r="AE139" i="21"/>
  <c r="AF139" i="21"/>
  <c r="AG139" i="21"/>
  <c r="AH139" i="21"/>
  <c r="AI139" i="21"/>
  <c r="AJ139" i="21"/>
  <c r="AK139" i="21"/>
  <c r="AL139" i="21"/>
  <c r="AM139" i="21"/>
  <c r="AN139" i="21"/>
  <c r="AO139" i="21"/>
  <c r="AP139" i="21"/>
  <c r="AQ139" i="21"/>
  <c r="AR139" i="21"/>
  <c r="AS139" i="21"/>
  <c r="AT139" i="21"/>
  <c r="AU139" i="21"/>
  <c r="AV139" i="21"/>
  <c r="AW139" i="21"/>
  <c r="AX139" i="21"/>
  <c r="AY139" i="21"/>
  <c r="AZ139" i="21"/>
  <c r="BA139" i="21"/>
  <c r="BB139" i="21"/>
  <c r="BC139" i="21"/>
  <c r="BD139" i="21"/>
  <c r="BE139" i="21"/>
  <c r="BF139" i="21"/>
  <c r="BG139" i="21"/>
  <c r="BH139" i="21"/>
  <c r="BI139" i="21"/>
  <c r="BJ139" i="21"/>
  <c r="BK139" i="21"/>
  <c r="BL139" i="21"/>
  <c r="BM139" i="21"/>
  <c r="BN139" i="21"/>
  <c r="BO139" i="21"/>
  <c r="BP139" i="21"/>
  <c r="C140" i="21"/>
  <c r="D140" i="21"/>
  <c r="G140" i="21"/>
  <c r="H140" i="21"/>
  <c r="I140" i="21"/>
  <c r="J140" i="21"/>
  <c r="K140" i="21"/>
  <c r="L140" i="21"/>
  <c r="M140" i="21"/>
  <c r="N140" i="21"/>
  <c r="O140" i="21"/>
  <c r="P140" i="21"/>
  <c r="Q140" i="21"/>
  <c r="R140" i="21"/>
  <c r="S140" i="21"/>
  <c r="T140" i="21"/>
  <c r="U140" i="21"/>
  <c r="V140" i="21"/>
  <c r="Y140" i="21"/>
  <c r="Z140" i="21"/>
  <c r="AA140" i="21"/>
  <c r="AB140" i="21"/>
  <c r="AC140" i="21"/>
  <c r="AD140" i="21"/>
  <c r="AE140" i="21"/>
  <c r="AF140" i="21"/>
  <c r="AG140" i="21"/>
  <c r="AH140" i="21"/>
  <c r="AI140" i="21"/>
  <c r="AJ140" i="21"/>
  <c r="AK140" i="21"/>
  <c r="AL140" i="21"/>
  <c r="AM140" i="21"/>
  <c r="AN140" i="21"/>
  <c r="AO140" i="21"/>
  <c r="AP140" i="21"/>
  <c r="AQ140" i="21"/>
  <c r="AR140" i="21"/>
  <c r="AS140" i="21"/>
  <c r="AT140" i="21"/>
  <c r="AU140" i="21"/>
  <c r="AV140" i="21"/>
  <c r="AW140" i="21"/>
  <c r="AX140" i="21"/>
  <c r="AY140" i="21"/>
  <c r="AZ140" i="21"/>
  <c r="BA140" i="21"/>
  <c r="BB140" i="21"/>
  <c r="BC140" i="21"/>
  <c r="BD140" i="21"/>
  <c r="BE140" i="21"/>
  <c r="BF140" i="21"/>
  <c r="BG140" i="21"/>
  <c r="BH140" i="21"/>
  <c r="BI140" i="21"/>
  <c r="BJ140" i="21"/>
  <c r="BK140" i="21"/>
  <c r="BL140" i="21"/>
  <c r="BM140" i="21"/>
  <c r="BN140" i="21"/>
  <c r="BO140" i="21"/>
  <c r="BP140" i="21"/>
  <c r="C141" i="21"/>
  <c r="D141" i="21"/>
  <c r="G141" i="21"/>
  <c r="H141" i="21"/>
  <c r="I141" i="21"/>
  <c r="J141" i="21"/>
  <c r="K141" i="21"/>
  <c r="L141" i="21"/>
  <c r="M141" i="21"/>
  <c r="N141" i="21"/>
  <c r="O141" i="21"/>
  <c r="P141" i="21"/>
  <c r="Q141" i="21"/>
  <c r="R141" i="21"/>
  <c r="S141" i="21"/>
  <c r="T141" i="21"/>
  <c r="U141" i="21"/>
  <c r="V141" i="21"/>
  <c r="Y141" i="21"/>
  <c r="Z141" i="21"/>
  <c r="AA141" i="21"/>
  <c r="AB141" i="21"/>
  <c r="AC141" i="21"/>
  <c r="AD141" i="21"/>
  <c r="AE141" i="21"/>
  <c r="AF141" i="21"/>
  <c r="AG141" i="21"/>
  <c r="AH141" i="21"/>
  <c r="AI141" i="21"/>
  <c r="AJ141" i="21"/>
  <c r="AK141" i="21"/>
  <c r="AL141" i="21"/>
  <c r="AM141" i="21"/>
  <c r="AN141" i="21"/>
  <c r="AO141" i="21"/>
  <c r="AP141" i="21"/>
  <c r="AQ141" i="21"/>
  <c r="AR141" i="21"/>
  <c r="AS141" i="21"/>
  <c r="AT141" i="21"/>
  <c r="AU141" i="21"/>
  <c r="AV141" i="21"/>
  <c r="AW141" i="21"/>
  <c r="AX141" i="21"/>
  <c r="AY141" i="21"/>
  <c r="AZ141" i="21"/>
  <c r="BA141" i="21"/>
  <c r="BB141" i="21"/>
  <c r="BC141" i="21"/>
  <c r="BD141" i="21"/>
  <c r="BE141" i="21"/>
  <c r="BF141" i="21"/>
  <c r="BG141" i="21"/>
  <c r="BH141" i="21"/>
  <c r="BI141" i="21"/>
  <c r="BJ141" i="21"/>
  <c r="BK141" i="21"/>
  <c r="BL141" i="21"/>
  <c r="BM141" i="21"/>
  <c r="BN141" i="21"/>
  <c r="BO141" i="21"/>
  <c r="BP141" i="21"/>
  <c r="C142" i="21"/>
  <c r="D142" i="21"/>
  <c r="G142" i="21"/>
  <c r="H142" i="21"/>
  <c r="I142" i="21"/>
  <c r="J142" i="21"/>
  <c r="K142" i="21"/>
  <c r="L142" i="21"/>
  <c r="M142" i="21"/>
  <c r="N142" i="21"/>
  <c r="O142" i="21"/>
  <c r="P142" i="21"/>
  <c r="Q142" i="21"/>
  <c r="R142" i="21"/>
  <c r="S142" i="21"/>
  <c r="T142" i="21"/>
  <c r="U142" i="21"/>
  <c r="V142" i="21"/>
  <c r="Y142" i="21"/>
  <c r="Z142" i="21"/>
  <c r="AA142" i="21"/>
  <c r="AB142" i="21"/>
  <c r="AC142" i="21"/>
  <c r="AD142" i="21"/>
  <c r="AE142" i="21"/>
  <c r="AF142" i="21"/>
  <c r="AG142" i="21"/>
  <c r="AH142" i="21"/>
  <c r="AI142" i="21"/>
  <c r="AJ142" i="21"/>
  <c r="AK142" i="21"/>
  <c r="AL142" i="21"/>
  <c r="AM142" i="21"/>
  <c r="AN142" i="21"/>
  <c r="AO142" i="21"/>
  <c r="AP142" i="21"/>
  <c r="AQ142" i="21"/>
  <c r="AR142" i="21"/>
  <c r="AS142" i="21"/>
  <c r="AT142" i="21"/>
  <c r="AU142" i="21"/>
  <c r="AV142" i="21"/>
  <c r="AW142" i="21"/>
  <c r="AX142" i="21"/>
  <c r="AY142" i="21"/>
  <c r="AZ142" i="21"/>
  <c r="BA142" i="21"/>
  <c r="BB142" i="21"/>
  <c r="BC142" i="21"/>
  <c r="BD142" i="21"/>
  <c r="BE142" i="21"/>
  <c r="BF142" i="21"/>
  <c r="BG142" i="21"/>
  <c r="BH142" i="21"/>
  <c r="BI142" i="21"/>
  <c r="BJ142" i="21"/>
  <c r="BK142" i="21"/>
  <c r="BL142" i="21"/>
  <c r="BM142" i="21"/>
  <c r="BN142" i="21"/>
  <c r="BO142" i="21"/>
  <c r="BP142" i="21"/>
  <c r="C143" i="21"/>
  <c r="D143" i="21"/>
  <c r="G143" i="21"/>
  <c r="H143" i="21"/>
  <c r="I143" i="21"/>
  <c r="J143" i="21"/>
  <c r="K143" i="21"/>
  <c r="L143" i="21"/>
  <c r="M143" i="21"/>
  <c r="N143" i="21"/>
  <c r="O143" i="21"/>
  <c r="P143" i="21"/>
  <c r="Q143" i="21"/>
  <c r="R143" i="21"/>
  <c r="S143" i="21"/>
  <c r="T143" i="21"/>
  <c r="U143" i="21"/>
  <c r="V143" i="21"/>
  <c r="Y143" i="21"/>
  <c r="Z143" i="21"/>
  <c r="AA143" i="21"/>
  <c r="AB143" i="21"/>
  <c r="AC143" i="21"/>
  <c r="AD143" i="21"/>
  <c r="AE143" i="21"/>
  <c r="AF143" i="21"/>
  <c r="AG143" i="21"/>
  <c r="AH143" i="21"/>
  <c r="AI143" i="21"/>
  <c r="AJ143" i="21"/>
  <c r="AK143" i="21"/>
  <c r="AL143" i="21"/>
  <c r="AM143" i="21"/>
  <c r="AN143" i="21"/>
  <c r="AO143" i="21"/>
  <c r="AP143" i="21"/>
  <c r="AQ143" i="21"/>
  <c r="AR143" i="21"/>
  <c r="AS143" i="21"/>
  <c r="AT143" i="21"/>
  <c r="AU143" i="21"/>
  <c r="AV143" i="21"/>
  <c r="AW143" i="21"/>
  <c r="AX143" i="21"/>
  <c r="AY143" i="21"/>
  <c r="AZ143" i="21"/>
  <c r="BA143" i="21"/>
  <c r="BB143" i="21"/>
  <c r="BC143" i="21"/>
  <c r="BD143" i="21"/>
  <c r="BE143" i="21"/>
  <c r="BF143" i="21"/>
  <c r="BG143" i="21"/>
  <c r="BH143" i="21"/>
  <c r="BI143" i="21"/>
  <c r="BJ143" i="21"/>
  <c r="BK143" i="21"/>
  <c r="BL143" i="21"/>
  <c r="BM143" i="21"/>
  <c r="BN143" i="21"/>
  <c r="BO143" i="21"/>
  <c r="BP143" i="21"/>
  <c r="C144" i="21"/>
  <c r="D144" i="21"/>
  <c r="G144" i="21"/>
  <c r="H144" i="21"/>
  <c r="I144" i="21"/>
  <c r="J144" i="21"/>
  <c r="K144" i="21"/>
  <c r="L144" i="21"/>
  <c r="M144" i="21"/>
  <c r="N144" i="21"/>
  <c r="O144" i="21"/>
  <c r="P144" i="21"/>
  <c r="Q144" i="21"/>
  <c r="R144" i="21"/>
  <c r="S144" i="21"/>
  <c r="T144" i="21"/>
  <c r="U144" i="21"/>
  <c r="V144" i="21"/>
  <c r="Y144" i="21"/>
  <c r="Z144" i="21"/>
  <c r="AA144" i="21"/>
  <c r="AB144" i="21"/>
  <c r="AC144" i="21"/>
  <c r="AD144" i="21"/>
  <c r="AE144" i="21"/>
  <c r="AF144" i="21"/>
  <c r="AG144" i="21"/>
  <c r="AH144" i="21"/>
  <c r="AI144" i="21"/>
  <c r="AJ144" i="21"/>
  <c r="AK144" i="21"/>
  <c r="AL144" i="21"/>
  <c r="AM144" i="21"/>
  <c r="AN144" i="21"/>
  <c r="AO144" i="21"/>
  <c r="AP144" i="21"/>
  <c r="AQ144" i="21"/>
  <c r="AR144" i="21"/>
  <c r="AS144" i="21"/>
  <c r="AT144" i="21"/>
  <c r="AU144" i="21"/>
  <c r="AV144" i="21"/>
  <c r="AW144" i="21"/>
  <c r="AX144" i="21"/>
  <c r="AY144" i="21"/>
  <c r="AZ144" i="21"/>
  <c r="BA144" i="21"/>
  <c r="BB144" i="21"/>
  <c r="BC144" i="21"/>
  <c r="BD144" i="21"/>
  <c r="BE144" i="21"/>
  <c r="BF144" i="21"/>
  <c r="BG144" i="21"/>
  <c r="BH144" i="21"/>
  <c r="BI144" i="21"/>
  <c r="BJ144" i="21"/>
  <c r="BK144" i="21"/>
  <c r="BL144" i="21"/>
  <c r="BM144" i="21"/>
  <c r="BN144" i="21"/>
  <c r="BO144" i="21"/>
  <c r="BP144" i="21"/>
  <c r="C145" i="21"/>
  <c r="D145" i="21"/>
  <c r="G145" i="21"/>
  <c r="H145" i="21"/>
  <c r="I145" i="21"/>
  <c r="J145" i="21"/>
  <c r="K145" i="21"/>
  <c r="L145" i="21"/>
  <c r="M145" i="21"/>
  <c r="N145" i="21"/>
  <c r="O145" i="21"/>
  <c r="P145" i="21"/>
  <c r="Q145" i="21"/>
  <c r="R145" i="21"/>
  <c r="S145" i="21"/>
  <c r="T145" i="21"/>
  <c r="U145" i="21"/>
  <c r="V145" i="21"/>
  <c r="Y145" i="21"/>
  <c r="Z145" i="21"/>
  <c r="AA145" i="21"/>
  <c r="AB145" i="21"/>
  <c r="AC145" i="21"/>
  <c r="AD145" i="21"/>
  <c r="AE145" i="21"/>
  <c r="AF145" i="21"/>
  <c r="AG145" i="21"/>
  <c r="AH145" i="21"/>
  <c r="AI145" i="21"/>
  <c r="AJ145" i="21"/>
  <c r="AK145" i="21"/>
  <c r="AL145" i="21"/>
  <c r="AM145" i="21"/>
  <c r="AN145" i="21"/>
  <c r="AO145" i="21"/>
  <c r="AP145" i="21"/>
  <c r="AQ145" i="21"/>
  <c r="AR145" i="21"/>
  <c r="AS145" i="21"/>
  <c r="AT145" i="21"/>
  <c r="AU145" i="21"/>
  <c r="AV145" i="21"/>
  <c r="AW145" i="21"/>
  <c r="AX145" i="21"/>
  <c r="AY145" i="21"/>
  <c r="AZ145" i="21"/>
  <c r="BA145" i="21"/>
  <c r="BB145" i="21"/>
  <c r="BC145" i="21"/>
  <c r="BD145" i="21"/>
  <c r="BE145" i="21"/>
  <c r="BF145" i="21"/>
  <c r="BG145" i="21"/>
  <c r="BH145" i="21"/>
  <c r="BI145" i="21"/>
  <c r="BJ145" i="21"/>
  <c r="BK145" i="21"/>
  <c r="BL145" i="21"/>
  <c r="BM145" i="21"/>
  <c r="BN145" i="21"/>
  <c r="BO145" i="21"/>
  <c r="BP145" i="21"/>
  <c r="C146" i="21"/>
  <c r="D146" i="21"/>
  <c r="G146" i="21"/>
  <c r="H146" i="21"/>
  <c r="I146" i="21"/>
  <c r="J146" i="21"/>
  <c r="K146" i="21"/>
  <c r="L146" i="21"/>
  <c r="M146" i="21"/>
  <c r="N146" i="21"/>
  <c r="O146" i="21"/>
  <c r="P146" i="21"/>
  <c r="Q146" i="21"/>
  <c r="R146" i="21"/>
  <c r="S146" i="21"/>
  <c r="T146" i="21"/>
  <c r="U146" i="21"/>
  <c r="V146" i="21"/>
  <c r="Y146" i="21"/>
  <c r="Z146" i="21"/>
  <c r="AA146" i="21"/>
  <c r="AB146" i="21"/>
  <c r="AC146" i="21"/>
  <c r="AD146" i="21"/>
  <c r="AE146" i="21"/>
  <c r="AF146" i="21"/>
  <c r="AG146" i="21"/>
  <c r="AH146" i="21"/>
  <c r="AI146" i="21"/>
  <c r="AJ146" i="21"/>
  <c r="AK146" i="21"/>
  <c r="AL146" i="21"/>
  <c r="AM146" i="21"/>
  <c r="AN146" i="21"/>
  <c r="AO146" i="21"/>
  <c r="AP146" i="21"/>
  <c r="AQ146" i="21"/>
  <c r="AR146" i="21"/>
  <c r="AS146" i="21"/>
  <c r="AT146" i="21"/>
  <c r="AU146" i="21"/>
  <c r="AV146" i="21"/>
  <c r="AW146" i="21"/>
  <c r="AX146" i="21"/>
  <c r="AY146" i="21"/>
  <c r="AZ146" i="21"/>
  <c r="BA146" i="21"/>
  <c r="BB146" i="21"/>
  <c r="BC146" i="21"/>
  <c r="BD146" i="21"/>
  <c r="BE146" i="21"/>
  <c r="BF146" i="21"/>
  <c r="BG146" i="21"/>
  <c r="BH146" i="21"/>
  <c r="BI146" i="21"/>
  <c r="BJ146" i="21"/>
  <c r="BK146" i="21"/>
  <c r="BL146" i="21"/>
  <c r="BM146" i="21"/>
  <c r="BN146" i="21"/>
  <c r="BO146" i="21"/>
  <c r="BP146" i="21"/>
  <c r="C147" i="21"/>
  <c r="D147" i="21"/>
  <c r="G147" i="21"/>
  <c r="H147" i="21"/>
  <c r="I147" i="21"/>
  <c r="J147" i="21"/>
  <c r="K147" i="21"/>
  <c r="L147" i="21"/>
  <c r="M147" i="21"/>
  <c r="N147" i="21"/>
  <c r="O147" i="21"/>
  <c r="P147" i="21"/>
  <c r="Q147" i="21"/>
  <c r="R147" i="21"/>
  <c r="S147" i="21"/>
  <c r="T147" i="21"/>
  <c r="U147" i="21"/>
  <c r="V147" i="21"/>
  <c r="Y147" i="21"/>
  <c r="Z147" i="21"/>
  <c r="AA147" i="21"/>
  <c r="AB147" i="21"/>
  <c r="AC147" i="21"/>
  <c r="AD147" i="21"/>
  <c r="AE147" i="21"/>
  <c r="AF147" i="21"/>
  <c r="AG147" i="21"/>
  <c r="AH147" i="21"/>
  <c r="AI147" i="21"/>
  <c r="AJ147" i="21"/>
  <c r="AK147" i="21"/>
  <c r="AL147" i="21"/>
  <c r="AM147" i="21"/>
  <c r="AN147" i="21"/>
  <c r="AO147" i="21"/>
  <c r="AP147" i="21"/>
  <c r="AQ147" i="21"/>
  <c r="AR147" i="21"/>
  <c r="AS147" i="21"/>
  <c r="AT147" i="21"/>
  <c r="AU147" i="21"/>
  <c r="AV147" i="21"/>
  <c r="AW147" i="21"/>
  <c r="AX147" i="21"/>
  <c r="AY147" i="21"/>
  <c r="AZ147" i="21"/>
  <c r="BA147" i="21"/>
  <c r="BB147" i="21"/>
  <c r="BC147" i="21"/>
  <c r="BD147" i="21"/>
  <c r="BE147" i="21"/>
  <c r="BF147" i="21"/>
  <c r="BG147" i="21"/>
  <c r="BH147" i="21"/>
  <c r="BI147" i="21"/>
  <c r="BJ147" i="21"/>
  <c r="BK147" i="21"/>
  <c r="BL147" i="21"/>
  <c r="BM147" i="21"/>
  <c r="BN147" i="21"/>
  <c r="BO147" i="21"/>
  <c r="BP147" i="21"/>
  <c r="C148" i="21"/>
  <c r="D148" i="21"/>
  <c r="G148" i="21"/>
  <c r="H148" i="21"/>
  <c r="I148" i="21"/>
  <c r="J148" i="21"/>
  <c r="K148" i="21"/>
  <c r="L148" i="21"/>
  <c r="M148" i="21"/>
  <c r="N148" i="21"/>
  <c r="O148" i="21"/>
  <c r="P148" i="21"/>
  <c r="Q148" i="21"/>
  <c r="R148" i="21"/>
  <c r="S148" i="21"/>
  <c r="T148" i="21"/>
  <c r="U148" i="21"/>
  <c r="V148" i="21"/>
  <c r="Y148" i="21"/>
  <c r="Z148" i="21"/>
  <c r="AA148" i="21"/>
  <c r="AB148" i="21"/>
  <c r="AC148" i="21"/>
  <c r="AD148" i="21"/>
  <c r="AE148" i="21"/>
  <c r="AF148" i="21"/>
  <c r="AG148" i="21"/>
  <c r="AH148" i="21"/>
  <c r="AI148" i="21"/>
  <c r="AJ148" i="21"/>
  <c r="AK148" i="21"/>
  <c r="AL148" i="21"/>
  <c r="AM148" i="21"/>
  <c r="AN148" i="21"/>
  <c r="AO148" i="21"/>
  <c r="AP148" i="21"/>
  <c r="AQ148" i="21"/>
  <c r="AR148" i="21"/>
  <c r="AS148" i="21"/>
  <c r="AT148" i="21"/>
  <c r="AU148" i="21"/>
  <c r="AV148" i="21"/>
  <c r="AW148" i="21"/>
  <c r="AX148" i="21"/>
  <c r="AY148" i="21"/>
  <c r="AZ148" i="21"/>
  <c r="BA148" i="21"/>
  <c r="BB148" i="21"/>
  <c r="BC148" i="21"/>
  <c r="BD148" i="21"/>
  <c r="BE148" i="21"/>
  <c r="BF148" i="21"/>
  <c r="BG148" i="21"/>
  <c r="BH148" i="21"/>
  <c r="BI148" i="21"/>
  <c r="BJ148" i="21"/>
  <c r="BK148" i="21"/>
  <c r="BL148" i="21"/>
  <c r="BM148" i="21"/>
  <c r="BN148" i="21"/>
  <c r="BO148" i="21"/>
  <c r="BP148" i="21"/>
  <c r="C149" i="21"/>
  <c r="D149" i="21"/>
  <c r="G149" i="21"/>
  <c r="H149" i="21"/>
  <c r="I149" i="21"/>
  <c r="J149" i="21"/>
  <c r="K149" i="21"/>
  <c r="L149" i="21"/>
  <c r="M149" i="21"/>
  <c r="N149" i="21"/>
  <c r="O149" i="21"/>
  <c r="P149" i="21"/>
  <c r="Q149" i="21"/>
  <c r="R149" i="21"/>
  <c r="S149" i="21"/>
  <c r="T149" i="21"/>
  <c r="U149" i="21"/>
  <c r="V149" i="21"/>
  <c r="Y149" i="21"/>
  <c r="Z149" i="21"/>
  <c r="AA149" i="21"/>
  <c r="AB149" i="21"/>
  <c r="AC149" i="21"/>
  <c r="AD149" i="21"/>
  <c r="AE149" i="21"/>
  <c r="AF149" i="21"/>
  <c r="AG149" i="21"/>
  <c r="AH149" i="21"/>
  <c r="AI149" i="21"/>
  <c r="AJ149" i="21"/>
  <c r="AK149" i="21"/>
  <c r="AL149" i="21"/>
  <c r="AM149" i="21"/>
  <c r="AN149" i="21"/>
  <c r="AO149" i="21"/>
  <c r="AP149" i="21"/>
  <c r="AQ149" i="21"/>
  <c r="AR149" i="21"/>
  <c r="AS149" i="21"/>
  <c r="AT149" i="21"/>
  <c r="AU149" i="21"/>
  <c r="AV149" i="21"/>
  <c r="AW149" i="21"/>
  <c r="AX149" i="21"/>
  <c r="AY149" i="21"/>
  <c r="AZ149" i="21"/>
  <c r="BA149" i="21"/>
  <c r="BB149" i="21"/>
  <c r="BC149" i="21"/>
  <c r="BD149" i="21"/>
  <c r="BE149" i="21"/>
  <c r="BF149" i="21"/>
  <c r="BG149" i="21"/>
  <c r="BH149" i="21"/>
  <c r="BI149" i="21"/>
  <c r="BJ149" i="21"/>
  <c r="BK149" i="21"/>
  <c r="BL149" i="21"/>
  <c r="BM149" i="21"/>
  <c r="BN149" i="21"/>
  <c r="BO149" i="21"/>
  <c r="BP149" i="21"/>
  <c r="C150" i="21"/>
  <c r="D150" i="21"/>
  <c r="G150" i="21"/>
  <c r="H150" i="21"/>
  <c r="I150" i="21"/>
  <c r="J150" i="21"/>
  <c r="K150" i="21"/>
  <c r="L150" i="21"/>
  <c r="M150" i="21"/>
  <c r="N150" i="21"/>
  <c r="O150" i="21"/>
  <c r="P150" i="21"/>
  <c r="Q150" i="21"/>
  <c r="R150" i="21"/>
  <c r="S150" i="21"/>
  <c r="T150" i="21"/>
  <c r="U150" i="21"/>
  <c r="V150" i="21"/>
  <c r="Y150" i="21"/>
  <c r="Z150" i="21"/>
  <c r="AA150" i="21"/>
  <c r="AB150" i="21"/>
  <c r="AC150" i="21"/>
  <c r="AD150" i="21"/>
  <c r="AE150" i="21"/>
  <c r="AF150" i="21"/>
  <c r="AG150" i="21"/>
  <c r="AH150" i="21"/>
  <c r="AI150" i="21"/>
  <c r="AJ150" i="21"/>
  <c r="AK150" i="21"/>
  <c r="AL150" i="21"/>
  <c r="AM150" i="21"/>
  <c r="AN150" i="21"/>
  <c r="AO150" i="21"/>
  <c r="AP150" i="21"/>
  <c r="AQ150" i="21"/>
  <c r="AR150" i="21"/>
  <c r="AS150" i="21"/>
  <c r="AT150" i="21"/>
  <c r="AU150" i="21"/>
  <c r="AV150" i="21"/>
  <c r="AW150" i="21"/>
  <c r="AX150" i="21"/>
  <c r="AY150" i="21"/>
  <c r="AZ150" i="21"/>
  <c r="BA150" i="21"/>
  <c r="BB150" i="21"/>
  <c r="BC150" i="21"/>
  <c r="BD150" i="21"/>
  <c r="BE150" i="21"/>
  <c r="BF150" i="21"/>
  <c r="BG150" i="21"/>
  <c r="BH150" i="21"/>
  <c r="BI150" i="21"/>
  <c r="BJ150" i="21"/>
  <c r="BK150" i="21"/>
  <c r="BL150" i="21"/>
  <c r="BM150" i="21"/>
  <c r="BN150" i="21"/>
  <c r="BO150" i="21"/>
  <c r="BP150" i="21"/>
  <c r="C151" i="21"/>
  <c r="D151" i="21"/>
  <c r="G151" i="21"/>
  <c r="H151" i="21"/>
  <c r="I151" i="21"/>
  <c r="J151" i="21"/>
  <c r="K151" i="21"/>
  <c r="L151" i="21"/>
  <c r="M151" i="21"/>
  <c r="N151" i="21"/>
  <c r="O151" i="21"/>
  <c r="P151" i="21"/>
  <c r="Q151" i="21"/>
  <c r="R151" i="21"/>
  <c r="S151" i="21"/>
  <c r="T151" i="21"/>
  <c r="U151" i="21"/>
  <c r="V151" i="21"/>
  <c r="Y151" i="21"/>
  <c r="Z151" i="21"/>
  <c r="AA151" i="21"/>
  <c r="AB151" i="21"/>
  <c r="AC151" i="21"/>
  <c r="AD151" i="21"/>
  <c r="AE151" i="21"/>
  <c r="AF151" i="21"/>
  <c r="AG151" i="21"/>
  <c r="AH151" i="21"/>
  <c r="AI151" i="21"/>
  <c r="AJ151" i="21"/>
  <c r="AK151" i="21"/>
  <c r="AL151" i="21"/>
  <c r="AM151" i="21"/>
  <c r="AN151" i="21"/>
  <c r="AO151" i="21"/>
  <c r="AP151" i="21"/>
  <c r="AQ151" i="21"/>
  <c r="AR151" i="21"/>
  <c r="AS151" i="21"/>
  <c r="AT151" i="21"/>
  <c r="AU151" i="21"/>
  <c r="AV151" i="21"/>
  <c r="AW151" i="21"/>
  <c r="AX151" i="21"/>
  <c r="AY151" i="21"/>
  <c r="AZ151" i="21"/>
  <c r="BA151" i="21"/>
  <c r="BB151" i="21"/>
  <c r="BC151" i="21"/>
  <c r="BD151" i="21"/>
  <c r="BE151" i="21"/>
  <c r="BF151" i="21"/>
  <c r="BG151" i="21"/>
  <c r="BH151" i="21"/>
  <c r="BI151" i="21"/>
  <c r="BJ151" i="21"/>
  <c r="BK151" i="21"/>
  <c r="BL151" i="21"/>
  <c r="BM151" i="21"/>
  <c r="BN151" i="21"/>
  <c r="BO151" i="21"/>
  <c r="BP151" i="21"/>
  <c r="C152" i="21"/>
  <c r="D152" i="21"/>
  <c r="G152" i="21"/>
  <c r="H152" i="21"/>
  <c r="I152" i="21"/>
  <c r="J152" i="21"/>
  <c r="K152" i="21"/>
  <c r="L152" i="21"/>
  <c r="M152" i="21"/>
  <c r="N152" i="21"/>
  <c r="O152" i="21"/>
  <c r="P152" i="21"/>
  <c r="Q152" i="21"/>
  <c r="R152" i="21"/>
  <c r="S152" i="21"/>
  <c r="T152" i="21"/>
  <c r="U152" i="21"/>
  <c r="V152" i="21"/>
  <c r="Y152" i="21"/>
  <c r="Z152" i="21"/>
  <c r="AA152" i="21"/>
  <c r="AB152" i="21"/>
  <c r="AC152" i="21"/>
  <c r="AD152" i="21"/>
  <c r="AE152" i="21"/>
  <c r="AF152" i="21"/>
  <c r="AG152" i="21"/>
  <c r="AH152" i="21"/>
  <c r="AI152" i="21"/>
  <c r="AJ152" i="21"/>
  <c r="AK152" i="21"/>
  <c r="AL152" i="21"/>
  <c r="AM152" i="21"/>
  <c r="AN152" i="21"/>
  <c r="AO152" i="21"/>
  <c r="AP152" i="21"/>
  <c r="AQ152" i="21"/>
  <c r="AR152" i="21"/>
  <c r="AS152" i="21"/>
  <c r="AT152" i="21"/>
  <c r="AU152" i="21"/>
  <c r="AV152" i="21"/>
  <c r="AW152" i="21"/>
  <c r="AX152" i="21"/>
  <c r="AY152" i="21"/>
  <c r="AZ152" i="21"/>
  <c r="BA152" i="21"/>
  <c r="BB152" i="21"/>
  <c r="BC152" i="21"/>
  <c r="BD152" i="21"/>
  <c r="BE152" i="21"/>
  <c r="BF152" i="21"/>
  <c r="BG152" i="21"/>
  <c r="BH152" i="21"/>
  <c r="BI152" i="21"/>
  <c r="BJ152" i="21"/>
  <c r="BK152" i="21"/>
  <c r="BL152" i="21"/>
  <c r="BM152" i="21"/>
  <c r="BN152" i="21"/>
  <c r="BO152" i="21"/>
  <c r="BP152" i="21"/>
  <c r="C153" i="21"/>
  <c r="D153" i="21"/>
  <c r="G153" i="21"/>
  <c r="H153" i="21"/>
  <c r="I153" i="21"/>
  <c r="J153" i="21"/>
  <c r="K153" i="21"/>
  <c r="L153" i="21"/>
  <c r="M153" i="21"/>
  <c r="N153" i="21"/>
  <c r="O153" i="21"/>
  <c r="P153" i="21"/>
  <c r="Q153" i="21"/>
  <c r="R153" i="21"/>
  <c r="S153" i="21"/>
  <c r="T153" i="21"/>
  <c r="U153" i="21"/>
  <c r="V153" i="21"/>
  <c r="Y153" i="21"/>
  <c r="Z153" i="21"/>
  <c r="AA153" i="21"/>
  <c r="AB153" i="21"/>
  <c r="AC153" i="21"/>
  <c r="AD153" i="21"/>
  <c r="AE153" i="21"/>
  <c r="AF153" i="21"/>
  <c r="AG153" i="21"/>
  <c r="AH153" i="21"/>
  <c r="AI153" i="21"/>
  <c r="AJ153" i="21"/>
  <c r="AK153" i="21"/>
  <c r="AL153" i="21"/>
  <c r="AM153" i="21"/>
  <c r="AN153" i="21"/>
  <c r="AO153" i="21"/>
  <c r="AP153" i="21"/>
  <c r="AQ153" i="21"/>
  <c r="AR153" i="21"/>
  <c r="AS153" i="21"/>
  <c r="AT153" i="21"/>
  <c r="AU153" i="21"/>
  <c r="AV153" i="21"/>
  <c r="AW153" i="21"/>
  <c r="AX153" i="21"/>
  <c r="AY153" i="21"/>
  <c r="AZ153" i="21"/>
  <c r="BA153" i="21"/>
  <c r="BB153" i="21"/>
  <c r="BC153" i="21"/>
  <c r="BD153" i="21"/>
  <c r="BE153" i="21"/>
  <c r="BF153" i="21"/>
  <c r="BG153" i="21"/>
  <c r="BH153" i="21"/>
  <c r="BI153" i="21"/>
  <c r="BJ153" i="21"/>
  <c r="BK153" i="21"/>
  <c r="BL153" i="21"/>
  <c r="BM153" i="21"/>
  <c r="BN153" i="21"/>
  <c r="BO153" i="21"/>
  <c r="BP153" i="21"/>
  <c r="C154" i="21"/>
  <c r="D154" i="21"/>
  <c r="G154" i="21"/>
  <c r="H154" i="21"/>
  <c r="I154" i="21"/>
  <c r="J154" i="21"/>
  <c r="K154" i="21"/>
  <c r="L154" i="21"/>
  <c r="M154" i="21"/>
  <c r="N154" i="21"/>
  <c r="O154" i="21"/>
  <c r="P154" i="21"/>
  <c r="Q154" i="21"/>
  <c r="R154" i="21"/>
  <c r="S154" i="21"/>
  <c r="T154" i="21"/>
  <c r="U154" i="21"/>
  <c r="V154" i="21"/>
  <c r="Y154" i="21"/>
  <c r="Z154" i="21"/>
  <c r="AA154" i="21"/>
  <c r="AB154" i="21"/>
  <c r="AC154" i="21"/>
  <c r="AD154" i="21"/>
  <c r="AE154" i="21"/>
  <c r="AF154" i="21"/>
  <c r="AG154" i="21"/>
  <c r="AH154" i="21"/>
  <c r="AI154" i="21"/>
  <c r="AJ154" i="21"/>
  <c r="AK154" i="21"/>
  <c r="AL154" i="21"/>
  <c r="AM154" i="21"/>
  <c r="AN154" i="21"/>
  <c r="AO154" i="21"/>
  <c r="AP154" i="21"/>
  <c r="AQ154" i="21"/>
  <c r="AR154" i="21"/>
  <c r="AS154" i="21"/>
  <c r="AT154" i="21"/>
  <c r="AU154" i="21"/>
  <c r="AV154" i="21"/>
  <c r="AW154" i="21"/>
  <c r="AX154" i="21"/>
  <c r="AY154" i="21"/>
  <c r="AZ154" i="21"/>
  <c r="BA154" i="21"/>
  <c r="BB154" i="21"/>
  <c r="BC154" i="21"/>
  <c r="BD154" i="21"/>
  <c r="BE154" i="21"/>
  <c r="BF154" i="21"/>
  <c r="BG154" i="21"/>
  <c r="BH154" i="21"/>
  <c r="BI154" i="21"/>
  <c r="BJ154" i="21"/>
  <c r="BK154" i="21"/>
  <c r="BL154" i="21"/>
  <c r="BM154" i="21"/>
  <c r="BN154" i="21"/>
  <c r="BO154" i="21"/>
  <c r="BP154" i="21"/>
  <c r="C155" i="21"/>
  <c r="D155" i="21"/>
  <c r="G155" i="21"/>
  <c r="H155" i="21"/>
  <c r="I155" i="21"/>
  <c r="J155" i="21"/>
  <c r="K155" i="21"/>
  <c r="L155" i="21"/>
  <c r="M155" i="21"/>
  <c r="N155" i="21"/>
  <c r="O155" i="21"/>
  <c r="P155" i="21"/>
  <c r="Q155" i="21"/>
  <c r="R155" i="21"/>
  <c r="S155" i="21"/>
  <c r="T155" i="21"/>
  <c r="U155" i="21"/>
  <c r="V155" i="21"/>
  <c r="Y155" i="21"/>
  <c r="Z155" i="21"/>
  <c r="AA155" i="21"/>
  <c r="AB155" i="21"/>
  <c r="AC155" i="21"/>
  <c r="AD155" i="21"/>
  <c r="AE155" i="21"/>
  <c r="AF155" i="21"/>
  <c r="AG155" i="21"/>
  <c r="AH155" i="21"/>
  <c r="AI155" i="21"/>
  <c r="AJ155" i="21"/>
  <c r="AK155" i="21"/>
  <c r="AL155" i="21"/>
  <c r="AM155" i="21"/>
  <c r="AN155" i="21"/>
  <c r="AO155" i="21"/>
  <c r="AP155" i="21"/>
  <c r="AQ155" i="21"/>
  <c r="AR155" i="21"/>
  <c r="AS155" i="21"/>
  <c r="AT155" i="21"/>
  <c r="AU155" i="21"/>
  <c r="AV155" i="21"/>
  <c r="AW155" i="21"/>
  <c r="AX155" i="21"/>
  <c r="AY155" i="21"/>
  <c r="AZ155" i="21"/>
  <c r="BA155" i="21"/>
  <c r="BB155" i="21"/>
  <c r="BC155" i="21"/>
  <c r="BD155" i="21"/>
  <c r="BE155" i="21"/>
  <c r="BF155" i="21"/>
  <c r="BG155" i="21"/>
  <c r="BH155" i="21"/>
  <c r="BI155" i="21"/>
  <c r="BJ155" i="21"/>
  <c r="BK155" i="21"/>
  <c r="BL155" i="21"/>
  <c r="BM155" i="21"/>
  <c r="BN155" i="21"/>
  <c r="BO155" i="21"/>
  <c r="BP155" i="21"/>
  <c r="C156" i="21"/>
  <c r="D156" i="21"/>
  <c r="G156" i="21"/>
  <c r="H156" i="21"/>
  <c r="I156" i="21"/>
  <c r="J156" i="21"/>
  <c r="K156" i="21"/>
  <c r="L156" i="21"/>
  <c r="M156" i="21"/>
  <c r="N156" i="21"/>
  <c r="O156" i="21"/>
  <c r="P156" i="21"/>
  <c r="Q156" i="21"/>
  <c r="R156" i="21"/>
  <c r="S156" i="21"/>
  <c r="T156" i="21"/>
  <c r="U156" i="21"/>
  <c r="V156" i="21"/>
  <c r="Y156" i="21"/>
  <c r="Z156" i="21"/>
  <c r="AA156" i="21"/>
  <c r="AB156" i="21"/>
  <c r="AC156" i="21"/>
  <c r="AD156" i="21"/>
  <c r="AE156" i="21"/>
  <c r="AF156" i="21"/>
  <c r="AG156" i="21"/>
  <c r="AH156" i="21"/>
  <c r="AI156" i="21"/>
  <c r="AJ156" i="21"/>
  <c r="AK156" i="21"/>
  <c r="AL156" i="21"/>
  <c r="AM156" i="21"/>
  <c r="AN156" i="21"/>
  <c r="AO156" i="21"/>
  <c r="AP156" i="21"/>
  <c r="AQ156" i="21"/>
  <c r="AR156" i="21"/>
  <c r="AS156" i="21"/>
  <c r="AT156" i="21"/>
  <c r="AU156" i="21"/>
  <c r="AV156" i="21"/>
  <c r="AW156" i="21"/>
  <c r="AX156" i="21"/>
  <c r="AY156" i="21"/>
  <c r="AZ156" i="21"/>
  <c r="BA156" i="21"/>
  <c r="BB156" i="21"/>
  <c r="BC156" i="21"/>
  <c r="BD156" i="21"/>
  <c r="BE156" i="21"/>
  <c r="BF156" i="21"/>
  <c r="BG156" i="21"/>
  <c r="BH156" i="21"/>
  <c r="BI156" i="21"/>
  <c r="BJ156" i="21"/>
  <c r="BK156" i="21"/>
  <c r="BL156" i="21"/>
  <c r="BM156" i="21"/>
  <c r="BN156" i="21"/>
  <c r="BO156" i="21"/>
  <c r="BP156" i="21"/>
  <c r="C157" i="21"/>
  <c r="D157" i="21"/>
  <c r="G157" i="21"/>
  <c r="H157" i="21"/>
  <c r="I157" i="21"/>
  <c r="J157" i="21"/>
  <c r="K157" i="21"/>
  <c r="L157" i="21"/>
  <c r="M157" i="21"/>
  <c r="N157" i="21"/>
  <c r="O157" i="21"/>
  <c r="P157" i="21"/>
  <c r="Q157" i="21"/>
  <c r="R157" i="21"/>
  <c r="S157" i="21"/>
  <c r="T157" i="21"/>
  <c r="U157" i="21"/>
  <c r="V157" i="21"/>
  <c r="Y157" i="21"/>
  <c r="Z157" i="21"/>
  <c r="AA157" i="21"/>
  <c r="AB157" i="21"/>
  <c r="AC157" i="21"/>
  <c r="AD157" i="21"/>
  <c r="AE157" i="21"/>
  <c r="AF157" i="21"/>
  <c r="AG157" i="21"/>
  <c r="AH157" i="21"/>
  <c r="AI157" i="21"/>
  <c r="AJ157" i="21"/>
  <c r="AK157" i="21"/>
  <c r="AL157" i="21"/>
  <c r="AM157" i="21"/>
  <c r="AN157" i="21"/>
  <c r="AO157" i="21"/>
  <c r="AP157" i="21"/>
  <c r="AQ157" i="21"/>
  <c r="AR157" i="21"/>
  <c r="AS157" i="21"/>
  <c r="AT157" i="21"/>
  <c r="AU157" i="21"/>
  <c r="AV157" i="21"/>
  <c r="AW157" i="21"/>
  <c r="AX157" i="21"/>
  <c r="AY157" i="21"/>
  <c r="AZ157" i="21"/>
  <c r="BA157" i="21"/>
  <c r="BB157" i="21"/>
  <c r="BC157" i="21"/>
  <c r="BD157" i="21"/>
  <c r="BE157" i="21"/>
  <c r="BF157" i="21"/>
  <c r="BG157" i="21"/>
  <c r="BH157" i="21"/>
  <c r="BI157" i="21"/>
  <c r="BJ157" i="21"/>
  <c r="BK157" i="21"/>
  <c r="BL157" i="21"/>
  <c r="BM157" i="21"/>
  <c r="BN157" i="21"/>
  <c r="BO157" i="21"/>
  <c r="BP157" i="21"/>
  <c r="C158" i="21"/>
  <c r="D158" i="21"/>
  <c r="G158" i="21"/>
  <c r="H158" i="21"/>
  <c r="I158" i="21"/>
  <c r="J158" i="21"/>
  <c r="K158" i="21"/>
  <c r="L158" i="21"/>
  <c r="M158" i="21"/>
  <c r="N158" i="21"/>
  <c r="O158" i="21"/>
  <c r="P158" i="21"/>
  <c r="Q158" i="21"/>
  <c r="R158" i="21"/>
  <c r="S158" i="21"/>
  <c r="T158" i="21"/>
  <c r="U158" i="21"/>
  <c r="V158" i="21"/>
  <c r="Y158" i="21"/>
  <c r="Z158" i="21"/>
  <c r="AA158" i="21"/>
  <c r="AB158" i="21"/>
  <c r="AC158" i="21"/>
  <c r="AD158" i="21"/>
  <c r="AE158" i="21"/>
  <c r="AF158" i="21"/>
  <c r="AG158" i="21"/>
  <c r="AH158" i="21"/>
  <c r="AI158" i="21"/>
  <c r="AJ158" i="21"/>
  <c r="AK158" i="21"/>
  <c r="AL158" i="21"/>
  <c r="AM158" i="21"/>
  <c r="AN158" i="21"/>
  <c r="AO158" i="21"/>
  <c r="AP158" i="21"/>
  <c r="AQ158" i="21"/>
  <c r="AR158" i="21"/>
  <c r="AS158" i="21"/>
  <c r="AT158" i="21"/>
  <c r="AU158" i="21"/>
  <c r="AV158" i="21"/>
  <c r="AW158" i="21"/>
  <c r="AX158" i="21"/>
  <c r="AY158" i="21"/>
  <c r="AZ158" i="21"/>
  <c r="BA158" i="21"/>
  <c r="BB158" i="21"/>
  <c r="BC158" i="21"/>
  <c r="BD158" i="21"/>
  <c r="BE158" i="21"/>
  <c r="BF158" i="21"/>
  <c r="BG158" i="21"/>
  <c r="BH158" i="21"/>
  <c r="BI158" i="21"/>
  <c r="BJ158" i="21"/>
  <c r="BK158" i="21"/>
  <c r="BL158" i="21"/>
  <c r="BM158" i="21"/>
  <c r="BN158" i="21"/>
  <c r="BO158" i="21"/>
  <c r="BP158" i="21"/>
  <c r="C159" i="21"/>
  <c r="D159" i="21"/>
  <c r="G159" i="21"/>
  <c r="H159" i="21"/>
  <c r="I159" i="21"/>
  <c r="J159" i="21"/>
  <c r="K159" i="21"/>
  <c r="L159" i="21"/>
  <c r="M159" i="21"/>
  <c r="N159" i="21"/>
  <c r="O159" i="21"/>
  <c r="P159" i="21"/>
  <c r="Q159" i="21"/>
  <c r="R159" i="21"/>
  <c r="S159" i="21"/>
  <c r="T159" i="21"/>
  <c r="U159" i="21"/>
  <c r="V159" i="21"/>
  <c r="Y159" i="21"/>
  <c r="Z159" i="21"/>
  <c r="AA159" i="21"/>
  <c r="AB159" i="21"/>
  <c r="AC159" i="21"/>
  <c r="AD159" i="21"/>
  <c r="AE159" i="21"/>
  <c r="AF159" i="21"/>
  <c r="AG159" i="21"/>
  <c r="AH159" i="21"/>
  <c r="AI159" i="21"/>
  <c r="AJ159" i="21"/>
  <c r="AK159" i="21"/>
  <c r="AL159" i="21"/>
  <c r="AM159" i="21"/>
  <c r="AN159" i="21"/>
  <c r="AO159" i="21"/>
  <c r="AP159" i="21"/>
  <c r="AQ159" i="21"/>
  <c r="AR159" i="21"/>
  <c r="AS159" i="21"/>
  <c r="AT159" i="21"/>
  <c r="AU159" i="21"/>
  <c r="AV159" i="21"/>
  <c r="AW159" i="21"/>
  <c r="AX159" i="21"/>
  <c r="AY159" i="21"/>
  <c r="AZ159" i="21"/>
  <c r="BA159" i="21"/>
  <c r="BB159" i="21"/>
  <c r="BC159" i="21"/>
  <c r="BD159" i="21"/>
  <c r="BE159" i="21"/>
  <c r="BF159" i="21"/>
  <c r="BG159" i="21"/>
  <c r="BH159" i="21"/>
  <c r="BI159" i="21"/>
  <c r="BJ159" i="21"/>
  <c r="BK159" i="21"/>
  <c r="BL159" i="21"/>
  <c r="BM159" i="21"/>
  <c r="BN159" i="21"/>
  <c r="BO159" i="21"/>
  <c r="BP159" i="21"/>
  <c r="C160" i="21"/>
  <c r="D160" i="21"/>
  <c r="G160" i="21"/>
  <c r="H160" i="21"/>
  <c r="I160" i="21"/>
  <c r="J160" i="21"/>
  <c r="K160" i="21"/>
  <c r="L160" i="21"/>
  <c r="M160" i="21"/>
  <c r="N160" i="21"/>
  <c r="O160" i="21"/>
  <c r="P160" i="21"/>
  <c r="Q160" i="21"/>
  <c r="R160" i="21"/>
  <c r="S160" i="21"/>
  <c r="T160" i="21"/>
  <c r="U160" i="21"/>
  <c r="V160" i="21"/>
  <c r="Y160" i="21"/>
  <c r="Z160" i="21"/>
  <c r="AA160" i="21"/>
  <c r="AB160" i="21"/>
  <c r="AC160" i="21"/>
  <c r="AD160" i="21"/>
  <c r="AE160" i="21"/>
  <c r="AF160" i="21"/>
  <c r="AG160" i="21"/>
  <c r="AH160" i="21"/>
  <c r="AI160" i="21"/>
  <c r="AJ160" i="21"/>
  <c r="AK160" i="21"/>
  <c r="AL160" i="21"/>
  <c r="AM160" i="21"/>
  <c r="AN160" i="21"/>
  <c r="AO160" i="21"/>
  <c r="AP160" i="21"/>
  <c r="AQ160" i="21"/>
  <c r="AR160" i="21"/>
  <c r="AS160" i="21"/>
  <c r="AT160" i="21"/>
  <c r="AU160" i="21"/>
  <c r="AV160" i="21"/>
  <c r="AW160" i="21"/>
  <c r="AX160" i="21"/>
  <c r="AY160" i="21"/>
  <c r="AZ160" i="21"/>
  <c r="BA160" i="21"/>
  <c r="BB160" i="21"/>
  <c r="BC160" i="21"/>
  <c r="BD160" i="21"/>
  <c r="BE160" i="21"/>
  <c r="BF160" i="21"/>
  <c r="BG160" i="21"/>
  <c r="BH160" i="21"/>
  <c r="BI160" i="21"/>
  <c r="BJ160" i="21"/>
  <c r="BK160" i="21"/>
  <c r="BL160" i="21"/>
  <c r="BM160" i="21"/>
  <c r="BN160" i="21"/>
  <c r="BO160" i="21"/>
  <c r="BP160" i="21"/>
  <c r="C161" i="21"/>
  <c r="D161" i="21"/>
  <c r="G161" i="21"/>
  <c r="H161" i="21"/>
  <c r="I161" i="21"/>
  <c r="J161" i="21"/>
  <c r="K161" i="21"/>
  <c r="L161" i="21"/>
  <c r="M161" i="21"/>
  <c r="N161" i="21"/>
  <c r="O161" i="21"/>
  <c r="P161" i="21"/>
  <c r="Q161" i="21"/>
  <c r="R161" i="21"/>
  <c r="S161" i="21"/>
  <c r="T161" i="21"/>
  <c r="U161" i="21"/>
  <c r="V161" i="21"/>
  <c r="Y161" i="21"/>
  <c r="Z161" i="21"/>
  <c r="AA161" i="21"/>
  <c r="AB161" i="21"/>
  <c r="AC161" i="21"/>
  <c r="AD161" i="21"/>
  <c r="AE161" i="21"/>
  <c r="AF161" i="21"/>
  <c r="AG161" i="21"/>
  <c r="AH161" i="21"/>
  <c r="AI161" i="21"/>
  <c r="AJ161" i="21"/>
  <c r="AK161" i="21"/>
  <c r="AL161" i="21"/>
  <c r="AM161" i="21"/>
  <c r="AN161" i="21"/>
  <c r="AO161" i="21"/>
  <c r="AP161" i="21"/>
  <c r="AQ161" i="21"/>
  <c r="AR161" i="21"/>
  <c r="AS161" i="21"/>
  <c r="AT161" i="21"/>
  <c r="AU161" i="21"/>
  <c r="AV161" i="21"/>
  <c r="AW161" i="21"/>
  <c r="AX161" i="21"/>
  <c r="AY161" i="21"/>
  <c r="AZ161" i="21"/>
  <c r="BA161" i="21"/>
  <c r="BB161" i="21"/>
  <c r="BC161" i="21"/>
  <c r="BD161" i="21"/>
  <c r="BE161" i="21"/>
  <c r="BF161" i="21"/>
  <c r="BG161" i="21"/>
  <c r="BH161" i="21"/>
  <c r="BI161" i="21"/>
  <c r="BJ161" i="21"/>
  <c r="BK161" i="21"/>
  <c r="BL161" i="21"/>
  <c r="BM161" i="21"/>
  <c r="BN161" i="21"/>
  <c r="BO161" i="21"/>
  <c r="BP161" i="21"/>
  <c r="C162" i="21"/>
  <c r="D162" i="21"/>
  <c r="G162" i="21"/>
  <c r="H162" i="21"/>
  <c r="I162" i="21"/>
  <c r="J162" i="21"/>
  <c r="K162" i="21"/>
  <c r="L162" i="21"/>
  <c r="M162" i="21"/>
  <c r="N162" i="21"/>
  <c r="O162" i="21"/>
  <c r="P162" i="21"/>
  <c r="Q162" i="21"/>
  <c r="R162" i="21"/>
  <c r="S162" i="21"/>
  <c r="T162" i="21"/>
  <c r="U162" i="21"/>
  <c r="V162" i="21"/>
  <c r="Y162" i="21"/>
  <c r="Z162" i="21"/>
  <c r="AA162" i="21"/>
  <c r="AB162" i="21"/>
  <c r="AC162" i="21"/>
  <c r="AD162" i="21"/>
  <c r="AE162" i="21"/>
  <c r="AF162" i="21"/>
  <c r="AG162" i="21"/>
  <c r="AH162" i="21"/>
  <c r="AI162" i="21"/>
  <c r="AJ162" i="21"/>
  <c r="AK162" i="21"/>
  <c r="AL162" i="21"/>
  <c r="AM162" i="21"/>
  <c r="AN162" i="21"/>
  <c r="AO162" i="21"/>
  <c r="AP162" i="21"/>
  <c r="AQ162" i="21"/>
  <c r="AR162" i="21"/>
  <c r="AS162" i="21"/>
  <c r="AT162" i="21"/>
  <c r="AU162" i="21"/>
  <c r="AV162" i="21"/>
  <c r="AW162" i="21"/>
  <c r="AX162" i="21"/>
  <c r="AY162" i="21"/>
  <c r="AZ162" i="21"/>
  <c r="BA162" i="21"/>
  <c r="BB162" i="21"/>
  <c r="BC162" i="21"/>
  <c r="BD162" i="21"/>
  <c r="BE162" i="21"/>
  <c r="BF162" i="21"/>
  <c r="BG162" i="21"/>
  <c r="BH162" i="21"/>
  <c r="BI162" i="21"/>
  <c r="BJ162" i="21"/>
  <c r="BK162" i="21"/>
  <c r="BL162" i="21"/>
  <c r="BM162" i="21"/>
  <c r="BN162" i="21"/>
  <c r="BO162" i="21"/>
  <c r="BP162" i="21"/>
  <c r="C163" i="21"/>
  <c r="D163" i="21"/>
  <c r="G163" i="21"/>
  <c r="H163" i="21"/>
  <c r="I163" i="21"/>
  <c r="J163" i="21"/>
  <c r="K163" i="21"/>
  <c r="L163" i="21"/>
  <c r="M163" i="21"/>
  <c r="N163" i="21"/>
  <c r="O163" i="21"/>
  <c r="P163" i="21"/>
  <c r="Q163" i="21"/>
  <c r="R163" i="21"/>
  <c r="S163" i="21"/>
  <c r="T163" i="21"/>
  <c r="U163" i="21"/>
  <c r="V163" i="21"/>
  <c r="Y163" i="21"/>
  <c r="Z163" i="21"/>
  <c r="AA163" i="21"/>
  <c r="AB163" i="21"/>
  <c r="AC163" i="21"/>
  <c r="AD163" i="21"/>
  <c r="AE163" i="21"/>
  <c r="AF163" i="21"/>
  <c r="AG163" i="21"/>
  <c r="AH163" i="21"/>
  <c r="AI163" i="21"/>
  <c r="AJ163" i="21"/>
  <c r="AK163" i="21"/>
  <c r="AL163" i="21"/>
  <c r="AM163" i="21"/>
  <c r="AN163" i="21"/>
  <c r="AO163" i="21"/>
  <c r="AP163" i="21"/>
  <c r="AQ163" i="21"/>
  <c r="AR163" i="21"/>
  <c r="AS163" i="21"/>
  <c r="AT163" i="21"/>
  <c r="AU163" i="21"/>
  <c r="AV163" i="21"/>
  <c r="AW163" i="21"/>
  <c r="AX163" i="21"/>
  <c r="AY163" i="21"/>
  <c r="AZ163" i="21"/>
  <c r="BA163" i="21"/>
  <c r="BB163" i="21"/>
  <c r="BC163" i="21"/>
  <c r="BD163" i="21"/>
  <c r="BE163" i="21"/>
  <c r="BF163" i="21"/>
  <c r="BG163" i="21"/>
  <c r="BH163" i="21"/>
  <c r="BI163" i="21"/>
  <c r="BJ163" i="21"/>
  <c r="BK163" i="21"/>
  <c r="BL163" i="21"/>
  <c r="BM163" i="21"/>
  <c r="BN163" i="21"/>
  <c r="BO163" i="21"/>
  <c r="BP163" i="21"/>
  <c r="C164" i="21"/>
  <c r="D164" i="21"/>
  <c r="G164" i="21"/>
  <c r="H164" i="21"/>
  <c r="I164" i="21"/>
  <c r="J164" i="21"/>
  <c r="K164" i="21"/>
  <c r="L164" i="21"/>
  <c r="M164" i="21"/>
  <c r="N164" i="21"/>
  <c r="O164" i="21"/>
  <c r="P164" i="21"/>
  <c r="Q164" i="21"/>
  <c r="R164" i="21"/>
  <c r="S164" i="21"/>
  <c r="T164" i="21"/>
  <c r="U164" i="21"/>
  <c r="V164" i="21"/>
  <c r="Y164" i="21"/>
  <c r="Z164" i="21"/>
  <c r="AA164" i="21"/>
  <c r="AB164" i="21"/>
  <c r="AC164" i="21"/>
  <c r="AD164" i="21"/>
  <c r="AE164" i="21"/>
  <c r="AF164" i="21"/>
  <c r="AG164" i="21"/>
  <c r="AH164" i="21"/>
  <c r="AI164" i="21"/>
  <c r="AJ164" i="21"/>
  <c r="AK164" i="21"/>
  <c r="AL164" i="21"/>
  <c r="AM164" i="21"/>
  <c r="AN164" i="21"/>
  <c r="AO164" i="21"/>
  <c r="AP164" i="21"/>
  <c r="AQ164" i="21"/>
  <c r="AR164" i="21"/>
  <c r="AS164" i="21"/>
  <c r="AT164" i="21"/>
  <c r="AU164" i="21"/>
  <c r="AV164" i="21"/>
  <c r="AW164" i="21"/>
  <c r="AX164" i="21"/>
  <c r="AY164" i="21"/>
  <c r="AZ164" i="21"/>
  <c r="BA164" i="21"/>
  <c r="BB164" i="21"/>
  <c r="BC164" i="21"/>
  <c r="BD164" i="21"/>
  <c r="BE164" i="21"/>
  <c r="BF164" i="21"/>
  <c r="BG164" i="21"/>
  <c r="BH164" i="21"/>
  <c r="BI164" i="21"/>
  <c r="BJ164" i="21"/>
  <c r="BK164" i="21"/>
  <c r="BL164" i="21"/>
  <c r="BM164" i="21"/>
  <c r="BN164" i="21"/>
  <c r="BO164" i="21"/>
  <c r="BP164" i="21"/>
  <c r="C165" i="21"/>
  <c r="D165" i="21"/>
  <c r="G165" i="21"/>
  <c r="H165" i="21"/>
  <c r="I165" i="21"/>
  <c r="J165" i="21"/>
  <c r="K165" i="21"/>
  <c r="L165" i="21"/>
  <c r="M165" i="21"/>
  <c r="N165" i="21"/>
  <c r="O165" i="21"/>
  <c r="P165" i="21"/>
  <c r="Q165" i="21"/>
  <c r="R165" i="21"/>
  <c r="S165" i="21"/>
  <c r="T165" i="21"/>
  <c r="U165" i="21"/>
  <c r="V165" i="21"/>
  <c r="Y165" i="21"/>
  <c r="Z165" i="21"/>
  <c r="AA165" i="21"/>
  <c r="AB165" i="21"/>
  <c r="AC165" i="21"/>
  <c r="AD165" i="21"/>
  <c r="AE165" i="21"/>
  <c r="AF165" i="21"/>
  <c r="AG165" i="21"/>
  <c r="AH165" i="21"/>
  <c r="AI165" i="21"/>
  <c r="AJ165" i="21"/>
  <c r="AK165" i="21"/>
  <c r="AL165" i="21"/>
  <c r="AM165" i="21"/>
  <c r="AN165" i="21"/>
  <c r="AO165" i="21"/>
  <c r="AP165" i="21"/>
  <c r="AQ165" i="21"/>
  <c r="AR165" i="21"/>
  <c r="AS165" i="21"/>
  <c r="AT165" i="21"/>
  <c r="AU165" i="21"/>
  <c r="AV165" i="21"/>
  <c r="AW165" i="21"/>
  <c r="AX165" i="21"/>
  <c r="AY165" i="21"/>
  <c r="AZ165" i="21"/>
  <c r="BA165" i="21"/>
  <c r="BB165" i="21"/>
  <c r="BC165" i="21"/>
  <c r="BD165" i="21"/>
  <c r="BE165" i="21"/>
  <c r="BF165" i="21"/>
  <c r="BG165" i="21"/>
  <c r="BH165" i="21"/>
  <c r="BI165" i="21"/>
  <c r="BJ165" i="21"/>
  <c r="BK165" i="21"/>
  <c r="BL165" i="21"/>
  <c r="BM165" i="21"/>
  <c r="BN165" i="21"/>
  <c r="BO165" i="21"/>
  <c r="BP165" i="21"/>
  <c r="C166" i="21"/>
  <c r="D166" i="21"/>
  <c r="G166" i="21"/>
  <c r="H166" i="21"/>
  <c r="I166" i="21"/>
  <c r="J166" i="21"/>
  <c r="K166" i="21"/>
  <c r="L166" i="21"/>
  <c r="M166" i="21"/>
  <c r="N166" i="21"/>
  <c r="O166" i="21"/>
  <c r="P166" i="21"/>
  <c r="Q166" i="21"/>
  <c r="R166" i="21"/>
  <c r="S166" i="21"/>
  <c r="T166" i="21"/>
  <c r="U166" i="21"/>
  <c r="V166" i="21"/>
  <c r="Y166" i="21"/>
  <c r="Z166" i="21"/>
  <c r="AA166" i="21"/>
  <c r="AB166" i="21"/>
  <c r="AC166" i="21"/>
  <c r="AD166" i="21"/>
  <c r="AE166" i="21"/>
  <c r="AF166" i="21"/>
  <c r="AG166" i="21"/>
  <c r="AH166" i="21"/>
  <c r="AI166" i="21"/>
  <c r="AJ166" i="21"/>
  <c r="AK166" i="21"/>
  <c r="AL166" i="21"/>
  <c r="AM166" i="21"/>
  <c r="AN166" i="21"/>
  <c r="AO166" i="21"/>
  <c r="AP166" i="21"/>
  <c r="AQ166" i="21"/>
  <c r="AR166" i="21"/>
  <c r="AS166" i="21"/>
  <c r="AT166" i="21"/>
  <c r="AU166" i="21"/>
  <c r="AV166" i="21"/>
  <c r="AW166" i="21"/>
  <c r="AX166" i="21"/>
  <c r="AY166" i="21"/>
  <c r="AZ166" i="21"/>
  <c r="BA166" i="21"/>
  <c r="BB166" i="21"/>
  <c r="BC166" i="21"/>
  <c r="BD166" i="21"/>
  <c r="BE166" i="21"/>
  <c r="BF166" i="21"/>
  <c r="BG166" i="21"/>
  <c r="BH166" i="21"/>
  <c r="BI166" i="21"/>
  <c r="BJ166" i="21"/>
  <c r="BK166" i="21"/>
  <c r="BL166" i="21"/>
  <c r="BM166" i="21"/>
  <c r="BN166" i="21"/>
  <c r="BO166" i="21"/>
  <c r="BP166" i="21"/>
  <c r="C167" i="21"/>
  <c r="D167" i="21"/>
  <c r="G167" i="21"/>
  <c r="H167" i="21"/>
  <c r="I167" i="21"/>
  <c r="J167" i="21"/>
  <c r="K167" i="21"/>
  <c r="L167" i="21"/>
  <c r="M167" i="21"/>
  <c r="N167" i="21"/>
  <c r="O167" i="21"/>
  <c r="P167" i="21"/>
  <c r="Q167" i="21"/>
  <c r="R167" i="21"/>
  <c r="S167" i="21"/>
  <c r="T167" i="21"/>
  <c r="U167" i="21"/>
  <c r="V167" i="21"/>
  <c r="Y167" i="21"/>
  <c r="Z167" i="21"/>
  <c r="AA167" i="21"/>
  <c r="AB167" i="21"/>
  <c r="AC167" i="21"/>
  <c r="AD167" i="21"/>
  <c r="AE167" i="21"/>
  <c r="AF167" i="21"/>
  <c r="AG167" i="21"/>
  <c r="AH167" i="21"/>
  <c r="AI167" i="21"/>
  <c r="AJ167" i="21"/>
  <c r="AK167" i="21"/>
  <c r="AL167" i="21"/>
  <c r="AM167" i="21"/>
  <c r="AN167" i="21"/>
  <c r="AO167" i="21"/>
  <c r="AP167" i="21"/>
  <c r="AQ167" i="21"/>
  <c r="AR167" i="21"/>
  <c r="AS167" i="21"/>
  <c r="AT167" i="21"/>
  <c r="AU167" i="21"/>
  <c r="AV167" i="21"/>
  <c r="AW167" i="21"/>
  <c r="AX167" i="21"/>
  <c r="AY167" i="21"/>
  <c r="AZ167" i="21"/>
  <c r="BA167" i="21"/>
  <c r="BB167" i="21"/>
  <c r="BC167" i="21"/>
  <c r="BD167" i="21"/>
  <c r="BE167" i="21"/>
  <c r="BF167" i="21"/>
  <c r="BG167" i="21"/>
  <c r="BH167" i="21"/>
  <c r="BI167" i="21"/>
  <c r="BJ167" i="21"/>
  <c r="BK167" i="21"/>
  <c r="BL167" i="21"/>
  <c r="BM167" i="21"/>
  <c r="BN167" i="21"/>
  <c r="BO167" i="21"/>
  <c r="BP167" i="21"/>
  <c r="C168" i="21"/>
  <c r="D168" i="21"/>
  <c r="G168" i="21"/>
  <c r="H168" i="21"/>
  <c r="I168" i="21"/>
  <c r="J168" i="21"/>
  <c r="K168" i="21"/>
  <c r="L168" i="21"/>
  <c r="M168" i="21"/>
  <c r="N168" i="21"/>
  <c r="O168" i="21"/>
  <c r="P168" i="21"/>
  <c r="Q168" i="21"/>
  <c r="R168" i="21"/>
  <c r="S168" i="21"/>
  <c r="T168" i="21"/>
  <c r="U168" i="21"/>
  <c r="V168" i="21"/>
  <c r="Y168" i="21"/>
  <c r="Z168" i="21"/>
  <c r="AA168" i="21"/>
  <c r="AB168" i="21"/>
  <c r="AC168" i="21"/>
  <c r="AD168" i="21"/>
  <c r="AE168" i="21"/>
  <c r="AF168" i="21"/>
  <c r="AG168" i="21"/>
  <c r="AH168" i="21"/>
  <c r="AI168" i="21"/>
  <c r="AJ168" i="21"/>
  <c r="AK168" i="21"/>
  <c r="AL168" i="21"/>
  <c r="AM168" i="21"/>
  <c r="AN168" i="21"/>
  <c r="AO168" i="21"/>
  <c r="AP168" i="21"/>
  <c r="AQ168" i="21"/>
  <c r="AR168" i="21"/>
  <c r="AS168" i="21"/>
  <c r="AT168" i="21"/>
  <c r="AU168" i="21"/>
  <c r="AV168" i="21"/>
  <c r="AW168" i="21"/>
  <c r="AX168" i="21"/>
  <c r="AY168" i="21"/>
  <c r="AZ168" i="21"/>
  <c r="BA168" i="21"/>
  <c r="BB168" i="21"/>
  <c r="BC168" i="21"/>
  <c r="BD168" i="21"/>
  <c r="BE168" i="21"/>
  <c r="BF168" i="21"/>
  <c r="BG168" i="21"/>
  <c r="BH168" i="21"/>
  <c r="BI168" i="21"/>
  <c r="BJ168" i="21"/>
  <c r="BK168" i="21"/>
  <c r="BL168" i="21"/>
  <c r="BM168" i="21"/>
  <c r="BN168" i="21"/>
  <c r="BO168" i="21"/>
  <c r="BP168" i="21"/>
  <c r="C169" i="21"/>
  <c r="D169" i="21"/>
  <c r="G169" i="21"/>
  <c r="H169" i="21"/>
  <c r="I169" i="21"/>
  <c r="J169" i="21"/>
  <c r="K169" i="21"/>
  <c r="L169" i="21"/>
  <c r="M169" i="21"/>
  <c r="N169" i="21"/>
  <c r="O169" i="21"/>
  <c r="P169" i="21"/>
  <c r="Q169" i="21"/>
  <c r="R169" i="21"/>
  <c r="S169" i="21"/>
  <c r="T169" i="21"/>
  <c r="U169" i="21"/>
  <c r="V169" i="21"/>
  <c r="Y169" i="21"/>
  <c r="Z169" i="21"/>
  <c r="AA169" i="21"/>
  <c r="AB169" i="21"/>
  <c r="AC169" i="21"/>
  <c r="AD169" i="21"/>
  <c r="AE169" i="21"/>
  <c r="AF169" i="21"/>
  <c r="AG169" i="21"/>
  <c r="AH169" i="21"/>
  <c r="AI169" i="21"/>
  <c r="AJ169" i="21"/>
  <c r="AK169" i="21"/>
  <c r="AL169" i="21"/>
  <c r="AM169" i="21"/>
  <c r="AN169" i="21"/>
  <c r="AO169" i="21"/>
  <c r="AP169" i="21"/>
  <c r="AQ169" i="21"/>
  <c r="AR169" i="21"/>
  <c r="AS169" i="21"/>
  <c r="AT169" i="21"/>
  <c r="AU169" i="21"/>
  <c r="AV169" i="21"/>
  <c r="AW169" i="21"/>
  <c r="AX169" i="21"/>
  <c r="AY169" i="21"/>
  <c r="AZ169" i="21"/>
  <c r="BA169" i="21"/>
  <c r="BB169" i="21"/>
  <c r="BC169" i="21"/>
  <c r="BD169" i="21"/>
  <c r="BE169" i="21"/>
  <c r="BF169" i="21"/>
  <c r="BG169" i="21"/>
  <c r="BH169" i="21"/>
  <c r="BI169" i="21"/>
  <c r="BJ169" i="21"/>
  <c r="BK169" i="21"/>
  <c r="BL169" i="21"/>
  <c r="BM169" i="21"/>
  <c r="BN169" i="21"/>
  <c r="BO169" i="21"/>
  <c r="BP169" i="21"/>
  <c r="C170" i="21"/>
  <c r="D170" i="21"/>
  <c r="G170" i="21"/>
  <c r="H170" i="21"/>
  <c r="I170" i="21"/>
  <c r="J170" i="21"/>
  <c r="K170" i="21"/>
  <c r="L170" i="21"/>
  <c r="M170" i="21"/>
  <c r="N170" i="21"/>
  <c r="O170" i="21"/>
  <c r="P170" i="21"/>
  <c r="Q170" i="21"/>
  <c r="R170" i="21"/>
  <c r="S170" i="21"/>
  <c r="T170" i="21"/>
  <c r="U170" i="21"/>
  <c r="V170" i="21"/>
  <c r="Y170" i="21"/>
  <c r="Z170" i="21"/>
  <c r="AA170" i="21"/>
  <c r="AB170" i="21"/>
  <c r="AC170" i="21"/>
  <c r="AD170" i="21"/>
  <c r="AE170" i="21"/>
  <c r="AF170" i="21"/>
  <c r="AG170" i="21"/>
  <c r="AH170" i="21"/>
  <c r="AI170" i="21"/>
  <c r="AJ170" i="21"/>
  <c r="AK170" i="21"/>
  <c r="AL170" i="21"/>
  <c r="AM170" i="21"/>
  <c r="AN170" i="21"/>
  <c r="AO170" i="21"/>
  <c r="AP170" i="21"/>
  <c r="AQ170" i="21"/>
  <c r="AR170" i="21"/>
  <c r="AS170" i="21"/>
  <c r="AT170" i="21"/>
  <c r="AU170" i="21"/>
  <c r="AV170" i="21"/>
  <c r="AW170" i="21"/>
  <c r="AX170" i="21"/>
  <c r="AY170" i="21"/>
  <c r="AZ170" i="21"/>
  <c r="BA170" i="21"/>
  <c r="BB170" i="21"/>
  <c r="BC170" i="21"/>
  <c r="BD170" i="21"/>
  <c r="BE170" i="21"/>
  <c r="BF170" i="21"/>
  <c r="BG170" i="21"/>
  <c r="BH170" i="21"/>
  <c r="BI170" i="21"/>
  <c r="BJ170" i="21"/>
  <c r="BK170" i="21"/>
  <c r="BL170" i="21"/>
  <c r="BM170" i="21"/>
  <c r="BN170" i="21"/>
  <c r="BO170" i="21"/>
  <c r="BP170" i="21"/>
  <c r="C171" i="21"/>
  <c r="D171" i="21"/>
  <c r="G171" i="21"/>
  <c r="H171" i="21"/>
  <c r="I171" i="21"/>
  <c r="J171" i="21"/>
  <c r="K171" i="21"/>
  <c r="L171" i="21"/>
  <c r="M171" i="21"/>
  <c r="N171" i="21"/>
  <c r="O171" i="21"/>
  <c r="P171" i="21"/>
  <c r="Q171" i="21"/>
  <c r="R171" i="21"/>
  <c r="S171" i="21"/>
  <c r="T171" i="21"/>
  <c r="U171" i="21"/>
  <c r="V171" i="21"/>
  <c r="Y171" i="21"/>
  <c r="Z171" i="21"/>
  <c r="AA171" i="21"/>
  <c r="AB171" i="21"/>
  <c r="AC171" i="21"/>
  <c r="AD171" i="21"/>
  <c r="AE171" i="21"/>
  <c r="AF171" i="21"/>
  <c r="AG171" i="21"/>
  <c r="AH171" i="21"/>
  <c r="AI171" i="21"/>
  <c r="AJ171" i="21"/>
  <c r="AK171" i="21"/>
  <c r="AL171" i="21"/>
  <c r="AM171" i="21"/>
  <c r="AN171" i="21"/>
  <c r="AO171" i="21"/>
  <c r="AP171" i="21"/>
  <c r="AQ171" i="21"/>
  <c r="AR171" i="21"/>
  <c r="AS171" i="21"/>
  <c r="AT171" i="21"/>
  <c r="AU171" i="21"/>
  <c r="AV171" i="21"/>
  <c r="AW171" i="21"/>
  <c r="AX171" i="21"/>
  <c r="AY171" i="21"/>
  <c r="AZ171" i="21"/>
  <c r="BA171" i="21"/>
  <c r="BB171" i="21"/>
  <c r="BC171" i="21"/>
  <c r="BD171" i="21"/>
  <c r="BE171" i="21"/>
  <c r="BF171" i="21"/>
  <c r="BG171" i="21"/>
  <c r="BH171" i="21"/>
  <c r="BI171" i="21"/>
  <c r="BJ171" i="21"/>
  <c r="BK171" i="21"/>
  <c r="BL171" i="21"/>
  <c r="BM171" i="21"/>
  <c r="BN171" i="21"/>
  <c r="BO171" i="21"/>
  <c r="BP171" i="21"/>
  <c r="C172" i="21"/>
  <c r="D172" i="21"/>
  <c r="G172" i="21"/>
  <c r="H172" i="21"/>
  <c r="I172" i="21"/>
  <c r="J172" i="21"/>
  <c r="K172" i="21"/>
  <c r="L172" i="21"/>
  <c r="M172" i="21"/>
  <c r="N172" i="21"/>
  <c r="O172" i="21"/>
  <c r="P172" i="21"/>
  <c r="Q172" i="21"/>
  <c r="R172" i="21"/>
  <c r="S172" i="21"/>
  <c r="T172" i="21"/>
  <c r="U172" i="21"/>
  <c r="V172" i="21"/>
  <c r="Y172" i="21"/>
  <c r="Z172" i="21"/>
  <c r="AA172" i="21"/>
  <c r="AB172" i="21"/>
  <c r="AC172" i="21"/>
  <c r="AD172" i="21"/>
  <c r="AE172" i="21"/>
  <c r="AF172" i="21"/>
  <c r="AG172" i="21"/>
  <c r="AH172" i="21"/>
  <c r="AI172" i="21"/>
  <c r="AJ172" i="21"/>
  <c r="AK172" i="21"/>
  <c r="AL172" i="21"/>
  <c r="AM172" i="21"/>
  <c r="AN172" i="21"/>
  <c r="AO172" i="21"/>
  <c r="AP172" i="21"/>
  <c r="AQ172" i="21"/>
  <c r="AR172" i="21"/>
  <c r="AS172" i="21"/>
  <c r="AT172" i="21"/>
  <c r="AU172" i="21"/>
  <c r="AV172" i="21"/>
  <c r="AW172" i="21"/>
  <c r="AX172" i="21"/>
  <c r="AY172" i="21"/>
  <c r="AZ172" i="21"/>
  <c r="BA172" i="21"/>
  <c r="BB172" i="21"/>
  <c r="BC172" i="21"/>
  <c r="BD172" i="21"/>
  <c r="BE172" i="21"/>
  <c r="BF172" i="21"/>
  <c r="BG172" i="21"/>
  <c r="BH172" i="21"/>
  <c r="BI172" i="21"/>
  <c r="BJ172" i="21"/>
  <c r="BK172" i="21"/>
  <c r="BL172" i="21"/>
  <c r="BM172" i="21"/>
  <c r="BN172" i="21"/>
  <c r="BO172" i="21"/>
  <c r="BP172" i="21"/>
  <c r="C173" i="21"/>
  <c r="D173" i="21"/>
  <c r="G173" i="21"/>
  <c r="H173" i="21"/>
  <c r="I173" i="21"/>
  <c r="J173" i="21"/>
  <c r="K173" i="21"/>
  <c r="L173" i="21"/>
  <c r="M173" i="21"/>
  <c r="N173" i="21"/>
  <c r="O173" i="21"/>
  <c r="P173" i="21"/>
  <c r="Q173" i="21"/>
  <c r="R173" i="21"/>
  <c r="S173" i="21"/>
  <c r="T173" i="21"/>
  <c r="U173" i="21"/>
  <c r="V173" i="21"/>
  <c r="Y173" i="21"/>
  <c r="Z173" i="21"/>
  <c r="AA173" i="21"/>
  <c r="AB173" i="21"/>
  <c r="AC173" i="21"/>
  <c r="AD173" i="21"/>
  <c r="AE173" i="21"/>
  <c r="AF173" i="21"/>
  <c r="AG173" i="21"/>
  <c r="AH173" i="21"/>
  <c r="AI173" i="21"/>
  <c r="AJ173" i="21"/>
  <c r="AK173" i="21"/>
  <c r="AL173" i="21"/>
  <c r="AM173" i="21"/>
  <c r="AN173" i="21"/>
  <c r="AO173" i="21"/>
  <c r="AP173" i="21"/>
  <c r="AQ173" i="21"/>
  <c r="AR173" i="21"/>
  <c r="AS173" i="21"/>
  <c r="AT173" i="21"/>
  <c r="AU173" i="21"/>
  <c r="AV173" i="21"/>
  <c r="AW173" i="21"/>
  <c r="AX173" i="21"/>
  <c r="AY173" i="21"/>
  <c r="AZ173" i="21"/>
  <c r="BA173" i="21"/>
  <c r="BB173" i="21"/>
  <c r="BC173" i="21"/>
  <c r="BD173" i="21"/>
  <c r="BE173" i="21"/>
  <c r="BF173" i="21"/>
  <c r="BG173" i="21"/>
  <c r="BH173" i="21"/>
  <c r="BI173" i="21"/>
  <c r="BJ173" i="21"/>
  <c r="BK173" i="21"/>
  <c r="BL173" i="21"/>
  <c r="BM173" i="21"/>
  <c r="BN173" i="21"/>
  <c r="BO173" i="21"/>
  <c r="BP173" i="21"/>
  <c r="C174" i="21"/>
  <c r="D174" i="21"/>
  <c r="G174" i="21"/>
  <c r="H174" i="21"/>
  <c r="I174" i="21"/>
  <c r="J174" i="21"/>
  <c r="K174" i="21"/>
  <c r="L174" i="21"/>
  <c r="M174" i="21"/>
  <c r="N174" i="21"/>
  <c r="O174" i="21"/>
  <c r="P174" i="21"/>
  <c r="Q174" i="21"/>
  <c r="R174" i="21"/>
  <c r="S174" i="21"/>
  <c r="T174" i="21"/>
  <c r="U174" i="21"/>
  <c r="V174" i="21"/>
  <c r="Y174" i="21"/>
  <c r="Z174" i="21"/>
  <c r="AA174" i="21"/>
  <c r="AB174" i="21"/>
  <c r="AC174" i="21"/>
  <c r="AD174" i="21"/>
  <c r="AE174" i="21"/>
  <c r="AF174" i="21"/>
  <c r="AG174" i="21"/>
  <c r="AH174" i="21"/>
  <c r="AI174" i="21"/>
  <c r="AJ174" i="21"/>
  <c r="AK174" i="21"/>
  <c r="AL174" i="21"/>
  <c r="AM174" i="21"/>
  <c r="AN174" i="21"/>
  <c r="AO174" i="21"/>
  <c r="AP174" i="21"/>
  <c r="AQ174" i="21"/>
  <c r="AR174" i="21"/>
  <c r="AS174" i="21"/>
  <c r="AT174" i="21"/>
  <c r="AU174" i="21"/>
  <c r="AV174" i="21"/>
  <c r="AW174" i="21"/>
  <c r="AX174" i="21"/>
  <c r="AY174" i="21"/>
  <c r="AZ174" i="21"/>
  <c r="BA174" i="21"/>
  <c r="BB174" i="21"/>
  <c r="BC174" i="21"/>
  <c r="BD174" i="21"/>
  <c r="BE174" i="21"/>
  <c r="BF174" i="21"/>
  <c r="BG174" i="21"/>
  <c r="BH174" i="21"/>
  <c r="BI174" i="21"/>
  <c r="BJ174" i="21"/>
  <c r="BK174" i="21"/>
  <c r="BL174" i="21"/>
  <c r="BM174" i="21"/>
  <c r="BN174" i="21"/>
  <c r="BO174" i="21"/>
  <c r="BP174" i="21"/>
  <c r="C175" i="21"/>
  <c r="D175" i="21"/>
  <c r="G175" i="21"/>
  <c r="H175" i="21"/>
  <c r="I175" i="21"/>
  <c r="J175" i="21"/>
  <c r="K175" i="21"/>
  <c r="L175" i="21"/>
  <c r="M175" i="21"/>
  <c r="N175" i="21"/>
  <c r="O175" i="21"/>
  <c r="P175" i="21"/>
  <c r="Q175" i="21"/>
  <c r="R175" i="21"/>
  <c r="S175" i="21"/>
  <c r="T175" i="21"/>
  <c r="U175" i="21"/>
  <c r="V175" i="21"/>
  <c r="Y175" i="21"/>
  <c r="Z175" i="21"/>
  <c r="AA175" i="21"/>
  <c r="AB175" i="21"/>
  <c r="AC175" i="21"/>
  <c r="AD175" i="21"/>
  <c r="AE175" i="21"/>
  <c r="AF175" i="21"/>
  <c r="AG175" i="21"/>
  <c r="AH175" i="21"/>
  <c r="AI175" i="21"/>
  <c r="AJ175" i="21"/>
  <c r="AK175" i="21"/>
  <c r="AL175" i="21"/>
  <c r="AM175" i="21"/>
  <c r="AN175" i="21"/>
  <c r="AO175" i="21"/>
  <c r="AP175" i="21"/>
  <c r="AQ175" i="21"/>
  <c r="AR175" i="21"/>
  <c r="AS175" i="21"/>
  <c r="AT175" i="21"/>
  <c r="AU175" i="21"/>
  <c r="AV175" i="21"/>
  <c r="AW175" i="21"/>
  <c r="AX175" i="21"/>
  <c r="AY175" i="21"/>
  <c r="AZ175" i="21"/>
  <c r="BA175" i="21"/>
  <c r="BB175" i="21"/>
  <c r="BC175" i="21"/>
  <c r="BD175" i="21"/>
  <c r="BE175" i="21"/>
  <c r="BF175" i="21"/>
  <c r="BG175" i="21"/>
  <c r="BH175" i="21"/>
  <c r="BI175" i="21"/>
  <c r="BJ175" i="21"/>
  <c r="BK175" i="21"/>
  <c r="BL175" i="21"/>
  <c r="BM175" i="21"/>
  <c r="BN175" i="21"/>
  <c r="BO175" i="21"/>
  <c r="BP175" i="21"/>
  <c r="C176" i="21"/>
  <c r="D176" i="21"/>
  <c r="G176" i="21"/>
  <c r="H176" i="21"/>
  <c r="I176" i="21"/>
  <c r="J176" i="21"/>
  <c r="K176" i="21"/>
  <c r="L176" i="21"/>
  <c r="M176" i="21"/>
  <c r="N176" i="21"/>
  <c r="O176" i="21"/>
  <c r="P176" i="21"/>
  <c r="Q176" i="21"/>
  <c r="R176" i="21"/>
  <c r="S176" i="21"/>
  <c r="T176" i="21"/>
  <c r="U176" i="21"/>
  <c r="V176" i="21"/>
  <c r="Y176" i="21"/>
  <c r="Z176" i="21"/>
  <c r="AA176" i="21"/>
  <c r="AB176" i="21"/>
  <c r="AC176" i="21"/>
  <c r="AD176" i="21"/>
  <c r="AE176" i="21"/>
  <c r="AF176" i="21"/>
  <c r="AG176" i="21"/>
  <c r="AH176" i="21"/>
  <c r="AI176" i="21"/>
  <c r="AJ176" i="21"/>
  <c r="AK176" i="21"/>
  <c r="AL176" i="21"/>
  <c r="AM176" i="21"/>
  <c r="AN176" i="21"/>
  <c r="AO176" i="21"/>
  <c r="AP176" i="21"/>
  <c r="AQ176" i="21"/>
  <c r="AR176" i="21"/>
  <c r="AS176" i="21"/>
  <c r="AT176" i="21"/>
  <c r="AU176" i="21"/>
  <c r="AV176" i="21"/>
  <c r="AW176" i="21"/>
  <c r="AX176" i="21"/>
  <c r="AY176" i="21"/>
  <c r="AZ176" i="21"/>
  <c r="BA176" i="21"/>
  <c r="BB176" i="21"/>
  <c r="BC176" i="21"/>
  <c r="BD176" i="21"/>
  <c r="BE176" i="21"/>
  <c r="BF176" i="21"/>
  <c r="BG176" i="21"/>
  <c r="BH176" i="21"/>
  <c r="BI176" i="21"/>
  <c r="BJ176" i="21"/>
  <c r="BK176" i="21"/>
  <c r="BL176" i="21"/>
  <c r="BM176" i="21"/>
  <c r="BN176" i="21"/>
  <c r="BO176" i="21"/>
  <c r="BP176" i="21"/>
  <c r="C177" i="21"/>
  <c r="D177" i="21"/>
  <c r="G177" i="21"/>
  <c r="H177" i="21"/>
  <c r="I177" i="21"/>
  <c r="J177" i="21"/>
  <c r="K177" i="21"/>
  <c r="L177" i="21"/>
  <c r="M177" i="21"/>
  <c r="N177" i="21"/>
  <c r="O177" i="21"/>
  <c r="P177" i="21"/>
  <c r="Q177" i="21"/>
  <c r="R177" i="21"/>
  <c r="S177" i="21"/>
  <c r="T177" i="21"/>
  <c r="U177" i="21"/>
  <c r="V177" i="21"/>
  <c r="Y177" i="21"/>
  <c r="Z177" i="21"/>
  <c r="AA177" i="21"/>
  <c r="AB177" i="21"/>
  <c r="AC177" i="21"/>
  <c r="AD177" i="21"/>
  <c r="AE177" i="21"/>
  <c r="AF177" i="21"/>
  <c r="AG177" i="21"/>
  <c r="AH177" i="21"/>
  <c r="AI177" i="21"/>
  <c r="AJ177" i="21"/>
  <c r="AK177" i="21"/>
  <c r="AL177" i="21"/>
  <c r="AM177" i="21"/>
  <c r="AN177" i="21"/>
  <c r="AO177" i="21"/>
  <c r="AP177" i="21"/>
  <c r="AQ177" i="21"/>
  <c r="AR177" i="21"/>
  <c r="AS177" i="21"/>
  <c r="AT177" i="21"/>
  <c r="AU177" i="21"/>
  <c r="AV177" i="21"/>
  <c r="AW177" i="21"/>
  <c r="AX177" i="21"/>
  <c r="AY177" i="21"/>
  <c r="AZ177" i="21"/>
  <c r="BA177" i="21"/>
  <c r="BB177" i="21"/>
  <c r="BC177" i="21"/>
  <c r="BD177" i="21"/>
  <c r="BE177" i="21"/>
  <c r="BF177" i="21"/>
  <c r="BG177" i="21"/>
  <c r="BH177" i="21"/>
  <c r="BI177" i="21"/>
  <c r="BJ177" i="21"/>
  <c r="BK177" i="21"/>
  <c r="BL177" i="21"/>
  <c r="BM177" i="21"/>
  <c r="BN177" i="21"/>
  <c r="BO177" i="21"/>
  <c r="BP177" i="21"/>
  <c r="C178" i="21"/>
  <c r="D178" i="21"/>
  <c r="G178" i="21"/>
  <c r="H178" i="21"/>
  <c r="I178" i="21"/>
  <c r="J178" i="21"/>
  <c r="K178" i="21"/>
  <c r="L178" i="21"/>
  <c r="M178" i="21"/>
  <c r="N178" i="21"/>
  <c r="O178" i="21"/>
  <c r="P178" i="21"/>
  <c r="Q178" i="21"/>
  <c r="R178" i="21"/>
  <c r="S178" i="21"/>
  <c r="T178" i="21"/>
  <c r="U178" i="21"/>
  <c r="V178" i="21"/>
  <c r="Y178" i="21"/>
  <c r="Z178" i="21"/>
  <c r="AA178" i="21"/>
  <c r="AB178" i="21"/>
  <c r="AC178" i="21"/>
  <c r="AD178" i="21"/>
  <c r="AE178" i="21"/>
  <c r="AF178" i="21"/>
  <c r="AG178" i="21"/>
  <c r="AH178" i="21"/>
  <c r="AI178" i="21"/>
  <c r="AJ178" i="21"/>
  <c r="AK178" i="21"/>
  <c r="AL178" i="21"/>
  <c r="AM178" i="21"/>
  <c r="AN178" i="21"/>
  <c r="AO178" i="21"/>
  <c r="AP178" i="21"/>
  <c r="AQ178" i="21"/>
  <c r="AR178" i="21"/>
  <c r="AS178" i="21"/>
  <c r="AT178" i="21"/>
  <c r="AU178" i="21"/>
  <c r="AV178" i="21"/>
  <c r="AW178" i="21"/>
  <c r="AX178" i="21"/>
  <c r="AY178" i="21"/>
  <c r="AZ178" i="21"/>
  <c r="BA178" i="21"/>
  <c r="BB178" i="21"/>
  <c r="BC178" i="21"/>
  <c r="BD178" i="21"/>
  <c r="BE178" i="21"/>
  <c r="BF178" i="21"/>
  <c r="BG178" i="21"/>
  <c r="BH178" i="21"/>
  <c r="BI178" i="21"/>
  <c r="BJ178" i="21"/>
  <c r="BK178" i="21"/>
  <c r="BL178" i="21"/>
  <c r="BM178" i="21"/>
  <c r="BN178" i="21"/>
  <c r="BO178" i="21"/>
  <c r="BP178" i="21"/>
  <c r="C179" i="21"/>
  <c r="D179" i="21"/>
  <c r="G179" i="21"/>
  <c r="H179" i="21"/>
  <c r="I179" i="21"/>
  <c r="J179" i="21"/>
  <c r="K179" i="21"/>
  <c r="L179" i="21"/>
  <c r="M179" i="21"/>
  <c r="N179" i="21"/>
  <c r="O179" i="21"/>
  <c r="P179" i="21"/>
  <c r="Q179" i="21"/>
  <c r="R179" i="21"/>
  <c r="S179" i="21"/>
  <c r="T179" i="21"/>
  <c r="U179" i="21"/>
  <c r="V179" i="21"/>
  <c r="Y179" i="21"/>
  <c r="Z179" i="21"/>
  <c r="AA179" i="21"/>
  <c r="AB179" i="21"/>
  <c r="AC179" i="21"/>
  <c r="AD179" i="21"/>
  <c r="AE179" i="21"/>
  <c r="AF179" i="21"/>
  <c r="AG179" i="21"/>
  <c r="AH179" i="21"/>
  <c r="AI179" i="21"/>
  <c r="AJ179" i="21"/>
  <c r="AK179" i="21"/>
  <c r="AL179" i="21"/>
  <c r="AM179" i="21"/>
  <c r="AN179" i="21"/>
  <c r="AO179" i="21"/>
  <c r="AP179" i="21"/>
  <c r="AQ179" i="21"/>
  <c r="AR179" i="21"/>
  <c r="AS179" i="21"/>
  <c r="AT179" i="21"/>
  <c r="AU179" i="21"/>
  <c r="AV179" i="21"/>
  <c r="AW179" i="21"/>
  <c r="AX179" i="21"/>
  <c r="AY179" i="21"/>
  <c r="AZ179" i="21"/>
  <c r="BA179" i="21"/>
  <c r="BB179" i="21"/>
  <c r="BC179" i="21"/>
  <c r="BD179" i="21"/>
  <c r="BE179" i="21"/>
  <c r="BF179" i="21"/>
  <c r="BG179" i="21"/>
  <c r="BH179" i="21"/>
  <c r="BI179" i="21"/>
  <c r="BJ179" i="21"/>
  <c r="BK179" i="21"/>
  <c r="BL179" i="21"/>
  <c r="BM179" i="21"/>
  <c r="BN179" i="21"/>
  <c r="BO179" i="21"/>
  <c r="BP179" i="21"/>
  <c r="C180" i="21"/>
  <c r="D180" i="21"/>
  <c r="G180" i="21"/>
  <c r="H180" i="21"/>
  <c r="I180" i="21"/>
  <c r="J180" i="21"/>
  <c r="K180" i="21"/>
  <c r="L180" i="21"/>
  <c r="M180" i="21"/>
  <c r="N180" i="21"/>
  <c r="O180" i="21"/>
  <c r="P180" i="21"/>
  <c r="Q180" i="21"/>
  <c r="R180" i="21"/>
  <c r="S180" i="21"/>
  <c r="T180" i="21"/>
  <c r="U180" i="21"/>
  <c r="V180" i="21"/>
  <c r="Y180" i="21"/>
  <c r="Z180" i="21"/>
  <c r="AA180" i="21"/>
  <c r="AB180" i="21"/>
  <c r="AC180" i="21"/>
  <c r="AD180" i="21"/>
  <c r="AE180" i="21"/>
  <c r="AF180" i="21"/>
  <c r="AG180" i="21"/>
  <c r="AH180" i="21"/>
  <c r="AI180" i="21"/>
  <c r="AJ180" i="21"/>
  <c r="AK180" i="21"/>
  <c r="AL180" i="21"/>
  <c r="AM180" i="21"/>
  <c r="AN180" i="21"/>
  <c r="AO180" i="21"/>
  <c r="AP180" i="21"/>
  <c r="AQ180" i="21"/>
  <c r="AR180" i="21"/>
  <c r="AS180" i="21"/>
  <c r="AT180" i="21"/>
  <c r="AU180" i="21"/>
  <c r="AV180" i="21"/>
  <c r="AW180" i="21"/>
  <c r="AX180" i="21"/>
  <c r="AY180" i="21"/>
  <c r="AZ180" i="21"/>
  <c r="BA180" i="21"/>
  <c r="BB180" i="21"/>
  <c r="BC180" i="21"/>
  <c r="BD180" i="21"/>
  <c r="BE180" i="21"/>
  <c r="BF180" i="21"/>
  <c r="BG180" i="21"/>
  <c r="BH180" i="21"/>
  <c r="BI180" i="21"/>
  <c r="BJ180" i="21"/>
  <c r="BK180" i="21"/>
  <c r="BL180" i="21"/>
  <c r="BM180" i="21"/>
  <c r="BN180" i="21"/>
  <c r="BO180" i="21"/>
  <c r="BP180" i="21"/>
  <c r="C181" i="21"/>
  <c r="D181" i="21"/>
  <c r="G181" i="21"/>
  <c r="H181" i="21"/>
  <c r="I181" i="21"/>
  <c r="J181" i="21"/>
  <c r="K181" i="21"/>
  <c r="L181" i="21"/>
  <c r="M181" i="21"/>
  <c r="N181" i="21"/>
  <c r="O181" i="21"/>
  <c r="P181" i="21"/>
  <c r="Q181" i="21"/>
  <c r="R181" i="21"/>
  <c r="S181" i="21"/>
  <c r="T181" i="21"/>
  <c r="U181" i="21"/>
  <c r="V181" i="21"/>
  <c r="Y181" i="21"/>
  <c r="Z181" i="21"/>
  <c r="AA181" i="21"/>
  <c r="AB181" i="21"/>
  <c r="AC181" i="21"/>
  <c r="AD181" i="21"/>
  <c r="AE181" i="21"/>
  <c r="AF181" i="21"/>
  <c r="AG181" i="21"/>
  <c r="AH181" i="21"/>
  <c r="AI181" i="21"/>
  <c r="AJ181" i="21"/>
  <c r="AK181" i="21"/>
  <c r="AL181" i="21"/>
  <c r="AM181" i="21"/>
  <c r="AN181" i="21"/>
  <c r="AO181" i="21"/>
  <c r="AP181" i="21"/>
  <c r="AQ181" i="21"/>
  <c r="AR181" i="21"/>
  <c r="AS181" i="21"/>
  <c r="AT181" i="21"/>
  <c r="AU181" i="21"/>
  <c r="AV181" i="21"/>
  <c r="AW181" i="21"/>
  <c r="AX181" i="21"/>
  <c r="AY181" i="21"/>
  <c r="AZ181" i="21"/>
  <c r="BA181" i="21"/>
  <c r="BB181" i="21"/>
  <c r="BC181" i="21"/>
  <c r="BD181" i="21"/>
  <c r="BE181" i="21"/>
  <c r="BF181" i="21"/>
  <c r="BG181" i="21"/>
  <c r="BH181" i="21"/>
  <c r="BI181" i="21"/>
  <c r="BJ181" i="21"/>
  <c r="BK181" i="21"/>
  <c r="BL181" i="21"/>
  <c r="BM181" i="21"/>
  <c r="BN181" i="21"/>
  <c r="BO181" i="21"/>
  <c r="BP181" i="21"/>
  <c r="C182" i="21"/>
  <c r="D182" i="21"/>
  <c r="G182" i="21"/>
  <c r="H182" i="21"/>
  <c r="I182" i="21"/>
  <c r="J182" i="21"/>
  <c r="K182" i="21"/>
  <c r="L182" i="21"/>
  <c r="M182" i="21"/>
  <c r="N182" i="21"/>
  <c r="O182" i="21"/>
  <c r="P182" i="21"/>
  <c r="Q182" i="21"/>
  <c r="R182" i="21"/>
  <c r="S182" i="21"/>
  <c r="T182" i="21"/>
  <c r="U182" i="21"/>
  <c r="V182" i="21"/>
  <c r="Y182" i="21"/>
  <c r="Z182" i="21"/>
  <c r="AA182" i="21"/>
  <c r="AB182" i="21"/>
  <c r="AC182" i="21"/>
  <c r="AD182" i="21"/>
  <c r="AE182" i="21"/>
  <c r="AF182" i="21"/>
  <c r="AG182" i="21"/>
  <c r="AH182" i="21"/>
  <c r="AI182" i="21"/>
  <c r="AJ182" i="21"/>
  <c r="AK182" i="21"/>
  <c r="AL182" i="21"/>
  <c r="AM182" i="21"/>
  <c r="AN182" i="21"/>
  <c r="AO182" i="21"/>
  <c r="AP182" i="21"/>
  <c r="AQ182" i="21"/>
  <c r="AR182" i="21"/>
  <c r="AS182" i="21"/>
  <c r="AT182" i="21"/>
  <c r="AU182" i="21"/>
  <c r="AV182" i="21"/>
  <c r="AW182" i="21"/>
  <c r="AX182" i="21"/>
  <c r="AY182" i="21"/>
  <c r="AZ182" i="21"/>
  <c r="BA182" i="21"/>
  <c r="BB182" i="21"/>
  <c r="BC182" i="21"/>
  <c r="BD182" i="21"/>
  <c r="BE182" i="21"/>
  <c r="BF182" i="21"/>
  <c r="BG182" i="21"/>
  <c r="BH182" i="21"/>
  <c r="BI182" i="21"/>
  <c r="BJ182" i="21"/>
  <c r="BK182" i="21"/>
  <c r="BL182" i="21"/>
  <c r="BM182" i="21"/>
  <c r="BN182" i="21"/>
  <c r="BO182" i="21"/>
  <c r="BP182" i="21"/>
  <c r="C183" i="21"/>
  <c r="D183" i="21"/>
  <c r="G183" i="21"/>
  <c r="H183" i="21"/>
  <c r="I183" i="21"/>
  <c r="J183" i="21"/>
  <c r="K183" i="21"/>
  <c r="L183" i="21"/>
  <c r="M183" i="21"/>
  <c r="N183" i="21"/>
  <c r="O183" i="21"/>
  <c r="P183" i="21"/>
  <c r="Q183" i="21"/>
  <c r="R183" i="21"/>
  <c r="S183" i="21"/>
  <c r="T183" i="21"/>
  <c r="U183" i="21"/>
  <c r="V183" i="21"/>
  <c r="Y183" i="21"/>
  <c r="Z183" i="21"/>
  <c r="AA183" i="21"/>
  <c r="AB183" i="21"/>
  <c r="AC183" i="21"/>
  <c r="AD183" i="21"/>
  <c r="AE183" i="21"/>
  <c r="AF183" i="21"/>
  <c r="AG183" i="21"/>
  <c r="AH183" i="21"/>
  <c r="AI183" i="21"/>
  <c r="AJ183" i="21"/>
  <c r="AK183" i="21"/>
  <c r="AL183" i="21"/>
  <c r="AM183" i="21"/>
  <c r="AN183" i="21"/>
  <c r="AO183" i="21"/>
  <c r="AP183" i="21"/>
  <c r="AQ183" i="21"/>
  <c r="AR183" i="21"/>
  <c r="AS183" i="21"/>
  <c r="AT183" i="21"/>
  <c r="AU183" i="21"/>
  <c r="AV183" i="21"/>
  <c r="AW183" i="21"/>
  <c r="AX183" i="21"/>
  <c r="AY183" i="21"/>
  <c r="AZ183" i="21"/>
  <c r="BA183" i="21"/>
  <c r="BB183" i="21"/>
  <c r="BC183" i="21"/>
  <c r="BD183" i="21"/>
  <c r="BE183" i="21"/>
  <c r="BF183" i="21"/>
  <c r="BG183" i="21"/>
  <c r="BH183" i="21"/>
  <c r="BI183" i="21"/>
  <c r="BJ183" i="21"/>
  <c r="BK183" i="21"/>
  <c r="BL183" i="21"/>
  <c r="BM183" i="21"/>
  <c r="BN183" i="21"/>
  <c r="BO183" i="21"/>
  <c r="BP183" i="21"/>
  <c r="C184" i="21"/>
  <c r="D184" i="21"/>
  <c r="G184" i="21"/>
  <c r="H184" i="21"/>
  <c r="I184" i="21"/>
  <c r="J184" i="21"/>
  <c r="K184" i="21"/>
  <c r="L184" i="21"/>
  <c r="M184" i="21"/>
  <c r="N184" i="21"/>
  <c r="O184" i="21"/>
  <c r="P184" i="21"/>
  <c r="Q184" i="21"/>
  <c r="R184" i="21"/>
  <c r="S184" i="21"/>
  <c r="T184" i="21"/>
  <c r="U184" i="21"/>
  <c r="V184" i="21"/>
  <c r="Y184" i="21"/>
  <c r="Z184" i="21"/>
  <c r="AA184" i="21"/>
  <c r="AB184" i="21"/>
  <c r="AC184" i="21"/>
  <c r="AD184" i="21"/>
  <c r="AE184" i="21"/>
  <c r="AF184" i="21"/>
  <c r="AG184" i="21"/>
  <c r="AH184" i="21"/>
  <c r="AI184" i="21"/>
  <c r="AJ184" i="21"/>
  <c r="AK184" i="21"/>
  <c r="AL184" i="21"/>
  <c r="AM184" i="21"/>
  <c r="AN184" i="21"/>
  <c r="AO184" i="21"/>
  <c r="AP184" i="21"/>
  <c r="AQ184" i="21"/>
  <c r="AR184" i="21"/>
  <c r="AS184" i="21"/>
  <c r="AT184" i="21"/>
  <c r="AU184" i="21"/>
  <c r="AV184" i="21"/>
  <c r="AW184" i="21"/>
  <c r="AX184" i="21"/>
  <c r="AY184" i="21"/>
  <c r="AZ184" i="21"/>
  <c r="BA184" i="21"/>
  <c r="BB184" i="21"/>
  <c r="BC184" i="21"/>
  <c r="BD184" i="21"/>
  <c r="BE184" i="21"/>
  <c r="BF184" i="21"/>
  <c r="BG184" i="21"/>
  <c r="BH184" i="21"/>
  <c r="BI184" i="21"/>
  <c r="BJ184" i="21"/>
  <c r="BK184" i="21"/>
  <c r="BL184" i="21"/>
  <c r="BM184" i="21"/>
  <c r="BN184" i="21"/>
  <c r="BO184" i="21"/>
  <c r="BP184" i="21"/>
  <c r="C185" i="21"/>
  <c r="D185" i="21"/>
  <c r="G185" i="21"/>
  <c r="H185" i="21"/>
  <c r="I185" i="21"/>
  <c r="J185" i="21"/>
  <c r="K185" i="21"/>
  <c r="L185" i="21"/>
  <c r="M185" i="21"/>
  <c r="N185" i="21"/>
  <c r="O185" i="21"/>
  <c r="P185" i="21"/>
  <c r="Q185" i="21"/>
  <c r="R185" i="21"/>
  <c r="S185" i="21"/>
  <c r="T185" i="21"/>
  <c r="U185" i="21"/>
  <c r="V185" i="21"/>
  <c r="Y185" i="21"/>
  <c r="Z185" i="21"/>
  <c r="AA185" i="21"/>
  <c r="AB185" i="21"/>
  <c r="AC185" i="21"/>
  <c r="AD185" i="21"/>
  <c r="AE185" i="21"/>
  <c r="AF185" i="21"/>
  <c r="AG185" i="21"/>
  <c r="AH185" i="21"/>
  <c r="AI185" i="21"/>
  <c r="AJ185" i="21"/>
  <c r="AK185" i="21"/>
  <c r="AL185" i="21"/>
  <c r="AM185" i="21"/>
  <c r="AN185" i="21"/>
  <c r="AO185" i="21"/>
  <c r="AP185" i="21"/>
  <c r="AQ185" i="21"/>
  <c r="AR185" i="21"/>
  <c r="AS185" i="21"/>
  <c r="AT185" i="21"/>
  <c r="AU185" i="21"/>
  <c r="AV185" i="21"/>
  <c r="AW185" i="21"/>
  <c r="AX185" i="21"/>
  <c r="AY185" i="21"/>
  <c r="AZ185" i="21"/>
  <c r="BA185" i="21"/>
  <c r="BB185" i="21"/>
  <c r="BC185" i="21"/>
  <c r="BD185" i="21"/>
  <c r="BE185" i="21"/>
  <c r="BF185" i="21"/>
  <c r="BG185" i="21"/>
  <c r="BH185" i="21"/>
  <c r="BI185" i="21"/>
  <c r="BJ185" i="21"/>
  <c r="BK185" i="21"/>
  <c r="BL185" i="21"/>
  <c r="BM185" i="21"/>
  <c r="BN185" i="21"/>
  <c r="BO185" i="21"/>
  <c r="BP185" i="21"/>
  <c r="C186" i="21"/>
  <c r="D186" i="21"/>
  <c r="G186" i="21"/>
  <c r="H186" i="21"/>
  <c r="I186" i="21"/>
  <c r="J186" i="21"/>
  <c r="K186" i="21"/>
  <c r="L186" i="21"/>
  <c r="M186" i="21"/>
  <c r="N186" i="21"/>
  <c r="O186" i="21"/>
  <c r="P186" i="21"/>
  <c r="Q186" i="21"/>
  <c r="R186" i="21"/>
  <c r="S186" i="21"/>
  <c r="T186" i="21"/>
  <c r="U186" i="21"/>
  <c r="V186" i="21"/>
  <c r="Y186" i="21"/>
  <c r="Z186" i="21"/>
  <c r="AA186" i="21"/>
  <c r="AB186" i="21"/>
  <c r="AC186" i="21"/>
  <c r="AD186" i="21"/>
  <c r="AE186" i="21"/>
  <c r="AF186" i="21"/>
  <c r="AG186" i="21"/>
  <c r="AH186" i="21"/>
  <c r="AI186" i="21"/>
  <c r="AJ186" i="21"/>
  <c r="AK186" i="21"/>
  <c r="AL186" i="21"/>
  <c r="AM186" i="21"/>
  <c r="AN186" i="21"/>
  <c r="AO186" i="21"/>
  <c r="AP186" i="21"/>
  <c r="AQ186" i="21"/>
  <c r="AR186" i="21"/>
  <c r="AS186" i="21"/>
  <c r="AT186" i="21"/>
  <c r="AU186" i="21"/>
  <c r="AV186" i="21"/>
  <c r="AW186" i="21"/>
  <c r="AX186" i="21"/>
  <c r="AY186" i="21"/>
  <c r="AZ186" i="21"/>
  <c r="BA186" i="21"/>
  <c r="BB186" i="21"/>
  <c r="BC186" i="21"/>
  <c r="BD186" i="21"/>
  <c r="BE186" i="21"/>
  <c r="BF186" i="21"/>
  <c r="BG186" i="21"/>
  <c r="BH186" i="21"/>
  <c r="BI186" i="21"/>
  <c r="BJ186" i="21"/>
  <c r="BK186" i="21"/>
  <c r="BL186" i="21"/>
  <c r="BM186" i="21"/>
  <c r="BN186" i="21"/>
  <c r="BO186" i="21"/>
  <c r="BP186" i="21"/>
  <c r="C187" i="21"/>
  <c r="D187" i="21"/>
  <c r="G187" i="21"/>
  <c r="H187" i="21"/>
  <c r="I187" i="21"/>
  <c r="J187" i="21"/>
  <c r="K187" i="21"/>
  <c r="L187" i="21"/>
  <c r="M187" i="21"/>
  <c r="N187" i="21"/>
  <c r="O187" i="21"/>
  <c r="P187" i="21"/>
  <c r="Q187" i="21"/>
  <c r="R187" i="21"/>
  <c r="S187" i="21"/>
  <c r="T187" i="21"/>
  <c r="U187" i="21"/>
  <c r="V187" i="21"/>
  <c r="Y187" i="21"/>
  <c r="Z187" i="21"/>
  <c r="AA187" i="21"/>
  <c r="AB187" i="21"/>
  <c r="AC187" i="21"/>
  <c r="AD187" i="21"/>
  <c r="AE187" i="21"/>
  <c r="AF187" i="21"/>
  <c r="AG187" i="21"/>
  <c r="AH187" i="21"/>
  <c r="AI187" i="21"/>
  <c r="AJ187" i="21"/>
  <c r="AK187" i="21"/>
  <c r="AL187" i="21"/>
  <c r="AM187" i="21"/>
  <c r="AN187" i="21"/>
  <c r="AO187" i="21"/>
  <c r="AP187" i="21"/>
  <c r="AQ187" i="21"/>
  <c r="AR187" i="21"/>
  <c r="AS187" i="21"/>
  <c r="AT187" i="21"/>
  <c r="AU187" i="21"/>
  <c r="AV187" i="21"/>
  <c r="AW187" i="21"/>
  <c r="AX187" i="21"/>
  <c r="AY187" i="21"/>
  <c r="AZ187" i="21"/>
  <c r="BA187" i="21"/>
  <c r="BB187" i="21"/>
  <c r="BC187" i="21"/>
  <c r="BD187" i="21"/>
  <c r="BE187" i="21"/>
  <c r="BF187" i="21"/>
  <c r="BG187" i="21"/>
  <c r="BH187" i="21"/>
  <c r="BI187" i="21"/>
  <c r="BJ187" i="21"/>
  <c r="BK187" i="21"/>
  <c r="BL187" i="21"/>
  <c r="BM187" i="21"/>
  <c r="BN187" i="21"/>
  <c r="BO187" i="21"/>
  <c r="BP187" i="21"/>
  <c r="C188" i="21"/>
  <c r="D188" i="21"/>
  <c r="G188" i="21"/>
  <c r="H188" i="21"/>
  <c r="I188" i="21"/>
  <c r="J188" i="21"/>
  <c r="K188" i="21"/>
  <c r="L188" i="21"/>
  <c r="M188" i="21"/>
  <c r="N188" i="21"/>
  <c r="O188" i="21"/>
  <c r="P188" i="21"/>
  <c r="Q188" i="21"/>
  <c r="R188" i="21"/>
  <c r="S188" i="21"/>
  <c r="T188" i="21"/>
  <c r="U188" i="21"/>
  <c r="V188" i="21"/>
  <c r="Y188" i="21"/>
  <c r="Z188" i="21"/>
  <c r="AA188" i="21"/>
  <c r="AB188" i="21"/>
  <c r="AC188" i="21"/>
  <c r="AD188" i="21"/>
  <c r="AE188" i="21"/>
  <c r="AF188" i="21"/>
  <c r="AG188" i="21"/>
  <c r="AH188" i="21"/>
  <c r="AI188" i="21"/>
  <c r="AJ188" i="21"/>
  <c r="AK188" i="21"/>
  <c r="AL188" i="21"/>
  <c r="AM188" i="21"/>
  <c r="AN188" i="21"/>
  <c r="AO188" i="21"/>
  <c r="AP188" i="21"/>
  <c r="AQ188" i="21"/>
  <c r="AR188" i="21"/>
  <c r="AS188" i="21"/>
  <c r="AT188" i="21"/>
  <c r="AU188" i="21"/>
  <c r="AV188" i="21"/>
  <c r="AW188" i="21"/>
  <c r="AX188" i="21"/>
  <c r="AY188" i="21"/>
  <c r="AZ188" i="21"/>
  <c r="BA188" i="21"/>
  <c r="BB188" i="21"/>
  <c r="BC188" i="21"/>
  <c r="BD188" i="21"/>
  <c r="BE188" i="21"/>
  <c r="BF188" i="21"/>
  <c r="BG188" i="21"/>
  <c r="BH188" i="21"/>
  <c r="BI188" i="21"/>
  <c r="BJ188" i="21"/>
  <c r="BK188" i="21"/>
  <c r="BL188" i="21"/>
  <c r="BM188" i="21"/>
  <c r="BN188" i="21"/>
  <c r="BO188" i="21"/>
  <c r="BP188" i="21"/>
  <c r="C189" i="21"/>
  <c r="D189" i="21"/>
  <c r="G189" i="21"/>
  <c r="H189" i="21"/>
  <c r="I189" i="21"/>
  <c r="J189" i="21"/>
  <c r="K189" i="21"/>
  <c r="L189" i="21"/>
  <c r="M189" i="21"/>
  <c r="N189" i="21"/>
  <c r="O189" i="21"/>
  <c r="P189" i="21"/>
  <c r="Q189" i="21"/>
  <c r="R189" i="21"/>
  <c r="S189" i="21"/>
  <c r="T189" i="21"/>
  <c r="U189" i="21"/>
  <c r="V189" i="21"/>
  <c r="Y189" i="21"/>
  <c r="Z189" i="21"/>
  <c r="AA189" i="21"/>
  <c r="AB189" i="21"/>
  <c r="AC189" i="21"/>
  <c r="AD189" i="21"/>
  <c r="AE189" i="21"/>
  <c r="AF189" i="21"/>
  <c r="AG189" i="21"/>
  <c r="AH189" i="21"/>
  <c r="AI189" i="21"/>
  <c r="AJ189" i="21"/>
  <c r="AK189" i="21"/>
  <c r="AL189" i="21"/>
  <c r="AM189" i="21"/>
  <c r="AN189" i="21"/>
  <c r="AO189" i="21"/>
  <c r="AP189" i="21"/>
  <c r="AQ189" i="21"/>
  <c r="AR189" i="21"/>
  <c r="AS189" i="21"/>
  <c r="AT189" i="21"/>
  <c r="AU189" i="21"/>
  <c r="AV189" i="21"/>
  <c r="AW189" i="21"/>
  <c r="AX189" i="21"/>
  <c r="AY189" i="21"/>
  <c r="AZ189" i="21"/>
  <c r="BA189" i="21"/>
  <c r="BB189" i="21"/>
  <c r="BC189" i="21"/>
  <c r="BD189" i="21"/>
  <c r="BE189" i="21"/>
  <c r="BF189" i="21"/>
  <c r="BG189" i="21"/>
  <c r="BH189" i="21"/>
  <c r="BI189" i="21"/>
  <c r="BJ189" i="21"/>
  <c r="BK189" i="21"/>
  <c r="BL189" i="21"/>
  <c r="BM189" i="21"/>
  <c r="BN189" i="21"/>
  <c r="BO189" i="21"/>
  <c r="BP189" i="21"/>
  <c r="C190" i="21"/>
  <c r="D190" i="21"/>
  <c r="G190" i="21"/>
  <c r="H190" i="21"/>
  <c r="I190" i="21"/>
  <c r="J190" i="21"/>
  <c r="K190" i="21"/>
  <c r="L190" i="21"/>
  <c r="M190" i="21"/>
  <c r="N190" i="21"/>
  <c r="O190" i="21"/>
  <c r="P190" i="21"/>
  <c r="Q190" i="21"/>
  <c r="R190" i="21"/>
  <c r="S190" i="21"/>
  <c r="T190" i="21"/>
  <c r="U190" i="21"/>
  <c r="V190" i="21"/>
  <c r="Y190" i="21"/>
  <c r="Z190" i="21"/>
  <c r="AA190" i="21"/>
  <c r="AB190" i="21"/>
  <c r="AC190" i="21"/>
  <c r="AD190" i="21"/>
  <c r="AE190" i="21"/>
  <c r="AF190" i="21"/>
  <c r="AG190" i="21"/>
  <c r="AH190" i="21"/>
  <c r="AI190" i="21"/>
  <c r="AJ190" i="21"/>
  <c r="AK190" i="21"/>
  <c r="AL190" i="21"/>
  <c r="AM190" i="21"/>
  <c r="AN190" i="21"/>
  <c r="AO190" i="21"/>
  <c r="AP190" i="21"/>
  <c r="AQ190" i="21"/>
  <c r="AR190" i="21"/>
  <c r="AS190" i="21"/>
  <c r="AT190" i="21"/>
  <c r="AU190" i="21"/>
  <c r="AV190" i="21"/>
  <c r="AW190" i="21"/>
  <c r="AX190" i="21"/>
  <c r="AY190" i="21"/>
  <c r="AZ190" i="21"/>
  <c r="BA190" i="21"/>
  <c r="BB190" i="21"/>
  <c r="BC190" i="21"/>
  <c r="BD190" i="21"/>
  <c r="BE190" i="21"/>
  <c r="BF190" i="21"/>
  <c r="BG190" i="21"/>
  <c r="BH190" i="21"/>
  <c r="BI190" i="21"/>
  <c r="BJ190" i="21"/>
  <c r="BK190" i="21"/>
  <c r="BL190" i="21"/>
  <c r="BM190" i="21"/>
  <c r="BN190" i="21"/>
  <c r="BO190" i="21"/>
  <c r="BP190" i="21"/>
  <c r="C191" i="21"/>
  <c r="D191" i="21"/>
  <c r="G191" i="21"/>
  <c r="H191" i="21"/>
  <c r="I191" i="21"/>
  <c r="J191" i="21"/>
  <c r="K191" i="21"/>
  <c r="L191" i="21"/>
  <c r="M191" i="21"/>
  <c r="N191" i="21"/>
  <c r="O191" i="21"/>
  <c r="P191" i="21"/>
  <c r="Q191" i="21"/>
  <c r="R191" i="21"/>
  <c r="S191" i="21"/>
  <c r="T191" i="21"/>
  <c r="U191" i="21"/>
  <c r="V191" i="21"/>
  <c r="Y191" i="21"/>
  <c r="Z191" i="21"/>
  <c r="AA191" i="21"/>
  <c r="AB191" i="21"/>
  <c r="AC191" i="21"/>
  <c r="AD191" i="21"/>
  <c r="AE191" i="21"/>
  <c r="AF191" i="21"/>
  <c r="AG191" i="21"/>
  <c r="AH191" i="21"/>
  <c r="AI191" i="21"/>
  <c r="AJ191" i="21"/>
  <c r="AK191" i="21"/>
  <c r="AL191" i="21"/>
  <c r="AM191" i="21"/>
  <c r="AN191" i="21"/>
  <c r="AO191" i="21"/>
  <c r="AP191" i="21"/>
  <c r="AQ191" i="21"/>
  <c r="AR191" i="21"/>
  <c r="AS191" i="21"/>
  <c r="AT191" i="21"/>
  <c r="AU191" i="21"/>
  <c r="AV191" i="21"/>
  <c r="AW191" i="21"/>
  <c r="AX191" i="21"/>
  <c r="AY191" i="21"/>
  <c r="AZ191" i="21"/>
  <c r="BA191" i="21"/>
  <c r="BB191" i="21"/>
  <c r="BC191" i="21"/>
  <c r="BD191" i="21"/>
  <c r="BE191" i="21"/>
  <c r="BF191" i="21"/>
  <c r="BG191" i="21"/>
  <c r="BH191" i="21"/>
  <c r="BI191" i="21"/>
  <c r="BJ191" i="21"/>
  <c r="BK191" i="21"/>
  <c r="BL191" i="21"/>
  <c r="BM191" i="21"/>
  <c r="BN191" i="21"/>
  <c r="BO191" i="21"/>
  <c r="BP191" i="21"/>
  <c r="C192" i="21"/>
  <c r="D192" i="21"/>
  <c r="G192" i="21"/>
  <c r="H192" i="21"/>
  <c r="I192" i="21"/>
  <c r="J192" i="21"/>
  <c r="K192" i="21"/>
  <c r="L192" i="21"/>
  <c r="M192" i="21"/>
  <c r="N192" i="21"/>
  <c r="O192" i="21"/>
  <c r="P192" i="21"/>
  <c r="Q192" i="21"/>
  <c r="R192" i="21"/>
  <c r="S192" i="21"/>
  <c r="T192" i="21"/>
  <c r="U192" i="21"/>
  <c r="V192" i="21"/>
  <c r="Y192" i="21"/>
  <c r="Z192" i="21"/>
  <c r="AA192" i="21"/>
  <c r="AB192" i="21"/>
  <c r="AC192" i="21"/>
  <c r="AD192" i="21"/>
  <c r="AE192" i="21"/>
  <c r="AF192" i="21"/>
  <c r="AG192" i="21"/>
  <c r="AH192" i="21"/>
  <c r="AI192" i="21"/>
  <c r="AJ192" i="21"/>
  <c r="AK192" i="21"/>
  <c r="AL192" i="21"/>
  <c r="AM192" i="21"/>
  <c r="AN192" i="21"/>
  <c r="AO192" i="21"/>
  <c r="AP192" i="21"/>
  <c r="AQ192" i="21"/>
  <c r="AR192" i="21"/>
  <c r="AS192" i="21"/>
  <c r="AT192" i="21"/>
  <c r="AU192" i="21"/>
  <c r="AV192" i="21"/>
  <c r="AW192" i="21"/>
  <c r="AX192" i="21"/>
  <c r="AY192" i="21"/>
  <c r="AZ192" i="21"/>
  <c r="BA192" i="21"/>
  <c r="BB192" i="21"/>
  <c r="BC192" i="21"/>
  <c r="BD192" i="21"/>
  <c r="BE192" i="21"/>
  <c r="BF192" i="21"/>
  <c r="BG192" i="21"/>
  <c r="BH192" i="21"/>
  <c r="BI192" i="21"/>
  <c r="BJ192" i="21"/>
  <c r="BK192" i="21"/>
  <c r="BL192" i="21"/>
  <c r="BM192" i="21"/>
  <c r="BN192" i="21"/>
  <c r="BO192" i="21"/>
  <c r="BP192" i="21"/>
  <c r="C193" i="21"/>
  <c r="D193" i="21"/>
  <c r="G193" i="21"/>
  <c r="H193" i="21"/>
  <c r="I193" i="21"/>
  <c r="J193" i="21"/>
  <c r="K193" i="21"/>
  <c r="L193" i="21"/>
  <c r="M193" i="21"/>
  <c r="N193" i="21"/>
  <c r="O193" i="21"/>
  <c r="P193" i="21"/>
  <c r="Q193" i="21"/>
  <c r="R193" i="21"/>
  <c r="S193" i="21"/>
  <c r="T193" i="21"/>
  <c r="U193" i="21"/>
  <c r="V193" i="21"/>
  <c r="Y193" i="21"/>
  <c r="Z193" i="21"/>
  <c r="AA193" i="21"/>
  <c r="AB193" i="21"/>
  <c r="AC193" i="21"/>
  <c r="AD193" i="21"/>
  <c r="AE193" i="21"/>
  <c r="AF193" i="21"/>
  <c r="AG193" i="21"/>
  <c r="AH193" i="21"/>
  <c r="AI193" i="21"/>
  <c r="AJ193" i="21"/>
  <c r="AK193" i="21"/>
  <c r="AL193" i="21"/>
  <c r="AM193" i="21"/>
  <c r="AN193" i="21"/>
  <c r="AO193" i="21"/>
  <c r="AP193" i="21"/>
  <c r="AQ193" i="21"/>
  <c r="AR193" i="21"/>
  <c r="AS193" i="21"/>
  <c r="AT193" i="21"/>
  <c r="AU193" i="21"/>
  <c r="AV193" i="21"/>
  <c r="AW193" i="21"/>
  <c r="AX193" i="21"/>
  <c r="AY193" i="21"/>
  <c r="AZ193" i="21"/>
  <c r="BA193" i="21"/>
  <c r="BB193" i="21"/>
  <c r="BC193" i="21"/>
  <c r="BD193" i="21"/>
  <c r="BE193" i="21"/>
  <c r="BF193" i="21"/>
  <c r="BG193" i="21"/>
  <c r="BH193" i="21"/>
  <c r="BI193" i="21"/>
  <c r="BJ193" i="21"/>
  <c r="BK193" i="21"/>
  <c r="BL193" i="21"/>
  <c r="BM193" i="21"/>
  <c r="BN193" i="21"/>
  <c r="BO193" i="21"/>
  <c r="BP193" i="21"/>
  <c r="C194" i="21"/>
  <c r="D194" i="21"/>
  <c r="G194" i="21"/>
  <c r="H194" i="21"/>
  <c r="I194" i="21"/>
  <c r="J194" i="21"/>
  <c r="K194" i="21"/>
  <c r="L194" i="21"/>
  <c r="M194" i="21"/>
  <c r="N194" i="21"/>
  <c r="O194" i="21"/>
  <c r="P194" i="21"/>
  <c r="Q194" i="21"/>
  <c r="R194" i="21"/>
  <c r="S194" i="21"/>
  <c r="T194" i="21"/>
  <c r="U194" i="21"/>
  <c r="V194" i="21"/>
  <c r="Y194" i="21"/>
  <c r="Z194" i="21"/>
  <c r="AA194" i="21"/>
  <c r="AB194" i="21"/>
  <c r="AC194" i="21"/>
  <c r="AD194" i="21"/>
  <c r="AE194" i="21"/>
  <c r="AF194" i="21"/>
  <c r="AG194" i="21"/>
  <c r="AH194" i="21"/>
  <c r="AI194" i="21"/>
  <c r="AJ194" i="21"/>
  <c r="AK194" i="21"/>
  <c r="AL194" i="21"/>
  <c r="AM194" i="21"/>
  <c r="AN194" i="21"/>
  <c r="AO194" i="21"/>
  <c r="AP194" i="21"/>
  <c r="AQ194" i="21"/>
  <c r="AR194" i="21"/>
  <c r="AS194" i="21"/>
  <c r="AT194" i="21"/>
  <c r="AU194" i="21"/>
  <c r="AV194" i="21"/>
  <c r="AW194" i="21"/>
  <c r="AX194" i="21"/>
  <c r="AY194" i="21"/>
  <c r="AZ194" i="21"/>
  <c r="BA194" i="21"/>
  <c r="BB194" i="21"/>
  <c r="BC194" i="21"/>
  <c r="BD194" i="21"/>
  <c r="BE194" i="21"/>
  <c r="BF194" i="21"/>
  <c r="BG194" i="21"/>
  <c r="BH194" i="21"/>
  <c r="BI194" i="21"/>
  <c r="BJ194" i="21"/>
  <c r="BK194" i="21"/>
  <c r="BL194" i="21"/>
  <c r="BM194" i="21"/>
  <c r="BN194" i="21"/>
  <c r="BO194" i="21"/>
  <c r="BP194" i="21"/>
  <c r="C195" i="21"/>
  <c r="D195" i="21"/>
  <c r="G195" i="21"/>
  <c r="H195" i="21"/>
  <c r="I195" i="21"/>
  <c r="J195" i="21"/>
  <c r="K195" i="21"/>
  <c r="L195" i="21"/>
  <c r="M195" i="21"/>
  <c r="N195" i="21"/>
  <c r="O195" i="21"/>
  <c r="P195" i="21"/>
  <c r="Q195" i="21"/>
  <c r="R195" i="21"/>
  <c r="S195" i="21"/>
  <c r="T195" i="21"/>
  <c r="U195" i="21"/>
  <c r="V195" i="21"/>
  <c r="Y195" i="21"/>
  <c r="Z195" i="21"/>
  <c r="AA195" i="21"/>
  <c r="AB195" i="21"/>
  <c r="AC195" i="21"/>
  <c r="AD195" i="21"/>
  <c r="AE195" i="21"/>
  <c r="AF195" i="21"/>
  <c r="AG195" i="21"/>
  <c r="AH195" i="21"/>
  <c r="AI195" i="21"/>
  <c r="AJ195" i="21"/>
  <c r="AK195" i="21"/>
  <c r="AL195" i="21"/>
  <c r="AM195" i="21"/>
  <c r="AN195" i="21"/>
  <c r="AO195" i="21"/>
  <c r="AP195" i="21"/>
  <c r="AQ195" i="21"/>
  <c r="AR195" i="21"/>
  <c r="AS195" i="21"/>
  <c r="AT195" i="21"/>
  <c r="AU195" i="21"/>
  <c r="AV195" i="21"/>
  <c r="AW195" i="21"/>
  <c r="AX195" i="21"/>
  <c r="AY195" i="21"/>
  <c r="AZ195" i="21"/>
  <c r="BA195" i="21"/>
  <c r="BB195" i="21"/>
  <c r="BC195" i="21"/>
  <c r="BD195" i="21"/>
  <c r="BE195" i="21"/>
  <c r="BF195" i="21"/>
  <c r="BG195" i="21"/>
  <c r="BH195" i="21"/>
  <c r="BI195" i="21"/>
  <c r="BJ195" i="21"/>
  <c r="BK195" i="21"/>
  <c r="BL195" i="21"/>
  <c r="BM195" i="21"/>
  <c r="BN195" i="21"/>
  <c r="BO195" i="21"/>
  <c r="BP195" i="21"/>
  <c r="C196" i="21"/>
  <c r="D196" i="21"/>
  <c r="G196" i="21"/>
  <c r="H196" i="21"/>
  <c r="I196" i="21"/>
  <c r="J196" i="21"/>
  <c r="K196" i="21"/>
  <c r="L196" i="21"/>
  <c r="M196" i="21"/>
  <c r="N196" i="21"/>
  <c r="O196" i="21"/>
  <c r="P196" i="21"/>
  <c r="Q196" i="21"/>
  <c r="R196" i="21"/>
  <c r="S196" i="21"/>
  <c r="T196" i="21"/>
  <c r="U196" i="21"/>
  <c r="V196" i="21"/>
  <c r="Y196" i="21"/>
  <c r="Z196" i="21"/>
  <c r="AA196" i="21"/>
  <c r="AB196" i="21"/>
  <c r="AC196" i="21"/>
  <c r="AD196" i="21"/>
  <c r="AE196" i="21"/>
  <c r="AF196" i="21"/>
  <c r="AG196" i="21"/>
  <c r="AH196" i="21"/>
  <c r="AI196" i="21"/>
  <c r="AJ196" i="21"/>
  <c r="AK196" i="21"/>
  <c r="AL196" i="21"/>
  <c r="AM196" i="21"/>
  <c r="AN196" i="21"/>
  <c r="AO196" i="21"/>
  <c r="AP196" i="21"/>
  <c r="AQ196" i="21"/>
  <c r="AR196" i="21"/>
  <c r="AS196" i="21"/>
  <c r="AT196" i="21"/>
  <c r="AU196" i="21"/>
  <c r="AV196" i="21"/>
  <c r="AW196" i="21"/>
  <c r="AX196" i="21"/>
  <c r="AY196" i="21"/>
  <c r="AZ196" i="21"/>
  <c r="BA196" i="21"/>
  <c r="BB196" i="21"/>
  <c r="BC196" i="21"/>
  <c r="BD196" i="21"/>
  <c r="BE196" i="21"/>
  <c r="BF196" i="21"/>
  <c r="BG196" i="21"/>
  <c r="BH196" i="21"/>
  <c r="BI196" i="21"/>
  <c r="BJ196" i="21"/>
  <c r="BK196" i="21"/>
  <c r="BL196" i="21"/>
  <c r="BM196" i="21"/>
  <c r="BN196" i="21"/>
  <c r="BO196" i="21"/>
  <c r="BP196" i="21"/>
  <c r="C197" i="21"/>
  <c r="D197" i="21"/>
  <c r="G197" i="21"/>
  <c r="H197" i="21"/>
  <c r="I197" i="21"/>
  <c r="J197" i="21"/>
  <c r="K197" i="21"/>
  <c r="L197" i="21"/>
  <c r="M197" i="21"/>
  <c r="N197" i="21"/>
  <c r="O197" i="21"/>
  <c r="P197" i="21"/>
  <c r="Q197" i="21"/>
  <c r="R197" i="21"/>
  <c r="S197" i="21"/>
  <c r="T197" i="21"/>
  <c r="U197" i="21"/>
  <c r="V197" i="21"/>
  <c r="Y197" i="21"/>
  <c r="Z197" i="21"/>
  <c r="AA197" i="21"/>
  <c r="AB197" i="21"/>
  <c r="AC197" i="21"/>
  <c r="AD197" i="21"/>
  <c r="AE197" i="21"/>
  <c r="AF197" i="21"/>
  <c r="AG197" i="21"/>
  <c r="AH197" i="21"/>
  <c r="AI197" i="21"/>
  <c r="AJ197" i="21"/>
  <c r="AK197" i="21"/>
  <c r="AL197" i="21"/>
  <c r="AM197" i="21"/>
  <c r="AN197" i="21"/>
  <c r="AO197" i="21"/>
  <c r="AP197" i="21"/>
  <c r="AQ197" i="21"/>
  <c r="AR197" i="21"/>
  <c r="AS197" i="21"/>
  <c r="AT197" i="21"/>
  <c r="AU197" i="21"/>
  <c r="AV197" i="21"/>
  <c r="AW197" i="21"/>
  <c r="AX197" i="21"/>
  <c r="AY197" i="21"/>
  <c r="AZ197" i="21"/>
  <c r="BA197" i="21"/>
  <c r="BB197" i="21"/>
  <c r="BC197" i="21"/>
  <c r="BD197" i="21"/>
  <c r="BE197" i="21"/>
  <c r="BF197" i="21"/>
  <c r="BG197" i="21"/>
  <c r="BH197" i="21"/>
  <c r="BI197" i="21"/>
  <c r="BJ197" i="21"/>
  <c r="BK197" i="21"/>
  <c r="BL197" i="21"/>
  <c r="BM197" i="21"/>
  <c r="BN197" i="21"/>
  <c r="BO197" i="21"/>
  <c r="BP197" i="21"/>
  <c r="C198" i="21"/>
  <c r="D198" i="21"/>
  <c r="G198" i="21"/>
  <c r="H198" i="21"/>
  <c r="I198" i="21"/>
  <c r="J198" i="21"/>
  <c r="K198" i="21"/>
  <c r="L198" i="21"/>
  <c r="M198" i="21"/>
  <c r="N198" i="21"/>
  <c r="O198" i="21"/>
  <c r="P198" i="21"/>
  <c r="Q198" i="21"/>
  <c r="R198" i="21"/>
  <c r="S198" i="21"/>
  <c r="T198" i="21"/>
  <c r="U198" i="21"/>
  <c r="V198" i="21"/>
  <c r="Y198" i="21"/>
  <c r="Z198" i="21"/>
  <c r="AA198" i="21"/>
  <c r="AB198" i="21"/>
  <c r="AC198" i="21"/>
  <c r="AD198" i="21"/>
  <c r="AE198" i="21"/>
  <c r="AF198" i="21"/>
  <c r="AG198" i="21"/>
  <c r="AH198" i="21"/>
  <c r="AI198" i="21"/>
  <c r="AJ198" i="21"/>
  <c r="AK198" i="21"/>
  <c r="AL198" i="21"/>
  <c r="AM198" i="21"/>
  <c r="AN198" i="21"/>
  <c r="AO198" i="21"/>
  <c r="AP198" i="21"/>
  <c r="AQ198" i="21"/>
  <c r="AR198" i="21"/>
  <c r="AS198" i="21"/>
  <c r="AT198" i="21"/>
  <c r="AU198" i="21"/>
  <c r="AV198" i="21"/>
  <c r="AW198" i="21"/>
  <c r="AX198" i="21"/>
  <c r="AY198" i="21"/>
  <c r="AZ198" i="21"/>
  <c r="BA198" i="21"/>
  <c r="BB198" i="21"/>
  <c r="BC198" i="21"/>
  <c r="BD198" i="21"/>
  <c r="BE198" i="21"/>
  <c r="BF198" i="21"/>
  <c r="BG198" i="21"/>
  <c r="BH198" i="21"/>
  <c r="BI198" i="21"/>
  <c r="BJ198" i="21"/>
  <c r="BK198" i="21"/>
  <c r="BL198" i="21"/>
  <c r="BM198" i="21"/>
  <c r="BN198" i="21"/>
  <c r="BO198" i="21"/>
  <c r="BP198" i="21"/>
  <c r="C199" i="21"/>
  <c r="D199" i="21"/>
  <c r="G199" i="21"/>
  <c r="H199" i="21"/>
  <c r="I199" i="21"/>
  <c r="J199" i="21"/>
  <c r="K199" i="21"/>
  <c r="L199" i="21"/>
  <c r="M199" i="21"/>
  <c r="N199" i="21"/>
  <c r="O199" i="21"/>
  <c r="P199" i="21"/>
  <c r="Q199" i="21"/>
  <c r="R199" i="21"/>
  <c r="S199" i="21"/>
  <c r="T199" i="21"/>
  <c r="U199" i="21"/>
  <c r="V199" i="21"/>
  <c r="Y199" i="21"/>
  <c r="Z199" i="21"/>
  <c r="AA199" i="21"/>
  <c r="AB199" i="21"/>
  <c r="AC199" i="21"/>
  <c r="AD199" i="21"/>
  <c r="AE199" i="21"/>
  <c r="AF199" i="21"/>
  <c r="AG199" i="21"/>
  <c r="AH199" i="21"/>
  <c r="AI199" i="21"/>
  <c r="AJ199" i="21"/>
  <c r="AK199" i="21"/>
  <c r="AL199" i="21"/>
  <c r="AM199" i="21"/>
  <c r="AN199" i="21"/>
  <c r="AO199" i="21"/>
  <c r="AP199" i="21"/>
  <c r="AQ199" i="21"/>
  <c r="AR199" i="21"/>
  <c r="AS199" i="21"/>
  <c r="AT199" i="21"/>
  <c r="AU199" i="21"/>
  <c r="AV199" i="21"/>
  <c r="AW199" i="21"/>
  <c r="AX199" i="21"/>
  <c r="AY199" i="21"/>
  <c r="AZ199" i="21"/>
  <c r="BA199" i="21"/>
  <c r="BB199" i="21"/>
  <c r="BC199" i="21"/>
  <c r="BD199" i="21"/>
  <c r="BE199" i="21"/>
  <c r="BF199" i="21"/>
  <c r="BG199" i="21"/>
  <c r="BH199" i="21"/>
  <c r="BI199" i="21"/>
  <c r="BJ199" i="21"/>
  <c r="BK199" i="21"/>
  <c r="BL199" i="21"/>
  <c r="BM199" i="21"/>
  <c r="BN199" i="21"/>
  <c r="BO199" i="21"/>
  <c r="BP199" i="21"/>
  <c r="C200" i="21"/>
  <c r="D200" i="21"/>
  <c r="G200" i="21"/>
  <c r="H200" i="21"/>
  <c r="I200" i="21"/>
  <c r="J200" i="21"/>
  <c r="K200" i="21"/>
  <c r="L200" i="21"/>
  <c r="M200" i="21"/>
  <c r="N200" i="21"/>
  <c r="O200" i="21"/>
  <c r="P200" i="21"/>
  <c r="Q200" i="21"/>
  <c r="R200" i="21"/>
  <c r="S200" i="21"/>
  <c r="T200" i="21"/>
  <c r="U200" i="21"/>
  <c r="V200" i="21"/>
  <c r="Y200" i="21"/>
  <c r="Z200" i="21"/>
  <c r="AA200" i="21"/>
  <c r="AB200" i="21"/>
  <c r="AC200" i="21"/>
  <c r="AD200" i="21"/>
  <c r="AE200" i="21"/>
  <c r="AF200" i="21"/>
  <c r="AG200" i="21"/>
  <c r="AH200" i="21"/>
  <c r="AI200" i="21"/>
  <c r="AJ200" i="21"/>
  <c r="AK200" i="21"/>
  <c r="AL200" i="21"/>
  <c r="AM200" i="21"/>
  <c r="AN200" i="21"/>
  <c r="AO200" i="21"/>
  <c r="AP200" i="21"/>
  <c r="AQ200" i="21"/>
  <c r="AR200" i="21"/>
  <c r="AS200" i="21"/>
  <c r="AT200" i="21"/>
  <c r="AU200" i="21"/>
  <c r="AV200" i="21"/>
  <c r="AW200" i="21"/>
  <c r="AX200" i="21"/>
  <c r="AY200" i="21"/>
  <c r="AZ200" i="21"/>
  <c r="BA200" i="21"/>
  <c r="BB200" i="21"/>
  <c r="BC200" i="21"/>
  <c r="BD200" i="21"/>
  <c r="BE200" i="21"/>
  <c r="BF200" i="21"/>
  <c r="BG200" i="21"/>
  <c r="BH200" i="21"/>
  <c r="BI200" i="21"/>
  <c r="BJ200" i="21"/>
  <c r="BK200" i="21"/>
  <c r="BL200" i="21"/>
  <c r="BM200" i="21"/>
  <c r="BN200" i="21"/>
  <c r="BO200" i="21"/>
  <c r="BP200" i="21"/>
  <c r="C201" i="21"/>
  <c r="D201" i="21"/>
  <c r="G201" i="21"/>
  <c r="H201" i="21"/>
  <c r="I201" i="21"/>
  <c r="J201" i="21"/>
  <c r="K201" i="21"/>
  <c r="L201" i="21"/>
  <c r="M201" i="21"/>
  <c r="N201" i="21"/>
  <c r="O201" i="21"/>
  <c r="P201" i="21"/>
  <c r="Q201" i="21"/>
  <c r="R201" i="21"/>
  <c r="S201" i="21"/>
  <c r="T201" i="21"/>
  <c r="U201" i="21"/>
  <c r="V201" i="21"/>
  <c r="Y201" i="21"/>
  <c r="Z201" i="21"/>
  <c r="AA201" i="21"/>
  <c r="AB201" i="21"/>
  <c r="AC201" i="21"/>
  <c r="AD201" i="21"/>
  <c r="AE201" i="21"/>
  <c r="AF201" i="21"/>
  <c r="AG201" i="21"/>
  <c r="AH201" i="21"/>
  <c r="AI201" i="21"/>
  <c r="AJ201" i="21"/>
  <c r="AK201" i="21"/>
  <c r="AL201" i="21"/>
  <c r="AM201" i="21"/>
  <c r="AN201" i="21"/>
  <c r="AO201" i="21"/>
  <c r="AP201" i="21"/>
  <c r="AQ201" i="21"/>
  <c r="AR201" i="21"/>
  <c r="AS201" i="21"/>
  <c r="AT201" i="21"/>
  <c r="AU201" i="21"/>
  <c r="AV201" i="21"/>
  <c r="AW201" i="21"/>
  <c r="AX201" i="21"/>
  <c r="AY201" i="21"/>
  <c r="AZ201" i="21"/>
  <c r="BA201" i="21"/>
  <c r="BB201" i="21"/>
  <c r="BC201" i="21"/>
  <c r="BD201" i="21"/>
  <c r="BE201" i="21"/>
  <c r="BF201" i="21"/>
  <c r="BG201" i="21"/>
  <c r="BH201" i="21"/>
  <c r="BI201" i="21"/>
  <c r="BJ201" i="21"/>
  <c r="BK201" i="21"/>
  <c r="BL201" i="21"/>
  <c r="BM201" i="21"/>
  <c r="BN201" i="21"/>
  <c r="BO201" i="21"/>
  <c r="BP201" i="21"/>
  <c r="C202" i="21"/>
  <c r="D202" i="21"/>
  <c r="G202" i="21"/>
  <c r="H202" i="21"/>
  <c r="I202" i="21"/>
  <c r="J202" i="21"/>
  <c r="K202" i="21"/>
  <c r="L202" i="21"/>
  <c r="M202" i="21"/>
  <c r="N202" i="21"/>
  <c r="O202" i="21"/>
  <c r="P202" i="21"/>
  <c r="Q202" i="21"/>
  <c r="R202" i="21"/>
  <c r="S202" i="21"/>
  <c r="T202" i="21"/>
  <c r="U202" i="21"/>
  <c r="V202" i="21"/>
  <c r="Y202" i="21"/>
  <c r="Z202" i="21"/>
  <c r="AA202" i="21"/>
  <c r="AB202" i="21"/>
  <c r="AC202" i="21"/>
  <c r="AD202" i="21"/>
  <c r="AE202" i="21"/>
  <c r="AF202" i="21"/>
  <c r="AG202" i="21"/>
  <c r="AH202" i="21"/>
  <c r="AI202" i="21"/>
  <c r="AJ202" i="21"/>
  <c r="AK202" i="21"/>
  <c r="AL202" i="21"/>
  <c r="AM202" i="21"/>
  <c r="AN202" i="21"/>
  <c r="AO202" i="21"/>
  <c r="AP202" i="21"/>
  <c r="AQ202" i="21"/>
  <c r="AR202" i="21"/>
  <c r="AS202" i="21"/>
  <c r="AT202" i="21"/>
  <c r="AU202" i="21"/>
  <c r="AV202" i="21"/>
  <c r="AW202" i="21"/>
  <c r="AX202" i="21"/>
  <c r="AY202" i="21"/>
  <c r="AZ202" i="21"/>
  <c r="BA202" i="21"/>
  <c r="BB202" i="21"/>
  <c r="BC202" i="21"/>
  <c r="BD202" i="21"/>
  <c r="BE202" i="21"/>
  <c r="BF202" i="21"/>
  <c r="BG202" i="21"/>
  <c r="BH202" i="21"/>
  <c r="BI202" i="21"/>
  <c r="BJ202" i="21"/>
  <c r="BK202" i="21"/>
  <c r="BL202" i="21"/>
  <c r="BM202" i="21"/>
  <c r="BN202" i="21"/>
  <c r="BO202" i="21"/>
  <c r="BP202" i="21"/>
  <c r="C203" i="21"/>
  <c r="D203" i="21"/>
  <c r="G203" i="21"/>
  <c r="H203" i="21"/>
  <c r="I203" i="21"/>
  <c r="J203" i="21"/>
  <c r="K203" i="21"/>
  <c r="L203" i="21"/>
  <c r="M203" i="21"/>
  <c r="N203" i="21"/>
  <c r="O203" i="21"/>
  <c r="P203" i="21"/>
  <c r="Q203" i="21"/>
  <c r="R203" i="21"/>
  <c r="S203" i="21"/>
  <c r="T203" i="21"/>
  <c r="U203" i="21"/>
  <c r="V203" i="21"/>
  <c r="Y203" i="21"/>
  <c r="Z203" i="21"/>
  <c r="AA203" i="21"/>
  <c r="AB203" i="21"/>
  <c r="AC203" i="21"/>
  <c r="AD203" i="21"/>
  <c r="AE203" i="21"/>
  <c r="AF203" i="21"/>
  <c r="AG203" i="21"/>
  <c r="AH203" i="21"/>
  <c r="AI203" i="21"/>
  <c r="AJ203" i="21"/>
  <c r="AK203" i="21"/>
  <c r="AL203" i="21"/>
  <c r="AM203" i="21"/>
  <c r="AN203" i="21"/>
  <c r="AO203" i="21"/>
  <c r="AP203" i="21"/>
  <c r="AQ203" i="21"/>
  <c r="AR203" i="21"/>
  <c r="AS203" i="21"/>
  <c r="AT203" i="21"/>
  <c r="AU203" i="21"/>
  <c r="AV203" i="21"/>
  <c r="AW203" i="21"/>
  <c r="AX203" i="21"/>
  <c r="AY203" i="21"/>
  <c r="AZ203" i="21"/>
  <c r="BA203" i="21"/>
  <c r="BB203" i="21"/>
  <c r="BC203" i="21"/>
  <c r="BD203" i="21"/>
  <c r="BE203" i="21"/>
  <c r="BF203" i="21"/>
  <c r="BG203" i="21"/>
  <c r="BH203" i="21"/>
  <c r="BI203" i="21"/>
  <c r="BJ203" i="21"/>
  <c r="BK203" i="21"/>
  <c r="BL203" i="21"/>
  <c r="BM203" i="21"/>
  <c r="BN203" i="21"/>
  <c r="BO203" i="21"/>
  <c r="BP203" i="21"/>
  <c r="C204" i="21"/>
  <c r="D204" i="21"/>
  <c r="G204" i="21"/>
  <c r="H204" i="21"/>
  <c r="I204" i="21"/>
  <c r="J204" i="21"/>
  <c r="K204" i="21"/>
  <c r="L204" i="21"/>
  <c r="M204" i="21"/>
  <c r="N204" i="21"/>
  <c r="O204" i="21"/>
  <c r="P204" i="21"/>
  <c r="Q204" i="21"/>
  <c r="R204" i="21"/>
  <c r="S204" i="21"/>
  <c r="T204" i="21"/>
  <c r="U204" i="21"/>
  <c r="V204" i="21"/>
  <c r="Y204" i="21"/>
  <c r="Z204" i="21"/>
  <c r="AA204" i="21"/>
  <c r="AB204" i="21"/>
  <c r="AC204" i="21"/>
  <c r="AD204" i="21"/>
  <c r="AE204" i="21"/>
  <c r="AF204" i="21"/>
  <c r="AG204" i="21"/>
  <c r="AH204" i="21"/>
  <c r="AI204" i="21"/>
  <c r="AJ204" i="21"/>
  <c r="AK204" i="21"/>
  <c r="AL204" i="21"/>
  <c r="AM204" i="21"/>
  <c r="AN204" i="21"/>
  <c r="AO204" i="21"/>
  <c r="AP204" i="21"/>
  <c r="AQ204" i="21"/>
  <c r="AR204" i="21"/>
  <c r="AS204" i="21"/>
  <c r="AT204" i="21"/>
  <c r="AU204" i="21"/>
  <c r="AV204" i="21"/>
  <c r="AW204" i="21"/>
  <c r="AX204" i="21"/>
  <c r="AY204" i="21"/>
  <c r="AZ204" i="21"/>
  <c r="BA204" i="21"/>
  <c r="BB204" i="21"/>
  <c r="BC204" i="21"/>
  <c r="BD204" i="21"/>
  <c r="BE204" i="21"/>
  <c r="BF204" i="21"/>
  <c r="BG204" i="21"/>
  <c r="BH204" i="21"/>
  <c r="BI204" i="21"/>
  <c r="BJ204" i="21"/>
  <c r="BK204" i="21"/>
  <c r="BL204" i="21"/>
  <c r="BM204" i="21"/>
  <c r="BN204" i="21"/>
  <c r="BO204" i="21"/>
  <c r="BP204" i="21"/>
  <c r="C205" i="21"/>
  <c r="D205" i="21"/>
  <c r="G205" i="21"/>
  <c r="H205" i="21"/>
  <c r="I205" i="21"/>
  <c r="J205" i="21"/>
  <c r="K205" i="21"/>
  <c r="L205" i="21"/>
  <c r="M205" i="21"/>
  <c r="N205" i="21"/>
  <c r="O205" i="21"/>
  <c r="P205" i="21"/>
  <c r="Q205" i="21"/>
  <c r="R205" i="21"/>
  <c r="S205" i="21"/>
  <c r="T205" i="21"/>
  <c r="U205" i="21"/>
  <c r="V205" i="21"/>
  <c r="Y205" i="21"/>
  <c r="Z205" i="21"/>
  <c r="AA205" i="21"/>
  <c r="AB205" i="21"/>
  <c r="AC205" i="21"/>
  <c r="AD205" i="21"/>
  <c r="AE205" i="21"/>
  <c r="AF205" i="21"/>
  <c r="AG205" i="21"/>
  <c r="AH205" i="21"/>
  <c r="AI205" i="21"/>
  <c r="AJ205" i="21"/>
  <c r="AK205" i="21"/>
  <c r="AL205" i="21"/>
  <c r="AM205" i="21"/>
  <c r="AN205" i="21"/>
  <c r="AO205" i="21"/>
  <c r="AP205" i="21"/>
  <c r="AQ205" i="21"/>
  <c r="AR205" i="21"/>
  <c r="AS205" i="21"/>
  <c r="AT205" i="21"/>
  <c r="AU205" i="21"/>
  <c r="AV205" i="21"/>
  <c r="AW205" i="21"/>
  <c r="AX205" i="21"/>
  <c r="AY205" i="21"/>
  <c r="AZ205" i="21"/>
  <c r="BA205" i="21"/>
  <c r="BB205" i="21"/>
  <c r="BC205" i="21"/>
  <c r="BD205" i="21"/>
  <c r="BE205" i="21"/>
  <c r="BF205" i="21"/>
  <c r="BG205" i="21"/>
  <c r="BH205" i="21"/>
  <c r="BI205" i="21"/>
  <c r="BJ205" i="21"/>
  <c r="BK205" i="21"/>
  <c r="BL205" i="21"/>
  <c r="BM205" i="21"/>
  <c r="BN205" i="21"/>
  <c r="BO205" i="21"/>
  <c r="BP205" i="21"/>
  <c r="C206" i="21"/>
  <c r="D206" i="21"/>
  <c r="G206" i="21"/>
  <c r="H206" i="21"/>
  <c r="I206" i="21"/>
  <c r="J206" i="21"/>
  <c r="K206" i="21"/>
  <c r="L206" i="21"/>
  <c r="M206" i="21"/>
  <c r="N206" i="21"/>
  <c r="O206" i="21"/>
  <c r="P206" i="21"/>
  <c r="Q206" i="21"/>
  <c r="R206" i="21"/>
  <c r="S206" i="21"/>
  <c r="T206" i="21"/>
  <c r="U206" i="21"/>
  <c r="V206" i="21"/>
  <c r="Y206" i="21"/>
  <c r="Z206" i="21"/>
  <c r="AA206" i="21"/>
  <c r="AB206" i="21"/>
  <c r="AC206" i="21"/>
  <c r="AD206" i="21"/>
  <c r="AE206" i="21"/>
  <c r="AF206" i="21"/>
  <c r="AG206" i="21"/>
  <c r="AH206" i="21"/>
  <c r="AI206" i="21"/>
  <c r="AJ206" i="21"/>
  <c r="AK206" i="21"/>
  <c r="AL206" i="21"/>
  <c r="AM206" i="21"/>
  <c r="AN206" i="21"/>
  <c r="AO206" i="21"/>
  <c r="AP206" i="21"/>
  <c r="AQ206" i="21"/>
  <c r="AR206" i="21"/>
  <c r="AS206" i="21"/>
  <c r="AT206" i="21"/>
  <c r="AU206" i="21"/>
  <c r="AV206" i="21"/>
  <c r="AW206" i="21"/>
  <c r="AX206" i="21"/>
  <c r="AY206" i="21"/>
  <c r="AZ206" i="21"/>
  <c r="BA206" i="21"/>
  <c r="BB206" i="21"/>
  <c r="BC206" i="21"/>
  <c r="BD206" i="21"/>
  <c r="BE206" i="21"/>
  <c r="BF206" i="21"/>
  <c r="BG206" i="21"/>
  <c r="BH206" i="21"/>
  <c r="BI206" i="21"/>
  <c r="BJ206" i="21"/>
  <c r="BK206" i="21"/>
  <c r="BL206" i="21"/>
  <c r="BM206" i="21"/>
  <c r="BN206" i="21"/>
  <c r="BO206" i="21"/>
  <c r="BP206" i="21"/>
  <c r="C207" i="21"/>
  <c r="D207" i="21"/>
  <c r="G207" i="21"/>
  <c r="H207" i="21"/>
  <c r="I207" i="21"/>
  <c r="J207" i="21"/>
  <c r="K207" i="21"/>
  <c r="L207" i="21"/>
  <c r="M207" i="21"/>
  <c r="N207" i="21"/>
  <c r="O207" i="21"/>
  <c r="P207" i="21"/>
  <c r="Q207" i="21"/>
  <c r="R207" i="21"/>
  <c r="S207" i="21"/>
  <c r="T207" i="21"/>
  <c r="U207" i="21"/>
  <c r="V207" i="21"/>
  <c r="Y207" i="21"/>
  <c r="Z207" i="21"/>
  <c r="AA207" i="21"/>
  <c r="AB207" i="21"/>
  <c r="AC207" i="21"/>
  <c r="AD207" i="21"/>
  <c r="AE207" i="21"/>
  <c r="AF207" i="21"/>
  <c r="AG207" i="21"/>
  <c r="AH207" i="21"/>
  <c r="AI207" i="21"/>
  <c r="AJ207" i="21"/>
  <c r="AK207" i="21"/>
  <c r="AL207" i="21"/>
  <c r="AM207" i="21"/>
  <c r="AN207" i="21"/>
  <c r="AO207" i="21"/>
  <c r="AP207" i="21"/>
  <c r="AQ207" i="21"/>
  <c r="AR207" i="21"/>
  <c r="AS207" i="21"/>
  <c r="AT207" i="21"/>
  <c r="AU207" i="21"/>
  <c r="AV207" i="21"/>
  <c r="AW207" i="21"/>
  <c r="AX207" i="21"/>
  <c r="AY207" i="21"/>
  <c r="AZ207" i="21"/>
  <c r="BA207" i="21"/>
  <c r="BB207" i="21"/>
  <c r="BC207" i="21"/>
  <c r="BD207" i="21"/>
  <c r="BE207" i="21"/>
  <c r="BF207" i="21"/>
  <c r="BG207" i="21"/>
  <c r="BH207" i="21"/>
  <c r="BI207" i="21"/>
  <c r="BJ207" i="21"/>
  <c r="BK207" i="21"/>
  <c r="BL207" i="21"/>
  <c r="BM207" i="21"/>
  <c r="BN207" i="21"/>
  <c r="BO207" i="21"/>
  <c r="BP207" i="21"/>
  <c r="C208" i="21"/>
  <c r="D208" i="21"/>
  <c r="G208" i="21"/>
  <c r="H208" i="21"/>
  <c r="I208" i="21"/>
  <c r="J208" i="21"/>
  <c r="K208" i="21"/>
  <c r="L208" i="21"/>
  <c r="M208" i="21"/>
  <c r="N208" i="21"/>
  <c r="O208" i="21"/>
  <c r="P208" i="21"/>
  <c r="Q208" i="21"/>
  <c r="R208" i="21"/>
  <c r="S208" i="21"/>
  <c r="T208" i="21"/>
  <c r="U208" i="21"/>
  <c r="V208" i="21"/>
  <c r="Y208" i="21"/>
  <c r="Z208" i="21"/>
  <c r="AA208" i="21"/>
  <c r="AB208" i="21"/>
  <c r="AC208" i="21"/>
  <c r="AD208" i="21"/>
  <c r="AE208" i="21"/>
  <c r="AF208" i="21"/>
  <c r="AG208" i="21"/>
  <c r="AH208" i="21"/>
  <c r="AI208" i="21"/>
  <c r="AJ208" i="21"/>
  <c r="AK208" i="21"/>
  <c r="AL208" i="21"/>
  <c r="AM208" i="21"/>
  <c r="AN208" i="21"/>
  <c r="AO208" i="21"/>
  <c r="AP208" i="21"/>
  <c r="AQ208" i="21"/>
  <c r="AR208" i="21"/>
  <c r="AS208" i="21"/>
  <c r="AT208" i="21"/>
  <c r="AU208" i="21"/>
  <c r="AV208" i="21"/>
  <c r="AW208" i="21"/>
  <c r="AX208" i="21"/>
  <c r="AY208" i="21"/>
  <c r="AZ208" i="21"/>
  <c r="BA208" i="21"/>
  <c r="BB208" i="21"/>
  <c r="BC208" i="21"/>
  <c r="BD208" i="21"/>
  <c r="BE208" i="21"/>
  <c r="BF208" i="21"/>
  <c r="BG208" i="21"/>
  <c r="BH208" i="21"/>
  <c r="BI208" i="21"/>
  <c r="BJ208" i="21"/>
  <c r="BK208" i="21"/>
  <c r="BL208" i="21"/>
  <c r="BM208" i="21"/>
  <c r="BN208" i="21"/>
  <c r="BO208" i="21"/>
  <c r="BP208" i="21"/>
  <c r="C209" i="21"/>
  <c r="D209" i="21"/>
  <c r="G209" i="21"/>
  <c r="H209" i="21"/>
  <c r="I209" i="21"/>
  <c r="J209" i="21"/>
  <c r="K209" i="21"/>
  <c r="L209" i="21"/>
  <c r="M209" i="21"/>
  <c r="N209" i="21"/>
  <c r="O209" i="21"/>
  <c r="P209" i="21"/>
  <c r="Q209" i="21"/>
  <c r="R209" i="21"/>
  <c r="S209" i="21"/>
  <c r="T209" i="21"/>
  <c r="U209" i="21"/>
  <c r="V209" i="21"/>
  <c r="Y209" i="21"/>
  <c r="Z209" i="21"/>
  <c r="AA209" i="21"/>
  <c r="AB209" i="21"/>
  <c r="AC209" i="21"/>
  <c r="AD209" i="21"/>
  <c r="AE209" i="21"/>
  <c r="AF209" i="21"/>
  <c r="AG209" i="21"/>
  <c r="AH209" i="21"/>
  <c r="AI209" i="21"/>
  <c r="AJ209" i="21"/>
  <c r="AK209" i="21"/>
  <c r="AL209" i="21"/>
  <c r="AM209" i="21"/>
  <c r="AN209" i="21"/>
  <c r="AO209" i="21"/>
  <c r="AP209" i="21"/>
  <c r="AQ209" i="21"/>
  <c r="AR209" i="21"/>
  <c r="AS209" i="21"/>
  <c r="AT209" i="21"/>
  <c r="AU209" i="21"/>
  <c r="AV209" i="21"/>
  <c r="AW209" i="21"/>
  <c r="AX209" i="21"/>
  <c r="AY209" i="21"/>
  <c r="AZ209" i="21"/>
  <c r="BA209" i="21"/>
  <c r="BB209" i="21"/>
  <c r="BC209" i="21"/>
  <c r="BD209" i="21"/>
  <c r="BE209" i="21"/>
  <c r="BF209" i="21"/>
  <c r="BG209" i="21"/>
  <c r="BH209" i="21"/>
  <c r="BI209" i="21"/>
  <c r="BJ209" i="21"/>
  <c r="BK209" i="21"/>
  <c r="BL209" i="21"/>
  <c r="BM209" i="21"/>
  <c r="BN209" i="21"/>
  <c r="BO209" i="21"/>
  <c r="BP209" i="21"/>
  <c r="C210" i="21"/>
  <c r="D210" i="21"/>
  <c r="G210" i="21"/>
  <c r="H210" i="21"/>
  <c r="I210" i="21"/>
  <c r="J210" i="21"/>
  <c r="K210" i="21"/>
  <c r="L210" i="21"/>
  <c r="M210" i="21"/>
  <c r="N210" i="21"/>
  <c r="O210" i="21"/>
  <c r="P210" i="21"/>
  <c r="Q210" i="21"/>
  <c r="R210" i="21"/>
  <c r="S210" i="21"/>
  <c r="T210" i="21"/>
  <c r="U210" i="21"/>
  <c r="V210" i="21"/>
  <c r="Y210" i="21"/>
  <c r="Z210" i="21"/>
  <c r="AA210" i="21"/>
  <c r="AB210" i="21"/>
  <c r="AC210" i="21"/>
  <c r="AD210" i="21"/>
  <c r="AE210" i="21"/>
  <c r="AF210" i="21"/>
  <c r="AG210" i="21"/>
  <c r="AH210" i="21"/>
  <c r="AI210" i="21"/>
  <c r="AJ210" i="21"/>
  <c r="AK210" i="21"/>
  <c r="AL210" i="21"/>
  <c r="AM210" i="21"/>
  <c r="AN210" i="21"/>
  <c r="AO210" i="21"/>
  <c r="AP210" i="21"/>
  <c r="AQ210" i="21"/>
  <c r="AR210" i="21"/>
  <c r="AS210" i="21"/>
  <c r="AT210" i="21"/>
  <c r="AU210" i="21"/>
  <c r="AV210" i="21"/>
  <c r="AW210" i="21"/>
  <c r="AX210" i="21"/>
  <c r="AY210" i="21"/>
  <c r="AZ210" i="21"/>
  <c r="BA210" i="21"/>
  <c r="BB210" i="21"/>
  <c r="BC210" i="21"/>
  <c r="BD210" i="21"/>
  <c r="BE210" i="21"/>
  <c r="BF210" i="21"/>
  <c r="BG210" i="21"/>
  <c r="BH210" i="21"/>
  <c r="BI210" i="21"/>
  <c r="BJ210" i="21"/>
  <c r="BK210" i="21"/>
  <c r="BL210" i="21"/>
  <c r="BM210" i="21"/>
  <c r="BN210" i="21"/>
  <c r="BO210" i="21"/>
  <c r="BP210" i="21"/>
  <c r="C211" i="21"/>
  <c r="D211" i="21"/>
  <c r="G211" i="21"/>
  <c r="H211" i="21"/>
  <c r="I211" i="21"/>
  <c r="J211" i="21"/>
  <c r="K211" i="21"/>
  <c r="L211" i="21"/>
  <c r="M211" i="21"/>
  <c r="N211" i="21"/>
  <c r="O211" i="21"/>
  <c r="P211" i="21"/>
  <c r="Q211" i="21"/>
  <c r="R211" i="21"/>
  <c r="S211" i="21"/>
  <c r="T211" i="21"/>
  <c r="U211" i="21"/>
  <c r="V211" i="21"/>
  <c r="Y211" i="21"/>
  <c r="Z211" i="21"/>
  <c r="AA211" i="21"/>
  <c r="AB211" i="21"/>
  <c r="AC211" i="21"/>
  <c r="AD211" i="21"/>
  <c r="AE211" i="21"/>
  <c r="AF211" i="21"/>
  <c r="AG211" i="21"/>
  <c r="AH211" i="21"/>
  <c r="AI211" i="21"/>
  <c r="AJ211" i="21"/>
  <c r="AK211" i="21"/>
  <c r="AL211" i="21"/>
  <c r="AM211" i="21"/>
  <c r="AN211" i="21"/>
  <c r="AO211" i="21"/>
  <c r="AP211" i="21"/>
  <c r="AQ211" i="21"/>
  <c r="AR211" i="21"/>
  <c r="AS211" i="21"/>
  <c r="AT211" i="21"/>
  <c r="AU211" i="21"/>
  <c r="AV211" i="21"/>
  <c r="AW211" i="21"/>
  <c r="AX211" i="21"/>
  <c r="AY211" i="21"/>
  <c r="AZ211" i="21"/>
  <c r="BA211" i="21"/>
  <c r="BB211" i="21"/>
  <c r="BC211" i="21"/>
  <c r="BD211" i="21"/>
  <c r="BE211" i="21"/>
  <c r="BF211" i="21"/>
  <c r="BG211" i="21"/>
  <c r="BH211" i="21"/>
  <c r="BI211" i="21"/>
  <c r="BJ211" i="21"/>
  <c r="BK211" i="21"/>
  <c r="BL211" i="21"/>
  <c r="BM211" i="21"/>
  <c r="BN211" i="21"/>
  <c r="BO211" i="21"/>
  <c r="BP211" i="21"/>
  <c r="C212" i="21"/>
  <c r="D212" i="21"/>
  <c r="G212" i="21"/>
  <c r="H212" i="21"/>
  <c r="I212" i="21"/>
  <c r="J212" i="21"/>
  <c r="K212" i="21"/>
  <c r="L212" i="21"/>
  <c r="M212" i="21"/>
  <c r="N212" i="21"/>
  <c r="O212" i="21"/>
  <c r="P212" i="21"/>
  <c r="Q212" i="21"/>
  <c r="R212" i="21"/>
  <c r="S212" i="21"/>
  <c r="T212" i="21"/>
  <c r="U212" i="21"/>
  <c r="V212" i="21"/>
  <c r="Y212" i="21"/>
  <c r="Z212" i="21"/>
  <c r="AA212" i="21"/>
  <c r="AB212" i="21"/>
  <c r="AC212" i="21"/>
  <c r="AD212" i="21"/>
  <c r="AE212" i="21"/>
  <c r="AF212" i="21"/>
  <c r="AG212" i="21"/>
  <c r="AH212" i="21"/>
  <c r="AI212" i="21"/>
  <c r="AJ212" i="21"/>
  <c r="AK212" i="21"/>
  <c r="AL212" i="21"/>
  <c r="AM212" i="21"/>
  <c r="AN212" i="21"/>
  <c r="AO212" i="21"/>
  <c r="AP212" i="21"/>
  <c r="AQ212" i="21"/>
  <c r="AR212" i="21"/>
  <c r="AS212" i="21"/>
  <c r="AT212" i="21"/>
  <c r="AU212" i="21"/>
  <c r="AV212" i="21"/>
  <c r="AW212" i="21"/>
  <c r="AX212" i="21"/>
  <c r="AY212" i="21"/>
  <c r="AZ212" i="21"/>
  <c r="BA212" i="21"/>
  <c r="BB212" i="21"/>
  <c r="BC212" i="21"/>
  <c r="BD212" i="21"/>
  <c r="BE212" i="21"/>
  <c r="BF212" i="21"/>
  <c r="BG212" i="21"/>
  <c r="BH212" i="21"/>
  <c r="BI212" i="21"/>
  <c r="BJ212" i="21"/>
  <c r="BK212" i="21"/>
  <c r="BL212" i="21"/>
  <c r="BM212" i="21"/>
  <c r="BN212" i="21"/>
  <c r="BO212" i="21"/>
  <c r="BP212" i="21"/>
  <c r="C213" i="21"/>
  <c r="D213" i="21"/>
  <c r="G213" i="21"/>
  <c r="H213" i="21"/>
  <c r="I213" i="21"/>
  <c r="J213" i="21"/>
  <c r="K213" i="21"/>
  <c r="L213" i="21"/>
  <c r="M213" i="21"/>
  <c r="N213" i="21"/>
  <c r="O213" i="21"/>
  <c r="P213" i="21"/>
  <c r="Q213" i="21"/>
  <c r="R213" i="21"/>
  <c r="S213" i="21"/>
  <c r="T213" i="21"/>
  <c r="U213" i="21"/>
  <c r="V213" i="21"/>
  <c r="Y213" i="21"/>
  <c r="Z213" i="21"/>
  <c r="AA213" i="21"/>
  <c r="AB213" i="21"/>
  <c r="AC213" i="21"/>
  <c r="AD213" i="21"/>
  <c r="AE213" i="21"/>
  <c r="AF213" i="21"/>
  <c r="AG213" i="21"/>
  <c r="AH213" i="21"/>
  <c r="AI213" i="21"/>
  <c r="AJ213" i="21"/>
  <c r="AK213" i="21"/>
  <c r="AL213" i="21"/>
  <c r="AM213" i="21"/>
  <c r="AN213" i="21"/>
  <c r="AO213" i="21"/>
  <c r="AP213" i="21"/>
  <c r="AQ213" i="21"/>
  <c r="AR213" i="21"/>
  <c r="AS213" i="21"/>
  <c r="AT213" i="21"/>
  <c r="AU213" i="21"/>
  <c r="AV213" i="21"/>
  <c r="AW213" i="21"/>
  <c r="AX213" i="21"/>
  <c r="AY213" i="21"/>
  <c r="AZ213" i="21"/>
  <c r="BA213" i="21"/>
  <c r="BB213" i="21"/>
  <c r="BC213" i="21"/>
  <c r="BD213" i="21"/>
  <c r="BE213" i="21"/>
  <c r="BF213" i="21"/>
  <c r="BG213" i="21"/>
  <c r="BH213" i="21"/>
  <c r="BI213" i="21"/>
  <c r="BJ213" i="21"/>
  <c r="BK213" i="21"/>
  <c r="BL213" i="21"/>
  <c r="BM213" i="21"/>
  <c r="BN213" i="21"/>
  <c r="BO213" i="21"/>
  <c r="BP213" i="21"/>
  <c r="C214" i="21"/>
  <c r="D214" i="21"/>
  <c r="G214" i="21"/>
  <c r="H214" i="21"/>
  <c r="I214" i="21"/>
  <c r="J214" i="21"/>
  <c r="K214" i="21"/>
  <c r="L214" i="21"/>
  <c r="M214" i="21"/>
  <c r="N214" i="21"/>
  <c r="O214" i="21"/>
  <c r="P214" i="21"/>
  <c r="Q214" i="21"/>
  <c r="R214" i="21"/>
  <c r="S214" i="21"/>
  <c r="T214" i="21"/>
  <c r="U214" i="21"/>
  <c r="V214" i="21"/>
  <c r="Y214" i="21"/>
  <c r="Z214" i="21"/>
  <c r="AA214" i="21"/>
  <c r="AB214" i="21"/>
  <c r="AC214" i="21"/>
  <c r="AD214" i="21"/>
  <c r="AE214" i="21"/>
  <c r="AF214" i="21"/>
  <c r="AG214" i="21"/>
  <c r="AH214" i="21"/>
  <c r="AI214" i="21"/>
  <c r="AJ214" i="21"/>
  <c r="AK214" i="21"/>
  <c r="AL214" i="21"/>
  <c r="AM214" i="21"/>
  <c r="AN214" i="21"/>
  <c r="AO214" i="21"/>
  <c r="AP214" i="21"/>
  <c r="AQ214" i="21"/>
  <c r="AR214" i="21"/>
  <c r="AS214" i="21"/>
  <c r="AT214" i="21"/>
  <c r="AU214" i="21"/>
  <c r="AV214" i="21"/>
  <c r="AW214" i="21"/>
  <c r="AX214" i="21"/>
  <c r="AY214" i="21"/>
  <c r="AZ214" i="21"/>
  <c r="BA214" i="21"/>
  <c r="BB214" i="21"/>
  <c r="BC214" i="21"/>
  <c r="BD214" i="21"/>
  <c r="BE214" i="21"/>
  <c r="BF214" i="21"/>
  <c r="BG214" i="21"/>
  <c r="BH214" i="21"/>
  <c r="BI214" i="21"/>
  <c r="BJ214" i="21"/>
  <c r="BK214" i="21"/>
  <c r="BL214" i="21"/>
  <c r="BM214" i="21"/>
  <c r="BN214" i="21"/>
  <c r="BO214" i="21"/>
  <c r="BP214" i="21"/>
  <c r="C215" i="21"/>
  <c r="D215" i="21"/>
  <c r="G215" i="21"/>
  <c r="H215" i="21"/>
  <c r="I215" i="21"/>
  <c r="J215" i="21"/>
  <c r="K215" i="21"/>
  <c r="L215" i="21"/>
  <c r="M215" i="21"/>
  <c r="N215" i="21"/>
  <c r="O215" i="21"/>
  <c r="P215" i="21"/>
  <c r="Q215" i="21"/>
  <c r="R215" i="21"/>
  <c r="S215" i="21"/>
  <c r="T215" i="21"/>
  <c r="U215" i="21"/>
  <c r="V215" i="21"/>
  <c r="Y215" i="21"/>
  <c r="Z215" i="21"/>
  <c r="AA215" i="21"/>
  <c r="AB215" i="21"/>
  <c r="AC215" i="21"/>
  <c r="AD215" i="21"/>
  <c r="AE215" i="21"/>
  <c r="AF215" i="21"/>
  <c r="AG215" i="21"/>
  <c r="AH215" i="21"/>
  <c r="AI215" i="21"/>
  <c r="AJ215" i="21"/>
  <c r="AK215" i="21"/>
  <c r="AL215" i="21"/>
  <c r="AM215" i="21"/>
  <c r="AN215" i="21"/>
  <c r="AO215" i="21"/>
  <c r="AP215" i="21"/>
  <c r="AQ215" i="21"/>
  <c r="AR215" i="21"/>
  <c r="AS215" i="21"/>
  <c r="AT215" i="21"/>
  <c r="AU215" i="21"/>
  <c r="AV215" i="21"/>
  <c r="AW215" i="21"/>
  <c r="AX215" i="21"/>
  <c r="AY215" i="21"/>
  <c r="AZ215" i="21"/>
  <c r="BA215" i="21"/>
  <c r="BB215" i="21"/>
  <c r="BC215" i="21"/>
  <c r="BD215" i="21"/>
  <c r="BE215" i="21"/>
  <c r="BF215" i="21"/>
  <c r="BG215" i="21"/>
  <c r="BH215" i="21"/>
  <c r="BI215" i="21"/>
  <c r="BJ215" i="21"/>
  <c r="BK215" i="21"/>
  <c r="BL215" i="21"/>
  <c r="BM215" i="21"/>
  <c r="BN215" i="21"/>
  <c r="BO215" i="21"/>
  <c r="BP215" i="21"/>
  <c r="C216" i="21"/>
  <c r="D216" i="21"/>
  <c r="G216" i="21"/>
  <c r="H216" i="21"/>
  <c r="I216" i="21"/>
  <c r="J216" i="21"/>
  <c r="K216" i="21"/>
  <c r="L216" i="21"/>
  <c r="M216" i="21"/>
  <c r="N216" i="21"/>
  <c r="O216" i="21"/>
  <c r="P216" i="21"/>
  <c r="Q216" i="21"/>
  <c r="R216" i="21"/>
  <c r="S216" i="21"/>
  <c r="T216" i="21"/>
  <c r="U216" i="21"/>
  <c r="V216" i="21"/>
  <c r="Y216" i="21"/>
  <c r="Z216" i="21"/>
  <c r="AA216" i="21"/>
  <c r="AB216" i="21"/>
  <c r="AC216" i="21"/>
  <c r="AD216" i="21"/>
  <c r="AE216" i="21"/>
  <c r="AF216" i="21"/>
  <c r="AG216" i="21"/>
  <c r="AH216" i="21"/>
  <c r="AI216" i="21"/>
  <c r="AJ216" i="21"/>
  <c r="AK216" i="21"/>
  <c r="AL216" i="21"/>
  <c r="AM216" i="21"/>
  <c r="AN216" i="21"/>
  <c r="AO216" i="21"/>
  <c r="AP216" i="21"/>
  <c r="AQ216" i="21"/>
  <c r="AR216" i="21"/>
  <c r="AS216" i="21"/>
  <c r="AT216" i="21"/>
  <c r="AU216" i="21"/>
  <c r="AV216" i="21"/>
  <c r="AW216" i="21"/>
  <c r="AX216" i="21"/>
  <c r="AY216" i="21"/>
  <c r="AZ216" i="21"/>
  <c r="BA216" i="21"/>
  <c r="BB216" i="21"/>
  <c r="BC216" i="21"/>
  <c r="BD216" i="21"/>
  <c r="BE216" i="21"/>
  <c r="BF216" i="21"/>
  <c r="BG216" i="21"/>
  <c r="BH216" i="21"/>
  <c r="BI216" i="21"/>
  <c r="BJ216" i="21"/>
  <c r="BK216" i="21"/>
  <c r="BL216" i="21"/>
  <c r="BM216" i="21"/>
  <c r="BN216" i="21"/>
  <c r="BO216" i="21"/>
  <c r="BP216" i="21"/>
  <c r="C217" i="21"/>
  <c r="D217" i="21"/>
  <c r="G217" i="21"/>
  <c r="H217" i="21"/>
  <c r="I217" i="21"/>
  <c r="J217" i="21"/>
  <c r="K217" i="21"/>
  <c r="L217" i="21"/>
  <c r="M217" i="21"/>
  <c r="N217" i="21"/>
  <c r="O217" i="21"/>
  <c r="P217" i="21"/>
  <c r="Q217" i="21"/>
  <c r="R217" i="21"/>
  <c r="S217" i="21"/>
  <c r="T217" i="21"/>
  <c r="U217" i="21"/>
  <c r="V217" i="21"/>
  <c r="Y217" i="21"/>
  <c r="Z217" i="21"/>
  <c r="AA217" i="21"/>
  <c r="AB217" i="21"/>
  <c r="AC217" i="21"/>
  <c r="AD217" i="21"/>
  <c r="AE217" i="21"/>
  <c r="AF217" i="21"/>
  <c r="AG217" i="21"/>
  <c r="AH217" i="21"/>
  <c r="AI217" i="21"/>
  <c r="AJ217" i="21"/>
  <c r="AK217" i="21"/>
  <c r="AL217" i="21"/>
  <c r="AM217" i="21"/>
  <c r="AN217" i="21"/>
  <c r="AO217" i="21"/>
  <c r="AP217" i="21"/>
  <c r="AQ217" i="21"/>
  <c r="AR217" i="21"/>
  <c r="AS217" i="21"/>
  <c r="AT217" i="21"/>
  <c r="AU217" i="21"/>
  <c r="AV217" i="21"/>
  <c r="AW217" i="21"/>
  <c r="AX217" i="21"/>
  <c r="AY217" i="21"/>
  <c r="AZ217" i="21"/>
  <c r="BA217" i="21"/>
  <c r="BB217" i="21"/>
  <c r="BC217" i="21"/>
  <c r="BD217" i="21"/>
  <c r="BE217" i="21"/>
  <c r="BF217" i="21"/>
  <c r="BG217" i="21"/>
  <c r="BH217" i="21"/>
  <c r="BI217" i="21"/>
  <c r="BJ217" i="21"/>
  <c r="BK217" i="21"/>
  <c r="BL217" i="21"/>
  <c r="BM217" i="21"/>
  <c r="BN217" i="21"/>
  <c r="BO217" i="21"/>
  <c r="BP217" i="21"/>
  <c r="C218" i="21"/>
  <c r="D218" i="21"/>
  <c r="G218" i="21"/>
  <c r="H218" i="21"/>
  <c r="I218" i="21"/>
  <c r="J218" i="21"/>
  <c r="K218" i="21"/>
  <c r="L218" i="21"/>
  <c r="M218" i="21"/>
  <c r="N218" i="21"/>
  <c r="O218" i="21"/>
  <c r="P218" i="21"/>
  <c r="Q218" i="21"/>
  <c r="R218" i="21"/>
  <c r="S218" i="21"/>
  <c r="T218" i="21"/>
  <c r="U218" i="21"/>
  <c r="V218" i="21"/>
  <c r="Y218" i="21"/>
  <c r="Z218" i="21"/>
  <c r="AA218" i="21"/>
  <c r="AB218" i="21"/>
  <c r="AC218" i="21"/>
  <c r="AD218" i="21"/>
  <c r="AE218" i="21"/>
  <c r="AF218" i="21"/>
  <c r="AG218" i="21"/>
  <c r="AH218" i="21"/>
  <c r="AI218" i="21"/>
  <c r="AJ218" i="21"/>
  <c r="AK218" i="21"/>
  <c r="AL218" i="21"/>
  <c r="AM218" i="21"/>
  <c r="AN218" i="21"/>
  <c r="AO218" i="21"/>
  <c r="AP218" i="21"/>
  <c r="AQ218" i="21"/>
  <c r="AR218" i="21"/>
  <c r="AS218" i="21"/>
  <c r="AT218" i="21"/>
  <c r="AU218" i="21"/>
  <c r="AV218" i="21"/>
  <c r="AW218" i="21"/>
  <c r="AX218" i="21"/>
  <c r="AY218" i="21"/>
  <c r="AZ218" i="21"/>
  <c r="BA218" i="21"/>
  <c r="BB218" i="21"/>
  <c r="BC218" i="21"/>
  <c r="BD218" i="21"/>
  <c r="BE218" i="21"/>
  <c r="BF218" i="21"/>
  <c r="BG218" i="21"/>
  <c r="BH218" i="21"/>
  <c r="BI218" i="21"/>
  <c r="BJ218" i="21"/>
  <c r="BK218" i="21"/>
  <c r="BL218" i="21"/>
  <c r="BM218" i="21"/>
  <c r="BN218" i="21"/>
  <c r="BO218" i="21"/>
  <c r="BP218" i="21"/>
  <c r="C219" i="21"/>
  <c r="D219" i="21"/>
  <c r="G219" i="21"/>
  <c r="H219" i="21"/>
  <c r="I219" i="21"/>
  <c r="J219" i="21"/>
  <c r="K219" i="21"/>
  <c r="L219" i="21"/>
  <c r="M219" i="21"/>
  <c r="N219" i="21"/>
  <c r="O219" i="21"/>
  <c r="P219" i="21"/>
  <c r="Q219" i="21"/>
  <c r="R219" i="21"/>
  <c r="S219" i="21"/>
  <c r="T219" i="21"/>
  <c r="U219" i="21"/>
  <c r="V219" i="21"/>
  <c r="Y219" i="21"/>
  <c r="Z219" i="21"/>
  <c r="AA219" i="21"/>
  <c r="AB219" i="21"/>
  <c r="AC219" i="21"/>
  <c r="AD219" i="21"/>
  <c r="AE219" i="21"/>
  <c r="AF219" i="21"/>
  <c r="AG219" i="21"/>
  <c r="AH219" i="21"/>
  <c r="AI219" i="21"/>
  <c r="AJ219" i="21"/>
  <c r="AK219" i="21"/>
  <c r="AL219" i="21"/>
  <c r="AM219" i="21"/>
  <c r="AN219" i="21"/>
  <c r="AO219" i="21"/>
  <c r="AP219" i="21"/>
  <c r="AQ219" i="21"/>
  <c r="AR219" i="21"/>
  <c r="AS219" i="21"/>
  <c r="AT219" i="21"/>
  <c r="AU219" i="21"/>
  <c r="AV219" i="21"/>
  <c r="AW219" i="21"/>
  <c r="AX219" i="21"/>
  <c r="AY219" i="21"/>
  <c r="AZ219" i="21"/>
  <c r="BA219" i="21"/>
  <c r="BB219" i="21"/>
  <c r="BC219" i="21"/>
  <c r="BD219" i="21"/>
  <c r="BE219" i="21"/>
  <c r="BF219" i="21"/>
  <c r="BG219" i="21"/>
  <c r="BH219" i="21"/>
  <c r="BI219" i="21"/>
  <c r="BJ219" i="21"/>
  <c r="BK219" i="21"/>
  <c r="BL219" i="21"/>
  <c r="BM219" i="21"/>
  <c r="BN219" i="21"/>
  <c r="BO219" i="21"/>
  <c r="BP219" i="21"/>
  <c r="C220" i="21"/>
  <c r="D220" i="21"/>
  <c r="G220" i="21"/>
  <c r="H220" i="21"/>
  <c r="I220" i="21"/>
  <c r="J220" i="21"/>
  <c r="K220" i="21"/>
  <c r="L220" i="21"/>
  <c r="M220" i="21"/>
  <c r="N220" i="21"/>
  <c r="O220" i="21"/>
  <c r="P220" i="21"/>
  <c r="Q220" i="21"/>
  <c r="R220" i="21"/>
  <c r="S220" i="21"/>
  <c r="T220" i="21"/>
  <c r="U220" i="21"/>
  <c r="V220" i="21"/>
  <c r="Y220" i="21"/>
  <c r="Z220" i="21"/>
  <c r="AA220" i="21"/>
  <c r="AB220" i="21"/>
  <c r="AC220" i="21"/>
  <c r="AD220" i="21"/>
  <c r="AE220" i="21"/>
  <c r="AF220" i="21"/>
  <c r="AG220" i="21"/>
  <c r="AH220" i="21"/>
  <c r="AI220" i="21"/>
  <c r="AJ220" i="21"/>
  <c r="AK220" i="21"/>
  <c r="AL220" i="21"/>
  <c r="AM220" i="21"/>
  <c r="AN220" i="21"/>
  <c r="AO220" i="21"/>
  <c r="AP220" i="21"/>
  <c r="AQ220" i="21"/>
  <c r="AR220" i="21"/>
  <c r="AS220" i="21"/>
  <c r="AT220" i="21"/>
  <c r="AU220" i="21"/>
  <c r="AV220" i="21"/>
  <c r="AW220" i="21"/>
  <c r="AX220" i="21"/>
  <c r="AY220" i="21"/>
  <c r="AZ220" i="21"/>
  <c r="BA220" i="21"/>
  <c r="BB220" i="21"/>
  <c r="BC220" i="21"/>
  <c r="BD220" i="21"/>
  <c r="BE220" i="21"/>
  <c r="BF220" i="21"/>
  <c r="BG220" i="21"/>
  <c r="BH220" i="21"/>
  <c r="BI220" i="21"/>
  <c r="BJ220" i="21"/>
  <c r="BK220" i="21"/>
  <c r="BL220" i="21"/>
  <c r="BM220" i="21"/>
  <c r="BN220" i="21"/>
  <c r="BO220" i="21"/>
  <c r="BP220" i="21"/>
  <c r="C221" i="21"/>
  <c r="D221" i="21"/>
  <c r="G221" i="21"/>
  <c r="H221" i="21"/>
  <c r="I221" i="21"/>
  <c r="J221" i="21"/>
  <c r="K221" i="21"/>
  <c r="L221" i="21"/>
  <c r="M221" i="21"/>
  <c r="N221" i="21"/>
  <c r="O221" i="21"/>
  <c r="P221" i="21"/>
  <c r="Q221" i="21"/>
  <c r="R221" i="21"/>
  <c r="S221" i="21"/>
  <c r="T221" i="21"/>
  <c r="U221" i="21"/>
  <c r="V221" i="21"/>
  <c r="Y221" i="21"/>
  <c r="Z221" i="21"/>
  <c r="AA221" i="21"/>
  <c r="AB221" i="21"/>
  <c r="AC221" i="21"/>
  <c r="AD221" i="21"/>
  <c r="AE221" i="21"/>
  <c r="AF221" i="21"/>
  <c r="AG221" i="21"/>
  <c r="AH221" i="21"/>
  <c r="AI221" i="21"/>
  <c r="AJ221" i="21"/>
  <c r="AK221" i="21"/>
  <c r="AL221" i="21"/>
  <c r="AM221" i="21"/>
  <c r="AN221" i="21"/>
  <c r="AO221" i="21"/>
  <c r="AP221" i="21"/>
  <c r="AQ221" i="21"/>
  <c r="AR221" i="21"/>
  <c r="AS221" i="21"/>
  <c r="AT221" i="21"/>
  <c r="AU221" i="21"/>
  <c r="AV221" i="21"/>
  <c r="AW221" i="21"/>
  <c r="AX221" i="21"/>
  <c r="AY221" i="21"/>
  <c r="AZ221" i="21"/>
  <c r="BA221" i="21"/>
  <c r="BB221" i="21"/>
  <c r="BC221" i="21"/>
  <c r="BD221" i="21"/>
  <c r="BE221" i="21"/>
  <c r="BF221" i="21"/>
  <c r="BG221" i="21"/>
  <c r="BH221" i="21"/>
  <c r="BI221" i="21"/>
  <c r="BJ221" i="21"/>
  <c r="BK221" i="21"/>
  <c r="BL221" i="21"/>
  <c r="BM221" i="21"/>
  <c r="BN221" i="21"/>
  <c r="BO221" i="21"/>
  <c r="BP221" i="21"/>
  <c r="C222" i="21"/>
  <c r="D222" i="21"/>
  <c r="G222" i="21"/>
  <c r="H222" i="21"/>
  <c r="I222" i="21"/>
  <c r="J222" i="21"/>
  <c r="K222" i="21"/>
  <c r="L222" i="21"/>
  <c r="M222" i="21"/>
  <c r="N222" i="21"/>
  <c r="O222" i="21"/>
  <c r="P222" i="21"/>
  <c r="Q222" i="21"/>
  <c r="R222" i="21"/>
  <c r="S222" i="21"/>
  <c r="T222" i="21"/>
  <c r="U222" i="21"/>
  <c r="V222" i="21"/>
  <c r="Y222" i="21"/>
  <c r="Z222" i="21"/>
  <c r="AA222" i="21"/>
  <c r="AB222" i="21"/>
  <c r="AC222" i="21"/>
  <c r="AD222" i="21"/>
  <c r="AE222" i="21"/>
  <c r="AF222" i="21"/>
  <c r="AG222" i="21"/>
  <c r="AH222" i="21"/>
  <c r="AI222" i="21"/>
  <c r="AJ222" i="21"/>
  <c r="AK222" i="21"/>
  <c r="AL222" i="21"/>
  <c r="AM222" i="21"/>
  <c r="AN222" i="21"/>
  <c r="AO222" i="21"/>
  <c r="AP222" i="21"/>
  <c r="AQ222" i="21"/>
  <c r="AR222" i="21"/>
  <c r="AS222" i="21"/>
  <c r="AT222" i="21"/>
  <c r="AU222" i="21"/>
  <c r="AV222" i="21"/>
  <c r="AW222" i="21"/>
  <c r="AX222" i="21"/>
  <c r="AY222" i="21"/>
  <c r="AZ222" i="21"/>
  <c r="BA222" i="21"/>
  <c r="BB222" i="21"/>
  <c r="BC222" i="21"/>
  <c r="BD222" i="21"/>
  <c r="BE222" i="21"/>
  <c r="BF222" i="21"/>
  <c r="BG222" i="21"/>
  <c r="BH222" i="21"/>
  <c r="BI222" i="21"/>
  <c r="BJ222" i="21"/>
  <c r="BK222" i="21"/>
  <c r="BL222" i="21"/>
  <c r="BM222" i="21"/>
  <c r="BN222" i="21"/>
  <c r="BO222" i="21"/>
  <c r="BP222" i="21"/>
  <c r="C223" i="21"/>
  <c r="D223" i="21"/>
  <c r="G223" i="21"/>
  <c r="H223" i="21"/>
  <c r="I223" i="21"/>
  <c r="J223" i="21"/>
  <c r="K223" i="21"/>
  <c r="L223" i="21"/>
  <c r="M223" i="21"/>
  <c r="N223" i="21"/>
  <c r="O223" i="21"/>
  <c r="P223" i="21"/>
  <c r="Q223" i="21"/>
  <c r="R223" i="21"/>
  <c r="S223" i="21"/>
  <c r="T223" i="21"/>
  <c r="U223" i="21"/>
  <c r="V223" i="21"/>
  <c r="Y223" i="21"/>
  <c r="Z223" i="21"/>
  <c r="AA223" i="21"/>
  <c r="AB223" i="21"/>
  <c r="AC223" i="21"/>
  <c r="AD223" i="21"/>
  <c r="AE223" i="21"/>
  <c r="AF223" i="21"/>
  <c r="AG223" i="21"/>
  <c r="AH223" i="21"/>
  <c r="AI223" i="21"/>
  <c r="AJ223" i="21"/>
  <c r="AK223" i="21"/>
  <c r="AL223" i="21"/>
  <c r="AM223" i="21"/>
  <c r="AN223" i="21"/>
  <c r="AO223" i="21"/>
  <c r="AP223" i="21"/>
  <c r="AQ223" i="21"/>
  <c r="AR223" i="21"/>
  <c r="AS223" i="21"/>
  <c r="AT223" i="21"/>
  <c r="AU223" i="21"/>
  <c r="AV223" i="21"/>
  <c r="AW223" i="21"/>
  <c r="AX223" i="21"/>
  <c r="AY223" i="21"/>
  <c r="AZ223" i="21"/>
  <c r="BA223" i="21"/>
  <c r="BB223" i="21"/>
  <c r="BC223" i="21"/>
  <c r="BD223" i="21"/>
  <c r="BE223" i="21"/>
  <c r="BF223" i="21"/>
  <c r="BG223" i="21"/>
  <c r="BH223" i="21"/>
  <c r="BI223" i="21"/>
  <c r="BJ223" i="21"/>
  <c r="BK223" i="21"/>
  <c r="BL223" i="21"/>
  <c r="BM223" i="21"/>
  <c r="BN223" i="21"/>
  <c r="BO223" i="21"/>
  <c r="BP223" i="21"/>
  <c r="C224" i="21"/>
  <c r="D224" i="21"/>
  <c r="G224" i="21"/>
  <c r="H224" i="21"/>
  <c r="I224" i="21"/>
  <c r="J224" i="21"/>
  <c r="K224" i="21"/>
  <c r="L224" i="21"/>
  <c r="M224" i="21"/>
  <c r="N224" i="21"/>
  <c r="O224" i="21"/>
  <c r="P224" i="21"/>
  <c r="Q224" i="21"/>
  <c r="R224" i="21"/>
  <c r="S224" i="21"/>
  <c r="T224" i="21"/>
  <c r="U224" i="21"/>
  <c r="V224" i="21"/>
  <c r="Y224" i="21"/>
  <c r="Z224" i="21"/>
  <c r="AA224" i="21"/>
  <c r="AB224" i="21"/>
  <c r="AC224" i="21"/>
  <c r="AD224" i="21"/>
  <c r="AE224" i="21"/>
  <c r="AF224" i="21"/>
  <c r="AG224" i="21"/>
  <c r="AH224" i="21"/>
  <c r="AI224" i="21"/>
  <c r="AJ224" i="21"/>
  <c r="AK224" i="21"/>
  <c r="AL224" i="21"/>
  <c r="AM224" i="21"/>
  <c r="AN224" i="21"/>
  <c r="AO224" i="21"/>
  <c r="AP224" i="21"/>
  <c r="AQ224" i="21"/>
  <c r="AR224" i="21"/>
  <c r="AS224" i="21"/>
  <c r="AT224" i="21"/>
  <c r="AU224" i="21"/>
  <c r="AV224" i="21"/>
  <c r="AW224" i="21"/>
  <c r="AX224" i="21"/>
  <c r="AY224" i="21"/>
  <c r="AZ224" i="21"/>
  <c r="BA224" i="21"/>
  <c r="BB224" i="21"/>
  <c r="BC224" i="21"/>
  <c r="BD224" i="21"/>
  <c r="BE224" i="21"/>
  <c r="BF224" i="21"/>
  <c r="BG224" i="21"/>
  <c r="BH224" i="21"/>
  <c r="BI224" i="21"/>
  <c r="BJ224" i="21"/>
  <c r="BK224" i="21"/>
  <c r="BL224" i="21"/>
  <c r="BM224" i="21"/>
  <c r="BN224" i="21"/>
  <c r="BO224" i="21"/>
  <c r="BP224" i="21"/>
  <c r="C225" i="21"/>
  <c r="D225" i="21"/>
  <c r="G225" i="21"/>
  <c r="H225" i="21"/>
  <c r="I225" i="21"/>
  <c r="J225" i="21"/>
  <c r="K225" i="21"/>
  <c r="L225" i="21"/>
  <c r="M225" i="21"/>
  <c r="N225" i="21"/>
  <c r="O225" i="21"/>
  <c r="P225" i="21"/>
  <c r="Q225" i="21"/>
  <c r="R225" i="21"/>
  <c r="S225" i="21"/>
  <c r="T225" i="21"/>
  <c r="U225" i="21"/>
  <c r="V225" i="21"/>
  <c r="Y225" i="21"/>
  <c r="Z225" i="21"/>
  <c r="AA225" i="21"/>
  <c r="AB225" i="21"/>
  <c r="AC225" i="21"/>
  <c r="AD225" i="21"/>
  <c r="AE225" i="21"/>
  <c r="AF225" i="21"/>
  <c r="AG225" i="21"/>
  <c r="AH225" i="21"/>
  <c r="AI225" i="21"/>
  <c r="AJ225" i="21"/>
  <c r="AK225" i="21"/>
  <c r="AL225" i="21"/>
  <c r="AM225" i="21"/>
  <c r="AN225" i="21"/>
  <c r="AO225" i="21"/>
  <c r="AP225" i="21"/>
  <c r="AQ225" i="21"/>
  <c r="AR225" i="21"/>
  <c r="AS225" i="21"/>
  <c r="AT225" i="21"/>
  <c r="AU225" i="21"/>
  <c r="AV225" i="21"/>
  <c r="AW225" i="21"/>
  <c r="AX225" i="21"/>
  <c r="AY225" i="21"/>
  <c r="AZ225" i="21"/>
  <c r="BA225" i="21"/>
  <c r="BB225" i="21"/>
  <c r="BC225" i="21"/>
  <c r="BD225" i="21"/>
  <c r="BE225" i="21"/>
  <c r="BF225" i="21"/>
  <c r="BG225" i="21"/>
  <c r="BH225" i="21"/>
  <c r="BI225" i="21"/>
  <c r="BJ225" i="21"/>
  <c r="BK225" i="21"/>
  <c r="BL225" i="21"/>
  <c r="BM225" i="21"/>
  <c r="BN225" i="21"/>
  <c r="BO225" i="21"/>
  <c r="BP225" i="21"/>
  <c r="C226" i="21"/>
  <c r="D226" i="21"/>
  <c r="G226" i="21"/>
  <c r="H226" i="21"/>
  <c r="I226" i="21"/>
  <c r="J226" i="21"/>
  <c r="K226" i="21"/>
  <c r="L226" i="21"/>
  <c r="M226" i="21"/>
  <c r="N226" i="21"/>
  <c r="O226" i="21"/>
  <c r="P226" i="21"/>
  <c r="Q226" i="21"/>
  <c r="R226" i="21"/>
  <c r="S226" i="21"/>
  <c r="T226" i="21"/>
  <c r="U226" i="21"/>
  <c r="V226" i="21"/>
  <c r="Y226" i="21"/>
  <c r="Z226" i="21"/>
  <c r="AA226" i="21"/>
  <c r="AB226" i="21"/>
  <c r="AC226" i="21"/>
  <c r="AD226" i="21"/>
  <c r="AE226" i="21"/>
  <c r="AF226" i="21"/>
  <c r="AG226" i="21"/>
  <c r="AH226" i="21"/>
  <c r="AI226" i="21"/>
  <c r="AJ226" i="21"/>
  <c r="AK226" i="21"/>
  <c r="AL226" i="21"/>
  <c r="AM226" i="21"/>
  <c r="AN226" i="21"/>
  <c r="AO226" i="21"/>
  <c r="AP226" i="21"/>
  <c r="AQ226" i="21"/>
  <c r="AR226" i="21"/>
  <c r="AS226" i="21"/>
  <c r="AT226" i="21"/>
  <c r="AU226" i="21"/>
  <c r="AV226" i="21"/>
  <c r="AW226" i="21"/>
  <c r="AX226" i="21"/>
  <c r="AY226" i="21"/>
  <c r="AZ226" i="21"/>
  <c r="BA226" i="21"/>
  <c r="BB226" i="21"/>
  <c r="BC226" i="21"/>
  <c r="BD226" i="21"/>
  <c r="BE226" i="21"/>
  <c r="BF226" i="21"/>
  <c r="BG226" i="21"/>
  <c r="BH226" i="21"/>
  <c r="BI226" i="21"/>
  <c r="BJ226" i="21"/>
  <c r="BK226" i="21"/>
  <c r="BL226" i="21"/>
  <c r="BM226" i="21"/>
  <c r="BN226" i="21"/>
  <c r="BO226" i="21"/>
  <c r="BP226" i="21"/>
  <c r="C227" i="21"/>
  <c r="D227" i="21"/>
  <c r="G227" i="21"/>
  <c r="H227" i="21"/>
  <c r="I227" i="21"/>
  <c r="J227" i="21"/>
  <c r="K227" i="21"/>
  <c r="L227" i="21"/>
  <c r="M227" i="21"/>
  <c r="N227" i="21"/>
  <c r="O227" i="21"/>
  <c r="P227" i="21"/>
  <c r="Q227" i="21"/>
  <c r="R227" i="21"/>
  <c r="S227" i="21"/>
  <c r="T227" i="21"/>
  <c r="U227" i="21"/>
  <c r="V227" i="21"/>
  <c r="Y227" i="21"/>
  <c r="Z227" i="21"/>
  <c r="AA227" i="21"/>
  <c r="AB227" i="21"/>
  <c r="AC227" i="21"/>
  <c r="AD227" i="21"/>
  <c r="AE227" i="21"/>
  <c r="AF227" i="21"/>
  <c r="AG227" i="21"/>
  <c r="AH227" i="21"/>
  <c r="AI227" i="21"/>
  <c r="AJ227" i="21"/>
  <c r="AK227" i="21"/>
  <c r="AL227" i="21"/>
  <c r="AM227" i="21"/>
  <c r="AN227" i="21"/>
  <c r="AO227" i="21"/>
  <c r="AP227" i="21"/>
  <c r="AQ227" i="21"/>
  <c r="AR227" i="21"/>
  <c r="AS227" i="21"/>
  <c r="AT227" i="21"/>
  <c r="AU227" i="21"/>
  <c r="AV227" i="21"/>
  <c r="AW227" i="21"/>
  <c r="AX227" i="21"/>
  <c r="AY227" i="21"/>
  <c r="AZ227" i="21"/>
  <c r="BA227" i="21"/>
  <c r="BB227" i="21"/>
  <c r="BC227" i="21"/>
  <c r="BD227" i="21"/>
  <c r="BE227" i="21"/>
  <c r="BF227" i="21"/>
  <c r="BG227" i="21"/>
  <c r="BH227" i="21"/>
  <c r="BI227" i="21"/>
  <c r="BJ227" i="21"/>
  <c r="BK227" i="21"/>
  <c r="BL227" i="21"/>
  <c r="BM227" i="21"/>
  <c r="BN227" i="21"/>
  <c r="BO227" i="21"/>
  <c r="BP227" i="21"/>
  <c r="C228" i="21"/>
  <c r="D228" i="21"/>
  <c r="G228" i="21"/>
  <c r="H228" i="21"/>
  <c r="I228" i="21"/>
  <c r="J228" i="21"/>
  <c r="K228" i="21"/>
  <c r="L228" i="21"/>
  <c r="M228" i="21"/>
  <c r="N228" i="21"/>
  <c r="O228" i="21"/>
  <c r="P228" i="21"/>
  <c r="Q228" i="21"/>
  <c r="R228" i="21"/>
  <c r="S228" i="21"/>
  <c r="T228" i="21"/>
  <c r="U228" i="21"/>
  <c r="V228" i="21"/>
  <c r="Y228" i="21"/>
  <c r="Z228" i="21"/>
  <c r="AA228" i="21"/>
  <c r="AB228" i="21"/>
  <c r="AC228" i="21"/>
  <c r="AD228" i="21"/>
  <c r="AE228" i="21"/>
  <c r="AF228" i="21"/>
  <c r="AG228" i="21"/>
  <c r="AH228" i="21"/>
  <c r="AI228" i="21"/>
  <c r="AJ228" i="21"/>
  <c r="AK228" i="21"/>
  <c r="AL228" i="21"/>
  <c r="AM228" i="21"/>
  <c r="AN228" i="21"/>
  <c r="AO228" i="21"/>
  <c r="AP228" i="21"/>
  <c r="AQ228" i="21"/>
  <c r="AR228" i="21"/>
  <c r="AS228" i="21"/>
  <c r="AT228" i="21"/>
  <c r="AU228" i="21"/>
  <c r="AV228" i="21"/>
  <c r="AW228" i="21"/>
  <c r="AX228" i="21"/>
  <c r="AY228" i="21"/>
  <c r="AZ228" i="21"/>
  <c r="BA228" i="21"/>
  <c r="BB228" i="21"/>
  <c r="BC228" i="21"/>
  <c r="BD228" i="21"/>
  <c r="BE228" i="21"/>
  <c r="BF228" i="21"/>
  <c r="BG228" i="21"/>
  <c r="BH228" i="21"/>
  <c r="BI228" i="21"/>
  <c r="BJ228" i="21"/>
  <c r="BK228" i="21"/>
  <c r="BL228" i="21"/>
  <c r="BM228" i="21"/>
  <c r="BN228" i="21"/>
  <c r="BO228" i="21"/>
  <c r="BP228" i="21"/>
  <c r="C229" i="21"/>
  <c r="D229" i="21"/>
  <c r="G229" i="21"/>
  <c r="H229" i="21"/>
  <c r="I229" i="21"/>
  <c r="J229" i="21"/>
  <c r="K229" i="21"/>
  <c r="L229" i="21"/>
  <c r="M229" i="21"/>
  <c r="N229" i="21"/>
  <c r="O229" i="21"/>
  <c r="P229" i="21"/>
  <c r="Q229" i="21"/>
  <c r="R229" i="21"/>
  <c r="S229" i="21"/>
  <c r="T229" i="21"/>
  <c r="U229" i="21"/>
  <c r="V229" i="21"/>
  <c r="Y229" i="21"/>
  <c r="Z229" i="21"/>
  <c r="AA229" i="21"/>
  <c r="AB229" i="21"/>
  <c r="AC229" i="21"/>
  <c r="AD229" i="21"/>
  <c r="AE229" i="21"/>
  <c r="AF229" i="21"/>
  <c r="AG229" i="21"/>
  <c r="AH229" i="21"/>
  <c r="AI229" i="21"/>
  <c r="AJ229" i="21"/>
  <c r="AK229" i="21"/>
  <c r="AL229" i="21"/>
  <c r="AM229" i="21"/>
  <c r="AN229" i="21"/>
  <c r="AO229" i="21"/>
  <c r="AP229" i="21"/>
  <c r="AQ229" i="21"/>
  <c r="AR229" i="21"/>
  <c r="AS229" i="21"/>
  <c r="AT229" i="21"/>
  <c r="AU229" i="21"/>
  <c r="AV229" i="21"/>
  <c r="AW229" i="21"/>
  <c r="AX229" i="21"/>
  <c r="AY229" i="21"/>
  <c r="AZ229" i="21"/>
  <c r="BA229" i="21"/>
  <c r="BB229" i="21"/>
  <c r="BC229" i="21"/>
  <c r="BD229" i="21"/>
  <c r="BE229" i="21"/>
  <c r="BF229" i="21"/>
  <c r="BG229" i="21"/>
  <c r="BH229" i="21"/>
  <c r="BI229" i="21"/>
  <c r="BJ229" i="21"/>
  <c r="BK229" i="21"/>
  <c r="BL229" i="21"/>
  <c r="BM229" i="21"/>
  <c r="BN229" i="21"/>
  <c r="BO229" i="21"/>
  <c r="BP229" i="21"/>
  <c r="C230" i="21"/>
  <c r="D230" i="21"/>
  <c r="G230" i="21"/>
  <c r="H230" i="21"/>
  <c r="I230" i="21"/>
  <c r="J230" i="21"/>
  <c r="K230" i="21"/>
  <c r="L230" i="21"/>
  <c r="M230" i="21"/>
  <c r="N230" i="21"/>
  <c r="O230" i="21"/>
  <c r="P230" i="21"/>
  <c r="Q230" i="21"/>
  <c r="R230" i="21"/>
  <c r="S230" i="21"/>
  <c r="T230" i="21"/>
  <c r="U230" i="21"/>
  <c r="V230" i="21"/>
  <c r="Y230" i="21"/>
  <c r="Z230" i="21"/>
  <c r="AA230" i="21"/>
  <c r="AB230" i="21"/>
  <c r="AC230" i="21"/>
  <c r="AD230" i="21"/>
  <c r="AE230" i="21"/>
  <c r="AF230" i="21"/>
  <c r="AG230" i="21"/>
  <c r="AH230" i="21"/>
  <c r="AI230" i="21"/>
  <c r="AJ230" i="21"/>
  <c r="AK230" i="21"/>
  <c r="AL230" i="21"/>
  <c r="AM230" i="21"/>
  <c r="AN230" i="21"/>
  <c r="AO230" i="21"/>
  <c r="AP230" i="21"/>
  <c r="AQ230" i="21"/>
  <c r="AR230" i="21"/>
  <c r="AS230" i="21"/>
  <c r="AT230" i="21"/>
  <c r="AU230" i="21"/>
  <c r="AV230" i="21"/>
  <c r="AW230" i="21"/>
  <c r="AX230" i="21"/>
  <c r="AY230" i="21"/>
  <c r="AZ230" i="21"/>
  <c r="BA230" i="21"/>
  <c r="BB230" i="21"/>
  <c r="BC230" i="21"/>
  <c r="BD230" i="21"/>
  <c r="BE230" i="21"/>
  <c r="BF230" i="21"/>
  <c r="BG230" i="21"/>
  <c r="BH230" i="21"/>
  <c r="BI230" i="21"/>
  <c r="BJ230" i="21"/>
  <c r="BK230" i="21"/>
  <c r="BL230" i="21"/>
  <c r="BM230" i="21"/>
  <c r="BN230" i="21"/>
  <c r="BO230" i="21"/>
  <c r="BP230" i="21"/>
  <c r="C231" i="21"/>
  <c r="D231" i="21"/>
  <c r="G231" i="21"/>
  <c r="H231" i="21"/>
  <c r="I231" i="21"/>
  <c r="J231" i="21"/>
  <c r="K231" i="21"/>
  <c r="L231" i="21"/>
  <c r="M231" i="21"/>
  <c r="N231" i="21"/>
  <c r="O231" i="21"/>
  <c r="P231" i="21"/>
  <c r="Q231" i="21"/>
  <c r="R231" i="21"/>
  <c r="S231" i="21"/>
  <c r="T231" i="21"/>
  <c r="U231" i="21"/>
  <c r="V231" i="21"/>
  <c r="Y231" i="21"/>
  <c r="Z231" i="21"/>
  <c r="AA231" i="21"/>
  <c r="AB231" i="21"/>
  <c r="AC231" i="21"/>
  <c r="AD231" i="21"/>
  <c r="AE231" i="21"/>
  <c r="AF231" i="21"/>
  <c r="AG231" i="21"/>
  <c r="AH231" i="21"/>
  <c r="AI231" i="21"/>
  <c r="AJ231" i="21"/>
  <c r="AK231" i="21"/>
  <c r="AL231" i="21"/>
  <c r="AM231" i="21"/>
  <c r="AN231" i="21"/>
  <c r="AO231" i="21"/>
  <c r="AP231" i="21"/>
  <c r="AQ231" i="21"/>
  <c r="AR231" i="21"/>
  <c r="AS231" i="21"/>
  <c r="AT231" i="21"/>
  <c r="AU231" i="21"/>
  <c r="AV231" i="21"/>
  <c r="AW231" i="21"/>
  <c r="AX231" i="21"/>
  <c r="AY231" i="21"/>
  <c r="AZ231" i="21"/>
  <c r="BA231" i="21"/>
  <c r="BB231" i="21"/>
  <c r="BC231" i="21"/>
  <c r="BD231" i="21"/>
  <c r="BE231" i="21"/>
  <c r="BF231" i="21"/>
  <c r="BG231" i="21"/>
  <c r="BH231" i="21"/>
  <c r="BI231" i="21"/>
  <c r="BJ231" i="21"/>
  <c r="BK231" i="21"/>
  <c r="BL231" i="21"/>
  <c r="BM231" i="21"/>
  <c r="BN231" i="21"/>
  <c r="BO231" i="21"/>
  <c r="BP231" i="21"/>
  <c r="C232" i="21"/>
  <c r="D232" i="21"/>
  <c r="G232" i="21"/>
  <c r="H232" i="21"/>
  <c r="I232" i="21"/>
  <c r="J232" i="21"/>
  <c r="K232" i="21"/>
  <c r="L232" i="21"/>
  <c r="M232" i="21"/>
  <c r="N232" i="21"/>
  <c r="O232" i="21"/>
  <c r="P232" i="21"/>
  <c r="Q232" i="21"/>
  <c r="R232" i="21"/>
  <c r="S232" i="21"/>
  <c r="T232" i="21"/>
  <c r="U232" i="21"/>
  <c r="V232" i="21"/>
  <c r="Y232" i="21"/>
  <c r="Z232" i="21"/>
  <c r="AA232" i="21"/>
  <c r="AB232" i="21"/>
  <c r="AC232" i="21"/>
  <c r="AD232" i="21"/>
  <c r="AE232" i="21"/>
  <c r="AF232" i="21"/>
  <c r="AG232" i="21"/>
  <c r="AH232" i="21"/>
  <c r="AI232" i="21"/>
  <c r="AJ232" i="21"/>
  <c r="AK232" i="21"/>
  <c r="AL232" i="21"/>
  <c r="AM232" i="21"/>
  <c r="AN232" i="21"/>
  <c r="AO232" i="21"/>
  <c r="AP232" i="21"/>
  <c r="AQ232" i="21"/>
  <c r="AR232" i="21"/>
  <c r="AS232" i="21"/>
  <c r="AT232" i="21"/>
  <c r="AU232" i="21"/>
  <c r="AV232" i="21"/>
  <c r="AW232" i="21"/>
  <c r="AX232" i="21"/>
  <c r="AY232" i="21"/>
  <c r="AZ232" i="21"/>
  <c r="BA232" i="21"/>
  <c r="BB232" i="21"/>
  <c r="BC232" i="21"/>
  <c r="BD232" i="21"/>
  <c r="BE232" i="21"/>
  <c r="BF232" i="21"/>
  <c r="BG232" i="21"/>
  <c r="BH232" i="21"/>
  <c r="BI232" i="21"/>
  <c r="BJ232" i="21"/>
  <c r="BK232" i="21"/>
  <c r="BL232" i="21"/>
  <c r="BM232" i="21"/>
  <c r="BN232" i="21"/>
  <c r="BO232" i="21"/>
  <c r="BP232" i="21"/>
  <c r="C233" i="21"/>
  <c r="D233" i="21"/>
  <c r="G233" i="21"/>
  <c r="H233" i="21"/>
  <c r="I233" i="21"/>
  <c r="J233" i="21"/>
  <c r="K233" i="21"/>
  <c r="L233" i="21"/>
  <c r="M233" i="21"/>
  <c r="N233" i="21"/>
  <c r="O233" i="21"/>
  <c r="P233" i="21"/>
  <c r="Q233" i="21"/>
  <c r="R233" i="21"/>
  <c r="S233" i="21"/>
  <c r="T233" i="21"/>
  <c r="U233" i="21"/>
  <c r="V233" i="21"/>
  <c r="Y233" i="21"/>
  <c r="Z233" i="21"/>
  <c r="AA233" i="21"/>
  <c r="AB233" i="21"/>
  <c r="AC233" i="21"/>
  <c r="AD233" i="21"/>
  <c r="AE233" i="21"/>
  <c r="AF233" i="21"/>
  <c r="AG233" i="21"/>
  <c r="AH233" i="21"/>
  <c r="AI233" i="21"/>
  <c r="AJ233" i="21"/>
  <c r="AK233" i="21"/>
  <c r="AL233" i="21"/>
  <c r="AM233" i="21"/>
  <c r="AN233" i="21"/>
  <c r="AO233" i="21"/>
  <c r="AP233" i="21"/>
  <c r="AQ233" i="21"/>
  <c r="AR233" i="21"/>
  <c r="AS233" i="21"/>
  <c r="AT233" i="21"/>
  <c r="AU233" i="21"/>
  <c r="AV233" i="21"/>
  <c r="AW233" i="21"/>
  <c r="AX233" i="21"/>
  <c r="AY233" i="21"/>
  <c r="AZ233" i="21"/>
  <c r="BA233" i="21"/>
  <c r="BB233" i="21"/>
  <c r="BC233" i="21"/>
  <c r="BD233" i="21"/>
  <c r="BE233" i="21"/>
  <c r="BF233" i="21"/>
  <c r="BG233" i="21"/>
  <c r="BH233" i="21"/>
  <c r="BI233" i="21"/>
  <c r="BJ233" i="21"/>
  <c r="BK233" i="21"/>
  <c r="BL233" i="21"/>
  <c r="BM233" i="21"/>
  <c r="BN233" i="21"/>
  <c r="BO233" i="21"/>
  <c r="BP233" i="21"/>
  <c r="C234" i="21"/>
  <c r="D234" i="21"/>
  <c r="G234" i="21"/>
  <c r="H234" i="21"/>
  <c r="I234" i="21"/>
  <c r="J234" i="21"/>
  <c r="K234" i="21"/>
  <c r="L234" i="21"/>
  <c r="M234" i="21"/>
  <c r="N234" i="21"/>
  <c r="O234" i="21"/>
  <c r="P234" i="21"/>
  <c r="Q234" i="21"/>
  <c r="R234" i="21"/>
  <c r="S234" i="21"/>
  <c r="T234" i="21"/>
  <c r="U234" i="21"/>
  <c r="V234" i="21"/>
  <c r="Y234" i="21"/>
  <c r="Z234" i="21"/>
  <c r="AA234" i="21"/>
  <c r="AB234" i="21"/>
  <c r="AC234" i="21"/>
  <c r="AD234" i="21"/>
  <c r="AE234" i="21"/>
  <c r="AF234" i="21"/>
  <c r="AG234" i="21"/>
  <c r="AH234" i="21"/>
  <c r="AI234" i="21"/>
  <c r="AJ234" i="21"/>
  <c r="AK234" i="21"/>
  <c r="AL234" i="21"/>
  <c r="AM234" i="21"/>
  <c r="AN234" i="21"/>
  <c r="AO234" i="21"/>
  <c r="AP234" i="21"/>
  <c r="AQ234" i="21"/>
  <c r="AR234" i="21"/>
  <c r="AS234" i="21"/>
  <c r="AT234" i="21"/>
  <c r="AU234" i="21"/>
  <c r="AV234" i="21"/>
  <c r="AW234" i="21"/>
  <c r="AX234" i="21"/>
  <c r="AY234" i="21"/>
  <c r="AZ234" i="21"/>
  <c r="BA234" i="21"/>
  <c r="BB234" i="21"/>
  <c r="BC234" i="21"/>
  <c r="BD234" i="21"/>
  <c r="BE234" i="21"/>
  <c r="BF234" i="21"/>
  <c r="BG234" i="21"/>
  <c r="BH234" i="21"/>
  <c r="BI234" i="21"/>
  <c r="BJ234" i="21"/>
  <c r="BK234" i="21"/>
  <c r="BL234" i="21"/>
  <c r="BM234" i="21"/>
  <c r="BN234" i="21"/>
  <c r="BO234" i="21"/>
  <c r="BP234" i="21"/>
  <c r="C235" i="21"/>
  <c r="D235" i="21"/>
  <c r="G235" i="21"/>
  <c r="H235" i="21"/>
  <c r="I235" i="21"/>
  <c r="J235" i="21"/>
  <c r="K235" i="21"/>
  <c r="L235" i="21"/>
  <c r="M235" i="21"/>
  <c r="N235" i="21"/>
  <c r="O235" i="21"/>
  <c r="P235" i="21"/>
  <c r="Q235" i="21"/>
  <c r="R235" i="21"/>
  <c r="S235" i="21"/>
  <c r="T235" i="21"/>
  <c r="U235" i="21"/>
  <c r="V235" i="21"/>
  <c r="Y235" i="21"/>
  <c r="Z235" i="21"/>
  <c r="AA235" i="21"/>
  <c r="AB235" i="21"/>
  <c r="AC235" i="21"/>
  <c r="AD235" i="21"/>
  <c r="AE235" i="21"/>
  <c r="AF235" i="21"/>
  <c r="AG235" i="21"/>
  <c r="AH235" i="21"/>
  <c r="AI235" i="21"/>
  <c r="AJ235" i="21"/>
  <c r="AK235" i="21"/>
  <c r="AL235" i="21"/>
  <c r="AM235" i="21"/>
  <c r="AN235" i="21"/>
  <c r="AO235" i="21"/>
  <c r="AP235" i="21"/>
  <c r="AQ235" i="21"/>
  <c r="AR235" i="21"/>
  <c r="AS235" i="21"/>
  <c r="AT235" i="21"/>
  <c r="AU235" i="21"/>
  <c r="AV235" i="21"/>
  <c r="AW235" i="21"/>
  <c r="AX235" i="21"/>
  <c r="AY235" i="21"/>
  <c r="AZ235" i="21"/>
  <c r="BA235" i="21"/>
  <c r="BB235" i="21"/>
  <c r="BC235" i="21"/>
  <c r="BD235" i="21"/>
  <c r="BE235" i="21"/>
  <c r="BF235" i="21"/>
  <c r="BG235" i="21"/>
  <c r="BH235" i="21"/>
  <c r="BI235" i="21"/>
  <c r="BJ235" i="21"/>
  <c r="BK235" i="21"/>
  <c r="BL235" i="21"/>
  <c r="BM235" i="21"/>
  <c r="BN235" i="21"/>
  <c r="BO235" i="21"/>
  <c r="BP235" i="21"/>
  <c r="C236" i="21"/>
  <c r="D236" i="21"/>
  <c r="G236" i="21"/>
  <c r="H236" i="21"/>
  <c r="I236" i="21"/>
  <c r="J236" i="21"/>
  <c r="K236" i="21"/>
  <c r="L236" i="21"/>
  <c r="M236" i="21"/>
  <c r="N236" i="21"/>
  <c r="O236" i="21"/>
  <c r="P236" i="21"/>
  <c r="Q236" i="21"/>
  <c r="R236" i="21"/>
  <c r="S236" i="21"/>
  <c r="T236" i="21"/>
  <c r="U236" i="21"/>
  <c r="V236" i="21"/>
  <c r="Y236" i="21"/>
  <c r="Z236" i="21"/>
  <c r="AA236" i="21"/>
  <c r="AB236" i="21"/>
  <c r="AC236" i="21"/>
  <c r="AD236" i="21"/>
  <c r="AE236" i="21"/>
  <c r="AF236" i="21"/>
  <c r="AG236" i="21"/>
  <c r="AH236" i="21"/>
  <c r="AI236" i="21"/>
  <c r="AJ236" i="21"/>
  <c r="AK236" i="21"/>
  <c r="AL236" i="21"/>
  <c r="AM236" i="21"/>
  <c r="AN236" i="21"/>
  <c r="AO236" i="21"/>
  <c r="AP236" i="21"/>
  <c r="AQ236" i="21"/>
  <c r="AR236" i="21"/>
  <c r="AS236" i="21"/>
  <c r="AT236" i="21"/>
  <c r="AU236" i="21"/>
  <c r="AV236" i="21"/>
  <c r="AW236" i="21"/>
  <c r="AX236" i="21"/>
  <c r="AY236" i="21"/>
  <c r="AZ236" i="21"/>
  <c r="BA236" i="21"/>
  <c r="BB236" i="21"/>
  <c r="BC236" i="21"/>
  <c r="BD236" i="21"/>
  <c r="BE236" i="21"/>
  <c r="BF236" i="21"/>
  <c r="BG236" i="21"/>
  <c r="BH236" i="21"/>
  <c r="BI236" i="21"/>
  <c r="BJ236" i="21"/>
  <c r="BK236" i="21"/>
  <c r="BL236" i="21"/>
  <c r="BM236" i="21"/>
  <c r="BN236" i="21"/>
  <c r="BO236" i="21"/>
  <c r="BP236" i="21"/>
  <c r="C237" i="21"/>
  <c r="D237" i="21"/>
  <c r="G237" i="21"/>
  <c r="H237" i="21"/>
  <c r="I237" i="21"/>
  <c r="J237" i="21"/>
  <c r="K237" i="21"/>
  <c r="L237" i="21"/>
  <c r="M237" i="21"/>
  <c r="N237" i="21"/>
  <c r="O237" i="21"/>
  <c r="P237" i="21"/>
  <c r="Q237" i="21"/>
  <c r="R237" i="21"/>
  <c r="S237" i="21"/>
  <c r="T237" i="21"/>
  <c r="U237" i="21"/>
  <c r="V237" i="21"/>
  <c r="Y237" i="21"/>
  <c r="Z237" i="21"/>
  <c r="AA237" i="21"/>
  <c r="AB237" i="21"/>
  <c r="AC237" i="21"/>
  <c r="AD237" i="21"/>
  <c r="AE237" i="21"/>
  <c r="AF237" i="21"/>
  <c r="AG237" i="21"/>
  <c r="AH237" i="21"/>
  <c r="AI237" i="21"/>
  <c r="AJ237" i="21"/>
  <c r="AK237" i="21"/>
  <c r="AL237" i="21"/>
  <c r="AM237" i="21"/>
  <c r="AN237" i="21"/>
  <c r="AO237" i="21"/>
  <c r="AP237" i="21"/>
  <c r="AQ237" i="21"/>
  <c r="AR237" i="21"/>
  <c r="AS237" i="21"/>
  <c r="AT237" i="21"/>
  <c r="AU237" i="21"/>
  <c r="AV237" i="21"/>
  <c r="AW237" i="21"/>
  <c r="AX237" i="21"/>
  <c r="AY237" i="21"/>
  <c r="AZ237" i="21"/>
  <c r="BA237" i="21"/>
  <c r="BB237" i="21"/>
  <c r="BC237" i="21"/>
  <c r="BD237" i="21"/>
  <c r="BE237" i="21"/>
  <c r="BF237" i="21"/>
  <c r="BG237" i="21"/>
  <c r="BH237" i="21"/>
  <c r="BI237" i="21"/>
  <c r="BJ237" i="21"/>
  <c r="BK237" i="21"/>
  <c r="BL237" i="21"/>
  <c r="BM237" i="21"/>
  <c r="BN237" i="21"/>
  <c r="BO237" i="21"/>
  <c r="BP237" i="21"/>
  <c r="C238" i="21"/>
  <c r="D238" i="21"/>
  <c r="G238" i="21"/>
  <c r="H238" i="21"/>
  <c r="I238" i="21"/>
  <c r="J238" i="21"/>
  <c r="K238" i="21"/>
  <c r="L238" i="21"/>
  <c r="M238" i="21"/>
  <c r="N238" i="21"/>
  <c r="O238" i="21"/>
  <c r="P238" i="21"/>
  <c r="Q238" i="21"/>
  <c r="R238" i="21"/>
  <c r="S238" i="21"/>
  <c r="T238" i="21"/>
  <c r="U238" i="21"/>
  <c r="V238" i="21"/>
  <c r="Y238" i="21"/>
  <c r="Z238" i="21"/>
  <c r="AA238" i="21"/>
  <c r="AB238" i="21"/>
  <c r="AC238" i="21"/>
  <c r="AD238" i="21"/>
  <c r="AE238" i="21"/>
  <c r="AF238" i="21"/>
  <c r="AG238" i="21"/>
  <c r="AH238" i="21"/>
  <c r="AI238" i="21"/>
  <c r="AJ238" i="21"/>
  <c r="AK238" i="21"/>
  <c r="AL238" i="21"/>
  <c r="AM238" i="21"/>
  <c r="AN238" i="21"/>
  <c r="AO238" i="21"/>
  <c r="AP238" i="21"/>
  <c r="AQ238" i="21"/>
  <c r="AR238" i="21"/>
  <c r="AS238" i="21"/>
  <c r="AT238" i="21"/>
  <c r="AU238" i="21"/>
  <c r="AV238" i="21"/>
  <c r="AW238" i="21"/>
  <c r="AX238" i="21"/>
  <c r="AY238" i="21"/>
  <c r="AZ238" i="21"/>
  <c r="BA238" i="21"/>
  <c r="BB238" i="21"/>
  <c r="BC238" i="21"/>
  <c r="BD238" i="21"/>
  <c r="BE238" i="21"/>
  <c r="BF238" i="21"/>
  <c r="BG238" i="21"/>
  <c r="BH238" i="21"/>
  <c r="BI238" i="21"/>
  <c r="BJ238" i="21"/>
  <c r="BK238" i="21"/>
  <c r="BL238" i="21"/>
  <c r="BM238" i="21"/>
  <c r="BN238" i="21"/>
  <c r="BO238" i="21"/>
  <c r="BP238" i="21"/>
  <c r="C239" i="21"/>
  <c r="D239" i="21"/>
  <c r="G239" i="21"/>
  <c r="H239" i="21"/>
  <c r="I239" i="21"/>
  <c r="J239" i="21"/>
  <c r="K239" i="21"/>
  <c r="L239" i="21"/>
  <c r="M239" i="21"/>
  <c r="N239" i="21"/>
  <c r="O239" i="21"/>
  <c r="P239" i="21"/>
  <c r="Q239" i="21"/>
  <c r="R239" i="21"/>
  <c r="S239" i="21"/>
  <c r="T239" i="21"/>
  <c r="U239" i="21"/>
  <c r="V239" i="21"/>
  <c r="Y239" i="21"/>
  <c r="Z239" i="21"/>
  <c r="AA239" i="21"/>
  <c r="AB239" i="21"/>
  <c r="AC239" i="21"/>
  <c r="AD239" i="21"/>
  <c r="AE239" i="21"/>
  <c r="AF239" i="21"/>
  <c r="AG239" i="21"/>
  <c r="AH239" i="21"/>
  <c r="AI239" i="21"/>
  <c r="AJ239" i="21"/>
  <c r="AK239" i="21"/>
  <c r="AL239" i="21"/>
  <c r="AM239" i="21"/>
  <c r="AN239" i="21"/>
  <c r="AO239" i="21"/>
  <c r="AP239" i="21"/>
  <c r="AQ239" i="21"/>
  <c r="AR239" i="21"/>
  <c r="AS239" i="21"/>
  <c r="AT239" i="21"/>
  <c r="AU239" i="21"/>
  <c r="AV239" i="21"/>
  <c r="AW239" i="21"/>
  <c r="AX239" i="21"/>
  <c r="AY239" i="21"/>
  <c r="AZ239" i="21"/>
  <c r="BA239" i="21"/>
  <c r="BB239" i="21"/>
  <c r="BC239" i="21"/>
  <c r="BD239" i="21"/>
  <c r="BE239" i="21"/>
  <c r="BF239" i="21"/>
  <c r="BG239" i="21"/>
  <c r="BH239" i="21"/>
  <c r="BI239" i="21"/>
  <c r="BJ239" i="21"/>
  <c r="BK239" i="21"/>
  <c r="BL239" i="21"/>
  <c r="BM239" i="21"/>
  <c r="BN239" i="21"/>
  <c r="BO239" i="21"/>
  <c r="BP239" i="21"/>
  <c r="C240" i="21"/>
  <c r="D240" i="21"/>
  <c r="G240" i="21"/>
  <c r="H240" i="21"/>
  <c r="I240" i="21"/>
  <c r="J240" i="21"/>
  <c r="K240" i="21"/>
  <c r="L240" i="21"/>
  <c r="M240" i="21"/>
  <c r="N240" i="21"/>
  <c r="O240" i="21"/>
  <c r="P240" i="21"/>
  <c r="Q240" i="21"/>
  <c r="R240" i="21"/>
  <c r="S240" i="21"/>
  <c r="T240" i="21"/>
  <c r="U240" i="21"/>
  <c r="V240" i="21"/>
  <c r="Y240" i="21"/>
  <c r="Z240" i="21"/>
  <c r="AA240" i="21"/>
  <c r="AB240" i="21"/>
  <c r="AC240" i="21"/>
  <c r="AD240" i="21"/>
  <c r="AE240" i="21"/>
  <c r="AF240" i="21"/>
  <c r="AG240" i="21"/>
  <c r="AH240" i="21"/>
  <c r="AI240" i="21"/>
  <c r="AJ240" i="21"/>
  <c r="AK240" i="21"/>
  <c r="AL240" i="21"/>
  <c r="AM240" i="21"/>
  <c r="AN240" i="21"/>
  <c r="AO240" i="21"/>
  <c r="AP240" i="21"/>
  <c r="AQ240" i="21"/>
  <c r="AR240" i="21"/>
  <c r="AS240" i="21"/>
  <c r="AT240" i="21"/>
  <c r="AU240" i="21"/>
  <c r="AV240" i="21"/>
  <c r="AW240" i="21"/>
  <c r="AX240" i="21"/>
  <c r="AY240" i="21"/>
  <c r="AZ240" i="21"/>
  <c r="BA240" i="21"/>
  <c r="BB240" i="21"/>
  <c r="BC240" i="21"/>
  <c r="BD240" i="21"/>
  <c r="BE240" i="21"/>
  <c r="BF240" i="21"/>
  <c r="BG240" i="21"/>
  <c r="BH240" i="21"/>
  <c r="BI240" i="21"/>
  <c r="BJ240" i="21"/>
  <c r="BK240" i="21"/>
  <c r="BL240" i="21"/>
  <c r="BM240" i="21"/>
  <c r="BN240" i="21"/>
  <c r="BO240" i="21"/>
  <c r="BP240" i="21"/>
  <c r="C241" i="21"/>
  <c r="D241" i="21"/>
  <c r="G241" i="21"/>
  <c r="H241" i="21"/>
  <c r="I241" i="21"/>
  <c r="J241" i="21"/>
  <c r="K241" i="21"/>
  <c r="L241" i="21"/>
  <c r="M241" i="21"/>
  <c r="N241" i="21"/>
  <c r="O241" i="21"/>
  <c r="P241" i="21"/>
  <c r="Q241" i="21"/>
  <c r="R241" i="21"/>
  <c r="S241" i="21"/>
  <c r="T241" i="21"/>
  <c r="U241" i="21"/>
  <c r="V241" i="21"/>
  <c r="Y241" i="21"/>
  <c r="Z241" i="21"/>
  <c r="AA241" i="21"/>
  <c r="AB241" i="21"/>
  <c r="AC241" i="21"/>
  <c r="AD241" i="21"/>
  <c r="AE241" i="21"/>
  <c r="AF241" i="21"/>
  <c r="AG241" i="21"/>
  <c r="AH241" i="21"/>
  <c r="AI241" i="21"/>
  <c r="AJ241" i="21"/>
  <c r="AK241" i="21"/>
  <c r="AL241" i="21"/>
  <c r="AM241" i="21"/>
  <c r="AN241" i="21"/>
  <c r="AO241" i="21"/>
  <c r="AP241" i="21"/>
  <c r="AQ241" i="21"/>
  <c r="AR241" i="21"/>
  <c r="AS241" i="21"/>
  <c r="AT241" i="21"/>
  <c r="AU241" i="21"/>
  <c r="AV241" i="21"/>
  <c r="AW241" i="21"/>
  <c r="AX241" i="21"/>
  <c r="AY241" i="21"/>
  <c r="AZ241" i="21"/>
  <c r="BA241" i="21"/>
  <c r="BB241" i="21"/>
  <c r="BC241" i="21"/>
  <c r="BD241" i="21"/>
  <c r="BE241" i="21"/>
  <c r="BF241" i="21"/>
  <c r="BG241" i="21"/>
  <c r="BH241" i="21"/>
  <c r="BI241" i="21"/>
  <c r="BJ241" i="21"/>
  <c r="BK241" i="21"/>
  <c r="BL241" i="21"/>
  <c r="BM241" i="21"/>
  <c r="BN241" i="21"/>
  <c r="BO241" i="21"/>
  <c r="BP241" i="21"/>
  <c r="C242" i="21"/>
  <c r="D242" i="21"/>
  <c r="G242" i="21"/>
  <c r="H242" i="21"/>
  <c r="I242" i="21"/>
  <c r="J242" i="21"/>
  <c r="K242" i="21"/>
  <c r="L242" i="21"/>
  <c r="M242" i="21"/>
  <c r="N242" i="21"/>
  <c r="O242" i="21"/>
  <c r="P242" i="21"/>
  <c r="Q242" i="21"/>
  <c r="R242" i="21"/>
  <c r="S242" i="21"/>
  <c r="T242" i="21"/>
  <c r="U242" i="21"/>
  <c r="V242" i="21"/>
  <c r="Y242" i="21"/>
  <c r="Z242" i="21"/>
  <c r="AA242" i="21"/>
  <c r="AB242" i="21"/>
  <c r="AC242" i="21"/>
  <c r="AD242" i="21"/>
  <c r="AE242" i="21"/>
  <c r="AF242" i="21"/>
  <c r="AG242" i="21"/>
  <c r="AH242" i="21"/>
  <c r="AI242" i="21"/>
  <c r="AJ242" i="21"/>
  <c r="AK242" i="21"/>
  <c r="AL242" i="21"/>
  <c r="AM242" i="21"/>
  <c r="AN242" i="21"/>
  <c r="AO242" i="21"/>
  <c r="AP242" i="21"/>
  <c r="AQ242" i="21"/>
  <c r="AR242" i="21"/>
  <c r="AS242" i="21"/>
  <c r="AT242" i="21"/>
  <c r="AU242" i="21"/>
  <c r="AV242" i="21"/>
  <c r="AW242" i="21"/>
  <c r="AX242" i="21"/>
  <c r="AY242" i="21"/>
  <c r="AZ242" i="21"/>
  <c r="BA242" i="21"/>
  <c r="BB242" i="21"/>
  <c r="BC242" i="21"/>
  <c r="BD242" i="21"/>
  <c r="BE242" i="21"/>
  <c r="BF242" i="21"/>
  <c r="BG242" i="21"/>
  <c r="BH242" i="21"/>
  <c r="BI242" i="21"/>
  <c r="BJ242" i="21"/>
  <c r="BK242" i="21"/>
  <c r="BL242" i="21"/>
  <c r="BM242" i="21"/>
  <c r="BN242" i="21"/>
  <c r="BO242" i="21"/>
  <c r="BP242" i="21"/>
  <c r="C243" i="21"/>
  <c r="D243" i="21"/>
  <c r="G243" i="21"/>
  <c r="H243" i="21"/>
  <c r="I243" i="21"/>
  <c r="J243" i="21"/>
  <c r="K243" i="21"/>
  <c r="L243" i="21"/>
  <c r="M243" i="21"/>
  <c r="N243" i="21"/>
  <c r="O243" i="21"/>
  <c r="P243" i="21"/>
  <c r="Q243" i="21"/>
  <c r="R243" i="21"/>
  <c r="S243" i="21"/>
  <c r="T243" i="21"/>
  <c r="U243" i="21"/>
  <c r="V243" i="21"/>
  <c r="Y243" i="21"/>
  <c r="Z243" i="21"/>
  <c r="AA243" i="21"/>
  <c r="AB243" i="21"/>
  <c r="AC243" i="21"/>
  <c r="AD243" i="21"/>
  <c r="AE243" i="21"/>
  <c r="AF243" i="21"/>
  <c r="AG243" i="21"/>
  <c r="AH243" i="21"/>
  <c r="AI243" i="21"/>
  <c r="AJ243" i="21"/>
  <c r="AK243" i="21"/>
  <c r="AL243" i="21"/>
  <c r="AM243" i="21"/>
  <c r="AN243" i="21"/>
  <c r="AO243" i="21"/>
  <c r="AP243" i="21"/>
  <c r="AQ243" i="21"/>
  <c r="AR243" i="21"/>
  <c r="AS243" i="21"/>
  <c r="AT243" i="21"/>
  <c r="AU243" i="21"/>
  <c r="AV243" i="21"/>
  <c r="AW243" i="21"/>
  <c r="AX243" i="21"/>
  <c r="AY243" i="21"/>
  <c r="AZ243" i="21"/>
  <c r="BA243" i="21"/>
  <c r="BB243" i="21"/>
  <c r="BC243" i="21"/>
  <c r="BD243" i="21"/>
  <c r="BE243" i="21"/>
  <c r="BF243" i="21"/>
  <c r="BG243" i="21"/>
  <c r="BH243" i="21"/>
  <c r="BI243" i="21"/>
  <c r="BJ243" i="21"/>
  <c r="BK243" i="21"/>
  <c r="BL243" i="21"/>
  <c r="BM243" i="21"/>
  <c r="BN243" i="21"/>
  <c r="BO243" i="21"/>
  <c r="BP243" i="21"/>
  <c r="C244" i="21"/>
  <c r="D244" i="21"/>
  <c r="G244" i="21"/>
  <c r="H244" i="21"/>
  <c r="I244" i="21"/>
  <c r="J244" i="21"/>
  <c r="K244" i="21"/>
  <c r="L244" i="21"/>
  <c r="M244" i="21"/>
  <c r="N244" i="21"/>
  <c r="O244" i="21"/>
  <c r="P244" i="21"/>
  <c r="Q244" i="21"/>
  <c r="R244" i="21"/>
  <c r="S244" i="21"/>
  <c r="T244" i="21"/>
  <c r="U244" i="21"/>
  <c r="V244" i="21"/>
  <c r="Y244" i="21"/>
  <c r="Z244" i="21"/>
  <c r="AA244" i="21"/>
  <c r="AB244" i="21"/>
  <c r="AC244" i="21"/>
  <c r="AD244" i="21"/>
  <c r="AE244" i="21"/>
  <c r="AF244" i="21"/>
  <c r="AG244" i="21"/>
  <c r="AH244" i="21"/>
  <c r="AI244" i="21"/>
  <c r="AJ244" i="21"/>
  <c r="AK244" i="21"/>
  <c r="AL244" i="21"/>
  <c r="AM244" i="21"/>
  <c r="AN244" i="21"/>
  <c r="AO244" i="21"/>
  <c r="AP244" i="21"/>
  <c r="AQ244" i="21"/>
  <c r="AR244" i="21"/>
  <c r="AS244" i="21"/>
  <c r="AT244" i="21"/>
  <c r="AU244" i="21"/>
  <c r="AV244" i="21"/>
  <c r="AW244" i="21"/>
  <c r="AX244" i="21"/>
  <c r="AY244" i="21"/>
  <c r="AZ244" i="21"/>
  <c r="BA244" i="21"/>
  <c r="BB244" i="21"/>
  <c r="BC244" i="21"/>
  <c r="BD244" i="21"/>
  <c r="BE244" i="21"/>
  <c r="BF244" i="21"/>
  <c r="BG244" i="21"/>
  <c r="BH244" i="21"/>
  <c r="BI244" i="21"/>
  <c r="BJ244" i="21"/>
  <c r="BK244" i="21"/>
  <c r="BL244" i="21"/>
  <c r="BM244" i="21"/>
  <c r="BN244" i="21"/>
  <c r="BO244" i="21"/>
  <c r="BP244" i="21"/>
  <c r="C245" i="21"/>
  <c r="D245" i="21"/>
  <c r="G245" i="21"/>
  <c r="H245" i="21"/>
  <c r="I245" i="21"/>
  <c r="J245" i="21"/>
  <c r="K245" i="21"/>
  <c r="L245" i="21"/>
  <c r="M245" i="21"/>
  <c r="N245" i="21"/>
  <c r="O245" i="21"/>
  <c r="P245" i="21"/>
  <c r="Q245" i="21"/>
  <c r="R245" i="21"/>
  <c r="S245" i="21"/>
  <c r="T245" i="21"/>
  <c r="U245" i="21"/>
  <c r="V245" i="21"/>
  <c r="Y245" i="21"/>
  <c r="Z245" i="21"/>
  <c r="AA245" i="21"/>
  <c r="AB245" i="21"/>
  <c r="AC245" i="21"/>
  <c r="AD245" i="21"/>
  <c r="AE245" i="21"/>
  <c r="AF245" i="21"/>
  <c r="AG245" i="21"/>
  <c r="AH245" i="21"/>
  <c r="AI245" i="21"/>
  <c r="AJ245" i="21"/>
  <c r="AK245" i="21"/>
  <c r="AL245" i="21"/>
  <c r="AM245" i="21"/>
  <c r="AN245" i="21"/>
  <c r="AO245" i="21"/>
  <c r="AP245" i="21"/>
  <c r="AQ245" i="21"/>
  <c r="AR245" i="21"/>
  <c r="AS245" i="21"/>
  <c r="AT245" i="21"/>
  <c r="AU245" i="21"/>
  <c r="AV245" i="21"/>
  <c r="AW245" i="21"/>
  <c r="AX245" i="21"/>
  <c r="AY245" i="21"/>
  <c r="AZ245" i="21"/>
  <c r="BA245" i="21"/>
  <c r="BB245" i="21"/>
  <c r="BC245" i="21"/>
  <c r="BD245" i="21"/>
  <c r="BE245" i="21"/>
  <c r="BF245" i="21"/>
  <c r="BG245" i="21"/>
  <c r="BH245" i="21"/>
  <c r="BI245" i="21"/>
  <c r="BJ245" i="21"/>
  <c r="BK245" i="21"/>
  <c r="BL245" i="21"/>
  <c r="BM245" i="21"/>
  <c r="BN245" i="21"/>
  <c r="BO245" i="21"/>
  <c r="BP245" i="21"/>
  <c r="C246" i="21"/>
  <c r="D246" i="21"/>
  <c r="G246" i="21"/>
  <c r="H246" i="21"/>
  <c r="I246" i="21"/>
  <c r="J246" i="21"/>
  <c r="K246" i="21"/>
  <c r="L246" i="21"/>
  <c r="M246" i="21"/>
  <c r="N246" i="21"/>
  <c r="O246" i="21"/>
  <c r="P246" i="21"/>
  <c r="Q246" i="21"/>
  <c r="R246" i="21"/>
  <c r="S246" i="21"/>
  <c r="T246" i="21"/>
  <c r="U246" i="21"/>
  <c r="V246" i="21"/>
  <c r="Y246" i="21"/>
  <c r="Z246" i="21"/>
  <c r="AA246" i="21"/>
  <c r="AB246" i="21"/>
  <c r="AC246" i="21"/>
  <c r="AD246" i="21"/>
  <c r="AE246" i="21"/>
  <c r="AF246" i="21"/>
  <c r="AG246" i="21"/>
  <c r="AH246" i="21"/>
  <c r="AI246" i="21"/>
  <c r="AJ246" i="21"/>
  <c r="AK246" i="21"/>
  <c r="AL246" i="21"/>
  <c r="AM246" i="21"/>
  <c r="AN246" i="21"/>
  <c r="AO246" i="21"/>
  <c r="AP246" i="21"/>
  <c r="AQ246" i="21"/>
  <c r="AR246" i="21"/>
  <c r="AS246" i="21"/>
  <c r="AT246" i="21"/>
  <c r="AU246" i="21"/>
  <c r="AV246" i="21"/>
  <c r="AW246" i="21"/>
  <c r="AX246" i="21"/>
  <c r="AY246" i="21"/>
  <c r="AZ246" i="21"/>
  <c r="BA246" i="21"/>
  <c r="BB246" i="21"/>
  <c r="BC246" i="21"/>
  <c r="BD246" i="21"/>
  <c r="BE246" i="21"/>
  <c r="BF246" i="21"/>
  <c r="BG246" i="21"/>
  <c r="BH246" i="21"/>
  <c r="BI246" i="21"/>
  <c r="BJ246" i="21"/>
  <c r="BK246" i="21"/>
  <c r="BL246" i="21"/>
  <c r="BM246" i="21"/>
  <c r="BN246" i="21"/>
  <c r="BO246" i="21"/>
  <c r="BP246" i="21"/>
  <c r="C247" i="21"/>
  <c r="D247" i="21"/>
  <c r="G247" i="21"/>
  <c r="H247" i="21"/>
  <c r="I247" i="21"/>
  <c r="J247" i="21"/>
  <c r="K247" i="21"/>
  <c r="L247" i="21"/>
  <c r="M247" i="21"/>
  <c r="N247" i="21"/>
  <c r="O247" i="21"/>
  <c r="P247" i="21"/>
  <c r="Q247" i="21"/>
  <c r="R247" i="21"/>
  <c r="S247" i="21"/>
  <c r="T247" i="21"/>
  <c r="U247" i="21"/>
  <c r="V247" i="21"/>
  <c r="Y247" i="21"/>
  <c r="Z247" i="21"/>
  <c r="AA247" i="21"/>
  <c r="AB247" i="21"/>
  <c r="AC247" i="21"/>
  <c r="AD247" i="21"/>
  <c r="AE247" i="21"/>
  <c r="AF247" i="21"/>
  <c r="AG247" i="21"/>
  <c r="AH247" i="21"/>
  <c r="AI247" i="21"/>
  <c r="AJ247" i="21"/>
  <c r="AK247" i="21"/>
  <c r="AL247" i="21"/>
  <c r="AM247" i="21"/>
  <c r="AN247" i="21"/>
  <c r="AO247" i="21"/>
  <c r="AP247" i="21"/>
  <c r="AQ247" i="21"/>
  <c r="AR247" i="21"/>
  <c r="AS247" i="21"/>
  <c r="AT247" i="21"/>
  <c r="AU247" i="21"/>
  <c r="AV247" i="21"/>
  <c r="AW247" i="21"/>
  <c r="AX247" i="21"/>
  <c r="AY247" i="21"/>
  <c r="AZ247" i="21"/>
  <c r="BA247" i="21"/>
  <c r="BB247" i="21"/>
  <c r="BC247" i="21"/>
  <c r="BD247" i="21"/>
  <c r="BE247" i="21"/>
  <c r="BF247" i="21"/>
  <c r="BG247" i="21"/>
  <c r="BH247" i="21"/>
  <c r="BI247" i="21"/>
  <c r="BJ247" i="21"/>
  <c r="BK247" i="21"/>
  <c r="BL247" i="21"/>
  <c r="BM247" i="21"/>
  <c r="BN247" i="21"/>
  <c r="BO247" i="21"/>
  <c r="BP247" i="21"/>
  <c r="C248" i="21"/>
  <c r="D248" i="21"/>
  <c r="G248" i="21"/>
  <c r="H248" i="21"/>
  <c r="I248" i="21"/>
  <c r="J248" i="21"/>
  <c r="K248" i="21"/>
  <c r="L248" i="21"/>
  <c r="M248" i="21"/>
  <c r="N248" i="21"/>
  <c r="O248" i="21"/>
  <c r="P248" i="21"/>
  <c r="Q248" i="21"/>
  <c r="R248" i="21"/>
  <c r="S248" i="21"/>
  <c r="T248" i="21"/>
  <c r="U248" i="21"/>
  <c r="V248" i="21"/>
  <c r="Y248" i="21"/>
  <c r="Z248" i="21"/>
  <c r="AA248" i="21"/>
  <c r="AB248" i="21"/>
  <c r="AC248" i="21"/>
  <c r="AD248" i="21"/>
  <c r="AE248" i="21"/>
  <c r="AF248" i="21"/>
  <c r="AG248" i="21"/>
  <c r="AH248" i="21"/>
  <c r="AI248" i="21"/>
  <c r="AJ248" i="21"/>
  <c r="AK248" i="21"/>
  <c r="AL248" i="21"/>
  <c r="AM248" i="21"/>
  <c r="AN248" i="21"/>
  <c r="AO248" i="21"/>
  <c r="AP248" i="21"/>
  <c r="AQ248" i="21"/>
  <c r="AR248" i="21"/>
  <c r="AS248" i="21"/>
  <c r="AT248" i="21"/>
  <c r="AU248" i="21"/>
  <c r="AV248" i="21"/>
  <c r="AW248" i="21"/>
  <c r="AX248" i="21"/>
  <c r="AY248" i="21"/>
  <c r="AZ248" i="21"/>
  <c r="BA248" i="21"/>
  <c r="BB248" i="21"/>
  <c r="BC248" i="21"/>
  <c r="BD248" i="21"/>
  <c r="BE248" i="21"/>
  <c r="BF248" i="21"/>
  <c r="BG248" i="21"/>
  <c r="BH248" i="21"/>
  <c r="BI248" i="21"/>
  <c r="BJ248" i="21"/>
  <c r="BK248" i="21"/>
  <c r="BL248" i="21"/>
  <c r="BM248" i="21"/>
  <c r="BN248" i="21"/>
  <c r="BO248" i="21"/>
  <c r="BP248" i="21"/>
  <c r="C249" i="21"/>
  <c r="D249" i="21"/>
  <c r="G249" i="21"/>
  <c r="H249" i="21"/>
  <c r="I249" i="21"/>
  <c r="J249" i="21"/>
  <c r="K249" i="21"/>
  <c r="L249" i="21"/>
  <c r="M249" i="21"/>
  <c r="N249" i="21"/>
  <c r="O249" i="21"/>
  <c r="P249" i="21"/>
  <c r="Q249" i="21"/>
  <c r="R249" i="21"/>
  <c r="S249" i="21"/>
  <c r="T249" i="21"/>
  <c r="U249" i="21"/>
  <c r="V249" i="21"/>
  <c r="Y249" i="21"/>
  <c r="Z249" i="21"/>
  <c r="AA249" i="21"/>
  <c r="AB249" i="21"/>
  <c r="AC249" i="21"/>
  <c r="AD249" i="21"/>
  <c r="AE249" i="21"/>
  <c r="AF249" i="21"/>
  <c r="AG249" i="21"/>
  <c r="AH249" i="21"/>
  <c r="AI249" i="21"/>
  <c r="AJ249" i="21"/>
  <c r="AK249" i="21"/>
  <c r="AL249" i="21"/>
  <c r="AM249" i="21"/>
  <c r="AN249" i="21"/>
  <c r="AO249" i="21"/>
  <c r="AP249" i="21"/>
  <c r="AQ249" i="21"/>
  <c r="AR249" i="21"/>
  <c r="AS249" i="21"/>
  <c r="AT249" i="21"/>
  <c r="AU249" i="21"/>
  <c r="AV249" i="21"/>
  <c r="AW249" i="21"/>
  <c r="AX249" i="21"/>
  <c r="AY249" i="21"/>
  <c r="AZ249" i="21"/>
  <c r="BA249" i="21"/>
  <c r="BB249" i="21"/>
  <c r="BC249" i="21"/>
  <c r="BD249" i="21"/>
  <c r="BE249" i="21"/>
  <c r="BF249" i="21"/>
  <c r="BG249" i="21"/>
  <c r="BH249" i="21"/>
  <c r="BI249" i="21"/>
  <c r="BJ249" i="21"/>
  <c r="BK249" i="21"/>
  <c r="BL249" i="21"/>
  <c r="BM249" i="21"/>
  <c r="BN249" i="21"/>
  <c r="BO249" i="21"/>
  <c r="BP249" i="21"/>
  <c r="C250" i="21"/>
  <c r="D250" i="21"/>
  <c r="G250" i="21"/>
  <c r="H250" i="21"/>
  <c r="I250" i="21"/>
  <c r="J250" i="21"/>
  <c r="K250" i="21"/>
  <c r="L250" i="21"/>
  <c r="M250" i="21"/>
  <c r="N250" i="21"/>
  <c r="O250" i="21"/>
  <c r="P250" i="21"/>
  <c r="Q250" i="21"/>
  <c r="R250" i="21"/>
  <c r="S250" i="21"/>
  <c r="T250" i="21"/>
  <c r="U250" i="21"/>
  <c r="V250" i="21"/>
  <c r="Y250" i="21"/>
  <c r="Z250" i="21"/>
  <c r="AA250" i="21"/>
  <c r="AB250" i="21"/>
  <c r="AC250" i="21"/>
  <c r="AD250" i="21"/>
  <c r="AE250" i="21"/>
  <c r="AF250" i="21"/>
  <c r="AG250" i="21"/>
  <c r="AH250" i="21"/>
  <c r="AI250" i="21"/>
  <c r="AJ250" i="21"/>
  <c r="AK250" i="21"/>
  <c r="AL250" i="21"/>
  <c r="AM250" i="21"/>
  <c r="AN250" i="21"/>
  <c r="AO250" i="21"/>
  <c r="AP250" i="21"/>
  <c r="AQ250" i="21"/>
  <c r="AR250" i="21"/>
  <c r="AS250" i="21"/>
  <c r="AT250" i="21"/>
  <c r="AU250" i="21"/>
  <c r="AV250" i="21"/>
  <c r="AW250" i="21"/>
  <c r="AX250" i="21"/>
  <c r="AY250" i="21"/>
  <c r="AZ250" i="21"/>
  <c r="BA250" i="21"/>
  <c r="BB250" i="21"/>
  <c r="BC250" i="21"/>
  <c r="BD250" i="21"/>
  <c r="BE250" i="21"/>
  <c r="BF250" i="21"/>
  <c r="BG250" i="21"/>
  <c r="BH250" i="21"/>
  <c r="BI250" i="21"/>
  <c r="BJ250" i="21"/>
  <c r="BK250" i="21"/>
  <c r="BL250" i="21"/>
  <c r="BM250" i="21"/>
  <c r="BN250" i="21"/>
  <c r="BO250" i="21"/>
  <c r="BP250" i="21"/>
  <c r="C251" i="21"/>
  <c r="D251" i="21"/>
  <c r="G251" i="21"/>
  <c r="H251" i="21"/>
  <c r="I251" i="21"/>
  <c r="J251" i="21"/>
  <c r="K251" i="21"/>
  <c r="L251" i="21"/>
  <c r="M251" i="21"/>
  <c r="N251" i="21"/>
  <c r="O251" i="21"/>
  <c r="P251" i="21"/>
  <c r="Q251" i="21"/>
  <c r="R251" i="21"/>
  <c r="S251" i="21"/>
  <c r="T251" i="21"/>
  <c r="U251" i="21"/>
  <c r="V251" i="21"/>
  <c r="Y251" i="21"/>
  <c r="Z251" i="21"/>
  <c r="AA251" i="21"/>
  <c r="AB251" i="21"/>
  <c r="AC251" i="21"/>
  <c r="AD251" i="21"/>
  <c r="AE251" i="21"/>
  <c r="AF251" i="21"/>
  <c r="AG251" i="21"/>
  <c r="AH251" i="21"/>
  <c r="AI251" i="21"/>
  <c r="AJ251" i="21"/>
  <c r="AK251" i="21"/>
  <c r="AL251" i="21"/>
  <c r="AM251" i="21"/>
  <c r="AN251" i="21"/>
  <c r="AO251" i="21"/>
  <c r="AP251" i="21"/>
  <c r="AQ251" i="21"/>
  <c r="AR251" i="21"/>
  <c r="AS251" i="21"/>
  <c r="AT251" i="21"/>
  <c r="AU251" i="21"/>
  <c r="AV251" i="21"/>
  <c r="AW251" i="21"/>
  <c r="AX251" i="21"/>
  <c r="AY251" i="21"/>
  <c r="AZ251" i="21"/>
  <c r="BA251" i="21"/>
  <c r="BB251" i="21"/>
  <c r="BC251" i="21"/>
  <c r="BD251" i="21"/>
  <c r="BE251" i="21"/>
  <c r="BF251" i="21"/>
  <c r="BG251" i="21"/>
  <c r="BH251" i="21"/>
  <c r="BI251" i="21"/>
  <c r="BJ251" i="21"/>
  <c r="BK251" i="21"/>
  <c r="BL251" i="21"/>
  <c r="BM251" i="21"/>
  <c r="BN251" i="21"/>
  <c r="BO251" i="21"/>
  <c r="BP251" i="21"/>
  <c r="C252" i="21"/>
  <c r="D252" i="21"/>
  <c r="G252" i="21"/>
  <c r="H252" i="21"/>
  <c r="I252" i="21"/>
  <c r="J252" i="21"/>
  <c r="K252" i="21"/>
  <c r="L252" i="21"/>
  <c r="M252" i="21"/>
  <c r="N252" i="21"/>
  <c r="O252" i="21"/>
  <c r="P252" i="21"/>
  <c r="Q252" i="21"/>
  <c r="R252" i="21"/>
  <c r="S252" i="21"/>
  <c r="T252" i="21"/>
  <c r="U252" i="21"/>
  <c r="V252" i="21"/>
  <c r="Y252" i="21"/>
  <c r="Z252" i="21"/>
  <c r="AA252" i="21"/>
  <c r="AB252" i="21"/>
  <c r="AC252" i="21"/>
  <c r="AD252" i="21"/>
  <c r="AE252" i="21"/>
  <c r="AF252" i="21"/>
  <c r="AG252" i="21"/>
  <c r="AH252" i="21"/>
  <c r="AI252" i="21"/>
  <c r="AJ252" i="21"/>
  <c r="AK252" i="21"/>
  <c r="AL252" i="21"/>
  <c r="AM252" i="21"/>
  <c r="AN252" i="21"/>
  <c r="AO252" i="21"/>
  <c r="AP252" i="21"/>
  <c r="AQ252" i="21"/>
  <c r="AR252" i="21"/>
  <c r="AS252" i="21"/>
  <c r="AT252" i="21"/>
  <c r="AU252" i="21"/>
  <c r="AV252" i="21"/>
  <c r="AW252" i="21"/>
  <c r="AX252" i="21"/>
  <c r="AY252" i="21"/>
  <c r="AZ252" i="21"/>
  <c r="BA252" i="21"/>
  <c r="BB252" i="21"/>
  <c r="BC252" i="21"/>
  <c r="BD252" i="21"/>
  <c r="BE252" i="21"/>
  <c r="BF252" i="21"/>
  <c r="BG252" i="21"/>
  <c r="BH252" i="21"/>
  <c r="BI252" i="21"/>
  <c r="BJ252" i="21"/>
  <c r="BK252" i="21"/>
  <c r="BL252" i="21"/>
  <c r="BM252" i="21"/>
  <c r="BN252" i="21"/>
  <c r="BO252" i="21"/>
  <c r="BP252" i="21"/>
  <c r="C253" i="21"/>
  <c r="D253" i="21"/>
  <c r="G253" i="21"/>
  <c r="H253" i="21"/>
  <c r="I253" i="21"/>
  <c r="J253" i="21"/>
  <c r="K253" i="21"/>
  <c r="L253" i="21"/>
  <c r="M253" i="21"/>
  <c r="N253" i="21"/>
  <c r="O253" i="21"/>
  <c r="P253" i="21"/>
  <c r="Q253" i="21"/>
  <c r="R253" i="21"/>
  <c r="S253" i="21"/>
  <c r="T253" i="21"/>
  <c r="U253" i="21"/>
  <c r="V253" i="21"/>
  <c r="Y253" i="21"/>
  <c r="Z253" i="21"/>
  <c r="AA253" i="21"/>
  <c r="AB253" i="21"/>
  <c r="AC253" i="21"/>
  <c r="AD253" i="21"/>
  <c r="AE253" i="21"/>
  <c r="AF253" i="21"/>
  <c r="AG253" i="21"/>
  <c r="AH253" i="21"/>
  <c r="AI253" i="21"/>
  <c r="AJ253" i="21"/>
  <c r="AK253" i="21"/>
  <c r="AL253" i="21"/>
  <c r="AM253" i="21"/>
  <c r="AN253" i="21"/>
  <c r="AO253" i="21"/>
  <c r="AP253" i="21"/>
  <c r="AQ253" i="21"/>
  <c r="AR253" i="21"/>
  <c r="AS253" i="21"/>
  <c r="AT253" i="21"/>
  <c r="AU253" i="21"/>
  <c r="AV253" i="21"/>
  <c r="AW253" i="21"/>
  <c r="AX253" i="21"/>
  <c r="AY253" i="21"/>
  <c r="AZ253" i="21"/>
  <c r="BA253" i="21"/>
  <c r="BB253" i="21"/>
  <c r="BC253" i="21"/>
  <c r="BD253" i="21"/>
  <c r="BE253" i="21"/>
  <c r="BF253" i="21"/>
  <c r="BG253" i="21"/>
  <c r="BH253" i="21"/>
  <c r="BI253" i="21"/>
  <c r="BJ253" i="21"/>
  <c r="BK253" i="21"/>
  <c r="BL253" i="21"/>
  <c r="BM253" i="21"/>
  <c r="BN253" i="21"/>
  <c r="BO253" i="21"/>
  <c r="BP253" i="21"/>
  <c r="C254" i="21"/>
  <c r="D254" i="21"/>
  <c r="G254" i="21"/>
  <c r="H254" i="21"/>
  <c r="I254" i="21"/>
  <c r="J254" i="21"/>
  <c r="K254" i="21"/>
  <c r="L254" i="21"/>
  <c r="M254" i="21"/>
  <c r="N254" i="21"/>
  <c r="O254" i="21"/>
  <c r="P254" i="21"/>
  <c r="Q254" i="21"/>
  <c r="R254" i="21"/>
  <c r="S254" i="21"/>
  <c r="T254" i="21"/>
  <c r="U254" i="21"/>
  <c r="V254" i="21"/>
  <c r="Y254" i="21"/>
  <c r="Z254" i="21"/>
  <c r="AA254" i="21"/>
  <c r="AB254" i="21"/>
  <c r="AC254" i="21"/>
  <c r="AD254" i="21"/>
  <c r="AE254" i="21"/>
  <c r="AF254" i="21"/>
  <c r="AG254" i="21"/>
  <c r="AH254" i="21"/>
  <c r="AI254" i="21"/>
  <c r="AJ254" i="21"/>
  <c r="AK254" i="21"/>
  <c r="AL254" i="21"/>
  <c r="AM254" i="21"/>
  <c r="AN254" i="21"/>
  <c r="AO254" i="21"/>
  <c r="AP254" i="21"/>
  <c r="AQ254" i="21"/>
  <c r="AR254" i="21"/>
  <c r="AS254" i="21"/>
  <c r="AT254" i="21"/>
  <c r="AU254" i="21"/>
  <c r="AV254" i="21"/>
  <c r="AW254" i="21"/>
  <c r="AX254" i="21"/>
  <c r="AY254" i="21"/>
  <c r="AZ254" i="21"/>
  <c r="BA254" i="21"/>
  <c r="BB254" i="21"/>
  <c r="BC254" i="21"/>
  <c r="BD254" i="21"/>
  <c r="BE254" i="21"/>
  <c r="BF254" i="21"/>
  <c r="BG254" i="21"/>
  <c r="BH254" i="21"/>
  <c r="BI254" i="21"/>
  <c r="BJ254" i="21"/>
  <c r="BK254" i="21"/>
  <c r="BL254" i="21"/>
  <c r="BM254" i="21"/>
  <c r="BN254" i="21"/>
  <c r="BO254" i="21"/>
  <c r="BP254" i="21"/>
  <c r="C255" i="21"/>
  <c r="D255" i="21"/>
  <c r="G255" i="21"/>
  <c r="H255" i="21"/>
  <c r="I255" i="21"/>
  <c r="J255" i="21"/>
  <c r="K255" i="21"/>
  <c r="L255" i="21"/>
  <c r="M255" i="21"/>
  <c r="N255" i="21"/>
  <c r="O255" i="21"/>
  <c r="P255" i="21"/>
  <c r="Q255" i="21"/>
  <c r="R255" i="21"/>
  <c r="S255" i="21"/>
  <c r="T255" i="21"/>
  <c r="U255" i="21"/>
  <c r="V255" i="21"/>
  <c r="Y255" i="21"/>
  <c r="Z255" i="21"/>
  <c r="AA255" i="21"/>
  <c r="AB255" i="21"/>
  <c r="AC255" i="21"/>
  <c r="AD255" i="21"/>
  <c r="AE255" i="21"/>
  <c r="AF255" i="21"/>
  <c r="AG255" i="21"/>
  <c r="AH255" i="21"/>
  <c r="AI255" i="21"/>
  <c r="AJ255" i="21"/>
  <c r="AK255" i="21"/>
  <c r="AL255" i="21"/>
  <c r="AM255" i="21"/>
  <c r="AN255" i="21"/>
  <c r="AO255" i="21"/>
  <c r="AP255" i="21"/>
  <c r="AQ255" i="21"/>
  <c r="AR255" i="21"/>
  <c r="AS255" i="21"/>
  <c r="AT255" i="21"/>
  <c r="AU255" i="21"/>
  <c r="AV255" i="21"/>
  <c r="AW255" i="21"/>
  <c r="AX255" i="21"/>
  <c r="AY255" i="21"/>
  <c r="AZ255" i="21"/>
  <c r="BA255" i="21"/>
  <c r="BB255" i="21"/>
  <c r="BC255" i="21"/>
  <c r="BD255" i="21"/>
  <c r="BE255" i="21"/>
  <c r="BF255" i="21"/>
  <c r="BG255" i="21"/>
  <c r="BH255" i="21"/>
  <c r="BI255" i="21"/>
  <c r="BJ255" i="21"/>
  <c r="BK255" i="21"/>
  <c r="BL255" i="21"/>
  <c r="BM255" i="21"/>
  <c r="BN255" i="21"/>
  <c r="BO255" i="21"/>
  <c r="BP255" i="21"/>
  <c r="C256" i="21"/>
  <c r="D256" i="21"/>
  <c r="G256" i="21"/>
  <c r="H256" i="21"/>
  <c r="I256" i="21"/>
  <c r="J256" i="21"/>
  <c r="K256" i="21"/>
  <c r="L256" i="21"/>
  <c r="M256" i="21"/>
  <c r="N256" i="21"/>
  <c r="O256" i="21"/>
  <c r="P256" i="21"/>
  <c r="Q256" i="21"/>
  <c r="R256" i="21"/>
  <c r="S256" i="21"/>
  <c r="T256" i="21"/>
  <c r="U256" i="21"/>
  <c r="V256" i="21"/>
  <c r="Y256" i="21"/>
  <c r="Z256" i="21"/>
  <c r="AA256" i="21"/>
  <c r="AB256" i="21"/>
  <c r="AC256" i="21"/>
  <c r="AD256" i="21"/>
  <c r="AE256" i="21"/>
  <c r="AF256" i="21"/>
  <c r="AG256" i="21"/>
  <c r="AH256" i="21"/>
  <c r="AI256" i="21"/>
  <c r="AJ256" i="21"/>
  <c r="AK256" i="21"/>
  <c r="AL256" i="21"/>
  <c r="AM256" i="21"/>
  <c r="AN256" i="21"/>
  <c r="AO256" i="21"/>
  <c r="AP256" i="21"/>
  <c r="AQ256" i="21"/>
  <c r="AR256" i="21"/>
  <c r="AS256" i="21"/>
  <c r="AT256" i="21"/>
  <c r="AU256" i="21"/>
  <c r="AV256" i="21"/>
  <c r="AW256" i="21"/>
  <c r="AX256" i="21"/>
  <c r="AY256" i="21"/>
  <c r="AZ256" i="21"/>
  <c r="BA256" i="21"/>
  <c r="BB256" i="21"/>
  <c r="BC256" i="21"/>
  <c r="BD256" i="21"/>
  <c r="BE256" i="21"/>
  <c r="BF256" i="21"/>
  <c r="BG256" i="21"/>
  <c r="BH256" i="21"/>
  <c r="BI256" i="21"/>
  <c r="BJ256" i="21"/>
  <c r="BK256" i="21"/>
  <c r="BL256" i="21"/>
  <c r="BM256" i="21"/>
  <c r="BN256" i="21"/>
  <c r="BO256" i="21"/>
  <c r="BP256" i="21"/>
  <c r="C257" i="21"/>
  <c r="D257" i="21"/>
  <c r="G257" i="21"/>
  <c r="H257" i="21"/>
  <c r="I257" i="21"/>
  <c r="J257" i="21"/>
  <c r="K257" i="21"/>
  <c r="L257" i="21"/>
  <c r="M257" i="21"/>
  <c r="N257" i="21"/>
  <c r="O257" i="21"/>
  <c r="P257" i="21"/>
  <c r="Q257" i="21"/>
  <c r="R257" i="21"/>
  <c r="S257" i="21"/>
  <c r="T257" i="21"/>
  <c r="U257" i="21"/>
  <c r="V257" i="21"/>
  <c r="Y257" i="21"/>
  <c r="Z257" i="21"/>
  <c r="AA257" i="21"/>
  <c r="AB257" i="21"/>
  <c r="AC257" i="21"/>
  <c r="AD257" i="21"/>
  <c r="AE257" i="21"/>
  <c r="AF257" i="21"/>
  <c r="AG257" i="21"/>
  <c r="AH257" i="21"/>
  <c r="AI257" i="21"/>
  <c r="AJ257" i="21"/>
  <c r="AK257" i="21"/>
  <c r="AL257" i="21"/>
  <c r="AM257" i="21"/>
  <c r="AN257" i="21"/>
  <c r="AO257" i="21"/>
  <c r="AP257" i="21"/>
  <c r="AQ257" i="21"/>
  <c r="AR257" i="21"/>
  <c r="AS257" i="21"/>
  <c r="AT257" i="21"/>
  <c r="AU257" i="21"/>
  <c r="AV257" i="21"/>
  <c r="AW257" i="21"/>
  <c r="AX257" i="21"/>
  <c r="AY257" i="21"/>
  <c r="AZ257" i="21"/>
  <c r="BA257" i="21"/>
  <c r="BB257" i="21"/>
  <c r="BC257" i="21"/>
  <c r="BD257" i="21"/>
  <c r="BE257" i="21"/>
  <c r="BF257" i="21"/>
  <c r="BG257" i="21"/>
  <c r="BH257" i="21"/>
  <c r="BI257" i="21"/>
  <c r="BJ257" i="21"/>
  <c r="BK257" i="21"/>
  <c r="BL257" i="21"/>
  <c r="BM257" i="21"/>
  <c r="BN257" i="21"/>
  <c r="BO257" i="21"/>
  <c r="BP257" i="21"/>
  <c r="C258" i="21"/>
  <c r="D258" i="21"/>
  <c r="G258" i="21"/>
  <c r="H258" i="21"/>
  <c r="I258" i="21"/>
  <c r="J258" i="21"/>
  <c r="K258" i="21"/>
  <c r="L258" i="21"/>
  <c r="M258" i="21"/>
  <c r="N258" i="21"/>
  <c r="O258" i="21"/>
  <c r="P258" i="21"/>
  <c r="Q258" i="21"/>
  <c r="R258" i="21"/>
  <c r="S258" i="21"/>
  <c r="T258" i="21"/>
  <c r="U258" i="21"/>
  <c r="V258" i="21"/>
  <c r="Y258" i="21"/>
  <c r="Z258" i="21"/>
  <c r="AA258" i="21"/>
  <c r="AB258" i="21"/>
  <c r="AC258" i="21"/>
  <c r="AD258" i="21"/>
  <c r="AE258" i="21"/>
  <c r="AF258" i="21"/>
  <c r="AG258" i="21"/>
  <c r="AH258" i="21"/>
  <c r="AI258" i="21"/>
  <c r="AJ258" i="21"/>
  <c r="AK258" i="21"/>
  <c r="AL258" i="21"/>
  <c r="AM258" i="21"/>
  <c r="AN258" i="21"/>
  <c r="AO258" i="21"/>
  <c r="AP258" i="21"/>
  <c r="AQ258" i="21"/>
  <c r="AR258" i="21"/>
  <c r="AS258" i="21"/>
  <c r="AT258" i="21"/>
  <c r="AU258" i="21"/>
  <c r="AV258" i="21"/>
  <c r="AW258" i="21"/>
  <c r="AX258" i="21"/>
  <c r="AY258" i="21"/>
  <c r="AZ258" i="21"/>
  <c r="BA258" i="21"/>
  <c r="BB258" i="21"/>
  <c r="BC258" i="21"/>
  <c r="BD258" i="21"/>
  <c r="BE258" i="21"/>
  <c r="BF258" i="21"/>
  <c r="BG258" i="21"/>
  <c r="BH258" i="21"/>
  <c r="BI258" i="21"/>
  <c r="BJ258" i="21"/>
  <c r="BK258" i="21"/>
  <c r="BL258" i="21"/>
  <c r="BM258" i="21"/>
  <c r="BN258" i="21"/>
  <c r="BO258" i="21"/>
  <c r="BP258" i="21"/>
  <c r="C259" i="21"/>
  <c r="D259" i="21"/>
  <c r="G259" i="21"/>
  <c r="H259" i="21"/>
  <c r="I259" i="21"/>
  <c r="J259" i="21"/>
  <c r="K259" i="21"/>
  <c r="L259" i="21"/>
  <c r="M259" i="21"/>
  <c r="N259" i="21"/>
  <c r="O259" i="21"/>
  <c r="P259" i="21"/>
  <c r="Q259" i="21"/>
  <c r="R259" i="21"/>
  <c r="S259" i="21"/>
  <c r="T259" i="21"/>
  <c r="U259" i="21"/>
  <c r="V259" i="21"/>
  <c r="Y259" i="21"/>
  <c r="Z259" i="21"/>
  <c r="AA259" i="21"/>
  <c r="AB259" i="21"/>
  <c r="AC259" i="21"/>
  <c r="AD259" i="21"/>
  <c r="AE259" i="21"/>
  <c r="AF259" i="21"/>
  <c r="AG259" i="21"/>
  <c r="AH259" i="21"/>
  <c r="AI259" i="21"/>
  <c r="AJ259" i="21"/>
  <c r="AK259" i="21"/>
  <c r="AL259" i="21"/>
  <c r="AM259" i="21"/>
  <c r="AN259" i="21"/>
  <c r="AO259" i="21"/>
  <c r="AP259" i="21"/>
  <c r="AQ259" i="21"/>
  <c r="AR259" i="21"/>
  <c r="AS259" i="21"/>
  <c r="AT259" i="21"/>
  <c r="AU259" i="21"/>
  <c r="AV259" i="21"/>
  <c r="AW259" i="21"/>
  <c r="AX259" i="21"/>
  <c r="AY259" i="21"/>
  <c r="AZ259" i="21"/>
  <c r="BA259" i="21"/>
  <c r="BB259" i="21"/>
  <c r="BC259" i="21"/>
  <c r="BD259" i="21"/>
  <c r="BE259" i="21"/>
  <c r="BF259" i="21"/>
  <c r="BG259" i="21"/>
  <c r="BH259" i="21"/>
  <c r="BI259" i="21"/>
  <c r="BJ259" i="21"/>
  <c r="BK259" i="21"/>
  <c r="BL259" i="21"/>
  <c r="BM259" i="21"/>
  <c r="BN259" i="21"/>
  <c r="BO259" i="21"/>
  <c r="BP259" i="21"/>
  <c r="C260" i="21"/>
  <c r="D260" i="21"/>
  <c r="G260" i="21"/>
  <c r="H260" i="21"/>
  <c r="I260" i="21"/>
  <c r="J260" i="21"/>
  <c r="K260" i="21"/>
  <c r="L260" i="21"/>
  <c r="M260" i="21"/>
  <c r="N260" i="21"/>
  <c r="O260" i="21"/>
  <c r="P260" i="21"/>
  <c r="Q260" i="21"/>
  <c r="R260" i="21"/>
  <c r="S260" i="21"/>
  <c r="T260" i="21"/>
  <c r="U260" i="21"/>
  <c r="V260" i="21"/>
  <c r="Y260" i="21"/>
  <c r="Z260" i="21"/>
  <c r="AA260" i="21"/>
  <c r="AB260" i="21"/>
  <c r="AC260" i="21"/>
  <c r="AD260" i="21"/>
  <c r="AE260" i="21"/>
  <c r="AF260" i="21"/>
  <c r="AG260" i="21"/>
  <c r="AH260" i="21"/>
  <c r="AI260" i="21"/>
  <c r="AJ260" i="21"/>
  <c r="AK260" i="21"/>
  <c r="AL260" i="21"/>
  <c r="AM260" i="21"/>
  <c r="AN260" i="21"/>
  <c r="AO260" i="21"/>
  <c r="AP260" i="21"/>
  <c r="AQ260" i="21"/>
  <c r="AR260" i="21"/>
  <c r="AS260" i="21"/>
  <c r="AT260" i="21"/>
  <c r="AU260" i="21"/>
  <c r="AV260" i="21"/>
  <c r="AW260" i="21"/>
  <c r="AX260" i="21"/>
  <c r="AY260" i="21"/>
  <c r="AZ260" i="21"/>
  <c r="BA260" i="21"/>
  <c r="BB260" i="21"/>
  <c r="BC260" i="21"/>
  <c r="BD260" i="21"/>
  <c r="BE260" i="21"/>
  <c r="BF260" i="21"/>
  <c r="BG260" i="21"/>
  <c r="BH260" i="21"/>
  <c r="BI260" i="21"/>
  <c r="BJ260" i="21"/>
  <c r="BK260" i="21"/>
  <c r="BL260" i="21"/>
  <c r="BM260" i="21"/>
  <c r="BN260" i="21"/>
  <c r="BO260" i="21"/>
  <c r="BP260" i="21"/>
  <c r="C261" i="21"/>
  <c r="D261" i="21"/>
  <c r="G261" i="21"/>
  <c r="H261" i="21"/>
  <c r="I261" i="21"/>
  <c r="J261" i="21"/>
  <c r="K261" i="21"/>
  <c r="L261" i="21"/>
  <c r="M261" i="21"/>
  <c r="N261" i="21"/>
  <c r="O261" i="21"/>
  <c r="P261" i="21"/>
  <c r="Q261" i="21"/>
  <c r="R261" i="21"/>
  <c r="S261" i="21"/>
  <c r="T261" i="21"/>
  <c r="U261" i="21"/>
  <c r="V261" i="21"/>
  <c r="Y261" i="21"/>
  <c r="Z261" i="21"/>
  <c r="AA261" i="21"/>
  <c r="AB261" i="21"/>
  <c r="AC261" i="21"/>
  <c r="AD261" i="21"/>
  <c r="AE261" i="21"/>
  <c r="AF261" i="21"/>
  <c r="AG261" i="21"/>
  <c r="AH261" i="21"/>
  <c r="AI261" i="21"/>
  <c r="AJ261" i="21"/>
  <c r="AK261" i="21"/>
  <c r="AL261" i="21"/>
  <c r="AM261" i="21"/>
  <c r="AN261" i="21"/>
  <c r="AO261" i="21"/>
  <c r="AP261" i="21"/>
  <c r="AQ261" i="21"/>
  <c r="AR261" i="21"/>
  <c r="AS261" i="21"/>
  <c r="AT261" i="21"/>
  <c r="AU261" i="21"/>
  <c r="AV261" i="21"/>
  <c r="AW261" i="21"/>
  <c r="AX261" i="21"/>
  <c r="AY261" i="21"/>
  <c r="AZ261" i="21"/>
  <c r="BA261" i="21"/>
  <c r="BB261" i="21"/>
  <c r="BC261" i="21"/>
  <c r="BD261" i="21"/>
  <c r="BE261" i="21"/>
  <c r="BF261" i="21"/>
  <c r="BG261" i="21"/>
  <c r="BH261" i="21"/>
  <c r="BI261" i="21"/>
  <c r="BJ261" i="21"/>
  <c r="BK261" i="21"/>
  <c r="BL261" i="21"/>
  <c r="BM261" i="21"/>
  <c r="BN261" i="21"/>
  <c r="BO261" i="21"/>
  <c r="BP261" i="21"/>
  <c r="C262" i="21"/>
  <c r="D262" i="21"/>
  <c r="G262" i="21"/>
  <c r="H262" i="21"/>
  <c r="I262" i="21"/>
  <c r="J262" i="21"/>
  <c r="K262" i="21"/>
  <c r="L262" i="21"/>
  <c r="M262" i="21"/>
  <c r="N262" i="21"/>
  <c r="O262" i="21"/>
  <c r="P262" i="21"/>
  <c r="Q262" i="21"/>
  <c r="R262" i="21"/>
  <c r="S262" i="21"/>
  <c r="T262" i="21"/>
  <c r="U262" i="21"/>
  <c r="V262" i="21"/>
  <c r="Y262" i="21"/>
  <c r="Z262" i="21"/>
  <c r="AA262" i="21"/>
  <c r="AB262" i="21"/>
  <c r="AC262" i="21"/>
  <c r="AD262" i="21"/>
  <c r="AE262" i="21"/>
  <c r="AF262" i="21"/>
  <c r="AG262" i="21"/>
  <c r="AH262" i="21"/>
  <c r="AI262" i="21"/>
  <c r="AJ262" i="21"/>
  <c r="AK262" i="21"/>
  <c r="AL262" i="21"/>
  <c r="AM262" i="21"/>
  <c r="AN262" i="21"/>
  <c r="AO262" i="21"/>
  <c r="AP262" i="21"/>
  <c r="AQ262" i="21"/>
  <c r="AR262" i="21"/>
  <c r="AS262" i="21"/>
  <c r="AT262" i="21"/>
  <c r="AU262" i="21"/>
  <c r="AV262" i="21"/>
  <c r="AW262" i="21"/>
  <c r="AX262" i="21"/>
  <c r="AY262" i="21"/>
  <c r="AZ262" i="21"/>
  <c r="BA262" i="21"/>
  <c r="BB262" i="21"/>
  <c r="BC262" i="21"/>
  <c r="BD262" i="21"/>
  <c r="BE262" i="21"/>
  <c r="BF262" i="21"/>
  <c r="BG262" i="21"/>
  <c r="BH262" i="21"/>
  <c r="BI262" i="21"/>
  <c r="BJ262" i="21"/>
  <c r="BK262" i="21"/>
  <c r="BL262" i="21"/>
  <c r="BM262" i="21"/>
  <c r="BN262" i="21"/>
  <c r="BO262" i="21"/>
  <c r="BP262" i="21"/>
  <c r="C263" i="21"/>
  <c r="D263" i="21"/>
  <c r="G263" i="21"/>
  <c r="H263" i="21"/>
  <c r="I263" i="21"/>
  <c r="J263" i="21"/>
  <c r="K263" i="21"/>
  <c r="L263" i="21"/>
  <c r="M263" i="21"/>
  <c r="N263" i="21"/>
  <c r="O263" i="21"/>
  <c r="P263" i="21"/>
  <c r="Q263" i="21"/>
  <c r="R263" i="21"/>
  <c r="S263" i="21"/>
  <c r="T263" i="21"/>
  <c r="U263" i="21"/>
  <c r="V263" i="21"/>
  <c r="Y263" i="21"/>
  <c r="Z263" i="21"/>
  <c r="AA263" i="21"/>
  <c r="AB263" i="21"/>
  <c r="AC263" i="21"/>
  <c r="AD263" i="21"/>
  <c r="AE263" i="21"/>
  <c r="AF263" i="21"/>
  <c r="AG263" i="21"/>
  <c r="AH263" i="21"/>
  <c r="AI263" i="21"/>
  <c r="AJ263" i="21"/>
  <c r="AK263" i="21"/>
  <c r="AL263" i="21"/>
  <c r="AM263" i="21"/>
  <c r="AN263" i="21"/>
  <c r="AO263" i="21"/>
  <c r="AP263" i="21"/>
  <c r="AQ263" i="21"/>
  <c r="AR263" i="21"/>
  <c r="AS263" i="21"/>
  <c r="AT263" i="21"/>
  <c r="AU263" i="21"/>
  <c r="AV263" i="21"/>
  <c r="AW263" i="21"/>
  <c r="AX263" i="21"/>
  <c r="AY263" i="21"/>
  <c r="AZ263" i="21"/>
  <c r="BA263" i="21"/>
  <c r="BB263" i="21"/>
  <c r="BC263" i="21"/>
  <c r="BD263" i="21"/>
  <c r="BE263" i="21"/>
  <c r="BF263" i="21"/>
  <c r="BG263" i="21"/>
  <c r="BH263" i="21"/>
  <c r="BI263" i="21"/>
  <c r="BJ263" i="21"/>
  <c r="BK263" i="21"/>
  <c r="BL263" i="21"/>
  <c r="BM263" i="21"/>
  <c r="BN263" i="21"/>
  <c r="BO263" i="21"/>
  <c r="BP263" i="21"/>
  <c r="C264" i="21"/>
  <c r="D264" i="21"/>
  <c r="G264" i="21"/>
  <c r="H264" i="21"/>
  <c r="I264" i="21"/>
  <c r="J264" i="21"/>
  <c r="K264" i="21"/>
  <c r="L264" i="21"/>
  <c r="M264" i="21"/>
  <c r="N264" i="21"/>
  <c r="O264" i="21"/>
  <c r="P264" i="21"/>
  <c r="Q264" i="21"/>
  <c r="R264" i="21"/>
  <c r="S264" i="21"/>
  <c r="T264" i="21"/>
  <c r="U264" i="21"/>
  <c r="V264" i="21"/>
  <c r="Y264" i="21"/>
  <c r="Z264" i="21"/>
  <c r="AA264" i="21"/>
  <c r="AB264" i="21"/>
  <c r="AC264" i="21"/>
  <c r="AD264" i="21"/>
  <c r="AE264" i="21"/>
  <c r="AF264" i="21"/>
  <c r="AG264" i="21"/>
  <c r="AH264" i="21"/>
  <c r="AI264" i="21"/>
  <c r="AJ264" i="21"/>
  <c r="AK264" i="21"/>
  <c r="AL264" i="21"/>
  <c r="AM264" i="21"/>
  <c r="AN264" i="21"/>
  <c r="AO264" i="21"/>
  <c r="AP264" i="21"/>
  <c r="AQ264" i="21"/>
  <c r="AR264" i="21"/>
  <c r="AS264" i="21"/>
  <c r="AT264" i="21"/>
  <c r="AU264" i="21"/>
  <c r="AV264" i="21"/>
  <c r="AW264" i="21"/>
  <c r="AX264" i="21"/>
  <c r="AY264" i="21"/>
  <c r="AZ264" i="21"/>
  <c r="BA264" i="21"/>
  <c r="BB264" i="21"/>
  <c r="BC264" i="21"/>
  <c r="BD264" i="21"/>
  <c r="BE264" i="21"/>
  <c r="BF264" i="21"/>
  <c r="BG264" i="21"/>
  <c r="BH264" i="21"/>
  <c r="BI264" i="21"/>
  <c r="BJ264" i="21"/>
  <c r="BK264" i="21"/>
  <c r="BL264" i="21"/>
  <c r="BM264" i="21"/>
  <c r="BN264" i="21"/>
  <c r="BO264" i="21"/>
  <c r="BP264" i="21"/>
  <c r="C265" i="21"/>
  <c r="D265" i="21"/>
  <c r="G265" i="21"/>
  <c r="H265" i="21"/>
  <c r="I265" i="21"/>
  <c r="J265" i="21"/>
  <c r="K265" i="21"/>
  <c r="L265" i="21"/>
  <c r="M265" i="21"/>
  <c r="N265" i="21"/>
  <c r="O265" i="21"/>
  <c r="P265" i="21"/>
  <c r="Q265" i="21"/>
  <c r="R265" i="21"/>
  <c r="S265" i="21"/>
  <c r="T265" i="21"/>
  <c r="U265" i="21"/>
  <c r="V265" i="21"/>
  <c r="Y265" i="21"/>
  <c r="Z265" i="21"/>
  <c r="AA265" i="21"/>
  <c r="AB265" i="21"/>
  <c r="AC265" i="21"/>
  <c r="AD265" i="21"/>
  <c r="AE265" i="21"/>
  <c r="AF265" i="21"/>
  <c r="AG265" i="21"/>
  <c r="AH265" i="21"/>
  <c r="AI265" i="21"/>
  <c r="AJ265" i="21"/>
  <c r="AK265" i="21"/>
  <c r="AL265" i="21"/>
  <c r="AM265" i="21"/>
  <c r="AN265" i="21"/>
  <c r="AO265" i="21"/>
  <c r="AP265" i="21"/>
  <c r="AQ265" i="21"/>
  <c r="AR265" i="21"/>
  <c r="AS265" i="21"/>
  <c r="AT265" i="21"/>
  <c r="AU265" i="21"/>
  <c r="AV265" i="21"/>
  <c r="AW265" i="21"/>
  <c r="AX265" i="21"/>
  <c r="AY265" i="21"/>
  <c r="AZ265" i="21"/>
  <c r="BA265" i="21"/>
  <c r="BB265" i="21"/>
  <c r="BC265" i="21"/>
  <c r="BD265" i="21"/>
  <c r="BE265" i="21"/>
  <c r="BF265" i="21"/>
  <c r="BG265" i="21"/>
  <c r="BH265" i="21"/>
  <c r="BI265" i="21"/>
  <c r="BJ265" i="21"/>
  <c r="BK265" i="21"/>
  <c r="BL265" i="21"/>
  <c r="BM265" i="21"/>
  <c r="BN265" i="21"/>
  <c r="BO265" i="21"/>
  <c r="BP265" i="21"/>
  <c r="C266" i="21"/>
  <c r="D266" i="21"/>
  <c r="G266" i="21"/>
  <c r="H266" i="21"/>
  <c r="I266" i="21"/>
  <c r="J266" i="21"/>
  <c r="K266" i="21"/>
  <c r="L266" i="21"/>
  <c r="M266" i="21"/>
  <c r="N266" i="21"/>
  <c r="O266" i="21"/>
  <c r="P266" i="21"/>
  <c r="Q266" i="21"/>
  <c r="R266" i="21"/>
  <c r="S266" i="21"/>
  <c r="T266" i="21"/>
  <c r="U266" i="21"/>
  <c r="V266" i="21"/>
  <c r="Y266" i="21"/>
  <c r="Z266" i="21"/>
  <c r="AA266" i="21"/>
  <c r="AB266" i="21"/>
  <c r="AC266" i="21"/>
  <c r="AD266" i="21"/>
  <c r="AE266" i="21"/>
  <c r="AF266" i="21"/>
  <c r="AG266" i="21"/>
  <c r="AH266" i="21"/>
  <c r="AI266" i="21"/>
  <c r="AJ266" i="21"/>
  <c r="AK266" i="21"/>
  <c r="AL266" i="21"/>
  <c r="AM266" i="21"/>
  <c r="AN266" i="21"/>
  <c r="AO266" i="21"/>
  <c r="AP266" i="21"/>
  <c r="AQ266" i="21"/>
  <c r="AR266" i="21"/>
  <c r="AS266" i="21"/>
  <c r="AT266" i="21"/>
  <c r="AU266" i="21"/>
  <c r="AV266" i="21"/>
  <c r="AW266" i="21"/>
  <c r="AX266" i="21"/>
  <c r="AY266" i="21"/>
  <c r="AZ266" i="21"/>
  <c r="BA266" i="21"/>
  <c r="BB266" i="21"/>
  <c r="BC266" i="21"/>
  <c r="BD266" i="21"/>
  <c r="BE266" i="21"/>
  <c r="BF266" i="21"/>
  <c r="BG266" i="21"/>
  <c r="BH266" i="21"/>
  <c r="BI266" i="21"/>
  <c r="BJ266" i="21"/>
  <c r="BK266" i="21"/>
  <c r="BL266" i="21"/>
  <c r="BM266" i="21"/>
  <c r="BN266" i="21"/>
  <c r="BO266" i="21"/>
  <c r="BP266" i="21"/>
  <c r="C267" i="21"/>
  <c r="D267" i="21"/>
  <c r="G267" i="21"/>
  <c r="H267" i="21"/>
  <c r="I267" i="21"/>
  <c r="J267" i="21"/>
  <c r="K267" i="21"/>
  <c r="L267" i="21"/>
  <c r="M267" i="21"/>
  <c r="N267" i="21"/>
  <c r="O267" i="21"/>
  <c r="P267" i="21"/>
  <c r="Q267" i="21"/>
  <c r="R267" i="21"/>
  <c r="S267" i="21"/>
  <c r="T267" i="21"/>
  <c r="U267" i="21"/>
  <c r="V267" i="21"/>
  <c r="Y267" i="21"/>
  <c r="Z267" i="21"/>
  <c r="AA267" i="21"/>
  <c r="AB267" i="21"/>
  <c r="AC267" i="21"/>
  <c r="AD267" i="21"/>
  <c r="AE267" i="21"/>
  <c r="AF267" i="21"/>
  <c r="AG267" i="21"/>
  <c r="AH267" i="21"/>
  <c r="AI267" i="21"/>
  <c r="AJ267" i="21"/>
  <c r="AK267" i="21"/>
  <c r="AL267" i="21"/>
  <c r="AM267" i="21"/>
  <c r="AN267" i="21"/>
  <c r="AO267" i="21"/>
  <c r="AP267" i="21"/>
  <c r="AQ267" i="21"/>
  <c r="AR267" i="21"/>
  <c r="AS267" i="21"/>
  <c r="AT267" i="21"/>
  <c r="AU267" i="21"/>
  <c r="AV267" i="21"/>
  <c r="AW267" i="21"/>
  <c r="AX267" i="21"/>
  <c r="AY267" i="21"/>
  <c r="AZ267" i="21"/>
  <c r="BA267" i="21"/>
  <c r="BB267" i="21"/>
  <c r="BC267" i="21"/>
  <c r="BD267" i="21"/>
  <c r="BE267" i="21"/>
  <c r="BF267" i="21"/>
  <c r="BG267" i="21"/>
  <c r="BH267" i="21"/>
  <c r="BI267" i="21"/>
  <c r="BJ267" i="21"/>
  <c r="BK267" i="21"/>
  <c r="BL267" i="21"/>
  <c r="BM267" i="21"/>
  <c r="BN267" i="21"/>
  <c r="BO267" i="21"/>
  <c r="BP267" i="21"/>
  <c r="C268" i="21"/>
  <c r="D268" i="21"/>
  <c r="G268" i="21"/>
  <c r="H268" i="21"/>
  <c r="I268" i="21"/>
  <c r="J268" i="21"/>
  <c r="K268" i="21"/>
  <c r="L268" i="21"/>
  <c r="M268" i="21"/>
  <c r="N268" i="21"/>
  <c r="O268" i="21"/>
  <c r="P268" i="21"/>
  <c r="Q268" i="21"/>
  <c r="R268" i="21"/>
  <c r="S268" i="21"/>
  <c r="T268" i="21"/>
  <c r="U268" i="21"/>
  <c r="V268" i="21"/>
  <c r="Y268" i="21"/>
  <c r="Z268" i="21"/>
  <c r="AA268" i="21"/>
  <c r="AB268" i="21"/>
  <c r="AC268" i="21"/>
  <c r="AD268" i="21"/>
  <c r="AE268" i="21"/>
  <c r="AF268" i="21"/>
  <c r="AG268" i="21"/>
  <c r="AH268" i="21"/>
  <c r="AI268" i="21"/>
  <c r="AJ268" i="21"/>
  <c r="AK268" i="21"/>
  <c r="AL268" i="21"/>
  <c r="AM268" i="21"/>
  <c r="AN268" i="21"/>
  <c r="AO268" i="21"/>
  <c r="AP268" i="21"/>
  <c r="AQ268" i="21"/>
  <c r="AR268" i="21"/>
  <c r="AS268" i="21"/>
  <c r="AT268" i="21"/>
  <c r="AU268" i="21"/>
  <c r="AV268" i="21"/>
  <c r="AW268" i="21"/>
  <c r="AX268" i="21"/>
  <c r="AY268" i="21"/>
  <c r="AZ268" i="21"/>
  <c r="BA268" i="21"/>
  <c r="BB268" i="21"/>
  <c r="BC268" i="21"/>
  <c r="BD268" i="21"/>
  <c r="BE268" i="21"/>
  <c r="BF268" i="21"/>
  <c r="BG268" i="21"/>
  <c r="BH268" i="21"/>
  <c r="BI268" i="21"/>
  <c r="BJ268" i="21"/>
  <c r="BK268" i="21"/>
  <c r="BL268" i="21"/>
  <c r="BM268" i="21"/>
  <c r="BN268" i="21"/>
  <c r="BO268" i="21"/>
  <c r="BP268" i="21"/>
  <c r="C269" i="21"/>
  <c r="D269" i="21"/>
  <c r="G269" i="21"/>
  <c r="H269" i="21"/>
  <c r="I269" i="21"/>
  <c r="J269" i="21"/>
  <c r="K269" i="21"/>
  <c r="L269" i="21"/>
  <c r="M269" i="21"/>
  <c r="N269" i="21"/>
  <c r="O269" i="21"/>
  <c r="P269" i="21"/>
  <c r="Q269" i="21"/>
  <c r="R269" i="21"/>
  <c r="S269" i="21"/>
  <c r="T269" i="21"/>
  <c r="U269" i="21"/>
  <c r="V269" i="21"/>
  <c r="Y269" i="21"/>
  <c r="Z269" i="21"/>
  <c r="AA269" i="21"/>
  <c r="AB269" i="21"/>
  <c r="AC269" i="21"/>
  <c r="AD269" i="21"/>
  <c r="AE269" i="21"/>
  <c r="AF269" i="21"/>
  <c r="AG269" i="21"/>
  <c r="AH269" i="21"/>
  <c r="AI269" i="21"/>
  <c r="AJ269" i="21"/>
  <c r="AK269" i="21"/>
  <c r="AL269" i="21"/>
  <c r="AM269" i="21"/>
  <c r="AN269" i="21"/>
  <c r="AO269" i="21"/>
  <c r="AP269" i="21"/>
  <c r="AQ269" i="21"/>
  <c r="AR269" i="21"/>
  <c r="AS269" i="21"/>
  <c r="AT269" i="21"/>
  <c r="AU269" i="21"/>
  <c r="AV269" i="21"/>
  <c r="AW269" i="21"/>
  <c r="AX269" i="21"/>
  <c r="AY269" i="21"/>
  <c r="AZ269" i="21"/>
  <c r="BA269" i="21"/>
  <c r="BB269" i="21"/>
  <c r="BC269" i="21"/>
  <c r="BD269" i="21"/>
  <c r="BE269" i="21"/>
  <c r="BF269" i="21"/>
  <c r="BG269" i="21"/>
  <c r="BH269" i="21"/>
  <c r="BI269" i="21"/>
  <c r="BJ269" i="21"/>
  <c r="BK269" i="21"/>
  <c r="BL269" i="21"/>
  <c r="BM269" i="21"/>
  <c r="BN269" i="21"/>
  <c r="BO269" i="21"/>
  <c r="BP269" i="21"/>
  <c r="C270" i="21"/>
  <c r="D270" i="21"/>
  <c r="G270" i="21"/>
  <c r="H270" i="21"/>
  <c r="I270" i="21"/>
  <c r="J270" i="21"/>
  <c r="K270" i="21"/>
  <c r="L270" i="21"/>
  <c r="M270" i="21"/>
  <c r="N270" i="21"/>
  <c r="O270" i="21"/>
  <c r="P270" i="21"/>
  <c r="Q270" i="21"/>
  <c r="R270" i="21"/>
  <c r="S270" i="21"/>
  <c r="T270" i="21"/>
  <c r="U270" i="21"/>
  <c r="V270" i="21"/>
  <c r="Y270" i="21"/>
  <c r="Z270" i="21"/>
  <c r="AA270" i="21"/>
  <c r="AB270" i="21"/>
  <c r="AC270" i="21"/>
  <c r="AD270" i="21"/>
  <c r="AE270" i="21"/>
  <c r="AF270" i="21"/>
  <c r="AG270" i="21"/>
  <c r="AH270" i="21"/>
  <c r="AI270" i="21"/>
  <c r="AJ270" i="21"/>
  <c r="AK270" i="21"/>
  <c r="AL270" i="21"/>
  <c r="AM270" i="21"/>
  <c r="AN270" i="21"/>
  <c r="AO270" i="21"/>
  <c r="AP270" i="21"/>
  <c r="AQ270" i="21"/>
  <c r="AR270" i="21"/>
  <c r="AS270" i="21"/>
  <c r="AT270" i="21"/>
  <c r="AU270" i="21"/>
  <c r="AV270" i="21"/>
  <c r="AW270" i="21"/>
  <c r="AX270" i="21"/>
  <c r="AY270" i="21"/>
  <c r="AZ270" i="21"/>
  <c r="BA270" i="21"/>
  <c r="BB270" i="21"/>
  <c r="BC270" i="21"/>
  <c r="BD270" i="21"/>
  <c r="BE270" i="21"/>
  <c r="BF270" i="21"/>
  <c r="BG270" i="21"/>
  <c r="BH270" i="21"/>
  <c r="BI270" i="21"/>
  <c r="BJ270" i="21"/>
  <c r="BK270" i="21"/>
  <c r="BL270" i="21"/>
  <c r="BM270" i="21"/>
  <c r="BN270" i="21"/>
  <c r="BO270" i="21"/>
  <c r="BP270" i="21"/>
  <c r="C271" i="21"/>
  <c r="D271" i="21"/>
  <c r="G271" i="21"/>
  <c r="H271" i="21"/>
  <c r="I271" i="21"/>
  <c r="J271" i="21"/>
  <c r="K271" i="21"/>
  <c r="L271" i="21"/>
  <c r="M271" i="21"/>
  <c r="N271" i="21"/>
  <c r="O271" i="21"/>
  <c r="P271" i="21"/>
  <c r="Q271" i="21"/>
  <c r="R271" i="21"/>
  <c r="S271" i="21"/>
  <c r="T271" i="21"/>
  <c r="U271" i="21"/>
  <c r="V271" i="21"/>
  <c r="Y271" i="21"/>
  <c r="Z271" i="21"/>
  <c r="AA271" i="21"/>
  <c r="AB271" i="21"/>
  <c r="AC271" i="21"/>
  <c r="AD271" i="21"/>
  <c r="AE271" i="21"/>
  <c r="AF271" i="21"/>
  <c r="AG271" i="21"/>
  <c r="AH271" i="21"/>
  <c r="AI271" i="21"/>
  <c r="AJ271" i="21"/>
  <c r="AK271" i="21"/>
  <c r="AL271" i="21"/>
  <c r="AM271" i="21"/>
  <c r="AN271" i="21"/>
  <c r="AO271" i="21"/>
  <c r="AP271" i="21"/>
  <c r="AQ271" i="21"/>
  <c r="AR271" i="21"/>
  <c r="AS271" i="21"/>
  <c r="AT271" i="21"/>
  <c r="AU271" i="21"/>
  <c r="AV271" i="21"/>
  <c r="AW271" i="21"/>
  <c r="AX271" i="21"/>
  <c r="AY271" i="21"/>
  <c r="AZ271" i="21"/>
  <c r="BA271" i="21"/>
  <c r="BB271" i="21"/>
  <c r="BC271" i="21"/>
  <c r="BD271" i="21"/>
  <c r="BE271" i="21"/>
  <c r="BF271" i="21"/>
  <c r="BG271" i="21"/>
  <c r="BH271" i="21"/>
  <c r="BI271" i="21"/>
  <c r="BJ271" i="21"/>
  <c r="BK271" i="21"/>
  <c r="BL271" i="21"/>
  <c r="BM271" i="21"/>
  <c r="BN271" i="21"/>
  <c r="BO271" i="21"/>
  <c r="BP271" i="21"/>
  <c r="C272" i="21"/>
  <c r="D272" i="21"/>
  <c r="G272" i="21"/>
  <c r="H272" i="21"/>
  <c r="I272" i="21"/>
  <c r="J272" i="21"/>
  <c r="K272" i="21"/>
  <c r="L272" i="21"/>
  <c r="M272" i="21"/>
  <c r="N272" i="21"/>
  <c r="O272" i="21"/>
  <c r="P272" i="21"/>
  <c r="Q272" i="21"/>
  <c r="R272" i="21"/>
  <c r="S272" i="21"/>
  <c r="T272" i="21"/>
  <c r="U272" i="21"/>
  <c r="V272" i="21"/>
  <c r="Y272" i="21"/>
  <c r="Z272" i="21"/>
  <c r="AA272" i="21"/>
  <c r="AB272" i="21"/>
  <c r="AC272" i="21"/>
  <c r="AD272" i="21"/>
  <c r="AE272" i="21"/>
  <c r="AF272" i="21"/>
  <c r="AG272" i="21"/>
  <c r="AH272" i="21"/>
  <c r="AI272" i="21"/>
  <c r="AJ272" i="21"/>
  <c r="AK272" i="21"/>
  <c r="AL272" i="21"/>
  <c r="AM272" i="21"/>
  <c r="AN272" i="21"/>
  <c r="AO272" i="21"/>
  <c r="AP272" i="21"/>
  <c r="AQ272" i="21"/>
  <c r="AR272" i="21"/>
  <c r="AS272" i="21"/>
  <c r="AT272" i="21"/>
  <c r="AU272" i="21"/>
  <c r="AV272" i="21"/>
  <c r="AW272" i="21"/>
  <c r="AX272" i="21"/>
  <c r="AY272" i="21"/>
  <c r="AZ272" i="21"/>
  <c r="BA272" i="21"/>
  <c r="BB272" i="21"/>
  <c r="BC272" i="21"/>
  <c r="BD272" i="21"/>
  <c r="BE272" i="21"/>
  <c r="BF272" i="21"/>
  <c r="BG272" i="21"/>
  <c r="BH272" i="21"/>
  <c r="BI272" i="21"/>
  <c r="BJ272" i="21"/>
  <c r="BK272" i="21"/>
  <c r="BL272" i="21"/>
  <c r="BM272" i="21"/>
  <c r="BN272" i="21"/>
  <c r="BO272" i="21"/>
  <c r="BP272" i="21"/>
  <c r="C273" i="21"/>
  <c r="D273" i="21"/>
  <c r="G273" i="21"/>
  <c r="H273" i="21"/>
  <c r="I273" i="21"/>
  <c r="J273" i="21"/>
  <c r="K273" i="21"/>
  <c r="L273" i="21"/>
  <c r="M273" i="21"/>
  <c r="N273" i="21"/>
  <c r="O273" i="21"/>
  <c r="P273" i="21"/>
  <c r="Q273" i="21"/>
  <c r="R273" i="21"/>
  <c r="S273" i="21"/>
  <c r="T273" i="21"/>
  <c r="U273" i="21"/>
  <c r="V273" i="21"/>
  <c r="Y273" i="21"/>
  <c r="Z273" i="21"/>
  <c r="AA273" i="21"/>
  <c r="AB273" i="21"/>
  <c r="AC273" i="21"/>
  <c r="AD273" i="21"/>
  <c r="AE273" i="21"/>
  <c r="AF273" i="21"/>
  <c r="AG273" i="21"/>
  <c r="AH273" i="21"/>
  <c r="AI273" i="21"/>
  <c r="AJ273" i="21"/>
  <c r="AK273" i="21"/>
  <c r="AL273" i="21"/>
  <c r="AM273" i="21"/>
  <c r="AN273" i="21"/>
  <c r="AO273" i="21"/>
  <c r="AP273" i="21"/>
  <c r="AQ273" i="21"/>
  <c r="AR273" i="21"/>
  <c r="AS273" i="21"/>
  <c r="AT273" i="21"/>
  <c r="AU273" i="21"/>
  <c r="AV273" i="21"/>
  <c r="AW273" i="21"/>
  <c r="AX273" i="21"/>
  <c r="AY273" i="21"/>
  <c r="AZ273" i="21"/>
  <c r="BA273" i="21"/>
  <c r="BB273" i="21"/>
  <c r="BC273" i="21"/>
  <c r="BD273" i="21"/>
  <c r="BE273" i="21"/>
  <c r="BF273" i="21"/>
  <c r="BG273" i="21"/>
  <c r="BH273" i="21"/>
  <c r="BI273" i="21"/>
  <c r="BJ273" i="21"/>
  <c r="BK273" i="21"/>
  <c r="BL273" i="21"/>
  <c r="BM273" i="21"/>
  <c r="BN273" i="21"/>
  <c r="BO273" i="21"/>
  <c r="BP273" i="21"/>
  <c r="C274" i="21"/>
  <c r="D274" i="21"/>
  <c r="G274" i="21"/>
  <c r="H274" i="21"/>
  <c r="I274" i="21"/>
  <c r="J274" i="21"/>
  <c r="K274" i="21"/>
  <c r="L274" i="21"/>
  <c r="M274" i="21"/>
  <c r="N274" i="21"/>
  <c r="O274" i="21"/>
  <c r="P274" i="21"/>
  <c r="Q274" i="21"/>
  <c r="R274" i="21"/>
  <c r="S274" i="21"/>
  <c r="T274" i="21"/>
  <c r="U274" i="21"/>
  <c r="V274" i="21"/>
  <c r="Y274" i="21"/>
  <c r="Z274" i="21"/>
  <c r="AA274" i="21"/>
  <c r="AB274" i="21"/>
  <c r="AC274" i="21"/>
  <c r="AD274" i="21"/>
  <c r="AE274" i="21"/>
  <c r="AF274" i="21"/>
  <c r="AG274" i="21"/>
  <c r="AH274" i="21"/>
  <c r="AI274" i="21"/>
  <c r="AJ274" i="21"/>
  <c r="AK274" i="21"/>
  <c r="AL274" i="21"/>
  <c r="AM274" i="21"/>
  <c r="AN274" i="21"/>
  <c r="AO274" i="21"/>
  <c r="AP274" i="21"/>
  <c r="AQ274" i="21"/>
  <c r="AR274" i="21"/>
  <c r="AS274" i="21"/>
  <c r="AT274" i="21"/>
  <c r="AU274" i="21"/>
  <c r="AV274" i="21"/>
  <c r="AW274" i="21"/>
  <c r="AX274" i="21"/>
  <c r="AY274" i="21"/>
  <c r="AZ274" i="21"/>
  <c r="BA274" i="21"/>
  <c r="BB274" i="21"/>
  <c r="BC274" i="21"/>
  <c r="BD274" i="21"/>
  <c r="BE274" i="21"/>
  <c r="BF274" i="21"/>
  <c r="BG274" i="21"/>
  <c r="BH274" i="21"/>
  <c r="BI274" i="21"/>
  <c r="BJ274" i="21"/>
  <c r="BK274" i="21"/>
  <c r="BL274" i="21"/>
  <c r="BM274" i="21"/>
  <c r="BN274" i="21"/>
  <c r="BO274" i="21"/>
  <c r="BP274" i="21"/>
  <c r="C275" i="21"/>
  <c r="D275" i="21"/>
  <c r="G275" i="21"/>
  <c r="H275" i="21"/>
  <c r="I275" i="21"/>
  <c r="J275" i="21"/>
  <c r="K275" i="21"/>
  <c r="L275" i="21"/>
  <c r="M275" i="21"/>
  <c r="N275" i="21"/>
  <c r="O275" i="21"/>
  <c r="P275" i="21"/>
  <c r="Q275" i="21"/>
  <c r="R275" i="21"/>
  <c r="S275" i="21"/>
  <c r="T275" i="21"/>
  <c r="U275" i="21"/>
  <c r="V275" i="21"/>
  <c r="Y275" i="21"/>
  <c r="Z275" i="21"/>
  <c r="AA275" i="21"/>
  <c r="AB275" i="21"/>
  <c r="AC275" i="21"/>
  <c r="AD275" i="21"/>
  <c r="AE275" i="21"/>
  <c r="AF275" i="21"/>
  <c r="AG275" i="21"/>
  <c r="AH275" i="21"/>
  <c r="AI275" i="21"/>
  <c r="AJ275" i="21"/>
  <c r="AK275" i="21"/>
  <c r="AL275" i="21"/>
  <c r="AM275" i="21"/>
  <c r="AN275" i="21"/>
  <c r="AO275" i="21"/>
  <c r="AP275" i="21"/>
  <c r="AQ275" i="21"/>
  <c r="AR275" i="21"/>
  <c r="AS275" i="21"/>
  <c r="AT275" i="21"/>
  <c r="AU275" i="21"/>
  <c r="AV275" i="21"/>
  <c r="AW275" i="21"/>
  <c r="AX275" i="21"/>
  <c r="AY275" i="21"/>
  <c r="AZ275" i="21"/>
  <c r="BA275" i="21"/>
  <c r="BB275" i="21"/>
  <c r="BC275" i="21"/>
  <c r="BD275" i="21"/>
  <c r="BE275" i="21"/>
  <c r="BF275" i="21"/>
  <c r="BG275" i="21"/>
  <c r="BH275" i="21"/>
  <c r="BI275" i="21"/>
  <c r="BJ275" i="21"/>
  <c r="BK275" i="21"/>
  <c r="BL275" i="21"/>
  <c r="BM275" i="21"/>
  <c r="BN275" i="21"/>
  <c r="BO275" i="21"/>
  <c r="BP275" i="21"/>
  <c r="C276" i="21"/>
  <c r="D276" i="21"/>
  <c r="G276" i="21"/>
  <c r="H276" i="21"/>
  <c r="I276" i="21"/>
  <c r="J276" i="21"/>
  <c r="K276" i="21"/>
  <c r="L276" i="21"/>
  <c r="M276" i="21"/>
  <c r="N276" i="21"/>
  <c r="O276" i="21"/>
  <c r="P276" i="21"/>
  <c r="Q276" i="21"/>
  <c r="R276" i="21"/>
  <c r="S276" i="21"/>
  <c r="T276" i="21"/>
  <c r="U276" i="21"/>
  <c r="V276" i="21"/>
  <c r="Y276" i="21"/>
  <c r="Z276" i="21"/>
  <c r="AA276" i="21"/>
  <c r="AB276" i="21"/>
  <c r="AC276" i="21"/>
  <c r="AD276" i="21"/>
  <c r="AE276" i="21"/>
  <c r="AF276" i="21"/>
  <c r="AG276" i="21"/>
  <c r="AH276" i="21"/>
  <c r="AI276" i="21"/>
  <c r="AJ276" i="21"/>
  <c r="AK276" i="21"/>
  <c r="AL276" i="21"/>
  <c r="AM276" i="21"/>
  <c r="AN276" i="21"/>
  <c r="AO276" i="21"/>
  <c r="AP276" i="21"/>
  <c r="AQ276" i="21"/>
  <c r="AR276" i="21"/>
  <c r="AS276" i="21"/>
  <c r="AT276" i="21"/>
  <c r="AU276" i="21"/>
  <c r="AV276" i="21"/>
  <c r="AW276" i="21"/>
  <c r="AX276" i="21"/>
  <c r="AY276" i="21"/>
  <c r="AZ276" i="21"/>
  <c r="BA276" i="21"/>
  <c r="BB276" i="21"/>
  <c r="BC276" i="21"/>
  <c r="BD276" i="21"/>
  <c r="BE276" i="21"/>
  <c r="BF276" i="21"/>
  <c r="BG276" i="21"/>
  <c r="BH276" i="21"/>
  <c r="BI276" i="21"/>
  <c r="BJ276" i="21"/>
  <c r="BK276" i="21"/>
  <c r="BL276" i="21"/>
  <c r="BM276" i="21"/>
  <c r="BN276" i="21"/>
  <c r="BO276" i="21"/>
  <c r="BP276" i="21"/>
  <c r="C277" i="21"/>
  <c r="D277" i="21"/>
  <c r="G277" i="21"/>
  <c r="H277" i="21"/>
  <c r="I277" i="21"/>
  <c r="J277" i="21"/>
  <c r="K277" i="21"/>
  <c r="L277" i="21"/>
  <c r="M277" i="21"/>
  <c r="N277" i="21"/>
  <c r="O277" i="21"/>
  <c r="P277" i="21"/>
  <c r="Q277" i="21"/>
  <c r="R277" i="21"/>
  <c r="S277" i="21"/>
  <c r="T277" i="21"/>
  <c r="U277" i="21"/>
  <c r="V277" i="21"/>
  <c r="Y277" i="21"/>
  <c r="Z277" i="21"/>
  <c r="AA277" i="21"/>
  <c r="AB277" i="21"/>
  <c r="AC277" i="21"/>
  <c r="AD277" i="21"/>
  <c r="AE277" i="21"/>
  <c r="AF277" i="21"/>
  <c r="AG277" i="21"/>
  <c r="AH277" i="21"/>
  <c r="AI277" i="21"/>
  <c r="AJ277" i="21"/>
  <c r="AK277" i="21"/>
  <c r="AL277" i="21"/>
  <c r="AM277" i="21"/>
  <c r="AN277" i="21"/>
  <c r="AO277" i="21"/>
  <c r="AP277" i="21"/>
  <c r="AQ277" i="21"/>
  <c r="AR277" i="21"/>
  <c r="AS277" i="21"/>
  <c r="AT277" i="21"/>
  <c r="AU277" i="21"/>
  <c r="AV277" i="21"/>
  <c r="AW277" i="21"/>
  <c r="AX277" i="21"/>
  <c r="AY277" i="21"/>
  <c r="AZ277" i="21"/>
  <c r="BA277" i="21"/>
  <c r="BB277" i="21"/>
  <c r="BC277" i="21"/>
  <c r="BD277" i="21"/>
  <c r="BE277" i="21"/>
  <c r="BF277" i="21"/>
  <c r="BG277" i="21"/>
  <c r="BH277" i="21"/>
  <c r="BI277" i="21"/>
  <c r="BJ277" i="21"/>
  <c r="BK277" i="21"/>
  <c r="BL277" i="21"/>
  <c r="BM277" i="21"/>
  <c r="BN277" i="21"/>
  <c r="BO277" i="21"/>
  <c r="BP277" i="21"/>
  <c r="C278" i="21"/>
  <c r="D278" i="21"/>
  <c r="G278" i="21"/>
  <c r="H278" i="21"/>
  <c r="I278" i="21"/>
  <c r="J278" i="21"/>
  <c r="K278" i="21"/>
  <c r="L278" i="21"/>
  <c r="M278" i="21"/>
  <c r="N278" i="21"/>
  <c r="O278" i="21"/>
  <c r="P278" i="21"/>
  <c r="Q278" i="21"/>
  <c r="R278" i="21"/>
  <c r="S278" i="21"/>
  <c r="T278" i="21"/>
  <c r="U278" i="21"/>
  <c r="V278" i="21"/>
  <c r="Y278" i="21"/>
  <c r="Z278" i="21"/>
  <c r="AA278" i="21"/>
  <c r="AB278" i="21"/>
  <c r="AC278" i="21"/>
  <c r="AD278" i="21"/>
  <c r="AE278" i="21"/>
  <c r="AF278" i="21"/>
  <c r="AG278" i="21"/>
  <c r="AH278" i="21"/>
  <c r="AI278" i="21"/>
  <c r="AJ278" i="21"/>
  <c r="AK278" i="21"/>
  <c r="AL278" i="21"/>
  <c r="AM278" i="21"/>
  <c r="AN278" i="21"/>
  <c r="AO278" i="21"/>
  <c r="AP278" i="21"/>
  <c r="AQ278" i="21"/>
  <c r="AR278" i="21"/>
  <c r="AS278" i="21"/>
  <c r="AT278" i="21"/>
  <c r="AU278" i="21"/>
  <c r="AV278" i="21"/>
  <c r="AW278" i="21"/>
  <c r="AX278" i="21"/>
  <c r="AY278" i="21"/>
  <c r="AZ278" i="21"/>
  <c r="BA278" i="21"/>
  <c r="BB278" i="21"/>
  <c r="BC278" i="21"/>
  <c r="BD278" i="21"/>
  <c r="BE278" i="21"/>
  <c r="BF278" i="21"/>
  <c r="BG278" i="21"/>
  <c r="BH278" i="21"/>
  <c r="BI278" i="21"/>
  <c r="BJ278" i="21"/>
  <c r="BK278" i="21"/>
  <c r="BL278" i="21"/>
  <c r="BM278" i="21"/>
  <c r="BN278" i="21"/>
  <c r="BO278" i="21"/>
  <c r="BP278" i="21"/>
  <c r="C279" i="21"/>
  <c r="D279" i="21"/>
  <c r="G279" i="21"/>
  <c r="H279" i="21"/>
  <c r="I279" i="21"/>
  <c r="J279" i="21"/>
  <c r="K279" i="21"/>
  <c r="L279" i="21"/>
  <c r="M279" i="21"/>
  <c r="N279" i="21"/>
  <c r="O279" i="21"/>
  <c r="P279" i="21"/>
  <c r="Q279" i="21"/>
  <c r="R279" i="21"/>
  <c r="S279" i="21"/>
  <c r="T279" i="21"/>
  <c r="U279" i="21"/>
  <c r="V279" i="21"/>
  <c r="Y279" i="21"/>
  <c r="Z279" i="21"/>
  <c r="AA279" i="21"/>
  <c r="AB279" i="21"/>
  <c r="AC279" i="21"/>
  <c r="AD279" i="21"/>
  <c r="AE279" i="21"/>
  <c r="AF279" i="21"/>
  <c r="AG279" i="21"/>
  <c r="AH279" i="21"/>
  <c r="AI279" i="21"/>
  <c r="AJ279" i="21"/>
  <c r="AK279" i="21"/>
  <c r="AL279" i="21"/>
  <c r="AM279" i="21"/>
  <c r="AN279" i="21"/>
  <c r="AO279" i="21"/>
  <c r="AP279" i="21"/>
  <c r="AQ279" i="21"/>
  <c r="AR279" i="21"/>
  <c r="AS279" i="21"/>
  <c r="AT279" i="21"/>
  <c r="AU279" i="21"/>
  <c r="AV279" i="21"/>
  <c r="AW279" i="21"/>
  <c r="AX279" i="21"/>
  <c r="AY279" i="21"/>
  <c r="AZ279" i="21"/>
  <c r="BA279" i="21"/>
  <c r="BB279" i="21"/>
  <c r="BC279" i="21"/>
  <c r="BD279" i="21"/>
  <c r="BE279" i="21"/>
  <c r="BF279" i="21"/>
  <c r="BG279" i="21"/>
  <c r="BH279" i="21"/>
  <c r="BI279" i="21"/>
  <c r="BJ279" i="21"/>
  <c r="BK279" i="21"/>
  <c r="BL279" i="21"/>
  <c r="BM279" i="21"/>
  <c r="BN279" i="21"/>
  <c r="BO279" i="21"/>
  <c r="BP279" i="21"/>
  <c r="C280" i="21"/>
  <c r="D280" i="21"/>
  <c r="G280" i="21"/>
  <c r="H280" i="21"/>
  <c r="I280" i="21"/>
  <c r="J280" i="21"/>
  <c r="K280" i="21"/>
  <c r="L280" i="21"/>
  <c r="M280" i="21"/>
  <c r="N280" i="21"/>
  <c r="O280" i="21"/>
  <c r="P280" i="21"/>
  <c r="Q280" i="21"/>
  <c r="R280" i="21"/>
  <c r="S280" i="21"/>
  <c r="T280" i="21"/>
  <c r="U280" i="21"/>
  <c r="V280" i="21"/>
  <c r="Y280" i="21"/>
  <c r="Z280" i="21"/>
  <c r="AA280" i="21"/>
  <c r="AB280" i="21"/>
  <c r="AC280" i="21"/>
  <c r="AD280" i="21"/>
  <c r="AE280" i="21"/>
  <c r="AF280" i="21"/>
  <c r="AG280" i="21"/>
  <c r="AH280" i="21"/>
  <c r="AI280" i="21"/>
  <c r="AJ280" i="21"/>
  <c r="AK280" i="21"/>
  <c r="AL280" i="21"/>
  <c r="AM280" i="21"/>
  <c r="AN280" i="21"/>
  <c r="AO280" i="21"/>
  <c r="AP280" i="21"/>
  <c r="AQ280" i="21"/>
  <c r="AR280" i="21"/>
  <c r="AS280" i="21"/>
  <c r="AT280" i="21"/>
  <c r="AU280" i="21"/>
  <c r="AV280" i="21"/>
  <c r="AW280" i="21"/>
  <c r="AX280" i="21"/>
  <c r="AY280" i="21"/>
  <c r="AZ280" i="21"/>
  <c r="BA280" i="21"/>
  <c r="BB280" i="21"/>
  <c r="BC280" i="21"/>
  <c r="BD280" i="21"/>
  <c r="BE280" i="21"/>
  <c r="BF280" i="21"/>
  <c r="BG280" i="21"/>
  <c r="BH280" i="21"/>
  <c r="BI280" i="21"/>
  <c r="BJ280" i="21"/>
  <c r="BK280" i="21"/>
  <c r="BL280" i="21"/>
  <c r="BM280" i="21"/>
  <c r="BN280" i="21"/>
  <c r="BO280" i="21"/>
  <c r="BP280" i="21"/>
  <c r="C281" i="21"/>
  <c r="D281" i="21"/>
  <c r="G281" i="21"/>
  <c r="H281" i="21"/>
  <c r="I281" i="21"/>
  <c r="J281" i="21"/>
  <c r="K281" i="21"/>
  <c r="L281" i="21"/>
  <c r="M281" i="21"/>
  <c r="N281" i="21"/>
  <c r="O281" i="21"/>
  <c r="P281" i="21"/>
  <c r="Q281" i="21"/>
  <c r="R281" i="21"/>
  <c r="S281" i="21"/>
  <c r="T281" i="21"/>
  <c r="U281" i="21"/>
  <c r="V281" i="21"/>
  <c r="Y281" i="21"/>
  <c r="Z281" i="21"/>
  <c r="AA281" i="21"/>
  <c r="AB281" i="21"/>
  <c r="AC281" i="21"/>
  <c r="AD281" i="21"/>
  <c r="AE281" i="21"/>
  <c r="AF281" i="21"/>
  <c r="AG281" i="21"/>
  <c r="AH281" i="21"/>
  <c r="AI281" i="21"/>
  <c r="AJ281" i="21"/>
  <c r="AK281" i="21"/>
  <c r="AL281" i="21"/>
  <c r="AM281" i="21"/>
  <c r="AN281" i="21"/>
  <c r="AO281" i="21"/>
  <c r="AP281" i="21"/>
  <c r="AQ281" i="21"/>
  <c r="AR281" i="21"/>
  <c r="AS281" i="21"/>
  <c r="AT281" i="21"/>
  <c r="AU281" i="21"/>
  <c r="AV281" i="21"/>
  <c r="AW281" i="21"/>
  <c r="AX281" i="21"/>
  <c r="AY281" i="21"/>
  <c r="AZ281" i="21"/>
  <c r="BA281" i="21"/>
  <c r="BB281" i="21"/>
  <c r="BC281" i="21"/>
  <c r="BD281" i="21"/>
  <c r="BE281" i="21"/>
  <c r="BF281" i="21"/>
  <c r="BG281" i="21"/>
  <c r="BH281" i="21"/>
  <c r="BI281" i="21"/>
  <c r="BJ281" i="21"/>
  <c r="BK281" i="21"/>
  <c r="BL281" i="21"/>
  <c r="BM281" i="21"/>
  <c r="BN281" i="21"/>
  <c r="BO281" i="21"/>
  <c r="BP281" i="21"/>
  <c r="C282" i="21"/>
  <c r="D282" i="21"/>
  <c r="G282" i="21"/>
  <c r="H282" i="21"/>
  <c r="I282" i="21"/>
  <c r="J282" i="21"/>
  <c r="K282" i="21"/>
  <c r="L282" i="21"/>
  <c r="M282" i="21"/>
  <c r="N282" i="21"/>
  <c r="O282" i="21"/>
  <c r="P282" i="21"/>
  <c r="Q282" i="21"/>
  <c r="R282" i="21"/>
  <c r="S282" i="21"/>
  <c r="T282" i="21"/>
  <c r="U282" i="21"/>
  <c r="V282" i="21"/>
  <c r="Y282" i="21"/>
  <c r="Z282" i="21"/>
  <c r="AA282" i="21"/>
  <c r="AB282" i="21"/>
  <c r="AC282" i="21"/>
  <c r="AD282" i="21"/>
  <c r="AE282" i="21"/>
  <c r="AF282" i="21"/>
  <c r="AG282" i="21"/>
  <c r="AH282" i="21"/>
  <c r="AI282" i="21"/>
  <c r="AJ282" i="21"/>
  <c r="AK282" i="21"/>
  <c r="AL282" i="21"/>
  <c r="AM282" i="21"/>
  <c r="AN282" i="21"/>
  <c r="AO282" i="21"/>
  <c r="AP282" i="21"/>
  <c r="AQ282" i="21"/>
  <c r="AR282" i="21"/>
  <c r="AS282" i="21"/>
  <c r="AT282" i="21"/>
  <c r="AU282" i="21"/>
  <c r="AV282" i="21"/>
  <c r="AW282" i="21"/>
  <c r="AX282" i="21"/>
  <c r="AY282" i="21"/>
  <c r="AZ282" i="21"/>
  <c r="BA282" i="21"/>
  <c r="BB282" i="21"/>
  <c r="BC282" i="21"/>
  <c r="BD282" i="21"/>
  <c r="BE282" i="21"/>
  <c r="BF282" i="21"/>
  <c r="BG282" i="21"/>
  <c r="BH282" i="21"/>
  <c r="BI282" i="21"/>
  <c r="BJ282" i="21"/>
  <c r="BK282" i="21"/>
  <c r="BL282" i="21"/>
  <c r="BM282" i="21"/>
  <c r="BN282" i="21"/>
  <c r="BO282" i="21"/>
  <c r="BP282" i="21"/>
  <c r="C283" i="21"/>
  <c r="D283" i="21"/>
  <c r="G283" i="21"/>
  <c r="H283" i="21"/>
  <c r="I283" i="21"/>
  <c r="J283" i="21"/>
  <c r="K283" i="21"/>
  <c r="L283" i="21"/>
  <c r="M283" i="21"/>
  <c r="N283" i="21"/>
  <c r="O283" i="21"/>
  <c r="P283" i="21"/>
  <c r="Q283" i="21"/>
  <c r="R283" i="21"/>
  <c r="S283" i="21"/>
  <c r="T283" i="21"/>
  <c r="U283" i="21"/>
  <c r="V283" i="21"/>
  <c r="Y283" i="21"/>
  <c r="Z283" i="21"/>
  <c r="AA283" i="21"/>
  <c r="AB283" i="21"/>
  <c r="AC283" i="21"/>
  <c r="AD283" i="21"/>
  <c r="AE283" i="21"/>
  <c r="AF283" i="21"/>
  <c r="AG283" i="21"/>
  <c r="AH283" i="21"/>
  <c r="AI283" i="21"/>
  <c r="AJ283" i="21"/>
  <c r="AK283" i="21"/>
  <c r="AL283" i="21"/>
  <c r="AM283" i="21"/>
  <c r="AN283" i="21"/>
  <c r="AO283" i="21"/>
  <c r="AP283" i="21"/>
  <c r="AQ283" i="21"/>
  <c r="AR283" i="21"/>
  <c r="AS283" i="21"/>
  <c r="AT283" i="21"/>
  <c r="AU283" i="21"/>
  <c r="AV283" i="21"/>
  <c r="AW283" i="21"/>
  <c r="AX283" i="21"/>
  <c r="AY283" i="21"/>
  <c r="AZ283" i="21"/>
  <c r="BA283" i="21"/>
  <c r="BB283" i="21"/>
  <c r="BC283" i="21"/>
  <c r="BD283" i="21"/>
  <c r="BE283" i="21"/>
  <c r="BF283" i="21"/>
  <c r="BG283" i="21"/>
  <c r="BH283" i="21"/>
  <c r="BI283" i="21"/>
  <c r="BJ283" i="21"/>
  <c r="BK283" i="21"/>
  <c r="BL283" i="21"/>
  <c r="BM283" i="21"/>
  <c r="BN283" i="21"/>
  <c r="BO283" i="21"/>
  <c r="BP283" i="21"/>
  <c r="C284" i="21"/>
  <c r="D284" i="21"/>
  <c r="G284" i="21"/>
  <c r="H284" i="21"/>
  <c r="I284" i="21"/>
  <c r="J284" i="21"/>
  <c r="K284" i="21"/>
  <c r="L284" i="21"/>
  <c r="M284" i="21"/>
  <c r="N284" i="21"/>
  <c r="O284" i="21"/>
  <c r="P284" i="21"/>
  <c r="Q284" i="21"/>
  <c r="R284" i="21"/>
  <c r="S284" i="21"/>
  <c r="T284" i="21"/>
  <c r="U284" i="21"/>
  <c r="V284" i="21"/>
  <c r="Y284" i="21"/>
  <c r="Z284" i="21"/>
  <c r="AA284" i="21"/>
  <c r="AB284" i="21"/>
  <c r="AC284" i="21"/>
  <c r="AD284" i="21"/>
  <c r="AE284" i="21"/>
  <c r="AF284" i="21"/>
  <c r="AG284" i="21"/>
  <c r="AH284" i="21"/>
  <c r="AI284" i="21"/>
  <c r="AJ284" i="21"/>
  <c r="AK284" i="21"/>
  <c r="AL284" i="21"/>
  <c r="AM284" i="21"/>
  <c r="AN284" i="21"/>
  <c r="AO284" i="21"/>
  <c r="AP284" i="21"/>
  <c r="AQ284" i="21"/>
  <c r="AR284" i="21"/>
  <c r="AS284" i="21"/>
  <c r="AT284" i="21"/>
  <c r="AU284" i="21"/>
  <c r="AV284" i="21"/>
  <c r="AW284" i="21"/>
  <c r="AX284" i="21"/>
  <c r="AY284" i="21"/>
  <c r="AZ284" i="21"/>
  <c r="BA284" i="21"/>
  <c r="BB284" i="21"/>
  <c r="BC284" i="21"/>
  <c r="BD284" i="21"/>
  <c r="BE284" i="21"/>
  <c r="BF284" i="21"/>
  <c r="BG284" i="21"/>
  <c r="BH284" i="21"/>
  <c r="BI284" i="21"/>
  <c r="BJ284" i="21"/>
  <c r="BK284" i="21"/>
  <c r="BL284" i="21"/>
  <c r="BM284" i="21"/>
  <c r="BN284" i="21"/>
  <c r="BO284" i="21"/>
  <c r="BP284" i="21"/>
  <c r="C285" i="21"/>
  <c r="D285" i="21"/>
  <c r="G285" i="21"/>
  <c r="H285" i="21"/>
  <c r="I285" i="21"/>
  <c r="J285" i="21"/>
  <c r="K285" i="21"/>
  <c r="L285" i="21"/>
  <c r="M285" i="21"/>
  <c r="N285" i="21"/>
  <c r="O285" i="21"/>
  <c r="P285" i="21"/>
  <c r="Q285" i="21"/>
  <c r="R285" i="21"/>
  <c r="S285" i="21"/>
  <c r="T285" i="21"/>
  <c r="U285" i="21"/>
  <c r="V285" i="21"/>
  <c r="Y285" i="21"/>
  <c r="Z285" i="21"/>
  <c r="AA285" i="21"/>
  <c r="AB285" i="21"/>
  <c r="AC285" i="21"/>
  <c r="AD285" i="21"/>
  <c r="AE285" i="21"/>
  <c r="AF285" i="21"/>
  <c r="AG285" i="21"/>
  <c r="AH285" i="21"/>
  <c r="AI285" i="21"/>
  <c r="AJ285" i="21"/>
  <c r="AK285" i="21"/>
  <c r="AL285" i="21"/>
  <c r="AM285" i="21"/>
  <c r="AN285" i="21"/>
  <c r="AO285" i="21"/>
  <c r="AP285" i="21"/>
  <c r="AQ285" i="21"/>
  <c r="AR285" i="21"/>
  <c r="AS285" i="21"/>
  <c r="AT285" i="21"/>
  <c r="AU285" i="21"/>
  <c r="AV285" i="21"/>
  <c r="AW285" i="21"/>
  <c r="AX285" i="21"/>
  <c r="AY285" i="21"/>
  <c r="AZ285" i="21"/>
  <c r="BA285" i="21"/>
  <c r="BB285" i="21"/>
  <c r="BC285" i="21"/>
  <c r="BD285" i="21"/>
  <c r="BE285" i="21"/>
  <c r="BF285" i="21"/>
  <c r="BG285" i="21"/>
  <c r="BH285" i="21"/>
  <c r="BI285" i="21"/>
  <c r="BJ285" i="21"/>
  <c r="BK285" i="21"/>
  <c r="BL285" i="21"/>
  <c r="BM285" i="21"/>
  <c r="BN285" i="21"/>
  <c r="BO285" i="21"/>
  <c r="BP285" i="21"/>
  <c r="C286" i="21"/>
  <c r="D286" i="21"/>
  <c r="G286" i="21"/>
  <c r="H286" i="21"/>
  <c r="I286" i="21"/>
  <c r="J286" i="21"/>
  <c r="K286" i="21"/>
  <c r="L286" i="21"/>
  <c r="M286" i="21"/>
  <c r="N286" i="21"/>
  <c r="O286" i="21"/>
  <c r="P286" i="21"/>
  <c r="Q286" i="21"/>
  <c r="R286" i="21"/>
  <c r="S286" i="21"/>
  <c r="T286" i="21"/>
  <c r="U286" i="21"/>
  <c r="V286" i="21"/>
  <c r="Y286" i="21"/>
  <c r="Z286" i="21"/>
  <c r="AA286" i="21"/>
  <c r="AB286" i="21"/>
  <c r="AC286" i="21"/>
  <c r="AD286" i="21"/>
  <c r="AE286" i="21"/>
  <c r="AF286" i="21"/>
  <c r="AG286" i="21"/>
  <c r="AH286" i="21"/>
  <c r="AI286" i="21"/>
  <c r="AJ286" i="21"/>
  <c r="AK286" i="21"/>
  <c r="AL286" i="21"/>
  <c r="AM286" i="21"/>
  <c r="AN286" i="21"/>
  <c r="AO286" i="21"/>
  <c r="AP286" i="21"/>
  <c r="AQ286" i="21"/>
  <c r="AR286" i="21"/>
  <c r="AS286" i="21"/>
  <c r="AT286" i="21"/>
  <c r="AU286" i="21"/>
  <c r="AV286" i="21"/>
  <c r="AW286" i="21"/>
  <c r="AX286" i="21"/>
  <c r="AY286" i="21"/>
  <c r="AZ286" i="21"/>
  <c r="BA286" i="21"/>
  <c r="BB286" i="21"/>
  <c r="BC286" i="21"/>
  <c r="BD286" i="21"/>
  <c r="BE286" i="21"/>
  <c r="BF286" i="21"/>
  <c r="BG286" i="21"/>
  <c r="BH286" i="21"/>
  <c r="BI286" i="21"/>
  <c r="BJ286" i="21"/>
  <c r="BK286" i="21"/>
  <c r="BL286" i="21"/>
  <c r="BM286" i="21"/>
  <c r="BN286" i="21"/>
  <c r="BO286" i="21"/>
  <c r="BP286" i="21"/>
  <c r="C287" i="21"/>
  <c r="D287" i="21"/>
  <c r="G287" i="21"/>
  <c r="H287" i="21"/>
  <c r="I287" i="21"/>
  <c r="J287" i="21"/>
  <c r="K287" i="21"/>
  <c r="L287" i="21"/>
  <c r="M287" i="21"/>
  <c r="N287" i="21"/>
  <c r="O287" i="21"/>
  <c r="P287" i="21"/>
  <c r="Q287" i="21"/>
  <c r="R287" i="21"/>
  <c r="S287" i="21"/>
  <c r="T287" i="21"/>
  <c r="U287" i="21"/>
  <c r="V287" i="21"/>
  <c r="Y287" i="21"/>
  <c r="Z287" i="21"/>
  <c r="AA287" i="21"/>
  <c r="AB287" i="21"/>
  <c r="AC287" i="21"/>
  <c r="AD287" i="21"/>
  <c r="AE287" i="21"/>
  <c r="AF287" i="21"/>
  <c r="AG287" i="21"/>
  <c r="AH287" i="21"/>
  <c r="AI287" i="21"/>
  <c r="AJ287" i="21"/>
  <c r="AK287" i="21"/>
  <c r="AL287" i="21"/>
  <c r="AM287" i="21"/>
  <c r="AN287" i="21"/>
  <c r="AO287" i="21"/>
  <c r="AP287" i="21"/>
  <c r="AQ287" i="21"/>
  <c r="AR287" i="21"/>
  <c r="AS287" i="21"/>
  <c r="AT287" i="21"/>
  <c r="AU287" i="21"/>
  <c r="AV287" i="21"/>
  <c r="AW287" i="21"/>
  <c r="AX287" i="21"/>
  <c r="AY287" i="21"/>
  <c r="AZ287" i="21"/>
  <c r="BA287" i="21"/>
  <c r="BB287" i="21"/>
  <c r="BC287" i="21"/>
  <c r="BD287" i="21"/>
  <c r="BE287" i="21"/>
  <c r="BF287" i="21"/>
  <c r="BG287" i="21"/>
  <c r="BH287" i="21"/>
  <c r="BI287" i="21"/>
  <c r="BJ287" i="21"/>
  <c r="BK287" i="21"/>
  <c r="BL287" i="21"/>
  <c r="BM287" i="21"/>
  <c r="BN287" i="21"/>
  <c r="BO287" i="21"/>
  <c r="BP287" i="21"/>
  <c r="C288" i="21"/>
  <c r="D288" i="21"/>
  <c r="G288" i="21"/>
  <c r="H288" i="21"/>
  <c r="I288" i="21"/>
  <c r="J288" i="21"/>
  <c r="K288" i="21"/>
  <c r="L288" i="21"/>
  <c r="M288" i="21"/>
  <c r="N288" i="21"/>
  <c r="O288" i="21"/>
  <c r="P288" i="21"/>
  <c r="Q288" i="21"/>
  <c r="R288" i="21"/>
  <c r="S288" i="21"/>
  <c r="T288" i="21"/>
  <c r="U288" i="21"/>
  <c r="V288" i="21"/>
  <c r="Y288" i="21"/>
  <c r="Z288" i="21"/>
  <c r="AA288" i="21"/>
  <c r="AB288" i="21"/>
  <c r="AC288" i="21"/>
  <c r="AD288" i="21"/>
  <c r="AE288" i="21"/>
  <c r="AF288" i="21"/>
  <c r="AG288" i="21"/>
  <c r="AH288" i="21"/>
  <c r="AI288" i="21"/>
  <c r="AJ288" i="21"/>
  <c r="AK288" i="21"/>
  <c r="AL288" i="21"/>
  <c r="AM288" i="21"/>
  <c r="AN288" i="21"/>
  <c r="AO288" i="21"/>
  <c r="AP288" i="21"/>
  <c r="AQ288" i="21"/>
  <c r="AR288" i="21"/>
  <c r="AS288" i="21"/>
  <c r="AT288" i="21"/>
  <c r="AU288" i="21"/>
  <c r="AV288" i="21"/>
  <c r="AW288" i="21"/>
  <c r="AX288" i="21"/>
  <c r="AY288" i="21"/>
  <c r="AZ288" i="21"/>
  <c r="BA288" i="21"/>
  <c r="BB288" i="21"/>
  <c r="BC288" i="21"/>
  <c r="BD288" i="21"/>
  <c r="BE288" i="21"/>
  <c r="BF288" i="21"/>
  <c r="BG288" i="21"/>
  <c r="BH288" i="21"/>
  <c r="BI288" i="21"/>
  <c r="BJ288" i="21"/>
  <c r="BK288" i="21"/>
  <c r="BL288" i="21"/>
  <c r="BM288" i="21"/>
  <c r="BN288" i="21"/>
  <c r="BO288" i="21"/>
  <c r="BP288" i="21"/>
  <c r="C289" i="21"/>
  <c r="D289" i="21"/>
  <c r="G289" i="21"/>
  <c r="H289" i="21"/>
  <c r="I289" i="21"/>
  <c r="J289" i="21"/>
  <c r="K289" i="21"/>
  <c r="L289" i="21"/>
  <c r="M289" i="21"/>
  <c r="N289" i="21"/>
  <c r="O289" i="21"/>
  <c r="P289" i="21"/>
  <c r="Q289" i="21"/>
  <c r="R289" i="21"/>
  <c r="S289" i="21"/>
  <c r="T289" i="21"/>
  <c r="U289" i="21"/>
  <c r="V289" i="21"/>
  <c r="Y289" i="21"/>
  <c r="Z289" i="21"/>
  <c r="AA289" i="21"/>
  <c r="AB289" i="21"/>
  <c r="AC289" i="21"/>
  <c r="AD289" i="21"/>
  <c r="AE289" i="21"/>
  <c r="AF289" i="21"/>
  <c r="AG289" i="21"/>
  <c r="AH289" i="21"/>
  <c r="AI289" i="21"/>
  <c r="AJ289" i="21"/>
  <c r="AK289" i="21"/>
  <c r="AL289" i="21"/>
  <c r="AM289" i="21"/>
  <c r="AN289" i="21"/>
  <c r="AO289" i="21"/>
  <c r="AP289" i="21"/>
  <c r="AQ289" i="21"/>
  <c r="AR289" i="21"/>
  <c r="AS289" i="21"/>
  <c r="AT289" i="21"/>
  <c r="AU289" i="21"/>
  <c r="AV289" i="21"/>
  <c r="AW289" i="21"/>
  <c r="AX289" i="21"/>
  <c r="AY289" i="21"/>
  <c r="AZ289" i="21"/>
  <c r="BA289" i="21"/>
  <c r="BB289" i="21"/>
  <c r="BC289" i="21"/>
  <c r="BD289" i="21"/>
  <c r="BE289" i="21"/>
  <c r="BF289" i="21"/>
  <c r="BG289" i="21"/>
  <c r="BH289" i="21"/>
  <c r="BI289" i="21"/>
  <c r="BJ289" i="21"/>
  <c r="BK289" i="21"/>
  <c r="BL289" i="21"/>
  <c r="BM289" i="21"/>
  <c r="BN289" i="21"/>
  <c r="BO289" i="21"/>
  <c r="BP289" i="21"/>
  <c r="C290" i="21"/>
  <c r="D290" i="21"/>
  <c r="G290" i="21"/>
  <c r="H290" i="21"/>
  <c r="I290" i="21"/>
  <c r="J290" i="21"/>
  <c r="K290" i="21"/>
  <c r="L290" i="21"/>
  <c r="M290" i="21"/>
  <c r="N290" i="21"/>
  <c r="O290" i="21"/>
  <c r="P290" i="21"/>
  <c r="Q290" i="21"/>
  <c r="R290" i="21"/>
  <c r="S290" i="21"/>
  <c r="T290" i="21"/>
  <c r="U290" i="21"/>
  <c r="V290" i="21"/>
  <c r="Y290" i="21"/>
  <c r="Z290" i="21"/>
  <c r="AA290" i="21"/>
  <c r="AB290" i="21"/>
  <c r="AC290" i="21"/>
  <c r="AD290" i="21"/>
  <c r="AE290" i="21"/>
  <c r="AF290" i="21"/>
  <c r="AG290" i="21"/>
  <c r="AH290" i="21"/>
  <c r="AI290" i="21"/>
  <c r="AJ290" i="21"/>
  <c r="AK290" i="21"/>
  <c r="AL290" i="21"/>
  <c r="AM290" i="21"/>
  <c r="AN290" i="21"/>
  <c r="AO290" i="21"/>
  <c r="AP290" i="21"/>
  <c r="AQ290" i="21"/>
  <c r="AR290" i="21"/>
  <c r="AS290" i="21"/>
  <c r="AT290" i="21"/>
  <c r="AU290" i="21"/>
  <c r="AV290" i="21"/>
  <c r="AW290" i="21"/>
  <c r="AX290" i="21"/>
  <c r="AY290" i="21"/>
  <c r="AZ290" i="21"/>
  <c r="BA290" i="21"/>
  <c r="BB290" i="21"/>
  <c r="BC290" i="21"/>
  <c r="BD290" i="21"/>
  <c r="BE290" i="21"/>
  <c r="BF290" i="21"/>
  <c r="BG290" i="21"/>
  <c r="BH290" i="21"/>
  <c r="BI290" i="21"/>
  <c r="BJ290" i="21"/>
  <c r="BK290" i="21"/>
  <c r="BL290" i="21"/>
  <c r="BM290" i="21"/>
  <c r="BN290" i="21"/>
  <c r="BO290" i="21"/>
  <c r="BP290" i="21"/>
  <c r="C291" i="21"/>
  <c r="D291" i="21"/>
  <c r="G291" i="21"/>
  <c r="H291" i="21"/>
  <c r="I291" i="21"/>
  <c r="J291" i="21"/>
  <c r="K291" i="21"/>
  <c r="L291" i="21"/>
  <c r="M291" i="21"/>
  <c r="N291" i="21"/>
  <c r="O291" i="21"/>
  <c r="P291" i="21"/>
  <c r="Q291" i="21"/>
  <c r="R291" i="21"/>
  <c r="S291" i="21"/>
  <c r="T291" i="21"/>
  <c r="U291" i="21"/>
  <c r="V291" i="21"/>
  <c r="Y291" i="21"/>
  <c r="Z291" i="21"/>
  <c r="AA291" i="21"/>
  <c r="AB291" i="21"/>
  <c r="AC291" i="21"/>
  <c r="AD291" i="21"/>
  <c r="AE291" i="21"/>
  <c r="AF291" i="21"/>
  <c r="AG291" i="21"/>
  <c r="AH291" i="21"/>
  <c r="AI291" i="21"/>
  <c r="AJ291" i="21"/>
  <c r="AK291" i="21"/>
  <c r="AL291" i="21"/>
  <c r="AM291" i="21"/>
  <c r="AN291" i="21"/>
  <c r="AO291" i="21"/>
  <c r="AP291" i="21"/>
  <c r="AQ291" i="21"/>
  <c r="AR291" i="21"/>
  <c r="AS291" i="21"/>
  <c r="AT291" i="21"/>
  <c r="AU291" i="21"/>
  <c r="AV291" i="21"/>
  <c r="AW291" i="21"/>
  <c r="AX291" i="21"/>
  <c r="AY291" i="21"/>
  <c r="AZ291" i="21"/>
  <c r="BA291" i="21"/>
  <c r="BB291" i="21"/>
  <c r="BC291" i="21"/>
  <c r="BD291" i="21"/>
  <c r="BE291" i="21"/>
  <c r="BF291" i="21"/>
  <c r="BG291" i="21"/>
  <c r="BH291" i="21"/>
  <c r="BI291" i="21"/>
  <c r="BJ291" i="21"/>
  <c r="BK291" i="21"/>
  <c r="BL291" i="21"/>
  <c r="BM291" i="21"/>
  <c r="BN291" i="21"/>
  <c r="BO291" i="21"/>
  <c r="BP291" i="21"/>
  <c r="C292" i="21"/>
  <c r="D292" i="21"/>
  <c r="G292" i="21"/>
  <c r="H292" i="21"/>
  <c r="I292" i="21"/>
  <c r="J292" i="21"/>
  <c r="K292" i="21"/>
  <c r="L292" i="21"/>
  <c r="M292" i="21"/>
  <c r="N292" i="21"/>
  <c r="O292" i="21"/>
  <c r="P292" i="21"/>
  <c r="Q292" i="21"/>
  <c r="R292" i="21"/>
  <c r="S292" i="21"/>
  <c r="T292" i="21"/>
  <c r="U292" i="21"/>
  <c r="V292" i="21"/>
  <c r="Y292" i="21"/>
  <c r="Z292" i="21"/>
  <c r="AA292" i="21"/>
  <c r="AB292" i="21"/>
  <c r="AC292" i="21"/>
  <c r="AD292" i="21"/>
  <c r="AE292" i="21"/>
  <c r="AF292" i="21"/>
  <c r="AG292" i="21"/>
  <c r="AH292" i="21"/>
  <c r="AI292" i="21"/>
  <c r="AJ292" i="21"/>
  <c r="AK292" i="21"/>
  <c r="AL292" i="21"/>
  <c r="AM292" i="21"/>
  <c r="AN292" i="21"/>
  <c r="AO292" i="21"/>
  <c r="AP292" i="21"/>
  <c r="AQ292" i="21"/>
  <c r="AR292" i="21"/>
  <c r="AS292" i="21"/>
  <c r="AT292" i="21"/>
  <c r="AU292" i="21"/>
  <c r="AV292" i="21"/>
  <c r="AW292" i="21"/>
  <c r="AX292" i="21"/>
  <c r="AY292" i="21"/>
  <c r="AZ292" i="21"/>
  <c r="BA292" i="21"/>
  <c r="BB292" i="21"/>
  <c r="BC292" i="21"/>
  <c r="BD292" i="21"/>
  <c r="BE292" i="21"/>
  <c r="BF292" i="21"/>
  <c r="BG292" i="21"/>
  <c r="BH292" i="21"/>
  <c r="BI292" i="21"/>
  <c r="BJ292" i="21"/>
  <c r="BK292" i="21"/>
  <c r="BL292" i="21"/>
  <c r="BM292" i="21"/>
  <c r="BN292" i="21"/>
  <c r="BO292" i="21"/>
  <c r="BP292" i="21"/>
  <c r="C293" i="21"/>
  <c r="D293" i="21"/>
  <c r="G293" i="21"/>
  <c r="H293" i="21"/>
  <c r="I293" i="21"/>
  <c r="J293" i="21"/>
  <c r="K293" i="21"/>
  <c r="L293" i="21"/>
  <c r="M293" i="21"/>
  <c r="N293" i="21"/>
  <c r="O293" i="21"/>
  <c r="P293" i="21"/>
  <c r="Q293" i="21"/>
  <c r="R293" i="21"/>
  <c r="S293" i="21"/>
  <c r="T293" i="21"/>
  <c r="U293" i="21"/>
  <c r="V293" i="21"/>
  <c r="Y293" i="21"/>
  <c r="Z293" i="21"/>
  <c r="AA293" i="21"/>
  <c r="AB293" i="21"/>
  <c r="AC293" i="21"/>
  <c r="AD293" i="21"/>
  <c r="AE293" i="21"/>
  <c r="AF293" i="21"/>
  <c r="AG293" i="21"/>
  <c r="AH293" i="21"/>
  <c r="AI293" i="21"/>
  <c r="AJ293" i="21"/>
  <c r="AK293" i="21"/>
  <c r="AL293" i="21"/>
  <c r="AM293" i="21"/>
  <c r="AN293" i="21"/>
  <c r="AO293" i="21"/>
  <c r="AP293" i="21"/>
  <c r="AQ293" i="21"/>
  <c r="AR293" i="21"/>
  <c r="AS293" i="21"/>
  <c r="AT293" i="21"/>
  <c r="AU293" i="21"/>
  <c r="AV293" i="21"/>
  <c r="AW293" i="21"/>
  <c r="AX293" i="21"/>
  <c r="AY293" i="21"/>
  <c r="AZ293" i="21"/>
  <c r="BA293" i="21"/>
  <c r="BB293" i="21"/>
  <c r="BC293" i="21"/>
  <c r="BD293" i="21"/>
  <c r="BE293" i="21"/>
  <c r="BF293" i="21"/>
  <c r="BG293" i="21"/>
  <c r="BH293" i="21"/>
  <c r="BI293" i="21"/>
  <c r="BJ293" i="21"/>
  <c r="BK293" i="21"/>
  <c r="BL293" i="21"/>
  <c r="BM293" i="21"/>
  <c r="BN293" i="21"/>
  <c r="BO293" i="21"/>
  <c r="BP293" i="21"/>
  <c r="C294" i="21"/>
  <c r="D294" i="21"/>
  <c r="G294" i="21"/>
  <c r="H294" i="21"/>
  <c r="I294" i="21"/>
  <c r="J294" i="21"/>
  <c r="K294" i="21"/>
  <c r="L294" i="21"/>
  <c r="M294" i="21"/>
  <c r="N294" i="21"/>
  <c r="O294" i="21"/>
  <c r="P294" i="21"/>
  <c r="Q294" i="21"/>
  <c r="R294" i="21"/>
  <c r="S294" i="21"/>
  <c r="T294" i="21"/>
  <c r="U294" i="21"/>
  <c r="V294" i="21"/>
  <c r="Y294" i="21"/>
  <c r="Z294" i="21"/>
  <c r="AA294" i="21"/>
  <c r="AB294" i="21"/>
  <c r="AC294" i="21"/>
  <c r="AD294" i="21"/>
  <c r="AE294" i="21"/>
  <c r="AF294" i="21"/>
  <c r="AG294" i="21"/>
  <c r="AH294" i="21"/>
  <c r="AI294" i="21"/>
  <c r="AJ294" i="21"/>
  <c r="AK294" i="21"/>
  <c r="AL294" i="21"/>
  <c r="AM294" i="21"/>
  <c r="AN294" i="21"/>
  <c r="AO294" i="21"/>
  <c r="AP294" i="21"/>
  <c r="AQ294" i="21"/>
  <c r="AR294" i="21"/>
  <c r="AS294" i="21"/>
  <c r="AT294" i="21"/>
  <c r="AU294" i="21"/>
  <c r="AV294" i="21"/>
  <c r="AW294" i="21"/>
  <c r="AX294" i="21"/>
  <c r="AY294" i="21"/>
  <c r="AZ294" i="21"/>
  <c r="BA294" i="21"/>
  <c r="BB294" i="21"/>
  <c r="BC294" i="21"/>
  <c r="BD294" i="21"/>
  <c r="BE294" i="21"/>
  <c r="BF294" i="21"/>
  <c r="BG294" i="21"/>
  <c r="BH294" i="21"/>
  <c r="BI294" i="21"/>
  <c r="BJ294" i="21"/>
  <c r="BK294" i="21"/>
  <c r="BL294" i="21"/>
  <c r="BM294" i="21"/>
  <c r="BN294" i="21"/>
  <c r="BO294" i="21"/>
  <c r="BP294" i="21"/>
  <c r="C295" i="21"/>
  <c r="D295" i="21"/>
  <c r="G295" i="21"/>
  <c r="H295" i="21"/>
  <c r="I295" i="21"/>
  <c r="J295" i="21"/>
  <c r="K295" i="21"/>
  <c r="L295" i="21"/>
  <c r="M295" i="21"/>
  <c r="N295" i="21"/>
  <c r="O295" i="21"/>
  <c r="P295" i="21"/>
  <c r="Q295" i="21"/>
  <c r="R295" i="21"/>
  <c r="S295" i="21"/>
  <c r="T295" i="21"/>
  <c r="U295" i="21"/>
  <c r="V295" i="21"/>
  <c r="Y295" i="21"/>
  <c r="Z295" i="21"/>
  <c r="AA295" i="21"/>
  <c r="AB295" i="21"/>
  <c r="AC295" i="21"/>
  <c r="AD295" i="21"/>
  <c r="AE295" i="21"/>
  <c r="AF295" i="21"/>
  <c r="AG295" i="21"/>
  <c r="AH295" i="21"/>
  <c r="AI295" i="21"/>
  <c r="AJ295" i="21"/>
  <c r="AK295" i="21"/>
  <c r="AL295" i="21"/>
  <c r="AM295" i="21"/>
  <c r="AN295" i="21"/>
  <c r="AO295" i="21"/>
  <c r="AP295" i="21"/>
  <c r="AQ295" i="21"/>
  <c r="AR295" i="21"/>
  <c r="AS295" i="21"/>
  <c r="AT295" i="21"/>
  <c r="AU295" i="21"/>
  <c r="AV295" i="21"/>
  <c r="AW295" i="21"/>
  <c r="AX295" i="21"/>
  <c r="AY295" i="21"/>
  <c r="AZ295" i="21"/>
  <c r="BA295" i="21"/>
  <c r="BB295" i="21"/>
  <c r="BC295" i="21"/>
  <c r="BD295" i="21"/>
  <c r="BE295" i="21"/>
  <c r="BF295" i="21"/>
  <c r="BG295" i="21"/>
  <c r="BH295" i="21"/>
  <c r="BI295" i="21"/>
  <c r="BJ295" i="21"/>
  <c r="BK295" i="21"/>
  <c r="BL295" i="21"/>
  <c r="BM295" i="21"/>
  <c r="BN295" i="21"/>
  <c r="BO295" i="21"/>
  <c r="BP295" i="21"/>
  <c r="C296" i="21"/>
  <c r="D296" i="21"/>
  <c r="G296" i="21"/>
  <c r="H296" i="21"/>
  <c r="I296" i="21"/>
  <c r="J296" i="21"/>
  <c r="K296" i="21"/>
  <c r="L296" i="21"/>
  <c r="M296" i="21"/>
  <c r="N296" i="21"/>
  <c r="O296" i="21"/>
  <c r="P296" i="21"/>
  <c r="Q296" i="21"/>
  <c r="R296" i="21"/>
  <c r="S296" i="21"/>
  <c r="T296" i="21"/>
  <c r="U296" i="21"/>
  <c r="V296" i="21"/>
  <c r="Y296" i="21"/>
  <c r="Z296" i="21"/>
  <c r="AA296" i="21"/>
  <c r="AB296" i="21"/>
  <c r="AC296" i="21"/>
  <c r="AD296" i="21"/>
  <c r="AE296" i="21"/>
  <c r="AF296" i="21"/>
  <c r="AG296" i="21"/>
  <c r="AH296" i="21"/>
  <c r="AI296" i="21"/>
  <c r="AJ296" i="21"/>
  <c r="AK296" i="21"/>
  <c r="AL296" i="21"/>
  <c r="AM296" i="21"/>
  <c r="AN296" i="21"/>
  <c r="AO296" i="21"/>
  <c r="AP296" i="21"/>
  <c r="AQ296" i="21"/>
  <c r="AR296" i="21"/>
  <c r="AS296" i="21"/>
  <c r="AT296" i="21"/>
  <c r="AU296" i="21"/>
  <c r="AV296" i="21"/>
  <c r="AW296" i="21"/>
  <c r="AX296" i="21"/>
  <c r="AY296" i="21"/>
  <c r="AZ296" i="21"/>
  <c r="BA296" i="21"/>
  <c r="BB296" i="21"/>
  <c r="BC296" i="21"/>
  <c r="BD296" i="21"/>
  <c r="BE296" i="21"/>
  <c r="BF296" i="21"/>
  <c r="BG296" i="21"/>
  <c r="BH296" i="21"/>
  <c r="BI296" i="21"/>
  <c r="BJ296" i="21"/>
  <c r="BK296" i="21"/>
  <c r="BL296" i="21"/>
  <c r="BM296" i="21"/>
  <c r="BN296" i="21"/>
  <c r="BO296" i="21"/>
  <c r="BP296" i="21"/>
  <c r="C297" i="21"/>
  <c r="D297" i="21"/>
  <c r="G297" i="21"/>
  <c r="H297" i="21"/>
  <c r="I297" i="21"/>
  <c r="J297" i="21"/>
  <c r="K297" i="21"/>
  <c r="L297" i="21"/>
  <c r="M297" i="21"/>
  <c r="N297" i="21"/>
  <c r="O297" i="21"/>
  <c r="P297" i="21"/>
  <c r="Q297" i="21"/>
  <c r="R297" i="21"/>
  <c r="S297" i="21"/>
  <c r="T297" i="21"/>
  <c r="U297" i="21"/>
  <c r="V297" i="21"/>
  <c r="Y297" i="21"/>
  <c r="Z297" i="21"/>
  <c r="AA297" i="21"/>
  <c r="AB297" i="21"/>
  <c r="AC297" i="21"/>
  <c r="AD297" i="21"/>
  <c r="AE297" i="21"/>
  <c r="AF297" i="21"/>
  <c r="AG297" i="21"/>
  <c r="AH297" i="21"/>
  <c r="AI297" i="21"/>
  <c r="AJ297" i="21"/>
  <c r="AK297" i="21"/>
  <c r="AL297" i="21"/>
  <c r="AM297" i="21"/>
  <c r="AN297" i="21"/>
  <c r="AO297" i="21"/>
  <c r="AP297" i="21"/>
  <c r="AQ297" i="21"/>
  <c r="AR297" i="21"/>
  <c r="AS297" i="21"/>
  <c r="AT297" i="21"/>
  <c r="AU297" i="21"/>
  <c r="AV297" i="21"/>
  <c r="AW297" i="21"/>
  <c r="AX297" i="21"/>
  <c r="AY297" i="21"/>
  <c r="AZ297" i="21"/>
  <c r="BA297" i="21"/>
  <c r="BB297" i="21"/>
  <c r="BC297" i="21"/>
  <c r="BD297" i="21"/>
  <c r="BE297" i="21"/>
  <c r="BF297" i="21"/>
  <c r="BG297" i="21"/>
  <c r="BH297" i="21"/>
  <c r="BI297" i="21"/>
  <c r="BJ297" i="21"/>
  <c r="BK297" i="21"/>
  <c r="BL297" i="21"/>
  <c r="BM297" i="21"/>
  <c r="BN297" i="21"/>
  <c r="BO297" i="21"/>
  <c r="BP297" i="21"/>
  <c r="C298" i="21"/>
  <c r="D298" i="21"/>
  <c r="G298" i="21"/>
  <c r="H298" i="21"/>
  <c r="I298" i="21"/>
  <c r="J298" i="21"/>
  <c r="K298" i="21"/>
  <c r="L298" i="21"/>
  <c r="M298" i="21"/>
  <c r="N298" i="21"/>
  <c r="O298" i="21"/>
  <c r="P298" i="21"/>
  <c r="Q298" i="21"/>
  <c r="R298" i="21"/>
  <c r="S298" i="21"/>
  <c r="T298" i="21"/>
  <c r="U298" i="21"/>
  <c r="V298" i="21"/>
  <c r="Y298" i="21"/>
  <c r="Z298" i="21"/>
  <c r="AA298" i="21"/>
  <c r="AB298" i="21"/>
  <c r="AC298" i="21"/>
  <c r="AD298" i="21"/>
  <c r="AE298" i="21"/>
  <c r="AF298" i="21"/>
  <c r="AG298" i="21"/>
  <c r="AH298" i="21"/>
  <c r="AI298" i="21"/>
  <c r="AJ298" i="21"/>
  <c r="AK298" i="21"/>
  <c r="AL298" i="21"/>
  <c r="AM298" i="21"/>
  <c r="AN298" i="21"/>
  <c r="AO298" i="21"/>
  <c r="AP298" i="21"/>
  <c r="AQ298" i="21"/>
  <c r="AR298" i="21"/>
  <c r="AS298" i="21"/>
  <c r="AT298" i="21"/>
  <c r="AU298" i="21"/>
  <c r="AV298" i="21"/>
  <c r="AW298" i="21"/>
  <c r="AX298" i="21"/>
  <c r="AY298" i="21"/>
  <c r="AZ298" i="21"/>
  <c r="BA298" i="21"/>
  <c r="BB298" i="21"/>
  <c r="BC298" i="21"/>
  <c r="BD298" i="21"/>
  <c r="BE298" i="21"/>
  <c r="BF298" i="21"/>
  <c r="BG298" i="21"/>
  <c r="BH298" i="21"/>
  <c r="BI298" i="21"/>
  <c r="BJ298" i="21"/>
  <c r="BK298" i="21"/>
  <c r="BL298" i="21"/>
  <c r="BM298" i="21"/>
  <c r="BN298" i="21"/>
  <c r="BO298" i="21"/>
  <c r="BP298" i="21"/>
  <c r="C299" i="21"/>
  <c r="D299" i="21"/>
  <c r="G299" i="21"/>
  <c r="H299" i="21"/>
  <c r="I299" i="21"/>
  <c r="J299" i="21"/>
  <c r="K299" i="21"/>
  <c r="L299" i="21"/>
  <c r="M299" i="21"/>
  <c r="N299" i="21"/>
  <c r="O299" i="21"/>
  <c r="P299" i="21"/>
  <c r="Q299" i="21"/>
  <c r="R299" i="21"/>
  <c r="S299" i="21"/>
  <c r="T299" i="21"/>
  <c r="U299" i="21"/>
  <c r="V299" i="21"/>
  <c r="Y299" i="21"/>
  <c r="Z299" i="21"/>
  <c r="AA299" i="21"/>
  <c r="AB299" i="21"/>
  <c r="AC299" i="21"/>
  <c r="AD299" i="21"/>
  <c r="AE299" i="21"/>
  <c r="AF299" i="21"/>
  <c r="AG299" i="21"/>
  <c r="AH299" i="21"/>
  <c r="AI299" i="21"/>
  <c r="AJ299" i="21"/>
  <c r="AK299" i="21"/>
  <c r="AL299" i="21"/>
  <c r="AM299" i="21"/>
  <c r="AN299" i="21"/>
  <c r="AO299" i="21"/>
  <c r="AP299" i="21"/>
  <c r="AQ299" i="21"/>
  <c r="AR299" i="21"/>
  <c r="AS299" i="21"/>
  <c r="AT299" i="21"/>
  <c r="AU299" i="21"/>
  <c r="AV299" i="21"/>
  <c r="AW299" i="21"/>
  <c r="AX299" i="21"/>
  <c r="AY299" i="21"/>
  <c r="AZ299" i="21"/>
  <c r="BA299" i="21"/>
  <c r="BB299" i="21"/>
  <c r="BC299" i="21"/>
  <c r="BD299" i="21"/>
  <c r="BE299" i="21"/>
  <c r="BF299" i="21"/>
  <c r="BG299" i="21"/>
  <c r="BH299" i="21"/>
  <c r="BI299" i="21"/>
  <c r="BJ299" i="21"/>
  <c r="BK299" i="21"/>
  <c r="BL299" i="21"/>
  <c r="BM299" i="21"/>
  <c r="BN299" i="21"/>
  <c r="BO299" i="21"/>
  <c r="BP299" i="21"/>
  <c r="C300" i="21"/>
  <c r="D300" i="21"/>
  <c r="G300" i="21"/>
  <c r="H300" i="21"/>
  <c r="I300" i="21"/>
  <c r="J300" i="21"/>
  <c r="K300" i="21"/>
  <c r="L300" i="21"/>
  <c r="M300" i="21"/>
  <c r="N300" i="21"/>
  <c r="O300" i="21"/>
  <c r="P300" i="21"/>
  <c r="Q300" i="21"/>
  <c r="R300" i="21"/>
  <c r="S300" i="21"/>
  <c r="T300" i="21"/>
  <c r="U300" i="21"/>
  <c r="V300" i="21"/>
  <c r="Y300" i="21"/>
  <c r="Z300" i="21"/>
  <c r="AA300" i="21"/>
  <c r="AB300" i="21"/>
  <c r="AC300" i="21"/>
  <c r="AD300" i="21"/>
  <c r="AE300" i="21"/>
  <c r="AF300" i="21"/>
  <c r="AG300" i="21"/>
  <c r="AH300" i="21"/>
  <c r="AI300" i="21"/>
  <c r="AJ300" i="21"/>
  <c r="AK300" i="21"/>
  <c r="AL300" i="21"/>
  <c r="AM300" i="21"/>
  <c r="AN300" i="21"/>
  <c r="AO300" i="21"/>
  <c r="AP300" i="21"/>
  <c r="AQ300" i="21"/>
  <c r="AR300" i="21"/>
  <c r="AS300" i="21"/>
  <c r="AT300" i="21"/>
  <c r="AU300" i="21"/>
  <c r="AV300" i="21"/>
  <c r="AW300" i="21"/>
  <c r="AX300" i="21"/>
  <c r="AY300" i="21"/>
  <c r="AZ300" i="21"/>
  <c r="BA300" i="21"/>
  <c r="BB300" i="21"/>
  <c r="BC300" i="21"/>
  <c r="BD300" i="21"/>
  <c r="BE300" i="21"/>
  <c r="BF300" i="21"/>
  <c r="BG300" i="21"/>
  <c r="BH300" i="21"/>
  <c r="BI300" i="21"/>
  <c r="BJ300" i="21"/>
  <c r="BK300" i="21"/>
  <c r="BL300" i="21"/>
  <c r="BM300" i="21"/>
  <c r="BN300" i="21"/>
  <c r="BO300" i="21"/>
  <c r="BP300" i="21"/>
  <c r="C301" i="21"/>
  <c r="D301" i="21"/>
  <c r="G301" i="21"/>
  <c r="H301" i="21"/>
  <c r="I301" i="21"/>
  <c r="J301" i="21"/>
  <c r="K301" i="21"/>
  <c r="L301" i="21"/>
  <c r="M301" i="21"/>
  <c r="N301" i="21"/>
  <c r="O301" i="21"/>
  <c r="P301" i="21"/>
  <c r="Q301" i="21"/>
  <c r="R301" i="21"/>
  <c r="S301" i="21"/>
  <c r="T301" i="21"/>
  <c r="U301" i="21"/>
  <c r="V301" i="21"/>
  <c r="Y301" i="21"/>
  <c r="Z301" i="21"/>
  <c r="AA301" i="21"/>
  <c r="AB301" i="21"/>
  <c r="AC301" i="21"/>
  <c r="AD301" i="21"/>
  <c r="AE301" i="21"/>
  <c r="AF301" i="21"/>
  <c r="AG301" i="21"/>
  <c r="AH301" i="21"/>
  <c r="AI301" i="21"/>
  <c r="AJ301" i="21"/>
  <c r="AK301" i="21"/>
  <c r="AL301" i="21"/>
  <c r="AM301" i="21"/>
  <c r="AN301" i="21"/>
  <c r="AO301" i="21"/>
  <c r="AP301" i="21"/>
  <c r="AQ301" i="21"/>
  <c r="AR301" i="21"/>
  <c r="AS301" i="21"/>
  <c r="AT301" i="21"/>
  <c r="AU301" i="21"/>
  <c r="AV301" i="21"/>
  <c r="AW301" i="21"/>
  <c r="AX301" i="21"/>
  <c r="AY301" i="21"/>
  <c r="AZ301" i="21"/>
  <c r="BA301" i="21"/>
  <c r="BB301" i="21"/>
  <c r="BC301" i="21"/>
  <c r="BD301" i="21"/>
  <c r="BE301" i="21"/>
  <c r="BF301" i="21"/>
  <c r="BG301" i="21"/>
  <c r="BH301" i="21"/>
  <c r="BI301" i="21"/>
  <c r="BJ301" i="21"/>
  <c r="BK301" i="21"/>
  <c r="BL301" i="21"/>
  <c r="BM301" i="21"/>
  <c r="BN301" i="21"/>
  <c r="BO301" i="21"/>
  <c r="BP301" i="21"/>
  <c r="C302" i="21"/>
  <c r="D302" i="21"/>
  <c r="G302" i="21"/>
  <c r="H302" i="21"/>
  <c r="I302" i="21"/>
  <c r="J302" i="21"/>
  <c r="K302" i="21"/>
  <c r="L302" i="21"/>
  <c r="M302" i="21"/>
  <c r="N302" i="21"/>
  <c r="O302" i="21"/>
  <c r="P302" i="21"/>
  <c r="Q302" i="21"/>
  <c r="R302" i="21"/>
  <c r="S302" i="21"/>
  <c r="T302" i="21"/>
  <c r="U302" i="21"/>
  <c r="V302" i="21"/>
  <c r="Y302" i="21"/>
  <c r="Z302" i="21"/>
  <c r="AA302" i="21"/>
  <c r="AB302" i="21"/>
  <c r="AC302" i="21"/>
  <c r="AD302" i="21"/>
  <c r="AE302" i="21"/>
  <c r="AF302" i="21"/>
  <c r="AG302" i="21"/>
  <c r="AH302" i="21"/>
  <c r="AI302" i="21"/>
  <c r="AJ302" i="21"/>
  <c r="AK302" i="21"/>
  <c r="AL302" i="21"/>
  <c r="AM302" i="21"/>
  <c r="AN302" i="21"/>
  <c r="AO302" i="21"/>
  <c r="AP302" i="21"/>
  <c r="AQ302" i="21"/>
  <c r="AR302" i="21"/>
  <c r="AS302" i="21"/>
  <c r="AT302" i="21"/>
  <c r="AU302" i="21"/>
  <c r="AV302" i="21"/>
  <c r="AW302" i="21"/>
  <c r="AX302" i="21"/>
  <c r="AY302" i="21"/>
  <c r="AZ302" i="21"/>
  <c r="BA302" i="21"/>
  <c r="BB302" i="21"/>
  <c r="BC302" i="21"/>
  <c r="BD302" i="21"/>
  <c r="BE302" i="21"/>
  <c r="BF302" i="21"/>
  <c r="BG302" i="21"/>
  <c r="BH302" i="21"/>
  <c r="BI302" i="21"/>
  <c r="BJ302" i="21"/>
  <c r="BK302" i="21"/>
  <c r="BL302" i="21"/>
  <c r="BM302" i="21"/>
  <c r="BN302" i="21"/>
  <c r="BO302" i="21"/>
  <c r="BP302" i="21"/>
  <c r="C303" i="21"/>
  <c r="D303" i="21"/>
  <c r="G303" i="21"/>
  <c r="H303" i="21"/>
  <c r="I303" i="21"/>
  <c r="J303" i="21"/>
  <c r="K303" i="21"/>
  <c r="L303" i="21"/>
  <c r="M303" i="21"/>
  <c r="N303" i="21"/>
  <c r="O303" i="21"/>
  <c r="P303" i="21"/>
  <c r="Q303" i="21"/>
  <c r="R303" i="21"/>
  <c r="S303" i="21"/>
  <c r="T303" i="21"/>
  <c r="U303" i="21"/>
  <c r="V303" i="21"/>
  <c r="Y303" i="21"/>
  <c r="Z303" i="21"/>
  <c r="AA303" i="21"/>
  <c r="AB303" i="21"/>
  <c r="AC303" i="21"/>
  <c r="AD303" i="21"/>
  <c r="AE303" i="21"/>
  <c r="AF303" i="21"/>
  <c r="AG303" i="21"/>
  <c r="AH303" i="21"/>
  <c r="AI303" i="21"/>
  <c r="AJ303" i="21"/>
  <c r="AK303" i="21"/>
  <c r="AL303" i="21"/>
  <c r="AM303" i="21"/>
  <c r="AN303" i="21"/>
  <c r="AO303" i="21"/>
  <c r="AP303" i="21"/>
  <c r="AQ303" i="21"/>
  <c r="AR303" i="21"/>
  <c r="AS303" i="21"/>
  <c r="AT303" i="21"/>
  <c r="AU303" i="21"/>
  <c r="AV303" i="21"/>
  <c r="AW303" i="21"/>
  <c r="AX303" i="21"/>
  <c r="AY303" i="21"/>
  <c r="AZ303" i="21"/>
  <c r="BA303" i="21"/>
  <c r="BB303" i="21"/>
  <c r="BC303" i="21"/>
  <c r="BD303" i="21"/>
  <c r="BE303" i="21"/>
  <c r="BF303" i="21"/>
  <c r="BG303" i="21"/>
  <c r="BH303" i="21"/>
  <c r="BI303" i="21"/>
  <c r="BJ303" i="21"/>
  <c r="BK303" i="21"/>
  <c r="BL303" i="21"/>
  <c r="BM303" i="21"/>
  <c r="BN303" i="21"/>
  <c r="BO303" i="21"/>
  <c r="BP303" i="21"/>
  <c r="C304" i="21"/>
  <c r="D304" i="21"/>
  <c r="G304" i="21"/>
  <c r="H304" i="21"/>
  <c r="I304" i="21"/>
  <c r="J304" i="21"/>
  <c r="K304" i="21"/>
  <c r="L304" i="21"/>
  <c r="M304" i="21"/>
  <c r="N304" i="21"/>
  <c r="O304" i="21"/>
  <c r="P304" i="21"/>
  <c r="Q304" i="21"/>
  <c r="R304" i="21"/>
  <c r="S304" i="21"/>
  <c r="T304" i="21"/>
  <c r="U304" i="21"/>
  <c r="V304" i="21"/>
  <c r="Y304" i="21"/>
  <c r="Z304" i="21"/>
  <c r="AA304" i="21"/>
  <c r="AB304" i="21"/>
  <c r="AC304" i="21"/>
  <c r="AD304" i="21"/>
  <c r="AE304" i="21"/>
  <c r="AF304" i="21"/>
  <c r="AG304" i="21"/>
  <c r="AH304" i="21"/>
  <c r="AI304" i="21"/>
  <c r="AJ304" i="21"/>
  <c r="AK304" i="21"/>
  <c r="AL304" i="21"/>
  <c r="AM304" i="21"/>
  <c r="AN304" i="21"/>
  <c r="AO304" i="21"/>
  <c r="AP304" i="21"/>
  <c r="AQ304" i="21"/>
  <c r="AR304" i="21"/>
  <c r="AS304" i="21"/>
  <c r="AT304" i="21"/>
  <c r="AU304" i="21"/>
  <c r="AV304" i="21"/>
  <c r="AW304" i="21"/>
  <c r="AX304" i="21"/>
  <c r="AY304" i="21"/>
  <c r="AZ304" i="21"/>
  <c r="BA304" i="21"/>
  <c r="BB304" i="21"/>
  <c r="BC304" i="21"/>
  <c r="BD304" i="21"/>
  <c r="BE304" i="21"/>
  <c r="BF304" i="21"/>
  <c r="BG304" i="21"/>
  <c r="BH304" i="21"/>
  <c r="BI304" i="21"/>
  <c r="BJ304" i="21"/>
  <c r="BK304" i="21"/>
  <c r="BL304" i="21"/>
  <c r="BM304" i="21"/>
  <c r="BN304" i="21"/>
  <c r="BO304" i="21"/>
  <c r="BP304" i="21"/>
  <c r="C305" i="21"/>
  <c r="D305" i="21"/>
  <c r="G305" i="21"/>
  <c r="H305" i="21"/>
  <c r="I305" i="21"/>
  <c r="J305" i="21"/>
  <c r="K305" i="21"/>
  <c r="L305" i="21"/>
  <c r="M305" i="21"/>
  <c r="N305" i="21"/>
  <c r="O305" i="21"/>
  <c r="P305" i="21"/>
  <c r="Q305" i="21"/>
  <c r="R305" i="21"/>
  <c r="S305" i="21"/>
  <c r="T305" i="21"/>
  <c r="U305" i="21"/>
  <c r="V305" i="21"/>
  <c r="Y305" i="21"/>
  <c r="Z305" i="21"/>
  <c r="AA305" i="21"/>
  <c r="AB305" i="21"/>
  <c r="AC305" i="21"/>
  <c r="AD305" i="21"/>
  <c r="AE305" i="21"/>
  <c r="AF305" i="21"/>
  <c r="AG305" i="21"/>
  <c r="AH305" i="21"/>
  <c r="AI305" i="21"/>
  <c r="AJ305" i="21"/>
  <c r="AK305" i="21"/>
  <c r="AL305" i="21"/>
  <c r="AM305" i="21"/>
  <c r="AN305" i="21"/>
  <c r="AO305" i="21"/>
  <c r="AP305" i="21"/>
  <c r="AQ305" i="21"/>
  <c r="AR305" i="21"/>
  <c r="AS305" i="21"/>
  <c r="AT305" i="21"/>
  <c r="AU305" i="21"/>
  <c r="AV305" i="21"/>
  <c r="AW305" i="21"/>
  <c r="AX305" i="21"/>
  <c r="AY305" i="21"/>
  <c r="AZ305" i="21"/>
  <c r="BA305" i="21"/>
  <c r="BB305" i="21"/>
  <c r="BC305" i="21"/>
  <c r="BD305" i="21"/>
  <c r="BE305" i="21"/>
  <c r="BF305" i="21"/>
  <c r="BG305" i="21"/>
  <c r="BH305" i="21"/>
  <c r="BI305" i="21"/>
  <c r="BJ305" i="21"/>
  <c r="BK305" i="21"/>
  <c r="BL305" i="21"/>
  <c r="BM305" i="21"/>
  <c r="BN305" i="21"/>
  <c r="BO305" i="21"/>
  <c r="BP305" i="21"/>
  <c r="C306" i="21"/>
  <c r="D306" i="21"/>
  <c r="G306" i="21"/>
  <c r="H306" i="21"/>
  <c r="I306" i="21"/>
  <c r="J306" i="21"/>
  <c r="K306" i="21"/>
  <c r="L306" i="21"/>
  <c r="M306" i="21"/>
  <c r="N306" i="21"/>
  <c r="O306" i="21"/>
  <c r="P306" i="21"/>
  <c r="Q306" i="21"/>
  <c r="R306" i="21"/>
  <c r="S306" i="21"/>
  <c r="T306" i="21"/>
  <c r="U306" i="21"/>
  <c r="V306" i="21"/>
  <c r="Y306" i="21"/>
  <c r="Z306" i="21"/>
  <c r="AA306" i="21"/>
  <c r="AB306" i="21"/>
  <c r="AC306" i="21"/>
  <c r="AD306" i="21"/>
  <c r="AE306" i="21"/>
  <c r="AF306" i="21"/>
  <c r="AG306" i="21"/>
  <c r="AH306" i="21"/>
  <c r="AI306" i="21"/>
  <c r="AJ306" i="21"/>
  <c r="AK306" i="21"/>
  <c r="AL306" i="21"/>
  <c r="AM306" i="21"/>
  <c r="AN306" i="21"/>
  <c r="AO306" i="21"/>
  <c r="AP306" i="21"/>
  <c r="AQ306" i="21"/>
  <c r="AR306" i="21"/>
  <c r="AS306" i="21"/>
  <c r="AT306" i="21"/>
  <c r="AU306" i="21"/>
  <c r="AV306" i="21"/>
  <c r="AW306" i="21"/>
  <c r="AX306" i="21"/>
  <c r="AY306" i="21"/>
  <c r="AZ306" i="21"/>
  <c r="BA306" i="21"/>
  <c r="BB306" i="21"/>
  <c r="BC306" i="21"/>
  <c r="BD306" i="21"/>
  <c r="BE306" i="21"/>
  <c r="BF306" i="21"/>
  <c r="BG306" i="21"/>
  <c r="BH306" i="21"/>
  <c r="BI306" i="21"/>
  <c r="BJ306" i="21"/>
  <c r="BK306" i="21"/>
  <c r="BL306" i="21"/>
  <c r="BM306" i="21"/>
  <c r="BN306" i="21"/>
  <c r="BO306" i="21"/>
  <c r="BP306" i="21"/>
  <c r="C307" i="21"/>
  <c r="D307" i="21"/>
  <c r="G307" i="21"/>
  <c r="H307" i="21"/>
  <c r="I307" i="21"/>
  <c r="J307" i="21"/>
  <c r="K307" i="21"/>
  <c r="L307" i="21"/>
  <c r="M307" i="21"/>
  <c r="N307" i="21"/>
  <c r="O307" i="21"/>
  <c r="P307" i="21"/>
  <c r="Q307" i="21"/>
  <c r="R307" i="21"/>
  <c r="S307" i="21"/>
  <c r="T307" i="21"/>
  <c r="U307" i="21"/>
  <c r="V307" i="21"/>
  <c r="Y307" i="21"/>
  <c r="Z307" i="21"/>
  <c r="AA307" i="21"/>
  <c r="AB307" i="21"/>
  <c r="AC307" i="21"/>
  <c r="AD307" i="21"/>
  <c r="AE307" i="21"/>
  <c r="AF307" i="21"/>
  <c r="AG307" i="21"/>
  <c r="AH307" i="21"/>
  <c r="AI307" i="21"/>
  <c r="AJ307" i="21"/>
  <c r="AK307" i="21"/>
  <c r="AL307" i="21"/>
  <c r="AM307" i="21"/>
  <c r="AN307" i="21"/>
  <c r="AO307" i="21"/>
  <c r="AP307" i="21"/>
  <c r="AQ307" i="21"/>
  <c r="AR307" i="21"/>
  <c r="AS307" i="21"/>
  <c r="AT307" i="21"/>
  <c r="AU307" i="21"/>
  <c r="AV307" i="21"/>
  <c r="AW307" i="21"/>
  <c r="AX307" i="21"/>
  <c r="AY307" i="21"/>
  <c r="AZ307" i="21"/>
  <c r="BA307" i="21"/>
  <c r="BB307" i="21"/>
  <c r="BC307" i="21"/>
  <c r="BD307" i="21"/>
  <c r="BE307" i="21"/>
  <c r="BF307" i="21"/>
  <c r="BG307" i="21"/>
  <c r="BH307" i="21"/>
  <c r="BI307" i="21"/>
  <c r="BJ307" i="21"/>
  <c r="BK307" i="21"/>
  <c r="BL307" i="21"/>
  <c r="BM307" i="21"/>
  <c r="BN307" i="21"/>
  <c r="BO307" i="21"/>
  <c r="BP307" i="21"/>
  <c r="C308" i="21"/>
  <c r="D308" i="21"/>
  <c r="G308" i="21"/>
  <c r="H308" i="21"/>
  <c r="I308" i="21"/>
  <c r="J308" i="21"/>
  <c r="K308" i="21"/>
  <c r="L308" i="21"/>
  <c r="M308" i="21"/>
  <c r="N308" i="21"/>
  <c r="O308" i="21"/>
  <c r="P308" i="21"/>
  <c r="Q308" i="21"/>
  <c r="R308" i="21"/>
  <c r="S308" i="21"/>
  <c r="T308" i="21"/>
  <c r="U308" i="21"/>
  <c r="V308" i="21"/>
  <c r="Y308" i="21"/>
  <c r="Z308" i="21"/>
  <c r="AA308" i="21"/>
  <c r="AB308" i="21"/>
  <c r="AC308" i="21"/>
  <c r="AD308" i="21"/>
  <c r="AE308" i="21"/>
  <c r="AF308" i="21"/>
  <c r="AG308" i="21"/>
  <c r="AH308" i="21"/>
  <c r="AI308" i="21"/>
  <c r="AJ308" i="21"/>
  <c r="AK308" i="21"/>
  <c r="AL308" i="21"/>
  <c r="AM308" i="21"/>
  <c r="AN308" i="21"/>
  <c r="AO308" i="21"/>
  <c r="AP308" i="21"/>
  <c r="AQ308" i="21"/>
  <c r="AR308" i="21"/>
  <c r="AS308" i="21"/>
  <c r="AT308" i="21"/>
  <c r="AU308" i="21"/>
  <c r="AV308" i="21"/>
  <c r="AW308" i="21"/>
  <c r="AX308" i="21"/>
  <c r="AY308" i="21"/>
  <c r="AZ308" i="21"/>
  <c r="BA308" i="21"/>
  <c r="BB308" i="21"/>
  <c r="BC308" i="21"/>
  <c r="BD308" i="21"/>
  <c r="BE308" i="21"/>
  <c r="BF308" i="21"/>
  <c r="BG308" i="21"/>
  <c r="BH308" i="21"/>
  <c r="BI308" i="21"/>
  <c r="BJ308" i="21"/>
  <c r="BK308" i="21"/>
  <c r="BL308" i="21"/>
  <c r="BM308" i="21"/>
  <c r="BN308" i="21"/>
  <c r="BO308" i="21"/>
  <c r="BP308" i="21"/>
  <c r="C309" i="21"/>
  <c r="D309" i="21"/>
  <c r="G309" i="21"/>
  <c r="H309" i="21"/>
  <c r="I309" i="21"/>
  <c r="J309" i="21"/>
  <c r="K309" i="21"/>
  <c r="L309" i="21"/>
  <c r="M309" i="21"/>
  <c r="N309" i="21"/>
  <c r="O309" i="21"/>
  <c r="P309" i="21"/>
  <c r="Q309" i="21"/>
  <c r="R309" i="21"/>
  <c r="S309" i="21"/>
  <c r="T309" i="21"/>
  <c r="U309" i="21"/>
  <c r="V309" i="21"/>
  <c r="Y309" i="21"/>
  <c r="Z309" i="21"/>
  <c r="AA309" i="21"/>
  <c r="AB309" i="21"/>
  <c r="AC309" i="21"/>
  <c r="AD309" i="21"/>
  <c r="AE309" i="21"/>
  <c r="AF309" i="21"/>
  <c r="AG309" i="21"/>
  <c r="AH309" i="21"/>
  <c r="AI309" i="21"/>
  <c r="AJ309" i="21"/>
  <c r="AK309" i="21"/>
  <c r="AL309" i="21"/>
  <c r="AM309" i="21"/>
  <c r="AN309" i="21"/>
  <c r="AO309" i="21"/>
  <c r="AP309" i="21"/>
  <c r="AQ309" i="21"/>
  <c r="AR309" i="21"/>
  <c r="AS309" i="21"/>
  <c r="AT309" i="21"/>
  <c r="AU309" i="21"/>
  <c r="AV309" i="21"/>
  <c r="AW309" i="21"/>
  <c r="AX309" i="21"/>
  <c r="AY309" i="21"/>
  <c r="AZ309" i="21"/>
  <c r="BA309" i="21"/>
  <c r="BB309" i="21"/>
  <c r="BC309" i="21"/>
  <c r="BD309" i="21"/>
  <c r="BE309" i="21"/>
  <c r="BF309" i="21"/>
  <c r="BG309" i="21"/>
  <c r="BH309" i="21"/>
  <c r="BI309" i="21"/>
  <c r="BJ309" i="21"/>
  <c r="BK309" i="21"/>
  <c r="BL309" i="21"/>
  <c r="BM309" i="21"/>
  <c r="BN309" i="21"/>
  <c r="BO309" i="21"/>
  <c r="BP309" i="21"/>
  <c r="C310" i="21"/>
  <c r="D310" i="21"/>
  <c r="G310" i="21"/>
  <c r="H310" i="21"/>
  <c r="I310" i="21"/>
  <c r="J310" i="21"/>
  <c r="K310" i="21"/>
  <c r="L310" i="21"/>
  <c r="M310" i="21"/>
  <c r="N310" i="21"/>
  <c r="O310" i="21"/>
  <c r="P310" i="21"/>
  <c r="Q310" i="21"/>
  <c r="R310" i="21"/>
  <c r="S310" i="21"/>
  <c r="T310" i="21"/>
  <c r="U310" i="21"/>
  <c r="V310" i="21"/>
  <c r="Y310" i="21"/>
  <c r="Z310" i="21"/>
  <c r="AA310" i="21"/>
  <c r="AB310" i="21"/>
  <c r="AC310" i="21"/>
  <c r="AD310" i="21"/>
  <c r="AE310" i="21"/>
  <c r="AF310" i="21"/>
  <c r="AG310" i="21"/>
  <c r="AH310" i="21"/>
  <c r="AI310" i="21"/>
  <c r="AJ310" i="21"/>
  <c r="AK310" i="21"/>
  <c r="AL310" i="21"/>
  <c r="AM310" i="21"/>
  <c r="AN310" i="21"/>
  <c r="AO310" i="21"/>
  <c r="AP310" i="21"/>
  <c r="AQ310" i="21"/>
  <c r="AR310" i="21"/>
  <c r="AS310" i="21"/>
  <c r="AT310" i="21"/>
  <c r="AU310" i="21"/>
  <c r="AV310" i="21"/>
  <c r="AW310" i="21"/>
  <c r="AX310" i="21"/>
  <c r="AY310" i="21"/>
  <c r="AZ310" i="21"/>
  <c r="BA310" i="21"/>
  <c r="BB310" i="21"/>
  <c r="BC310" i="21"/>
  <c r="BD310" i="21"/>
  <c r="BE310" i="21"/>
  <c r="BF310" i="21"/>
  <c r="BG310" i="21"/>
  <c r="BH310" i="21"/>
  <c r="BI310" i="21"/>
  <c r="BJ310" i="21"/>
  <c r="BK310" i="21"/>
  <c r="BL310" i="21"/>
  <c r="BM310" i="21"/>
  <c r="BN310" i="21"/>
  <c r="BO310" i="21"/>
  <c r="BP310" i="21"/>
  <c r="C311" i="21"/>
  <c r="D311" i="21"/>
  <c r="G311" i="21"/>
  <c r="H311" i="21"/>
  <c r="I311" i="21"/>
  <c r="J311" i="21"/>
  <c r="K311" i="21"/>
  <c r="L311" i="21"/>
  <c r="M311" i="21"/>
  <c r="N311" i="21"/>
  <c r="O311" i="21"/>
  <c r="P311" i="21"/>
  <c r="Q311" i="21"/>
  <c r="R311" i="21"/>
  <c r="S311" i="21"/>
  <c r="T311" i="21"/>
  <c r="U311" i="21"/>
  <c r="V311" i="21"/>
  <c r="Y311" i="21"/>
  <c r="Z311" i="21"/>
  <c r="AA311" i="21"/>
  <c r="AB311" i="21"/>
  <c r="AC311" i="21"/>
  <c r="AD311" i="21"/>
  <c r="AE311" i="21"/>
  <c r="AF311" i="21"/>
  <c r="AG311" i="21"/>
  <c r="AH311" i="21"/>
  <c r="AI311" i="21"/>
  <c r="AJ311" i="21"/>
  <c r="AK311" i="21"/>
  <c r="AL311" i="21"/>
  <c r="AM311" i="21"/>
  <c r="AN311" i="21"/>
  <c r="AO311" i="21"/>
  <c r="AP311" i="21"/>
  <c r="AQ311" i="21"/>
  <c r="AR311" i="21"/>
  <c r="AS311" i="21"/>
  <c r="AT311" i="21"/>
  <c r="AU311" i="21"/>
  <c r="AV311" i="21"/>
  <c r="AW311" i="21"/>
  <c r="AX311" i="21"/>
  <c r="AY311" i="21"/>
  <c r="AZ311" i="21"/>
  <c r="BA311" i="21"/>
  <c r="BB311" i="21"/>
  <c r="BC311" i="21"/>
  <c r="BD311" i="21"/>
  <c r="BE311" i="21"/>
  <c r="BF311" i="21"/>
  <c r="BG311" i="21"/>
  <c r="BH311" i="21"/>
  <c r="BI311" i="21"/>
  <c r="BJ311" i="21"/>
  <c r="BK311" i="21"/>
  <c r="BL311" i="21"/>
  <c r="BM311" i="21"/>
  <c r="BN311" i="21"/>
  <c r="BO311" i="21"/>
  <c r="BP311" i="21"/>
  <c r="C312" i="21"/>
  <c r="D312" i="21"/>
  <c r="G312" i="21"/>
  <c r="H312" i="21"/>
  <c r="I312" i="21"/>
  <c r="J312" i="21"/>
  <c r="K312" i="21"/>
  <c r="L312" i="21"/>
  <c r="M312" i="21"/>
  <c r="N312" i="21"/>
  <c r="O312" i="21"/>
  <c r="P312" i="21"/>
  <c r="Q312" i="21"/>
  <c r="R312" i="21"/>
  <c r="S312" i="21"/>
  <c r="T312" i="21"/>
  <c r="U312" i="21"/>
  <c r="V312" i="21"/>
  <c r="Y312" i="21"/>
  <c r="Z312" i="21"/>
  <c r="AA312" i="21"/>
  <c r="AB312" i="21"/>
  <c r="AC312" i="21"/>
  <c r="AD312" i="21"/>
  <c r="AE312" i="21"/>
  <c r="AF312" i="21"/>
  <c r="AG312" i="21"/>
  <c r="AH312" i="21"/>
  <c r="AI312" i="21"/>
  <c r="AJ312" i="21"/>
  <c r="AK312" i="21"/>
  <c r="AL312" i="21"/>
  <c r="AM312" i="21"/>
  <c r="AN312" i="21"/>
  <c r="AO312" i="21"/>
  <c r="AP312" i="21"/>
  <c r="AQ312" i="21"/>
  <c r="AR312" i="21"/>
  <c r="AS312" i="21"/>
  <c r="AT312" i="21"/>
  <c r="AU312" i="21"/>
  <c r="AV312" i="21"/>
  <c r="AW312" i="21"/>
  <c r="AX312" i="21"/>
  <c r="AY312" i="21"/>
  <c r="AZ312" i="21"/>
  <c r="BA312" i="21"/>
  <c r="BB312" i="21"/>
  <c r="BC312" i="21"/>
  <c r="BD312" i="21"/>
  <c r="BE312" i="21"/>
  <c r="BF312" i="21"/>
  <c r="BG312" i="21"/>
  <c r="BH312" i="21"/>
  <c r="BI312" i="21"/>
  <c r="BJ312" i="21"/>
  <c r="BK312" i="21"/>
  <c r="BL312" i="21"/>
  <c r="BM312" i="21"/>
  <c r="BN312" i="21"/>
  <c r="BO312" i="21"/>
  <c r="BP312" i="21"/>
  <c r="C313" i="21"/>
  <c r="D313" i="21"/>
  <c r="G313" i="21"/>
  <c r="H313" i="21"/>
  <c r="I313" i="21"/>
  <c r="J313" i="21"/>
  <c r="K313" i="21"/>
  <c r="L313" i="21"/>
  <c r="M313" i="21"/>
  <c r="N313" i="21"/>
  <c r="O313" i="21"/>
  <c r="P313" i="21"/>
  <c r="Q313" i="21"/>
  <c r="R313" i="21"/>
  <c r="S313" i="21"/>
  <c r="T313" i="21"/>
  <c r="U313" i="21"/>
  <c r="V313" i="21"/>
  <c r="Y313" i="21"/>
  <c r="Z313" i="21"/>
  <c r="AA313" i="21"/>
  <c r="AB313" i="21"/>
  <c r="AC313" i="21"/>
  <c r="AD313" i="21"/>
  <c r="AE313" i="21"/>
  <c r="AF313" i="21"/>
  <c r="AG313" i="21"/>
  <c r="AH313" i="21"/>
  <c r="AI313" i="21"/>
  <c r="AJ313" i="21"/>
  <c r="AK313" i="21"/>
  <c r="AL313" i="21"/>
  <c r="AM313" i="21"/>
  <c r="AN313" i="21"/>
  <c r="AO313" i="21"/>
  <c r="AP313" i="21"/>
  <c r="AQ313" i="21"/>
  <c r="AR313" i="21"/>
  <c r="AS313" i="21"/>
  <c r="AT313" i="21"/>
  <c r="AU313" i="21"/>
  <c r="AV313" i="21"/>
  <c r="AW313" i="21"/>
  <c r="AX313" i="21"/>
  <c r="AY313" i="21"/>
  <c r="AZ313" i="21"/>
  <c r="BA313" i="21"/>
  <c r="BB313" i="21"/>
  <c r="BC313" i="21"/>
  <c r="BD313" i="21"/>
  <c r="BE313" i="21"/>
  <c r="BF313" i="21"/>
  <c r="BG313" i="21"/>
  <c r="BH313" i="21"/>
  <c r="BI313" i="21"/>
  <c r="BJ313" i="21"/>
  <c r="BK313" i="21"/>
  <c r="BL313" i="21"/>
  <c r="BM313" i="21"/>
  <c r="BN313" i="21"/>
  <c r="BO313" i="21"/>
  <c r="BP313" i="21"/>
  <c r="C314" i="21"/>
  <c r="D314" i="21"/>
  <c r="G314" i="21"/>
  <c r="H314" i="21"/>
  <c r="I314" i="21"/>
  <c r="J314" i="21"/>
  <c r="K314" i="21"/>
  <c r="L314" i="21"/>
  <c r="M314" i="21"/>
  <c r="N314" i="21"/>
  <c r="O314" i="21"/>
  <c r="P314" i="21"/>
  <c r="Q314" i="21"/>
  <c r="R314" i="21"/>
  <c r="S314" i="21"/>
  <c r="T314" i="21"/>
  <c r="U314" i="21"/>
  <c r="V314" i="21"/>
  <c r="Y314" i="21"/>
  <c r="Z314" i="21"/>
  <c r="AA314" i="21"/>
  <c r="AB314" i="21"/>
  <c r="AC314" i="21"/>
  <c r="AD314" i="21"/>
  <c r="AE314" i="21"/>
  <c r="AF314" i="21"/>
  <c r="AG314" i="21"/>
  <c r="AH314" i="21"/>
  <c r="AI314" i="21"/>
  <c r="AJ314" i="21"/>
  <c r="AK314" i="21"/>
  <c r="AL314" i="21"/>
  <c r="AM314" i="21"/>
  <c r="AN314" i="21"/>
  <c r="AO314" i="21"/>
  <c r="AP314" i="21"/>
  <c r="AQ314" i="21"/>
  <c r="AR314" i="21"/>
  <c r="AS314" i="21"/>
  <c r="AT314" i="21"/>
  <c r="AU314" i="21"/>
  <c r="AV314" i="21"/>
  <c r="AW314" i="21"/>
  <c r="AX314" i="21"/>
  <c r="AY314" i="21"/>
  <c r="AZ314" i="21"/>
  <c r="BA314" i="21"/>
  <c r="BB314" i="21"/>
  <c r="BC314" i="21"/>
  <c r="BD314" i="21"/>
  <c r="BE314" i="21"/>
  <c r="BF314" i="21"/>
  <c r="BG314" i="21"/>
  <c r="BH314" i="21"/>
  <c r="BI314" i="21"/>
  <c r="BJ314" i="21"/>
  <c r="BK314" i="21"/>
  <c r="BL314" i="21"/>
  <c r="BM314" i="21"/>
  <c r="BN314" i="21"/>
  <c r="BO314" i="21"/>
  <c r="BP314" i="21"/>
  <c r="C315" i="21"/>
  <c r="D315" i="21"/>
  <c r="G315" i="21"/>
  <c r="H315" i="21"/>
  <c r="I315" i="21"/>
  <c r="J315" i="21"/>
  <c r="K315" i="21"/>
  <c r="L315" i="21"/>
  <c r="M315" i="21"/>
  <c r="N315" i="21"/>
  <c r="O315" i="21"/>
  <c r="P315" i="21"/>
  <c r="Q315" i="21"/>
  <c r="R315" i="21"/>
  <c r="S315" i="21"/>
  <c r="T315" i="21"/>
  <c r="U315" i="21"/>
  <c r="V315" i="21"/>
  <c r="Y315" i="21"/>
  <c r="Z315" i="21"/>
  <c r="AA315" i="21"/>
  <c r="AB315" i="21"/>
  <c r="AC315" i="21"/>
  <c r="AD315" i="21"/>
  <c r="AE315" i="21"/>
  <c r="AF315" i="21"/>
  <c r="AG315" i="21"/>
  <c r="AH315" i="21"/>
  <c r="AI315" i="21"/>
  <c r="AJ315" i="21"/>
  <c r="AK315" i="21"/>
  <c r="AL315" i="21"/>
  <c r="AM315" i="21"/>
  <c r="AN315" i="21"/>
  <c r="AO315" i="21"/>
  <c r="AP315" i="21"/>
  <c r="AQ315" i="21"/>
  <c r="AR315" i="21"/>
  <c r="AS315" i="21"/>
  <c r="AT315" i="21"/>
  <c r="AU315" i="21"/>
  <c r="AV315" i="21"/>
  <c r="AW315" i="21"/>
  <c r="AX315" i="21"/>
  <c r="AY315" i="21"/>
  <c r="AZ315" i="21"/>
  <c r="BA315" i="21"/>
  <c r="BB315" i="21"/>
  <c r="BC315" i="21"/>
  <c r="BD315" i="21"/>
  <c r="BE315" i="21"/>
  <c r="BF315" i="21"/>
  <c r="BG315" i="21"/>
  <c r="BH315" i="21"/>
  <c r="BI315" i="21"/>
  <c r="BJ315" i="21"/>
  <c r="BK315" i="21"/>
  <c r="BL315" i="21"/>
  <c r="BM315" i="21"/>
  <c r="BN315" i="21"/>
  <c r="BO315" i="21"/>
  <c r="BP315" i="21"/>
  <c r="C316" i="21"/>
  <c r="D316" i="21"/>
  <c r="G316" i="21"/>
  <c r="H316" i="21"/>
  <c r="I316" i="21"/>
  <c r="J316" i="21"/>
  <c r="K316" i="21"/>
  <c r="L316" i="21"/>
  <c r="M316" i="21"/>
  <c r="N316" i="21"/>
  <c r="O316" i="21"/>
  <c r="P316" i="21"/>
  <c r="Q316" i="21"/>
  <c r="R316" i="21"/>
  <c r="S316" i="21"/>
  <c r="T316" i="21"/>
  <c r="U316" i="21"/>
  <c r="V316" i="21"/>
  <c r="Y316" i="21"/>
  <c r="Z316" i="21"/>
  <c r="AA316" i="21"/>
  <c r="AB316" i="21"/>
  <c r="AC316" i="21"/>
  <c r="AD316" i="21"/>
  <c r="AE316" i="21"/>
  <c r="AF316" i="21"/>
  <c r="AG316" i="21"/>
  <c r="AH316" i="21"/>
  <c r="AI316" i="21"/>
  <c r="AJ316" i="21"/>
  <c r="AK316" i="21"/>
  <c r="AL316" i="21"/>
  <c r="AM316" i="21"/>
  <c r="AN316" i="21"/>
  <c r="AO316" i="21"/>
  <c r="AP316" i="21"/>
  <c r="AQ316" i="21"/>
  <c r="AR316" i="21"/>
  <c r="AS316" i="21"/>
  <c r="AT316" i="21"/>
  <c r="AU316" i="21"/>
  <c r="AV316" i="21"/>
  <c r="AW316" i="21"/>
  <c r="AX316" i="21"/>
  <c r="AY316" i="21"/>
  <c r="AZ316" i="21"/>
  <c r="BA316" i="21"/>
  <c r="BB316" i="21"/>
  <c r="BC316" i="21"/>
  <c r="BD316" i="21"/>
  <c r="BE316" i="21"/>
  <c r="BF316" i="21"/>
  <c r="BG316" i="21"/>
  <c r="BH316" i="21"/>
  <c r="BI316" i="21"/>
  <c r="BJ316" i="21"/>
  <c r="BK316" i="21"/>
  <c r="BL316" i="21"/>
  <c r="BM316" i="21"/>
  <c r="BN316" i="21"/>
  <c r="BO316" i="21"/>
  <c r="BP316" i="21"/>
  <c r="C317" i="21"/>
  <c r="D317" i="21"/>
  <c r="G317" i="21"/>
  <c r="H317" i="21"/>
  <c r="I317" i="21"/>
  <c r="J317" i="21"/>
  <c r="K317" i="21"/>
  <c r="L317" i="21"/>
  <c r="M317" i="21"/>
  <c r="N317" i="21"/>
  <c r="O317" i="21"/>
  <c r="P317" i="21"/>
  <c r="Q317" i="21"/>
  <c r="R317" i="21"/>
  <c r="S317" i="21"/>
  <c r="T317" i="21"/>
  <c r="U317" i="21"/>
  <c r="V317" i="21"/>
  <c r="Y317" i="21"/>
  <c r="Z317" i="21"/>
  <c r="AA317" i="21"/>
  <c r="AB317" i="21"/>
  <c r="AC317" i="21"/>
  <c r="AD317" i="21"/>
  <c r="AE317" i="21"/>
  <c r="AF317" i="21"/>
  <c r="AG317" i="21"/>
  <c r="AH317" i="21"/>
  <c r="AI317" i="21"/>
  <c r="AJ317" i="21"/>
  <c r="AK317" i="21"/>
  <c r="AL317" i="21"/>
  <c r="AM317" i="21"/>
  <c r="AN317" i="21"/>
  <c r="AO317" i="21"/>
  <c r="AP317" i="21"/>
  <c r="AQ317" i="21"/>
  <c r="AR317" i="21"/>
  <c r="AS317" i="21"/>
  <c r="AT317" i="21"/>
  <c r="AU317" i="21"/>
  <c r="AV317" i="21"/>
  <c r="AW317" i="21"/>
  <c r="AX317" i="21"/>
  <c r="AY317" i="21"/>
  <c r="AZ317" i="21"/>
  <c r="BA317" i="21"/>
  <c r="BB317" i="21"/>
  <c r="BC317" i="21"/>
  <c r="BD317" i="21"/>
  <c r="BE317" i="21"/>
  <c r="BF317" i="21"/>
  <c r="BG317" i="21"/>
  <c r="BH317" i="21"/>
  <c r="BI317" i="21"/>
  <c r="BJ317" i="21"/>
  <c r="BK317" i="21"/>
  <c r="BL317" i="21"/>
  <c r="BM317" i="21"/>
  <c r="BN317" i="21"/>
  <c r="BO317" i="21"/>
  <c r="BP317" i="21"/>
  <c r="C318" i="21"/>
  <c r="D318" i="21"/>
  <c r="G318" i="21"/>
  <c r="H318" i="21"/>
  <c r="I318" i="21"/>
  <c r="J318" i="21"/>
  <c r="K318" i="21"/>
  <c r="L318" i="21"/>
  <c r="M318" i="21"/>
  <c r="N318" i="21"/>
  <c r="O318" i="21"/>
  <c r="P318" i="21"/>
  <c r="Q318" i="21"/>
  <c r="R318" i="21"/>
  <c r="S318" i="21"/>
  <c r="T318" i="21"/>
  <c r="U318" i="21"/>
  <c r="V318" i="21"/>
  <c r="Y318" i="21"/>
  <c r="Z318" i="21"/>
  <c r="AA318" i="21"/>
  <c r="AB318" i="21"/>
  <c r="AC318" i="21"/>
  <c r="AD318" i="21"/>
  <c r="AE318" i="21"/>
  <c r="AF318" i="21"/>
  <c r="AG318" i="21"/>
  <c r="AH318" i="21"/>
  <c r="AI318" i="21"/>
  <c r="AJ318" i="21"/>
  <c r="AK318" i="21"/>
  <c r="AL318" i="21"/>
  <c r="AM318" i="21"/>
  <c r="AN318" i="21"/>
  <c r="AO318" i="21"/>
  <c r="AP318" i="21"/>
  <c r="AQ318" i="21"/>
  <c r="AR318" i="21"/>
  <c r="AS318" i="21"/>
  <c r="AT318" i="21"/>
  <c r="AU318" i="21"/>
  <c r="AV318" i="21"/>
  <c r="AW318" i="21"/>
  <c r="AX318" i="21"/>
  <c r="AY318" i="21"/>
  <c r="AZ318" i="21"/>
  <c r="BA318" i="21"/>
  <c r="BB318" i="21"/>
  <c r="BC318" i="21"/>
  <c r="BD318" i="21"/>
  <c r="BE318" i="21"/>
  <c r="BF318" i="21"/>
  <c r="BG318" i="21"/>
  <c r="BH318" i="21"/>
  <c r="BI318" i="21"/>
  <c r="BJ318" i="21"/>
  <c r="BK318" i="21"/>
  <c r="BL318" i="21"/>
  <c r="BM318" i="21"/>
  <c r="BN318" i="21"/>
  <c r="BO318" i="21"/>
  <c r="BP318" i="21"/>
  <c r="C319" i="21"/>
  <c r="D319" i="21"/>
  <c r="G319" i="21"/>
  <c r="H319" i="21"/>
  <c r="I319" i="21"/>
  <c r="J319" i="21"/>
  <c r="K319" i="21"/>
  <c r="L319" i="21"/>
  <c r="M319" i="21"/>
  <c r="N319" i="21"/>
  <c r="O319" i="21"/>
  <c r="P319" i="21"/>
  <c r="Q319" i="21"/>
  <c r="R319" i="21"/>
  <c r="S319" i="21"/>
  <c r="T319" i="21"/>
  <c r="U319" i="21"/>
  <c r="V319" i="21"/>
  <c r="Y319" i="21"/>
  <c r="Z319" i="21"/>
  <c r="AA319" i="21"/>
  <c r="AB319" i="21"/>
  <c r="AC319" i="21"/>
  <c r="AD319" i="21"/>
  <c r="AE319" i="21"/>
  <c r="AF319" i="21"/>
  <c r="AG319" i="21"/>
  <c r="AH319" i="21"/>
  <c r="AI319" i="21"/>
  <c r="AJ319" i="21"/>
  <c r="AK319" i="21"/>
  <c r="AL319" i="21"/>
  <c r="AM319" i="21"/>
  <c r="AN319" i="21"/>
  <c r="AO319" i="21"/>
  <c r="AP319" i="21"/>
  <c r="AQ319" i="21"/>
  <c r="AR319" i="21"/>
  <c r="AS319" i="21"/>
  <c r="AT319" i="21"/>
  <c r="AU319" i="21"/>
  <c r="AV319" i="21"/>
  <c r="AW319" i="21"/>
  <c r="AX319" i="21"/>
  <c r="AY319" i="21"/>
  <c r="AZ319" i="21"/>
  <c r="BA319" i="21"/>
  <c r="BB319" i="21"/>
  <c r="BC319" i="21"/>
  <c r="BD319" i="21"/>
  <c r="BE319" i="21"/>
  <c r="BF319" i="21"/>
  <c r="BG319" i="21"/>
  <c r="BH319" i="21"/>
  <c r="BI319" i="21"/>
  <c r="BJ319" i="21"/>
  <c r="BK319" i="21"/>
  <c r="BL319" i="21"/>
  <c r="BM319" i="21"/>
  <c r="BN319" i="21"/>
  <c r="BO319" i="21"/>
  <c r="BP319" i="21"/>
  <c r="C320" i="21"/>
  <c r="D320" i="21"/>
  <c r="G320" i="21"/>
  <c r="H320" i="21"/>
  <c r="I320" i="21"/>
  <c r="J320" i="21"/>
  <c r="K320" i="21"/>
  <c r="L320" i="21"/>
  <c r="M320" i="21"/>
  <c r="N320" i="21"/>
  <c r="O320" i="21"/>
  <c r="P320" i="21"/>
  <c r="Q320" i="21"/>
  <c r="R320" i="21"/>
  <c r="S320" i="21"/>
  <c r="T320" i="21"/>
  <c r="U320" i="21"/>
  <c r="V320" i="21"/>
  <c r="Y320" i="21"/>
  <c r="Z320" i="21"/>
  <c r="AA320" i="21"/>
  <c r="AB320" i="21"/>
  <c r="AC320" i="21"/>
  <c r="AD320" i="21"/>
  <c r="AE320" i="21"/>
  <c r="AF320" i="21"/>
  <c r="AG320" i="21"/>
  <c r="AH320" i="21"/>
  <c r="AI320" i="21"/>
  <c r="AJ320" i="21"/>
  <c r="AK320" i="21"/>
  <c r="AL320" i="21"/>
  <c r="AM320" i="21"/>
  <c r="AN320" i="21"/>
  <c r="AO320" i="21"/>
  <c r="AP320" i="21"/>
  <c r="AQ320" i="21"/>
  <c r="AR320" i="21"/>
  <c r="AS320" i="21"/>
  <c r="AT320" i="21"/>
  <c r="AU320" i="21"/>
  <c r="AV320" i="21"/>
  <c r="AW320" i="21"/>
  <c r="AX320" i="21"/>
  <c r="AY320" i="21"/>
  <c r="AZ320" i="21"/>
  <c r="BA320" i="21"/>
  <c r="BB320" i="21"/>
  <c r="BC320" i="21"/>
  <c r="BD320" i="21"/>
  <c r="BE320" i="21"/>
  <c r="BF320" i="21"/>
  <c r="BG320" i="21"/>
  <c r="BH320" i="21"/>
  <c r="BI320" i="21"/>
  <c r="BJ320" i="21"/>
  <c r="BK320" i="21"/>
  <c r="BL320" i="21"/>
  <c r="BM320" i="21"/>
  <c r="BN320" i="21"/>
  <c r="BO320" i="21"/>
  <c r="BP320" i="21"/>
  <c r="C321" i="21"/>
  <c r="D321" i="21"/>
  <c r="G321" i="21"/>
  <c r="H321" i="21"/>
  <c r="I321" i="21"/>
  <c r="J321" i="21"/>
  <c r="K321" i="21"/>
  <c r="L321" i="21"/>
  <c r="M321" i="21"/>
  <c r="N321" i="21"/>
  <c r="O321" i="21"/>
  <c r="P321" i="21"/>
  <c r="Q321" i="21"/>
  <c r="R321" i="21"/>
  <c r="S321" i="21"/>
  <c r="T321" i="21"/>
  <c r="U321" i="21"/>
  <c r="V321" i="21"/>
  <c r="Y321" i="21"/>
  <c r="Z321" i="21"/>
  <c r="AA321" i="21"/>
  <c r="AB321" i="21"/>
  <c r="AC321" i="21"/>
  <c r="AD321" i="21"/>
  <c r="AE321" i="21"/>
  <c r="AF321" i="21"/>
  <c r="AG321" i="21"/>
  <c r="AH321" i="21"/>
  <c r="AI321" i="21"/>
  <c r="AJ321" i="21"/>
  <c r="AK321" i="21"/>
  <c r="AL321" i="21"/>
  <c r="AM321" i="21"/>
  <c r="AN321" i="21"/>
  <c r="AO321" i="21"/>
  <c r="AP321" i="21"/>
  <c r="AQ321" i="21"/>
  <c r="AR321" i="21"/>
  <c r="AS321" i="21"/>
  <c r="AT321" i="21"/>
  <c r="AU321" i="21"/>
  <c r="AV321" i="21"/>
  <c r="AW321" i="21"/>
  <c r="AX321" i="21"/>
  <c r="AY321" i="21"/>
  <c r="AZ321" i="21"/>
  <c r="BA321" i="21"/>
  <c r="BB321" i="21"/>
  <c r="BC321" i="21"/>
  <c r="BD321" i="21"/>
  <c r="BE321" i="21"/>
  <c r="BF321" i="21"/>
  <c r="BG321" i="21"/>
  <c r="BH321" i="21"/>
  <c r="BI321" i="21"/>
  <c r="BJ321" i="21"/>
  <c r="BK321" i="21"/>
  <c r="BL321" i="21"/>
  <c r="BM321" i="21"/>
  <c r="BN321" i="21"/>
  <c r="BO321" i="21"/>
  <c r="BP321" i="21"/>
  <c r="C322" i="21"/>
  <c r="D322" i="21"/>
  <c r="G322" i="21"/>
  <c r="H322" i="21"/>
  <c r="I322" i="21"/>
  <c r="J322" i="21"/>
  <c r="K322" i="21"/>
  <c r="L322" i="21"/>
  <c r="M322" i="21"/>
  <c r="N322" i="21"/>
  <c r="O322" i="21"/>
  <c r="P322" i="21"/>
  <c r="Q322" i="21"/>
  <c r="R322" i="21"/>
  <c r="S322" i="21"/>
  <c r="T322" i="21"/>
  <c r="U322" i="21"/>
  <c r="V322" i="21"/>
  <c r="Y322" i="21"/>
  <c r="Z322" i="21"/>
  <c r="AA322" i="21"/>
  <c r="AB322" i="21"/>
  <c r="AC322" i="21"/>
  <c r="AD322" i="21"/>
  <c r="AE322" i="21"/>
  <c r="AF322" i="21"/>
  <c r="AG322" i="21"/>
  <c r="AH322" i="21"/>
  <c r="AI322" i="21"/>
  <c r="AJ322" i="21"/>
  <c r="AK322" i="21"/>
  <c r="AL322" i="21"/>
  <c r="AM322" i="21"/>
  <c r="AN322" i="21"/>
  <c r="AO322" i="21"/>
  <c r="AP322" i="21"/>
  <c r="AQ322" i="21"/>
  <c r="AR322" i="21"/>
  <c r="AS322" i="21"/>
  <c r="AT322" i="21"/>
  <c r="AU322" i="21"/>
  <c r="AV322" i="21"/>
  <c r="AW322" i="21"/>
  <c r="AX322" i="21"/>
  <c r="AY322" i="21"/>
  <c r="AZ322" i="21"/>
  <c r="BA322" i="21"/>
  <c r="BB322" i="21"/>
  <c r="BC322" i="21"/>
  <c r="BD322" i="21"/>
  <c r="BE322" i="21"/>
  <c r="BF322" i="21"/>
  <c r="BG322" i="21"/>
  <c r="BH322" i="21"/>
  <c r="BI322" i="21"/>
  <c r="BJ322" i="21"/>
  <c r="BK322" i="21"/>
  <c r="BL322" i="21"/>
  <c r="BM322" i="21"/>
  <c r="BN322" i="21"/>
  <c r="BO322" i="21"/>
  <c r="BP322" i="21"/>
  <c r="C323" i="21"/>
  <c r="D323" i="21"/>
  <c r="G323" i="21"/>
  <c r="H323" i="21"/>
  <c r="I323" i="21"/>
  <c r="J323" i="21"/>
  <c r="K323" i="21"/>
  <c r="L323" i="21"/>
  <c r="M323" i="21"/>
  <c r="N323" i="21"/>
  <c r="O323" i="21"/>
  <c r="P323" i="21"/>
  <c r="Q323" i="21"/>
  <c r="R323" i="21"/>
  <c r="S323" i="21"/>
  <c r="T323" i="21"/>
  <c r="U323" i="21"/>
  <c r="V323" i="21"/>
  <c r="Y323" i="21"/>
  <c r="Z323" i="21"/>
  <c r="AA323" i="21"/>
  <c r="AB323" i="21"/>
  <c r="AC323" i="21"/>
  <c r="AD323" i="21"/>
  <c r="AE323" i="21"/>
  <c r="AF323" i="21"/>
  <c r="AG323" i="21"/>
  <c r="AH323" i="21"/>
  <c r="AI323" i="21"/>
  <c r="AJ323" i="21"/>
  <c r="AK323" i="21"/>
  <c r="AL323" i="21"/>
  <c r="AM323" i="21"/>
  <c r="AN323" i="21"/>
  <c r="AO323" i="21"/>
  <c r="AP323" i="21"/>
  <c r="AQ323" i="21"/>
  <c r="AR323" i="21"/>
  <c r="AS323" i="21"/>
  <c r="AT323" i="21"/>
  <c r="AU323" i="21"/>
  <c r="AV323" i="21"/>
  <c r="AW323" i="21"/>
  <c r="AX323" i="21"/>
  <c r="AY323" i="21"/>
  <c r="AZ323" i="21"/>
  <c r="BA323" i="21"/>
  <c r="BB323" i="21"/>
  <c r="BC323" i="21"/>
  <c r="BD323" i="21"/>
  <c r="BE323" i="21"/>
  <c r="BF323" i="21"/>
  <c r="BG323" i="21"/>
  <c r="BH323" i="21"/>
  <c r="BI323" i="21"/>
  <c r="BJ323" i="21"/>
  <c r="BK323" i="21"/>
  <c r="BL323" i="21"/>
  <c r="BM323" i="21"/>
  <c r="BN323" i="21"/>
  <c r="BO323" i="21"/>
  <c r="BP323" i="21"/>
  <c r="C324" i="21"/>
  <c r="D324" i="21"/>
  <c r="G324" i="21"/>
  <c r="H324" i="21"/>
  <c r="I324" i="21"/>
  <c r="J324" i="21"/>
  <c r="K324" i="21"/>
  <c r="L324" i="21"/>
  <c r="M324" i="21"/>
  <c r="N324" i="21"/>
  <c r="O324" i="21"/>
  <c r="P324" i="21"/>
  <c r="Q324" i="21"/>
  <c r="R324" i="21"/>
  <c r="S324" i="21"/>
  <c r="T324" i="21"/>
  <c r="U324" i="21"/>
  <c r="V324" i="21"/>
  <c r="Y324" i="21"/>
  <c r="Z324" i="21"/>
  <c r="AA324" i="21"/>
  <c r="AB324" i="21"/>
  <c r="AC324" i="21"/>
  <c r="AD324" i="21"/>
  <c r="AE324" i="21"/>
  <c r="AF324" i="21"/>
  <c r="AG324" i="21"/>
  <c r="AH324" i="21"/>
  <c r="AI324" i="21"/>
  <c r="AJ324" i="21"/>
  <c r="AK324" i="21"/>
  <c r="AL324" i="21"/>
  <c r="AM324" i="21"/>
  <c r="AN324" i="21"/>
  <c r="AO324" i="21"/>
  <c r="AP324" i="21"/>
  <c r="AQ324" i="21"/>
  <c r="AR324" i="21"/>
  <c r="AS324" i="21"/>
  <c r="AT324" i="21"/>
  <c r="AU324" i="21"/>
  <c r="AV324" i="21"/>
  <c r="AW324" i="21"/>
  <c r="AX324" i="21"/>
  <c r="AY324" i="21"/>
  <c r="AZ324" i="21"/>
  <c r="BA324" i="21"/>
  <c r="BB324" i="21"/>
  <c r="BC324" i="21"/>
  <c r="BD324" i="21"/>
  <c r="BE324" i="21"/>
  <c r="BF324" i="21"/>
  <c r="BG324" i="21"/>
  <c r="BH324" i="21"/>
  <c r="BI324" i="21"/>
  <c r="BJ324" i="21"/>
  <c r="BK324" i="21"/>
  <c r="BL324" i="21"/>
  <c r="BM324" i="21"/>
  <c r="BN324" i="21"/>
  <c r="BO324" i="21"/>
  <c r="BP324" i="21"/>
  <c r="C325" i="21"/>
  <c r="D325" i="21"/>
  <c r="G325" i="21"/>
  <c r="H325" i="21"/>
  <c r="I325" i="21"/>
  <c r="J325" i="21"/>
  <c r="K325" i="21"/>
  <c r="L325" i="21"/>
  <c r="M325" i="21"/>
  <c r="N325" i="21"/>
  <c r="O325" i="21"/>
  <c r="P325" i="21"/>
  <c r="Q325" i="21"/>
  <c r="R325" i="21"/>
  <c r="S325" i="21"/>
  <c r="T325" i="21"/>
  <c r="U325" i="21"/>
  <c r="V325" i="21"/>
  <c r="Y325" i="21"/>
  <c r="Z325" i="21"/>
  <c r="AA325" i="21"/>
  <c r="AB325" i="21"/>
  <c r="AC325" i="21"/>
  <c r="AD325" i="21"/>
  <c r="AE325" i="21"/>
  <c r="AF325" i="21"/>
  <c r="AG325" i="21"/>
  <c r="AH325" i="21"/>
  <c r="AI325" i="21"/>
  <c r="AJ325" i="21"/>
  <c r="AK325" i="21"/>
  <c r="AL325" i="21"/>
  <c r="AM325" i="21"/>
  <c r="AN325" i="21"/>
  <c r="AO325" i="21"/>
  <c r="AP325" i="21"/>
  <c r="AQ325" i="21"/>
  <c r="AR325" i="21"/>
  <c r="AS325" i="21"/>
  <c r="AT325" i="21"/>
  <c r="AU325" i="21"/>
  <c r="AV325" i="21"/>
  <c r="AW325" i="21"/>
  <c r="AX325" i="21"/>
  <c r="AY325" i="21"/>
  <c r="AZ325" i="21"/>
  <c r="BA325" i="21"/>
  <c r="BB325" i="21"/>
  <c r="BC325" i="21"/>
  <c r="BD325" i="21"/>
  <c r="BE325" i="21"/>
  <c r="BF325" i="21"/>
  <c r="BG325" i="21"/>
  <c r="BH325" i="21"/>
  <c r="BI325" i="21"/>
  <c r="BJ325" i="21"/>
  <c r="BK325" i="21"/>
  <c r="BL325" i="21"/>
  <c r="BM325" i="21"/>
  <c r="BN325" i="21"/>
  <c r="BO325" i="21"/>
  <c r="BP325" i="21"/>
  <c r="C326" i="21"/>
  <c r="D326" i="21"/>
  <c r="G326" i="21"/>
  <c r="H326" i="21"/>
  <c r="I326" i="21"/>
  <c r="J326" i="21"/>
  <c r="K326" i="21"/>
  <c r="L326" i="21"/>
  <c r="M326" i="21"/>
  <c r="N326" i="21"/>
  <c r="O326" i="21"/>
  <c r="P326" i="21"/>
  <c r="Q326" i="21"/>
  <c r="R326" i="21"/>
  <c r="S326" i="21"/>
  <c r="T326" i="21"/>
  <c r="U326" i="21"/>
  <c r="V326" i="21"/>
  <c r="Y326" i="21"/>
  <c r="Z326" i="21"/>
  <c r="AA326" i="21"/>
  <c r="AB326" i="21"/>
  <c r="AC326" i="21"/>
  <c r="AD326" i="21"/>
  <c r="AE326" i="21"/>
  <c r="AF326" i="21"/>
  <c r="AG326" i="21"/>
  <c r="AH326" i="21"/>
  <c r="AI326" i="21"/>
  <c r="AJ326" i="21"/>
  <c r="AK326" i="21"/>
  <c r="AL326" i="21"/>
  <c r="AM326" i="21"/>
  <c r="AN326" i="21"/>
  <c r="AO326" i="21"/>
  <c r="AP326" i="21"/>
  <c r="AQ326" i="21"/>
  <c r="AR326" i="21"/>
  <c r="AS326" i="21"/>
  <c r="AT326" i="21"/>
  <c r="AU326" i="21"/>
  <c r="AV326" i="21"/>
  <c r="AW326" i="21"/>
  <c r="AX326" i="21"/>
  <c r="AY326" i="21"/>
  <c r="AZ326" i="21"/>
  <c r="BA326" i="21"/>
  <c r="BB326" i="21"/>
  <c r="BC326" i="21"/>
  <c r="BD326" i="21"/>
  <c r="BE326" i="21"/>
  <c r="BF326" i="21"/>
  <c r="BG326" i="21"/>
  <c r="BH326" i="21"/>
  <c r="BI326" i="21"/>
  <c r="BJ326" i="21"/>
  <c r="BK326" i="21"/>
  <c r="BL326" i="21"/>
  <c r="BM326" i="21"/>
  <c r="BN326" i="21"/>
  <c r="BO326" i="21"/>
  <c r="BP326" i="21"/>
  <c r="C327" i="21"/>
  <c r="D327" i="21"/>
  <c r="G327" i="21"/>
  <c r="H327" i="21"/>
  <c r="I327" i="21"/>
  <c r="J327" i="21"/>
  <c r="K327" i="21"/>
  <c r="L327" i="21"/>
  <c r="M327" i="21"/>
  <c r="N327" i="21"/>
  <c r="O327" i="21"/>
  <c r="P327" i="21"/>
  <c r="Q327" i="21"/>
  <c r="R327" i="21"/>
  <c r="S327" i="21"/>
  <c r="T327" i="21"/>
  <c r="U327" i="21"/>
  <c r="V327" i="21"/>
  <c r="Y327" i="21"/>
  <c r="Z327" i="21"/>
  <c r="AA327" i="21"/>
  <c r="AB327" i="21"/>
  <c r="AC327" i="21"/>
  <c r="AD327" i="21"/>
  <c r="AE327" i="21"/>
  <c r="AF327" i="21"/>
  <c r="AG327" i="21"/>
  <c r="AH327" i="21"/>
  <c r="AI327" i="21"/>
  <c r="AJ327" i="21"/>
  <c r="AK327" i="21"/>
  <c r="AL327" i="21"/>
  <c r="AM327" i="21"/>
  <c r="AN327" i="21"/>
  <c r="AO327" i="21"/>
  <c r="AP327" i="21"/>
  <c r="AQ327" i="21"/>
  <c r="AR327" i="21"/>
  <c r="AS327" i="21"/>
  <c r="AT327" i="21"/>
  <c r="AU327" i="21"/>
  <c r="AV327" i="21"/>
  <c r="AW327" i="21"/>
  <c r="AX327" i="21"/>
  <c r="AY327" i="21"/>
  <c r="AZ327" i="21"/>
  <c r="BA327" i="21"/>
  <c r="BB327" i="21"/>
  <c r="BC327" i="21"/>
  <c r="BD327" i="21"/>
  <c r="BE327" i="21"/>
  <c r="BF327" i="21"/>
  <c r="BG327" i="21"/>
  <c r="BH327" i="21"/>
  <c r="BI327" i="21"/>
  <c r="BJ327" i="21"/>
  <c r="BK327" i="21"/>
  <c r="BL327" i="21"/>
  <c r="BM327" i="21"/>
  <c r="BN327" i="21"/>
  <c r="BO327" i="21"/>
  <c r="BP327" i="21"/>
  <c r="C328" i="21"/>
  <c r="D328" i="21"/>
  <c r="G328" i="21"/>
  <c r="H328" i="21"/>
  <c r="I328" i="21"/>
  <c r="J328" i="21"/>
  <c r="K328" i="21"/>
  <c r="L328" i="21"/>
  <c r="M328" i="21"/>
  <c r="N328" i="21"/>
  <c r="O328" i="21"/>
  <c r="P328" i="21"/>
  <c r="Q328" i="21"/>
  <c r="R328" i="21"/>
  <c r="S328" i="21"/>
  <c r="T328" i="21"/>
  <c r="U328" i="21"/>
  <c r="V328" i="21"/>
  <c r="Y328" i="21"/>
  <c r="Z328" i="21"/>
  <c r="AA328" i="21"/>
  <c r="AB328" i="21"/>
  <c r="AC328" i="21"/>
  <c r="AD328" i="21"/>
  <c r="AE328" i="21"/>
  <c r="AF328" i="21"/>
  <c r="AG328" i="21"/>
  <c r="AH328" i="21"/>
  <c r="AI328" i="21"/>
  <c r="AJ328" i="21"/>
  <c r="AK328" i="21"/>
  <c r="AL328" i="21"/>
  <c r="AM328" i="21"/>
  <c r="AN328" i="21"/>
  <c r="AO328" i="21"/>
  <c r="AP328" i="21"/>
  <c r="AQ328" i="21"/>
  <c r="AR328" i="21"/>
  <c r="AS328" i="21"/>
  <c r="AT328" i="21"/>
  <c r="AU328" i="21"/>
  <c r="AV328" i="21"/>
  <c r="AW328" i="21"/>
  <c r="AX328" i="21"/>
  <c r="AY328" i="21"/>
  <c r="AZ328" i="21"/>
  <c r="BA328" i="21"/>
  <c r="BB328" i="21"/>
  <c r="BC328" i="21"/>
  <c r="BD328" i="21"/>
  <c r="BE328" i="21"/>
  <c r="BF328" i="21"/>
  <c r="BG328" i="21"/>
  <c r="BH328" i="21"/>
  <c r="BI328" i="21"/>
  <c r="BJ328" i="21"/>
  <c r="BK328" i="21"/>
  <c r="BL328" i="21"/>
  <c r="BM328" i="21"/>
  <c r="BN328" i="21"/>
  <c r="BO328" i="21"/>
  <c r="BP328" i="21"/>
  <c r="C329" i="21"/>
  <c r="D329" i="21"/>
  <c r="G329" i="21"/>
  <c r="H329" i="21"/>
  <c r="I329" i="21"/>
  <c r="J329" i="21"/>
  <c r="K329" i="21"/>
  <c r="L329" i="21"/>
  <c r="M329" i="21"/>
  <c r="N329" i="21"/>
  <c r="O329" i="21"/>
  <c r="P329" i="21"/>
  <c r="Q329" i="21"/>
  <c r="R329" i="21"/>
  <c r="S329" i="21"/>
  <c r="T329" i="21"/>
  <c r="U329" i="21"/>
  <c r="V329" i="21"/>
  <c r="Y329" i="21"/>
  <c r="Z329" i="21"/>
  <c r="AA329" i="21"/>
  <c r="AB329" i="21"/>
  <c r="AC329" i="21"/>
  <c r="AD329" i="21"/>
  <c r="AE329" i="21"/>
  <c r="AF329" i="21"/>
  <c r="AG329" i="21"/>
  <c r="AH329" i="21"/>
  <c r="AI329" i="21"/>
  <c r="AJ329" i="21"/>
  <c r="AK329" i="21"/>
  <c r="AL329" i="21"/>
  <c r="AM329" i="21"/>
  <c r="AN329" i="21"/>
  <c r="AO329" i="21"/>
  <c r="AP329" i="21"/>
  <c r="AQ329" i="21"/>
  <c r="AR329" i="21"/>
  <c r="AS329" i="21"/>
  <c r="AT329" i="21"/>
  <c r="AU329" i="21"/>
  <c r="AV329" i="21"/>
  <c r="AW329" i="21"/>
  <c r="AX329" i="21"/>
  <c r="AY329" i="21"/>
  <c r="AZ329" i="21"/>
  <c r="BA329" i="21"/>
  <c r="BB329" i="21"/>
  <c r="BC329" i="21"/>
  <c r="BD329" i="21"/>
  <c r="BE329" i="21"/>
  <c r="BF329" i="21"/>
  <c r="BG329" i="21"/>
  <c r="BH329" i="21"/>
  <c r="BI329" i="21"/>
  <c r="BJ329" i="21"/>
  <c r="BK329" i="21"/>
  <c r="BL329" i="21"/>
  <c r="BM329" i="21"/>
  <c r="BN329" i="21"/>
  <c r="BO329" i="21"/>
  <c r="BP329" i="21"/>
  <c r="C330" i="21"/>
  <c r="D330" i="21"/>
  <c r="G330" i="21"/>
  <c r="H330" i="21"/>
  <c r="I330" i="21"/>
  <c r="J330" i="21"/>
  <c r="K330" i="21"/>
  <c r="L330" i="21"/>
  <c r="M330" i="21"/>
  <c r="N330" i="21"/>
  <c r="O330" i="21"/>
  <c r="P330" i="21"/>
  <c r="Q330" i="21"/>
  <c r="R330" i="21"/>
  <c r="S330" i="21"/>
  <c r="T330" i="21"/>
  <c r="U330" i="21"/>
  <c r="V330" i="21"/>
  <c r="Y330" i="21"/>
  <c r="Z330" i="21"/>
  <c r="AA330" i="21"/>
  <c r="AB330" i="21"/>
  <c r="AC330" i="21"/>
  <c r="AD330" i="21"/>
  <c r="AE330" i="21"/>
  <c r="AF330" i="21"/>
  <c r="AG330" i="21"/>
  <c r="AH330" i="21"/>
  <c r="AI330" i="21"/>
  <c r="AJ330" i="21"/>
  <c r="AK330" i="21"/>
  <c r="AL330" i="21"/>
  <c r="AM330" i="21"/>
  <c r="AN330" i="21"/>
  <c r="AO330" i="21"/>
  <c r="AP330" i="21"/>
  <c r="AQ330" i="21"/>
  <c r="AR330" i="21"/>
  <c r="AS330" i="21"/>
  <c r="AT330" i="21"/>
  <c r="AU330" i="21"/>
  <c r="AV330" i="21"/>
  <c r="AW330" i="21"/>
  <c r="AX330" i="21"/>
  <c r="AY330" i="21"/>
  <c r="AZ330" i="21"/>
  <c r="BA330" i="21"/>
  <c r="BB330" i="21"/>
  <c r="BC330" i="21"/>
  <c r="BD330" i="21"/>
  <c r="BE330" i="21"/>
  <c r="BF330" i="21"/>
  <c r="BG330" i="21"/>
  <c r="BH330" i="21"/>
  <c r="BI330" i="21"/>
  <c r="BJ330" i="21"/>
  <c r="BK330" i="21"/>
  <c r="BL330" i="21"/>
  <c r="BM330" i="21"/>
  <c r="BN330" i="21"/>
  <c r="BO330" i="21"/>
  <c r="BP330" i="21"/>
  <c r="C331" i="21"/>
  <c r="D331" i="21"/>
  <c r="G331" i="21"/>
  <c r="H331" i="21"/>
  <c r="I331" i="21"/>
  <c r="J331" i="21"/>
  <c r="K331" i="21"/>
  <c r="L331" i="21"/>
  <c r="M331" i="21"/>
  <c r="N331" i="21"/>
  <c r="O331" i="21"/>
  <c r="P331" i="21"/>
  <c r="Q331" i="21"/>
  <c r="R331" i="21"/>
  <c r="S331" i="21"/>
  <c r="T331" i="21"/>
  <c r="U331" i="21"/>
  <c r="V331" i="21"/>
  <c r="Y331" i="21"/>
  <c r="Z331" i="21"/>
  <c r="AA331" i="21"/>
  <c r="AB331" i="21"/>
  <c r="AC331" i="21"/>
  <c r="AD331" i="21"/>
  <c r="AE331" i="21"/>
  <c r="AF331" i="21"/>
  <c r="AG331" i="21"/>
  <c r="AH331" i="21"/>
  <c r="AI331" i="21"/>
  <c r="AJ331" i="21"/>
  <c r="AK331" i="21"/>
  <c r="AL331" i="21"/>
  <c r="AM331" i="21"/>
  <c r="AN331" i="21"/>
  <c r="AO331" i="21"/>
  <c r="AP331" i="21"/>
  <c r="AQ331" i="21"/>
  <c r="AR331" i="21"/>
  <c r="AS331" i="21"/>
  <c r="AT331" i="21"/>
  <c r="AU331" i="21"/>
  <c r="AV331" i="21"/>
  <c r="AW331" i="21"/>
  <c r="AX331" i="21"/>
  <c r="AY331" i="21"/>
  <c r="AZ331" i="21"/>
  <c r="BA331" i="21"/>
  <c r="BB331" i="21"/>
  <c r="BC331" i="21"/>
  <c r="BD331" i="21"/>
  <c r="BE331" i="21"/>
  <c r="BF331" i="21"/>
  <c r="BG331" i="21"/>
  <c r="BH331" i="21"/>
  <c r="BI331" i="21"/>
  <c r="BJ331" i="21"/>
  <c r="BK331" i="21"/>
  <c r="BL331" i="21"/>
  <c r="BM331" i="21"/>
  <c r="BN331" i="21"/>
  <c r="BO331" i="21"/>
  <c r="BP331" i="21"/>
  <c r="C332" i="21"/>
  <c r="D332" i="21"/>
  <c r="G332" i="21"/>
  <c r="H332" i="21"/>
  <c r="I332" i="21"/>
  <c r="J332" i="21"/>
  <c r="K332" i="21"/>
  <c r="L332" i="21"/>
  <c r="M332" i="21"/>
  <c r="N332" i="21"/>
  <c r="O332" i="21"/>
  <c r="P332" i="21"/>
  <c r="Q332" i="21"/>
  <c r="R332" i="21"/>
  <c r="S332" i="21"/>
  <c r="T332" i="21"/>
  <c r="U332" i="21"/>
  <c r="V332" i="21"/>
  <c r="Y332" i="21"/>
  <c r="Z332" i="21"/>
  <c r="AA332" i="21"/>
  <c r="AB332" i="21"/>
  <c r="AC332" i="21"/>
  <c r="AD332" i="21"/>
  <c r="AE332" i="21"/>
  <c r="AF332" i="21"/>
  <c r="AG332" i="21"/>
  <c r="AH332" i="21"/>
  <c r="AI332" i="21"/>
  <c r="AJ332" i="21"/>
  <c r="AK332" i="21"/>
  <c r="AL332" i="21"/>
  <c r="AM332" i="21"/>
  <c r="AN332" i="21"/>
  <c r="AO332" i="21"/>
  <c r="AP332" i="21"/>
  <c r="AQ332" i="21"/>
  <c r="AR332" i="21"/>
  <c r="AS332" i="21"/>
  <c r="AT332" i="21"/>
  <c r="AU332" i="21"/>
  <c r="AV332" i="21"/>
  <c r="AW332" i="21"/>
  <c r="AX332" i="21"/>
  <c r="AY332" i="21"/>
  <c r="AZ332" i="21"/>
  <c r="BA332" i="21"/>
  <c r="BB332" i="21"/>
  <c r="BC332" i="21"/>
  <c r="BD332" i="21"/>
  <c r="BE332" i="21"/>
  <c r="BF332" i="21"/>
  <c r="BG332" i="21"/>
  <c r="BH332" i="21"/>
  <c r="BI332" i="21"/>
  <c r="BJ332" i="21"/>
  <c r="BK332" i="21"/>
  <c r="BL332" i="21"/>
  <c r="BM332" i="21"/>
  <c r="BN332" i="21"/>
  <c r="BO332" i="21"/>
  <c r="BP332" i="21"/>
  <c r="C333" i="21"/>
  <c r="D333" i="21"/>
  <c r="G333" i="21"/>
  <c r="H333" i="21"/>
  <c r="I333" i="21"/>
  <c r="J333" i="21"/>
  <c r="K333" i="21"/>
  <c r="L333" i="21"/>
  <c r="M333" i="21"/>
  <c r="N333" i="21"/>
  <c r="O333" i="21"/>
  <c r="P333" i="21"/>
  <c r="Q333" i="21"/>
  <c r="R333" i="21"/>
  <c r="S333" i="21"/>
  <c r="T333" i="21"/>
  <c r="U333" i="21"/>
  <c r="V333" i="21"/>
  <c r="Y333" i="21"/>
  <c r="Z333" i="21"/>
  <c r="AA333" i="21"/>
  <c r="AB333" i="21"/>
  <c r="AC333" i="21"/>
  <c r="AD333" i="21"/>
  <c r="AE333" i="21"/>
  <c r="AF333" i="21"/>
  <c r="AG333" i="21"/>
  <c r="AH333" i="21"/>
  <c r="AI333" i="21"/>
  <c r="AJ333" i="21"/>
  <c r="AK333" i="21"/>
  <c r="AL333" i="21"/>
  <c r="AM333" i="21"/>
  <c r="AN333" i="21"/>
  <c r="AO333" i="21"/>
  <c r="AP333" i="21"/>
  <c r="AQ333" i="21"/>
  <c r="AR333" i="21"/>
  <c r="AS333" i="21"/>
  <c r="AT333" i="21"/>
  <c r="AU333" i="21"/>
  <c r="AV333" i="21"/>
  <c r="AW333" i="21"/>
  <c r="AX333" i="21"/>
  <c r="AY333" i="21"/>
  <c r="AZ333" i="21"/>
  <c r="BA333" i="21"/>
  <c r="BB333" i="21"/>
  <c r="BC333" i="21"/>
  <c r="BD333" i="21"/>
  <c r="BE333" i="21"/>
  <c r="BF333" i="21"/>
  <c r="BG333" i="21"/>
  <c r="BH333" i="21"/>
  <c r="BI333" i="21"/>
  <c r="BJ333" i="21"/>
  <c r="BK333" i="21"/>
  <c r="BL333" i="21"/>
  <c r="BM333" i="21"/>
  <c r="BN333" i="21"/>
  <c r="BO333" i="21"/>
  <c r="BP333" i="21"/>
  <c r="C334" i="21"/>
  <c r="D334" i="21"/>
  <c r="G334" i="21"/>
  <c r="H334" i="21"/>
  <c r="I334" i="21"/>
  <c r="J334" i="21"/>
  <c r="K334" i="21"/>
  <c r="L334" i="21"/>
  <c r="M334" i="21"/>
  <c r="N334" i="21"/>
  <c r="O334" i="21"/>
  <c r="P334" i="21"/>
  <c r="Q334" i="21"/>
  <c r="R334" i="21"/>
  <c r="S334" i="21"/>
  <c r="T334" i="21"/>
  <c r="U334" i="21"/>
  <c r="V334" i="21"/>
  <c r="Y334" i="21"/>
  <c r="Z334" i="21"/>
  <c r="AA334" i="21"/>
  <c r="AB334" i="21"/>
  <c r="AC334" i="21"/>
  <c r="AD334" i="21"/>
  <c r="AE334" i="21"/>
  <c r="AF334" i="21"/>
  <c r="AG334" i="21"/>
  <c r="AH334" i="21"/>
  <c r="AI334" i="21"/>
  <c r="AJ334" i="21"/>
  <c r="AK334" i="21"/>
  <c r="AL334" i="21"/>
  <c r="AM334" i="21"/>
  <c r="AN334" i="21"/>
  <c r="AO334" i="21"/>
  <c r="AP334" i="21"/>
  <c r="AQ334" i="21"/>
  <c r="AR334" i="21"/>
  <c r="AS334" i="21"/>
  <c r="AT334" i="21"/>
  <c r="AU334" i="21"/>
  <c r="AV334" i="21"/>
  <c r="AW334" i="21"/>
  <c r="AX334" i="21"/>
  <c r="AY334" i="21"/>
  <c r="AZ334" i="21"/>
  <c r="BA334" i="21"/>
  <c r="BB334" i="21"/>
  <c r="BC334" i="21"/>
  <c r="BD334" i="21"/>
  <c r="BE334" i="21"/>
  <c r="BF334" i="21"/>
  <c r="BG334" i="21"/>
  <c r="BH334" i="21"/>
  <c r="BI334" i="21"/>
  <c r="BJ334" i="21"/>
  <c r="BK334" i="21"/>
  <c r="BL334" i="21"/>
  <c r="BM334" i="21"/>
  <c r="BN334" i="21"/>
  <c r="BO334" i="21"/>
  <c r="BP334" i="21"/>
  <c r="C335" i="21"/>
  <c r="D335" i="21"/>
  <c r="G335" i="21"/>
  <c r="H335" i="21"/>
  <c r="I335" i="21"/>
  <c r="J335" i="21"/>
  <c r="K335" i="21"/>
  <c r="L335" i="21"/>
  <c r="M335" i="21"/>
  <c r="N335" i="21"/>
  <c r="O335" i="21"/>
  <c r="P335" i="21"/>
  <c r="Q335" i="21"/>
  <c r="R335" i="21"/>
  <c r="S335" i="21"/>
  <c r="T335" i="21"/>
  <c r="U335" i="21"/>
  <c r="V335" i="21"/>
  <c r="Y335" i="21"/>
  <c r="Z335" i="21"/>
  <c r="AA335" i="21"/>
  <c r="AB335" i="21"/>
  <c r="AC335" i="21"/>
  <c r="AD335" i="21"/>
  <c r="AE335" i="21"/>
  <c r="AF335" i="21"/>
  <c r="AG335" i="21"/>
  <c r="AH335" i="21"/>
  <c r="AI335" i="21"/>
  <c r="AJ335" i="21"/>
  <c r="AK335" i="21"/>
  <c r="AL335" i="21"/>
  <c r="AM335" i="21"/>
  <c r="AN335" i="21"/>
  <c r="AO335" i="21"/>
  <c r="AP335" i="21"/>
  <c r="AQ335" i="21"/>
  <c r="AR335" i="21"/>
  <c r="AS335" i="21"/>
  <c r="AT335" i="21"/>
  <c r="AU335" i="21"/>
  <c r="AV335" i="21"/>
  <c r="AW335" i="21"/>
  <c r="AX335" i="21"/>
  <c r="AY335" i="21"/>
  <c r="AZ335" i="21"/>
  <c r="BA335" i="21"/>
  <c r="BB335" i="21"/>
  <c r="BC335" i="21"/>
  <c r="BD335" i="21"/>
  <c r="BE335" i="21"/>
  <c r="BF335" i="21"/>
  <c r="BG335" i="21"/>
  <c r="BH335" i="21"/>
  <c r="BI335" i="21"/>
  <c r="BJ335" i="21"/>
  <c r="BK335" i="21"/>
  <c r="BL335" i="21"/>
  <c r="BM335" i="21"/>
  <c r="BN335" i="21"/>
  <c r="BO335" i="21"/>
  <c r="BP335" i="21"/>
  <c r="C336" i="21"/>
  <c r="D336" i="21"/>
  <c r="G336" i="21"/>
  <c r="H336" i="21"/>
  <c r="I336" i="21"/>
  <c r="J336" i="21"/>
  <c r="K336" i="21"/>
  <c r="L336" i="21"/>
  <c r="M336" i="21"/>
  <c r="N336" i="21"/>
  <c r="O336" i="21"/>
  <c r="P336" i="21"/>
  <c r="Q336" i="21"/>
  <c r="R336" i="21"/>
  <c r="S336" i="21"/>
  <c r="T336" i="21"/>
  <c r="U336" i="21"/>
  <c r="V336" i="21"/>
  <c r="Y336" i="21"/>
  <c r="Z336" i="21"/>
  <c r="AA336" i="21"/>
  <c r="AB336" i="21"/>
  <c r="AC336" i="21"/>
  <c r="AD336" i="21"/>
  <c r="AE336" i="21"/>
  <c r="AF336" i="21"/>
  <c r="AG336" i="21"/>
  <c r="AH336" i="21"/>
  <c r="AI336" i="21"/>
  <c r="AJ336" i="21"/>
  <c r="AK336" i="21"/>
  <c r="AL336" i="21"/>
  <c r="AM336" i="21"/>
  <c r="AN336" i="21"/>
  <c r="AO336" i="21"/>
  <c r="AP336" i="21"/>
  <c r="AQ336" i="21"/>
  <c r="AR336" i="21"/>
  <c r="AS336" i="21"/>
  <c r="AT336" i="21"/>
  <c r="AU336" i="21"/>
  <c r="AV336" i="21"/>
  <c r="AW336" i="21"/>
  <c r="AX336" i="21"/>
  <c r="AY336" i="21"/>
  <c r="AZ336" i="21"/>
  <c r="BA336" i="21"/>
  <c r="BB336" i="21"/>
  <c r="BC336" i="21"/>
  <c r="BD336" i="21"/>
  <c r="BE336" i="21"/>
  <c r="BF336" i="21"/>
  <c r="BG336" i="21"/>
  <c r="BH336" i="21"/>
  <c r="BI336" i="21"/>
  <c r="BJ336" i="21"/>
  <c r="BK336" i="21"/>
  <c r="BL336" i="21"/>
  <c r="BM336" i="21"/>
  <c r="BN336" i="21"/>
  <c r="BO336" i="21"/>
  <c r="BP336" i="21"/>
  <c r="C337" i="21"/>
  <c r="D337" i="21"/>
  <c r="G337" i="21"/>
  <c r="H337" i="21"/>
  <c r="I337" i="21"/>
  <c r="J337" i="21"/>
  <c r="K337" i="21"/>
  <c r="L337" i="21"/>
  <c r="M337" i="21"/>
  <c r="N337" i="21"/>
  <c r="O337" i="21"/>
  <c r="P337" i="21"/>
  <c r="Q337" i="21"/>
  <c r="R337" i="21"/>
  <c r="S337" i="21"/>
  <c r="T337" i="21"/>
  <c r="U337" i="21"/>
  <c r="V337" i="21"/>
  <c r="Y337" i="21"/>
  <c r="Z337" i="21"/>
  <c r="AA337" i="21"/>
  <c r="AB337" i="21"/>
  <c r="AC337" i="21"/>
  <c r="AD337" i="21"/>
  <c r="AE337" i="21"/>
  <c r="AF337" i="21"/>
  <c r="AG337" i="21"/>
  <c r="AH337" i="21"/>
  <c r="AI337" i="21"/>
  <c r="AJ337" i="21"/>
  <c r="AK337" i="21"/>
  <c r="AL337" i="21"/>
  <c r="AM337" i="21"/>
  <c r="AN337" i="21"/>
  <c r="AO337" i="21"/>
  <c r="AP337" i="21"/>
  <c r="AQ337" i="21"/>
  <c r="AR337" i="21"/>
  <c r="AS337" i="21"/>
  <c r="AT337" i="21"/>
  <c r="AU337" i="21"/>
  <c r="AV337" i="21"/>
  <c r="AW337" i="21"/>
  <c r="AX337" i="21"/>
  <c r="AY337" i="21"/>
  <c r="AZ337" i="21"/>
  <c r="BA337" i="21"/>
  <c r="BB337" i="21"/>
  <c r="BC337" i="21"/>
  <c r="BD337" i="21"/>
  <c r="BE337" i="21"/>
  <c r="BF337" i="21"/>
  <c r="BG337" i="21"/>
  <c r="BH337" i="21"/>
  <c r="BI337" i="21"/>
  <c r="BJ337" i="21"/>
  <c r="BK337" i="21"/>
  <c r="BL337" i="21"/>
  <c r="BM337" i="21"/>
  <c r="BN337" i="21"/>
  <c r="BO337" i="21"/>
  <c r="BP337" i="21"/>
  <c r="C338" i="21"/>
  <c r="D338" i="21"/>
  <c r="G338" i="21"/>
  <c r="H338" i="21"/>
  <c r="I338" i="21"/>
  <c r="J338" i="21"/>
  <c r="K338" i="21"/>
  <c r="L338" i="21"/>
  <c r="M338" i="21"/>
  <c r="N338" i="21"/>
  <c r="O338" i="21"/>
  <c r="P338" i="21"/>
  <c r="Q338" i="21"/>
  <c r="R338" i="21"/>
  <c r="S338" i="21"/>
  <c r="T338" i="21"/>
  <c r="U338" i="21"/>
  <c r="V338" i="21"/>
  <c r="Y338" i="21"/>
  <c r="Z338" i="21"/>
  <c r="AA338" i="21"/>
  <c r="AB338" i="21"/>
  <c r="AC338" i="21"/>
  <c r="AD338" i="21"/>
  <c r="AE338" i="21"/>
  <c r="AF338" i="21"/>
  <c r="AG338" i="21"/>
  <c r="AH338" i="21"/>
  <c r="AI338" i="21"/>
  <c r="AJ338" i="21"/>
  <c r="AK338" i="21"/>
  <c r="AL338" i="21"/>
  <c r="AM338" i="21"/>
  <c r="AN338" i="21"/>
  <c r="AO338" i="21"/>
  <c r="AP338" i="21"/>
  <c r="AQ338" i="21"/>
  <c r="AR338" i="21"/>
  <c r="AS338" i="21"/>
  <c r="AT338" i="21"/>
  <c r="AU338" i="21"/>
  <c r="AV338" i="21"/>
  <c r="AW338" i="21"/>
  <c r="AX338" i="21"/>
  <c r="AY338" i="21"/>
  <c r="AZ338" i="21"/>
  <c r="BA338" i="21"/>
  <c r="BB338" i="21"/>
  <c r="BC338" i="21"/>
  <c r="BD338" i="21"/>
  <c r="BE338" i="21"/>
  <c r="BF338" i="21"/>
  <c r="BG338" i="21"/>
  <c r="BH338" i="21"/>
  <c r="BI338" i="21"/>
  <c r="BJ338" i="21"/>
  <c r="BK338" i="21"/>
  <c r="BL338" i="21"/>
  <c r="BM338" i="21"/>
  <c r="BN338" i="21"/>
  <c r="BO338" i="21"/>
  <c r="BP338" i="21"/>
  <c r="C339" i="21"/>
  <c r="D339" i="21"/>
  <c r="G339" i="21"/>
  <c r="H339" i="21"/>
  <c r="I339" i="21"/>
  <c r="J339" i="21"/>
  <c r="K339" i="21"/>
  <c r="L339" i="21"/>
  <c r="M339" i="21"/>
  <c r="N339" i="21"/>
  <c r="O339" i="21"/>
  <c r="P339" i="21"/>
  <c r="Q339" i="21"/>
  <c r="R339" i="21"/>
  <c r="S339" i="21"/>
  <c r="T339" i="21"/>
  <c r="U339" i="21"/>
  <c r="V339" i="21"/>
  <c r="Y339" i="21"/>
  <c r="Z339" i="21"/>
  <c r="AA339" i="21"/>
  <c r="AB339" i="21"/>
  <c r="AC339" i="21"/>
  <c r="AD339" i="21"/>
  <c r="AE339" i="21"/>
  <c r="AF339" i="21"/>
  <c r="AG339" i="21"/>
  <c r="AH339" i="21"/>
  <c r="AI339" i="21"/>
  <c r="AJ339" i="21"/>
  <c r="AK339" i="21"/>
  <c r="AL339" i="21"/>
  <c r="AM339" i="21"/>
  <c r="AN339" i="21"/>
  <c r="AO339" i="21"/>
  <c r="AP339" i="21"/>
  <c r="AQ339" i="21"/>
  <c r="AR339" i="21"/>
  <c r="AS339" i="21"/>
  <c r="AT339" i="21"/>
  <c r="AU339" i="21"/>
  <c r="AV339" i="21"/>
  <c r="AW339" i="21"/>
  <c r="AX339" i="21"/>
  <c r="AY339" i="21"/>
  <c r="AZ339" i="21"/>
  <c r="BA339" i="21"/>
  <c r="BB339" i="21"/>
  <c r="BC339" i="21"/>
  <c r="BD339" i="21"/>
  <c r="BE339" i="21"/>
  <c r="BF339" i="21"/>
  <c r="BG339" i="21"/>
  <c r="BH339" i="21"/>
  <c r="BI339" i="21"/>
  <c r="BJ339" i="21"/>
  <c r="BK339" i="21"/>
  <c r="BL339" i="21"/>
  <c r="BM339" i="21"/>
  <c r="BN339" i="21"/>
  <c r="BO339" i="21"/>
  <c r="BP339" i="21"/>
  <c r="C340" i="21"/>
  <c r="D340" i="21"/>
  <c r="G340" i="21"/>
  <c r="H340" i="21"/>
  <c r="I340" i="21"/>
  <c r="J340" i="21"/>
  <c r="K340" i="21"/>
  <c r="L340" i="21"/>
  <c r="M340" i="21"/>
  <c r="N340" i="21"/>
  <c r="O340" i="21"/>
  <c r="P340" i="21"/>
  <c r="Q340" i="21"/>
  <c r="R340" i="21"/>
  <c r="S340" i="21"/>
  <c r="T340" i="21"/>
  <c r="U340" i="21"/>
  <c r="V340" i="21"/>
  <c r="Y340" i="21"/>
  <c r="Z340" i="21"/>
  <c r="AA340" i="21"/>
  <c r="AB340" i="21"/>
  <c r="AC340" i="21"/>
  <c r="AD340" i="21"/>
  <c r="AE340" i="21"/>
  <c r="AF340" i="21"/>
  <c r="AG340" i="21"/>
  <c r="AH340" i="21"/>
  <c r="AI340" i="21"/>
  <c r="AJ340" i="21"/>
  <c r="AK340" i="21"/>
  <c r="AL340" i="21"/>
  <c r="AM340" i="21"/>
  <c r="AN340" i="21"/>
  <c r="AO340" i="21"/>
  <c r="AP340" i="21"/>
  <c r="AQ340" i="21"/>
  <c r="AR340" i="21"/>
  <c r="AS340" i="21"/>
  <c r="AT340" i="21"/>
  <c r="AU340" i="21"/>
  <c r="AV340" i="21"/>
  <c r="AW340" i="21"/>
  <c r="AX340" i="21"/>
  <c r="AY340" i="21"/>
  <c r="AZ340" i="21"/>
  <c r="BA340" i="21"/>
  <c r="BB340" i="21"/>
  <c r="BC340" i="21"/>
  <c r="BD340" i="21"/>
  <c r="BE340" i="21"/>
  <c r="BF340" i="21"/>
  <c r="BG340" i="21"/>
  <c r="BH340" i="21"/>
  <c r="BI340" i="21"/>
  <c r="BJ340" i="21"/>
  <c r="BK340" i="21"/>
  <c r="BL340" i="21"/>
  <c r="BM340" i="21"/>
  <c r="BN340" i="21"/>
  <c r="BO340" i="21"/>
  <c r="BP340" i="21"/>
  <c r="C341" i="21"/>
  <c r="D341" i="21"/>
  <c r="G341" i="21"/>
  <c r="H341" i="21"/>
  <c r="I341" i="21"/>
  <c r="J341" i="21"/>
  <c r="K341" i="21"/>
  <c r="L341" i="21"/>
  <c r="M341" i="21"/>
  <c r="N341" i="21"/>
  <c r="O341" i="21"/>
  <c r="P341" i="21"/>
  <c r="Q341" i="21"/>
  <c r="R341" i="21"/>
  <c r="S341" i="21"/>
  <c r="T341" i="21"/>
  <c r="U341" i="21"/>
  <c r="V341" i="21"/>
  <c r="Y341" i="21"/>
  <c r="Z341" i="21"/>
  <c r="AA341" i="21"/>
  <c r="AB341" i="21"/>
  <c r="AC341" i="21"/>
  <c r="AD341" i="21"/>
  <c r="AE341" i="21"/>
  <c r="AF341" i="21"/>
  <c r="AG341" i="21"/>
  <c r="AH341" i="21"/>
  <c r="AI341" i="21"/>
  <c r="AJ341" i="21"/>
  <c r="AK341" i="21"/>
  <c r="AL341" i="21"/>
  <c r="AM341" i="21"/>
  <c r="AN341" i="21"/>
  <c r="AO341" i="21"/>
  <c r="AP341" i="21"/>
  <c r="AQ341" i="21"/>
  <c r="AR341" i="21"/>
  <c r="AS341" i="21"/>
  <c r="AT341" i="21"/>
  <c r="AU341" i="21"/>
  <c r="AV341" i="21"/>
  <c r="AW341" i="21"/>
  <c r="AX341" i="21"/>
  <c r="AY341" i="21"/>
  <c r="AZ341" i="21"/>
  <c r="BA341" i="21"/>
  <c r="BB341" i="21"/>
  <c r="BC341" i="21"/>
  <c r="BD341" i="21"/>
  <c r="BE341" i="21"/>
  <c r="BF341" i="21"/>
  <c r="BG341" i="21"/>
  <c r="BH341" i="21"/>
  <c r="BI341" i="21"/>
  <c r="BJ341" i="21"/>
  <c r="BK341" i="21"/>
  <c r="BL341" i="21"/>
  <c r="BM341" i="21"/>
  <c r="BN341" i="21"/>
  <c r="BO341" i="21"/>
  <c r="BP341" i="21"/>
  <c r="C342" i="21"/>
  <c r="D342" i="21"/>
  <c r="G342" i="21"/>
  <c r="H342" i="21"/>
  <c r="I342" i="21"/>
  <c r="J342" i="21"/>
  <c r="K342" i="21"/>
  <c r="L342" i="21"/>
  <c r="M342" i="21"/>
  <c r="N342" i="21"/>
  <c r="O342" i="21"/>
  <c r="P342" i="21"/>
  <c r="Q342" i="21"/>
  <c r="R342" i="21"/>
  <c r="S342" i="21"/>
  <c r="T342" i="21"/>
  <c r="U342" i="21"/>
  <c r="V342" i="21"/>
  <c r="Y342" i="21"/>
  <c r="Z342" i="21"/>
  <c r="AA342" i="21"/>
  <c r="AB342" i="21"/>
  <c r="AC342" i="21"/>
  <c r="AD342" i="21"/>
  <c r="AE342" i="21"/>
  <c r="AF342" i="21"/>
  <c r="AG342" i="21"/>
  <c r="AH342" i="21"/>
  <c r="AI342" i="21"/>
  <c r="AJ342" i="21"/>
  <c r="AK342" i="21"/>
  <c r="AL342" i="21"/>
  <c r="AM342" i="21"/>
  <c r="AN342" i="21"/>
  <c r="AO342" i="21"/>
  <c r="AP342" i="21"/>
  <c r="AQ342" i="21"/>
  <c r="AR342" i="21"/>
  <c r="AS342" i="21"/>
  <c r="AT342" i="21"/>
  <c r="AU342" i="21"/>
  <c r="AV342" i="21"/>
  <c r="AW342" i="21"/>
  <c r="AX342" i="21"/>
  <c r="AY342" i="21"/>
  <c r="AZ342" i="21"/>
  <c r="BA342" i="21"/>
  <c r="BB342" i="21"/>
  <c r="BC342" i="21"/>
  <c r="BD342" i="21"/>
  <c r="BE342" i="21"/>
  <c r="BF342" i="21"/>
  <c r="BG342" i="21"/>
  <c r="BH342" i="21"/>
  <c r="BI342" i="21"/>
  <c r="BJ342" i="21"/>
  <c r="BK342" i="21"/>
  <c r="BL342" i="21"/>
  <c r="BM342" i="21"/>
  <c r="BN342" i="21"/>
  <c r="BO342" i="21"/>
  <c r="BP342" i="21"/>
  <c r="C343" i="21"/>
  <c r="D343" i="21"/>
  <c r="G343" i="21"/>
  <c r="H343" i="21"/>
  <c r="I343" i="21"/>
  <c r="J343" i="21"/>
  <c r="K343" i="21"/>
  <c r="L343" i="21"/>
  <c r="M343" i="21"/>
  <c r="N343" i="21"/>
  <c r="O343" i="21"/>
  <c r="P343" i="21"/>
  <c r="Q343" i="21"/>
  <c r="R343" i="21"/>
  <c r="S343" i="21"/>
  <c r="T343" i="21"/>
  <c r="U343" i="21"/>
  <c r="V343" i="21"/>
  <c r="Y343" i="21"/>
  <c r="Z343" i="21"/>
  <c r="AA343" i="21"/>
  <c r="AB343" i="21"/>
  <c r="AC343" i="21"/>
  <c r="AD343" i="21"/>
  <c r="AE343" i="21"/>
  <c r="AF343" i="21"/>
  <c r="AG343" i="21"/>
  <c r="AH343" i="21"/>
  <c r="AI343" i="21"/>
  <c r="AJ343" i="21"/>
  <c r="AK343" i="21"/>
  <c r="AL343" i="21"/>
  <c r="AM343" i="21"/>
  <c r="AN343" i="21"/>
  <c r="AO343" i="21"/>
  <c r="AP343" i="21"/>
  <c r="AQ343" i="21"/>
  <c r="AR343" i="21"/>
  <c r="AS343" i="21"/>
  <c r="AT343" i="21"/>
  <c r="AU343" i="21"/>
  <c r="AV343" i="21"/>
  <c r="AW343" i="21"/>
  <c r="AX343" i="21"/>
  <c r="AY343" i="21"/>
  <c r="AZ343" i="21"/>
  <c r="BA343" i="21"/>
  <c r="BB343" i="21"/>
  <c r="BC343" i="21"/>
  <c r="BD343" i="21"/>
  <c r="BE343" i="21"/>
  <c r="BF343" i="21"/>
  <c r="BG343" i="21"/>
  <c r="BH343" i="21"/>
  <c r="BI343" i="21"/>
  <c r="BJ343" i="21"/>
  <c r="BK343" i="21"/>
  <c r="BL343" i="21"/>
  <c r="BM343" i="21"/>
  <c r="BN343" i="21"/>
  <c r="BO343" i="21"/>
  <c r="BP343" i="21"/>
  <c r="C344" i="21"/>
  <c r="D344" i="21"/>
  <c r="G344" i="21"/>
  <c r="H344" i="21"/>
  <c r="I344" i="21"/>
  <c r="J344" i="21"/>
  <c r="K344" i="21"/>
  <c r="L344" i="21"/>
  <c r="M344" i="21"/>
  <c r="N344" i="21"/>
  <c r="O344" i="21"/>
  <c r="P344" i="21"/>
  <c r="Q344" i="21"/>
  <c r="R344" i="21"/>
  <c r="S344" i="21"/>
  <c r="T344" i="21"/>
  <c r="U344" i="21"/>
  <c r="V344" i="21"/>
  <c r="Y344" i="21"/>
  <c r="Z344" i="21"/>
  <c r="AA344" i="21"/>
  <c r="AB344" i="21"/>
  <c r="AC344" i="21"/>
  <c r="AD344" i="21"/>
  <c r="AE344" i="21"/>
  <c r="AF344" i="21"/>
  <c r="AG344" i="21"/>
  <c r="AH344" i="21"/>
  <c r="AI344" i="21"/>
  <c r="AJ344" i="21"/>
  <c r="AK344" i="21"/>
  <c r="AL344" i="21"/>
  <c r="AM344" i="21"/>
  <c r="AN344" i="21"/>
  <c r="AO344" i="21"/>
  <c r="AP344" i="21"/>
  <c r="AQ344" i="21"/>
  <c r="AR344" i="21"/>
  <c r="AS344" i="21"/>
  <c r="AT344" i="21"/>
  <c r="AU344" i="21"/>
  <c r="AV344" i="21"/>
  <c r="AW344" i="21"/>
  <c r="AX344" i="21"/>
  <c r="AY344" i="21"/>
  <c r="AZ344" i="21"/>
  <c r="BA344" i="21"/>
  <c r="BB344" i="21"/>
  <c r="BC344" i="21"/>
  <c r="BD344" i="21"/>
  <c r="BE344" i="21"/>
  <c r="BF344" i="21"/>
  <c r="BG344" i="21"/>
  <c r="BH344" i="21"/>
  <c r="BI344" i="21"/>
  <c r="BJ344" i="21"/>
  <c r="BK344" i="21"/>
  <c r="BL344" i="21"/>
  <c r="BM344" i="21"/>
  <c r="BN344" i="21"/>
  <c r="BO344" i="21"/>
  <c r="BP344" i="21"/>
  <c r="C345" i="21"/>
  <c r="D345" i="21"/>
  <c r="G345" i="21"/>
  <c r="H345" i="21"/>
  <c r="I345" i="21"/>
  <c r="J345" i="21"/>
  <c r="K345" i="21"/>
  <c r="L345" i="21"/>
  <c r="M345" i="21"/>
  <c r="N345" i="21"/>
  <c r="O345" i="21"/>
  <c r="P345" i="21"/>
  <c r="Q345" i="21"/>
  <c r="R345" i="21"/>
  <c r="S345" i="21"/>
  <c r="T345" i="21"/>
  <c r="U345" i="21"/>
  <c r="V345" i="21"/>
  <c r="Y345" i="21"/>
  <c r="Z345" i="21"/>
  <c r="AA345" i="21"/>
  <c r="AB345" i="21"/>
  <c r="AC345" i="21"/>
  <c r="AD345" i="21"/>
  <c r="AE345" i="21"/>
  <c r="AF345" i="21"/>
  <c r="AG345" i="21"/>
  <c r="AH345" i="21"/>
  <c r="AI345" i="21"/>
  <c r="AJ345" i="21"/>
  <c r="AK345" i="21"/>
  <c r="AL345" i="21"/>
  <c r="AM345" i="21"/>
  <c r="AN345" i="21"/>
  <c r="AO345" i="21"/>
  <c r="AP345" i="21"/>
  <c r="AQ345" i="21"/>
  <c r="AR345" i="21"/>
  <c r="AS345" i="21"/>
  <c r="AT345" i="21"/>
  <c r="AU345" i="21"/>
  <c r="AV345" i="21"/>
  <c r="AW345" i="21"/>
  <c r="AX345" i="21"/>
  <c r="AY345" i="21"/>
  <c r="AZ345" i="21"/>
  <c r="BA345" i="21"/>
  <c r="BB345" i="21"/>
  <c r="BC345" i="21"/>
  <c r="BD345" i="21"/>
  <c r="BE345" i="21"/>
  <c r="BF345" i="21"/>
  <c r="BG345" i="21"/>
  <c r="BH345" i="21"/>
  <c r="BI345" i="21"/>
  <c r="BJ345" i="21"/>
  <c r="BK345" i="21"/>
  <c r="BL345" i="21"/>
  <c r="BM345" i="21"/>
  <c r="BN345" i="21"/>
  <c r="BO345" i="21"/>
  <c r="BP345" i="21"/>
  <c r="C346" i="21"/>
  <c r="D346" i="21"/>
  <c r="G346" i="21"/>
  <c r="H346" i="21"/>
  <c r="I346" i="21"/>
  <c r="J346" i="21"/>
  <c r="K346" i="21"/>
  <c r="L346" i="21"/>
  <c r="M346" i="21"/>
  <c r="N346" i="21"/>
  <c r="O346" i="21"/>
  <c r="P346" i="21"/>
  <c r="Q346" i="21"/>
  <c r="R346" i="21"/>
  <c r="S346" i="21"/>
  <c r="T346" i="21"/>
  <c r="U346" i="21"/>
  <c r="V346" i="21"/>
  <c r="Y346" i="21"/>
  <c r="Z346" i="21"/>
  <c r="AA346" i="21"/>
  <c r="AB346" i="21"/>
  <c r="AC346" i="21"/>
  <c r="AD346" i="21"/>
  <c r="AE346" i="21"/>
  <c r="AF346" i="21"/>
  <c r="AG346" i="21"/>
  <c r="AH346" i="21"/>
  <c r="AI346" i="21"/>
  <c r="AJ346" i="21"/>
  <c r="AK346" i="21"/>
  <c r="AL346" i="21"/>
  <c r="AM346" i="21"/>
  <c r="AN346" i="21"/>
  <c r="AO346" i="21"/>
  <c r="AP346" i="21"/>
  <c r="AQ346" i="21"/>
  <c r="AR346" i="21"/>
  <c r="AS346" i="21"/>
  <c r="AT346" i="21"/>
  <c r="AU346" i="21"/>
  <c r="AV346" i="21"/>
  <c r="AW346" i="21"/>
  <c r="AX346" i="21"/>
  <c r="AY346" i="21"/>
  <c r="AZ346" i="21"/>
  <c r="BA346" i="21"/>
  <c r="BB346" i="21"/>
  <c r="BC346" i="21"/>
  <c r="BD346" i="21"/>
  <c r="BE346" i="21"/>
  <c r="BF346" i="21"/>
  <c r="BG346" i="21"/>
  <c r="BH346" i="21"/>
  <c r="BI346" i="21"/>
  <c r="BJ346" i="21"/>
  <c r="BK346" i="21"/>
  <c r="BL346" i="21"/>
  <c r="BM346" i="21"/>
  <c r="BN346" i="21"/>
  <c r="BO346" i="21"/>
  <c r="BP346" i="21"/>
  <c r="C347" i="21"/>
  <c r="D347" i="21"/>
  <c r="G347" i="21"/>
  <c r="H347" i="21"/>
  <c r="I347" i="21"/>
  <c r="J347" i="21"/>
  <c r="K347" i="21"/>
  <c r="L347" i="21"/>
  <c r="M347" i="21"/>
  <c r="N347" i="21"/>
  <c r="O347" i="21"/>
  <c r="P347" i="21"/>
  <c r="Q347" i="21"/>
  <c r="R347" i="21"/>
  <c r="S347" i="21"/>
  <c r="T347" i="21"/>
  <c r="U347" i="21"/>
  <c r="V347" i="21"/>
  <c r="Y347" i="21"/>
  <c r="Z347" i="21"/>
  <c r="AA347" i="21"/>
  <c r="AB347" i="21"/>
  <c r="AC347" i="21"/>
  <c r="AD347" i="21"/>
  <c r="AE347" i="21"/>
  <c r="AF347" i="21"/>
  <c r="AG347" i="21"/>
  <c r="AH347" i="21"/>
  <c r="AI347" i="21"/>
  <c r="AJ347" i="21"/>
  <c r="AK347" i="21"/>
  <c r="AL347" i="21"/>
  <c r="AM347" i="21"/>
  <c r="AN347" i="21"/>
  <c r="AO347" i="21"/>
  <c r="AP347" i="21"/>
  <c r="AQ347" i="21"/>
  <c r="AR347" i="21"/>
  <c r="AS347" i="21"/>
  <c r="AT347" i="21"/>
  <c r="AU347" i="21"/>
  <c r="AV347" i="21"/>
  <c r="AW347" i="21"/>
  <c r="AX347" i="21"/>
  <c r="AY347" i="21"/>
  <c r="AZ347" i="21"/>
  <c r="BA347" i="21"/>
  <c r="BB347" i="21"/>
  <c r="BC347" i="21"/>
  <c r="BD347" i="21"/>
  <c r="BE347" i="21"/>
  <c r="BF347" i="21"/>
  <c r="BG347" i="21"/>
  <c r="BH347" i="21"/>
  <c r="BI347" i="21"/>
  <c r="BJ347" i="21"/>
  <c r="BK347" i="21"/>
  <c r="BL347" i="21"/>
  <c r="BM347" i="21"/>
  <c r="BN347" i="21"/>
  <c r="BO347" i="21"/>
  <c r="BP347" i="21"/>
  <c r="C348" i="21"/>
  <c r="D348" i="21"/>
  <c r="G348" i="21"/>
  <c r="H348" i="21"/>
  <c r="I348" i="21"/>
  <c r="J348" i="21"/>
  <c r="K348" i="21"/>
  <c r="L348" i="21"/>
  <c r="M348" i="21"/>
  <c r="N348" i="21"/>
  <c r="O348" i="21"/>
  <c r="P348" i="21"/>
  <c r="Q348" i="21"/>
  <c r="R348" i="21"/>
  <c r="S348" i="21"/>
  <c r="T348" i="21"/>
  <c r="U348" i="21"/>
  <c r="V348" i="21"/>
  <c r="Y348" i="21"/>
  <c r="Z348" i="21"/>
  <c r="AA348" i="21"/>
  <c r="AB348" i="21"/>
  <c r="AC348" i="21"/>
  <c r="AD348" i="21"/>
  <c r="AE348" i="21"/>
  <c r="AF348" i="21"/>
  <c r="AG348" i="21"/>
  <c r="AH348" i="21"/>
  <c r="AI348" i="21"/>
  <c r="AJ348" i="21"/>
  <c r="AK348" i="21"/>
  <c r="AL348" i="21"/>
  <c r="AM348" i="21"/>
  <c r="AN348" i="21"/>
  <c r="AO348" i="21"/>
  <c r="AP348" i="21"/>
  <c r="AQ348" i="21"/>
  <c r="AR348" i="21"/>
  <c r="AS348" i="21"/>
  <c r="AT348" i="21"/>
  <c r="AU348" i="21"/>
  <c r="AV348" i="21"/>
  <c r="AW348" i="21"/>
  <c r="AX348" i="21"/>
  <c r="AY348" i="21"/>
  <c r="AZ348" i="21"/>
  <c r="BA348" i="21"/>
  <c r="BB348" i="21"/>
  <c r="BC348" i="21"/>
  <c r="BD348" i="21"/>
  <c r="BE348" i="21"/>
  <c r="BF348" i="21"/>
  <c r="BG348" i="21"/>
  <c r="BH348" i="21"/>
  <c r="BI348" i="21"/>
  <c r="BJ348" i="21"/>
  <c r="BK348" i="21"/>
  <c r="BL348" i="21"/>
  <c r="BM348" i="21"/>
  <c r="BN348" i="21"/>
  <c r="BO348" i="21"/>
  <c r="BP348" i="21"/>
  <c r="C349" i="21"/>
  <c r="D349" i="21"/>
  <c r="G349" i="21"/>
  <c r="H349" i="21"/>
  <c r="I349" i="21"/>
  <c r="J349" i="21"/>
  <c r="K349" i="21"/>
  <c r="L349" i="21"/>
  <c r="M349" i="21"/>
  <c r="N349" i="21"/>
  <c r="O349" i="21"/>
  <c r="P349" i="21"/>
  <c r="Q349" i="21"/>
  <c r="R349" i="21"/>
  <c r="S349" i="21"/>
  <c r="T349" i="21"/>
  <c r="U349" i="21"/>
  <c r="V349" i="21"/>
  <c r="Y349" i="21"/>
  <c r="Z349" i="21"/>
  <c r="AA349" i="21"/>
  <c r="AB349" i="21"/>
  <c r="AC349" i="21"/>
  <c r="AD349" i="21"/>
  <c r="AE349" i="21"/>
  <c r="AF349" i="21"/>
  <c r="AG349" i="21"/>
  <c r="AH349" i="21"/>
  <c r="AI349" i="21"/>
  <c r="AJ349" i="21"/>
  <c r="AK349" i="21"/>
  <c r="AL349" i="21"/>
  <c r="AM349" i="21"/>
  <c r="AN349" i="21"/>
  <c r="AO349" i="21"/>
  <c r="AP349" i="21"/>
  <c r="AQ349" i="21"/>
  <c r="AR349" i="21"/>
  <c r="AS349" i="21"/>
  <c r="AT349" i="21"/>
  <c r="AU349" i="21"/>
  <c r="AV349" i="21"/>
  <c r="AW349" i="21"/>
  <c r="AX349" i="21"/>
  <c r="AY349" i="21"/>
  <c r="AZ349" i="21"/>
  <c r="BA349" i="21"/>
  <c r="BB349" i="21"/>
  <c r="BC349" i="21"/>
  <c r="BD349" i="21"/>
  <c r="BE349" i="21"/>
  <c r="BF349" i="21"/>
  <c r="BG349" i="21"/>
  <c r="BH349" i="21"/>
  <c r="BI349" i="21"/>
  <c r="BJ349" i="21"/>
  <c r="BK349" i="21"/>
  <c r="BL349" i="21"/>
  <c r="BM349" i="21"/>
  <c r="BN349" i="21"/>
  <c r="BO349" i="21"/>
  <c r="BP349" i="21"/>
  <c r="C350" i="21"/>
  <c r="D350" i="21"/>
  <c r="G350" i="21"/>
  <c r="H350" i="21"/>
  <c r="I350" i="21"/>
  <c r="J350" i="21"/>
  <c r="K350" i="21"/>
  <c r="L350" i="21"/>
  <c r="M350" i="21"/>
  <c r="N350" i="21"/>
  <c r="O350" i="21"/>
  <c r="P350" i="21"/>
  <c r="Q350" i="21"/>
  <c r="R350" i="21"/>
  <c r="S350" i="21"/>
  <c r="T350" i="21"/>
  <c r="U350" i="21"/>
  <c r="V350" i="21"/>
  <c r="Y350" i="21"/>
  <c r="Z350" i="21"/>
  <c r="AA350" i="21"/>
  <c r="AB350" i="21"/>
  <c r="AC350" i="21"/>
  <c r="AD350" i="21"/>
  <c r="AE350" i="21"/>
  <c r="AF350" i="21"/>
  <c r="AG350" i="21"/>
  <c r="AH350" i="21"/>
  <c r="AI350" i="21"/>
  <c r="AJ350" i="21"/>
  <c r="AK350" i="21"/>
  <c r="AL350" i="21"/>
  <c r="AM350" i="21"/>
  <c r="AN350" i="21"/>
  <c r="AO350" i="21"/>
  <c r="AP350" i="21"/>
  <c r="AQ350" i="21"/>
  <c r="AR350" i="21"/>
  <c r="AS350" i="21"/>
  <c r="AT350" i="21"/>
  <c r="AU350" i="21"/>
  <c r="AV350" i="21"/>
  <c r="AW350" i="21"/>
  <c r="AX350" i="21"/>
  <c r="AY350" i="21"/>
  <c r="AZ350" i="21"/>
  <c r="BA350" i="21"/>
  <c r="BB350" i="21"/>
  <c r="BC350" i="21"/>
  <c r="BD350" i="21"/>
  <c r="BE350" i="21"/>
  <c r="BF350" i="21"/>
  <c r="BG350" i="21"/>
  <c r="BH350" i="21"/>
  <c r="BI350" i="21"/>
  <c r="BJ350" i="21"/>
  <c r="BK350" i="21"/>
  <c r="BL350" i="21"/>
  <c r="BM350" i="21"/>
  <c r="BN350" i="21"/>
  <c r="BO350" i="21"/>
  <c r="BP350" i="21"/>
  <c r="C351" i="21"/>
  <c r="D351" i="21"/>
  <c r="G351" i="21"/>
  <c r="H351" i="21"/>
  <c r="I351" i="21"/>
  <c r="J351" i="21"/>
  <c r="K351" i="21"/>
  <c r="L351" i="21"/>
  <c r="M351" i="21"/>
  <c r="N351" i="21"/>
  <c r="O351" i="21"/>
  <c r="P351" i="21"/>
  <c r="Q351" i="21"/>
  <c r="R351" i="21"/>
  <c r="S351" i="21"/>
  <c r="T351" i="21"/>
  <c r="U351" i="21"/>
  <c r="V351" i="21"/>
  <c r="Y351" i="21"/>
  <c r="Z351" i="21"/>
  <c r="AA351" i="21"/>
  <c r="AB351" i="21"/>
  <c r="AC351" i="21"/>
  <c r="AD351" i="21"/>
  <c r="AE351" i="21"/>
  <c r="AF351" i="21"/>
  <c r="AG351" i="21"/>
  <c r="AH351" i="21"/>
  <c r="AI351" i="21"/>
  <c r="AJ351" i="21"/>
  <c r="AK351" i="21"/>
  <c r="AL351" i="21"/>
  <c r="AM351" i="21"/>
  <c r="AN351" i="21"/>
  <c r="AO351" i="21"/>
  <c r="AP351" i="21"/>
  <c r="AQ351" i="21"/>
  <c r="AR351" i="21"/>
  <c r="AS351" i="21"/>
  <c r="AT351" i="21"/>
  <c r="AU351" i="21"/>
  <c r="AV351" i="21"/>
  <c r="AW351" i="21"/>
  <c r="AX351" i="21"/>
  <c r="AY351" i="21"/>
  <c r="AZ351" i="21"/>
  <c r="BA351" i="21"/>
  <c r="BB351" i="21"/>
  <c r="BC351" i="21"/>
  <c r="BD351" i="21"/>
  <c r="BE351" i="21"/>
  <c r="BF351" i="21"/>
  <c r="BG351" i="21"/>
  <c r="BH351" i="21"/>
  <c r="BI351" i="21"/>
  <c r="BJ351" i="21"/>
  <c r="BK351" i="21"/>
  <c r="BL351" i="21"/>
  <c r="BM351" i="21"/>
  <c r="BN351" i="21"/>
  <c r="BO351" i="21"/>
  <c r="BP351" i="21"/>
  <c r="C352" i="21"/>
  <c r="D352" i="21"/>
  <c r="G352" i="21"/>
  <c r="H352" i="21"/>
  <c r="I352" i="21"/>
  <c r="J352" i="21"/>
  <c r="K352" i="21"/>
  <c r="L352" i="21"/>
  <c r="M352" i="21"/>
  <c r="N352" i="21"/>
  <c r="O352" i="21"/>
  <c r="P352" i="21"/>
  <c r="Q352" i="21"/>
  <c r="R352" i="21"/>
  <c r="S352" i="21"/>
  <c r="T352" i="21"/>
  <c r="U352" i="21"/>
  <c r="V352" i="21"/>
  <c r="Y352" i="21"/>
  <c r="Z352" i="21"/>
  <c r="AA352" i="21"/>
  <c r="AB352" i="21"/>
  <c r="AC352" i="21"/>
  <c r="AD352" i="21"/>
  <c r="AE352" i="21"/>
  <c r="AF352" i="21"/>
  <c r="AG352" i="21"/>
  <c r="AH352" i="21"/>
  <c r="AI352" i="21"/>
  <c r="AJ352" i="21"/>
  <c r="AK352" i="21"/>
  <c r="AL352" i="21"/>
  <c r="AM352" i="21"/>
  <c r="AN352" i="21"/>
  <c r="AO352" i="21"/>
  <c r="AP352" i="21"/>
  <c r="AQ352" i="21"/>
  <c r="AR352" i="21"/>
  <c r="AS352" i="21"/>
  <c r="AT352" i="21"/>
  <c r="AU352" i="21"/>
  <c r="AV352" i="21"/>
  <c r="AW352" i="21"/>
  <c r="AX352" i="21"/>
  <c r="AY352" i="21"/>
  <c r="AZ352" i="21"/>
  <c r="BA352" i="21"/>
  <c r="BB352" i="21"/>
  <c r="BC352" i="21"/>
  <c r="BD352" i="21"/>
  <c r="BE352" i="21"/>
  <c r="BF352" i="21"/>
  <c r="BG352" i="21"/>
  <c r="BH352" i="21"/>
  <c r="BI352" i="21"/>
  <c r="BJ352" i="21"/>
  <c r="BK352" i="21"/>
  <c r="BL352" i="21"/>
  <c r="BM352" i="21"/>
  <c r="BN352" i="21"/>
  <c r="BO352" i="21"/>
  <c r="BP352" i="21"/>
  <c r="C353" i="21"/>
  <c r="D353" i="21"/>
  <c r="G353" i="21"/>
  <c r="H353" i="21"/>
  <c r="I353" i="21"/>
  <c r="J353" i="21"/>
  <c r="K353" i="21"/>
  <c r="L353" i="21"/>
  <c r="M353" i="21"/>
  <c r="N353" i="21"/>
  <c r="O353" i="21"/>
  <c r="P353" i="21"/>
  <c r="Q353" i="21"/>
  <c r="R353" i="21"/>
  <c r="S353" i="21"/>
  <c r="T353" i="21"/>
  <c r="U353" i="21"/>
  <c r="V353" i="21"/>
  <c r="Y353" i="21"/>
  <c r="Z353" i="21"/>
  <c r="AA353" i="21"/>
  <c r="AB353" i="21"/>
  <c r="AC353" i="21"/>
  <c r="AD353" i="21"/>
  <c r="AE353" i="21"/>
  <c r="AF353" i="21"/>
  <c r="AG353" i="21"/>
  <c r="AH353" i="21"/>
  <c r="AI353" i="21"/>
  <c r="AJ353" i="21"/>
  <c r="AK353" i="21"/>
  <c r="AL353" i="21"/>
  <c r="AM353" i="21"/>
  <c r="AN353" i="21"/>
  <c r="AO353" i="21"/>
  <c r="AP353" i="21"/>
  <c r="AQ353" i="21"/>
  <c r="AR353" i="21"/>
  <c r="AS353" i="21"/>
  <c r="AT353" i="21"/>
  <c r="AU353" i="21"/>
  <c r="AV353" i="21"/>
  <c r="AW353" i="21"/>
  <c r="AX353" i="21"/>
  <c r="AY353" i="21"/>
  <c r="AZ353" i="21"/>
  <c r="BA353" i="21"/>
  <c r="BB353" i="21"/>
  <c r="BC353" i="21"/>
  <c r="BD353" i="21"/>
  <c r="BE353" i="21"/>
  <c r="BF353" i="21"/>
  <c r="BG353" i="21"/>
  <c r="BH353" i="21"/>
  <c r="BI353" i="21"/>
  <c r="BJ353" i="21"/>
  <c r="BK353" i="21"/>
  <c r="BL353" i="21"/>
  <c r="BM353" i="21"/>
  <c r="BN353" i="21"/>
  <c r="BO353" i="21"/>
  <c r="BP353" i="21"/>
  <c r="C354" i="21"/>
  <c r="D354" i="21"/>
  <c r="G354" i="21"/>
  <c r="H354" i="21"/>
  <c r="I354" i="21"/>
  <c r="J354" i="21"/>
  <c r="K354" i="21"/>
  <c r="L354" i="21"/>
  <c r="M354" i="21"/>
  <c r="N354" i="21"/>
  <c r="O354" i="21"/>
  <c r="P354" i="21"/>
  <c r="Q354" i="21"/>
  <c r="R354" i="21"/>
  <c r="S354" i="21"/>
  <c r="T354" i="21"/>
  <c r="U354" i="21"/>
  <c r="V354" i="21"/>
  <c r="Y354" i="21"/>
  <c r="Z354" i="21"/>
  <c r="AA354" i="21"/>
  <c r="AB354" i="21"/>
  <c r="AC354" i="21"/>
  <c r="AD354" i="21"/>
  <c r="AE354" i="21"/>
  <c r="AF354" i="21"/>
  <c r="AG354" i="21"/>
  <c r="AH354" i="21"/>
  <c r="AI354" i="21"/>
  <c r="AJ354" i="21"/>
  <c r="AK354" i="21"/>
  <c r="AL354" i="21"/>
  <c r="AM354" i="21"/>
  <c r="AN354" i="21"/>
  <c r="AO354" i="21"/>
  <c r="AP354" i="21"/>
  <c r="AQ354" i="21"/>
  <c r="AR354" i="21"/>
  <c r="AS354" i="21"/>
  <c r="AT354" i="21"/>
  <c r="AU354" i="21"/>
  <c r="AV354" i="21"/>
  <c r="AW354" i="21"/>
  <c r="AX354" i="21"/>
  <c r="AY354" i="21"/>
  <c r="AZ354" i="21"/>
  <c r="BA354" i="21"/>
  <c r="BB354" i="21"/>
  <c r="BC354" i="21"/>
  <c r="BD354" i="21"/>
  <c r="BE354" i="21"/>
  <c r="BF354" i="21"/>
  <c r="BG354" i="21"/>
  <c r="BH354" i="21"/>
  <c r="BI354" i="21"/>
  <c r="BJ354" i="21"/>
  <c r="BK354" i="21"/>
  <c r="BL354" i="21"/>
  <c r="BM354" i="21"/>
  <c r="BN354" i="21"/>
  <c r="BO354" i="21"/>
  <c r="BP354" i="21"/>
  <c r="C355" i="21"/>
  <c r="D355" i="21"/>
  <c r="G355" i="21"/>
  <c r="H355" i="21"/>
  <c r="I355" i="21"/>
  <c r="J355" i="21"/>
  <c r="K355" i="21"/>
  <c r="L355" i="21"/>
  <c r="M355" i="21"/>
  <c r="N355" i="21"/>
  <c r="O355" i="21"/>
  <c r="P355" i="21"/>
  <c r="Q355" i="21"/>
  <c r="R355" i="21"/>
  <c r="S355" i="21"/>
  <c r="T355" i="21"/>
  <c r="U355" i="21"/>
  <c r="V355" i="21"/>
  <c r="Y355" i="21"/>
  <c r="Z355" i="21"/>
  <c r="AA355" i="21"/>
  <c r="AB355" i="21"/>
  <c r="AC355" i="21"/>
  <c r="AD355" i="21"/>
  <c r="AE355" i="21"/>
  <c r="AF355" i="21"/>
  <c r="AG355" i="21"/>
  <c r="AH355" i="21"/>
  <c r="AI355" i="21"/>
  <c r="AJ355" i="21"/>
  <c r="AK355" i="21"/>
  <c r="AL355" i="21"/>
  <c r="AM355" i="21"/>
  <c r="AN355" i="21"/>
  <c r="AO355" i="21"/>
  <c r="AP355" i="21"/>
  <c r="AQ355" i="21"/>
  <c r="AR355" i="21"/>
  <c r="AS355" i="21"/>
  <c r="AT355" i="21"/>
  <c r="AU355" i="21"/>
  <c r="AV355" i="21"/>
  <c r="AW355" i="21"/>
  <c r="AX355" i="21"/>
  <c r="AY355" i="21"/>
  <c r="AZ355" i="21"/>
  <c r="BA355" i="21"/>
  <c r="BB355" i="21"/>
  <c r="BC355" i="21"/>
  <c r="BD355" i="21"/>
  <c r="BE355" i="21"/>
  <c r="BF355" i="21"/>
  <c r="BG355" i="21"/>
  <c r="BH355" i="21"/>
  <c r="BI355" i="21"/>
  <c r="BJ355" i="21"/>
  <c r="BK355" i="21"/>
  <c r="BL355" i="21"/>
  <c r="BM355" i="21"/>
  <c r="BN355" i="21"/>
  <c r="BO355" i="21"/>
  <c r="BP355" i="21"/>
  <c r="C356" i="21"/>
  <c r="D356" i="21"/>
  <c r="G356" i="21"/>
  <c r="H356" i="21"/>
  <c r="I356" i="21"/>
  <c r="J356" i="21"/>
  <c r="K356" i="21"/>
  <c r="L356" i="21"/>
  <c r="M356" i="21"/>
  <c r="N356" i="21"/>
  <c r="O356" i="21"/>
  <c r="P356" i="21"/>
  <c r="Q356" i="21"/>
  <c r="R356" i="21"/>
  <c r="S356" i="21"/>
  <c r="T356" i="21"/>
  <c r="U356" i="21"/>
  <c r="V356" i="21"/>
  <c r="Y356" i="21"/>
  <c r="Z356" i="21"/>
  <c r="AA356" i="21"/>
  <c r="AB356" i="21"/>
  <c r="AC356" i="21"/>
  <c r="AD356" i="21"/>
  <c r="AE356" i="21"/>
  <c r="AF356" i="21"/>
  <c r="AG356" i="21"/>
  <c r="AH356" i="21"/>
  <c r="AI356" i="21"/>
  <c r="AJ356" i="21"/>
  <c r="AK356" i="21"/>
  <c r="AL356" i="21"/>
  <c r="AM356" i="21"/>
  <c r="AN356" i="21"/>
  <c r="AO356" i="21"/>
  <c r="AP356" i="21"/>
  <c r="AQ356" i="21"/>
  <c r="AR356" i="21"/>
  <c r="AS356" i="21"/>
  <c r="AT356" i="21"/>
  <c r="AU356" i="21"/>
  <c r="AV356" i="21"/>
  <c r="AW356" i="21"/>
  <c r="AX356" i="21"/>
  <c r="AY356" i="21"/>
  <c r="AZ356" i="21"/>
  <c r="BA356" i="21"/>
  <c r="BB356" i="21"/>
  <c r="BC356" i="21"/>
  <c r="BD356" i="21"/>
  <c r="BE356" i="21"/>
  <c r="BF356" i="21"/>
  <c r="BG356" i="21"/>
  <c r="BH356" i="21"/>
  <c r="BI356" i="21"/>
  <c r="BJ356" i="21"/>
  <c r="BK356" i="21"/>
  <c r="BL356" i="21"/>
  <c r="BM356" i="21"/>
  <c r="BN356" i="21"/>
  <c r="BO356" i="21"/>
  <c r="BP356" i="21"/>
  <c r="C357" i="21"/>
  <c r="D357" i="21"/>
  <c r="G357" i="21"/>
  <c r="H357" i="21"/>
  <c r="I357" i="21"/>
  <c r="J357" i="21"/>
  <c r="K357" i="21"/>
  <c r="L357" i="21"/>
  <c r="M357" i="21"/>
  <c r="N357" i="21"/>
  <c r="O357" i="21"/>
  <c r="P357" i="21"/>
  <c r="Q357" i="21"/>
  <c r="R357" i="21"/>
  <c r="S357" i="21"/>
  <c r="T357" i="21"/>
  <c r="U357" i="21"/>
  <c r="V357" i="21"/>
  <c r="Y357" i="21"/>
  <c r="Z357" i="21"/>
  <c r="AA357" i="21"/>
  <c r="AB357" i="21"/>
  <c r="AC357" i="21"/>
  <c r="AD357" i="21"/>
  <c r="AE357" i="21"/>
  <c r="AF357" i="21"/>
  <c r="AG357" i="21"/>
  <c r="AH357" i="21"/>
  <c r="AI357" i="21"/>
  <c r="AJ357" i="21"/>
  <c r="AK357" i="21"/>
  <c r="AL357" i="21"/>
  <c r="AM357" i="21"/>
  <c r="AN357" i="21"/>
  <c r="AO357" i="21"/>
  <c r="AP357" i="21"/>
  <c r="AQ357" i="21"/>
  <c r="AR357" i="21"/>
  <c r="AS357" i="21"/>
  <c r="AT357" i="21"/>
  <c r="AU357" i="21"/>
  <c r="AV357" i="21"/>
  <c r="AW357" i="21"/>
  <c r="AX357" i="21"/>
  <c r="AY357" i="21"/>
  <c r="AZ357" i="21"/>
  <c r="BA357" i="21"/>
  <c r="BB357" i="21"/>
  <c r="BC357" i="21"/>
  <c r="BD357" i="21"/>
  <c r="BE357" i="21"/>
  <c r="BF357" i="21"/>
  <c r="BG357" i="21"/>
  <c r="BH357" i="21"/>
  <c r="BI357" i="21"/>
  <c r="BJ357" i="21"/>
  <c r="BK357" i="21"/>
  <c r="BL357" i="21"/>
  <c r="BM357" i="21"/>
  <c r="BN357" i="21"/>
  <c r="BO357" i="21"/>
  <c r="BP357" i="21"/>
  <c r="C358" i="21"/>
  <c r="D358" i="21"/>
  <c r="G358" i="21"/>
  <c r="H358" i="21"/>
  <c r="I358" i="21"/>
  <c r="J358" i="21"/>
  <c r="K358" i="21"/>
  <c r="L358" i="21"/>
  <c r="M358" i="21"/>
  <c r="N358" i="21"/>
  <c r="O358" i="21"/>
  <c r="P358" i="21"/>
  <c r="Q358" i="21"/>
  <c r="R358" i="21"/>
  <c r="S358" i="21"/>
  <c r="T358" i="21"/>
  <c r="U358" i="21"/>
  <c r="V358" i="21"/>
  <c r="Y358" i="21"/>
  <c r="Z358" i="21"/>
  <c r="AA358" i="21"/>
  <c r="AB358" i="21"/>
  <c r="AC358" i="21"/>
  <c r="AD358" i="21"/>
  <c r="AE358" i="21"/>
  <c r="AF358" i="21"/>
  <c r="AG358" i="21"/>
  <c r="AH358" i="21"/>
  <c r="AI358" i="21"/>
  <c r="AJ358" i="21"/>
  <c r="AK358" i="21"/>
  <c r="AL358" i="21"/>
  <c r="AM358" i="21"/>
  <c r="AN358" i="21"/>
  <c r="AO358" i="21"/>
  <c r="AP358" i="21"/>
  <c r="AQ358" i="21"/>
  <c r="AR358" i="21"/>
  <c r="AS358" i="21"/>
  <c r="AT358" i="21"/>
  <c r="AU358" i="21"/>
  <c r="AV358" i="21"/>
  <c r="AW358" i="21"/>
  <c r="AX358" i="21"/>
  <c r="AY358" i="21"/>
  <c r="AZ358" i="21"/>
  <c r="BA358" i="21"/>
  <c r="BB358" i="21"/>
  <c r="BC358" i="21"/>
  <c r="BD358" i="21"/>
  <c r="BE358" i="21"/>
  <c r="BF358" i="21"/>
  <c r="BG358" i="21"/>
  <c r="BH358" i="21"/>
  <c r="BI358" i="21"/>
  <c r="BJ358" i="21"/>
  <c r="BK358" i="21"/>
  <c r="BL358" i="21"/>
  <c r="BM358" i="21"/>
  <c r="BN358" i="21"/>
  <c r="BO358" i="21"/>
  <c r="BP358" i="21"/>
  <c r="C359" i="21"/>
  <c r="D359" i="21"/>
  <c r="G359" i="21"/>
  <c r="H359" i="21"/>
  <c r="I359" i="21"/>
  <c r="J359" i="21"/>
  <c r="K359" i="21"/>
  <c r="L359" i="21"/>
  <c r="M359" i="21"/>
  <c r="N359" i="21"/>
  <c r="O359" i="21"/>
  <c r="P359" i="21"/>
  <c r="Q359" i="21"/>
  <c r="R359" i="21"/>
  <c r="S359" i="21"/>
  <c r="T359" i="21"/>
  <c r="U359" i="21"/>
  <c r="V359" i="21"/>
  <c r="Y359" i="21"/>
  <c r="Z359" i="21"/>
  <c r="AA359" i="21"/>
  <c r="AB359" i="21"/>
  <c r="AC359" i="21"/>
  <c r="AD359" i="21"/>
  <c r="AE359" i="21"/>
  <c r="AF359" i="21"/>
  <c r="AG359" i="21"/>
  <c r="AH359" i="21"/>
  <c r="AI359" i="21"/>
  <c r="AJ359" i="21"/>
  <c r="AK359" i="21"/>
  <c r="AL359" i="21"/>
  <c r="AM359" i="21"/>
  <c r="AN359" i="21"/>
  <c r="AO359" i="21"/>
  <c r="AP359" i="21"/>
  <c r="AQ359" i="21"/>
  <c r="AR359" i="21"/>
  <c r="AS359" i="21"/>
  <c r="AT359" i="21"/>
  <c r="AU359" i="21"/>
  <c r="AV359" i="21"/>
  <c r="AW359" i="21"/>
  <c r="AX359" i="21"/>
  <c r="AY359" i="21"/>
  <c r="AZ359" i="21"/>
  <c r="BA359" i="21"/>
  <c r="BB359" i="21"/>
  <c r="BC359" i="21"/>
  <c r="BD359" i="21"/>
  <c r="BE359" i="21"/>
  <c r="BF359" i="21"/>
  <c r="BG359" i="21"/>
  <c r="BH359" i="21"/>
  <c r="BI359" i="21"/>
  <c r="BJ359" i="21"/>
  <c r="BK359" i="21"/>
  <c r="BL359" i="21"/>
  <c r="BM359" i="21"/>
  <c r="BN359" i="21"/>
  <c r="BO359" i="21"/>
  <c r="BP359" i="21"/>
  <c r="C360" i="21"/>
  <c r="D360" i="21"/>
  <c r="G360" i="21"/>
  <c r="H360" i="21"/>
  <c r="I360" i="21"/>
  <c r="J360" i="21"/>
  <c r="K360" i="21"/>
  <c r="L360" i="21"/>
  <c r="M360" i="21"/>
  <c r="N360" i="21"/>
  <c r="O360" i="21"/>
  <c r="P360" i="21"/>
  <c r="Q360" i="21"/>
  <c r="R360" i="21"/>
  <c r="S360" i="21"/>
  <c r="T360" i="21"/>
  <c r="U360" i="21"/>
  <c r="V360" i="21"/>
  <c r="Y360" i="21"/>
  <c r="Z360" i="21"/>
  <c r="AA360" i="21"/>
  <c r="AB360" i="21"/>
  <c r="AC360" i="21"/>
  <c r="AD360" i="21"/>
  <c r="AE360" i="21"/>
  <c r="AF360" i="21"/>
  <c r="AG360" i="21"/>
  <c r="AH360" i="21"/>
  <c r="AI360" i="21"/>
  <c r="AJ360" i="21"/>
  <c r="AK360" i="21"/>
  <c r="AL360" i="21"/>
  <c r="AM360" i="21"/>
  <c r="AN360" i="21"/>
  <c r="AO360" i="21"/>
  <c r="AP360" i="21"/>
  <c r="AQ360" i="21"/>
  <c r="AR360" i="21"/>
  <c r="AS360" i="21"/>
  <c r="AT360" i="21"/>
  <c r="AU360" i="21"/>
  <c r="AV360" i="21"/>
  <c r="AW360" i="21"/>
  <c r="AX360" i="21"/>
  <c r="AY360" i="21"/>
  <c r="AZ360" i="21"/>
  <c r="BA360" i="21"/>
  <c r="BB360" i="21"/>
  <c r="BC360" i="21"/>
  <c r="BD360" i="21"/>
  <c r="BE360" i="21"/>
  <c r="BF360" i="21"/>
  <c r="BG360" i="21"/>
  <c r="BH360" i="21"/>
  <c r="BI360" i="21"/>
  <c r="BJ360" i="21"/>
  <c r="BK360" i="21"/>
  <c r="BL360" i="21"/>
  <c r="BM360" i="21"/>
  <c r="BN360" i="21"/>
  <c r="BO360" i="21"/>
  <c r="BP360" i="21"/>
  <c r="C361" i="21"/>
  <c r="D361" i="21"/>
  <c r="G361" i="21"/>
  <c r="H361" i="21"/>
  <c r="I361" i="21"/>
  <c r="J361" i="21"/>
  <c r="K361" i="21"/>
  <c r="L361" i="21"/>
  <c r="M361" i="21"/>
  <c r="N361" i="21"/>
  <c r="O361" i="21"/>
  <c r="P361" i="21"/>
  <c r="Q361" i="21"/>
  <c r="R361" i="21"/>
  <c r="S361" i="21"/>
  <c r="T361" i="21"/>
  <c r="U361" i="21"/>
  <c r="V361" i="21"/>
  <c r="Y361" i="21"/>
  <c r="Z361" i="21"/>
  <c r="AA361" i="21"/>
  <c r="AB361" i="21"/>
  <c r="AC361" i="21"/>
  <c r="AD361" i="21"/>
  <c r="AE361" i="21"/>
  <c r="AF361" i="21"/>
  <c r="AG361" i="21"/>
  <c r="AH361" i="21"/>
  <c r="AI361" i="21"/>
  <c r="AJ361" i="21"/>
  <c r="AK361" i="21"/>
  <c r="AL361" i="21"/>
  <c r="AM361" i="21"/>
  <c r="AN361" i="21"/>
  <c r="AO361" i="21"/>
  <c r="AP361" i="21"/>
  <c r="AQ361" i="21"/>
  <c r="AR361" i="21"/>
  <c r="AS361" i="21"/>
  <c r="AT361" i="21"/>
  <c r="AU361" i="21"/>
  <c r="AV361" i="21"/>
  <c r="AW361" i="21"/>
  <c r="AX361" i="21"/>
  <c r="AY361" i="21"/>
  <c r="AZ361" i="21"/>
  <c r="BA361" i="21"/>
  <c r="BB361" i="21"/>
  <c r="BC361" i="21"/>
  <c r="BD361" i="21"/>
  <c r="BE361" i="21"/>
  <c r="BF361" i="21"/>
  <c r="BG361" i="21"/>
  <c r="BH361" i="21"/>
  <c r="BI361" i="21"/>
  <c r="BJ361" i="21"/>
  <c r="BK361" i="21"/>
  <c r="BL361" i="21"/>
  <c r="BM361" i="21"/>
  <c r="BN361" i="21"/>
  <c r="BO361" i="21"/>
  <c r="BP361" i="21"/>
  <c r="C362" i="21"/>
  <c r="D362" i="21"/>
  <c r="G362" i="21"/>
  <c r="H362" i="21"/>
  <c r="I362" i="21"/>
  <c r="J362" i="21"/>
  <c r="K362" i="21"/>
  <c r="L362" i="21"/>
  <c r="M362" i="21"/>
  <c r="N362" i="21"/>
  <c r="O362" i="21"/>
  <c r="P362" i="21"/>
  <c r="Q362" i="21"/>
  <c r="R362" i="21"/>
  <c r="S362" i="21"/>
  <c r="T362" i="21"/>
  <c r="U362" i="21"/>
  <c r="V362" i="21"/>
  <c r="Y362" i="21"/>
  <c r="Z362" i="21"/>
  <c r="AA362" i="21"/>
  <c r="AB362" i="21"/>
  <c r="AC362" i="21"/>
  <c r="AD362" i="21"/>
  <c r="AE362" i="21"/>
  <c r="AF362" i="21"/>
  <c r="AG362" i="21"/>
  <c r="AH362" i="21"/>
  <c r="AI362" i="21"/>
  <c r="AJ362" i="21"/>
  <c r="AK362" i="21"/>
  <c r="AL362" i="21"/>
  <c r="AM362" i="21"/>
  <c r="AN362" i="21"/>
  <c r="AO362" i="21"/>
  <c r="AP362" i="21"/>
  <c r="AQ362" i="21"/>
  <c r="AR362" i="21"/>
  <c r="AS362" i="21"/>
  <c r="AT362" i="21"/>
  <c r="AU362" i="21"/>
  <c r="AV362" i="21"/>
  <c r="AW362" i="21"/>
  <c r="AX362" i="21"/>
  <c r="AY362" i="21"/>
  <c r="AZ362" i="21"/>
  <c r="BA362" i="21"/>
  <c r="BB362" i="21"/>
  <c r="BC362" i="21"/>
  <c r="BD362" i="21"/>
  <c r="BE362" i="21"/>
  <c r="BF362" i="21"/>
  <c r="BG362" i="21"/>
  <c r="BH362" i="21"/>
  <c r="BI362" i="21"/>
  <c r="BJ362" i="21"/>
  <c r="BK362" i="21"/>
  <c r="BL362" i="21"/>
  <c r="BM362" i="21"/>
  <c r="BN362" i="21"/>
  <c r="BO362" i="21"/>
  <c r="BP362" i="21"/>
  <c r="C363" i="21"/>
  <c r="D363" i="21"/>
  <c r="G363" i="21"/>
  <c r="H363" i="21"/>
  <c r="I363" i="21"/>
  <c r="J363" i="21"/>
  <c r="K363" i="21"/>
  <c r="L363" i="21"/>
  <c r="M363" i="21"/>
  <c r="N363" i="21"/>
  <c r="O363" i="21"/>
  <c r="P363" i="21"/>
  <c r="Q363" i="21"/>
  <c r="R363" i="21"/>
  <c r="S363" i="21"/>
  <c r="T363" i="21"/>
  <c r="U363" i="21"/>
  <c r="V363" i="21"/>
  <c r="Y363" i="21"/>
  <c r="Z363" i="21"/>
  <c r="AA363" i="21"/>
  <c r="AB363" i="21"/>
  <c r="AC363" i="21"/>
  <c r="AD363" i="21"/>
  <c r="AE363" i="21"/>
  <c r="AF363" i="21"/>
  <c r="AG363" i="21"/>
  <c r="AH363" i="21"/>
  <c r="AI363" i="21"/>
  <c r="AJ363" i="21"/>
  <c r="AK363" i="21"/>
  <c r="AL363" i="21"/>
  <c r="AM363" i="21"/>
  <c r="AN363" i="21"/>
  <c r="AO363" i="21"/>
  <c r="AP363" i="21"/>
  <c r="AQ363" i="21"/>
  <c r="AR363" i="21"/>
  <c r="AS363" i="21"/>
  <c r="AT363" i="21"/>
  <c r="AU363" i="21"/>
  <c r="AV363" i="21"/>
  <c r="AW363" i="21"/>
  <c r="AX363" i="21"/>
  <c r="AY363" i="21"/>
  <c r="AZ363" i="21"/>
  <c r="BA363" i="21"/>
  <c r="BB363" i="21"/>
  <c r="BC363" i="21"/>
  <c r="BD363" i="21"/>
  <c r="BE363" i="21"/>
  <c r="BF363" i="21"/>
  <c r="BG363" i="21"/>
  <c r="BH363" i="21"/>
  <c r="BI363" i="21"/>
  <c r="BJ363" i="21"/>
  <c r="BK363" i="21"/>
  <c r="BL363" i="21"/>
  <c r="BM363" i="21"/>
  <c r="BN363" i="21"/>
  <c r="BO363" i="21"/>
  <c r="BP363" i="21"/>
  <c r="C364" i="21"/>
  <c r="D364" i="21"/>
  <c r="G364" i="21"/>
  <c r="H364" i="21"/>
  <c r="I364" i="21"/>
  <c r="J364" i="21"/>
  <c r="K364" i="21"/>
  <c r="L364" i="21"/>
  <c r="M364" i="21"/>
  <c r="N364" i="21"/>
  <c r="O364" i="21"/>
  <c r="P364" i="21"/>
  <c r="Q364" i="21"/>
  <c r="R364" i="21"/>
  <c r="S364" i="21"/>
  <c r="T364" i="21"/>
  <c r="U364" i="21"/>
  <c r="V364" i="21"/>
  <c r="Y364" i="21"/>
  <c r="Z364" i="21"/>
  <c r="AA364" i="21"/>
  <c r="AB364" i="21"/>
  <c r="AC364" i="21"/>
  <c r="AD364" i="21"/>
  <c r="AE364" i="21"/>
  <c r="AF364" i="21"/>
  <c r="AG364" i="21"/>
  <c r="AH364" i="21"/>
  <c r="AI364" i="21"/>
  <c r="AJ364" i="21"/>
  <c r="AK364" i="21"/>
  <c r="AL364" i="21"/>
  <c r="AM364" i="21"/>
  <c r="AN364" i="21"/>
  <c r="AO364" i="21"/>
  <c r="AP364" i="21"/>
  <c r="AQ364" i="21"/>
  <c r="AR364" i="21"/>
  <c r="AS364" i="21"/>
  <c r="AT364" i="21"/>
  <c r="AU364" i="21"/>
  <c r="AV364" i="21"/>
  <c r="AW364" i="21"/>
  <c r="AX364" i="21"/>
  <c r="AY364" i="21"/>
  <c r="AZ364" i="21"/>
  <c r="BA364" i="21"/>
  <c r="BB364" i="21"/>
  <c r="BC364" i="21"/>
  <c r="BD364" i="21"/>
  <c r="BE364" i="21"/>
  <c r="BF364" i="21"/>
  <c r="BG364" i="21"/>
  <c r="BH364" i="21"/>
  <c r="BI364" i="21"/>
  <c r="BJ364" i="21"/>
  <c r="BK364" i="21"/>
  <c r="BL364" i="21"/>
  <c r="BM364" i="21"/>
  <c r="BN364" i="21"/>
  <c r="BO364" i="21"/>
  <c r="BP364" i="21"/>
  <c r="C365" i="21"/>
  <c r="D365" i="21"/>
  <c r="G365" i="21"/>
  <c r="H365" i="21"/>
  <c r="I365" i="21"/>
  <c r="J365" i="21"/>
  <c r="K365" i="21"/>
  <c r="L365" i="21"/>
  <c r="M365" i="21"/>
  <c r="N365" i="21"/>
  <c r="O365" i="21"/>
  <c r="P365" i="21"/>
  <c r="Q365" i="21"/>
  <c r="R365" i="21"/>
  <c r="S365" i="21"/>
  <c r="T365" i="21"/>
  <c r="U365" i="21"/>
  <c r="V365" i="21"/>
  <c r="Y365" i="21"/>
  <c r="Z365" i="21"/>
  <c r="AA365" i="21"/>
  <c r="AB365" i="21"/>
  <c r="AC365" i="21"/>
  <c r="AD365" i="21"/>
  <c r="AE365" i="21"/>
  <c r="AF365" i="21"/>
  <c r="AG365" i="21"/>
  <c r="AH365" i="21"/>
  <c r="AI365" i="21"/>
  <c r="AJ365" i="21"/>
  <c r="AK365" i="21"/>
  <c r="AL365" i="21"/>
  <c r="AM365" i="21"/>
  <c r="AN365" i="21"/>
  <c r="AO365" i="21"/>
  <c r="AP365" i="21"/>
  <c r="AQ365" i="21"/>
  <c r="AR365" i="21"/>
  <c r="AS365" i="21"/>
  <c r="AT365" i="21"/>
  <c r="AU365" i="21"/>
  <c r="AV365" i="21"/>
  <c r="AW365" i="21"/>
  <c r="AX365" i="21"/>
  <c r="AY365" i="21"/>
  <c r="AZ365" i="21"/>
  <c r="BA365" i="21"/>
  <c r="BB365" i="21"/>
  <c r="BC365" i="21"/>
  <c r="BD365" i="21"/>
  <c r="BE365" i="21"/>
  <c r="BF365" i="21"/>
  <c r="BG365" i="21"/>
  <c r="BH365" i="21"/>
  <c r="BI365" i="21"/>
  <c r="BJ365" i="21"/>
  <c r="BK365" i="21"/>
  <c r="BL365" i="21"/>
  <c r="BM365" i="21"/>
  <c r="BN365" i="21"/>
  <c r="BO365" i="21"/>
  <c r="BP365" i="21"/>
  <c r="C366" i="21"/>
  <c r="D366" i="21"/>
  <c r="G366" i="21"/>
  <c r="H366" i="21"/>
  <c r="I366" i="21"/>
  <c r="J366" i="21"/>
  <c r="K366" i="21"/>
  <c r="L366" i="21"/>
  <c r="M366" i="21"/>
  <c r="N366" i="21"/>
  <c r="O366" i="21"/>
  <c r="P366" i="21"/>
  <c r="Q366" i="21"/>
  <c r="R366" i="21"/>
  <c r="S366" i="21"/>
  <c r="T366" i="21"/>
  <c r="U366" i="21"/>
  <c r="V366" i="21"/>
  <c r="Y366" i="21"/>
  <c r="Z366" i="21"/>
  <c r="AA366" i="21"/>
  <c r="AB366" i="21"/>
  <c r="AC366" i="21"/>
  <c r="AD366" i="21"/>
  <c r="AE366" i="21"/>
  <c r="AF366" i="21"/>
  <c r="AG366" i="21"/>
  <c r="AH366" i="21"/>
  <c r="AI366" i="21"/>
  <c r="AJ366" i="21"/>
  <c r="AK366" i="21"/>
  <c r="AL366" i="21"/>
  <c r="AM366" i="21"/>
  <c r="AN366" i="21"/>
  <c r="AO366" i="21"/>
  <c r="AP366" i="21"/>
  <c r="AQ366" i="21"/>
  <c r="AR366" i="21"/>
  <c r="AS366" i="21"/>
  <c r="AT366" i="21"/>
  <c r="AU366" i="21"/>
  <c r="AV366" i="21"/>
  <c r="AW366" i="21"/>
  <c r="AX366" i="21"/>
  <c r="AY366" i="21"/>
  <c r="AZ366" i="21"/>
  <c r="BA366" i="21"/>
  <c r="BB366" i="21"/>
  <c r="BC366" i="21"/>
  <c r="BD366" i="21"/>
  <c r="BE366" i="21"/>
  <c r="BF366" i="21"/>
  <c r="BG366" i="21"/>
  <c r="BH366" i="21"/>
  <c r="BI366" i="21"/>
  <c r="BJ366" i="21"/>
  <c r="BK366" i="21"/>
  <c r="BL366" i="21"/>
  <c r="BM366" i="21"/>
  <c r="BN366" i="21"/>
  <c r="BO366" i="21"/>
  <c r="BP366" i="21"/>
  <c r="C367" i="21"/>
  <c r="D367" i="21"/>
  <c r="G367" i="21"/>
  <c r="H367" i="21"/>
  <c r="I367" i="21"/>
  <c r="J367" i="21"/>
  <c r="K367" i="21"/>
  <c r="L367" i="21"/>
  <c r="M367" i="21"/>
  <c r="N367" i="21"/>
  <c r="O367" i="21"/>
  <c r="P367" i="21"/>
  <c r="Q367" i="21"/>
  <c r="R367" i="21"/>
  <c r="S367" i="21"/>
  <c r="T367" i="21"/>
  <c r="U367" i="21"/>
  <c r="V367" i="21"/>
  <c r="Y367" i="21"/>
  <c r="Z367" i="21"/>
  <c r="AA367" i="21"/>
  <c r="AB367" i="21"/>
  <c r="AC367" i="21"/>
  <c r="AD367" i="21"/>
  <c r="AE367" i="21"/>
  <c r="AF367" i="21"/>
  <c r="AG367" i="21"/>
  <c r="AH367" i="21"/>
  <c r="AI367" i="21"/>
  <c r="AJ367" i="21"/>
  <c r="AK367" i="21"/>
  <c r="AL367" i="21"/>
  <c r="AM367" i="21"/>
  <c r="AN367" i="21"/>
  <c r="AO367" i="21"/>
  <c r="AP367" i="21"/>
  <c r="AQ367" i="21"/>
  <c r="AR367" i="21"/>
  <c r="AS367" i="21"/>
  <c r="AT367" i="21"/>
  <c r="AU367" i="21"/>
  <c r="AV367" i="21"/>
  <c r="AW367" i="21"/>
  <c r="AX367" i="21"/>
  <c r="AY367" i="21"/>
  <c r="AZ367" i="21"/>
  <c r="BA367" i="21"/>
  <c r="BB367" i="21"/>
  <c r="BC367" i="21"/>
  <c r="BD367" i="21"/>
  <c r="BE367" i="21"/>
  <c r="BF367" i="21"/>
  <c r="BG367" i="21"/>
  <c r="BH367" i="21"/>
  <c r="BI367" i="21"/>
  <c r="BJ367" i="21"/>
  <c r="BK367" i="21"/>
  <c r="BL367" i="21"/>
  <c r="BM367" i="21"/>
  <c r="BN367" i="21"/>
  <c r="BO367" i="21"/>
  <c r="BP367" i="21"/>
  <c r="C368" i="21"/>
  <c r="D368" i="21"/>
  <c r="G368" i="21"/>
  <c r="H368" i="21"/>
  <c r="I368" i="21"/>
  <c r="J368" i="21"/>
  <c r="K368" i="21"/>
  <c r="L368" i="21"/>
  <c r="M368" i="21"/>
  <c r="N368" i="21"/>
  <c r="O368" i="21"/>
  <c r="P368" i="21"/>
  <c r="Q368" i="21"/>
  <c r="R368" i="21"/>
  <c r="S368" i="21"/>
  <c r="T368" i="21"/>
  <c r="U368" i="21"/>
  <c r="V368" i="21"/>
  <c r="Y368" i="21"/>
  <c r="Z368" i="21"/>
  <c r="AA368" i="21"/>
  <c r="AB368" i="21"/>
  <c r="AC368" i="21"/>
  <c r="AD368" i="21"/>
  <c r="AE368" i="21"/>
  <c r="AF368" i="21"/>
  <c r="AG368" i="21"/>
  <c r="AH368" i="21"/>
  <c r="AI368" i="21"/>
  <c r="AJ368" i="21"/>
  <c r="AK368" i="21"/>
  <c r="AL368" i="21"/>
  <c r="AM368" i="21"/>
  <c r="AN368" i="21"/>
  <c r="AO368" i="21"/>
  <c r="AP368" i="21"/>
  <c r="AQ368" i="21"/>
  <c r="AR368" i="21"/>
  <c r="AS368" i="21"/>
  <c r="AT368" i="21"/>
  <c r="AU368" i="21"/>
  <c r="AV368" i="21"/>
  <c r="AW368" i="21"/>
  <c r="AX368" i="21"/>
  <c r="AY368" i="21"/>
  <c r="AZ368" i="21"/>
  <c r="BA368" i="21"/>
  <c r="BB368" i="21"/>
  <c r="BC368" i="21"/>
  <c r="BD368" i="21"/>
  <c r="BE368" i="21"/>
  <c r="BF368" i="21"/>
  <c r="BG368" i="21"/>
  <c r="BH368" i="21"/>
  <c r="BI368" i="21"/>
  <c r="BJ368" i="21"/>
  <c r="BK368" i="21"/>
  <c r="BL368" i="21"/>
  <c r="BM368" i="21"/>
  <c r="BN368" i="21"/>
  <c r="BO368" i="21"/>
  <c r="BP368" i="21"/>
  <c r="C369" i="21"/>
  <c r="D369" i="21"/>
  <c r="G369" i="21"/>
  <c r="H369" i="21"/>
  <c r="I369" i="21"/>
  <c r="J369" i="21"/>
  <c r="K369" i="21"/>
  <c r="L369" i="21"/>
  <c r="M369" i="21"/>
  <c r="N369" i="21"/>
  <c r="O369" i="21"/>
  <c r="P369" i="21"/>
  <c r="Q369" i="21"/>
  <c r="R369" i="21"/>
  <c r="S369" i="21"/>
  <c r="T369" i="21"/>
  <c r="U369" i="21"/>
  <c r="V369" i="21"/>
  <c r="Y369" i="21"/>
  <c r="Z369" i="21"/>
  <c r="AA369" i="21"/>
  <c r="AB369" i="21"/>
  <c r="AC369" i="21"/>
  <c r="AD369" i="21"/>
  <c r="AE369" i="21"/>
  <c r="AF369" i="21"/>
  <c r="AG369" i="21"/>
  <c r="AH369" i="21"/>
  <c r="AI369" i="21"/>
  <c r="AJ369" i="21"/>
  <c r="AK369" i="21"/>
  <c r="AL369" i="21"/>
  <c r="AM369" i="21"/>
  <c r="AN369" i="21"/>
  <c r="AO369" i="21"/>
  <c r="AP369" i="21"/>
  <c r="AQ369" i="21"/>
  <c r="AR369" i="21"/>
  <c r="AS369" i="21"/>
  <c r="AT369" i="21"/>
  <c r="AU369" i="21"/>
  <c r="AV369" i="21"/>
  <c r="AW369" i="21"/>
  <c r="AX369" i="21"/>
  <c r="AY369" i="21"/>
  <c r="AZ369" i="21"/>
  <c r="BA369" i="21"/>
  <c r="BB369" i="21"/>
  <c r="BC369" i="21"/>
  <c r="BD369" i="21"/>
  <c r="BE369" i="21"/>
  <c r="BF369" i="21"/>
  <c r="BG369" i="21"/>
  <c r="BH369" i="21"/>
  <c r="BI369" i="21"/>
  <c r="BJ369" i="21"/>
  <c r="BK369" i="21"/>
  <c r="BL369" i="21"/>
  <c r="BM369" i="21"/>
  <c r="BN369" i="21"/>
  <c r="BO369" i="21"/>
  <c r="BP369" i="21"/>
  <c r="C370" i="21"/>
  <c r="D370" i="21"/>
  <c r="G370" i="21"/>
  <c r="H370" i="21"/>
  <c r="I370" i="21"/>
  <c r="J370" i="21"/>
  <c r="K370" i="21"/>
  <c r="L370" i="21"/>
  <c r="M370" i="21"/>
  <c r="N370" i="21"/>
  <c r="O370" i="21"/>
  <c r="P370" i="21"/>
  <c r="Q370" i="21"/>
  <c r="R370" i="21"/>
  <c r="S370" i="21"/>
  <c r="T370" i="21"/>
  <c r="U370" i="21"/>
  <c r="V370" i="21"/>
  <c r="Y370" i="21"/>
  <c r="Z370" i="21"/>
  <c r="AA370" i="21"/>
  <c r="AB370" i="21"/>
  <c r="AC370" i="21"/>
  <c r="AD370" i="21"/>
  <c r="AE370" i="21"/>
  <c r="AF370" i="21"/>
  <c r="AG370" i="21"/>
  <c r="AH370" i="21"/>
  <c r="AI370" i="21"/>
  <c r="AJ370" i="21"/>
  <c r="AK370" i="21"/>
  <c r="AL370" i="21"/>
  <c r="AM370" i="21"/>
  <c r="AN370" i="21"/>
  <c r="AO370" i="21"/>
  <c r="AP370" i="21"/>
  <c r="AQ370" i="21"/>
  <c r="AR370" i="21"/>
  <c r="AS370" i="21"/>
  <c r="AT370" i="21"/>
  <c r="AU370" i="21"/>
  <c r="AV370" i="21"/>
  <c r="AW370" i="21"/>
  <c r="AX370" i="21"/>
  <c r="AY370" i="21"/>
  <c r="AZ370" i="21"/>
  <c r="BA370" i="21"/>
  <c r="BB370" i="21"/>
  <c r="BC370" i="21"/>
  <c r="BD370" i="21"/>
  <c r="BE370" i="21"/>
  <c r="BF370" i="21"/>
  <c r="BG370" i="21"/>
  <c r="BH370" i="21"/>
  <c r="BI370" i="21"/>
  <c r="BJ370" i="21"/>
  <c r="BK370" i="21"/>
  <c r="BL370" i="21"/>
  <c r="BM370" i="21"/>
  <c r="BN370" i="21"/>
  <c r="BO370" i="21"/>
  <c r="BP370" i="21"/>
  <c r="C371" i="21"/>
  <c r="D371" i="21"/>
  <c r="G371" i="21"/>
  <c r="H371" i="21"/>
  <c r="I371" i="21"/>
  <c r="J371" i="21"/>
  <c r="K371" i="21"/>
  <c r="L371" i="21"/>
  <c r="M371" i="21"/>
  <c r="N371" i="21"/>
  <c r="O371" i="21"/>
  <c r="P371" i="21"/>
  <c r="Q371" i="21"/>
  <c r="R371" i="21"/>
  <c r="S371" i="21"/>
  <c r="T371" i="21"/>
  <c r="U371" i="21"/>
  <c r="V371" i="21"/>
  <c r="Y371" i="21"/>
  <c r="Z371" i="21"/>
  <c r="AA371" i="21"/>
  <c r="AB371" i="21"/>
  <c r="AC371" i="21"/>
  <c r="AD371" i="21"/>
  <c r="AE371" i="21"/>
  <c r="AF371" i="21"/>
  <c r="AG371" i="21"/>
  <c r="AH371" i="21"/>
  <c r="AI371" i="21"/>
  <c r="AJ371" i="21"/>
  <c r="AK371" i="21"/>
  <c r="AL371" i="21"/>
  <c r="AM371" i="21"/>
  <c r="AN371" i="21"/>
  <c r="AO371" i="21"/>
  <c r="AP371" i="21"/>
  <c r="AQ371" i="21"/>
  <c r="AR371" i="21"/>
  <c r="AS371" i="21"/>
  <c r="AT371" i="21"/>
  <c r="AU371" i="21"/>
  <c r="AV371" i="21"/>
  <c r="AW371" i="21"/>
  <c r="AX371" i="21"/>
  <c r="AY371" i="21"/>
  <c r="AZ371" i="21"/>
  <c r="BA371" i="21"/>
  <c r="BB371" i="21"/>
  <c r="BC371" i="21"/>
  <c r="BD371" i="21"/>
  <c r="BE371" i="21"/>
  <c r="BF371" i="21"/>
  <c r="BG371" i="21"/>
  <c r="BH371" i="21"/>
  <c r="BI371" i="21"/>
  <c r="BJ371" i="21"/>
  <c r="BK371" i="21"/>
  <c r="BL371" i="21"/>
  <c r="BM371" i="21"/>
  <c r="BN371" i="21"/>
  <c r="BO371" i="21"/>
  <c r="BP371" i="21"/>
  <c r="C372" i="21"/>
  <c r="D372" i="21"/>
  <c r="G372" i="21"/>
  <c r="H372" i="21"/>
  <c r="I372" i="21"/>
  <c r="J372" i="21"/>
  <c r="K372" i="21"/>
  <c r="L372" i="21"/>
  <c r="M372" i="21"/>
  <c r="N372" i="21"/>
  <c r="O372" i="21"/>
  <c r="P372" i="21"/>
  <c r="Q372" i="21"/>
  <c r="R372" i="21"/>
  <c r="S372" i="21"/>
  <c r="T372" i="21"/>
  <c r="U372" i="21"/>
  <c r="V372" i="21"/>
  <c r="Y372" i="21"/>
  <c r="Z372" i="21"/>
  <c r="AA372" i="21"/>
  <c r="AB372" i="21"/>
  <c r="AC372" i="21"/>
  <c r="AD372" i="21"/>
  <c r="AE372" i="21"/>
  <c r="AF372" i="21"/>
  <c r="AG372" i="21"/>
  <c r="AH372" i="21"/>
  <c r="AI372" i="21"/>
  <c r="AJ372" i="21"/>
  <c r="AK372" i="21"/>
  <c r="AL372" i="21"/>
  <c r="AM372" i="21"/>
  <c r="AN372" i="21"/>
  <c r="AO372" i="21"/>
  <c r="AP372" i="21"/>
  <c r="AQ372" i="21"/>
  <c r="AR372" i="21"/>
  <c r="AS372" i="21"/>
  <c r="AT372" i="21"/>
  <c r="AU372" i="21"/>
  <c r="AV372" i="21"/>
  <c r="AW372" i="21"/>
  <c r="AX372" i="21"/>
  <c r="AY372" i="21"/>
  <c r="AZ372" i="21"/>
  <c r="BA372" i="21"/>
  <c r="BB372" i="21"/>
  <c r="BC372" i="21"/>
  <c r="BD372" i="21"/>
  <c r="BE372" i="21"/>
  <c r="BF372" i="21"/>
  <c r="BG372" i="21"/>
  <c r="BH372" i="21"/>
  <c r="BI372" i="21"/>
  <c r="BJ372" i="21"/>
  <c r="BK372" i="21"/>
  <c r="BL372" i="21"/>
  <c r="BM372" i="21"/>
  <c r="BN372" i="21"/>
  <c r="BO372" i="21"/>
  <c r="BP372" i="21"/>
  <c r="C373" i="21"/>
  <c r="D373" i="21"/>
  <c r="G373" i="21"/>
  <c r="H373" i="21"/>
  <c r="I373" i="21"/>
  <c r="J373" i="21"/>
  <c r="K373" i="21"/>
  <c r="L373" i="21"/>
  <c r="M373" i="21"/>
  <c r="N373" i="21"/>
  <c r="O373" i="21"/>
  <c r="P373" i="21"/>
  <c r="Q373" i="21"/>
  <c r="R373" i="21"/>
  <c r="S373" i="21"/>
  <c r="T373" i="21"/>
  <c r="U373" i="21"/>
  <c r="V373" i="21"/>
  <c r="Y373" i="21"/>
  <c r="Z373" i="21"/>
  <c r="AA373" i="21"/>
  <c r="AB373" i="21"/>
  <c r="AC373" i="21"/>
  <c r="AD373" i="21"/>
  <c r="AE373" i="21"/>
  <c r="AF373" i="21"/>
  <c r="AG373" i="21"/>
  <c r="AH373" i="21"/>
  <c r="AI373" i="21"/>
  <c r="AJ373" i="21"/>
  <c r="AK373" i="21"/>
  <c r="AL373" i="21"/>
  <c r="AM373" i="21"/>
  <c r="AN373" i="21"/>
  <c r="AO373" i="21"/>
  <c r="AP373" i="21"/>
  <c r="AQ373" i="21"/>
  <c r="AR373" i="21"/>
  <c r="AS373" i="21"/>
  <c r="AT373" i="21"/>
  <c r="AU373" i="21"/>
  <c r="AV373" i="21"/>
  <c r="AW373" i="21"/>
  <c r="AX373" i="21"/>
  <c r="AY373" i="21"/>
  <c r="AZ373" i="21"/>
  <c r="BA373" i="21"/>
  <c r="BB373" i="21"/>
  <c r="BC373" i="21"/>
  <c r="BD373" i="21"/>
  <c r="BE373" i="21"/>
  <c r="BF373" i="21"/>
  <c r="BG373" i="21"/>
  <c r="BH373" i="21"/>
  <c r="BI373" i="21"/>
  <c r="BJ373" i="21"/>
  <c r="BK373" i="21"/>
  <c r="BL373" i="21"/>
  <c r="BM373" i="21"/>
  <c r="BN373" i="21"/>
  <c r="BO373" i="21"/>
  <c r="BP373" i="21"/>
  <c r="C374" i="21"/>
  <c r="D374" i="21"/>
  <c r="G374" i="21"/>
  <c r="H374" i="21"/>
  <c r="I374" i="21"/>
  <c r="J374" i="21"/>
  <c r="K374" i="21"/>
  <c r="L374" i="21"/>
  <c r="M374" i="21"/>
  <c r="N374" i="21"/>
  <c r="O374" i="21"/>
  <c r="P374" i="21"/>
  <c r="Q374" i="21"/>
  <c r="R374" i="21"/>
  <c r="S374" i="21"/>
  <c r="T374" i="21"/>
  <c r="U374" i="21"/>
  <c r="V374" i="21"/>
  <c r="Y374" i="21"/>
  <c r="Z374" i="21"/>
  <c r="AA374" i="21"/>
  <c r="AB374" i="21"/>
  <c r="AC374" i="21"/>
  <c r="AD374" i="21"/>
  <c r="AE374" i="21"/>
  <c r="AF374" i="21"/>
  <c r="AG374" i="21"/>
  <c r="AH374" i="21"/>
  <c r="AI374" i="21"/>
  <c r="AJ374" i="21"/>
  <c r="AK374" i="21"/>
  <c r="AL374" i="21"/>
  <c r="AM374" i="21"/>
  <c r="AN374" i="21"/>
  <c r="AO374" i="21"/>
  <c r="AP374" i="21"/>
  <c r="AQ374" i="21"/>
  <c r="AR374" i="21"/>
  <c r="AS374" i="21"/>
  <c r="AT374" i="21"/>
  <c r="AU374" i="21"/>
  <c r="AV374" i="21"/>
  <c r="AW374" i="21"/>
  <c r="AX374" i="21"/>
  <c r="AY374" i="21"/>
  <c r="AZ374" i="21"/>
  <c r="BA374" i="21"/>
  <c r="BB374" i="21"/>
  <c r="BC374" i="21"/>
  <c r="BD374" i="21"/>
  <c r="BE374" i="21"/>
  <c r="BF374" i="21"/>
  <c r="BG374" i="21"/>
  <c r="BH374" i="21"/>
  <c r="BI374" i="21"/>
  <c r="BJ374" i="21"/>
  <c r="BK374" i="21"/>
  <c r="BL374" i="21"/>
  <c r="BM374" i="21"/>
  <c r="BN374" i="21"/>
  <c r="BO374" i="21"/>
  <c r="BP374" i="21"/>
  <c r="C375" i="21"/>
  <c r="D375" i="21"/>
  <c r="G375" i="21"/>
  <c r="H375" i="21"/>
  <c r="I375" i="21"/>
  <c r="J375" i="21"/>
  <c r="K375" i="21"/>
  <c r="L375" i="21"/>
  <c r="M375" i="21"/>
  <c r="N375" i="21"/>
  <c r="O375" i="21"/>
  <c r="P375" i="21"/>
  <c r="Q375" i="21"/>
  <c r="R375" i="21"/>
  <c r="S375" i="21"/>
  <c r="T375" i="21"/>
  <c r="U375" i="21"/>
  <c r="V375" i="21"/>
  <c r="Y375" i="21"/>
  <c r="Z375" i="21"/>
  <c r="AA375" i="21"/>
  <c r="AB375" i="21"/>
  <c r="AC375" i="21"/>
  <c r="AD375" i="21"/>
  <c r="AE375" i="21"/>
  <c r="AF375" i="21"/>
  <c r="AG375" i="21"/>
  <c r="AH375" i="21"/>
  <c r="AI375" i="21"/>
  <c r="AJ375" i="21"/>
  <c r="AK375" i="21"/>
  <c r="AL375" i="21"/>
  <c r="AM375" i="21"/>
  <c r="AN375" i="21"/>
  <c r="AO375" i="21"/>
  <c r="AP375" i="21"/>
  <c r="AQ375" i="21"/>
  <c r="AR375" i="21"/>
  <c r="AS375" i="21"/>
  <c r="AT375" i="21"/>
  <c r="AU375" i="21"/>
  <c r="AV375" i="21"/>
  <c r="AW375" i="21"/>
  <c r="AX375" i="21"/>
  <c r="AY375" i="21"/>
  <c r="AZ375" i="21"/>
  <c r="BA375" i="21"/>
  <c r="BB375" i="21"/>
  <c r="BC375" i="21"/>
  <c r="BD375" i="21"/>
  <c r="BE375" i="21"/>
  <c r="BF375" i="21"/>
  <c r="BG375" i="21"/>
  <c r="BH375" i="21"/>
  <c r="BI375" i="21"/>
  <c r="BJ375" i="21"/>
  <c r="BK375" i="21"/>
  <c r="BL375" i="21"/>
  <c r="BM375" i="21"/>
  <c r="BN375" i="21"/>
  <c r="BO375" i="21"/>
  <c r="BP375" i="21"/>
  <c r="C376" i="21"/>
  <c r="D376" i="21"/>
  <c r="G376" i="21"/>
  <c r="H376" i="21"/>
  <c r="I376" i="21"/>
  <c r="J376" i="21"/>
  <c r="K376" i="21"/>
  <c r="L376" i="21"/>
  <c r="M376" i="21"/>
  <c r="N376" i="21"/>
  <c r="O376" i="21"/>
  <c r="P376" i="21"/>
  <c r="Q376" i="21"/>
  <c r="R376" i="21"/>
  <c r="S376" i="21"/>
  <c r="T376" i="21"/>
  <c r="U376" i="21"/>
  <c r="V376" i="21"/>
  <c r="Y376" i="21"/>
  <c r="Z376" i="21"/>
  <c r="AA376" i="21"/>
  <c r="AB376" i="21"/>
  <c r="AC376" i="21"/>
  <c r="AD376" i="21"/>
  <c r="AE376" i="21"/>
  <c r="AF376" i="21"/>
  <c r="AG376" i="21"/>
  <c r="AH376" i="21"/>
  <c r="AI376" i="21"/>
  <c r="AJ376" i="21"/>
  <c r="AK376" i="21"/>
  <c r="AL376" i="21"/>
  <c r="AM376" i="21"/>
  <c r="AN376" i="21"/>
  <c r="AO376" i="21"/>
  <c r="AP376" i="21"/>
  <c r="AQ376" i="21"/>
  <c r="AR376" i="21"/>
  <c r="AS376" i="21"/>
  <c r="AT376" i="21"/>
  <c r="AU376" i="21"/>
  <c r="AV376" i="21"/>
  <c r="AW376" i="21"/>
  <c r="AX376" i="21"/>
  <c r="AY376" i="21"/>
  <c r="AZ376" i="21"/>
  <c r="BA376" i="21"/>
  <c r="BB376" i="21"/>
  <c r="BC376" i="21"/>
  <c r="BD376" i="21"/>
  <c r="BE376" i="21"/>
  <c r="BF376" i="21"/>
  <c r="BG376" i="21"/>
  <c r="BH376" i="21"/>
  <c r="BI376" i="21"/>
  <c r="BJ376" i="21"/>
  <c r="BK376" i="21"/>
  <c r="BL376" i="21"/>
  <c r="BM376" i="21"/>
  <c r="BN376" i="21"/>
  <c r="BO376" i="21"/>
  <c r="BP376" i="21"/>
  <c r="C377" i="21"/>
  <c r="D377" i="21"/>
  <c r="G377" i="21"/>
  <c r="H377" i="21"/>
  <c r="I377" i="21"/>
  <c r="J377" i="21"/>
  <c r="K377" i="21"/>
  <c r="L377" i="21"/>
  <c r="M377" i="21"/>
  <c r="N377" i="21"/>
  <c r="O377" i="21"/>
  <c r="P377" i="21"/>
  <c r="Q377" i="21"/>
  <c r="R377" i="21"/>
  <c r="S377" i="21"/>
  <c r="T377" i="21"/>
  <c r="U377" i="21"/>
  <c r="V377" i="21"/>
  <c r="Y377" i="21"/>
  <c r="Z377" i="21"/>
  <c r="AA377" i="21"/>
  <c r="AB377" i="21"/>
  <c r="AC377" i="21"/>
  <c r="AD377" i="21"/>
  <c r="AE377" i="21"/>
  <c r="AF377" i="21"/>
  <c r="AG377" i="21"/>
  <c r="AH377" i="21"/>
  <c r="AI377" i="21"/>
  <c r="AJ377" i="21"/>
  <c r="AK377" i="21"/>
  <c r="AL377" i="21"/>
  <c r="AM377" i="21"/>
  <c r="AN377" i="21"/>
  <c r="AO377" i="21"/>
  <c r="AP377" i="21"/>
  <c r="AQ377" i="21"/>
  <c r="AR377" i="21"/>
  <c r="AS377" i="21"/>
  <c r="AT377" i="21"/>
  <c r="AU377" i="21"/>
  <c r="AV377" i="21"/>
  <c r="AW377" i="21"/>
  <c r="AX377" i="21"/>
  <c r="AY377" i="21"/>
  <c r="AZ377" i="21"/>
  <c r="BA377" i="21"/>
  <c r="BB377" i="21"/>
  <c r="BC377" i="21"/>
  <c r="BD377" i="21"/>
  <c r="BE377" i="21"/>
  <c r="BF377" i="21"/>
  <c r="BG377" i="21"/>
  <c r="BH377" i="21"/>
  <c r="BI377" i="21"/>
  <c r="BJ377" i="21"/>
  <c r="BK377" i="21"/>
  <c r="BL377" i="21"/>
  <c r="BM377" i="21"/>
  <c r="BN377" i="21"/>
  <c r="BO377" i="21"/>
  <c r="BP377" i="21"/>
  <c r="C378" i="21"/>
  <c r="D378" i="21"/>
  <c r="G378" i="21"/>
  <c r="H378" i="21"/>
  <c r="I378" i="21"/>
  <c r="J378" i="21"/>
  <c r="K378" i="21"/>
  <c r="L378" i="21"/>
  <c r="M378" i="21"/>
  <c r="N378" i="21"/>
  <c r="O378" i="21"/>
  <c r="P378" i="21"/>
  <c r="Q378" i="21"/>
  <c r="R378" i="21"/>
  <c r="S378" i="21"/>
  <c r="T378" i="21"/>
  <c r="U378" i="21"/>
  <c r="V378" i="21"/>
  <c r="Y378" i="21"/>
  <c r="Z378" i="21"/>
  <c r="AA378" i="21"/>
  <c r="AB378" i="21"/>
  <c r="AC378" i="21"/>
  <c r="AD378" i="21"/>
  <c r="AE378" i="21"/>
  <c r="AF378" i="21"/>
  <c r="AG378" i="21"/>
  <c r="AH378" i="21"/>
  <c r="AI378" i="21"/>
  <c r="AJ378" i="21"/>
  <c r="AK378" i="21"/>
  <c r="AL378" i="21"/>
  <c r="AM378" i="21"/>
  <c r="AN378" i="21"/>
  <c r="AO378" i="21"/>
  <c r="AP378" i="21"/>
  <c r="AQ378" i="21"/>
  <c r="AR378" i="21"/>
  <c r="AS378" i="21"/>
  <c r="AT378" i="21"/>
  <c r="AU378" i="21"/>
  <c r="AV378" i="21"/>
  <c r="AW378" i="21"/>
  <c r="AX378" i="21"/>
  <c r="AY378" i="21"/>
  <c r="AZ378" i="21"/>
  <c r="BA378" i="21"/>
  <c r="BB378" i="21"/>
  <c r="BC378" i="21"/>
  <c r="BD378" i="21"/>
  <c r="BE378" i="21"/>
  <c r="BF378" i="21"/>
  <c r="BG378" i="21"/>
  <c r="BH378" i="21"/>
  <c r="BI378" i="21"/>
  <c r="BJ378" i="21"/>
  <c r="BK378" i="21"/>
  <c r="BL378" i="21"/>
  <c r="BM378" i="21"/>
  <c r="BN378" i="21"/>
  <c r="BO378" i="21"/>
  <c r="BP378" i="21"/>
  <c r="C379" i="21"/>
  <c r="D379" i="21"/>
  <c r="G379" i="21"/>
  <c r="H379" i="21"/>
  <c r="I379" i="21"/>
  <c r="J379" i="21"/>
  <c r="K379" i="21"/>
  <c r="L379" i="21"/>
  <c r="M379" i="21"/>
  <c r="N379" i="21"/>
  <c r="O379" i="21"/>
  <c r="P379" i="21"/>
  <c r="Q379" i="21"/>
  <c r="R379" i="21"/>
  <c r="S379" i="21"/>
  <c r="T379" i="21"/>
  <c r="U379" i="21"/>
  <c r="V379" i="21"/>
  <c r="Y379" i="21"/>
  <c r="Z379" i="21"/>
  <c r="AA379" i="21"/>
  <c r="AB379" i="21"/>
  <c r="AC379" i="21"/>
  <c r="AD379" i="21"/>
  <c r="AE379" i="21"/>
  <c r="AF379" i="21"/>
  <c r="AG379" i="21"/>
  <c r="AH379" i="21"/>
  <c r="AI379" i="21"/>
  <c r="AJ379" i="21"/>
  <c r="AK379" i="21"/>
  <c r="AL379" i="21"/>
  <c r="AM379" i="21"/>
  <c r="AN379" i="21"/>
  <c r="AO379" i="21"/>
  <c r="AP379" i="21"/>
  <c r="AQ379" i="21"/>
  <c r="AR379" i="21"/>
  <c r="AS379" i="21"/>
  <c r="AT379" i="21"/>
  <c r="AU379" i="21"/>
  <c r="AV379" i="21"/>
  <c r="AW379" i="21"/>
  <c r="AX379" i="21"/>
  <c r="AY379" i="21"/>
  <c r="AZ379" i="21"/>
  <c r="BA379" i="21"/>
  <c r="BB379" i="21"/>
  <c r="BC379" i="21"/>
  <c r="BD379" i="21"/>
  <c r="BE379" i="21"/>
  <c r="BF379" i="21"/>
  <c r="BG379" i="21"/>
  <c r="BH379" i="21"/>
  <c r="BI379" i="21"/>
  <c r="BJ379" i="21"/>
  <c r="BK379" i="21"/>
  <c r="BL379" i="21"/>
  <c r="BM379" i="21"/>
  <c r="BN379" i="21"/>
  <c r="BO379" i="21"/>
  <c r="BP379" i="21"/>
  <c r="C380" i="21"/>
  <c r="D380" i="21"/>
  <c r="G380" i="21"/>
  <c r="H380" i="21"/>
  <c r="I380" i="21"/>
  <c r="J380" i="21"/>
  <c r="K380" i="21"/>
  <c r="L380" i="21"/>
  <c r="M380" i="21"/>
  <c r="N380" i="21"/>
  <c r="O380" i="21"/>
  <c r="P380" i="21"/>
  <c r="Q380" i="21"/>
  <c r="R380" i="21"/>
  <c r="S380" i="21"/>
  <c r="T380" i="21"/>
  <c r="U380" i="21"/>
  <c r="V380" i="21"/>
  <c r="Y380" i="21"/>
  <c r="Z380" i="21"/>
  <c r="AA380" i="21"/>
  <c r="AB380" i="21"/>
  <c r="AC380" i="21"/>
  <c r="AD380" i="21"/>
  <c r="AE380" i="21"/>
  <c r="AF380" i="21"/>
  <c r="AG380" i="21"/>
  <c r="AH380" i="21"/>
  <c r="AI380" i="21"/>
  <c r="AJ380" i="21"/>
  <c r="AK380" i="21"/>
  <c r="AL380" i="21"/>
  <c r="AM380" i="21"/>
  <c r="AN380" i="21"/>
  <c r="AO380" i="21"/>
  <c r="AP380" i="21"/>
  <c r="AQ380" i="21"/>
  <c r="AR380" i="21"/>
  <c r="AS380" i="21"/>
  <c r="AT380" i="21"/>
  <c r="AU380" i="21"/>
  <c r="AV380" i="21"/>
  <c r="AW380" i="21"/>
  <c r="AX380" i="21"/>
  <c r="AY380" i="21"/>
  <c r="AZ380" i="21"/>
  <c r="BA380" i="21"/>
  <c r="BB380" i="21"/>
  <c r="BC380" i="21"/>
  <c r="BD380" i="21"/>
  <c r="BE380" i="21"/>
  <c r="BF380" i="21"/>
  <c r="BG380" i="21"/>
  <c r="BH380" i="21"/>
  <c r="BI380" i="21"/>
  <c r="BJ380" i="21"/>
  <c r="BK380" i="21"/>
  <c r="BL380" i="21"/>
  <c r="BM380" i="21"/>
  <c r="BN380" i="21"/>
  <c r="BO380" i="21"/>
  <c r="BP380" i="21"/>
  <c r="C381" i="21"/>
  <c r="D381" i="21"/>
  <c r="G381" i="21"/>
  <c r="H381" i="21"/>
  <c r="I381" i="21"/>
  <c r="J381" i="21"/>
  <c r="K381" i="21"/>
  <c r="L381" i="21"/>
  <c r="M381" i="21"/>
  <c r="N381" i="21"/>
  <c r="O381" i="21"/>
  <c r="P381" i="21"/>
  <c r="Q381" i="21"/>
  <c r="R381" i="21"/>
  <c r="S381" i="21"/>
  <c r="T381" i="21"/>
  <c r="U381" i="21"/>
  <c r="V381" i="21"/>
  <c r="Y381" i="21"/>
  <c r="Z381" i="21"/>
  <c r="AA381" i="21"/>
  <c r="AB381" i="21"/>
  <c r="AC381" i="21"/>
  <c r="AD381" i="21"/>
  <c r="AE381" i="21"/>
  <c r="AF381" i="21"/>
  <c r="AG381" i="21"/>
  <c r="AH381" i="21"/>
  <c r="AI381" i="21"/>
  <c r="AJ381" i="21"/>
  <c r="AK381" i="21"/>
  <c r="AL381" i="21"/>
  <c r="AM381" i="21"/>
  <c r="AN381" i="21"/>
  <c r="AO381" i="21"/>
  <c r="AP381" i="21"/>
  <c r="AQ381" i="21"/>
  <c r="AR381" i="21"/>
  <c r="AS381" i="21"/>
  <c r="AT381" i="21"/>
  <c r="AU381" i="21"/>
  <c r="AV381" i="21"/>
  <c r="AW381" i="21"/>
  <c r="AX381" i="21"/>
  <c r="AY381" i="21"/>
  <c r="AZ381" i="21"/>
  <c r="BA381" i="21"/>
  <c r="BB381" i="21"/>
  <c r="BC381" i="21"/>
  <c r="BD381" i="21"/>
  <c r="BE381" i="21"/>
  <c r="BF381" i="21"/>
  <c r="BG381" i="21"/>
  <c r="BH381" i="21"/>
  <c r="BI381" i="21"/>
  <c r="BJ381" i="21"/>
  <c r="BK381" i="21"/>
  <c r="BL381" i="21"/>
  <c r="BM381" i="21"/>
  <c r="BN381" i="21"/>
  <c r="BO381" i="21"/>
  <c r="BP381" i="21"/>
  <c r="C382" i="21"/>
  <c r="D382" i="21"/>
  <c r="G382" i="21"/>
  <c r="H382" i="21"/>
  <c r="I382" i="21"/>
  <c r="J382" i="21"/>
  <c r="K382" i="21"/>
  <c r="L382" i="21"/>
  <c r="M382" i="21"/>
  <c r="N382" i="21"/>
  <c r="O382" i="21"/>
  <c r="P382" i="21"/>
  <c r="Q382" i="21"/>
  <c r="R382" i="21"/>
  <c r="S382" i="21"/>
  <c r="T382" i="21"/>
  <c r="U382" i="21"/>
  <c r="V382" i="21"/>
  <c r="Y382" i="21"/>
  <c r="Z382" i="21"/>
  <c r="AA382" i="21"/>
  <c r="AB382" i="21"/>
  <c r="AC382" i="21"/>
  <c r="AD382" i="21"/>
  <c r="AE382" i="21"/>
  <c r="AF382" i="21"/>
  <c r="AG382" i="21"/>
  <c r="AH382" i="21"/>
  <c r="AI382" i="21"/>
  <c r="AJ382" i="21"/>
  <c r="AK382" i="21"/>
  <c r="AL382" i="21"/>
  <c r="AM382" i="21"/>
  <c r="AN382" i="21"/>
  <c r="AO382" i="21"/>
  <c r="AP382" i="21"/>
  <c r="AQ382" i="21"/>
  <c r="AR382" i="21"/>
  <c r="AS382" i="21"/>
  <c r="AT382" i="21"/>
  <c r="AU382" i="21"/>
  <c r="AV382" i="21"/>
  <c r="AW382" i="21"/>
  <c r="AX382" i="21"/>
  <c r="AY382" i="21"/>
  <c r="AZ382" i="21"/>
  <c r="BA382" i="21"/>
  <c r="BB382" i="21"/>
  <c r="BC382" i="21"/>
  <c r="BD382" i="21"/>
  <c r="BE382" i="21"/>
  <c r="BF382" i="21"/>
  <c r="BG382" i="21"/>
  <c r="BH382" i="21"/>
  <c r="BI382" i="21"/>
  <c r="BJ382" i="21"/>
  <c r="BK382" i="21"/>
  <c r="BL382" i="21"/>
  <c r="BM382" i="21"/>
  <c r="BN382" i="21"/>
  <c r="BO382" i="21"/>
  <c r="BP382" i="21"/>
  <c r="C383" i="21"/>
  <c r="D383" i="21"/>
  <c r="G383" i="21"/>
  <c r="H383" i="21"/>
  <c r="I383" i="21"/>
  <c r="J383" i="21"/>
  <c r="K383" i="21"/>
  <c r="L383" i="21"/>
  <c r="M383" i="21"/>
  <c r="N383" i="21"/>
  <c r="O383" i="21"/>
  <c r="P383" i="21"/>
  <c r="Q383" i="21"/>
  <c r="R383" i="21"/>
  <c r="S383" i="21"/>
  <c r="T383" i="21"/>
  <c r="U383" i="21"/>
  <c r="V383" i="21"/>
  <c r="Y383" i="21"/>
  <c r="Z383" i="21"/>
  <c r="AA383" i="21"/>
  <c r="AB383" i="21"/>
  <c r="AC383" i="21"/>
  <c r="AD383" i="21"/>
  <c r="AE383" i="21"/>
  <c r="AF383" i="21"/>
  <c r="AG383" i="21"/>
  <c r="AH383" i="21"/>
  <c r="AI383" i="21"/>
  <c r="AJ383" i="21"/>
  <c r="AK383" i="21"/>
  <c r="AL383" i="21"/>
  <c r="AM383" i="21"/>
  <c r="AN383" i="21"/>
  <c r="AO383" i="21"/>
  <c r="AP383" i="21"/>
  <c r="AQ383" i="21"/>
  <c r="AR383" i="21"/>
  <c r="AS383" i="21"/>
  <c r="AT383" i="21"/>
  <c r="AU383" i="21"/>
  <c r="AV383" i="21"/>
  <c r="AW383" i="21"/>
  <c r="AX383" i="21"/>
  <c r="AY383" i="21"/>
  <c r="AZ383" i="21"/>
  <c r="BA383" i="21"/>
  <c r="BB383" i="21"/>
  <c r="BC383" i="21"/>
  <c r="BD383" i="21"/>
  <c r="BE383" i="21"/>
  <c r="BF383" i="21"/>
  <c r="BG383" i="21"/>
  <c r="BH383" i="21"/>
  <c r="BI383" i="21"/>
  <c r="BJ383" i="21"/>
  <c r="BK383" i="21"/>
  <c r="BL383" i="21"/>
  <c r="BM383" i="21"/>
  <c r="BN383" i="21"/>
  <c r="BO383" i="21"/>
  <c r="BP383" i="21"/>
  <c r="C384" i="21"/>
  <c r="D384" i="21"/>
  <c r="G384" i="21"/>
  <c r="H384" i="21"/>
  <c r="I384" i="21"/>
  <c r="J384" i="21"/>
  <c r="K384" i="21"/>
  <c r="L384" i="21"/>
  <c r="M384" i="21"/>
  <c r="N384" i="21"/>
  <c r="O384" i="21"/>
  <c r="P384" i="21"/>
  <c r="Q384" i="21"/>
  <c r="R384" i="21"/>
  <c r="S384" i="21"/>
  <c r="T384" i="21"/>
  <c r="U384" i="21"/>
  <c r="V384" i="21"/>
  <c r="Y384" i="21"/>
  <c r="Z384" i="21"/>
  <c r="AA384" i="21"/>
  <c r="AB384" i="21"/>
  <c r="AC384" i="21"/>
  <c r="AD384" i="21"/>
  <c r="AE384" i="21"/>
  <c r="AF384" i="21"/>
  <c r="AG384" i="21"/>
  <c r="AH384" i="21"/>
  <c r="AI384" i="21"/>
  <c r="AJ384" i="21"/>
  <c r="AK384" i="21"/>
  <c r="AL384" i="21"/>
  <c r="AM384" i="21"/>
  <c r="AN384" i="21"/>
  <c r="AO384" i="21"/>
  <c r="AP384" i="21"/>
  <c r="AQ384" i="21"/>
  <c r="AR384" i="21"/>
  <c r="AS384" i="21"/>
  <c r="AT384" i="21"/>
  <c r="AU384" i="21"/>
  <c r="AV384" i="21"/>
  <c r="AW384" i="21"/>
  <c r="AX384" i="21"/>
  <c r="AY384" i="21"/>
  <c r="AZ384" i="21"/>
  <c r="BA384" i="21"/>
  <c r="BB384" i="21"/>
  <c r="BC384" i="21"/>
  <c r="BD384" i="21"/>
  <c r="BE384" i="21"/>
  <c r="BF384" i="21"/>
  <c r="BG384" i="21"/>
  <c r="BH384" i="21"/>
  <c r="BI384" i="21"/>
  <c r="BJ384" i="21"/>
  <c r="BK384" i="21"/>
  <c r="BL384" i="21"/>
  <c r="BM384" i="21"/>
  <c r="BN384" i="21"/>
  <c r="BO384" i="21"/>
  <c r="BP384" i="21"/>
  <c r="C385" i="21"/>
  <c r="D385" i="21"/>
  <c r="G385" i="21"/>
  <c r="H385" i="21"/>
  <c r="I385" i="21"/>
  <c r="J385" i="21"/>
  <c r="K385" i="21"/>
  <c r="L385" i="21"/>
  <c r="M385" i="21"/>
  <c r="N385" i="21"/>
  <c r="O385" i="21"/>
  <c r="P385" i="21"/>
  <c r="Q385" i="21"/>
  <c r="R385" i="21"/>
  <c r="S385" i="21"/>
  <c r="T385" i="21"/>
  <c r="U385" i="21"/>
  <c r="V385" i="21"/>
  <c r="Y385" i="21"/>
  <c r="Z385" i="21"/>
  <c r="AA385" i="21"/>
  <c r="AB385" i="21"/>
  <c r="AC385" i="21"/>
  <c r="AD385" i="21"/>
  <c r="AE385" i="21"/>
  <c r="AF385" i="21"/>
  <c r="AG385" i="21"/>
  <c r="AH385" i="21"/>
  <c r="AI385" i="21"/>
  <c r="AJ385" i="21"/>
  <c r="AK385" i="21"/>
  <c r="AL385" i="21"/>
  <c r="AM385" i="21"/>
  <c r="AN385" i="21"/>
  <c r="AO385" i="21"/>
  <c r="AP385" i="21"/>
  <c r="AQ385" i="21"/>
  <c r="AR385" i="21"/>
  <c r="AS385" i="21"/>
  <c r="AT385" i="21"/>
  <c r="AU385" i="21"/>
  <c r="AV385" i="21"/>
  <c r="AW385" i="21"/>
  <c r="AX385" i="21"/>
  <c r="AY385" i="21"/>
  <c r="AZ385" i="21"/>
  <c r="BA385" i="21"/>
  <c r="BB385" i="21"/>
  <c r="BC385" i="21"/>
  <c r="BD385" i="21"/>
  <c r="BE385" i="21"/>
  <c r="BF385" i="21"/>
  <c r="BG385" i="21"/>
  <c r="BH385" i="21"/>
  <c r="BI385" i="21"/>
  <c r="BJ385" i="21"/>
  <c r="BK385" i="21"/>
  <c r="BL385" i="21"/>
  <c r="BM385" i="21"/>
  <c r="BN385" i="21"/>
  <c r="BO385" i="21"/>
  <c r="BP385" i="21"/>
  <c r="C386" i="21"/>
  <c r="D386" i="21"/>
  <c r="G386" i="21"/>
  <c r="H386" i="21"/>
  <c r="I386" i="21"/>
  <c r="J386" i="21"/>
  <c r="K386" i="21"/>
  <c r="L386" i="21"/>
  <c r="M386" i="21"/>
  <c r="N386" i="21"/>
  <c r="O386" i="21"/>
  <c r="P386" i="21"/>
  <c r="Q386" i="21"/>
  <c r="R386" i="21"/>
  <c r="S386" i="21"/>
  <c r="T386" i="21"/>
  <c r="U386" i="21"/>
  <c r="V386" i="21"/>
  <c r="Y386" i="21"/>
  <c r="Z386" i="21"/>
  <c r="AA386" i="21"/>
  <c r="AB386" i="21"/>
  <c r="AC386" i="21"/>
  <c r="AD386" i="21"/>
  <c r="AE386" i="21"/>
  <c r="AF386" i="21"/>
  <c r="AG386" i="21"/>
  <c r="AH386" i="21"/>
  <c r="AI386" i="21"/>
  <c r="AJ386" i="21"/>
  <c r="AK386" i="21"/>
  <c r="AL386" i="21"/>
  <c r="AM386" i="21"/>
  <c r="AN386" i="21"/>
  <c r="AO386" i="21"/>
  <c r="AP386" i="21"/>
  <c r="AQ386" i="21"/>
  <c r="AR386" i="21"/>
  <c r="AS386" i="21"/>
  <c r="AT386" i="21"/>
  <c r="AU386" i="21"/>
  <c r="AV386" i="21"/>
  <c r="AW386" i="21"/>
  <c r="AX386" i="21"/>
  <c r="AY386" i="21"/>
  <c r="AZ386" i="21"/>
  <c r="BA386" i="21"/>
  <c r="BB386" i="21"/>
  <c r="BC386" i="21"/>
  <c r="BD386" i="21"/>
  <c r="BE386" i="21"/>
  <c r="BF386" i="21"/>
  <c r="BG386" i="21"/>
  <c r="BH386" i="21"/>
  <c r="BI386" i="21"/>
  <c r="BJ386" i="21"/>
  <c r="BK386" i="21"/>
  <c r="BL386" i="21"/>
  <c r="BM386" i="21"/>
  <c r="BN386" i="21"/>
  <c r="BO386" i="21"/>
  <c r="BP386" i="21"/>
  <c r="C387" i="21"/>
  <c r="D387" i="21"/>
  <c r="G387" i="21"/>
  <c r="H387" i="21"/>
  <c r="I387" i="21"/>
  <c r="J387" i="21"/>
  <c r="K387" i="21"/>
  <c r="L387" i="21"/>
  <c r="M387" i="21"/>
  <c r="N387" i="21"/>
  <c r="O387" i="21"/>
  <c r="P387" i="21"/>
  <c r="Q387" i="21"/>
  <c r="R387" i="21"/>
  <c r="S387" i="21"/>
  <c r="T387" i="21"/>
  <c r="U387" i="21"/>
  <c r="V387" i="21"/>
  <c r="Y387" i="21"/>
  <c r="Z387" i="21"/>
  <c r="AA387" i="21"/>
  <c r="AB387" i="21"/>
  <c r="AC387" i="21"/>
  <c r="AD387" i="21"/>
  <c r="AE387" i="21"/>
  <c r="AF387" i="21"/>
  <c r="AG387" i="21"/>
  <c r="AH387" i="21"/>
  <c r="AI387" i="21"/>
  <c r="AJ387" i="21"/>
  <c r="AK387" i="21"/>
  <c r="AL387" i="21"/>
  <c r="AM387" i="21"/>
  <c r="AN387" i="21"/>
  <c r="AO387" i="21"/>
  <c r="AP387" i="21"/>
  <c r="AQ387" i="21"/>
  <c r="AR387" i="21"/>
  <c r="AS387" i="21"/>
  <c r="AT387" i="21"/>
  <c r="AU387" i="21"/>
  <c r="AV387" i="21"/>
  <c r="AW387" i="21"/>
  <c r="AX387" i="21"/>
  <c r="AY387" i="21"/>
  <c r="AZ387" i="21"/>
  <c r="BA387" i="21"/>
  <c r="BB387" i="21"/>
  <c r="BC387" i="21"/>
  <c r="BD387" i="21"/>
  <c r="BE387" i="21"/>
  <c r="BF387" i="21"/>
  <c r="BG387" i="21"/>
  <c r="BH387" i="21"/>
  <c r="BI387" i="21"/>
  <c r="BJ387" i="21"/>
  <c r="BK387" i="21"/>
  <c r="BL387" i="21"/>
  <c r="BM387" i="21"/>
  <c r="BN387" i="21"/>
  <c r="BO387" i="21"/>
  <c r="BP387" i="21"/>
  <c r="C388" i="21"/>
  <c r="D388" i="21"/>
  <c r="G388" i="21"/>
  <c r="H388" i="21"/>
  <c r="I388" i="21"/>
  <c r="J388" i="21"/>
  <c r="K388" i="21"/>
  <c r="L388" i="21"/>
  <c r="M388" i="21"/>
  <c r="N388" i="21"/>
  <c r="O388" i="21"/>
  <c r="P388" i="21"/>
  <c r="Q388" i="21"/>
  <c r="R388" i="21"/>
  <c r="S388" i="21"/>
  <c r="T388" i="21"/>
  <c r="U388" i="21"/>
  <c r="V388" i="21"/>
  <c r="Y388" i="21"/>
  <c r="Z388" i="21"/>
  <c r="AA388" i="21"/>
  <c r="AB388" i="21"/>
  <c r="AC388" i="21"/>
  <c r="AD388" i="21"/>
  <c r="AE388" i="21"/>
  <c r="AF388" i="21"/>
  <c r="AG388" i="21"/>
  <c r="AH388" i="21"/>
  <c r="AI388" i="21"/>
  <c r="AJ388" i="21"/>
  <c r="AK388" i="21"/>
  <c r="AL388" i="21"/>
  <c r="AM388" i="21"/>
  <c r="AN388" i="21"/>
  <c r="AO388" i="21"/>
  <c r="AP388" i="21"/>
  <c r="AQ388" i="21"/>
  <c r="AR388" i="21"/>
  <c r="AS388" i="21"/>
  <c r="AT388" i="21"/>
  <c r="AU388" i="21"/>
  <c r="AV388" i="21"/>
  <c r="AW388" i="21"/>
  <c r="AX388" i="21"/>
  <c r="AY388" i="21"/>
  <c r="AZ388" i="21"/>
  <c r="BA388" i="21"/>
  <c r="BB388" i="21"/>
  <c r="BC388" i="21"/>
  <c r="BD388" i="21"/>
  <c r="BE388" i="21"/>
  <c r="BF388" i="21"/>
  <c r="BG388" i="21"/>
  <c r="BH388" i="21"/>
  <c r="BI388" i="21"/>
  <c r="BJ388" i="21"/>
  <c r="BK388" i="21"/>
  <c r="BL388" i="21"/>
  <c r="BM388" i="21"/>
  <c r="BN388" i="21"/>
  <c r="BO388" i="21"/>
  <c r="BP388" i="21"/>
  <c r="C389" i="21"/>
  <c r="D389" i="21"/>
  <c r="G389" i="21"/>
  <c r="H389" i="21"/>
  <c r="I389" i="21"/>
  <c r="J389" i="21"/>
  <c r="K389" i="21"/>
  <c r="L389" i="21"/>
  <c r="M389" i="21"/>
  <c r="N389" i="21"/>
  <c r="O389" i="21"/>
  <c r="P389" i="21"/>
  <c r="Q389" i="21"/>
  <c r="R389" i="21"/>
  <c r="S389" i="21"/>
  <c r="T389" i="21"/>
  <c r="U389" i="21"/>
  <c r="V389" i="21"/>
  <c r="Y389" i="21"/>
  <c r="Z389" i="21"/>
  <c r="AA389" i="21"/>
  <c r="AB389" i="21"/>
  <c r="AC389" i="21"/>
  <c r="AD389" i="21"/>
  <c r="AE389" i="21"/>
  <c r="AF389" i="21"/>
  <c r="AG389" i="21"/>
  <c r="AH389" i="21"/>
  <c r="AI389" i="21"/>
  <c r="AJ389" i="21"/>
  <c r="AK389" i="21"/>
  <c r="AL389" i="21"/>
  <c r="AM389" i="21"/>
  <c r="AN389" i="21"/>
  <c r="AO389" i="21"/>
  <c r="AP389" i="21"/>
  <c r="AQ389" i="21"/>
  <c r="AR389" i="21"/>
  <c r="AS389" i="21"/>
  <c r="AT389" i="21"/>
  <c r="AU389" i="21"/>
  <c r="AV389" i="21"/>
  <c r="AW389" i="21"/>
  <c r="AX389" i="21"/>
  <c r="AY389" i="21"/>
  <c r="AZ389" i="21"/>
  <c r="BA389" i="21"/>
  <c r="BB389" i="21"/>
  <c r="BC389" i="21"/>
  <c r="BD389" i="21"/>
  <c r="BE389" i="21"/>
  <c r="BF389" i="21"/>
  <c r="BG389" i="21"/>
  <c r="BH389" i="21"/>
  <c r="BI389" i="21"/>
  <c r="BJ389" i="21"/>
  <c r="BK389" i="21"/>
  <c r="BL389" i="21"/>
  <c r="BM389" i="21"/>
  <c r="BN389" i="21"/>
  <c r="BO389" i="21"/>
  <c r="BP389" i="21"/>
  <c r="C390" i="21"/>
  <c r="D390" i="21"/>
  <c r="G390" i="21"/>
  <c r="H390" i="21"/>
  <c r="I390" i="21"/>
  <c r="J390" i="21"/>
  <c r="K390" i="21"/>
  <c r="L390" i="21"/>
  <c r="M390" i="21"/>
  <c r="N390" i="21"/>
  <c r="O390" i="21"/>
  <c r="P390" i="21"/>
  <c r="Q390" i="21"/>
  <c r="R390" i="21"/>
  <c r="S390" i="21"/>
  <c r="T390" i="21"/>
  <c r="U390" i="21"/>
  <c r="V390" i="21"/>
  <c r="Y390" i="21"/>
  <c r="Z390" i="21"/>
  <c r="AA390" i="21"/>
  <c r="AB390" i="21"/>
  <c r="AC390" i="21"/>
  <c r="AD390" i="21"/>
  <c r="AE390" i="21"/>
  <c r="AF390" i="21"/>
  <c r="AG390" i="21"/>
  <c r="AH390" i="21"/>
  <c r="AI390" i="21"/>
  <c r="AJ390" i="21"/>
  <c r="AK390" i="21"/>
  <c r="AL390" i="21"/>
  <c r="AM390" i="21"/>
  <c r="AN390" i="21"/>
  <c r="AO390" i="21"/>
  <c r="AP390" i="21"/>
  <c r="AQ390" i="21"/>
  <c r="AR390" i="21"/>
  <c r="AS390" i="21"/>
  <c r="AT390" i="21"/>
  <c r="AU390" i="21"/>
  <c r="AV390" i="21"/>
  <c r="AW390" i="21"/>
  <c r="AX390" i="21"/>
  <c r="AY390" i="21"/>
  <c r="AZ390" i="21"/>
  <c r="BA390" i="21"/>
  <c r="BB390" i="21"/>
  <c r="BC390" i="21"/>
  <c r="BD390" i="21"/>
  <c r="BE390" i="21"/>
  <c r="BF390" i="21"/>
  <c r="BG390" i="21"/>
  <c r="BH390" i="21"/>
  <c r="BI390" i="21"/>
  <c r="BJ390" i="21"/>
  <c r="BK390" i="21"/>
  <c r="BL390" i="21"/>
  <c r="BM390" i="21"/>
  <c r="BN390" i="21"/>
  <c r="BO390" i="21"/>
  <c r="BP390" i="21"/>
  <c r="C391" i="21"/>
  <c r="D391" i="21"/>
  <c r="G391" i="21"/>
  <c r="H391" i="21"/>
  <c r="I391" i="21"/>
  <c r="J391" i="21"/>
  <c r="K391" i="21"/>
  <c r="L391" i="21"/>
  <c r="M391" i="21"/>
  <c r="N391" i="21"/>
  <c r="O391" i="21"/>
  <c r="P391" i="21"/>
  <c r="Q391" i="21"/>
  <c r="R391" i="21"/>
  <c r="S391" i="21"/>
  <c r="T391" i="21"/>
  <c r="U391" i="21"/>
  <c r="V391" i="21"/>
  <c r="Y391" i="21"/>
  <c r="Z391" i="21"/>
  <c r="AA391" i="21"/>
  <c r="AB391" i="21"/>
  <c r="AC391" i="21"/>
  <c r="AD391" i="21"/>
  <c r="AE391" i="21"/>
  <c r="AF391" i="21"/>
  <c r="AG391" i="21"/>
  <c r="AH391" i="21"/>
  <c r="AI391" i="21"/>
  <c r="AJ391" i="21"/>
  <c r="AK391" i="21"/>
  <c r="AL391" i="21"/>
  <c r="AM391" i="21"/>
  <c r="AN391" i="21"/>
  <c r="AO391" i="21"/>
  <c r="AP391" i="21"/>
  <c r="AQ391" i="21"/>
  <c r="AR391" i="21"/>
  <c r="AS391" i="21"/>
  <c r="AT391" i="21"/>
  <c r="AU391" i="21"/>
  <c r="AV391" i="21"/>
  <c r="AW391" i="21"/>
  <c r="AX391" i="21"/>
  <c r="AY391" i="21"/>
  <c r="AZ391" i="21"/>
  <c r="BA391" i="21"/>
  <c r="BB391" i="21"/>
  <c r="BC391" i="21"/>
  <c r="BD391" i="21"/>
  <c r="BE391" i="21"/>
  <c r="BF391" i="21"/>
  <c r="BG391" i="21"/>
  <c r="BH391" i="21"/>
  <c r="BI391" i="21"/>
  <c r="BJ391" i="21"/>
  <c r="BK391" i="21"/>
  <c r="BL391" i="21"/>
  <c r="BM391" i="21"/>
  <c r="BN391" i="21"/>
  <c r="BO391" i="21"/>
  <c r="BP391" i="21"/>
  <c r="C392" i="21"/>
  <c r="D392" i="21"/>
  <c r="G392" i="21"/>
  <c r="H392" i="21"/>
  <c r="I392" i="21"/>
  <c r="J392" i="21"/>
  <c r="K392" i="21"/>
  <c r="L392" i="21"/>
  <c r="M392" i="21"/>
  <c r="N392" i="21"/>
  <c r="O392" i="21"/>
  <c r="P392" i="21"/>
  <c r="Q392" i="21"/>
  <c r="R392" i="21"/>
  <c r="S392" i="21"/>
  <c r="T392" i="21"/>
  <c r="U392" i="21"/>
  <c r="V392" i="21"/>
  <c r="Y392" i="21"/>
  <c r="Z392" i="21"/>
  <c r="AA392" i="21"/>
  <c r="AB392" i="21"/>
  <c r="AC392" i="21"/>
  <c r="AD392" i="21"/>
  <c r="AE392" i="21"/>
  <c r="AF392" i="21"/>
  <c r="AG392" i="21"/>
  <c r="AH392" i="21"/>
  <c r="AI392" i="21"/>
  <c r="AJ392" i="21"/>
  <c r="AK392" i="21"/>
  <c r="AL392" i="21"/>
  <c r="AM392" i="21"/>
  <c r="AN392" i="21"/>
  <c r="AO392" i="21"/>
  <c r="AP392" i="21"/>
  <c r="AQ392" i="21"/>
  <c r="AR392" i="21"/>
  <c r="AS392" i="21"/>
  <c r="AT392" i="21"/>
  <c r="AU392" i="21"/>
  <c r="AV392" i="21"/>
  <c r="AW392" i="21"/>
  <c r="AX392" i="21"/>
  <c r="AY392" i="21"/>
  <c r="AZ392" i="21"/>
  <c r="BA392" i="21"/>
  <c r="BB392" i="21"/>
  <c r="BC392" i="21"/>
  <c r="BD392" i="21"/>
  <c r="BE392" i="21"/>
  <c r="BF392" i="21"/>
  <c r="BG392" i="21"/>
  <c r="BH392" i="21"/>
  <c r="BI392" i="21"/>
  <c r="BJ392" i="21"/>
  <c r="BK392" i="21"/>
  <c r="BL392" i="21"/>
  <c r="BM392" i="21"/>
  <c r="BN392" i="21"/>
  <c r="BO392" i="21"/>
  <c r="BP392" i="21"/>
  <c r="C393" i="21"/>
  <c r="D393" i="21"/>
  <c r="G393" i="21"/>
  <c r="H393" i="21"/>
  <c r="I393" i="21"/>
  <c r="J393" i="21"/>
  <c r="K393" i="21"/>
  <c r="L393" i="21"/>
  <c r="M393" i="21"/>
  <c r="N393" i="21"/>
  <c r="O393" i="21"/>
  <c r="P393" i="21"/>
  <c r="Q393" i="21"/>
  <c r="R393" i="21"/>
  <c r="S393" i="21"/>
  <c r="T393" i="21"/>
  <c r="U393" i="21"/>
  <c r="V393" i="21"/>
  <c r="Y393" i="21"/>
  <c r="Z393" i="21"/>
  <c r="AA393" i="21"/>
  <c r="AB393" i="21"/>
  <c r="AC393" i="21"/>
  <c r="AD393" i="21"/>
  <c r="AE393" i="21"/>
  <c r="AF393" i="21"/>
  <c r="AG393" i="21"/>
  <c r="AH393" i="21"/>
  <c r="AI393" i="21"/>
  <c r="AJ393" i="21"/>
  <c r="AK393" i="21"/>
  <c r="AL393" i="21"/>
  <c r="AM393" i="21"/>
  <c r="AN393" i="21"/>
  <c r="AO393" i="21"/>
  <c r="AP393" i="21"/>
  <c r="AQ393" i="21"/>
  <c r="AR393" i="21"/>
  <c r="AS393" i="21"/>
  <c r="AT393" i="21"/>
  <c r="AU393" i="21"/>
  <c r="AV393" i="21"/>
  <c r="AW393" i="21"/>
  <c r="AX393" i="21"/>
  <c r="AY393" i="21"/>
  <c r="AZ393" i="21"/>
  <c r="BA393" i="21"/>
  <c r="BB393" i="21"/>
  <c r="BC393" i="21"/>
  <c r="BD393" i="21"/>
  <c r="BE393" i="21"/>
  <c r="BF393" i="21"/>
  <c r="BG393" i="21"/>
  <c r="BH393" i="21"/>
  <c r="BI393" i="21"/>
  <c r="BJ393" i="21"/>
  <c r="BK393" i="21"/>
  <c r="BL393" i="21"/>
  <c r="BM393" i="21"/>
  <c r="BN393" i="21"/>
  <c r="BO393" i="21"/>
  <c r="BP393" i="21"/>
  <c r="C394" i="21"/>
  <c r="D394" i="21"/>
  <c r="G394" i="21"/>
  <c r="H394" i="21"/>
  <c r="I394" i="21"/>
  <c r="J394" i="21"/>
  <c r="K394" i="21"/>
  <c r="L394" i="21"/>
  <c r="M394" i="21"/>
  <c r="N394" i="21"/>
  <c r="O394" i="21"/>
  <c r="P394" i="21"/>
  <c r="Q394" i="21"/>
  <c r="R394" i="21"/>
  <c r="S394" i="21"/>
  <c r="T394" i="21"/>
  <c r="U394" i="21"/>
  <c r="V394" i="21"/>
  <c r="Y394" i="21"/>
  <c r="Z394" i="21"/>
  <c r="AA394" i="21"/>
  <c r="AB394" i="21"/>
  <c r="AC394" i="21"/>
  <c r="AD394" i="21"/>
  <c r="AE394" i="21"/>
  <c r="AF394" i="21"/>
  <c r="AG394" i="21"/>
  <c r="AH394" i="21"/>
  <c r="AI394" i="21"/>
  <c r="AJ394" i="21"/>
  <c r="AK394" i="21"/>
  <c r="AL394" i="21"/>
  <c r="AM394" i="21"/>
  <c r="AN394" i="21"/>
  <c r="AO394" i="21"/>
  <c r="AP394" i="21"/>
  <c r="AQ394" i="21"/>
  <c r="AR394" i="21"/>
  <c r="AS394" i="21"/>
  <c r="AT394" i="21"/>
  <c r="AU394" i="21"/>
  <c r="AV394" i="21"/>
  <c r="AW394" i="21"/>
  <c r="AX394" i="21"/>
  <c r="AY394" i="21"/>
  <c r="AZ394" i="21"/>
  <c r="BA394" i="21"/>
  <c r="BB394" i="21"/>
  <c r="BC394" i="21"/>
  <c r="BD394" i="21"/>
  <c r="BE394" i="21"/>
  <c r="BF394" i="21"/>
  <c r="BG394" i="21"/>
  <c r="BH394" i="21"/>
  <c r="BI394" i="21"/>
  <c r="BJ394" i="21"/>
  <c r="BK394" i="21"/>
  <c r="BL394" i="21"/>
  <c r="BM394" i="21"/>
  <c r="BN394" i="21"/>
  <c r="BO394" i="21"/>
  <c r="BP394" i="21"/>
  <c r="C395" i="21"/>
  <c r="D395" i="21"/>
  <c r="G395" i="21"/>
  <c r="H395" i="21"/>
  <c r="I395" i="21"/>
  <c r="J395" i="21"/>
  <c r="K395" i="21"/>
  <c r="L395" i="21"/>
  <c r="M395" i="21"/>
  <c r="N395" i="21"/>
  <c r="O395" i="21"/>
  <c r="P395" i="21"/>
  <c r="Q395" i="21"/>
  <c r="R395" i="21"/>
  <c r="S395" i="21"/>
  <c r="T395" i="21"/>
  <c r="U395" i="21"/>
  <c r="V395" i="21"/>
  <c r="Y395" i="21"/>
  <c r="Z395" i="21"/>
  <c r="AA395" i="21"/>
  <c r="AB395" i="21"/>
  <c r="AC395" i="21"/>
  <c r="AD395" i="21"/>
  <c r="AE395" i="21"/>
  <c r="AF395" i="21"/>
  <c r="AG395" i="21"/>
  <c r="AH395" i="21"/>
  <c r="AI395" i="21"/>
  <c r="AJ395" i="21"/>
  <c r="AK395" i="21"/>
  <c r="AL395" i="21"/>
  <c r="AM395" i="21"/>
  <c r="AN395" i="21"/>
  <c r="AO395" i="21"/>
  <c r="AP395" i="21"/>
  <c r="AQ395" i="21"/>
  <c r="AR395" i="21"/>
  <c r="AS395" i="21"/>
  <c r="AT395" i="21"/>
  <c r="AU395" i="21"/>
  <c r="AV395" i="21"/>
  <c r="AW395" i="21"/>
  <c r="AX395" i="21"/>
  <c r="AY395" i="21"/>
  <c r="AZ395" i="21"/>
  <c r="BA395" i="21"/>
  <c r="BB395" i="21"/>
  <c r="BC395" i="21"/>
  <c r="BD395" i="21"/>
  <c r="BE395" i="21"/>
  <c r="BF395" i="21"/>
  <c r="BG395" i="21"/>
  <c r="BH395" i="21"/>
  <c r="BI395" i="21"/>
  <c r="BJ395" i="21"/>
  <c r="BK395" i="21"/>
  <c r="BL395" i="21"/>
  <c r="BM395" i="21"/>
  <c r="BN395" i="21"/>
  <c r="BO395" i="21"/>
  <c r="BP395" i="21"/>
  <c r="C396" i="21"/>
  <c r="D396" i="21"/>
  <c r="G396" i="21"/>
  <c r="H396" i="21"/>
  <c r="I396" i="21"/>
  <c r="J396" i="21"/>
  <c r="K396" i="21"/>
  <c r="L396" i="21"/>
  <c r="M396" i="21"/>
  <c r="N396" i="21"/>
  <c r="O396" i="21"/>
  <c r="P396" i="21"/>
  <c r="Q396" i="21"/>
  <c r="R396" i="21"/>
  <c r="S396" i="21"/>
  <c r="T396" i="21"/>
  <c r="U396" i="21"/>
  <c r="V396" i="21"/>
  <c r="Y396" i="21"/>
  <c r="Z396" i="21"/>
  <c r="AA396" i="21"/>
  <c r="AB396" i="21"/>
  <c r="AC396" i="21"/>
  <c r="AD396" i="21"/>
  <c r="AE396" i="21"/>
  <c r="AF396" i="21"/>
  <c r="AG396" i="21"/>
  <c r="AH396" i="21"/>
  <c r="AI396" i="21"/>
  <c r="AJ396" i="21"/>
  <c r="AK396" i="21"/>
  <c r="AL396" i="21"/>
  <c r="AM396" i="21"/>
  <c r="AN396" i="21"/>
  <c r="AO396" i="21"/>
  <c r="AP396" i="21"/>
  <c r="AQ396" i="21"/>
  <c r="AR396" i="21"/>
  <c r="AS396" i="21"/>
  <c r="AT396" i="21"/>
  <c r="AU396" i="21"/>
  <c r="AV396" i="21"/>
  <c r="AW396" i="21"/>
  <c r="AX396" i="21"/>
  <c r="AY396" i="21"/>
  <c r="AZ396" i="21"/>
  <c r="BA396" i="21"/>
  <c r="BB396" i="21"/>
  <c r="BC396" i="21"/>
  <c r="BD396" i="21"/>
  <c r="BE396" i="21"/>
  <c r="BF396" i="21"/>
  <c r="BG396" i="21"/>
  <c r="BH396" i="21"/>
  <c r="BI396" i="21"/>
  <c r="BJ396" i="21"/>
  <c r="BK396" i="21"/>
  <c r="BL396" i="21"/>
  <c r="BM396" i="21"/>
  <c r="BN396" i="21"/>
  <c r="BO396" i="21"/>
  <c r="BP396" i="21"/>
  <c r="C397" i="21"/>
  <c r="D397" i="21"/>
  <c r="G397" i="21"/>
  <c r="H397" i="21"/>
  <c r="I397" i="21"/>
  <c r="J397" i="21"/>
  <c r="K397" i="21"/>
  <c r="L397" i="21"/>
  <c r="M397" i="21"/>
  <c r="N397" i="21"/>
  <c r="O397" i="21"/>
  <c r="P397" i="21"/>
  <c r="Q397" i="21"/>
  <c r="R397" i="21"/>
  <c r="S397" i="21"/>
  <c r="T397" i="21"/>
  <c r="U397" i="21"/>
  <c r="V397" i="21"/>
  <c r="Y397" i="21"/>
  <c r="Z397" i="21"/>
  <c r="AA397" i="21"/>
  <c r="AB397" i="21"/>
  <c r="AC397" i="21"/>
  <c r="AD397" i="21"/>
  <c r="AE397" i="21"/>
  <c r="AF397" i="21"/>
  <c r="AG397" i="21"/>
  <c r="AH397" i="21"/>
  <c r="AI397" i="21"/>
  <c r="AJ397" i="21"/>
  <c r="AK397" i="21"/>
  <c r="AL397" i="21"/>
  <c r="AM397" i="21"/>
  <c r="AN397" i="21"/>
  <c r="AO397" i="21"/>
  <c r="AP397" i="21"/>
  <c r="AQ397" i="21"/>
  <c r="AR397" i="21"/>
  <c r="AS397" i="21"/>
  <c r="AT397" i="21"/>
  <c r="AU397" i="21"/>
  <c r="AV397" i="21"/>
  <c r="AW397" i="21"/>
  <c r="AX397" i="21"/>
  <c r="AY397" i="21"/>
  <c r="AZ397" i="21"/>
  <c r="BA397" i="21"/>
  <c r="BB397" i="21"/>
  <c r="BC397" i="21"/>
  <c r="BD397" i="21"/>
  <c r="BE397" i="21"/>
  <c r="BF397" i="21"/>
  <c r="BG397" i="21"/>
  <c r="BH397" i="21"/>
  <c r="BI397" i="21"/>
  <c r="BJ397" i="21"/>
  <c r="BK397" i="21"/>
  <c r="BL397" i="21"/>
  <c r="BM397" i="21"/>
  <c r="BN397" i="21"/>
  <c r="BO397" i="21"/>
  <c r="BP397" i="21"/>
  <c r="C398" i="21"/>
  <c r="D398" i="21"/>
  <c r="G398" i="21"/>
  <c r="H398" i="21"/>
  <c r="I398" i="21"/>
  <c r="J398" i="21"/>
  <c r="K398" i="21"/>
  <c r="L398" i="21"/>
  <c r="M398" i="21"/>
  <c r="N398" i="21"/>
  <c r="O398" i="21"/>
  <c r="P398" i="21"/>
  <c r="Q398" i="21"/>
  <c r="R398" i="21"/>
  <c r="S398" i="21"/>
  <c r="T398" i="21"/>
  <c r="U398" i="21"/>
  <c r="V398" i="21"/>
  <c r="Y398" i="21"/>
  <c r="Z398" i="21"/>
  <c r="AA398" i="21"/>
  <c r="AB398" i="21"/>
  <c r="AC398" i="21"/>
  <c r="AD398" i="21"/>
  <c r="AE398" i="21"/>
  <c r="AF398" i="21"/>
  <c r="AG398" i="21"/>
  <c r="AH398" i="21"/>
  <c r="AI398" i="21"/>
  <c r="AJ398" i="21"/>
  <c r="AK398" i="21"/>
  <c r="AL398" i="21"/>
  <c r="AM398" i="21"/>
  <c r="AN398" i="21"/>
  <c r="AO398" i="21"/>
  <c r="AP398" i="21"/>
  <c r="AQ398" i="21"/>
  <c r="AR398" i="21"/>
  <c r="AS398" i="21"/>
  <c r="AT398" i="21"/>
  <c r="AU398" i="21"/>
  <c r="AV398" i="21"/>
  <c r="AW398" i="21"/>
  <c r="AX398" i="21"/>
  <c r="AY398" i="21"/>
  <c r="AZ398" i="21"/>
  <c r="BA398" i="21"/>
  <c r="BB398" i="21"/>
  <c r="BC398" i="21"/>
  <c r="BD398" i="21"/>
  <c r="BE398" i="21"/>
  <c r="BF398" i="21"/>
  <c r="BG398" i="21"/>
  <c r="BH398" i="21"/>
  <c r="BI398" i="21"/>
  <c r="BJ398" i="21"/>
  <c r="BK398" i="21"/>
  <c r="BL398" i="21"/>
  <c r="BM398" i="21"/>
  <c r="BN398" i="21"/>
  <c r="BO398" i="21"/>
  <c r="BP398" i="21"/>
  <c r="C399" i="21"/>
  <c r="D399" i="21"/>
  <c r="G399" i="21"/>
  <c r="H399" i="21"/>
  <c r="I399" i="21"/>
  <c r="J399" i="21"/>
  <c r="K399" i="21"/>
  <c r="L399" i="21"/>
  <c r="M399" i="21"/>
  <c r="N399" i="21"/>
  <c r="O399" i="21"/>
  <c r="P399" i="21"/>
  <c r="Q399" i="21"/>
  <c r="R399" i="21"/>
  <c r="S399" i="21"/>
  <c r="T399" i="21"/>
  <c r="U399" i="21"/>
  <c r="V399" i="21"/>
  <c r="Y399" i="21"/>
  <c r="Z399" i="21"/>
  <c r="AA399" i="21"/>
  <c r="AB399" i="21"/>
  <c r="AC399" i="21"/>
  <c r="AD399" i="21"/>
  <c r="AE399" i="21"/>
  <c r="AF399" i="21"/>
  <c r="AG399" i="21"/>
  <c r="AH399" i="21"/>
  <c r="AI399" i="21"/>
  <c r="AJ399" i="21"/>
  <c r="AK399" i="21"/>
  <c r="AL399" i="21"/>
  <c r="AM399" i="21"/>
  <c r="AN399" i="21"/>
  <c r="AO399" i="21"/>
  <c r="AP399" i="21"/>
  <c r="AQ399" i="21"/>
  <c r="AR399" i="21"/>
  <c r="AS399" i="21"/>
  <c r="AT399" i="21"/>
  <c r="AU399" i="21"/>
  <c r="AV399" i="21"/>
  <c r="AW399" i="21"/>
  <c r="AX399" i="21"/>
  <c r="AY399" i="21"/>
  <c r="AZ399" i="21"/>
  <c r="BA399" i="21"/>
  <c r="BB399" i="21"/>
  <c r="BC399" i="21"/>
  <c r="BD399" i="21"/>
  <c r="BE399" i="21"/>
  <c r="BF399" i="21"/>
  <c r="BG399" i="21"/>
  <c r="BH399" i="21"/>
  <c r="BI399" i="21"/>
  <c r="BJ399" i="21"/>
  <c r="BK399" i="21"/>
  <c r="BL399" i="21"/>
  <c r="BM399" i="21"/>
  <c r="BN399" i="21"/>
  <c r="BO399" i="21"/>
  <c r="BP399" i="21"/>
  <c r="C400" i="21"/>
  <c r="D400" i="21"/>
  <c r="G400" i="21"/>
  <c r="H400" i="21"/>
  <c r="I400" i="21"/>
  <c r="J400" i="21"/>
  <c r="K400" i="21"/>
  <c r="L400" i="21"/>
  <c r="M400" i="21"/>
  <c r="N400" i="21"/>
  <c r="O400" i="21"/>
  <c r="P400" i="21"/>
  <c r="Q400" i="21"/>
  <c r="R400" i="21"/>
  <c r="S400" i="21"/>
  <c r="T400" i="21"/>
  <c r="U400" i="21"/>
  <c r="V400" i="21"/>
  <c r="Y400" i="21"/>
  <c r="Z400" i="21"/>
  <c r="AA400" i="21"/>
  <c r="AB400" i="21"/>
  <c r="AC400" i="21"/>
  <c r="AD400" i="21"/>
  <c r="AE400" i="21"/>
  <c r="AF400" i="21"/>
  <c r="AG400" i="21"/>
  <c r="AH400" i="21"/>
  <c r="AI400" i="21"/>
  <c r="AJ400" i="21"/>
  <c r="AK400" i="21"/>
  <c r="AL400" i="21"/>
  <c r="AM400" i="21"/>
  <c r="AN400" i="21"/>
  <c r="AO400" i="21"/>
  <c r="AP400" i="21"/>
  <c r="AQ400" i="21"/>
  <c r="AR400" i="21"/>
  <c r="AS400" i="21"/>
  <c r="AT400" i="21"/>
  <c r="AU400" i="21"/>
  <c r="AV400" i="21"/>
  <c r="AW400" i="21"/>
  <c r="AX400" i="21"/>
  <c r="AY400" i="21"/>
  <c r="AZ400" i="21"/>
  <c r="BA400" i="21"/>
  <c r="BB400" i="21"/>
  <c r="BC400" i="21"/>
  <c r="BD400" i="21"/>
  <c r="BE400" i="21"/>
  <c r="BF400" i="21"/>
  <c r="BG400" i="21"/>
  <c r="BH400" i="21"/>
  <c r="BI400" i="21"/>
  <c r="BJ400" i="21"/>
  <c r="BK400" i="21"/>
  <c r="BL400" i="21"/>
  <c r="BM400" i="21"/>
  <c r="BN400" i="21"/>
  <c r="BO400" i="21"/>
  <c r="BP400" i="21"/>
  <c r="C401" i="21"/>
  <c r="D401" i="21"/>
  <c r="G401" i="21"/>
  <c r="H401" i="21"/>
  <c r="I401" i="21"/>
  <c r="J401" i="21"/>
  <c r="K401" i="21"/>
  <c r="L401" i="21"/>
  <c r="M401" i="21"/>
  <c r="N401" i="21"/>
  <c r="O401" i="21"/>
  <c r="P401" i="21"/>
  <c r="Q401" i="21"/>
  <c r="R401" i="21"/>
  <c r="S401" i="21"/>
  <c r="T401" i="21"/>
  <c r="U401" i="21"/>
  <c r="V401" i="21"/>
  <c r="Y401" i="21"/>
  <c r="Z401" i="21"/>
  <c r="AA401" i="21"/>
  <c r="AB401" i="21"/>
  <c r="AC401" i="21"/>
  <c r="AD401" i="21"/>
  <c r="AE401" i="21"/>
  <c r="AF401" i="21"/>
  <c r="AG401" i="21"/>
  <c r="AH401" i="21"/>
  <c r="AI401" i="21"/>
  <c r="AJ401" i="21"/>
  <c r="AK401" i="21"/>
  <c r="AL401" i="21"/>
  <c r="AM401" i="21"/>
  <c r="AN401" i="21"/>
  <c r="AO401" i="21"/>
  <c r="AP401" i="21"/>
  <c r="AQ401" i="21"/>
  <c r="AR401" i="21"/>
  <c r="AS401" i="21"/>
  <c r="AT401" i="21"/>
  <c r="AU401" i="21"/>
  <c r="AV401" i="21"/>
  <c r="AW401" i="21"/>
  <c r="AX401" i="21"/>
  <c r="AY401" i="21"/>
  <c r="AZ401" i="21"/>
  <c r="BA401" i="21"/>
  <c r="BB401" i="21"/>
  <c r="BC401" i="21"/>
  <c r="BD401" i="21"/>
  <c r="BE401" i="21"/>
  <c r="BF401" i="21"/>
  <c r="BG401" i="21"/>
  <c r="BH401" i="21"/>
  <c r="BI401" i="21"/>
  <c r="BJ401" i="21"/>
  <c r="BK401" i="21"/>
  <c r="BL401" i="21"/>
  <c r="BM401" i="21"/>
  <c r="BN401" i="21"/>
  <c r="BO401" i="21"/>
  <c r="BP401" i="21"/>
  <c r="C402" i="21"/>
  <c r="D402" i="21"/>
  <c r="G402" i="21"/>
  <c r="H402" i="21"/>
  <c r="I402" i="21"/>
  <c r="J402" i="21"/>
  <c r="K402" i="21"/>
  <c r="L402" i="21"/>
  <c r="M402" i="21"/>
  <c r="N402" i="21"/>
  <c r="O402" i="21"/>
  <c r="P402" i="21"/>
  <c r="Q402" i="21"/>
  <c r="R402" i="21"/>
  <c r="S402" i="21"/>
  <c r="T402" i="21"/>
  <c r="U402" i="21"/>
  <c r="V402" i="21"/>
  <c r="Y402" i="21"/>
  <c r="Z402" i="21"/>
  <c r="AA402" i="21"/>
  <c r="AB402" i="21"/>
  <c r="AC402" i="21"/>
  <c r="AD402" i="21"/>
  <c r="AE402" i="21"/>
  <c r="AF402" i="21"/>
  <c r="AG402" i="21"/>
  <c r="AH402" i="21"/>
  <c r="AI402" i="21"/>
  <c r="AJ402" i="21"/>
  <c r="AK402" i="21"/>
  <c r="AL402" i="21"/>
  <c r="AM402" i="21"/>
  <c r="AN402" i="21"/>
  <c r="AO402" i="21"/>
  <c r="AP402" i="21"/>
  <c r="AQ402" i="21"/>
  <c r="AR402" i="21"/>
  <c r="AS402" i="21"/>
  <c r="AT402" i="21"/>
  <c r="AU402" i="21"/>
  <c r="AV402" i="21"/>
  <c r="AW402" i="21"/>
  <c r="AX402" i="21"/>
  <c r="AY402" i="21"/>
  <c r="AZ402" i="21"/>
  <c r="BA402" i="21"/>
  <c r="BB402" i="21"/>
  <c r="BC402" i="21"/>
  <c r="BD402" i="21"/>
  <c r="BE402" i="21"/>
  <c r="BF402" i="21"/>
  <c r="BG402" i="21"/>
  <c r="BH402" i="21"/>
  <c r="BI402" i="21"/>
  <c r="BJ402" i="21"/>
  <c r="BK402" i="21"/>
  <c r="BL402" i="21"/>
  <c r="BM402" i="21"/>
  <c r="BN402" i="21"/>
  <c r="BO402" i="21"/>
  <c r="BP402" i="21"/>
  <c r="C403" i="21"/>
  <c r="D403" i="21"/>
  <c r="G403" i="21"/>
  <c r="H403" i="21"/>
  <c r="I403" i="21"/>
  <c r="J403" i="21"/>
  <c r="K403" i="21"/>
  <c r="L403" i="21"/>
  <c r="M403" i="21"/>
  <c r="N403" i="21"/>
  <c r="O403" i="21"/>
  <c r="P403" i="21"/>
  <c r="Q403" i="21"/>
  <c r="R403" i="21"/>
  <c r="S403" i="21"/>
  <c r="T403" i="21"/>
  <c r="U403" i="21"/>
  <c r="V403" i="21"/>
  <c r="Y403" i="21"/>
  <c r="Z403" i="21"/>
  <c r="AA403" i="21"/>
  <c r="AB403" i="21"/>
  <c r="AC403" i="21"/>
  <c r="AD403" i="21"/>
  <c r="AE403" i="21"/>
  <c r="AF403" i="21"/>
  <c r="AG403" i="21"/>
  <c r="AH403" i="21"/>
  <c r="AI403" i="21"/>
  <c r="AJ403" i="21"/>
  <c r="AK403" i="21"/>
  <c r="AL403" i="21"/>
  <c r="AM403" i="21"/>
  <c r="AN403" i="21"/>
  <c r="AO403" i="21"/>
  <c r="AP403" i="21"/>
  <c r="AQ403" i="21"/>
  <c r="AR403" i="21"/>
  <c r="AS403" i="21"/>
  <c r="AT403" i="21"/>
  <c r="AU403" i="21"/>
  <c r="AV403" i="21"/>
  <c r="AW403" i="21"/>
  <c r="AX403" i="21"/>
  <c r="AY403" i="21"/>
  <c r="AZ403" i="21"/>
  <c r="BA403" i="21"/>
  <c r="BB403" i="21"/>
  <c r="BC403" i="21"/>
  <c r="BD403" i="21"/>
  <c r="BE403" i="21"/>
  <c r="BF403" i="21"/>
  <c r="BG403" i="21"/>
  <c r="BH403" i="21"/>
  <c r="BI403" i="21"/>
  <c r="BJ403" i="21"/>
  <c r="BK403" i="21"/>
  <c r="BL403" i="21"/>
  <c r="BM403" i="21"/>
  <c r="BN403" i="21"/>
  <c r="BO403" i="21"/>
  <c r="BP403" i="21"/>
  <c r="C404" i="21"/>
  <c r="D404" i="21"/>
  <c r="G404" i="21"/>
  <c r="H404" i="21"/>
  <c r="I404" i="21"/>
  <c r="J404" i="21"/>
  <c r="K404" i="21"/>
  <c r="L404" i="21"/>
  <c r="M404" i="21"/>
  <c r="N404" i="21"/>
  <c r="O404" i="21"/>
  <c r="P404" i="21"/>
  <c r="Q404" i="21"/>
  <c r="R404" i="21"/>
  <c r="S404" i="21"/>
  <c r="T404" i="21"/>
  <c r="U404" i="21"/>
  <c r="V404" i="21"/>
  <c r="Y404" i="21"/>
  <c r="Z404" i="21"/>
  <c r="AA404" i="21"/>
  <c r="AB404" i="21"/>
  <c r="AC404" i="21"/>
  <c r="AD404" i="21"/>
  <c r="AE404" i="21"/>
  <c r="AF404" i="21"/>
  <c r="AG404" i="21"/>
  <c r="AH404" i="21"/>
  <c r="AI404" i="21"/>
  <c r="AJ404" i="21"/>
  <c r="AK404" i="21"/>
  <c r="AL404" i="21"/>
  <c r="AM404" i="21"/>
  <c r="AN404" i="21"/>
  <c r="AO404" i="21"/>
  <c r="AP404" i="21"/>
  <c r="AQ404" i="21"/>
  <c r="AR404" i="21"/>
  <c r="AS404" i="21"/>
  <c r="AT404" i="21"/>
  <c r="AU404" i="21"/>
  <c r="AV404" i="21"/>
  <c r="AW404" i="21"/>
  <c r="AX404" i="21"/>
  <c r="AY404" i="21"/>
  <c r="AZ404" i="21"/>
  <c r="BA404" i="21"/>
  <c r="BB404" i="21"/>
  <c r="BC404" i="21"/>
  <c r="BD404" i="21"/>
  <c r="BE404" i="21"/>
  <c r="BF404" i="21"/>
  <c r="BG404" i="21"/>
  <c r="BH404" i="21"/>
  <c r="BI404" i="21"/>
  <c r="BJ404" i="21"/>
  <c r="BK404" i="21"/>
  <c r="BL404" i="21"/>
  <c r="BM404" i="21"/>
  <c r="BN404" i="21"/>
  <c r="BO404" i="21"/>
  <c r="BP404" i="21"/>
  <c r="C405" i="21"/>
  <c r="D405" i="21"/>
  <c r="G405" i="21"/>
  <c r="H405" i="21"/>
  <c r="I405" i="21"/>
  <c r="J405" i="21"/>
  <c r="K405" i="21"/>
  <c r="L405" i="21"/>
  <c r="M405" i="21"/>
  <c r="N405" i="21"/>
  <c r="O405" i="21"/>
  <c r="P405" i="21"/>
  <c r="Q405" i="21"/>
  <c r="R405" i="21"/>
  <c r="S405" i="21"/>
  <c r="T405" i="21"/>
  <c r="U405" i="21"/>
  <c r="V405" i="21"/>
  <c r="Y405" i="21"/>
  <c r="Z405" i="21"/>
  <c r="AA405" i="21"/>
  <c r="AB405" i="21"/>
  <c r="AC405" i="21"/>
  <c r="AD405" i="21"/>
  <c r="AE405" i="21"/>
  <c r="AF405" i="21"/>
  <c r="AG405" i="21"/>
  <c r="AH405" i="21"/>
  <c r="AI405" i="21"/>
  <c r="AJ405" i="21"/>
  <c r="AK405" i="21"/>
  <c r="AL405" i="21"/>
  <c r="AM405" i="21"/>
  <c r="AN405" i="21"/>
  <c r="AO405" i="21"/>
  <c r="AP405" i="21"/>
  <c r="AQ405" i="21"/>
  <c r="AR405" i="21"/>
  <c r="AS405" i="21"/>
  <c r="AT405" i="21"/>
  <c r="AU405" i="21"/>
  <c r="AV405" i="21"/>
  <c r="AW405" i="21"/>
  <c r="AX405" i="21"/>
  <c r="AY405" i="21"/>
  <c r="AZ405" i="21"/>
  <c r="BA405" i="21"/>
  <c r="BB405" i="21"/>
  <c r="BC405" i="21"/>
  <c r="BD405" i="21"/>
  <c r="BE405" i="21"/>
  <c r="BF405" i="21"/>
  <c r="BG405" i="21"/>
  <c r="BH405" i="21"/>
  <c r="BI405" i="21"/>
  <c r="BJ405" i="21"/>
  <c r="BK405" i="21"/>
  <c r="BL405" i="21"/>
  <c r="BM405" i="21"/>
  <c r="BN405" i="21"/>
  <c r="BO405" i="21"/>
  <c r="BP405" i="21"/>
  <c r="C406" i="21"/>
  <c r="D406" i="21"/>
  <c r="G406" i="21"/>
  <c r="H406" i="21"/>
  <c r="I406" i="21"/>
  <c r="J406" i="21"/>
  <c r="K406" i="21"/>
  <c r="L406" i="21"/>
  <c r="M406" i="21"/>
  <c r="N406" i="21"/>
  <c r="O406" i="21"/>
  <c r="P406" i="21"/>
  <c r="Q406" i="21"/>
  <c r="R406" i="21"/>
  <c r="S406" i="21"/>
  <c r="T406" i="21"/>
  <c r="U406" i="21"/>
  <c r="V406" i="21"/>
  <c r="Y406" i="21"/>
  <c r="Z406" i="21"/>
  <c r="AA406" i="21"/>
  <c r="AB406" i="21"/>
  <c r="AC406" i="21"/>
  <c r="AD406" i="21"/>
  <c r="AE406" i="21"/>
  <c r="AF406" i="21"/>
  <c r="AG406" i="21"/>
  <c r="AH406" i="21"/>
  <c r="AI406" i="21"/>
  <c r="AJ406" i="21"/>
  <c r="AK406" i="21"/>
  <c r="AL406" i="21"/>
  <c r="AM406" i="21"/>
  <c r="AN406" i="21"/>
  <c r="AO406" i="21"/>
  <c r="AP406" i="21"/>
  <c r="AQ406" i="21"/>
  <c r="AR406" i="21"/>
  <c r="AS406" i="21"/>
  <c r="AT406" i="21"/>
  <c r="AU406" i="21"/>
  <c r="AV406" i="21"/>
  <c r="AW406" i="21"/>
  <c r="AX406" i="21"/>
  <c r="AY406" i="21"/>
  <c r="AZ406" i="21"/>
  <c r="BA406" i="21"/>
  <c r="BB406" i="21"/>
  <c r="BC406" i="21"/>
  <c r="BD406" i="21"/>
  <c r="BE406" i="21"/>
  <c r="BF406" i="21"/>
  <c r="BG406" i="21"/>
  <c r="BH406" i="21"/>
  <c r="BI406" i="21"/>
  <c r="BJ406" i="21"/>
  <c r="BK406" i="21"/>
  <c r="BL406" i="21"/>
  <c r="BM406" i="21"/>
  <c r="BN406" i="21"/>
  <c r="BO406" i="21"/>
  <c r="BP406" i="21"/>
  <c r="C407" i="21"/>
  <c r="D407" i="21"/>
  <c r="G407" i="21"/>
  <c r="H407" i="21"/>
  <c r="I407" i="21"/>
  <c r="J407" i="21"/>
  <c r="K407" i="21"/>
  <c r="L407" i="21"/>
  <c r="M407" i="21"/>
  <c r="N407" i="21"/>
  <c r="O407" i="21"/>
  <c r="P407" i="21"/>
  <c r="Q407" i="21"/>
  <c r="R407" i="21"/>
  <c r="S407" i="21"/>
  <c r="T407" i="21"/>
  <c r="U407" i="21"/>
  <c r="V407" i="21"/>
  <c r="Y407" i="21"/>
  <c r="Z407" i="21"/>
  <c r="AA407" i="21"/>
  <c r="AB407" i="21"/>
  <c r="AC407" i="21"/>
  <c r="AD407" i="21"/>
  <c r="AE407" i="21"/>
  <c r="AF407" i="21"/>
  <c r="AG407" i="21"/>
  <c r="AH407" i="21"/>
  <c r="AI407" i="21"/>
  <c r="AJ407" i="21"/>
  <c r="AK407" i="21"/>
  <c r="AL407" i="21"/>
  <c r="AM407" i="21"/>
  <c r="AN407" i="21"/>
  <c r="AO407" i="21"/>
  <c r="AP407" i="21"/>
  <c r="AQ407" i="21"/>
  <c r="AR407" i="21"/>
  <c r="AS407" i="21"/>
  <c r="AT407" i="21"/>
  <c r="AU407" i="21"/>
  <c r="AV407" i="21"/>
  <c r="AW407" i="21"/>
  <c r="AX407" i="21"/>
  <c r="AY407" i="21"/>
  <c r="AZ407" i="21"/>
  <c r="BA407" i="21"/>
  <c r="BB407" i="21"/>
  <c r="BC407" i="21"/>
  <c r="BD407" i="21"/>
  <c r="BE407" i="21"/>
  <c r="BF407" i="21"/>
  <c r="BG407" i="21"/>
  <c r="BH407" i="21"/>
  <c r="BI407" i="21"/>
  <c r="BJ407" i="21"/>
  <c r="BK407" i="21"/>
  <c r="BL407" i="21"/>
  <c r="BM407" i="21"/>
  <c r="BN407" i="21"/>
  <c r="BO407" i="21"/>
  <c r="BP407" i="21"/>
  <c r="C408" i="21"/>
  <c r="D408" i="21"/>
  <c r="G408" i="21"/>
  <c r="H408" i="21"/>
  <c r="I408" i="21"/>
  <c r="J408" i="21"/>
  <c r="K408" i="21"/>
  <c r="L408" i="21"/>
  <c r="M408" i="21"/>
  <c r="N408" i="21"/>
  <c r="O408" i="21"/>
  <c r="P408" i="21"/>
  <c r="Q408" i="21"/>
  <c r="R408" i="21"/>
  <c r="S408" i="21"/>
  <c r="T408" i="21"/>
  <c r="U408" i="21"/>
  <c r="V408" i="21"/>
  <c r="Y408" i="21"/>
  <c r="Z408" i="21"/>
  <c r="AA408" i="21"/>
  <c r="AB408" i="21"/>
  <c r="AC408" i="21"/>
  <c r="AD408" i="21"/>
  <c r="AE408" i="21"/>
  <c r="AF408" i="21"/>
  <c r="AG408" i="21"/>
  <c r="AH408" i="21"/>
  <c r="AI408" i="21"/>
  <c r="AJ408" i="21"/>
  <c r="AK408" i="21"/>
  <c r="AL408" i="21"/>
  <c r="AM408" i="21"/>
  <c r="AN408" i="21"/>
  <c r="AO408" i="21"/>
  <c r="AP408" i="21"/>
  <c r="AQ408" i="21"/>
  <c r="AR408" i="21"/>
  <c r="AS408" i="21"/>
  <c r="AT408" i="21"/>
  <c r="AU408" i="21"/>
  <c r="AV408" i="21"/>
  <c r="AW408" i="21"/>
  <c r="AX408" i="21"/>
  <c r="AY408" i="21"/>
  <c r="AZ408" i="21"/>
  <c r="BA408" i="21"/>
  <c r="BB408" i="21"/>
  <c r="BC408" i="21"/>
  <c r="BD408" i="21"/>
  <c r="BE408" i="21"/>
  <c r="BF408" i="21"/>
  <c r="BG408" i="21"/>
  <c r="BH408" i="21"/>
  <c r="BI408" i="21"/>
  <c r="BJ408" i="21"/>
  <c r="BK408" i="21"/>
  <c r="BL408" i="21"/>
  <c r="BM408" i="21"/>
  <c r="BN408" i="21"/>
  <c r="BO408" i="21"/>
  <c r="BP408" i="21"/>
  <c r="C409" i="21"/>
  <c r="D409" i="21"/>
  <c r="G409" i="21"/>
  <c r="H409" i="21"/>
  <c r="I409" i="21"/>
  <c r="J409" i="21"/>
  <c r="K409" i="21"/>
  <c r="L409" i="21"/>
  <c r="M409" i="21"/>
  <c r="N409" i="21"/>
  <c r="O409" i="21"/>
  <c r="P409" i="21"/>
  <c r="Q409" i="21"/>
  <c r="R409" i="21"/>
  <c r="S409" i="21"/>
  <c r="T409" i="21"/>
  <c r="U409" i="21"/>
  <c r="V409" i="21"/>
  <c r="Y409" i="21"/>
  <c r="Z409" i="21"/>
  <c r="AA409" i="21"/>
  <c r="AB409" i="21"/>
  <c r="AC409" i="21"/>
  <c r="AD409" i="21"/>
  <c r="AE409" i="21"/>
  <c r="AF409" i="21"/>
  <c r="AG409" i="21"/>
  <c r="AH409" i="21"/>
  <c r="AI409" i="21"/>
  <c r="AJ409" i="21"/>
  <c r="AK409" i="21"/>
  <c r="AL409" i="21"/>
  <c r="AM409" i="21"/>
  <c r="AN409" i="21"/>
  <c r="AO409" i="21"/>
  <c r="AP409" i="21"/>
  <c r="AQ409" i="21"/>
  <c r="AR409" i="21"/>
  <c r="AS409" i="21"/>
  <c r="AT409" i="21"/>
  <c r="AU409" i="21"/>
  <c r="AV409" i="21"/>
  <c r="AW409" i="21"/>
  <c r="AX409" i="21"/>
  <c r="AY409" i="21"/>
  <c r="AZ409" i="21"/>
  <c r="BA409" i="21"/>
  <c r="BB409" i="21"/>
  <c r="BC409" i="21"/>
  <c r="BD409" i="21"/>
  <c r="BE409" i="21"/>
  <c r="BF409" i="21"/>
  <c r="BG409" i="21"/>
  <c r="BH409" i="21"/>
  <c r="BI409" i="21"/>
  <c r="BJ409" i="21"/>
  <c r="BK409" i="21"/>
  <c r="BL409" i="21"/>
  <c r="BM409" i="21"/>
  <c r="BN409" i="21"/>
  <c r="BO409" i="21"/>
  <c r="BP409" i="21"/>
  <c r="C410" i="21"/>
  <c r="D410" i="21"/>
  <c r="G410" i="21"/>
  <c r="H410" i="21"/>
  <c r="I410" i="21"/>
  <c r="J410" i="21"/>
  <c r="K410" i="21"/>
  <c r="L410" i="21"/>
  <c r="M410" i="21"/>
  <c r="N410" i="21"/>
  <c r="O410" i="21"/>
  <c r="P410" i="21"/>
  <c r="Q410" i="21"/>
  <c r="R410" i="21"/>
  <c r="S410" i="21"/>
  <c r="T410" i="21"/>
  <c r="U410" i="21"/>
  <c r="V410" i="21"/>
  <c r="Y410" i="21"/>
  <c r="Z410" i="21"/>
  <c r="AA410" i="21"/>
  <c r="AB410" i="21"/>
  <c r="AC410" i="21"/>
  <c r="AD410" i="21"/>
  <c r="AE410" i="21"/>
  <c r="AF410" i="21"/>
  <c r="AG410" i="21"/>
  <c r="AH410" i="21"/>
  <c r="AI410" i="21"/>
  <c r="AJ410" i="21"/>
  <c r="AK410" i="21"/>
  <c r="AL410" i="21"/>
  <c r="AM410" i="21"/>
  <c r="AN410" i="21"/>
  <c r="AO410" i="21"/>
  <c r="AP410" i="21"/>
  <c r="AQ410" i="21"/>
  <c r="AR410" i="21"/>
  <c r="AS410" i="21"/>
  <c r="AT410" i="21"/>
  <c r="AU410" i="21"/>
  <c r="AV410" i="21"/>
  <c r="AW410" i="21"/>
  <c r="AX410" i="21"/>
  <c r="AY410" i="21"/>
  <c r="AZ410" i="21"/>
  <c r="BA410" i="21"/>
  <c r="BB410" i="21"/>
  <c r="BC410" i="21"/>
  <c r="BD410" i="21"/>
  <c r="BE410" i="21"/>
  <c r="BF410" i="21"/>
  <c r="BG410" i="21"/>
  <c r="BH410" i="21"/>
  <c r="BI410" i="21"/>
  <c r="BJ410" i="21"/>
  <c r="BK410" i="21"/>
  <c r="BL410" i="21"/>
  <c r="BM410" i="21"/>
  <c r="BN410" i="21"/>
  <c r="BO410" i="21"/>
  <c r="BP410" i="21"/>
  <c r="C411" i="21"/>
  <c r="D411" i="21"/>
  <c r="G411" i="21"/>
  <c r="H411" i="21"/>
  <c r="I411" i="21"/>
  <c r="J411" i="21"/>
  <c r="K411" i="21"/>
  <c r="L411" i="21"/>
  <c r="M411" i="21"/>
  <c r="N411" i="21"/>
  <c r="O411" i="21"/>
  <c r="P411" i="21"/>
  <c r="Q411" i="21"/>
  <c r="R411" i="21"/>
  <c r="S411" i="21"/>
  <c r="T411" i="21"/>
  <c r="U411" i="21"/>
  <c r="V411" i="21"/>
  <c r="Y411" i="21"/>
  <c r="Z411" i="21"/>
  <c r="AA411" i="21"/>
  <c r="AB411" i="21"/>
  <c r="AC411" i="21"/>
  <c r="AD411" i="21"/>
  <c r="AE411" i="21"/>
  <c r="AF411" i="21"/>
  <c r="AG411" i="21"/>
  <c r="AH411" i="21"/>
  <c r="AI411" i="21"/>
  <c r="AJ411" i="21"/>
  <c r="AK411" i="21"/>
  <c r="AL411" i="21"/>
  <c r="AM411" i="21"/>
  <c r="AN411" i="21"/>
  <c r="AO411" i="21"/>
  <c r="AP411" i="21"/>
  <c r="AQ411" i="21"/>
  <c r="AR411" i="21"/>
  <c r="AS411" i="21"/>
  <c r="AT411" i="21"/>
  <c r="AU411" i="21"/>
  <c r="AV411" i="21"/>
  <c r="AW411" i="21"/>
  <c r="AX411" i="21"/>
  <c r="AY411" i="21"/>
  <c r="AZ411" i="21"/>
  <c r="BA411" i="21"/>
  <c r="BB411" i="21"/>
  <c r="BC411" i="21"/>
  <c r="BD411" i="21"/>
  <c r="BE411" i="21"/>
  <c r="BF411" i="21"/>
  <c r="BG411" i="21"/>
  <c r="BH411" i="21"/>
  <c r="BI411" i="21"/>
  <c r="BJ411" i="21"/>
  <c r="BK411" i="21"/>
  <c r="BL411" i="21"/>
  <c r="BM411" i="21"/>
  <c r="BN411" i="21"/>
  <c r="BO411" i="21"/>
  <c r="BP411" i="21"/>
  <c r="C412" i="21"/>
  <c r="D412" i="21"/>
  <c r="G412" i="21"/>
  <c r="H412" i="21"/>
  <c r="I412" i="21"/>
  <c r="J412" i="21"/>
  <c r="K412" i="21"/>
  <c r="L412" i="21"/>
  <c r="M412" i="21"/>
  <c r="N412" i="21"/>
  <c r="O412" i="21"/>
  <c r="P412" i="21"/>
  <c r="Q412" i="21"/>
  <c r="R412" i="21"/>
  <c r="S412" i="21"/>
  <c r="T412" i="21"/>
  <c r="U412" i="21"/>
  <c r="V412" i="21"/>
  <c r="Y412" i="21"/>
  <c r="Z412" i="21"/>
  <c r="AA412" i="21"/>
  <c r="AB412" i="21"/>
  <c r="AC412" i="21"/>
  <c r="AD412" i="21"/>
  <c r="AE412" i="21"/>
  <c r="AF412" i="21"/>
  <c r="AG412" i="21"/>
  <c r="AH412" i="21"/>
  <c r="AI412" i="21"/>
  <c r="AJ412" i="21"/>
  <c r="AK412" i="21"/>
  <c r="AL412" i="21"/>
  <c r="AM412" i="21"/>
  <c r="AN412" i="21"/>
  <c r="AO412" i="21"/>
  <c r="AP412" i="21"/>
  <c r="AQ412" i="21"/>
  <c r="AR412" i="21"/>
  <c r="AS412" i="21"/>
  <c r="AT412" i="21"/>
  <c r="AU412" i="21"/>
  <c r="AV412" i="21"/>
  <c r="AW412" i="21"/>
  <c r="AX412" i="21"/>
  <c r="AY412" i="21"/>
  <c r="AZ412" i="21"/>
  <c r="BA412" i="21"/>
  <c r="BB412" i="21"/>
  <c r="BC412" i="21"/>
  <c r="BD412" i="21"/>
  <c r="BE412" i="21"/>
  <c r="BF412" i="21"/>
  <c r="BG412" i="21"/>
  <c r="BH412" i="21"/>
  <c r="BI412" i="21"/>
  <c r="BJ412" i="21"/>
  <c r="BK412" i="21"/>
  <c r="BL412" i="21"/>
  <c r="BM412" i="21"/>
  <c r="BN412" i="21"/>
  <c r="BO412" i="21"/>
  <c r="BP412" i="21"/>
  <c r="C413" i="21"/>
  <c r="D413" i="21"/>
  <c r="G413" i="21"/>
  <c r="H413" i="21"/>
  <c r="I413" i="21"/>
  <c r="J413" i="21"/>
  <c r="K413" i="21"/>
  <c r="L413" i="21"/>
  <c r="M413" i="21"/>
  <c r="N413" i="21"/>
  <c r="O413" i="21"/>
  <c r="P413" i="21"/>
  <c r="Q413" i="21"/>
  <c r="R413" i="21"/>
  <c r="S413" i="21"/>
  <c r="T413" i="21"/>
  <c r="U413" i="21"/>
  <c r="V413" i="21"/>
  <c r="Y413" i="21"/>
  <c r="Z413" i="21"/>
  <c r="AA413" i="21"/>
  <c r="AB413" i="21"/>
  <c r="AC413" i="21"/>
  <c r="AD413" i="21"/>
  <c r="AE413" i="21"/>
  <c r="AF413" i="21"/>
  <c r="AG413" i="21"/>
  <c r="AH413" i="21"/>
  <c r="AI413" i="21"/>
  <c r="AJ413" i="21"/>
  <c r="AK413" i="21"/>
  <c r="AL413" i="21"/>
  <c r="AM413" i="21"/>
  <c r="AN413" i="21"/>
  <c r="AO413" i="21"/>
  <c r="AP413" i="21"/>
  <c r="AQ413" i="21"/>
  <c r="AR413" i="21"/>
  <c r="AS413" i="21"/>
  <c r="AT413" i="21"/>
  <c r="AU413" i="21"/>
  <c r="AV413" i="21"/>
  <c r="AW413" i="21"/>
  <c r="AX413" i="21"/>
  <c r="AY413" i="21"/>
  <c r="AZ413" i="21"/>
  <c r="BA413" i="21"/>
  <c r="BB413" i="21"/>
  <c r="BC413" i="21"/>
  <c r="BD413" i="21"/>
  <c r="BE413" i="21"/>
  <c r="BF413" i="21"/>
  <c r="BG413" i="21"/>
  <c r="BH413" i="21"/>
  <c r="BI413" i="21"/>
  <c r="BJ413" i="21"/>
  <c r="BK413" i="21"/>
  <c r="BL413" i="21"/>
  <c r="BM413" i="21"/>
  <c r="BN413" i="21"/>
  <c r="BO413" i="21"/>
  <c r="BP413" i="21"/>
  <c r="C414" i="21"/>
  <c r="D414" i="21"/>
  <c r="G414" i="21"/>
  <c r="H414" i="21"/>
  <c r="I414" i="21"/>
  <c r="J414" i="21"/>
  <c r="K414" i="21"/>
  <c r="L414" i="21"/>
  <c r="M414" i="21"/>
  <c r="N414" i="21"/>
  <c r="O414" i="21"/>
  <c r="P414" i="21"/>
  <c r="Q414" i="21"/>
  <c r="R414" i="21"/>
  <c r="S414" i="21"/>
  <c r="T414" i="21"/>
  <c r="U414" i="21"/>
  <c r="V414" i="21"/>
  <c r="Y414" i="21"/>
  <c r="Z414" i="21"/>
  <c r="AA414" i="21"/>
  <c r="AB414" i="21"/>
  <c r="AC414" i="21"/>
  <c r="AD414" i="21"/>
  <c r="AE414" i="21"/>
  <c r="AF414" i="21"/>
  <c r="AG414" i="21"/>
  <c r="AH414" i="21"/>
  <c r="AI414" i="21"/>
  <c r="AJ414" i="21"/>
  <c r="AK414" i="21"/>
  <c r="AL414" i="21"/>
  <c r="AM414" i="21"/>
  <c r="AN414" i="21"/>
  <c r="AO414" i="21"/>
  <c r="AP414" i="21"/>
  <c r="AQ414" i="21"/>
  <c r="AR414" i="21"/>
  <c r="AS414" i="21"/>
  <c r="AT414" i="21"/>
  <c r="AU414" i="21"/>
  <c r="AV414" i="21"/>
  <c r="AW414" i="21"/>
  <c r="AX414" i="21"/>
  <c r="AY414" i="21"/>
  <c r="AZ414" i="21"/>
  <c r="BA414" i="21"/>
  <c r="BB414" i="21"/>
  <c r="BC414" i="21"/>
  <c r="BD414" i="21"/>
  <c r="BE414" i="21"/>
  <c r="BF414" i="21"/>
  <c r="BG414" i="21"/>
  <c r="BH414" i="21"/>
  <c r="BI414" i="21"/>
  <c r="BJ414" i="21"/>
  <c r="BK414" i="21"/>
  <c r="BL414" i="21"/>
  <c r="BM414" i="21"/>
  <c r="BN414" i="21"/>
  <c r="BO414" i="21"/>
  <c r="BP414" i="21"/>
  <c r="C415" i="21"/>
  <c r="D415" i="21"/>
  <c r="G415" i="21"/>
  <c r="H415" i="21"/>
  <c r="I415" i="21"/>
  <c r="J415" i="21"/>
  <c r="K415" i="21"/>
  <c r="L415" i="21"/>
  <c r="M415" i="21"/>
  <c r="N415" i="21"/>
  <c r="O415" i="21"/>
  <c r="P415" i="21"/>
  <c r="Q415" i="21"/>
  <c r="R415" i="21"/>
  <c r="S415" i="21"/>
  <c r="T415" i="21"/>
  <c r="U415" i="21"/>
  <c r="V415" i="21"/>
  <c r="Y415" i="21"/>
  <c r="Z415" i="21"/>
  <c r="AA415" i="21"/>
  <c r="AB415" i="21"/>
  <c r="AC415" i="21"/>
  <c r="AD415" i="21"/>
  <c r="AE415" i="21"/>
  <c r="AF415" i="21"/>
  <c r="AG415" i="21"/>
  <c r="AH415" i="21"/>
  <c r="AI415" i="21"/>
  <c r="AJ415" i="21"/>
  <c r="AK415" i="21"/>
  <c r="AL415" i="21"/>
  <c r="AM415" i="21"/>
  <c r="AN415" i="21"/>
  <c r="AO415" i="21"/>
  <c r="AP415" i="21"/>
  <c r="AQ415" i="21"/>
  <c r="AR415" i="21"/>
  <c r="AS415" i="21"/>
  <c r="AT415" i="21"/>
  <c r="AU415" i="21"/>
  <c r="AV415" i="21"/>
  <c r="AW415" i="21"/>
  <c r="AX415" i="21"/>
  <c r="AY415" i="21"/>
  <c r="AZ415" i="21"/>
  <c r="BA415" i="21"/>
  <c r="BB415" i="21"/>
  <c r="BC415" i="21"/>
  <c r="BD415" i="21"/>
  <c r="BE415" i="21"/>
  <c r="BF415" i="21"/>
  <c r="BG415" i="21"/>
  <c r="BH415" i="21"/>
  <c r="BI415" i="21"/>
  <c r="BJ415" i="21"/>
  <c r="BK415" i="21"/>
  <c r="BL415" i="21"/>
  <c r="BM415" i="21"/>
  <c r="BN415" i="21"/>
  <c r="BO415" i="21"/>
  <c r="BP415" i="21"/>
  <c r="C416" i="21"/>
  <c r="D416" i="21"/>
  <c r="G416" i="21"/>
  <c r="H416" i="21"/>
  <c r="I416" i="21"/>
  <c r="J416" i="21"/>
  <c r="K416" i="21"/>
  <c r="L416" i="21"/>
  <c r="M416" i="21"/>
  <c r="N416" i="21"/>
  <c r="O416" i="21"/>
  <c r="P416" i="21"/>
  <c r="Q416" i="21"/>
  <c r="R416" i="21"/>
  <c r="S416" i="21"/>
  <c r="T416" i="21"/>
  <c r="U416" i="21"/>
  <c r="V416" i="21"/>
  <c r="Y416" i="21"/>
  <c r="Z416" i="21"/>
  <c r="AA416" i="21"/>
  <c r="AB416" i="21"/>
  <c r="AC416" i="21"/>
  <c r="AD416" i="21"/>
  <c r="AE416" i="21"/>
  <c r="AF416" i="21"/>
  <c r="AG416" i="21"/>
  <c r="AH416" i="21"/>
  <c r="AI416" i="21"/>
  <c r="AJ416" i="21"/>
  <c r="AK416" i="21"/>
  <c r="AL416" i="21"/>
  <c r="AM416" i="21"/>
  <c r="AN416" i="21"/>
  <c r="AO416" i="21"/>
  <c r="AP416" i="21"/>
  <c r="AQ416" i="21"/>
  <c r="AR416" i="21"/>
  <c r="AS416" i="21"/>
  <c r="AT416" i="21"/>
  <c r="AU416" i="21"/>
  <c r="AV416" i="21"/>
  <c r="AW416" i="21"/>
  <c r="AX416" i="21"/>
  <c r="AY416" i="21"/>
  <c r="AZ416" i="21"/>
  <c r="BA416" i="21"/>
  <c r="BB416" i="21"/>
  <c r="BC416" i="21"/>
  <c r="BD416" i="21"/>
  <c r="BE416" i="21"/>
  <c r="BF416" i="21"/>
  <c r="BG416" i="21"/>
  <c r="BH416" i="21"/>
  <c r="BI416" i="21"/>
  <c r="BJ416" i="21"/>
  <c r="BK416" i="21"/>
  <c r="BL416" i="21"/>
  <c r="BM416" i="21"/>
  <c r="BN416" i="21"/>
  <c r="BO416" i="21"/>
  <c r="BP416" i="21"/>
  <c r="C417" i="21"/>
  <c r="D417" i="21"/>
  <c r="G417" i="21"/>
  <c r="H417" i="21"/>
  <c r="I417" i="21"/>
  <c r="J417" i="21"/>
  <c r="K417" i="21"/>
  <c r="L417" i="21"/>
  <c r="M417" i="21"/>
  <c r="N417" i="21"/>
  <c r="O417" i="21"/>
  <c r="P417" i="21"/>
  <c r="Q417" i="21"/>
  <c r="R417" i="21"/>
  <c r="S417" i="21"/>
  <c r="T417" i="21"/>
  <c r="U417" i="21"/>
  <c r="V417" i="21"/>
  <c r="Y417" i="21"/>
  <c r="Z417" i="21"/>
  <c r="AA417" i="21"/>
  <c r="AB417" i="21"/>
  <c r="AC417" i="21"/>
  <c r="AD417" i="21"/>
  <c r="AE417" i="21"/>
  <c r="AF417" i="21"/>
  <c r="AG417" i="21"/>
  <c r="AH417" i="21"/>
  <c r="AI417" i="21"/>
  <c r="AJ417" i="21"/>
  <c r="AK417" i="21"/>
  <c r="AL417" i="21"/>
  <c r="AM417" i="21"/>
  <c r="AN417" i="21"/>
  <c r="AO417" i="21"/>
  <c r="AP417" i="21"/>
  <c r="AQ417" i="21"/>
  <c r="AR417" i="21"/>
  <c r="AS417" i="21"/>
  <c r="AT417" i="21"/>
  <c r="AU417" i="21"/>
  <c r="AV417" i="21"/>
  <c r="AW417" i="21"/>
  <c r="AX417" i="21"/>
  <c r="AY417" i="21"/>
  <c r="AZ417" i="21"/>
  <c r="BA417" i="21"/>
  <c r="BB417" i="21"/>
  <c r="BC417" i="21"/>
  <c r="BD417" i="21"/>
  <c r="BE417" i="21"/>
  <c r="BF417" i="21"/>
  <c r="BG417" i="21"/>
  <c r="BH417" i="21"/>
  <c r="BI417" i="21"/>
  <c r="BJ417" i="21"/>
  <c r="BK417" i="21"/>
  <c r="BL417" i="21"/>
  <c r="BM417" i="21"/>
  <c r="BN417" i="21"/>
  <c r="BO417" i="21"/>
  <c r="BP417" i="21"/>
  <c r="C418" i="21"/>
  <c r="D418" i="21"/>
  <c r="G418" i="21"/>
  <c r="H418" i="21"/>
  <c r="I418" i="21"/>
  <c r="J418" i="21"/>
  <c r="K418" i="21"/>
  <c r="L418" i="21"/>
  <c r="M418" i="21"/>
  <c r="N418" i="21"/>
  <c r="O418" i="21"/>
  <c r="P418" i="21"/>
  <c r="Q418" i="21"/>
  <c r="R418" i="21"/>
  <c r="S418" i="21"/>
  <c r="T418" i="21"/>
  <c r="U418" i="21"/>
  <c r="V418" i="21"/>
  <c r="Y418" i="21"/>
  <c r="Z418" i="21"/>
  <c r="AA418" i="21"/>
  <c r="AB418" i="21"/>
  <c r="AC418" i="21"/>
  <c r="AD418" i="21"/>
  <c r="AE418" i="21"/>
  <c r="AF418" i="21"/>
  <c r="AG418" i="21"/>
  <c r="AH418" i="21"/>
  <c r="AI418" i="21"/>
  <c r="AJ418" i="21"/>
  <c r="AK418" i="21"/>
  <c r="AL418" i="21"/>
  <c r="AM418" i="21"/>
  <c r="AN418" i="21"/>
  <c r="AO418" i="21"/>
  <c r="AP418" i="21"/>
  <c r="AQ418" i="21"/>
  <c r="AR418" i="21"/>
  <c r="AS418" i="21"/>
  <c r="AT418" i="21"/>
  <c r="AU418" i="21"/>
  <c r="AV418" i="21"/>
  <c r="AW418" i="21"/>
  <c r="AX418" i="21"/>
  <c r="AY418" i="21"/>
  <c r="AZ418" i="21"/>
  <c r="BA418" i="21"/>
  <c r="BB418" i="21"/>
  <c r="BC418" i="21"/>
  <c r="BD418" i="21"/>
  <c r="BE418" i="21"/>
  <c r="BF418" i="21"/>
  <c r="BG418" i="21"/>
  <c r="BH418" i="21"/>
  <c r="BI418" i="21"/>
  <c r="BJ418" i="21"/>
  <c r="BK418" i="21"/>
  <c r="BL418" i="21"/>
  <c r="BM418" i="21"/>
  <c r="BN418" i="21"/>
  <c r="BO418" i="21"/>
  <c r="BP418" i="21"/>
  <c r="C419" i="21"/>
  <c r="D419" i="21"/>
  <c r="G419" i="21"/>
  <c r="H419" i="21"/>
  <c r="I419" i="21"/>
  <c r="J419" i="21"/>
  <c r="K419" i="21"/>
  <c r="L419" i="21"/>
  <c r="M419" i="21"/>
  <c r="N419" i="21"/>
  <c r="O419" i="21"/>
  <c r="P419" i="21"/>
  <c r="Q419" i="21"/>
  <c r="R419" i="21"/>
  <c r="S419" i="21"/>
  <c r="T419" i="21"/>
  <c r="U419" i="21"/>
  <c r="V419" i="21"/>
  <c r="Y419" i="21"/>
  <c r="Z419" i="21"/>
  <c r="AA419" i="21"/>
  <c r="AB419" i="21"/>
  <c r="AC419" i="21"/>
  <c r="AD419" i="21"/>
  <c r="AE419" i="21"/>
  <c r="AF419" i="21"/>
  <c r="AG419" i="21"/>
  <c r="AH419" i="21"/>
  <c r="AI419" i="21"/>
  <c r="AJ419" i="21"/>
  <c r="AK419" i="21"/>
  <c r="AL419" i="21"/>
  <c r="AM419" i="21"/>
  <c r="AN419" i="21"/>
  <c r="AO419" i="21"/>
  <c r="AP419" i="21"/>
  <c r="AQ419" i="21"/>
  <c r="AR419" i="21"/>
  <c r="AS419" i="21"/>
  <c r="AT419" i="21"/>
  <c r="AU419" i="21"/>
  <c r="AV419" i="21"/>
  <c r="AW419" i="21"/>
  <c r="AX419" i="21"/>
  <c r="AY419" i="21"/>
  <c r="AZ419" i="21"/>
  <c r="BA419" i="21"/>
  <c r="BB419" i="21"/>
  <c r="BC419" i="21"/>
  <c r="BD419" i="21"/>
  <c r="BE419" i="21"/>
  <c r="BF419" i="21"/>
  <c r="BG419" i="21"/>
  <c r="BH419" i="21"/>
  <c r="BI419" i="21"/>
  <c r="BJ419" i="21"/>
  <c r="BK419" i="21"/>
  <c r="BL419" i="21"/>
  <c r="BM419" i="21"/>
  <c r="BN419" i="21"/>
  <c r="BO419" i="21"/>
  <c r="BP419" i="21"/>
  <c r="C420" i="21"/>
  <c r="D420" i="21"/>
  <c r="G420" i="21"/>
  <c r="H420" i="21"/>
  <c r="I420" i="21"/>
  <c r="J420" i="21"/>
  <c r="K420" i="21"/>
  <c r="L420" i="21"/>
  <c r="M420" i="21"/>
  <c r="N420" i="21"/>
  <c r="O420" i="21"/>
  <c r="P420" i="21"/>
  <c r="Q420" i="21"/>
  <c r="R420" i="21"/>
  <c r="S420" i="21"/>
  <c r="T420" i="21"/>
  <c r="U420" i="21"/>
  <c r="V420" i="21"/>
  <c r="Y420" i="21"/>
  <c r="Z420" i="21"/>
  <c r="AA420" i="21"/>
  <c r="AB420" i="21"/>
  <c r="AC420" i="21"/>
  <c r="AD420" i="21"/>
  <c r="AE420" i="21"/>
  <c r="AF420" i="21"/>
  <c r="AG420" i="21"/>
  <c r="AH420" i="21"/>
  <c r="AI420" i="21"/>
  <c r="AJ420" i="21"/>
  <c r="AK420" i="21"/>
  <c r="AL420" i="21"/>
  <c r="AM420" i="21"/>
  <c r="AN420" i="21"/>
  <c r="AO420" i="21"/>
  <c r="AP420" i="21"/>
  <c r="AQ420" i="21"/>
  <c r="AR420" i="21"/>
  <c r="AS420" i="21"/>
  <c r="AT420" i="21"/>
  <c r="AU420" i="21"/>
  <c r="AV420" i="21"/>
  <c r="AW420" i="21"/>
  <c r="AX420" i="21"/>
  <c r="AY420" i="21"/>
  <c r="AZ420" i="21"/>
  <c r="BA420" i="21"/>
  <c r="BB420" i="21"/>
  <c r="BC420" i="21"/>
  <c r="BD420" i="21"/>
  <c r="BE420" i="21"/>
  <c r="BF420" i="21"/>
  <c r="BG420" i="21"/>
  <c r="BH420" i="21"/>
  <c r="BI420" i="21"/>
  <c r="BJ420" i="21"/>
  <c r="BK420" i="21"/>
  <c r="BL420" i="21"/>
  <c r="BM420" i="21"/>
  <c r="BN420" i="21"/>
  <c r="BO420" i="21"/>
  <c r="BP420" i="21"/>
  <c r="C421" i="21"/>
  <c r="D421" i="21"/>
  <c r="G421" i="21"/>
  <c r="H421" i="21"/>
  <c r="I421" i="21"/>
  <c r="J421" i="21"/>
  <c r="K421" i="21"/>
  <c r="L421" i="21"/>
  <c r="M421" i="21"/>
  <c r="N421" i="21"/>
  <c r="O421" i="21"/>
  <c r="P421" i="21"/>
  <c r="Q421" i="21"/>
  <c r="R421" i="21"/>
  <c r="S421" i="21"/>
  <c r="T421" i="21"/>
  <c r="U421" i="21"/>
  <c r="V421" i="21"/>
  <c r="Y421" i="21"/>
  <c r="Z421" i="21"/>
  <c r="AA421" i="21"/>
  <c r="AB421" i="21"/>
  <c r="AC421" i="21"/>
  <c r="AD421" i="21"/>
  <c r="AE421" i="21"/>
  <c r="AF421" i="21"/>
  <c r="AG421" i="21"/>
  <c r="AH421" i="21"/>
  <c r="AI421" i="21"/>
  <c r="AJ421" i="21"/>
  <c r="AK421" i="21"/>
  <c r="AL421" i="21"/>
  <c r="AM421" i="21"/>
  <c r="AN421" i="21"/>
  <c r="AO421" i="21"/>
  <c r="AP421" i="21"/>
  <c r="AQ421" i="21"/>
  <c r="AR421" i="21"/>
  <c r="AS421" i="21"/>
  <c r="AT421" i="21"/>
  <c r="AU421" i="21"/>
  <c r="AV421" i="21"/>
  <c r="AW421" i="21"/>
  <c r="AX421" i="21"/>
  <c r="AY421" i="21"/>
  <c r="AZ421" i="21"/>
  <c r="BA421" i="21"/>
  <c r="BB421" i="21"/>
  <c r="BC421" i="21"/>
  <c r="BD421" i="21"/>
  <c r="BE421" i="21"/>
  <c r="BF421" i="21"/>
  <c r="BG421" i="21"/>
  <c r="BH421" i="21"/>
  <c r="BI421" i="21"/>
  <c r="BJ421" i="21"/>
  <c r="BK421" i="21"/>
  <c r="BL421" i="21"/>
  <c r="BM421" i="21"/>
  <c r="BN421" i="21"/>
  <c r="BO421" i="21"/>
  <c r="BP421" i="21"/>
  <c r="C422" i="21"/>
  <c r="D422" i="21"/>
  <c r="G422" i="21"/>
  <c r="H422" i="21"/>
  <c r="I422" i="21"/>
  <c r="J422" i="21"/>
  <c r="K422" i="21"/>
  <c r="L422" i="21"/>
  <c r="M422" i="21"/>
  <c r="N422" i="21"/>
  <c r="O422" i="21"/>
  <c r="P422" i="21"/>
  <c r="Q422" i="21"/>
  <c r="R422" i="21"/>
  <c r="S422" i="21"/>
  <c r="T422" i="21"/>
  <c r="U422" i="21"/>
  <c r="V422" i="21"/>
  <c r="Y422" i="21"/>
  <c r="Z422" i="21"/>
  <c r="AA422" i="21"/>
  <c r="AB422" i="21"/>
  <c r="AC422" i="21"/>
  <c r="AD422" i="21"/>
  <c r="AE422" i="21"/>
  <c r="AF422" i="21"/>
  <c r="AG422" i="21"/>
  <c r="AH422" i="21"/>
  <c r="AI422" i="21"/>
  <c r="AJ422" i="21"/>
  <c r="AK422" i="21"/>
  <c r="AL422" i="21"/>
  <c r="AM422" i="21"/>
  <c r="AN422" i="21"/>
  <c r="AO422" i="21"/>
  <c r="AP422" i="21"/>
  <c r="AQ422" i="21"/>
  <c r="AR422" i="21"/>
  <c r="AS422" i="21"/>
  <c r="AT422" i="21"/>
  <c r="AU422" i="21"/>
  <c r="AV422" i="21"/>
  <c r="AW422" i="21"/>
  <c r="AX422" i="21"/>
  <c r="AY422" i="21"/>
  <c r="AZ422" i="21"/>
  <c r="BA422" i="21"/>
  <c r="BB422" i="21"/>
  <c r="BC422" i="21"/>
  <c r="BD422" i="21"/>
  <c r="BE422" i="21"/>
  <c r="BF422" i="21"/>
  <c r="BG422" i="21"/>
  <c r="BH422" i="21"/>
  <c r="BI422" i="21"/>
  <c r="BJ422" i="21"/>
  <c r="BK422" i="21"/>
  <c r="BL422" i="21"/>
  <c r="BM422" i="21"/>
  <c r="BN422" i="21"/>
  <c r="BO422" i="21"/>
  <c r="BP422" i="21"/>
  <c r="C423" i="21"/>
  <c r="D423" i="21"/>
  <c r="G423" i="21"/>
  <c r="H423" i="21"/>
  <c r="I423" i="21"/>
  <c r="J423" i="21"/>
  <c r="K423" i="21"/>
  <c r="L423" i="21"/>
  <c r="M423" i="21"/>
  <c r="N423" i="21"/>
  <c r="O423" i="21"/>
  <c r="P423" i="21"/>
  <c r="Q423" i="21"/>
  <c r="R423" i="21"/>
  <c r="S423" i="21"/>
  <c r="T423" i="21"/>
  <c r="U423" i="21"/>
  <c r="V423" i="21"/>
  <c r="Y423" i="21"/>
  <c r="Z423" i="21"/>
  <c r="AA423" i="21"/>
  <c r="AB423" i="21"/>
  <c r="AC423" i="21"/>
  <c r="AD423" i="21"/>
  <c r="AE423" i="21"/>
  <c r="AF423" i="21"/>
  <c r="AG423" i="21"/>
  <c r="AH423" i="21"/>
  <c r="AI423" i="21"/>
  <c r="AJ423" i="21"/>
  <c r="AK423" i="21"/>
  <c r="AL423" i="21"/>
  <c r="AM423" i="21"/>
  <c r="AN423" i="21"/>
  <c r="AO423" i="21"/>
  <c r="AP423" i="21"/>
  <c r="AQ423" i="21"/>
  <c r="AR423" i="21"/>
  <c r="AS423" i="21"/>
  <c r="AT423" i="21"/>
  <c r="AU423" i="21"/>
  <c r="AV423" i="21"/>
  <c r="AW423" i="21"/>
  <c r="AX423" i="21"/>
  <c r="AY423" i="21"/>
  <c r="AZ423" i="21"/>
  <c r="BA423" i="21"/>
  <c r="BB423" i="21"/>
  <c r="BC423" i="21"/>
  <c r="BD423" i="21"/>
  <c r="BE423" i="21"/>
  <c r="BF423" i="21"/>
  <c r="BG423" i="21"/>
  <c r="BH423" i="21"/>
  <c r="BI423" i="21"/>
  <c r="BJ423" i="21"/>
  <c r="BK423" i="21"/>
  <c r="BL423" i="21"/>
  <c r="BM423" i="21"/>
  <c r="BN423" i="21"/>
  <c r="BO423" i="21"/>
  <c r="BP423" i="21"/>
  <c r="C424" i="21"/>
  <c r="D424" i="21"/>
  <c r="G424" i="21"/>
  <c r="H424" i="21"/>
  <c r="I424" i="21"/>
  <c r="J424" i="21"/>
  <c r="K424" i="21"/>
  <c r="L424" i="21"/>
  <c r="M424" i="21"/>
  <c r="N424" i="21"/>
  <c r="O424" i="21"/>
  <c r="P424" i="21"/>
  <c r="Q424" i="21"/>
  <c r="R424" i="21"/>
  <c r="S424" i="21"/>
  <c r="T424" i="21"/>
  <c r="U424" i="21"/>
  <c r="V424" i="21"/>
  <c r="Y424" i="21"/>
  <c r="Z424" i="21"/>
  <c r="AA424" i="21"/>
  <c r="AB424" i="21"/>
  <c r="AC424" i="21"/>
  <c r="AD424" i="21"/>
  <c r="AE424" i="21"/>
  <c r="AF424" i="21"/>
  <c r="AG424" i="21"/>
  <c r="AH424" i="21"/>
  <c r="AI424" i="21"/>
  <c r="AJ424" i="21"/>
  <c r="AK424" i="21"/>
  <c r="AL424" i="21"/>
  <c r="AM424" i="21"/>
  <c r="AN424" i="21"/>
  <c r="AO424" i="21"/>
  <c r="AP424" i="21"/>
  <c r="AQ424" i="21"/>
  <c r="AR424" i="21"/>
  <c r="AS424" i="21"/>
  <c r="AT424" i="21"/>
  <c r="AU424" i="21"/>
  <c r="AV424" i="21"/>
  <c r="AW424" i="21"/>
  <c r="AX424" i="21"/>
  <c r="AY424" i="21"/>
  <c r="AZ424" i="21"/>
  <c r="BA424" i="21"/>
  <c r="BB424" i="21"/>
  <c r="BC424" i="21"/>
  <c r="BD424" i="21"/>
  <c r="BE424" i="21"/>
  <c r="BF424" i="21"/>
  <c r="BG424" i="21"/>
  <c r="BH424" i="21"/>
  <c r="BI424" i="21"/>
  <c r="BJ424" i="21"/>
  <c r="BK424" i="21"/>
  <c r="BL424" i="21"/>
  <c r="BM424" i="21"/>
  <c r="BN424" i="21"/>
  <c r="BO424" i="21"/>
  <c r="BP424" i="21"/>
  <c r="C425" i="21"/>
  <c r="D425" i="21"/>
  <c r="G425" i="21"/>
  <c r="H425" i="21"/>
  <c r="I425" i="21"/>
  <c r="J425" i="21"/>
  <c r="K425" i="21"/>
  <c r="L425" i="21"/>
  <c r="M425" i="21"/>
  <c r="N425" i="21"/>
  <c r="O425" i="21"/>
  <c r="P425" i="21"/>
  <c r="Q425" i="21"/>
  <c r="R425" i="21"/>
  <c r="S425" i="21"/>
  <c r="T425" i="21"/>
  <c r="U425" i="21"/>
  <c r="V425" i="21"/>
  <c r="Y425" i="21"/>
  <c r="Z425" i="21"/>
  <c r="AA425" i="21"/>
  <c r="AB425" i="21"/>
  <c r="AC425" i="21"/>
  <c r="AD425" i="21"/>
  <c r="AE425" i="21"/>
  <c r="AF425" i="21"/>
  <c r="AG425" i="21"/>
  <c r="AH425" i="21"/>
  <c r="AI425" i="21"/>
  <c r="AJ425" i="21"/>
  <c r="AK425" i="21"/>
  <c r="AL425" i="21"/>
  <c r="AM425" i="21"/>
  <c r="AN425" i="21"/>
  <c r="AO425" i="21"/>
  <c r="AP425" i="21"/>
  <c r="AQ425" i="21"/>
  <c r="AR425" i="21"/>
  <c r="AS425" i="21"/>
  <c r="AT425" i="21"/>
  <c r="AU425" i="21"/>
  <c r="AV425" i="21"/>
  <c r="AW425" i="21"/>
  <c r="AX425" i="21"/>
  <c r="AY425" i="21"/>
  <c r="AZ425" i="21"/>
  <c r="BA425" i="21"/>
  <c r="BB425" i="21"/>
  <c r="BC425" i="21"/>
  <c r="BD425" i="21"/>
  <c r="BE425" i="21"/>
  <c r="BF425" i="21"/>
  <c r="BG425" i="21"/>
  <c r="BH425" i="21"/>
  <c r="BI425" i="21"/>
  <c r="BJ425" i="21"/>
  <c r="BK425" i="21"/>
  <c r="BL425" i="21"/>
  <c r="BM425" i="21"/>
  <c r="BN425" i="21"/>
  <c r="BO425" i="21"/>
  <c r="BP425" i="21"/>
  <c r="C426" i="21"/>
  <c r="D426" i="21"/>
  <c r="G426" i="21"/>
  <c r="H426" i="21"/>
  <c r="I426" i="21"/>
  <c r="J426" i="21"/>
  <c r="K426" i="21"/>
  <c r="L426" i="21"/>
  <c r="M426" i="21"/>
  <c r="N426" i="21"/>
  <c r="O426" i="21"/>
  <c r="P426" i="21"/>
  <c r="Q426" i="21"/>
  <c r="R426" i="21"/>
  <c r="S426" i="21"/>
  <c r="T426" i="21"/>
  <c r="U426" i="21"/>
  <c r="V426" i="21"/>
  <c r="Y426" i="21"/>
  <c r="Z426" i="21"/>
  <c r="AA426" i="21"/>
  <c r="AB426" i="21"/>
  <c r="AC426" i="21"/>
  <c r="AD426" i="21"/>
  <c r="AE426" i="21"/>
  <c r="AF426" i="21"/>
  <c r="AG426" i="21"/>
  <c r="AH426" i="21"/>
  <c r="AI426" i="21"/>
  <c r="AJ426" i="21"/>
  <c r="AK426" i="21"/>
  <c r="AL426" i="21"/>
  <c r="AM426" i="21"/>
  <c r="AN426" i="21"/>
  <c r="AO426" i="21"/>
  <c r="AP426" i="21"/>
  <c r="AQ426" i="21"/>
  <c r="AR426" i="21"/>
  <c r="AS426" i="21"/>
  <c r="AT426" i="21"/>
  <c r="AU426" i="21"/>
  <c r="AV426" i="21"/>
  <c r="AW426" i="21"/>
  <c r="AX426" i="21"/>
  <c r="AY426" i="21"/>
  <c r="AZ426" i="21"/>
  <c r="BA426" i="21"/>
  <c r="BB426" i="21"/>
  <c r="BC426" i="21"/>
  <c r="BD426" i="21"/>
  <c r="BE426" i="21"/>
  <c r="BF426" i="21"/>
  <c r="BG426" i="21"/>
  <c r="BH426" i="21"/>
  <c r="BI426" i="21"/>
  <c r="BJ426" i="21"/>
  <c r="BK426" i="21"/>
  <c r="BL426" i="21"/>
  <c r="BM426" i="21"/>
  <c r="BN426" i="21"/>
  <c r="BO426" i="21"/>
  <c r="BP426" i="21"/>
  <c r="C427" i="21"/>
  <c r="D427" i="21"/>
  <c r="G427" i="21"/>
  <c r="H427" i="21"/>
  <c r="I427" i="21"/>
  <c r="J427" i="21"/>
  <c r="K427" i="21"/>
  <c r="L427" i="21"/>
  <c r="M427" i="21"/>
  <c r="N427" i="21"/>
  <c r="O427" i="21"/>
  <c r="P427" i="21"/>
  <c r="Q427" i="21"/>
  <c r="R427" i="21"/>
  <c r="S427" i="21"/>
  <c r="T427" i="21"/>
  <c r="U427" i="21"/>
  <c r="V427" i="21"/>
  <c r="Y427" i="21"/>
  <c r="Z427" i="21"/>
  <c r="AA427" i="21"/>
  <c r="AB427" i="21"/>
  <c r="AC427" i="21"/>
  <c r="AD427" i="21"/>
  <c r="AE427" i="21"/>
  <c r="AF427" i="21"/>
  <c r="AG427" i="21"/>
  <c r="AH427" i="21"/>
  <c r="AI427" i="21"/>
  <c r="AJ427" i="21"/>
  <c r="AK427" i="21"/>
  <c r="AL427" i="21"/>
  <c r="AM427" i="21"/>
  <c r="AN427" i="21"/>
  <c r="AO427" i="21"/>
  <c r="AP427" i="21"/>
  <c r="AQ427" i="21"/>
  <c r="AR427" i="21"/>
  <c r="AS427" i="21"/>
  <c r="AT427" i="21"/>
  <c r="AU427" i="21"/>
  <c r="AV427" i="21"/>
  <c r="AW427" i="21"/>
  <c r="AX427" i="21"/>
  <c r="AY427" i="21"/>
  <c r="AZ427" i="21"/>
  <c r="BA427" i="21"/>
  <c r="BB427" i="21"/>
  <c r="BC427" i="21"/>
  <c r="BD427" i="21"/>
  <c r="BE427" i="21"/>
  <c r="BF427" i="21"/>
  <c r="BG427" i="21"/>
  <c r="BH427" i="21"/>
  <c r="BI427" i="21"/>
  <c r="BJ427" i="21"/>
  <c r="BK427" i="21"/>
  <c r="BL427" i="21"/>
  <c r="BM427" i="21"/>
  <c r="BN427" i="21"/>
  <c r="BO427" i="21"/>
  <c r="BP427" i="21"/>
  <c r="C428" i="21"/>
  <c r="D428" i="21"/>
  <c r="G428" i="21"/>
  <c r="H428" i="21"/>
  <c r="I428" i="21"/>
  <c r="J428" i="21"/>
  <c r="K428" i="21"/>
  <c r="L428" i="21"/>
  <c r="M428" i="21"/>
  <c r="N428" i="21"/>
  <c r="O428" i="21"/>
  <c r="P428" i="21"/>
  <c r="Q428" i="21"/>
  <c r="R428" i="21"/>
  <c r="S428" i="21"/>
  <c r="T428" i="21"/>
  <c r="U428" i="21"/>
  <c r="V428" i="21"/>
  <c r="Y428" i="21"/>
  <c r="Z428" i="21"/>
  <c r="AA428" i="21"/>
  <c r="AB428" i="21"/>
  <c r="AC428" i="21"/>
  <c r="AD428" i="21"/>
  <c r="AE428" i="21"/>
  <c r="AF428" i="21"/>
  <c r="AG428" i="21"/>
  <c r="AH428" i="21"/>
  <c r="AI428" i="21"/>
  <c r="AJ428" i="21"/>
  <c r="AK428" i="21"/>
  <c r="AL428" i="21"/>
  <c r="AM428" i="21"/>
  <c r="AN428" i="21"/>
  <c r="AO428" i="21"/>
  <c r="AP428" i="21"/>
  <c r="AQ428" i="21"/>
  <c r="AR428" i="21"/>
  <c r="AS428" i="21"/>
  <c r="AT428" i="21"/>
  <c r="AU428" i="21"/>
  <c r="AV428" i="21"/>
  <c r="AW428" i="21"/>
  <c r="AX428" i="21"/>
  <c r="AY428" i="21"/>
  <c r="AZ428" i="21"/>
  <c r="BA428" i="21"/>
  <c r="BB428" i="21"/>
  <c r="BC428" i="21"/>
  <c r="BD428" i="21"/>
  <c r="BE428" i="21"/>
  <c r="BF428" i="21"/>
  <c r="BG428" i="21"/>
  <c r="BH428" i="21"/>
  <c r="BI428" i="21"/>
  <c r="BJ428" i="21"/>
  <c r="BK428" i="21"/>
  <c r="BL428" i="21"/>
  <c r="BM428" i="21"/>
  <c r="BN428" i="21"/>
  <c r="BO428" i="21"/>
  <c r="BP428" i="21"/>
  <c r="C429" i="21"/>
  <c r="D429" i="21"/>
  <c r="G429" i="21"/>
  <c r="H429" i="21"/>
  <c r="I429" i="21"/>
  <c r="J429" i="21"/>
  <c r="K429" i="21"/>
  <c r="L429" i="21"/>
  <c r="M429" i="21"/>
  <c r="N429" i="21"/>
  <c r="O429" i="21"/>
  <c r="P429" i="21"/>
  <c r="Q429" i="21"/>
  <c r="R429" i="21"/>
  <c r="S429" i="21"/>
  <c r="T429" i="21"/>
  <c r="U429" i="21"/>
  <c r="V429" i="21"/>
  <c r="Y429" i="21"/>
  <c r="Z429" i="21"/>
  <c r="AA429" i="21"/>
  <c r="AB429" i="21"/>
  <c r="AC429" i="21"/>
  <c r="AD429" i="21"/>
  <c r="AE429" i="21"/>
  <c r="AF429" i="21"/>
  <c r="AG429" i="21"/>
  <c r="AH429" i="21"/>
  <c r="AI429" i="21"/>
  <c r="AJ429" i="21"/>
  <c r="AK429" i="21"/>
  <c r="AL429" i="21"/>
  <c r="AM429" i="21"/>
  <c r="AN429" i="21"/>
  <c r="AO429" i="21"/>
  <c r="AP429" i="21"/>
  <c r="AQ429" i="21"/>
  <c r="AR429" i="21"/>
  <c r="AS429" i="21"/>
  <c r="AT429" i="21"/>
  <c r="AU429" i="21"/>
  <c r="AV429" i="21"/>
  <c r="AW429" i="21"/>
  <c r="AX429" i="21"/>
  <c r="AY429" i="21"/>
  <c r="AZ429" i="21"/>
  <c r="BA429" i="21"/>
  <c r="BB429" i="21"/>
  <c r="BC429" i="21"/>
  <c r="BD429" i="21"/>
  <c r="BE429" i="21"/>
  <c r="BF429" i="21"/>
  <c r="BG429" i="21"/>
  <c r="BH429" i="21"/>
  <c r="BI429" i="21"/>
  <c r="BJ429" i="21"/>
  <c r="BK429" i="21"/>
  <c r="BL429" i="21"/>
  <c r="BM429" i="21"/>
  <c r="BN429" i="21"/>
  <c r="BO429" i="21"/>
  <c r="BP429" i="21"/>
  <c r="C430" i="21"/>
  <c r="D430" i="21"/>
  <c r="G430" i="21"/>
  <c r="H430" i="21"/>
  <c r="I430" i="21"/>
  <c r="J430" i="21"/>
  <c r="K430" i="21"/>
  <c r="L430" i="21"/>
  <c r="M430" i="21"/>
  <c r="N430" i="21"/>
  <c r="O430" i="21"/>
  <c r="P430" i="21"/>
  <c r="Q430" i="21"/>
  <c r="R430" i="21"/>
  <c r="S430" i="21"/>
  <c r="T430" i="21"/>
  <c r="U430" i="21"/>
  <c r="V430" i="21"/>
  <c r="Y430" i="21"/>
  <c r="Z430" i="21"/>
  <c r="AA430" i="21"/>
  <c r="AB430" i="21"/>
  <c r="AC430" i="21"/>
  <c r="AD430" i="21"/>
  <c r="AE430" i="21"/>
  <c r="AF430" i="21"/>
  <c r="AG430" i="21"/>
  <c r="AH430" i="21"/>
  <c r="AI430" i="21"/>
  <c r="AJ430" i="21"/>
  <c r="AK430" i="21"/>
  <c r="AL430" i="21"/>
  <c r="AM430" i="21"/>
  <c r="AN430" i="21"/>
  <c r="AO430" i="21"/>
  <c r="AP430" i="21"/>
  <c r="AQ430" i="21"/>
  <c r="AR430" i="21"/>
  <c r="AS430" i="21"/>
  <c r="AT430" i="21"/>
  <c r="AU430" i="21"/>
  <c r="AV430" i="21"/>
  <c r="AW430" i="21"/>
  <c r="AX430" i="21"/>
  <c r="AY430" i="21"/>
  <c r="AZ430" i="21"/>
  <c r="BA430" i="21"/>
  <c r="BB430" i="21"/>
  <c r="BC430" i="21"/>
  <c r="BD430" i="21"/>
  <c r="BE430" i="21"/>
  <c r="BF430" i="21"/>
  <c r="BG430" i="21"/>
  <c r="BH430" i="21"/>
  <c r="BI430" i="21"/>
  <c r="BJ430" i="21"/>
  <c r="BK430" i="21"/>
  <c r="BL430" i="21"/>
  <c r="BM430" i="21"/>
  <c r="BN430" i="21"/>
  <c r="BO430" i="21"/>
  <c r="BP430" i="21"/>
  <c r="C431" i="21"/>
  <c r="D431" i="21"/>
  <c r="G431" i="21"/>
  <c r="H431" i="21"/>
  <c r="I431" i="21"/>
  <c r="J431" i="21"/>
  <c r="K431" i="21"/>
  <c r="L431" i="21"/>
  <c r="M431" i="21"/>
  <c r="N431" i="21"/>
  <c r="O431" i="21"/>
  <c r="P431" i="21"/>
  <c r="Q431" i="21"/>
  <c r="R431" i="21"/>
  <c r="S431" i="21"/>
  <c r="T431" i="21"/>
  <c r="U431" i="21"/>
  <c r="V431" i="21"/>
  <c r="Y431" i="21"/>
  <c r="Z431" i="21"/>
  <c r="AA431" i="21"/>
  <c r="AB431" i="21"/>
  <c r="AC431" i="21"/>
  <c r="AD431" i="21"/>
  <c r="AE431" i="21"/>
  <c r="AF431" i="21"/>
  <c r="AG431" i="21"/>
  <c r="AH431" i="21"/>
  <c r="AI431" i="21"/>
  <c r="AJ431" i="21"/>
  <c r="AK431" i="21"/>
  <c r="AL431" i="21"/>
  <c r="AM431" i="21"/>
  <c r="AN431" i="21"/>
  <c r="AO431" i="21"/>
  <c r="AP431" i="21"/>
  <c r="AQ431" i="21"/>
  <c r="AR431" i="21"/>
  <c r="AS431" i="21"/>
  <c r="AT431" i="21"/>
  <c r="AU431" i="21"/>
  <c r="AV431" i="21"/>
  <c r="AW431" i="21"/>
  <c r="AX431" i="21"/>
  <c r="AY431" i="21"/>
  <c r="AZ431" i="21"/>
  <c r="BA431" i="21"/>
  <c r="BB431" i="21"/>
  <c r="BC431" i="21"/>
  <c r="BD431" i="21"/>
  <c r="BE431" i="21"/>
  <c r="BF431" i="21"/>
  <c r="BG431" i="21"/>
  <c r="BH431" i="21"/>
  <c r="BI431" i="21"/>
  <c r="BJ431" i="21"/>
  <c r="BK431" i="21"/>
  <c r="BL431" i="21"/>
  <c r="BM431" i="21"/>
  <c r="BN431" i="21"/>
  <c r="BO431" i="21"/>
  <c r="BP431" i="21"/>
  <c r="C432" i="21"/>
  <c r="D432" i="21"/>
  <c r="G432" i="21"/>
  <c r="H432" i="21"/>
  <c r="I432" i="21"/>
  <c r="J432" i="21"/>
  <c r="K432" i="21"/>
  <c r="L432" i="21"/>
  <c r="M432" i="21"/>
  <c r="N432" i="21"/>
  <c r="O432" i="21"/>
  <c r="P432" i="21"/>
  <c r="Q432" i="21"/>
  <c r="R432" i="21"/>
  <c r="S432" i="21"/>
  <c r="T432" i="21"/>
  <c r="U432" i="21"/>
  <c r="V432" i="21"/>
  <c r="Y432" i="21"/>
  <c r="Z432" i="21"/>
  <c r="AA432" i="21"/>
  <c r="AB432" i="21"/>
  <c r="AC432" i="21"/>
  <c r="AD432" i="21"/>
  <c r="AE432" i="21"/>
  <c r="AF432" i="21"/>
  <c r="AG432" i="21"/>
  <c r="AH432" i="21"/>
  <c r="AI432" i="21"/>
  <c r="AJ432" i="21"/>
  <c r="AK432" i="21"/>
  <c r="AL432" i="21"/>
  <c r="AM432" i="21"/>
  <c r="AN432" i="21"/>
  <c r="AO432" i="21"/>
  <c r="AP432" i="21"/>
  <c r="AQ432" i="21"/>
  <c r="AR432" i="21"/>
  <c r="AS432" i="21"/>
  <c r="AT432" i="21"/>
  <c r="AU432" i="21"/>
  <c r="AV432" i="21"/>
  <c r="AW432" i="21"/>
  <c r="AX432" i="21"/>
  <c r="AY432" i="21"/>
  <c r="AZ432" i="21"/>
  <c r="BA432" i="21"/>
  <c r="BB432" i="21"/>
  <c r="BC432" i="21"/>
  <c r="BD432" i="21"/>
  <c r="BE432" i="21"/>
  <c r="BF432" i="21"/>
  <c r="BG432" i="21"/>
  <c r="BH432" i="21"/>
  <c r="BI432" i="21"/>
  <c r="BJ432" i="21"/>
  <c r="BK432" i="21"/>
  <c r="BL432" i="21"/>
  <c r="BM432" i="21"/>
  <c r="BN432" i="21"/>
  <c r="BO432" i="21"/>
  <c r="BP432" i="21"/>
  <c r="C433" i="21"/>
  <c r="D433" i="21"/>
  <c r="G433" i="21"/>
  <c r="H433" i="21"/>
  <c r="I433" i="21"/>
  <c r="J433" i="21"/>
  <c r="K433" i="21"/>
  <c r="L433" i="21"/>
  <c r="M433" i="21"/>
  <c r="N433" i="21"/>
  <c r="O433" i="21"/>
  <c r="P433" i="21"/>
  <c r="Q433" i="21"/>
  <c r="R433" i="21"/>
  <c r="S433" i="21"/>
  <c r="T433" i="21"/>
  <c r="U433" i="21"/>
  <c r="V433" i="21"/>
  <c r="Y433" i="21"/>
  <c r="Z433" i="21"/>
  <c r="AA433" i="21"/>
  <c r="AB433" i="21"/>
  <c r="AC433" i="21"/>
  <c r="AD433" i="21"/>
  <c r="AE433" i="21"/>
  <c r="AF433" i="21"/>
  <c r="AG433" i="21"/>
  <c r="AH433" i="21"/>
  <c r="AI433" i="21"/>
  <c r="AJ433" i="21"/>
  <c r="AK433" i="21"/>
  <c r="AL433" i="21"/>
  <c r="AM433" i="21"/>
  <c r="AN433" i="21"/>
  <c r="AO433" i="21"/>
  <c r="AP433" i="21"/>
  <c r="AQ433" i="21"/>
  <c r="AR433" i="21"/>
  <c r="AS433" i="21"/>
  <c r="AT433" i="21"/>
  <c r="AU433" i="21"/>
  <c r="AV433" i="21"/>
  <c r="AW433" i="21"/>
  <c r="AX433" i="21"/>
  <c r="AY433" i="21"/>
  <c r="AZ433" i="21"/>
  <c r="BA433" i="21"/>
  <c r="BB433" i="21"/>
  <c r="BC433" i="21"/>
  <c r="BD433" i="21"/>
  <c r="BE433" i="21"/>
  <c r="BF433" i="21"/>
  <c r="BG433" i="21"/>
  <c r="BH433" i="21"/>
  <c r="BI433" i="21"/>
  <c r="BJ433" i="21"/>
  <c r="BK433" i="21"/>
  <c r="BL433" i="21"/>
  <c r="BM433" i="21"/>
  <c r="BN433" i="21"/>
  <c r="BO433" i="21"/>
  <c r="BP433" i="21"/>
  <c r="C434" i="21"/>
  <c r="D434" i="21"/>
  <c r="G434" i="21"/>
  <c r="H434" i="21"/>
  <c r="I434" i="21"/>
  <c r="J434" i="21"/>
  <c r="K434" i="21"/>
  <c r="L434" i="21"/>
  <c r="M434" i="21"/>
  <c r="N434" i="21"/>
  <c r="O434" i="21"/>
  <c r="P434" i="21"/>
  <c r="Q434" i="21"/>
  <c r="R434" i="21"/>
  <c r="S434" i="21"/>
  <c r="T434" i="21"/>
  <c r="U434" i="21"/>
  <c r="V434" i="21"/>
  <c r="Y434" i="21"/>
  <c r="Z434" i="21"/>
  <c r="AA434" i="21"/>
  <c r="AB434" i="21"/>
  <c r="AC434" i="21"/>
  <c r="AD434" i="21"/>
  <c r="AE434" i="21"/>
  <c r="AF434" i="21"/>
  <c r="AG434" i="21"/>
  <c r="AH434" i="21"/>
  <c r="AI434" i="21"/>
  <c r="AJ434" i="21"/>
  <c r="AK434" i="21"/>
  <c r="AL434" i="21"/>
  <c r="AM434" i="21"/>
  <c r="AN434" i="21"/>
  <c r="AO434" i="21"/>
  <c r="AP434" i="21"/>
  <c r="AQ434" i="21"/>
  <c r="AR434" i="21"/>
  <c r="AS434" i="21"/>
  <c r="AT434" i="21"/>
  <c r="AU434" i="21"/>
  <c r="AV434" i="21"/>
  <c r="AW434" i="21"/>
  <c r="AX434" i="21"/>
  <c r="AY434" i="21"/>
  <c r="AZ434" i="21"/>
  <c r="BA434" i="21"/>
  <c r="BB434" i="21"/>
  <c r="BC434" i="21"/>
  <c r="BD434" i="21"/>
  <c r="BE434" i="21"/>
  <c r="BF434" i="21"/>
  <c r="BG434" i="21"/>
  <c r="BH434" i="21"/>
  <c r="BI434" i="21"/>
  <c r="BJ434" i="21"/>
  <c r="BK434" i="21"/>
  <c r="BL434" i="21"/>
  <c r="BM434" i="21"/>
  <c r="BN434" i="21"/>
  <c r="BO434" i="21"/>
  <c r="BP434" i="21"/>
  <c r="C435" i="21"/>
  <c r="D435" i="21"/>
  <c r="G435" i="21"/>
  <c r="H435" i="21"/>
  <c r="I435" i="21"/>
  <c r="J435" i="21"/>
  <c r="K435" i="21"/>
  <c r="L435" i="21"/>
  <c r="M435" i="21"/>
  <c r="N435" i="21"/>
  <c r="O435" i="21"/>
  <c r="P435" i="21"/>
  <c r="Q435" i="21"/>
  <c r="R435" i="21"/>
  <c r="S435" i="21"/>
  <c r="T435" i="21"/>
  <c r="U435" i="21"/>
  <c r="V435" i="21"/>
  <c r="Y435" i="21"/>
  <c r="Z435" i="21"/>
  <c r="AA435" i="21"/>
  <c r="AB435" i="21"/>
  <c r="AC435" i="21"/>
  <c r="AD435" i="21"/>
  <c r="AE435" i="21"/>
  <c r="AF435" i="21"/>
  <c r="AG435" i="21"/>
  <c r="AH435" i="21"/>
  <c r="AI435" i="21"/>
  <c r="AJ435" i="21"/>
  <c r="AK435" i="21"/>
  <c r="AL435" i="21"/>
  <c r="AM435" i="21"/>
  <c r="AN435" i="21"/>
  <c r="AO435" i="21"/>
  <c r="AP435" i="21"/>
  <c r="AQ435" i="21"/>
  <c r="AR435" i="21"/>
  <c r="AS435" i="21"/>
  <c r="AT435" i="21"/>
  <c r="AU435" i="21"/>
  <c r="AV435" i="21"/>
  <c r="AW435" i="21"/>
  <c r="AX435" i="21"/>
  <c r="AY435" i="21"/>
  <c r="AZ435" i="21"/>
  <c r="BA435" i="21"/>
  <c r="BB435" i="21"/>
  <c r="BC435" i="21"/>
  <c r="BD435" i="21"/>
  <c r="BE435" i="21"/>
  <c r="BF435" i="21"/>
  <c r="BG435" i="21"/>
  <c r="BH435" i="21"/>
  <c r="BI435" i="21"/>
  <c r="BJ435" i="21"/>
  <c r="BK435" i="21"/>
  <c r="BL435" i="21"/>
  <c r="BM435" i="21"/>
  <c r="BN435" i="21"/>
  <c r="BO435" i="21"/>
  <c r="BP435" i="21"/>
  <c r="C436" i="21"/>
  <c r="D436" i="21"/>
  <c r="G436" i="21"/>
  <c r="H436" i="21"/>
  <c r="I436" i="21"/>
  <c r="J436" i="21"/>
  <c r="K436" i="21"/>
  <c r="L436" i="21"/>
  <c r="M436" i="21"/>
  <c r="N436" i="21"/>
  <c r="O436" i="21"/>
  <c r="P436" i="21"/>
  <c r="Q436" i="21"/>
  <c r="R436" i="21"/>
  <c r="S436" i="21"/>
  <c r="T436" i="21"/>
  <c r="U436" i="21"/>
  <c r="V436" i="21"/>
  <c r="Y436" i="21"/>
  <c r="Z436" i="21"/>
  <c r="AA436" i="21"/>
  <c r="AB436" i="21"/>
  <c r="AC436" i="21"/>
  <c r="AD436" i="21"/>
  <c r="AE436" i="21"/>
  <c r="AF436" i="21"/>
  <c r="AG436" i="21"/>
  <c r="AH436" i="21"/>
  <c r="AI436" i="21"/>
  <c r="AJ436" i="21"/>
  <c r="AK436" i="21"/>
  <c r="AL436" i="21"/>
  <c r="AM436" i="21"/>
  <c r="AN436" i="21"/>
  <c r="AO436" i="21"/>
  <c r="AP436" i="21"/>
  <c r="AQ436" i="21"/>
  <c r="AR436" i="21"/>
  <c r="AS436" i="21"/>
  <c r="AT436" i="21"/>
  <c r="AU436" i="21"/>
  <c r="AV436" i="21"/>
  <c r="AW436" i="21"/>
  <c r="AX436" i="21"/>
  <c r="AY436" i="21"/>
  <c r="AZ436" i="21"/>
  <c r="BA436" i="21"/>
  <c r="BB436" i="21"/>
  <c r="BC436" i="21"/>
  <c r="BD436" i="21"/>
  <c r="BE436" i="21"/>
  <c r="BF436" i="21"/>
  <c r="BG436" i="21"/>
  <c r="BH436" i="21"/>
  <c r="BI436" i="21"/>
  <c r="BJ436" i="21"/>
  <c r="BK436" i="21"/>
  <c r="BL436" i="21"/>
  <c r="BM436" i="21"/>
  <c r="BN436" i="21"/>
  <c r="BO436" i="21"/>
  <c r="BP436" i="21"/>
  <c r="C437" i="21"/>
  <c r="D437" i="21"/>
  <c r="G437" i="21"/>
  <c r="H437" i="21"/>
  <c r="I437" i="21"/>
  <c r="J437" i="21"/>
  <c r="K437" i="21"/>
  <c r="L437" i="21"/>
  <c r="M437" i="21"/>
  <c r="N437" i="21"/>
  <c r="O437" i="21"/>
  <c r="P437" i="21"/>
  <c r="Q437" i="21"/>
  <c r="R437" i="21"/>
  <c r="S437" i="21"/>
  <c r="T437" i="21"/>
  <c r="U437" i="21"/>
  <c r="V437" i="21"/>
  <c r="Y437" i="21"/>
  <c r="Z437" i="21"/>
  <c r="AA437" i="21"/>
  <c r="AB437" i="21"/>
  <c r="AC437" i="21"/>
  <c r="AD437" i="21"/>
  <c r="AE437" i="21"/>
  <c r="AF437" i="21"/>
  <c r="AG437" i="21"/>
  <c r="AH437" i="21"/>
  <c r="AI437" i="21"/>
  <c r="AJ437" i="21"/>
  <c r="AK437" i="21"/>
  <c r="AL437" i="21"/>
  <c r="AM437" i="21"/>
  <c r="AN437" i="21"/>
  <c r="AO437" i="21"/>
  <c r="AP437" i="21"/>
  <c r="AQ437" i="21"/>
  <c r="AR437" i="21"/>
  <c r="AS437" i="21"/>
  <c r="AT437" i="21"/>
  <c r="AU437" i="21"/>
  <c r="AV437" i="21"/>
  <c r="AW437" i="21"/>
  <c r="AX437" i="21"/>
  <c r="AY437" i="21"/>
  <c r="AZ437" i="21"/>
  <c r="BA437" i="21"/>
  <c r="BB437" i="21"/>
  <c r="BC437" i="21"/>
  <c r="BD437" i="21"/>
  <c r="BE437" i="21"/>
  <c r="BF437" i="21"/>
  <c r="BG437" i="21"/>
  <c r="BH437" i="21"/>
  <c r="BI437" i="21"/>
  <c r="BJ437" i="21"/>
  <c r="BK437" i="21"/>
  <c r="BL437" i="21"/>
  <c r="BM437" i="21"/>
  <c r="BN437" i="21"/>
  <c r="BO437" i="21"/>
  <c r="BP437" i="21"/>
  <c r="C438" i="21"/>
  <c r="D438" i="21"/>
  <c r="G438" i="21"/>
  <c r="H438" i="21"/>
  <c r="I438" i="21"/>
  <c r="J438" i="21"/>
  <c r="K438" i="21"/>
  <c r="L438" i="21"/>
  <c r="M438" i="21"/>
  <c r="N438" i="21"/>
  <c r="O438" i="21"/>
  <c r="P438" i="21"/>
  <c r="Q438" i="21"/>
  <c r="R438" i="21"/>
  <c r="S438" i="21"/>
  <c r="T438" i="21"/>
  <c r="U438" i="21"/>
  <c r="V438" i="21"/>
  <c r="Y438" i="21"/>
  <c r="Z438" i="21"/>
  <c r="AA438" i="21"/>
  <c r="AB438" i="21"/>
  <c r="AC438" i="21"/>
  <c r="AD438" i="21"/>
  <c r="AE438" i="21"/>
  <c r="AF438" i="21"/>
  <c r="AG438" i="21"/>
  <c r="AH438" i="21"/>
  <c r="AI438" i="21"/>
  <c r="AJ438" i="21"/>
  <c r="AK438" i="21"/>
  <c r="AL438" i="21"/>
  <c r="AM438" i="21"/>
  <c r="AN438" i="21"/>
  <c r="AO438" i="21"/>
  <c r="AP438" i="21"/>
  <c r="AQ438" i="21"/>
  <c r="AR438" i="21"/>
  <c r="AS438" i="21"/>
  <c r="AT438" i="21"/>
  <c r="AU438" i="21"/>
  <c r="AV438" i="21"/>
  <c r="AW438" i="21"/>
  <c r="AX438" i="21"/>
  <c r="AY438" i="21"/>
  <c r="AZ438" i="21"/>
  <c r="BA438" i="21"/>
  <c r="BB438" i="21"/>
  <c r="BC438" i="21"/>
  <c r="BD438" i="21"/>
  <c r="BE438" i="21"/>
  <c r="BF438" i="21"/>
  <c r="BG438" i="21"/>
  <c r="BH438" i="21"/>
  <c r="BI438" i="21"/>
  <c r="BJ438" i="21"/>
  <c r="BK438" i="21"/>
  <c r="BL438" i="21"/>
  <c r="BM438" i="21"/>
  <c r="BN438" i="21"/>
  <c r="BO438" i="21"/>
  <c r="BP438" i="21"/>
  <c r="C439" i="21"/>
  <c r="D439" i="21"/>
  <c r="G439" i="21"/>
  <c r="H439" i="21"/>
  <c r="I439" i="21"/>
  <c r="J439" i="21"/>
  <c r="K439" i="21"/>
  <c r="L439" i="21"/>
  <c r="M439" i="21"/>
  <c r="N439" i="21"/>
  <c r="O439" i="21"/>
  <c r="P439" i="21"/>
  <c r="Q439" i="21"/>
  <c r="R439" i="21"/>
  <c r="S439" i="21"/>
  <c r="T439" i="21"/>
  <c r="U439" i="21"/>
  <c r="V439" i="21"/>
  <c r="Y439" i="21"/>
  <c r="Z439" i="21"/>
  <c r="AA439" i="21"/>
  <c r="AB439" i="21"/>
  <c r="AC439" i="21"/>
  <c r="AD439" i="21"/>
  <c r="AE439" i="21"/>
  <c r="AF439" i="21"/>
  <c r="AG439" i="21"/>
  <c r="AH439" i="21"/>
  <c r="AI439" i="21"/>
  <c r="AJ439" i="21"/>
  <c r="AK439" i="21"/>
  <c r="AL439" i="21"/>
  <c r="AM439" i="21"/>
  <c r="AN439" i="21"/>
  <c r="AO439" i="21"/>
  <c r="AP439" i="21"/>
  <c r="AQ439" i="21"/>
  <c r="AR439" i="21"/>
  <c r="AS439" i="21"/>
  <c r="AT439" i="21"/>
  <c r="AU439" i="21"/>
  <c r="AV439" i="21"/>
  <c r="AW439" i="21"/>
  <c r="AX439" i="21"/>
  <c r="AY439" i="21"/>
  <c r="AZ439" i="21"/>
  <c r="BA439" i="21"/>
  <c r="BB439" i="21"/>
  <c r="BC439" i="21"/>
  <c r="BD439" i="21"/>
  <c r="BE439" i="21"/>
  <c r="BF439" i="21"/>
  <c r="BG439" i="21"/>
  <c r="BH439" i="21"/>
  <c r="BI439" i="21"/>
  <c r="BJ439" i="21"/>
  <c r="BK439" i="21"/>
  <c r="BL439" i="21"/>
  <c r="BM439" i="21"/>
  <c r="BN439" i="21"/>
  <c r="BO439" i="21"/>
  <c r="BP439" i="21"/>
  <c r="C440" i="21"/>
  <c r="D440" i="21"/>
  <c r="G440" i="21"/>
  <c r="H440" i="21"/>
  <c r="I440" i="21"/>
  <c r="J440" i="21"/>
  <c r="K440" i="21"/>
  <c r="L440" i="21"/>
  <c r="M440" i="21"/>
  <c r="N440" i="21"/>
  <c r="O440" i="21"/>
  <c r="P440" i="21"/>
  <c r="Q440" i="21"/>
  <c r="R440" i="21"/>
  <c r="S440" i="21"/>
  <c r="T440" i="21"/>
  <c r="U440" i="21"/>
  <c r="V440" i="21"/>
  <c r="Y440" i="21"/>
  <c r="Z440" i="21"/>
  <c r="AA440" i="21"/>
  <c r="AB440" i="21"/>
  <c r="AC440" i="21"/>
  <c r="AD440" i="21"/>
  <c r="AE440" i="21"/>
  <c r="AF440" i="21"/>
  <c r="AG440" i="21"/>
  <c r="AH440" i="21"/>
  <c r="AI440" i="21"/>
  <c r="AJ440" i="21"/>
  <c r="AK440" i="21"/>
  <c r="AL440" i="21"/>
  <c r="AM440" i="21"/>
  <c r="AN440" i="21"/>
  <c r="AO440" i="21"/>
  <c r="AP440" i="21"/>
  <c r="AQ440" i="21"/>
  <c r="AR440" i="21"/>
  <c r="AS440" i="21"/>
  <c r="AT440" i="21"/>
  <c r="AU440" i="21"/>
  <c r="AV440" i="21"/>
  <c r="AW440" i="21"/>
  <c r="AX440" i="21"/>
  <c r="AY440" i="21"/>
  <c r="AZ440" i="21"/>
  <c r="BA440" i="21"/>
  <c r="BB440" i="21"/>
  <c r="BC440" i="21"/>
  <c r="BD440" i="21"/>
  <c r="BE440" i="21"/>
  <c r="BF440" i="21"/>
  <c r="BG440" i="21"/>
  <c r="BH440" i="21"/>
  <c r="BI440" i="21"/>
  <c r="BJ440" i="21"/>
  <c r="BK440" i="21"/>
  <c r="BL440" i="21"/>
  <c r="BM440" i="21"/>
  <c r="BN440" i="21"/>
  <c r="BO440" i="21"/>
  <c r="BP440" i="21"/>
  <c r="C441" i="21"/>
  <c r="D441" i="21"/>
  <c r="G441" i="21"/>
  <c r="H441" i="21"/>
  <c r="I441" i="21"/>
  <c r="J441" i="21"/>
  <c r="K441" i="21"/>
  <c r="L441" i="21"/>
  <c r="M441" i="21"/>
  <c r="N441" i="21"/>
  <c r="O441" i="21"/>
  <c r="P441" i="21"/>
  <c r="Q441" i="21"/>
  <c r="R441" i="21"/>
  <c r="S441" i="21"/>
  <c r="T441" i="21"/>
  <c r="U441" i="21"/>
  <c r="V441" i="21"/>
  <c r="Y441" i="21"/>
  <c r="Z441" i="21"/>
  <c r="AA441" i="21"/>
  <c r="AB441" i="21"/>
  <c r="AC441" i="21"/>
  <c r="AD441" i="21"/>
  <c r="AE441" i="21"/>
  <c r="AF441" i="21"/>
  <c r="AG441" i="21"/>
  <c r="AH441" i="21"/>
  <c r="AI441" i="21"/>
  <c r="AJ441" i="21"/>
  <c r="AK441" i="21"/>
  <c r="AL441" i="21"/>
  <c r="AM441" i="21"/>
  <c r="AN441" i="21"/>
  <c r="AO441" i="21"/>
  <c r="AP441" i="21"/>
  <c r="AQ441" i="21"/>
  <c r="AR441" i="21"/>
  <c r="AS441" i="21"/>
  <c r="AT441" i="21"/>
  <c r="AU441" i="21"/>
  <c r="AV441" i="21"/>
  <c r="AW441" i="21"/>
  <c r="AX441" i="21"/>
  <c r="AY441" i="21"/>
  <c r="AZ441" i="21"/>
  <c r="BA441" i="21"/>
  <c r="BB441" i="21"/>
  <c r="BC441" i="21"/>
  <c r="BD441" i="21"/>
  <c r="BE441" i="21"/>
  <c r="BF441" i="21"/>
  <c r="BG441" i="21"/>
  <c r="BH441" i="21"/>
  <c r="BI441" i="21"/>
  <c r="BJ441" i="21"/>
  <c r="BK441" i="21"/>
  <c r="BL441" i="21"/>
  <c r="BM441" i="21"/>
  <c r="BN441" i="21"/>
  <c r="BO441" i="21"/>
  <c r="BP441" i="21"/>
  <c r="C442" i="21"/>
  <c r="D442" i="21"/>
  <c r="G442" i="21"/>
  <c r="H442" i="21"/>
  <c r="I442" i="21"/>
  <c r="J442" i="21"/>
  <c r="K442" i="21"/>
  <c r="L442" i="21"/>
  <c r="M442" i="21"/>
  <c r="N442" i="21"/>
  <c r="O442" i="21"/>
  <c r="P442" i="21"/>
  <c r="Q442" i="21"/>
  <c r="R442" i="21"/>
  <c r="S442" i="21"/>
  <c r="T442" i="21"/>
  <c r="U442" i="21"/>
  <c r="V442" i="21"/>
  <c r="Y442" i="21"/>
  <c r="Z442" i="21"/>
  <c r="AA442" i="21"/>
  <c r="AB442" i="21"/>
  <c r="AC442" i="21"/>
  <c r="AD442" i="21"/>
  <c r="AE442" i="21"/>
  <c r="AF442" i="21"/>
  <c r="AG442" i="21"/>
  <c r="AH442" i="21"/>
  <c r="AI442" i="21"/>
  <c r="AJ442" i="21"/>
  <c r="AK442" i="21"/>
  <c r="AL442" i="21"/>
  <c r="AM442" i="21"/>
  <c r="AN442" i="21"/>
  <c r="AO442" i="21"/>
  <c r="AP442" i="21"/>
  <c r="AQ442" i="21"/>
  <c r="AR442" i="21"/>
  <c r="AS442" i="21"/>
  <c r="AT442" i="21"/>
  <c r="AU442" i="21"/>
  <c r="AV442" i="21"/>
  <c r="AW442" i="21"/>
  <c r="AX442" i="21"/>
  <c r="AY442" i="21"/>
  <c r="AZ442" i="21"/>
  <c r="BA442" i="21"/>
  <c r="BB442" i="21"/>
  <c r="BC442" i="21"/>
  <c r="BD442" i="21"/>
  <c r="BE442" i="21"/>
  <c r="BF442" i="21"/>
  <c r="BG442" i="21"/>
  <c r="BH442" i="21"/>
  <c r="BI442" i="21"/>
  <c r="BJ442" i="21"/>
  <c r="BK442" i="21"/>
  <c r="BL442" i="21"/>
  <c r="BM442" i="21"/>
  <c r="BN442" i="21"/>
  <c r="BO442" i="21"/>
  <c r="BP442" i="21"/>
  <c r="C443" i="21"/>
  <c r="D443" i="21"/>
  <c r="G443" i="21"/>
  <c r="H443" i="21"/>
  <c r="I443" i="21"/>
  <c r="J443" i="21"/>
  <c r="K443" i="21"/>
  <c r="L443" i="21"/>
  <c r="M443" i="21"/>
  <c r="N443" i="21"/>
  <c r="O443" i="21"/>
  <c r="P443" i="21"/>
  <c r="Q443" i="21"/>
  <c r="R443" i="21"/>
  <c r="S443" i="21"/>
  <c r="T443" i="21"/>
  <c r="U443" i="21"/>
  <c r="V443" i="21"/>
  <c r="Y443" i="21"/>
  <c r="Z443" i="21"/>
  <c r="AA443" i="21"/>
  <c r="AB443" i="21"/>
  <c r="AC443" i="21"/>
  <c r="AD443" i="21"/>
  <c r="AE443" i="21"/>
  <c r="AF443" i="21"/>
  <c r="AG443" i="21"/>
  <c r="AH443" i="21"/>
  <c r="AI443" i="21"/>
  <c r="AJ443" i="21"/>
  <c r="AK443" i="21"/>
  <c r="AL443" i="21"/>
  <c r="AM443" i="21"/>
  <c r="AN443" i="21"/>
  <c r="AO443" i="21"/>
  <c r="AP443" i="21"/>
  <c r="AQ443" i="21"/>
  <c r="AR443" i="21"/>
  <c r="AS443" i="21"/>
  <c r="AT443" i="21"/>
  <c r="AU443" i="21"/>
  <c r="AV443" i="21"/>
  <c r="AW443" i="21"/>
  <c r="AX443" i="21"/>
  <c r="AY443" i="21"/>
  <c r="AZ443" i="21"/>
  <c r="BA443" i="21"/>
  <c r="BB443" i="21"/>
  <c r="BC443" i="21"/>
  <c r="BD443" i="21"/>
  <c r="BE443" i="21"/>
  <c r="BF443" i="21"/>
  <c r="BG443" i="21"/>
  <c r="BH443" i="21"/>
  <c r="BI443" i="21"/>
  <c r="BJ443" i="21"/>
  <c r="BK443" i="21"/>
  <c r="BL443" i="21"/>
  <c r="BM443" i="21"/>
  <c r="BN443" i="21"/>
  <c r="BO443" i="21"/>
  <c r="BP443" i="21"/>
  <c r="C444" i="21"/>
  <c r="D444" i="21"/>
  <c r="G444" i="21"/>
  <c r="H444" i="21"/>
  <c r="I444" i="21"/>
  <c r="J444" i="21"/>
  <c r="K444" i="21"/>
  <c r="L444" i="21"/>
  <c r="M444" i="21"/>
  <c r="N444" i="21"/>
  <c r="O444" i="21"/>
  <c r="P444" i="21"/>
  <c r="Q444" i="21"/>
  <c r="R444" i="21"/>
  <c r="S444" i="21"/>
  <c r="T444" i="21"/>
  <c r="U444" i="21"/>
  <c r="V444" i="21"/>
  <c r="Y444" i="21"/>
  <c r="Z444" i="21"/>
  <c r="AA444" i="21"/>
  <c r="AB444" i="21"/>
  <c r="AC444" i="21"/>
  <c r="AD444" i="21"/>
  <c r="AE444" i="21"/>
  <c r="AF444" i="21"/>
  <c r="AG444" i="21"/>
  <c r="AH444" i="21"/>
  <c r="AI444" i="21"/>
  <c r="AJ444" i="21"/>
  <c r="AK444" i="21"/>
  <c r="AL444" i="21"/>
  <c r="AM444" i="21"/>
  <c r="AN444" i="21"/>
  <c r="AO444" i="21"/>
  <c r="AP444" i="21"/>
  <c r="AQ444" i="21"/>
  <c r="AR444" i="21"/>
  <c r="AS444" i="21"/>
  <c r="AT444" i="21"/>
  <c r="AU444" i="21"/>
  <c r="AV444" i="21"/>
  <c r="AW444" i="21"/>
  <c r="AX444" i="21"/>
  <c r="AY444" i="21"/>
  <c r="AZ444" i="21"/>
  <c r="BA444" i="21"/>
  <c r="BB444" i="21"/>
  <c r="BC444" i="21"/>
  <c r="BD444" i="21"/>
  <c r="BE444" i="21"/>
  <c r="BF444" i="21"/>
  <c r="BG444" i="21"/>
  <c r="BH444" i="21"/>
  <c r="BI444" i="21"/>
  <c r="BJ444" i="21"/>
  <c r="BK444" i="21"/>
  <c r="BL444" i="21"/>
  <c r="BM444" i="21"/>
  <c r="BN444" i="21"/>
  <c r="BO444" i="21"/>
  <c r="BP444" i="21"/>
  <c r="C445" i="21"/>
  <c r="D445" i="21"/>
  <c r="G445" i="21"/>
  <c r="H445" i="21"/>
  <c r="I445" i="21"/>
  <c r="J445" i="21"/>
  <c r="K445" i="21"/>
  <c r="L445" i="21"/>
  <c r="M445" i="21"/>
  <c r="N445" i="21"/>
  <c r="O445" i="21"/>
  <c r="P445" i="21"/>
  <c r="Q445" i="21"/>
  <c r="R445" i="21"/>
  <c r="S445" i="21"/>
  <c r="T445" i="21"/>
  <c r="U445" i="21"/>
  <c r="V445" i="21"/>
  <c r="Y445" i="21"/>
  <c r="Z445" i="21"/>
  <c r="AA445" i="21"/>
  <c r="AB445" i="21"/>
  <c r="AC445" i="21"/>
  <c r="AD445" i="21"/>
  <c r="AE445" i="21"/>
  <c r="AF445" i="21"/>
  <c r="AG445" i="21"/>
  <c r="AH445" i="21"/>
  <c r="AI445" i="21"/>
  <c r="AJ445" i="21"/>
  <c r="AK445" i="21"/>
  <c r="AL445" i="21"/>
  <c r="AM445" i="21"/>
  <c r="AN445" i="21"/>
  <c r="AO445" i="21"/>
  <c r="AP445" i="21"/>
  <c r="AQ445" i="21"/>
  <c r="AR445" i="21"/>
  <c r="AS445" i="21"/>
  <c r="AT445" i="21"/>
  <c r="AU445" i="21"/>
  <c r="AV445" i="21"/>
  <c r="AW445" i="21"/>
  <c r="AX445" i="21"/>
  <c r="AY445" i="21"/>
  <c r="AZ445" i="21"/>
  <c r="BA445" i="21"/>
  <c r="BB445" i="21"/>
  <c r="BC445" i="21"/>
  <c r="BD445" i="21"/>
  <c r="BE445" i="21"/>
  <c r="BF445" i="21"/>
  <c r="BG445" i="21"/>
  <c r="BH445" i="21"/>
  <c r="BI445" i="21"/>
  <c r="BJ445" i="21"/>
  <c r="BK445" i="21"/>
  <c r="BL445" i="21"/>
  <c r="BM445" i="21"/>
  <c r="BN445" i="21"/>
  <c r="BO445" i="21"/>
  <c r="BP445" i="21"/>
  <c r="C446" i="21"/>
  <c r="D446" i="21"/>
  <c r="G446" i="21"/>
  <c r="H446" i="21"/>
  <c r="I446" i="21"/>
  <c r="J446" i="21"/>
  <c r="K446" i="21"/>
  <c r="L446" i="21"/>
  <c r="M446" i="21"/>
  <c r="N446" i="21"/>
  <c r="O446" i="21"/>
  <c r="P446" i="21"/>
  <c r="Q446" i="21"/>
  <c r="R446" i="21"/>
  <c r="S446" i="21"/>
  <c r="T446" i="21"/>
  <c r="U446" i="21"/>
  <c r="V446" i="21"/>
  <c r="Y446" i="21"/>
  <c r="Z446" i="21"/>
  <c r="AA446" i="21"/>
  <c r="AB446" i="21"/>
  <c r="AC446" i="21"/>
  <c r="AD446" i="21"/>
  <c r="AE446" i="21"/>
  <c r="AF446" i="21"/>
  <c r="AG446" i="21"/>
  <c r="AH446" i="21"/>
  <c r="AI446" i="21"/>
  <c r="AJ446" i="21"/>
  <c r="AK446" i="21"/>
  <c r="AL446" i="21"/>
  <c r="AM446" i="21"/>
  <c r="AN446" i="21"/>
  <c r="AO446" i="21"/>
  <c r="AP446" i="21"/>
  <c r="AQ446" i="21"/>
  <c r="AR446" i="21"/>
  <c r="AS446" i="21"/>
  <c r="AT446" i="21"/>
  <c r="AU446" i="21"/>
  <c r="AV446" i="21"/>
  <c r="AW446" i="21"/>
  <c r="AX446" i="21"/>
  <c r="AY446" i="21"/>
  <c r="AZ446" i="21"/>
  <c r="BA446" i="21"/>
  <c r="BB446" i="21"/>
  <c r="BC446" i="21"/>
  <c r="BD446" i="21"/>
  <c r="BE446" i="21"/>
  <c r="BF446" i="21"/>
  <c r="BG446" i="21"/>
  <c r="BH446" i="21"/>
  <c r="BI446" i="21"/>
  <c r="BJ446" i="21"/>
  <c r="BK446" i="21"/>
  <c r="BL446" i="21"/>
  <c r="BM446" i="21"/>
  <c r="BN446" i="21"/>
  <c r="BO446" i="21"/>
  <c r="BP446" i="21"/>
  <c r="C447" i="21"/>
  <c r="D447" i="21"/>
  <c r="G447" i="21"/>
  <c r="H447" i="21"/>
  <c r="I447" i="21"/>
  <c r="J447" i="21"/>
  <c r="K447" i="21"/>
  <c r="L447" i="21"/>
  <c r="M447" i="21"/>
  <c r="N447" i="21"/>
  <c r="O447" i="21"/>
  <c r="P447" i="21"/>
  <c r="Q447" i="21"/>
  <c r="R447" i="21"/>
  <c r="S447" i="21"/>
  <c r="T447" i="21"/>
  <c r="U447" i="21"/>
  <c r="V447" i="21"/>
  <c r="Y447" i="21"/>
  <c r="Z447" i="21"/>
  <c r="AA447" i="21"/>
  <c r="AB447" i="21"/>
  <c r="AC447" i="21"/>
  <c r="AD447" i="21"/>
  <c r="AE447" i="21"/>
  <c r="AF447" i="21"/>
  <c r="AG447" i="21"/>
  <c r="AH447" i="21"/>
  <c r="AI447" i="21"/>
  <c r="AJ447" i="21"/>
  <c r="AK447" i="21"/>
  <c r="AL447" i="21"/>
  <c r="AM447" i="21"/>
  <c r="AN447" i="21"/>
  <c r="AO447" i="21"/>
  <c r="AP447" i="21"/>
  <c r="AQ447" i="21"/>
  <c r="AR447" i="21"/>
  <c r="AS447" i="21"/>
  <c r="AT447" i="21"/>
  <c r="AU447" i="21"/>
  <c r="AV447" i="21"/>
  <c r="AW447" i="21"/>
  <c r="AX447" i="21"/>
  <c r="AY447" i="21"/>
  <c r="AZ447" i="21"/>
  <c r="BA447" i="21"/>
  <c r="BB447" i="21"/>
  <c r="BC447" i="21"/>
  <c r="BD447" i="21"/>
  <c r="BE447" i="21"/>
  <c r="BF447" i="21"/>
  <c r="BG447" i="21"/>
  <c r="BH447" i="21"/>
  <c r="BI447" i="21"/>
  <c r="BJ447" i="21"/>
  <c r="BK447" i="21"/>
  <c r="BL447" i="21"/>
  <c r="BM447" i="21"/>
  <c r="BN447" i="21"/>
  <c r="BO447" i="21"/>
  <c r="BP447" i="21"/>
  <c r="BP100" i="21"/>
  <c r="BO100" i="21"/>
  <c r="BN100" i="21"/>
  <c r="BM100" i="21"/>
  <c r="BL100" i="21"/>
  <c r="BK100" i="21"/>
  <c r="BJ100" i="21"/>
  <c r="BI100" i="21"/>
  <c r="BH100" i="21"/>
  <c r="BG100" i="21"/>
  <c r="BF100" i="21"/>
  <c r="BE100" i="21"/>
  <c r="BD100" i="21"/>
  <c r="BC100" i="21"/>
  <c r="BB100" i="21"/>
  <c r="BA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V100" i="21"/>
  <c r="U100" i="21"/>
  <c r="T100" i="21"/>
  <c r="S100" i="21"/>
  <c r="R100" i="21"/>
  <c r="Q100" i="21"/>
  <c r="P100" i="21"/>
  <c r="O100" i="21"/>
  <c r="N100" i="21"/>
  <c r="M100" i="21"/>
  <c r="L100" i="21"/>
  <c r="K100" i="21"/>
  <c r="J100" i="21"/>
  <c r="I100" i="21"/>
  <c r="H100" i="21"/>
  <c r="G100" i="21"/>
  <c r="D100" i="21"/>
  <c r="C100" i="21"/>
  <c r="BQ124" i="21"/>
  <c r="BQ125" i="21"/>
  <c r="BQ126" i="21"/>
  <c r="BQ127" i="21"/>
  <c r="BQ128" i="21"/>
  <c r="BQ129" i="21"/>
  <c r="BQ130" i="21"/>
  <c r="BQ142" i="21" s="1"/>
  <c r="BQ154" i="21" s="1"/>
  <c r="BQ166" i="21" s="1"/>
  <c r="BQ178" i="21" s="1"/>
  <c r="BQ190" i="21" s="1"/>
  <c r="BQ202" i="21" s="1"/>
  <c r="BQ214" i="21" s="1"/>
  <c r="BQ226" i="21" s="1"/>
  <c r="BQ238" i="21" s="1"/>
  <c r="BQ250" i="21" s="1"/>
  <c r="BQ262" i="21" s="1"/>
  <c r="BQ274" i="21" s="1"/>
  <c r="BQ286" i="21" s="1"/>
  <c r="BQ298" i="21" s="1"/>
  <c r="BQ310" i="21" s="1"/>
  <c r="BQ322" i="21" s="1"/>
  <c r="BQ334" i="21" s="1"/>
  <c r="BQ346" i="21" s="1"/>
  <c r="BQ358" i="21" s="1"/>
  <c r="BQ370" i="21" s="1"/>
  <c r="BQ382" i="21" s="1"/>
  <c r="BQ394" i="21" s="1"/>
  <c r="BQ406" i="21" s="1"/>
  <c r="BQ418" i="21" s="1"/>
  <c r="BQ430" i="21" s="1"/>
  <c r="BQ442" i="21" s="1"/>
  <c r="BQ131" i="21"/>
  <c r="BQ143" i="21" s="1"/>
  <c r="BQ155" i="21" s="1"/>
  <c r="BQ167" i="21" s="1"/>
  <c r="BQ179" i="21" s="1"/>
  <c r="BQ191" i="21" s="1"/>
  <c r="BQ203" i="21" s="1"/>
  <c r="BQ215" i="21" s="1"/>
  <c r="BQ227" i="21" s="1"/>
  <c r="BQ239" i="21" s="1"/>
  <c r="BQ251" i="21" s="1"/>
  <c r="BQ263" i="21" s="1"/>
  <c r="BQ275" i="21" s="1"/>
  <c r="BQ287" i="21" s="1"/>
  <c r="BQ299" i="21" s="1"/>
  <c r="BQ311" i="21" s="1"/>
  <c r="BQ323" i="21" s="1"/>
  <c r="BQ335" i="21" s="1"/>
  <c r="BQ347" i="21" s="1"/>
  <c r="BQ359" i="21" s="1"/>
  <c r="BQ371" i="21" s="1"/>
  <c r="BQ383" i="21" s="1"/>
  <c r="BQ395" i="21" s="1"/>
  <c r="BQ407" i="21" s="1"/>
  <c r="BQ419" i="21" s="1"/>
  <c r="BQ431" i="21" s="1"/>
  <c r="BQ443" i="21" s="1"/>
  <c r="BQ132" i="21"/>
  <c r="BQ133" i="21"/>
  <c r="BQ134" i="21"/>
  <c r="BQ135" i="21"/>
  <c r="BQ136" i="21"/>
  <c r="BQ137" i="21"/>
  <c r="BQ138" i="21"/>
  <c r="BQ139" i="21"/>
  <c r="BQ151" i="21" s="1"/>
  <c r="BQ163" i="21" s="1"/>
  <c r="BQ175" i="21" s="1"/>
  <c r="BQ187" i="21" s="1"/>
  <c r="BQ199" i="21" s="1"/>
  <c r="BQ211" i="21" s="1"/>
  <c r="BQ223" i="21" s="1"/>
  <c r="BQ235" i="21" s="1"/>
  <c r="BQ247" i="21" s="1"/>
  <c r="BQ259" i="21" s="1"/>
  <c r="BQ271" i="21" s="1"/>
  <c r="BQ283" i="21" s="1"/>
  <c r="BQ295" i="21" s="1"/>
  <c r="BQ307" i="21" s="1"/>
  <c r="BQ319" i="21" s="1"/>
  <c r="BQ331" i="21" s="1"/>
  <c r="BQ343" i="21" s="1"/>
  <c r="BQ355" i="21" s="1"/>
  <c r="BQ367" i="21" s="1"/>
  <c r="BQ379" i="21" s="1"/>
  <c r="BQ391" i="21" s="1"/>
  <c r="BQ403" i="21" s="1"/>
  <c r="BQ415" i="21" s="1"/>
  <c r="BQ427" i="21" s="1"/>
  <c r="BQ439" i="21" s="1"/>
  <c r="BQ140" i="21"/>
  <c r="BQ141" i="21"/>
  <c r="BQ144" i="21"/>
  <c r="BQ145" i="21"/>
  <c r="BQ146" i="21"/>
  <c r="BQ147" i="21"/>
  <c r="BQ159" i="21" s="1"/>
  <c r="BQ171" i="21" s="1"/>
  <c r="BQ183" i="21" s="1"/>
  <c r="BQ195" i="21" s="1"/>
  <c r="BQ207" i="21" s="1"/>
  <c r="BQ219" i="21" s="1"/>
  <c r="BQ231" i="21" s="1"/>
  <c r="BQ243" i="21" s="1"/>
  <c r="BQ255" i="21" s="1"/>
  <c r="BQ267" i="21" s="1"/>
  <c r="BQ279" i="21" s="1"/>
  <c r="BQ291" i="21" s="1"/>
  <c r="BQ303" i="21" s="1"/>
  <c r="BQ315" i="21" s="1"/>
  <c r="BQ327" i="21" s="1"/>
  <c r="BQ339" i="21" s="1"/>
  <c r="BQ351" i="21" s="1"/>
  <c r="BQ363" i="21" s="1"/>
  <c r="BQ375" i="21" s="1"/>
  <c r="BQ387" i="21" s="1"/>
  <c r="BQ399" i="21" s="1"/>
  <c r="BQ411" i="21" s="1"/>
  <c r="BQ423" i="21" s="1"/>
  <c r="BQ435" i="21" s="1"/>
  <c r="BQ447" i="21" s="1"/>
  <c r="BQ148" i="21"/>
  <c r="BQ149" i="21"/>
  <c r="BQ150" i="21"/>
  <c r="BQ152" i="21"/>
  <c r="BQ153" i="21"/>
  <c r="BQ156" i="21"/>
  <c r="BQ157" i="21"/>
  <c r="BQ158" i="21"/>
  <c r="BQ160" i="21"/>
  <c r="BQ161" i="21"/>
  <c r="BQ162" i="21"/>
  <c r="BQ164" i="21"/>
  <c r="BQ165" i="21"/>
  <c r="BQ168" i="21"/>
  <c r="BQ169" i="21"/>
  <c r="BQ170" i="21"/>
  <c r="BQ172" i="21"/>
  <c r="BQ173" i="21"/>
  <c r="BQ174" i="21"/>
  <c r="BQ176" i="21"/>
  <c r="BQ177" i="21"/>
  <c r="BQ180" i="21"/>
  <c r="BQ181" i="21"/>
  <c r="BQ182" i="21"/>
  <c r="BQ184" i="21"/>
  <c r="BQ185" i="21"/>
  <c r="BQ186" i="21"/>
  <c r="BQ188" i="21"/>
  <c r="BQ189" i="21"/>
  <c r="BQ192" i="21"/>
  <c r="BQ193" i="21"/>
  <c r="BQ194" i="21"/>
  <c r="BQ196" i="21"/>
  <c r="BQ197" i="21"/>
  <c r="BQ198" i="21"/>
  <c r="BQ200" i="21"/>
  <c r="BQ201" i="21"/>
  <c r="BQ204" i="21"/>
  <c r="BQ205" i="21"/>
  <c r="BQ206" i="21"/>
  <c r="BQ208" i="21"/>
  <c r="BQ209" i="21"/>
  <c r="BQ210" i="21"/>
  <c r="BQ212" i="21"/>
  <c r="BQ213" i="21"/>
  <c r="BQ216" i="21"/>
  <c r="BQ217" i="21"/>
  <c r="BQ218" i="21"/>
  <c r="BQ220" i="21"/>
  <c r="BQ221" i="21"/>
  <c r="BQ222" i="21"/>
  <c r="BQ224" i="21"/>
  <c r="BQ225" i="21"/>
  <c r="BQ228" i="21"/>
  <c r="BQ229" i="21"/>
  <c r="BQ230" i="21"/>
  <c r="BQ232" i="21"/>
  <c r="BQ233" i="21"/>
  <c r="BQ245" i="21" s="1"/>
  <c r="BQ257" i="21" s="1"/>
  <c r="BQ269" i="21" s="1"/>
  <c r="BQ281" i="21" s="1"/>
  <c r="BQ293" i="21" s="1"/>
  <c r="BQ305" i="21" s="1"/>
  <c r="BQ317" i="21" s="1"/>
  <c r="BQ329" i="21" s="1"/>
  <c r="BQ341" i="21" s="1"/>
  <c r="BQ353" i="21" s="1"/>
  <c r="BQ365" i="21" s="1"/>
  <c r="BQ377" i="21" s="1"/>
  <c r="BQ389" i="21" s="1"/>
  <c r="BQ401" i="21" s="1"/>
  <c r="BQ413" i="21" s="1"/>
  <c r="BQ425" i="21" s="1"/>
  <c r="BQ437" i="21" s="1"/>
  <c r="BQ234" i="21"/>
  <c r="BQ236" i="21"/>
  <c r="BQ237" i="21"/>
  <c r="BQ240" i="21"/>
  <c r="BQ241" i="21"/>
  <c r="BQ253" i="21" s="1"/>
  <c r="BQ265" i="21" s="1"/>
  <c r="BQ277" i="21" s="1"/>
  <c r="BQ289" i="21" s="1"/>
  <c r="BQ301" i="21" s="1"/>
  <c r="BQ313" i="21" s="1"/>
  <c r="BQ325" i="21" s="1"/>
  <c r="BQ337" i="21" s="1"/>
  <c r="BQ349" i="21" s="1"/>
  <c r="BQ361" i="21" s="1"/>
  <c r="BQ373" i="21" s="1"/>
  <c r="BQ385" i="21" s="1"/>
  <c r="BQ397" i="21" s="1"/>
  <c r="BQ409" i="21" s="1"/>
  <c r="BQ421" i="21" s="1"/>
  <c r="BQ433" i="21" s="1"/>
  <c r="BQ445" i="21" s="1"/>
  <c r="BQ242" i="21"/>
  <c r="BQ244" i="21"/>
  <c r="BQ246" i="21"/>
  <c r="BQ248" i="21"/>
  <c r="BQ249" i="21"/>
  <c r="BQ261" i="21" s="1"/>
  <c r="BQ273" i="21" s="1"/>
  <c r="BQ285" i="21" s="1"/>
  <c r="BQ297" i="21" s="1"/>
  <c r="BQ309" i="21" s="1"/>
  <c r="BQ321" i="21" s="1"/>
  <c r="BQ333" i="21" s="1"/>
  <c r="BQ345" i="21" s="1"/>
  <c r="BQ357" i="21" s="1"/>
  <c r="BQ369" i="21" s="1"/>
  <c r="BQ381" i="21" s="1"/>
  <c r="BQ393" i="21" s="1"/>
  <c r="BQ405" i="21" s="1"/>
  <c r="BQ417" i="21" s="1"/>
  <c r="BQ429" i="21" s="1"/>
  <c r="BQ441" i="21" s="1"/>
  <c r="BQ252" i="21"/>
  <c r="BQ254" i="21"/>
  <c r="BQ256" i="21"/>
  <c r="BQ258" i="21"/>
  <c r="BQ260" i="21"/>
  <c r="BQ264" i="21"/>
  <c r="BQ266" i="21"/>
  <c r="BQ268" i="21"/>
  <c r="BQ270" i="21"/>
  <c r="BQ272" i="21"/>
  <c r="BQ276" i="21"/>
  <c r="BQ278" i="21"/>
  <c r="BQ280" i="21"/>
  <c r="BQ282" i="21"/>
  <c r="BQ284" i="21"/>
  <c r="BQ288" i="21"/>
  <c r="BQ290" i="21"/>
  <c r="BQ292" i="21"/>
  <c r="BQ294" i="21"/>
  <c r="BQ296" i="21"/>
  <c r="BQ300" i="21"/>
  <c r="BQ302" i="21"/>
  <c r="BQ304" i="21"/>
  <c r="BQ306" i="21"/>
  <c r="BQ308" i="21"/>
  <c r="BQ312" i="21"/>
  <c r="BQ314" i="21"/>
  <c r="BQ316" i="21"/>
  <c r="BQ318" i="21"/>
  <c r="BQ320" i="21"/>
  <c r="BQ324" i="21"/>
  <c r="BQ326" i="21"/>
  <c r="BQ328" i="21"/>
  <c r="BQ330" i="21"/>
  <c r="BQ332" i="21"/>
  <c r="BQ336" i="21"/>
  <c r="BQ338" i="21"/>
  <c r="BQ340" i="21"/>
  <c r="BQ342" i="21"/>
  <c r="BQ344" i="21"/>
  <c r="BQ348" i="21"/>
  <c r="BQ350" i="21"/>
  <c r="BQ352" i="21"/>
  <c r="BQ354" i="21"/>
  <c r="BQ356" i="21"/>
  <c r="BQ360" i="21"/>
  <c r="BQ362" i="21"/>
  <c r="BQ364" i="21"/>
  <c r="BQ366" i="21"/>
  <c r="BQ368" i="21"/>
  <c r="BQ372" i="21"/>
  <c r="BQ374" i="21"/>
  <c r="BQ376" i="21"/>
  <c r="BQ378" i="21"/>
  <c r="BQ380" i="21"/>
  <c r="BQ384" i="21"/>
  <c r="BQ396" i="21" s="1"/>
  <c r="BQ408" i="21" s="1"/>
  <c r="BQ420" i="21" s="1"/>
  <c r="BQ432" i="21" s="1"/>
  <c r="BQ444" i="21" s="1"/>
  <c r="BQ386" i="21"/>
  <c r="BQ388" i="21"/>
  <c r="BQ390" i="21"/>
  <c r="BQ392" i="21"/>
  <c r="BQ404" i="21" s="1"/>
  <c r="BQ416" i="21" s="1"/>
  <c r="BQ428" i="21" s="1"/>
  <c r="BQ440" i="21" s="1"/>
  <c r="BQ398" i="21"/>
  <c r="BQ400" i="21"/>
  <c r="BQ412" i="21" s="1"/>
  <c r="BQ424" i="21" s="1"/>
  <c r="BQ436" i="21" s="1"/>
  <c r="BQ402" i="21"/>
  <c r="BQ410" i="21"/>
  <c r="BQ414" i="21"/>
  <c r="BQ422" i="21"/>
  <c r="BQ426" i="21"/>
  <c r="BQ434" i="21"/>
  <c r="BQ438" i="21"/>
  <c r="BQ446" i="21"/>
  <c r="BQ113" i="21"/>
  <c r="BQ114" i="21"/>
  <c r="BQ115" i="21"/>
  <c r="BQ116" i="21"/>
  <c r="BQ117" i="21"/>
  <c r="BQ118" i="21"/>
  <c r="BQ119" i="21"/>
  <c r="BQ120" i="21"/>
  <c r="BQ121" i="21"/>
  <c r="BQ122" i="21"/>
  <c r="BQ123" i="21"/>
  <c r="BQ112" i="21"/>
  <c r="BQ101" i="21"/>
  <c r="BQ102" i="21"/>
  <c r="BQ103" i="21"/>
  <c r="BQ104" i="21"/>
  <c r="BQ105" i="21"/>
  <c r="BQ106" i="21"/>
  <c r="BQ107" i="21"/>
  <c r="BQ108" i="21"/>
  <c r="BQ109" i="21"/>
  <c r="BQ110" i="21"/>
  <c r="BQ111" i="21"/>
  <c r="BV110" i="21"/>
  <c r="BV109" i="21" s="1"/>
  <c r="BV108" i="21" s="1"/>
  <c r="BV107" i="21" s="1"/>
  <c r="BV106" i="21" s="1"/>
  <c r="BV105" i="21" s="1"/>
  <c r="BV104" i="21" s="1"/>
  <c r="BV103" i="21" s="1"/>
  <c r="BV102" i="21" s="1"/>
  <c r="BV101" i="21" s="1"/>
  <c r="BV100" i="21" s="1"/>
  <c r="BQ100" i="21" s="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L18" i="23"/>
  <c r="M18" i="23"/>
  <c r="L19" i="23"/>
  <c r="M19" i="23"/>
  <c r="L20" i="23"/>
  <c r="M20" i="23"/>
  <c r="C52" i="23"/>
  <c r="D52" i="23"/>
  <c r="E52" i="23"/>
  <c r="F52" i="23"/>
  <c r="G52" i="23"/>
  <c r="H52" i="23"/>
  <c r="I52" i="23"/>
  <c r="J52" i="23"/>
  <c r="K52" i="23"/>
  <c r="L52" i="23"/>
  <c r="M52" i="23"/>
  <c r="C53" i="23"/>
  <c r="D53" i="23"/>
  <c r="E53" i="23"/>
  <c r="F53" i="23"/>
  <c r="G53" i="23"/>
  <c r="H53" i="23"/>
  <c r="I53" i="23"/>
  <c r="J53" i="23"/>
  <c r="K53" i="23"/>
  <c r="L53" i="23"/>
  <c r="M53" i="23"/>
  <c r="C54" i="23"/>
  <c r="D54" i="23"/>
  <c r="E54" i="23"/>
  <c r="F54" i="23"/>
  <c r="G54" i="23"/>
  <c r="H54" i="23"/>
  <c r="I54" i="23"/>
  <c r="J54" i="23"/>
  <c r="K54" i="23"/>
  <c r="L54" i="23"/>
  <c r="M54" i="23"/>
  <c r="B54" i="23"/>
  <c r="B53" i="23"/>
  <c r="B52" i="23"/>
  <c r="C42" i="23"/>
  <c r="D42" i="23"/>
  <c r="E42" i="23"/>
  <c r="F42" i="23"/>
  <c r="G42" i="23"/>
  <c r="H42" i="23"/>
  <c r="I42" i="23"/>
  <c r="J42" i="23"/>
  <c r="K42" i="23"/>
  <c r="L42" i="23"/>
  <c r="M42" i="23"/>
  <c r="C43" i="23"/>
  <c r="D43" i="23"/>
  <c r="E43" i="23"/>
  <c r="F43" i="23"/>
  <c r="G43" i="23"/>
  <c r="H43" i="23"/>
  <c r="I43" i="23"/>
  <c r="J43" i="23"/>
  <c r="K43" i="23"/>
  <c r="L43" i="23"/>
  <c r="M43" i="23"/>
  <c r="C44" i="23"/>
  <c r="D44" i="23"/>
  <c r="E44" i="23"/>
  <c r="F44" i="23"/>
  <c r="G44" i="23"/>
  <c r="H44" i="23"/>
  <c r="I44" i="23"/>
  <c r="J44" i="23"/>
  <c r="K44" i="23"/>
  <c r="L44" i="23"/>
  <c r="M44" i="23"/>
  <c r="B44" i="23"/>
  <c r="B43" i="23"/>
  <c r="B42" i="23"/>
  <c r="F26" i="18"/>
  <c r="F27" i="18"/>
  <c r="F28" i="18"/>
  <c r="F29" i="18"/>
  <c r="F30" i="18"/>
  <c r="F31" i="18"/>
  <c r="F25" i="18"/>
  <c r="C26" i="18"/>
  <c r="C27" i="18"/>
  <c r="C28" i="18"/>
  <c r="C29" i="18"/>
  <c r="C30" i="18"/>
  <c r="C31" i="18"/>
  <c r="C25" i="18"/>
  <c r="D24" i="18"/>
  <c r="E24" i="18"/>
  <c r="D25" i="18"/>
  <c r="E25" i="18"/>
  <c r="D26" i="18"/>
  <c r="E26" i="18"/>
  <c r="D27" i="18"/>
  <c r="E27" i="18"/>
  <c r="D28" i="18"/>
  <c r="E28" i="18"/>
  <c r="D29" i="18"/>
  <c r="E29" i="18"/>
  <c r="D30" i="18"/>
  <c r="E30" i="18"/>
  <c r="D31" i="18"/>
  <c r="E31" i="18"/>
  <c r="A24" i="18"/>
  <c r="B24" i="18"/>
  <c r="A25" i="18"/>
  <c r="B25" i="18"/>
  <c r="A26" i="18"/>
  <c r="B26" i="18"/>
  <c r="A27" i="18"/>
  <c r="B27" i="18"/>
  <c r="A28" i="18"/>
  <c r="B28" i="18"/>
  <c r="A29" i="18"/>
  <c r="B29" i="18"/>
  <c r="A30" i="18"/>
  <c r="B30" i="18"/>
  <c r="A31" i="18"/>
  <c r="B31" i="18"/>
  <c r="E23" i="18"/>
  <c r="D23" i="18"/>
  <c r="B23" i="18"/>
  <c r="A23" i="18"/>
  <c r="W42" i="18"/>
  <c r="W43" i="18"/>
  <c r="W44" i="18"/>
  <c r="W45" i="18"/>
  <c r="W46" i="18"/>
  <c r="W47" i="18"/>
  <c r="X42" i="18"/>
  <c r="X43" i="18"/>
  <c r="X44" i="18"/>
  <c r="X45" i="18"/>
  <c r="X46" i="18"/>
  <c r="X47" i="18"/>
  <c r="U39" i="18"/>
  <c r="U40" i="18"/>
  <c r="U41" i="18"/>
  <c r="U42" i="18"/>
  <c r="U43" i="18"/>
  <c r="U44" i="18"/>
  <c r="U45" i="18"/>
  <c r="U46" i="18"/>
  <c r="U47"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39"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41" i="18"/>
  <c r="L39" i="18"/>
  <c r="M39" i="18"/>
  <c r="L40" i="18"/>
  <c r="M40" i="18"/>
  <c r="L41" i="18"/>
  <c r="M41" i="18"/>
  <c r="L42" i="18"/>
  <c r="M42" i="18"/>
  <c r="L43" i="18"/>
  <c r="M43" i="18"/>
  <c r="L44" i="18"/>
  <c r="M44" i="18"/>
  <c r="L45" i="18"/>
  <c r="M45" i="18"/>
  <c r="L46" i="18"/>
  <c r="M46" i="18"/>
  <c r="L47" i="18"/>
  <c r="M47" i="18"/>
  <c r="L48" i="18"/>
  <c r="M48" i="18"/>
  <c r="L49" i="18"/>
  <c r="M49" i="18"/>
  <c r="L50" i="18"/>
  <c r="M50" i="18"/>
  <c r="L51" i="18"/>
  <c r="M51" i="18"/>
  <c r="L52" i="18"/>
  <c r="M52" i="18"/>
  <c r="L53" i="18"/>
  <c r="M53" i="18"/>
  <c r="L54" i="18"/>
  <c r="M54" i="18"/>
  <c r="L55" i="18"/>
  <c r="M55" i="18"/>
  <c r="L56" i="18"/>
  <c r="M56" i="18"/>
  <c r="L57" i="18"/>
  <c r="M57" i="18"/>
  <c r="L58" i="18"/>
  <c r="M58" i="18"/>
  <c r="L59" i="18"/>
  <c r="M59" i="18"/>
  <c r="L60" i="18"/>
  <c r="M60" i="18"/>
  <c r="L61" i="18"/>
  <c r="M61" i="18"/>
  <c r="L62" i="18"/>
  <c r="M62" i="18"/>
  <c r="L63" i="18"/>
  <c r="M63" i="18"/>
  <c r="L64" i="18"/>
  <c r="M64" i="18"/>
  <c r="L65" i="18"/>
  <c r="M65" i="18"/>
  <c r="L66" i="18"/>
  <c r="M66" i="18"/>
  <c r="L67" i="18"/>
  <c r="M67" i="18"/>
  <c r="L18" i="22"/>
  <c r="M18" i="22"/>
  <c r="L19" i="22"/>
  <c r="M19" i="22"/>
  <c r="L20" i="22"/>
  <c r="M20" i="22"/>
  <c r="D25" i="19"/>
  <c r="E25" i="19"/>
  <c r="D26" i="19"/>
  <c r="E26" i="19"/>
  <c r="D27" i="19"/>
  <c r="E27" i="19"/>
  <c r="D28" i="19"/>
  <c r="E28" i="19"/>
  <c r="D29" i="19"/>
  <c r="E29" i="19"/>
  <c r="D30" i="19"/>
  <c r="E30" i="19"/>
  <c r="D31" i="19"/>
  <c r="E31" i="19"/>
  <c r="D32" i="19"/>
  <c r="E32" i="19"/>
  <c r="E24" i="19"/>
  <c r="D24" i="19"/>
  <c r="C26" i="19"/>
  <c r="B25" i="19"/>
  <c r="B26" i="19"/>
  <c r="B27" i="19"/>
  <c r="B28" i="19"/>
  <c r="B29" i="19"/>
  <c r="B30" i="19"/>
  <c r="B31" i="19"/>
  <c r="B32" i="19"/>
  <c r="B24" i="19"/>
  <c r="A25" i="19"/>
  <c r="A26" i="19"/>
  <c r="A27" i="19"/>
  <c r="A28" i="19"/>
  <c r="A29" i="19"/>
  <c r="A30" i="19"/>
  <c r="A31" i="19"/>
  <c r="A32" i="19"/>
  <c r="A24" i="19"/>
  <c r="O44" i="19"/>
  <c r="P44" i="19"/>
  <c r="O45" i="19"/>
  <c r="P45" i="19"/>
  <c r="O46" i="19"/>
  <c r="P46" i="19"/>
  <c r="O47" i="19"/>
  <c r="P47" i="19"/>
  <c r="O48" i="19"/>
  <c r="P48" i="19"/>
  <c r="P49" i="19"/>
  <c r="O49" i="19"/>
  <c r="Q43" i="19"/>
  <c r="P43" i="19"/>
  <c r="P42" i="19"/>
  <c r="P41" i="19"/>
  <c r="M41" i="19"/>
  <c r="M42" i="19"/>
  <c r="N43" i="19"/>
  <c r="M43" i="19"/>
  <c r="L44" i="19"/>
  <c r="L45" i="19"/>
  <c r="L46" i="19"/>
  <c r="L47" i="19"/>
  <c r="L48" i="19"/>
  <c r="M44" i="19"/>
  <c r="M45" i="19"/>
  <c r="M46" i="19"/>
  <c r="M47" i="19"/>
  <c r="M48" i="19"/>
  <c r="L49" i="19"/>
  <c r="M49" i="19"/>
  <c r="H388" i="19"/>
  <c r="H376" i="19"/>
  <c r="H364" i="19"/>
  <c r="H352" i="19"/>
  <c r="H340" i="19"/>
  <c r="H328" i="19"/>
  <c r="H316" i="19"/>
  <c r="H304" i="19"/>
  <c r="H292" i="19"/>
  <c r="H280" i="19"/>
  <c r="H268" i="19"/>
  <c r="H256" i="19"/>
  <c r="H244" i="19"/>
  <c r="H232" i="19"/>
  <c r="H220" i="19"/>
  <c r="H208" i="19"/>
  <c r="H196" i="19"/>
  <c r="H184" i="19"/>
  <c r="H172" i="19"/>
  <c r="H160" i="19"/>
  <c r="H148" i="19"/>
  <c r="H136" i="19"/>
  <c r="H124" i="19"/>
  <c r="H112" i="19"/>
  <c r="H100" i="19"/>
  <c r="H88" i="19"/>
  <c r="H76" i="19"/>
  <c r="F388" i="19"/>
  <c r="G388" i="19"/>
  <c r="G376" i="19"/>
  <c r="G364" i="19"/>
  <c r="G352" i="19"/>
  <c r="G340" i="19"/>
  <c r="G328" i="19"/>
  <c r="G316" i="19"/>
  <c r="G304" i="19"/>
  <c r="G292" i="19"/>
  <c r="G280" i="19"/>
  <c r="G268" i="19"/>
  <c r="G256" i="19"/>
  <c r="G244" i="19"/>
  <c r="G232" i="19"/>
  <c r="G220" i="19"/>
  <c r="G208" i="19"/>
  <c r="G196" i="19"/>
  <c r="G184" i="19"/>
  <c r="G172" i="19"/>
  <c r="G160" i="19"/>
  <c r="G148" i="19"/>
  <c r="G136" i="19"/>
  <c r="G124" i="19"/>
  <c r="G112" i="19"/>
  <c r="G100" i="19"/>
  <c r="G88" i="19"/>
  <c r="G76" i="19"/>
  <c r="F220" i="19"/>
  <c r="F208"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137" i="19"/>
  <c r="E138" i="19"/>
  <c r="E139" i="19"/>
  <c r="E140" i="19"/>
  <c r="E141" i="19"/>
  <c r="E142" i="19"/>
  <c r="E143" i="19"/>
  <c r="E144" i="19"/>
  <c r="E145" i="19"/>
  <c r="E146" i="19"/>
  <c r="E147" i="19"/>
  <c r="E148" i="19"/>
  <c r="E149" i="19"/>
  <c r="E150" i="19"/>
  <c r="E151" i="19"/>
  <c r="E152" i="19"/>
  <c r="E153" i="19"/>
  <c r="E154" i="19"/>
  <c r="E155" i="19"/>
  <c r="E156" i="19"/>
  <c r="E157" i="19"/>
  <c r="E158" i="19"/>
  <c r="E159" i="19"/>
  <c r="E160" i="19"/>
  <c r="E161" i="19"/>
  <c r="E162" i="19"/>
  <c r="E163" i="19"/>
  <c r="E164" i="19"/>
  <c r="E165" i="19"/>
  <c r="E166" i="19"/>
  <c r="E167" i="19"/>
  <c r="E168" i="19"/>
  <c r="E169" i="19"/>
  <c r="E170" i="19"/>
  <c r="E171" i="19"/>
  <c r="E172" i="19"/>
  <c r="E173" i="19"/>
  <c r="E174" i="19"/>
  <c r="E175" i="19"/>
  <c r="E176" i="19"/>
  <c r="E177" i="19"/>
  <c r="E178" i="19"/>
  <c r="E179" i="19"/>
  <c r="E180" i="19"/>
  <c r="E181" i="19"/>
  <c r="E182" i="19"/>
  <c r="E183" i="19"/>
  <c r="E184" i="19"/>
  <c r="E185" i="19"/>
  <c r="E186" i="19"/>
  <c r="E187" i="19"/>
  <c r="E188" i="19"/>
  <c r="E189" i="19"/>
  <c r="E190" i="19"/>
  <c r="E191" i="19"/>
  <c r="E192" i="19"/>
  <c r="E193" i="19"/>
  <c r="E194" i="19"/>
  <c r="E195" i="19"/>
  <c r="E196" i="19"/>
  <c r="E197" i="19"/>
  <c r="E198" i="19"/>
  <c r="E199" i="19"/>
  <c r="E200" i="19"/>
  <c r="E201" i="19"/>
  <c r="E202" i="19"/>
  <c r="E203" i="19"/>
  <c r="E204" i="19"/>
  <c r="E205" i="19"/>
  <c r="E206" i="19"/>
  <c r="E207" i="19"/>
  <c r="E208" i="19"/>
  <c r="E209" i="19"/>
  <c r="E210" i="19"/>
  <c r="E211" i="19"/>
  <c r="E212" i="19"/>
  <c r="E213" i="19"/>
  <c r="E214" i="19"/>
  <c r="E215" i="19"/>
  <c r="E216" i="19"/>
  <c r="E217" i="19"/>
  <c r="E218" i="19"/>
  <c r="E219" i="19"/>
  <c r="E220" i="19"/>
  <c r="E221" i="19"/>
  <c r="F232" i="19" s="1"/>
  <c r="E222" i="19"/>
  <c r="E223" i="19"/>
  <c r="E224" i="19"/>
  <c r="E225" i="19"/>
  <c r="E226" i="19"/>
  <c r="E227" i="19"/>
  <c r="E228" i="19"/>
  <c r="E229" i="19"/>
  <c r="E230" i="19"/>
  <c r="E231" i="19"/>
  <c r="E232" i="19"/>
  <c r="E233" i="19"/>
  <c r="F244" i="19" s="1"/>
  <c r="E234" i="19"/>
  <c r="E235" i="19"/>
  <c r="E236" i="19"/>
  <c r="E237" i="19"/>
  <c r="E238" i="19"/>
  <c r="E239" i="19"/>
  <c r="E240" i="19"/>
  <c r="E241" i="19"/>
  <c r="E242" i="19"/>
  <c r="E243" i="19"/>
  <c r="E244" i="19"/>
  <c r="E245" i="19"/>
  <c r="F256" i="19" s="1"/>
  <c r="E246" i="19"/>
  <c r="E247" i="19"/>
  <c r="E248" i="19"/>
  <c r="E249" i="19"/>
  <c r="E250" i="19"/>
  <c r="E251" i="19"/>
  <c r="E252" i="19"/>
  <c r="E253" i="19"/>
  <c r="E254" i="19"/>
  <c r="E255" i="19"/>
  <c r="E256" i="19"/>
  <c r="E257" i="19"/>
  <c r="F268" i="19" s="1"/>
  <c r="E258" i="19"/>
  <c r="E259" i="19"/>
  <c r="E260" i="19"/>
  <c r="E261" i="19"/>
  <c r="E262" i="19"/>
  <c r="E263" i="19"/>
  <c r="E264" i="19"/>
  <c r="E265" i="19"/>
  <c r="E266" i="19"/>
  <c r="E267" i="19"/>
  <c r="E268" i="19"/>
  <c r="E269" i="19"/>
  <c r="E270" i="19"/>
  <c r="E271" i="19"/>
  <c r="E272" i="19"/>
  <c r="E273" i="19"/>
  <c r="E274" i="19"/>
  <c r="E275" i="19"/>
  <c r="E276" i="19"/>
  <c r="E277" i="19"/>
  <c r="E278" i="19"/>
  <c r="E279" i="19"/>
  <c r="E280" i="19"/>
  <c r="E281" i="19"/>
  <c r="E282" i="19"/>
  <c r="E283" i="19"/>
  <c r="E284" i="19"/>
  <c r="E285" i="19"/>
  <c r="E286" i="19"/>
  <c r="E287" i="19"/>
  <c r="E288" i="19"/>
  <c r="E289" i="19"/>
  <c r="E290" i="19"/>
  <c r="E291" i="19"/>
  <c r="E292" i="19"/>
  <c r="E293" i="19"/>
  <c r="E294" i="19"/>
  <c r="E295" i="19"/>
  <c r="E296" i="19"/>
  <c r="E297" i="19"/>
  <c r="E298" i="19"/>
  <c r="E299" i="19"/>
  <c r="E300" i="19"/>
  <c r="E301" i="19"/>
  <c r="E302" i="19"/>
  <c r="E303" i="19"/>
  <c r="E304" i="19"/>
  <c r="E305" i="19"/>
  <c r="E306" i="19"/>
  <c r="E307" i="19"/>
  <c r="E308" i="19"/>
  <c r="E309" i="19"/>
  <c r="E310" i="19"/>
  <c r="E311" i="19"/>
  <c r="E312" i="19"/>
  <c r="E313" i="19"/>
  <c r="E314" i="19"/>
  <c r="E315" i="19"/>
  <c r="E316" i="19"/>
  <c r="E317" i="19"/>
  <c r="E318" i="19"/>
  <c r="E319" i="19"/>
  <c r="E320" i="19"/>
  <c r="E321" i="19"/>
  <c r="E322" i="19"/>
  <c r="E323" i="19"/>
  <c r="E324" i="19"/>
  <c r="E325" i="19"/>
  <c r="E326" i="19"/>
  <c r="E327" i="19"/>
  <c r="E328" i="19"/>
  <c r="E329" i="19"/>
  <c r="E330" i="19"/>
  <c r="E331" i="19"/>
  <c r="E332" i="19"/>
  <c r="E333" i="19"/>
  <c r="E334" i="19"/>
  <c r="E335" i="19"/>
  <c r="E336" i="19"/>
  <c r="E337" i="19"/>
  <c r="E338" i="19"/>
  <c r="E339" i="19"/>
  <c r="E340" i="19"/>
  <c r="E341" i="19"/>
  <c r="E342" i="19"/>
  <c r="E343" i="19"/>
  <c r="E344" i="19"/>
  <c r="E345" i="19"/>
  <c r="E346" i="19"/>
  <c r="E347" i="19"/>
  <c r="E348" i="19"/>
  <c r="E349" i="19"/>
  <c r="E350" i="19"/>
  <c r="E351" i="19"/>
  <c r="E352" i="19"/>
  <c r="E353" i="19"/>
  <c r="E354" i="19"/>
  <c r="E355" i="19"/>
  <c r="E356" i="19"/>
  <c r="E357" i="19"/>
  <c r="E358" i="19"/>
  <c r="E359" i="19"/>
  <c r="E360" i="19"/>
  <c r="E361" i="19"/>
  <c r="E362" i="19"/>
  <c r="E363" i="19"/>
  <c r="E364" i="19"/>
  <c r="E365" i="19"/>
  <c r="E366" i="19"/>
  <c r="E367" i="19"/>
  <c r="E368" i="19"/>
  <c r="E369" i="19"/>
  <c r="E370" i="19"/>
  <c r="E371" i="19"/>
  <c r="E372" i="19"/>
  <c r="E373" i="19"/>
  <c r="E374" i="19"/>
  <c r="E375" i="19"/>
  <c r="E376" i="19"/>
  <c r="E377" i="19"/>
  <c r="E378" i="19"/>
  <c r="E379" i="19"/>
  <c r="E380" i="19"/>
  <c r="E381" i="19"/>
  <c r="E382" i="19"/>
  <c r="E383" i="19"/>
  <c r="E384" i="19"/>
  <c r="E385" i="19"/>
  <c r="E386" i="19"/>
  <c r="E387" i="19"/>
  <c r="E388" i="19"/>
  <c r="F40" i="17"/>
  <c r="F39" i="17"/>
  <c r="F38" i="17"/>
  <c r="F37" i="17"/>
  <c r="F36" i="17"/>
  <c r="F35" i="17"/>
  <c r="E40" i="17"/>
  <c r="E39" i="17"/>
  <c r="E38" i="17"/>
  <c r="E37" i="17"/>
  <c r="E36" i="17"/>
  <c r="E35" i="17"/>
  <c r="D40" i="17"/>
  <c r="D39" i="17"/>
  <c r="D38" i="17"/>
  <c r="D37" i="17"/>
  <c r="D36" i="17"/>
  <c r="D35" i="17"/>
  <c r="C40" i="17"/>
  <c r="C39" i="17"/>
  <c r="C38" i="17"/>
  <c r="C37" i="17"/>
  <c r="C36" i="17"/>
  <c r="C35" i="17"/>
  <c r="K62" i="17"/>
  <c r="B63" i="17"/>
  <c r="C63" i="17"/>
  <c r="D63" i="17"/>
  <c r="E63" i="17"/>
  <c r="F63" i="17"/>
  <c r="G63" i="17"/>
  <c r="H63" i="17"/>
  <c r="I63" i="17"/>
  <c r="J63" i="17"/>
  <c r="K63" i="17"/>
  <c r="L63" i="17"/>
  <c r="M63" i="17"/>
  <c r="P78" i="17"/>
  <c r="F38" i="16"/>
  <c r="F39" i="16"/>
  <c r="F40" i="16"/>
  <c r="F41" i="16"/>
  <c r="F42" i="16"/>
  <c r="F43" i="16"/>
  <c r="E43" i="16"/>
  <c r="E42" i="16"/>
  <c r="E41" i="16"/>
  <c r="E40" i="16"/>
  <c r="E39" i="16"/>
  <c r="E38" i="16"/>
  <c r="D38" i="16"/>
  <c r="D39" i="16"/>
  <c r="D40" i="16"/>
  <c r="D41" i="16"/>
  <c r="D42" i="16"/>
  <c r="D43" i="16"/>
  <c r="C43" i="16"/>
  <c r="C42" i="16"/>
  <c r="C41" i="16"/>
  <c r="C40" i="16"/>
  <c r="C39" i="16"/>
  <c r="C38" i="16"/>
  <c r="Q83" i="16"/>
  <c r="B85" i="16"/>
  <c r="B65" i="16"/>
  <c r="C65" i="16"/>
  <c r="D65" i="16"/>
  <c r="E65" i="16"/>
  <c r="F65" i="16"/>
  <c r="G65" i="16"/>
  <c r="H65" i="16"/>
  <c r="I65" i="16"/>
  <c r="J65" i="16"/>
  <c r="K65" i="16"/>
  <c r="L65" i="16"/>
  <c r="M65" i="16"/>
  <c r="B45" i="11"/>
  <c r="B46" i="11"/>
  <c r="B47" i="11"/>
  <c r="B48" i="11"/>
  <c r="B49" i="11"/>
  <c r="B44" i="11"/>
  <c r="C45" i="11"/>
  <c r="C46" i="11"/>
  <c r="C47" i="11"/>
  <c r="C48" i="11"/>
  <c r="C49" i="11"/>
  <c r="C44" i="11"/>
  <c r="B22" i="11"/>
  <c r="B23" i="11"/>
  <c r="B24" i="11"/>
  <c r="B25" i="11"/>
  <c r="B26" i="11"/>
  <c r="C22" i="11"/>
  <c r="C23" i="11"/>
  <c r="C24" i="11"/>
  <c r="C25" i="11"/>
  <c r="C26" i="11"/>
  <c r="B21" i="11"/>
  <c r="C21" i="11"/>
  <c r="B42" i="12"/>
  <c r="B43" i="12"/>
  <c r="B44" i="12"/>
  <c r="B45" i="12"/>
  <c r="B46" i="12"/>
  <c r="B47" i="12"/>
  <c r="C42" i="12"/>
  <c r="C43" i="12"/>
  <c r="C44" i="12"/>
  <c r="C45" i="12"/>
  <c r="C46" i="12"/>
  <c r="C47" i="12"/>
  <c r="B20" i="12"/>
  <c r="B21" i="12"/>
  <c r="B22" i="12"/>
  <c r="B23" i="12"/>
  <c r="B24" i="12"/>
  <c r="C20" i="12"/>
  <c r="C21" i="12"/>
  <c r="C22" i="12"/>
  <c r="C23" i="12"/>
  <c r="C24" i="12"/>
  <c r="B25" i="12"/>
  <c r="C25" i="12"/>
  <c r="R70" i="12"/>
  <c r="R71" i="12"/>
  <c r="R72" i="12"/>
  <c r="R56" i="12"/>
  <c r="R57" i="12"/>
  <c r="R58" i="12"/>
  <c r="R59" i="12"/>
  <c r="R60" i="12"/>
  <c r="R61" i="12"/>
  <c r="R62" i="12"/>
  <c r="R63" i="12"/>
  <c r="R64" i="12"/>
  <c r="R65" i="12"/>
  <c r="R66" i="12"/>
  <c r="R67" i="12"/>
  <c r="R68" i="12"/>
  <c r="R69" i="12"/>
  <c r="R55" i="12"/>
  <c r="Q56" i="12"/>
  <c r="Q57" i="12"/>
  <c r="Q58" i="12"/>
  <c r="Q59" i="12"/>
  <c r="Q60" i="12"/>
  <c r="Q61" i="12"/>
  <c r="Q62" i="12"/>
  <c r="Q63" i="12"/>
  <c r="Q64" i="12"/>
  <c r="Q65" i="12"/>
  <c r="Q66" i="12"/>
  <c r="Q67" i="12"/>
  <c r="Q68" i="12"/>
  <c r="Q69" i="12"/>
  <c r="Q70" i="12"/>
  <c r="Q71" i="12"/>
  <c r="Q72" i="12"/>
  <c r="Q55" i="12"/>
  <c r="P70" i="12"/>
  <c r="P71" i="12"/>
  <c r="P72" i="12"/>
  <c r="P56" i="12"/>
  <c r="P57" i="12"/>
  <c r="P58" i="12"/>
  <c r="P59" i="12"/>
  <c r="P60" i="12"/>
  <c r="P61" i="12"/>
  <c r="P62" i="12"/>
  <c r="P63" i="12"/>
  <c r="P64" i="12"/>
  <c r="P65" i="12"/>
  <c r="P66" i="12"/>
  <c r="P67" i="12"/>
  <c r="P68" i="12"/>
  <c r="P69" i="12"/>
  <c r="P55" i="12"/>
  <c r="O56" i="12"/>
  <c r="O57" i="12"/>
  <c r="O58" i="12"/>
  <c r="O59" i="12"/>
  <c r="O60" i="12"/>
  <c r="O61" i="12"/>
  <c r="O62" i="12"/>
  <c r="O63" i="12"/>
  <c r="O64" i="12"/>
  <c r="O65" i="12"/>
  <c r="O66" i="12"/>
  <c r="O67" i="12"/>
  <c r="O68" i="12"/>
  <c r="O69" i="12"/>
  <c r="O70" i="12"/>
  <c r="O71" i="12"/>
  <c r="O72" i="12"/>
  <c r="O55" i="12"/>
  <c r="J42" i="58" l="1"/>
  <c r="I42" i="58"/>
  <c r="U47" i="56"/>
  <c r="U31" i="56" s="1"/>
  <c r="I42" i="54"/>
  <c r="H42" i="54"/>
  <c r="F42" i="54"/>
  <c r="M42" i="54"/>
  <c r="E42" i="54"/>
  <c r="N42" i="54"/>
  <c r="G42" i="54"/>
  <c r="L42" i="54"/>
  <c r="D42" i="54"/>
  <c r="K42" i="54"/>
  <c r="C42" i="54"/>
  <c r="J42" i="54"/>
  <c r="C41" i="181"/>
  <c r="C42" i="179"/>
  <c r="C41" i="179"/>
  <c r="U67" i="37"/>
  <c r="D36" i="37" s="1"/>
  <c r="E36" i="37"/>
  <c r="V66" i="37"/>
  <c r="V65" i="37"/>
  <c r="V64" i="37"/>
  <c r="V63" i="37"/>
  <c r="V62" i="37"/>
  <c r="L28" i="36"/>
  <c r="W62" i="33"/>
  <c r="E30" i="33" s="1"/>
  <c r="W69" i="33"/>
  <c r="P69" i="33"/>
  <c r="P63" i="33"/>
  <c r="X63" i="33" s="1"/>
  <c r="F31" i="33" s="1"/>
  <c r="P70" i="33"/>
  <c r="P77" i="33"/>
  <c r="W68" i="33"/>
  <c r="P76" i="33"/>
  <c r="P68" i="33"/>
  <c r="W67" i="33"/>
  <c r="W66" i="33"/>
  <c r="L29" i="36"/>
  <c r="W65" i="33"/>
  <c r="W64" i="33"/>
  <c r="F304" i="19"/>
  <c r="F280" i="19"/>
  <c r="F316" i="19"/>
  <c r="F292" i="19"/>
  <c r="F172" i="19"/>
  <c r="F124" i="19"/>
  <c r="F76" i="19"/>
  <c r="F340" i="19"/>
  <c r="F364" i="19"/>
  <c r="F196" i="19"/>
  <c r="F148" i="19"/>
  <c r="F100" i="19"/>
  <c r="F328" i="19"/>
  <c r="F184" i="19"/>
  <c r="F160" i="19"/>
  <c r="F136" i="19"/>
  <c r="F112" i="19"/>
  <c r="F88" i="19"/>
  <c r="F64" i="19"/>
  <c r="F376" i="19"/>
  <c r="F352" i="19"/>
  <c r="L13" i="10"/>
  <c r="L14" i="10"/>
  <c r="L15" i="10"/>
  <c r="M13" i="9"/>
  <c r="M14" i="9"/>
  <c r="M15" i="9"/>
  <c r="M13" i="8"/>
  <c r="M14" i="8"/>
  <c r="M15" i="8"/>
  <c r="L13" i="7"/>
  <c r="L14" i="7"/>
  <c r="L15" i="7"/>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98" i="5"/>
  <c r="AD100" i="5"/>
  <c r="AD101" i="5"/>
  <c r="AD102" i="5"/>
  <c r="AD103" i="5"/>
  <c r="AD104" i="5"/>
  <c r="AD105" i="5"/>
  <c r="AD106" i="5"/>
  <c r="AD107" i="5"/>
  <c r="AD108" i="5"/>
  <c r="AD109" i="5"/>
  <c r="AD110" i="5"/>
  <c r="AD111" i="5"/>
  <c r="AD112" i="5"/>
  <c r="AD113" i="5"/>
  <c r="AD114" i="5"/>
  <c r="AD115" i="5"/>
  <c r="AD116" i="5"/>
  <c r="AD117" i="5"/>
  <c r="AD118" i="5"/>
  <c r="AD119" i="5"/>
  <c r="AD120" i="5"/>
  <c r="AD121" i="5"/>
  <c r="AD122" i="5"/>
  <c r="AD123" i="5"/>
  <c r="AD124" i="5"/>
  <c r="AD125" i="5"/>
  <c r="AD126" i="5"/>
  <c r="AD128" i="5"/>
  <c r="AD129" i="5"/>
  <c r="AC99" i="5"/>
  <c r="L61" i="5" s="1"/>
  <c r="C38" i="5" s="1"/>
  <c r="AC100" i="5"/>
  <c r="AC101" i="5"/>
  <c r="AC102" i="5"/>
  <c r="AC103" i="5"/>
  <c r="AC104" i="5"/>
  <c r="AC105" i="5"/>
  <c r="AC106" i="5"/>
  <c r="AC107" i="5"/>
  <c r="L69" i="5" s="1"/>
  <c r="AC108" i="5"/>
  <c r="AC109" i="5"/>
  <c r="AC110" i="5"/>
  <c r="AC111" i="5"/>
  <c r="AC112" i="5"/>
  <c r="AC113" i="5"/>
  <c r="AC114" i="5"/>
  <c r="AC115" i="5"/>
  <c r="L77" i="5" s="1"/>
  <c r="AC116" i="5"/>
  <c r="AC117" i="5"/>
  <c r="AC118" i="5"/>
  <c r="AC119" i="5"/>
  <c r="AC120" i="5"/>
  <c r="AC121" i="5"/>
  <c r="AC122" i="5"/>
  <c r="AC123" i="5"/>
  <c r="L85" i="5" s="1"/>
  <c r="AC124" i="5"/>
  <c r="AC125" i="5"/>
  <c r="AC126" i="5"/>
  <c r="AC127" i="5"/>
  <c r="AC128" i="5"/>
  <c r="AC129" i="5"/>
  <c r="AC130" i="5"/>
  <c r="AO169" i="5"/>
  <c r="K130" i="5" s="1"/>
  <c r="AO168" i="5"/>
  <c r="AO167" i="5"/>
  <c r="AN167" i="5" s="1"/>
  <c r="AO166" i="5"/>
  <c r="K127" i="5" s="1"/>
  <c r="AO165" i="5"/>
  <c r="K126" i="5" s="1"/>
  <c r="AO164" i="5"/>
  <c r="AO163" i="5"/>
  <c r="K124" i="5" s="1"/>
  <c r="AO162" i="5"/>
  <c r="K123" i="5" s="1"/>
  <c r="AO161" i="5"/>
  <c r="K122" i="5" s="1"/>
  <c r="AO160" i="5"/>
  <c r="K121" i="5" s="1"/>
  <c r="AO159" i="5"/>
  <c r="AN159" i="5" s="1"/>
  <c r="AO158" i="5"/>
  <c r="AN158" i="5" s="1"/>
  <c r="AM158" i="5" s="1"/>
  <c r="AO157" i="5"/>
  <c r="K118" i="5" s="1"/>
  <c r="AO156" i="5"/>
  <c r="AN156" i="5" s="1"/>
  <c r="AO155" i="5"/>
  <c r="K116" i="5" s="1"/>
  <c r="AO154" i="5"/>
  <c r="K115" i="5" s="1"/>
  <c r="AO153" i="5"/>
  <c r="K114" i="5" s="1"/>
  <c r="AO152" i="5"/>
  <c r="AN152" i="5" s="1"/>
  <c r="AO151" i="5"/>
  <c r="K112" i="5" s="1"/>
  <c r="AO150" i="5"/>
  <c r="K111" i="5" s="1"/>
  <c r="AO149" i="5"/>
  <c r="K110" i="5" s="1"/>
  <c r="AO148" i="5"/>
  <c r="AN148" i="5" s="1"/>
  <c r="AO147" i="5"/>
  <c r="AN147" i="5" s="1"/>
  <c r="J108" i="5" s="1"/>
  <c r="J70" i="5" s="1"/>
  <c r="AO146" i="5"/>
  <c r="AO145" i="5"/>
  <c r="AN145" i="5" s="1"/>
  <c r="J106" i="5" s="1"/>
  <c r="J68" i="5" s="1"/>
  <c r="AO144" i="5"/>
  <c r="AO143" i="5"/>
  <c r="K104" i="5" s="1"/>
  <c r="AO142" i="5"/>
  <c r="AN142" i="5" s="1"/>
  <c r="AM142" i="5" s="1"/>
  <c r="AO141" i="5"/>
  <c r="K102" i="5" s="1"/>
  <c r="AO140" i="5"/>
  <c r="AN140" i="5" s="1"/>
  <c r="AO139" i="5"/>
  <c r="K100" i="5" s="1"/>
  <c r="AO138" i="5"/>
  <c r="K99" i="5" s="1"/>
  <c r="AN146" i="5"/>
  <c r="AO137" i="5"/>
  <c r="AN144" i="5"/>
  <c r="K128" i="5"/>
  <c r="L39" i="2"/>
  <c r="L40" i="2"/>
  <c r="L41" i="2"/>
  <c r="L42" i="2"/>
  <c r="L43" i="2"/>
  <c r="L38" i="2"/>
  <c r="L22" i="2"/>
  <c r="L23" i="2"/>
  <c r="L24" i="2"/>
  <c r="L25" i="2"/>
  <c r="L26" i="2"/>
  <c r="L27" i="2"/>
  <c r="P86" i="2"/>
  <c r="N85" i="2"/>
  <c r="P84" i="2"/>
  <c r="P83" i="2"/>
  <c r="N82" i="2"/>
  <c r="P81" i="2"/>
  <c r="N80" i="2"/>
  <c r="P79" i="2"/>
  <c r="P78" i="2"/>
  <c r="N77" i="2"/>
  <c r="P76" i="2"/>
  <c r="P75" i="2"/>
  <c r="N74" i="2"/>
  <c r="P73" i="2"/>
  <c r="N72" i="2"/>
  <c r="P71" i="2"/>
  <c r="P70" i="2"/>
  <c r="N69" i="2"/>
  <c r="P68" i="2"/>
  <c r="P67" i="2"/>
  <c r="N66" i="2"/>
  <c r="P65" i="2"/>
  <c r="N64" i="2"/>
  <c r="P63" i="2"/>
  <c r="P62" i="2"/>
  <c r="N61" i="2"/>
  <c r="P60" i="2"/>
  <c r="P59" i="2"/>
  <c r="N58" i="2"/>
  <c r="P57" i="2"/>
  <c r="N56" i="2"/>
  <c r="P55" i="2"/>
  <c r="X52" i="2" s="1"/>
  <c r="M36" i="2" s="1"/>
  <c r="P54" i="2"/>
  <c r="X51" i="2" s="1"/>
  <c r="M35" i="2" s="1"/>
  <c r="V36" i="185"/>
  <c r="V38" i="185"/>
  <c r="AD130" i="5" s="1"/>
  <c r="V7" i="185"/>
  <c r="AD99" i="5" s="1"/>
  <c r="V37" i="185"/>
  <c r="V35" i="185"/>
  <c r="AD127" i="5" s="1"/>
  <c r="C7" i="185"/>
  <c r="D7" i="185"/>
  <c r="E7" i="185"/>
  <c r="F7" i="185"/>
  <c r="G7" i="185"/>
  <c r="H7" i="185"/>
  <c r="K7" i="185"/>
  <c r="M62" i="17"/>
  <c r="L62" i="17"/>
  <c r="J62" i="17"/>
  <c r="I62" i="17"/>
  <c r="H62" i="17"/>
  <c r="G62" i="17"/>
  <c r="F62" i="17"/>
  <c r="E62" i="17"/>
  <c r="D62" i="17"/>
  <c r="C62" i="17"/>
  <c r="B62" i="17"/>
  <c r="B60" i="17"/>
  <c r="L61" i="17"/>
  <c r="J61" i="17"/>
  <c r="H61" i="17"/>
  <c r="F61" i="17"/>
  <c r="D61" i="17"/>
  <c r="B61" i="17"/>
  <c r="L60" i="17"/>
  <c r="J60" i="17"/>
  <c r="H60" i="17"/>
  <c r="F60" i="17"/>
  <c r="D60" i="17"/>
  <c r="L59" i="17"/>
  <c r="J59" i="17"/>
  <c r="H59" i="17"/>
  <c r="F59" i="17"/>
  <c r="D59" i="17"/>
  <c r="B59" i="17"/>
  <c r="L58" i="17"/>
  <c r="J58" i="17"/>
  <c r="H58" i="17"/>
  <c r="F58" i="17"/>
  <c r="D58" i="17"/>
  <c r="B58" i="17"/>
  <c r="L57" i="17"/>
  <c r="J57" i="17"/>
  <c r="H57" i="17"/>
  <c r="F57" i="17"/>
  <c r="D57" i="17"/>
  <c r="B57" i="17"/>
  <c r="L56" i="17"/>
  <c r="J56" i="17"/>
  <c r="H56" i="17"/>
  <c r="F56" i="17"/>
  <c r="D56" i="17"/>
  <c r="B56" i="17"/>
  <c r="L55" i="17"/>
  <c r="J55" i="17"/>
  <c r="H55" i="17"/>
  <c r="F55" i="17"/>
  <c r="D55" i="17"/>
  <c r="B55" i="17"/>
  <c r="L54" i="17"/>
  <c r="J54" i="17"/>
  <c r="H54" i="17"/>
  <c r="F54" i="17"/>
  <c r="D54" i="17"/>
  <c r="B54" i="17"/>
  <c r="L53" i="17"/>
  <c r="J53" i="17"/>
  <c r="H53" i="17"/>
  <c r="F53" i="17"/>
  <c r="D53" i="17"/>
  <c r="B53" i="17"/>
  <c r="L52" i="17"/>
  <c r="J52" i="17"/>
  <c r="H52" i="17"/>
  <c r="F52" i="17"/>
  <c r="D52" i="17"/>
  <c r="B52" i="17"/>
  <c r="P77" i="17"/>
  <c r="P76" i="17" s="1"/>
  <c r="P75" i="17" s="1"/>
  <c r="P74" i="17" s="1"/>
  <c r="P73" i="17" s="1"/>
  <c r="P72" i="17" s="1"/>
  <c r="P71" i="17" s="1"/>
  <c r="P70" i="17" s="1"/>
  <c r="P69" i="17" s="1"/>
  <c r="P68" i="17" s="1"/>
  <c r="G52" i="17" s="1"/>
  <c r="M64" i="16"/>
  <c r="L64" i="16"/>
  <c r="L63" i="16"/>
  <c r="L62" i="16"/>
  <c r="L61" i="16"/>
  <c r="L60" i="16"/>
  <c r="L59" i="16"/>
  <c r="L58" i="16"/>
  <c r="L57" i="16"/>
  <c r="L56" i="16"/>
  <c r="L55" i="16"/>
  <c r="L54" i="16"/>
  <c r="K64" i="16"/>
  <c r="J64" i="16"/>
  <c r="J63" i="16"/>
  <c r="J62" i="16"/>
  <c r="J61" i="16"/>
  <c r="J60" i="16"/>
  <c r="J59" i="16"/>
  <c r="J58" i="16"/>
  <c r="J57" i="16"/>
  <c r="J56" i="16"/>
  <c r="J55" i="16"/>
  <c r="J54" i="16"/>
  <c r="I64" i="16"/>
  <c r="H64" i="16"/>
  <c r="H63" i="16"/>
  <c r="H62" i="16"/>
  <c r="H61" i="16"/>
  <c r="H60" i="16"/>
  <c r="H59" i="16"/>
  <c r="H58" i="16"/>
  <c r="H57" i="16"/>
  <c r="H56" i="16"/>
  <c r="H55" i="16"/>
  <c r="H54" i="16"/>
  <c r="G64" i="16"/>
  <c r="F64" i="16"/>
  <c r="F63" i="16"/>
  <c r="F62" i="16"/>
  <c r="F61" i="16"/>
  <c r="F60" i="16"/>
  <c r="F59" i="16"/>
  <c r="F58" i="16"/>
  <c r="F57" i="16"/>
  <c r="F56" i="16"/>
  <c r="F55" i="16"/>
  <c r="F54" i="16"/>
  <c r="E64" i="16"/>
  <c r="D64" i="16"/>
  <c r="D63" i="16"/>
  <c r="D62" i="16"/>
  <c r="D61" i="16"/>
  <c r="D60" i="16"/>
  <c r="D59" i="16"/>
  <c r="D58" i="16"/>
  <c r="D57" i="16"/>
  <c r="D56" i="16"/>
  <c r="D55" i="16"/>
  <c r="D54" i="16"/>
  <c r="C64" i="16"/>
  <c r="B55" i="16"/>
  <c r="B56" i="16"/>
  <c r="B57" i="16"/>
  <c r="B58" i="16"/>
  <c r="B59" i="16"/>
  <c r="B60" i="16"/>
  <c r="B61" i="16"/>
  <c r="B62" i="16"/>
  <c r="B63" i="16"/>
  <c r="B64" i="16"/>
  <c r="B54" i="16"/>
  <c r="Q82" i="16"/>
  <c r="E86" i="16"/>
  <c r="G86" i="16"/>
  <c r="I86" i="16"/>
  <c r="K86" i="16"/>
  <c r="M86" i="16"/>
  <c r="C86" i="16"/>
  <c r="D86" i="16"/>
  <c r="C15" i="10"/>
  <c r="D15" i="10"/>
  <c r="E15" i="10"/>
  <c r="F15" i="10"/>
  <c r="G15" i="10"/>
  <c r="H15" i="10"/>
  <c r="I15" i="10"/>
  <c r="J15" i="10"/>
  <c r="K15" i="10"/>
  <c r="B15" i="10"/>
  <c r="C14" i="10"/>
  <c r="D14" i="10"/>
  <c r="E14" i="10"/>
  <c r="F14" i="10"/>
  <c r="G14" i="10"/>
  <c r="H14" i="10"/>
  <c r="I14" i="10"/>
  <c r="J14" i="10"/>
  <c r="K14" i="10"/>
  <c r="B14" i="10"/>
  <c r="C13" i="10"/>
  <c r="D13" i="10"/>
  <c r="E13" i="10"/>
  <c r="F13" i="10"/>
  <c r="G13" i="10"/>
  <c r="H13" i="10"/>
  <c r="I13" i="10"/>
  <c r="J13" i="10"/>
  <c r="K13" i="10"/>
  <c r="B13" i="10"/>
  <c r="D15" i="9"/>
  <c r="E15" i="9"/>
  <c r="F15" i="9"/>
  <c r="G15" i="9"/>
  <c r="H15" i="9"/>
  <c r="I15" i="9"/>
  <c r="J15" i="9"/>
  <c r="K15" i="9"/>
  <c r="L15" i="9"/>
  <c r="C15" i="9"/>
  <c r="D14" i="9"/>
  <c r="E14" i="9"/>
  <c r="F14" i="9"/>
  <c r="G14" i="9"/>
  <c r="H14" i="9"/>
  <c r="I14" i="9"/>
  <c r="J14" i="9"/>
  <c r="K14" i="9"/>
  <c r="L14" i="9"/>
  <c r="C14" i="9"/>
  <c r="D13" i="9"/>
  <c r="E13" i="9"/>
  <c r="F13" i="9"/>
  <c r="G13" i="9"/>
  <c r="H13" i="9"/>
  <c r="I13" i="9"/>
  <c r="J13" i="9"/>
  <c r="K13" i="9"/>
  <c r="L13" i="9"/>
  <c r="C13" i="9"/>
  <c r="D15" i="8"/>
  <c r="E15" i="8"/>
  <c r="F15" i="8"/>
  <c r="G15" i="8"/>
  <c r="H15" i="8"/>
  <c r="I15" i="8"/>
  <c r="J15" i="8"/>
  <c r="K15" i="8"/>
  <c r="L15" i="8"/>
  <c r="C15" i="8"/>
  <c r="D14" i="8"/>
  <c r="E14" i="8"/>
  <c r="F14" i="8"/>
  <c r="G14" i="8"/>
  <c r="H14" i="8"/>
  <c r="I14" i="8"/>
  <c r="J14" i="8"/>
  <c r="K14" i="8"/>
  <c r="L14" i="8"/>
  <c r="C14" i="8"/>
  <c r="D13" i="8"/>
  <c r="E13" i="8"/>
  <c r="F13" i="8"/>
  <c r="G13" i="8"/>
  <c r="H13" i="8"/>
  <c r="I13" i="8"/>
  <c r="J13" i="8"/>
  <c r="K13" i="8"/>
  <c r="L13" i="8"/>
  <c r="C13" i="8"/>
  <c r="C15" i="7"/>
  <c r="D15" i="7"/>
  <c r="E15" i="7"/>
  <c r="F15" i="7"/>
  <c r="G15" i="7"/>
  <c r="H15" i="7"/>
  <c r="I15" i="7"/>
  <c r="J15" i="7"/>
  <c r="K15" i="7"/>
  <c r="B15" i="7"/>
  <c r="C14" i="7"/>
  <c r="D14" i="7"/>
  <c r="E14" i="7"/>
  <c r="F14" i="7"/>
  <c r="G14" i="7"/>
  <c r="H14" i="7"/>
  <c r="I14" i="7"/>
  <c r="J14" i="7"/>
  <c r="K14" i="7"/>
  <c r="B14" i="7"/>
  <c r="K13" i="7"/>
  <c r="C13" i="7"/>
  <c r="D13" i="7"/>
  <c r="E13" i="7"/>
  <c r="F13" i="7"/>
  <c r="G13" i="7"/>
  <c r="H13" i="7"/>
  <c r="I13" i="7"/>
  <c r="J13" i="7"/>
  <c r="B13" i="7"/>
  <c r="K101" i="5"/>
  <c r="K105" i="5"/>
  <c r="K109" i="5"/>
  <c r="K117" i="5"/>
  <c r="K119" i="5"/>
  <c r="K125" i="5"/>
  <c r="K129" i="5"/>
  <c r="K98" i="5"/>
  <c r="AN150" i="5"/>
  <c r="AM150" i="5" s="1"/>
  <c r="AN157" i="5"/>
  <c r="J118" i="5" s="1"/>
  <c r="J80" i="5" s="1"/>
  <c r="AN164" i="5"/>
  <c r="AM164" i="5" s="1"/>
  <c r="AN166" i="5"/>
  <c r="AM166" i="5" s="1"/>
  <c r="AN168" i="5"/>
  <c r="AN137" i="5"/>
  <c r="J98" i="5" s="1"/>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98" i="5"/>
  <c r="B35" i="185"/>
  <c r="C35" i="185"/>
  <c r="D35" i="185"/>
  <c r="E35" i="185"/>
  <c r="F35" i="185"/>
  <c r="G35" i="185"/>
  <c r="H35" i="185"/>
  <c r="K35" i="185"/>
  <c r="B7" i="185"/>
  <c r="B36" i="185"/>
  <c r="C36" i="185"/>
  <c r="D36" i="185"/>
  <c r="E36" i="185"/>
  <c r="F36" i="185"/>
  <c r="G36" i="185"/>
  <c r="H36" i="185"/>
  <c r="K36" i="185"/>
  <c r="B37" i="185"/>
  <c r="C37" i="185"/>
  <c r="D37" i="185"/>
  <c r="E37" i="185"/>
  <c r="F37" i="185"/>
  <c r="G37" i="185"/>
  <c r="H37" i="185"/>
  <c r="K37" i="185"/>
  <c r="B38" i="185"/>
  <c r="C38" i="185"/>
  <c r="D38" i="185"/>
  <c r="E38" i="185"/>
  <c r="F38" i="185"/>
  <c r="G38" i="185"/>
  <c r="H38" i="185"/>
  <c r="K38" i="185"/>
  <c r="N38" i="2"/>
  <c r="N39" i="2"/>
  <c r="N40" i="2"/>
  <c r="N41" i="2"/>
  <c r="N42" i="2"/>
  <c r="N43" i="2"/>
  <c r="N37" i="2"/>
  <c r="L36" i="2"/>
  <c r="L37" i="2"/>
  <c r="L35" i="2"/>
  <c r="N27" i="2"/>
  <c r="N26" i="2"/>
  <c r="N25" i="2"/>
  <c r="N24" i="2"/>
  <c r="N22" i="2"/>
  <c r="N23" i="2"/>
  <c r="L21" i="2"/>
  <c r="L20" i="2"/>
  <c r="B23" i="4"/>
  <c r="C23" i="4"/>
  <c r="D23" i="4"/>
  <c r="E23" i="4"/>
  <c r="F23" i="4"/>
  <c r="G23" i="4"/>
  <c r="H23" i="4"/>
  <c r="I23" i="4"/>
  <c r="J23" i="4"/>
  <c r="B24" i="4"/>
  <c r="C24" i="4"/>
  <c r="D24" i="4"/>
  <c r="E24" i="4"/>
  <c r="F24" i="4"/>
  <c r="G24" i="4"/>
  <c r="H24" i="4"/>
  <c r="I24" i="4"/>
  <c r="J24" i="4"/>
  <c r="C22" i="4"/>
  <c r="D22" i="4"/>
  <c r="E22" i="4"/>
  <c r="F22" i="4"/>
  <c r="G22" i="4"/>
  <c r="H22" i="4"/>
  <c r="I22" i="4"/>
  <c r="J22" i="4"/>
  <c r="T35" i="56"/>
  <c r="K35" i="56"/>
  <c r="L35" i="56"/>
  <c r="M35" i="56"/>
  <c r="N35" i="56"/>
  <c r="O35" i="56"/>
  <c r="P35" i="56"/>
  <c r="Q35" i="56"/>
  <c r="R35" i="56"/>
  <c r="S35" i="56"/>
  <c r="T32" i="56"/>
  <c r="T33" i="56"/>
  <c r="T34" i="56"/>
  <c r="L47" i="56"/>
  <c r="S47" i="56"/>
  <c r="T47" i="56"/>
  <c r="T31" i="56" s="1"/>
  <c r="K47" i="56"/>
  <c r="O47" i="56"/>
  <c r="P47" i="56"/>
  <c r="Q47" i="56"/>
  <c r="R47" i="56"/>
  <c r="D34" i="38"/>
  <c r="C34" i="38"/>
  <c r="C35" i="38"/>
  <c r="D35" i="38"/>
  <c r="E35" i="38"/>
  <c r="C29" i="38"/>
  <c r="B58" i="29"/>
  <c r="B57" i="29"/>
  <c r="AN149" i="5" l="1"/>
  <c r="J110" i="5" s="1"/>
  <c r="J72" i="5" s="1"/>
  <c r="AN141" i="5"/>
  <c r="J102" i="5" s="1"/>
  <c r="J64" i="5" s="1"/>
  <c r="AN165" i="5"/>
  <c r="J126" i="5" s="1"/>
  <c r="J88" i="5" s="1"/>
  <c r="K103" i="5"/>
  <c r="L35" i="6"/>
  <c r="L88" i="5"/>
  <c r="L80" i="5"/>
  <c r="L72" i="5"/>
  <c r="L64" i="5"/>
  <c r="L83" i="5"/>
  <c r="M34" i="54"/>
  <c r="F35" i="38"/>
  <c r="E31" i="37"/>
  <c r="U62" i="37"/>
  <c r="D31" i="37" s="1"/>
  <c r="U63" i="37"/>
  <c r="D32" i="37" s="1"/>
  <c r="E32" i="37"/>
  <c r="E33" i="37"/>
  <c r="U64" i="37"/>
  <c r="D33" i="37" s="1"/>
  <c r="U65" i="37"/>
  <c r="D34" i="37" s="1"/>
  <c r="E34" i="37"/>
  <c r="E35" i="37"/>
  <c r="U66" i="37"/>
  <c r="D35" i="37" s="1"/>
  <c r="E36" i="33"/>
  <c r="V68" i="33"/>
  <c r="D36" i="33" s="1"/>
  <c r="V64" i="33"/>
  <c r="D32" i="33" s="1"/>
  <c r="E32" i="33"/>
  <c r="E33" i="33"/>
  <c r="V65" i="33"/>
  <c r="D33" i="33" s="1"/>
  <c r="V66" i="33"/>
  <c r="D34" i="33" s="1"/>
  <c r="E34" i="33"/>
  <c r="V67" i="33"/>
  <c r="D35" i="33" s="1"/>
  <c r="E35" i="33"/>
  <c r="E37" i="33"/>
  <c r="V69" i="33"/>
  <c r="D37" i="33" s="1"/>
  <c r="L60" i="5"/>
  <c r="L92" i="5"/>
  <c r="L84" i="5"/>
  <c r="L76" i="5"/>
  <c r="L68" i="5"/>
  <c r="L91" i="5"/>
  <c r="L75" i="5"/>
  <c r="L67" i="5"/>
  <c r="L87" i="5"/>
  <c r="L79" i="5"/>
  <c r="L71" i="5"/>
  <c r="L63" i="5"/>
  <c r="K106" i="5"/>
  <c r="AN153" i="5"/>
  <c r="J114" i="5" s="1"/>
  <c r="J76" i="5" s="1"/>
  <c r="L86" i="5"/>
  <c r="L78" i="5"/>
  <c r="L70" i="5"/>
  <c r="L62" i="5"/>
  <c r="AN169" i="5"/>
  <c r="J130" i="5" s="1"/>
  <c r="J92" i="5" s="1"/>
  <c r="L90" i="5"/>
  <c r="L82" i="5"/>
  <c r="L74" i="5"/>
  <c r="L66" i="5"/>
  <c r="L89" i="5"/>
  <c r="L81" i="5"/>
  <c r="L73" i="5"/>
  <c r="L65" i="5"/>
  <c r="AN160" i="5"/>
  <c r="AM160" i="5" s="1"/>
  <c r="AL160" i="5" s="1"/>
  <c r="K120" i="5"/>
  <c r="K82" i="5" s="1"/>
  <c r="AN143" i="5"/>
  <c r="AM143" i="5" s="1"/>
  <c r="I104" i="5" s="1"/>
  <c r="I66" i="5" s="1"/>
  <c r="K113" i="5"/>
  <c r="K75" i="5" s="1"/>
  <c r="AN151" i="5"/>
  <c r="AN161" i="5"/>
  <c r="J122" i="5" s="1"/>
  <c r="J84" i="5" s="1"/>
  <c r="AN155" i="5"/>
  <c r="AM155" i="5" s="1"/>
  <c r="AN139" i="5"/>
  <c r="J100" i="5" s="1"/>
  <c r="J62" i="5" s="1"/>
  <c r="J36" i="6" s="1"/>
  <c r="AN154" i="5"/>
  <c r="J115" i="5" s="1"/>
  <c r="J77" i="5" s="1"/>
  <c r="K108" i="5"/>
  <c r="K70" i="5" s="1"/>
  <c r="K107" i="5"/>
  <c r="K69" i="5" s="1"/>
  <c r="AN163" i="5"/>
  <c r="J124" i="5" s="1"/>
  <c r="J86" i="5" s="1"/>
  <c r="AN138" i="5"/>
  <c r="AM138" i="5" s="1"/>
  <c r="AM140" i="5"/>
  <c r="I101" i="5" s="1"/>
  <c r="I63" i="5" s="1"/>
  <c r="AM144" i="5"/>
  <c r="AL144" i="5" s="1"/>
  <c r="AM148" i="5"/>
  <c r="AL148" i="5" s="1"/>
  <c r="AM152" i="5"/>
  <c r="AL152" i="5" s="1"/>
  <c r="AM156" i="5"/>
  <c r="I117" i="5" s="1"/>
  <c r="I79" i="5" s="1"/>
  <c r="AM168" i="5"/>
  <c r="AL168" i="5" s="1"/>
  <c r="AN162" i="5"/>
  <c r="J123" i="5" s="1"/>
  <c r="J85" i="5" s="1"/>
  <c r="AM167" i="5"/>
  <c r="I128" i="5" s="1"/>
  <c r="I90" i="5" s="1"/>
  <c r="AM159" i="5"/>
  <c r="I120" i="5" s="1"/>
  <c r="I82" i="5" s="1"/>
  <c r="AM151" i="5"/>
  <c r="AL151" i="5" s="1"/>
  <c r="J107" i="5"/>
  <c r="J69" i="5" s="1"/>
  <c r="P61" i="2"/>
  <c r="N57" i="2"/>
  <c r="N65" i="2"/>
  <c r="N73" i="2"/>
  <c r="N81" i="2"/>
  <c r="P85" i="2"/>
  <c r="K24" i="4"/>
  <c r="P77" i="2"/>
  <c r="K23" i="4"/>
  <c r="P69" i="2"/>
  <c r="K22" i="4"/>
  <c r="X55" i="2"/>
  <c r="M39" i="2" s="1"/>
  <c r="T57" i="2"/>
  <c r="M24" i="2" s="1"/>
  <c r="X56" i="2"/>
  <c r="M40" i="2" s="1"/>
  <c r="X57" i="2"/>
  <c r="M41" i="2" s="1"/>
  <c r="T53" i="2"/>
  <c r="M23" i="2" s="1"/>
  <c r="T56" i="2"/>
  <c r="M25" i="2" s="1"/>
  <c r="X59" i="2"/>
  <c r="M43" i="2" s="1"/>
  <c r="N59" i="2"/>
  <c r="N67" i="2"/>
  <c r="N75" i="2"/>
  <c r="N83" i="2"/>
  <c r="N60" i="2"/>
  <c r="N68" i="2"/>
  <c r="N76" i="2"/>
  <c r="N84" i="2"/>
  <c r="P82" i="2"/>
  <c r="P74" i="2"/>
  <c r="P66" i="2"/>
  <c r="P58" i="2"/>
  <c r="N54" i="2"/>
  <c r="T51" i="2" s="1"/>
  <c r="M20" i="2" s="1"/>
  <c r="N62" i="2"/>
  <c r="N70" i="2"/>
  <c r="N78" i="2"/>
  <c r="N86" i="2"/>
  <c r="P80" i="2"/>
  <c r="P72" i="2"/>
  <c r="P64" i="2"/>
  <c r="P56" i="2"/>
  <c r="N55" i="2"/>
  <c r="T52" i="2" s="1"/>
  <c r="M21" i="2" s="1"/>
  <c r="N63" i="2"/>
  <c r="N71" i="2"/>
  <c r="N79" i="2"/>
  <c r="V6" i="185"/>
  <c r="AD98" i="5" s="1"/>
  <c r="M63" i="16"/>
  <c r="K63" i="16"/>
  <c r="I63" i="16"/>
  <c r="G63" i="16"/>
  <c r="E63" i="16"/>
  <c r="E61" i="17"/>
  <c r="I52" i="17"/>
  <c r="M53" i="17"/>
  <c r="M55" i="17"/>
  <c r="E57" i="17"/>
  <c r="I60" i="17"/>
  <c r="C52" i="17"/>
  <c r="K52" i="17"/>
  <c r="G53" i="17"/>
  <c r="C54" i="17"/>
  <c r="K54" i="17"/>
  <c r="G55" i="17"/>
  <c r="C56" i="17"/>
  <c r="K56" i="17"/>
  <c r="G57" i="17"/>
  <c r="C58" i="17"/>
  <c r="K58" i="17"/>
  <c r="G59" i="17"/>
  <c r="C60" i="17"/>
  <c r="K60" i="17"/>
  <c r="G61" i="17"/>
  <c r="E52" i="17"/>
  <c r="M52" i="17"/>
  <c r="I53" i="17"/>
  <c r="E54" i="17"/>
  <c r="M54" i="17"/>
  <c r="I55" i="17"/>
  <c r="E56" i="17"/>
  <c r="M56" i="17"/>
  <c r="I57" i="17"/>
  <c r="E58" i="17"/>
  <c r="M58" i="17"/>
  <c r="I59" i="17"/>
  <c r="E60" i="17"/>
  <c r="M60" i="17"/>
  <c r="I61" i="17"/>
  <c r="C53" i="17"/>
  <c r="K53" i="17"/>
  <c r="G54" i="17"/>
  <c r="C55" i="17"/>
  <c r="K55" i="17"/>
  <c r="G56" i="17"/>
  <c r="C57" i="17"/>
  <c r="K57" i="17"/>
  <c r="G58" i="17"/>
  <c r="C59" i="17"/>
  <c r="K59" i="17"/>
  <c r="G60" i="17"/>
  <c r="C61" i="17"/>
  <c r="K61" i="17"/>
  <c r="E53" i="17"/>
  <c r="I54" i="17"/>
  <c r="E55" i="17"/>
  <c r="I56" i="17"/>
  <c r="M57" i="17"/>
  <c r="I58" i="17"/>
  <c r="E59" i="17"/>
  <c r="M59" i="17"/>
  <c r="M61" i="17"/>
  <c r="L86" i="16"/>
  <c r="J86" i="16"/>
  <c r="H86" i="16"/>
  <c r="F86" i="16"/>
  <c r="B86" i="16"/>
  <c r="K79" i="5"/>
  <c r="K67" i="5"/>
  <c r="K89" i="5"/>
  <c r="K81" i="5"/>
  <c r="J129" i="5"/>
  <c r="J91" i="5" s="1"/>
  <c r="K83" i="5"/>
  <c r="K87" i="5"/>
  <c r="K91" i="5"/>
  <c r="J117" i="5"/>
  <c r="J79" i="5" s="1"/>
  <c r="K60" i="5"/>
  <c r="K34" i="6" s="1"/>
  <c r="J112" i="5"/>
  <c r="J74" i="5" s="1"/>
  <c r="J105" i="5"/>
  <c r="J67" i="5" s="1"/>
  <c r="AM145" i="5"/>
  <c r="AL145" i="5" s="1"/>
  <c r="AM147" i="5"/>
  <c r="AL147" i="5" s="1"/>
  <c r="J128" i="5"/>
  <c r="J90" i="5" s="1"/>
  <c r="J121" i="5"/>
  <c r="J83" i="5" s="1"/>
  <c r="AM137" i="5"/>
  <c r="AL137" i="5" s="1"/>
  <c r="J109" i="5"/>
  <c r="J71" i="5" s="1"/>
  <c r="J120" i="5"/>
  <c r="J82" i="5" s="1"/>
  <c r="J125" i="5"/>
  <c r="J87" i="5" s="1"/>
  <c r="J113" i="5"/>
  <c r="J75" i="5" s="1"/>
  <c r="J101" i="5"/>
  <c r="J63" i="5" s="1"/>
  <c r="AL164" i="5"/>
  <c r="I125" i="5"/>
  <c r="I87" i="5" s="1"/>
  <c r="AL166" i="5"/>
  <c r="I127" i="5"/>
  <c r="I89" i="5" s="1"/>
  <c r="AL158" i="5"/>
  <c r="I119" i="5"/>
  <c r="I81" i="5" s="1"/>
  <c r="AL150" i="5"/>
  <c r="I111" i="5"/>
  <c r="I73" i="5" s="1"/>
  <c r="AL142" i="5"/>
  <c r="I103" i="5"/>
  <c r="I65" i="5" s="1"/>
  <c r="AM146" i="5"/>
  <c r="J127" i="5"/>
  <c r="J89" i="5" s="1"/>
  <c r="J119" i="5"/>
  <c r="J81" i="5" s="1"/>
  <c r="J111" i="5"/>
  <c r="J73" i="5" s="1"/>
  <c r="J103" i="5"/>
  <c r="J65" i="5" s="1"/>
  <c r="AM165" i="5"/>
  <c r="AM157" i="5"/>
  <c r="AM149" i="5"/>
  <c r="K71" i="5"/>
  <c r="K63" i="5"/>
  <c r="K92" i="5"/>
  <c r="K84" i="5"/>
  <c r="K88" i="5"/>
  <c r="K80" i="5"/>
  <c r="K72" i="5"/>
  <c r="K64" i="5"/>
  <c r="K90" i="5"/>
  <c r="K74" i="5"/>
  <c r="K66" i="5"/>
  <c r="K73" i="5"/>
  <c r="K65" i="5"/>
  <c r="K76" i="5"/>
  <c r="K68" i="5"/>
  <c r="K86" i="5"/>
  <c r="K78" i="5"/>
  <c r="K62" i="5"/>
  <c r="K36" i="6" s="1"/>
  <c r="K85" i="5"/>
  <c r="K77" i="5"/>
  <c r="K61" i="5"/>
  <c r="K35" i="6" s="1"/>
  <c r="K6" i="185"/>
  <c r="H6" i="185"/>
  <c r="G6" i="185"/>
  <c r="F6" i="185"/>
  <c r="E6" i="185"/>
  <c r="D6" i="185"/>
  <c r="C6" i="185"/>
  <c r="B6" i="185"/>
  <c r="N47" i="56"/>
  <c r="M47" i="56"/>
  <c r="C48" i="137"/>
  <c r="D48" i="137"/>
  <c r="E48" i="137"/>
  <c r="F48" i="137"/>
  <c r="G48" i="137"/>
  <c r="H48" i="137"/>
  <c r="I48" i="137"/>
  <c r="J48" i="137"/>
  <c r="K48" i="137"/>
  <c r="L48" i="137"/>
  <c r="M48" i="137"/>
  <c r="N48" i="137"/>
  <c r="O48" i="137"/>
  <c r="P48" i="137"/>
  <c r="Q48" i="137"/>
  <c r="R48" i="137"/>
  <c r="S48" i="137"/>
  <c r="T48" i="137"/>
  <c r="U48" i="137"/>
  <c r="C50" i="137"/>
  <c r="D50" i="137"/>
  <c r="E50" i="137"/>
  <c r="F50" i="137"/>
  <c r="G50" i="137"/>
  <c r="H50" i="137"/>
  <c r="I50" i="137"/>
  <c r="J50" i="137"/>
  <c r="K50" i="137"/>
  <c r="L50" i="137"/>
  <c r="M50" i="137"/>
  <c r="N50" i="137"/>
  <c r="O50" i="137"/>
  <c r="P50" i="137"/>
  <c r="Q50" i="137"/>
  <c r="R50" i="137"/>
  <c r="S50" i="137"/>
  <c r="T50" i="137"/>
  <c r="U50" i="137"/>
  <c r="B50" i="137"/>
  <c r="C87" i="137"/>
  <c r="D87" i="137"/>
  <c r="E87" i="137"/>
  <c r="F87" i="137"/>
  <c r="G87" i="137"/>
  <c r="H87" i="137"/>
  <c r="I87" i="137"/>
  <c r="J87" i="137"/>
  <c r="K87" i="137"/>
  <c r="L87" i="137"/>
  <c r="M87" i="137"/>
  <c r="N87" i="137"/>
  <c r="O87" i="137"/>
  <c r="P87" i="137"/>
  <c r="Q87" i="137"/>
  <c r="R87" i="137"/>
  <c r="S87" i="137"/>
  <c r="T87" i="137"/>
  <c r="U87" i="137"/>
  <c r="B87" i="137"/>
  <c r="C55" i="137"/>
  <c r="C49" i="137" s="1"/>
  <c r="D55" i="137"/>
  <c r="D49" i="137" s="1"/>
  <c r="E55" i="137"/>
  <c r="E49" i="137" s="1"/>
  <c r="F55" i="137"/>
  <c r="F49" i="137" s="1"/>
  <c r="G55" i="137"/>
  <c r="G49" i="137" s="1"/>
  <c r="H55" i="137"/>
  <c r="H49" i="137" s="1"/>
  <c r="I55" i="137"/>
  <c r="I49" i="137" s="1"/>
  <c r="J55" i="137"/>
  <c r="J49" i="137" s="1"/>
  <c r="K55" i="137"/>
  <c r="K49" i="137" s="1"/>
  <c r="L55" i="137"/>
  <c r="L49" i="137" s="1"/>
  <c r="M55" i="137"/>
  <c r="M49" i="137" s="1"/>
  <c r="N55" i="137"/>
  <c r="N49" i="137" s="1"/>
  <c r="O55" i="137"/>
  <c r="O49" i="137" s="1"/>
  <c r="P55" i="137"/>
  <c r="P49" i="137" s="1"/>
  <c r="Q55" i="137"/>
  <c r="Q49" i="137" s="1"/>
  <c r="R55" i="137"/>
  <c r="R49" i="137" s="1"/>
  <c r="S55" i="137"/>
  <c r="S49" i="137" s="1"/>
  <c r="T55" i="137"/>
  <c r="T49" i="137" s="1"/>
  <c r="U55" i="137"/>
  <c r="U49" i="137" s="1"/>
  <c r="B55" i="137"/>
  <c r="AC43" i="84"/>
  <c r="J34" i="83"/>
  <c r="J35" i="83"/>
  <c r="J36" i="83"/>
  <c r="AC56" i="82"/>
  <c r="AC57" i="82"/>
  <c r="AC58" i="82"/>
  <c r="AC59" i="82"/>
  <c r="AC60" i="82"/>
  <c r="AC61" i="82"/>
  <c r="AC62" i="82"/>
  <c r="AC63" i="82"/>
  <c r="AC64" i="82"/>
  <c r="AC65" i="82"/>
  <c r="AC66" i="82"/>
  <c r="AC67" i="82"/>
  <c r="AC68" i="82"/>
  <c r="AC69" i="82"/>
  <c r="AC70" i="82"/>
  <c r="AC71" i="82"/>
  <c r="AC72" i="82"/>
  <c r="AC73" i="82"/>
  <c r="AC74" i="82"/>
  <c r="AC75" i="82"/>
  <c r="AC76" i="82"/>
  <c r="AC77" i="82"/>
  <c r="AC78" i="82"/>
  <c r="AC79" i="82"/>
  <c r="AC80" i="82"/>
  <c r="AC81" i="82"/>
  <c r="AC82" i="82"/>
  <c r="AC83" i="82"/>
  <c r="AC55" i="82"/>
  <c r="J19" i="80"/>
  <c r="J20" i="80"/>
  <c r="J21" i="80"/>
  <c r="J22" i="80"/>
  <c r="I35" i="61"/>
  <c r="I36" i="61"/>
  <c r="I37" i="61"/>
  <c r="I38" i="61"/>
  <c r="AM141" i="5" l="1"/>
  <c r="C39" i="5"/>
  <c r="D39" i="5" s="1"/>
  <c r="C40" i="5"/>
  <c r="B40" i="5" s="1"/>
  <c r="L36" i="6"/>
  <c r="T58" i="2"/>
  <c r="M22" i="2" s="1"/>
  <c r="C37" i="5"/>
  <c r="L34" i="6"/>
  <c r="AM153" i="5"/>
  <c r="C45" i="5"/>
  <c r="B45" i="5" s="1"/>
  <c r="AM161" i="5"/>
  <c r="AL161" i="5" s="1"/>
  <c r="AM169" i="5"/>
  <c r="I130" i="5" s="1"/>
  <c r="I92" i="5" s="1"/>
  <c r="C44" i="5"/>
  <c r="B44" i="5" s="1"/>
  <c r="C43" i="5"/>
  <c r="B43" i="5" s="1"/>
  <c r="C42" i="5"/>
  <c r="B42" i="5" s="1"/>
  <c r="C41" i="5"/>
  <c r="B41" i="5" s="1"/>
  <c r="AL155" i="5"/>
  <c r="H116" i="5" s="1"/>
  <c r="H78" i="5" s="1"/>
  <c r="I116" i="5"/>
  <c r="I78" i="5" s="1"/>
  <c r="J116" i="5"/>
  <c r="J78" i="5" s="1"/>
  <c r="AM154" i="5"/>
  <c r="I115" i="5" s="1"/>
  <c r="I77" i="5" s="1"/>
  <c r="I109" i="5"/>
  <c r="I71" i="5" s="1"/>
  <c r="J104" i="5"/>
  <c r="J66" i="5" s="1"/>
  <c r="AM139" i="5"/>
  <c r="AL139" i="5" s="1"/>
  <c r="AM163" i="5"/>
  <c r="I124" i="5" s="1"/>
  <c r="I86" i="5" s="1"/>
  <c r="AL140" i="5"/>
  <c r="H101" i="5" s="1"/>
  <c r="H63" i="5" s="1"/>
  <c r="AM162" i="5"/>
  <c r="AL162" i="5" s="1"/>
  <c r="AL167" i="5"/>
  <c r="I105" i="5"/>
  <c r="I67" i="5" s="1"/>
  <c r="AL143" i="5"/>
  <c r="AK143" i="5" s="1"/>
  <c r="I112" i="5"/>
  <c r="I74" i="5" s="1"/>
  <c r="I113" i="5"/>
  <c r="I75" i="5" s="1"/>
  <c r="J99" i="5"/>
  <c r="J61" i="5" s="1"/>
  <c r="J35" i="6" s="1"/>
  <c r="AL156" i="5"/>
  <c r="AK156" i="5" s="1"/>
  <c r="AL159" i="5"/>
  <c r="I121" i="5"/>
  <c r="I83" i="5" s="1"/>
  <c r="I129" i="5"/>
  <c r="I91" i="5" s="1"/>
  <c r="X53" i="2"/>
  <c r="M37" i="2" s="1"/>
  <c r="X58" i="2"/>
  <c r="M42" i="2" s="1"/>
  <c r="T55" i="2"/>
  <c r="M26" i="2" s="1"/>
  <c r="X54" i="2"/>
  <c r="M38" i="2" s="1"/>
  <c r="T54" i="2"/>
  <c r="M27" i="2" s="1"/>
  <c r="AD55" i="82"/>
  <c r="AE82" i="82"/>
  <c r="AD77" i="82"/>
  <c r="AD76" i="82"/>
  <c r="AE74" i="82"/>
  <c r="AD69" i="82"/>
  <c r="AD68" i="82"/>
  <c r="AD61" i="82"/>
  <c r="Q63" i="87"/>
  <c r="Q55" i="87"/>
  <c r="I106" i="5"/>
  <c r="I68" i="5" s="1"/>
  <c r="I98" i="5"/>
  <c r="I108" i="5"/>
  <c r="I70" i="5" s="1"/>
  <c r="AL141" i="5"/>
  <c r="I102" i="5"/>
  <c r="I64" i="5" s="1"/>
  <c r="AL138" i="5"/>
  <c r="I99" i="5"/>
  <c r="I61" i="5" s="1"/>
  <c r="I35" i="6" s="1"/>
  <c r="AK145" i="5"/>
  <c r="H106" i="5"/>
  <c r="H68" i="5" s="1"/>
  <c r="AK158" i="5"/>
  <c r="H119" i="5"/>
  <c r="H81" i="5" s="1"/>
  <c r="AK147" i="5"/>
  <c r="H108" i="5"/>
  <c r="H70" i="5" s="1"/>
  <c r="AL149" i="5"/>
  <c r="I110" i="5"/>
  <c r="I72" i="5" s="1"/>
  <c r="AL146" i="5"/>
  <c r="I107" i="5"/>
  <c r="I69" i="5" s="1"/>
  <c r="AK151" i="5"/>
  <c r="H112" i="5"/>
  <c r="H74" i="5" s="1"/>
  <c r="AK168" i="5"/>
  <c r="H129" i="5"/>
  <c r="H91" i="5" s="1"/>
  <c r="AL157" i="5"/>
  <c r="I118" i="5"/>
  <c r="I80" i="5" s="1"/>
  <c r="AL165" i="5"/>
  <c r="I126" i="5"/>
  <c r="I88" i="5" s="1"/>
  <c r="I123" i="5"/>
  <c r="I85" i="5" s="1"/>
  <c r="AK159" i="5"/>
  <c r="H120" i="5"/>
  <c r="H82" i="5" s="1"/>
  <c r="AK144" i="5"/>
  <c r="H105" i="5"/>
  <c r="H67" i="5" s="1"/>
  <c r="AL153" i="5"/>
  <c r="I114" i="5"/>
  <c r="I76" i="5" s="1"/>
  <c r="AK142" i="5"/>
  <c r="H103" i="5"/>
  <c r="H65" i="5" s="1"/>
  <c r="AK164" i="5"/>
  <c r="H125" i="5"/>
  <c r="H87" i="5" s="1"/>
  <c r="AK167" i="5"/>
  <c r="H128" i="5"/>
  <c r="H90" i="5" s="1"/>
  <c r="AK152" i="5"/>
  <c r="H113" i="5"/>
  <c r="H75" i="5" s="1"/>
  <c r="AK140" i="5"/>
  <c r="AK148" i="5"/>
  <c r="H109" i="5"/>
  <c r="H71" i="5" s="1"/>
  <c r="AK150" i="5"/>
  <c r="H111" i="5"/>
  <c r="H73" i="5" s="1"/>
  <c r="AL154" i="5"/>
  <c r="AK166" i="5"/>
  <c r="H127" i="5"/>
  <c r="H89" i="5" s="1"/>
  <c r="AK160" i="5"/>
  <c r="H121" i="5"/>
  <c r="H83" i="5" s="1"/>
  <c r="AK137" i="5"/>
  <c r="H98" i="5"/>
  <c r="AK155" i="5"/>
  <c r="Q46" i="87"/>
  <c r="Q47" i="87"/>
  <c r="Q69" i="87"/>
  <c r="Q61" i="87"/>
  <c r="Q53" i="87"/>
  <c r="Q45" i="87"/>
  <c r="Q62" i="87"/>
  <c r="Q68" i="87"/>
  <c r="Q60" i="87"/>
  <c r="Q52" i="87"/>
  <c r="Q44" i="87"/>
  <c r="Q51" i="87"/>
  <c r="Q65" i="87"/>
  <c r="Q57" i="87"/>
  <c r="Q49" i="87"/>
  <c r="Q64" i="87"/>
  <c r="Q56" i="87"/>
  <c r="Q48" i="87"/>
  <c r="Q50" i="87"/>
  <c r="Q54" i="87"/>
  <c r="Q43" i="87"/>
  <c r="Q58" i="87"/>
  <c r="Q66" i="87"/>
  <c r="Q67" i="87"/>
  <c r="Q59" i="87"/>
  <c r="AD43" i="84"/>
  <c r="AE45" i="84"/>
  <c r="AD83" i="82"/>
  <c r="AD79" i="82"/>
  <c r="AD75" i="82"/>
  <c r="AD71" i="82"/>
  <c r="AD67" i="82"/>
  <c r="AD63" i="82"/>
  <c r="AD59" i="82"/>
  <c r="AE62" i="82"/>
  <c r="AE78" i="82"/>
  <c r="AE57" i="82"/>
  <c r="AD81" i="82"/>
  <c r="AD73" i="82"/>
  <c r="AD65" i="82"/>
  <c r="AE66" i="82"/>
  <c r="AE64" i="82"/>
  <c r="AE59" i="82"/>
  <c r="AD56" i="82"/>
  <c r="AE58" i="82"/>
  <c r="AE72" i="82"/>
  <c r="AE70" i="82"/>
  <c r="AE80" i="82"/>
  <c r="AD74" i="82"/>
  <c r="AD66" i="82"/>
  <c r="AD58" i="82"/>
  <c r="AE63" i="82"/>
  <c r="AD57" i="82"/>
  <c r="AE81" i="82"/>
  <c r="AE73" i="82"/>
  <c r="AE69" i="82"/>
  <c r="AE61" i="82"/>
  <c r="AD80" i="82"/>
  <c r="AD72" i="82"/>
  <c r="AD64" i="82"/>
  <c r="AE77" i="82"/>
  <c r="AE65" i="82"/>
  <c r="AD78" i="82"/>
  <c r="AD70" i="82"/>
  <c r="AD62" i="82"/>
  <c r="AE76" i="82"/>
  <c r="AE68" i="82"/>
  <c r="AE60" i="82"/>
  <c r="AD60" i="82"/>
  <c r="AE83" i="82"/>
  <c r="AE79" i="82"/>
  <c r="AE75" i="82"/>
  <c r="AE71" i="82"/>
  <c r="AE67" i="82"/>
  <c r="AD82" i="82"/>
  <c r="M52" i="113"/>
  <c r="N52" i="113"/>
  <c r="O52" i="113"/>
  <c r="P52" i="113"/>
  <c r="M53" i="113"/>
  <c r="N53" i="113"/>
  <c r="O53" i="113"/>
  <c r="P53" i="113"/>
  <c r="U80" i="95"/>
  <c r="T80" i="95"/>
  <c r="S80" i="95"/>
  <c r="R80" i="95"/>
  <c r="Q80" i="95"/>
  <c r="P80" i="95"/>
  <c r="O80" i="95"/>
  <c r="N80" i="95"/>
  <c r="U79" i="95"/>
  <c r="T79" i="95"/>
  <c r="S79" i="95"/>
  <c r="R79" i="95"/>
  <c r="Q79" i="95"/>
  <c r="P79" i="95"/>
  <c r="O79" i="95"/>
  <c r="N79" i="95"/>
  <c r="U78" i="95"/>
  <c r="T78" i="95"/>
  <c r="S78" i="95"/>
  <c r="R78" i="95"/>
  <c r="Q78" i="95"/>
  <c r="P78" i="95"/>
  <c r="O78" i="95"/>
  <c r="N78" i="95"/>
  <c r="U77" i="95"/>
  <c r="T77" i="95"/>
  <c r="S77" i="95"/>
  <c r="R77" i="95"/>
  <c r="Q77" i="95"/>
  <c r="P77" i="95"/>
  <c r="O77" i="95"/>
  <c r="N77" i="95"/>
  <c r="U76" i="95"/>
  <c r="T76" i="95"/>
  <c r="S76" i="95"/>
  <c r="R76" i="95"/>
  <c r="Q76" i="95"/>
  <c r="P76" i="95"/>
  <c r="O76" i="95"/>
  <c r="N76" i="95"/>
  <c r="U75" i="95"/>
  <c r="T75" i="95"/>
  <c r="S75" i="95"/>
  <c r="R75" i="95"/>
  <c r="Q75" i="95"/>
  <c r="P75" i="95"/>
  <c r="O75" i="95"/>
  <c r="N75" i="95"/>
  <c r="U74" i="95"/>
  <c r="T74" i="95"/>
  <c r="S74" i="95"/>
  <c r="R74" i="95"/>
  <c r="Q74" i="95"/>
  <c r="P74" i="95"/>
  <c r="O74" i="95"/>
  <c r="N74" i="95"/>
  <c r="U73" i="95"/>
  <c r="T73" i="95"/>
  <c r="S73" i="95"/>
  <c r="R73" i="95"/>
  <c r="Q73" i="95"/>
  <c r="P73" i="95"/>
  <c r="O73" i="95"/>
  <c r="N73" i="95"/>
  <c r="U72" i="95"/>
  <c r="T72" i="95"/>
  <c r="S72" i="95"/>
  <c r="R72" i="95"/>
  <c r="Q72" i="95"/>
  <c r="P72" i="95"/>
  <c r="O72" i="95"/>
  <c r="N72" i="95"/>
  <c r="U71" i="95"/>
  <c r="T71" i="95"/>
  <c r="S71" i="95"/>
  <c r="R71" i="95"/>
  <c r="Q71" i="95"/>
  <c r="P71" i="95"/>
  <c r="O71" i="95"/>
  <c r="N71" i="95"/>
  <c r="U70" i="95"/>
  <c r="T70" i="95"/>
  <c r="S70" i="95"/>
  <c r="R70" i="95"/>
  <c r="Q70" i="95"/>
  <c r="P70" i="95"/>
  <c r="O70" i="95"/>
  <c r="N70" i="95"/>
  <c r="U69" i="95"/>
  <c r="T69" i="95"/>
  <c r="S69" i="95"/>
  <c r="R69" i="95"/>
  <c r="Q69" i="95"/>
  <c r="P69" i="95"/>
  <c r="O69" i="95"/>
  <c r="N69" i="95"/>
  <c r="U67" i="95"/>
  <c r="T67" i="95"/>
  <c r="S67" i="95"/>
  <c r="R67" i="95"/>
  <c r="Q67" i="95"/>
  <c r="P67" i="95"/>
  <c r="O67" i="95"/>
  <c r="N67" i="95"/>
  <c r="U66" i="95"/>
  <c r="T66" i="95"/>
  <c r="S66" i="95"/>
  <c r="R66" i="95"/>
  <c r="Q66" i="95"/>
  <c r="P66" i="95"/>
  <c r="O66" i="95"/>
  <c r="N66" i="95"/>
  <c r="U65" i="95"/>
  <c r="T65" i="95"/>
  <c r="S65" i="95"/>
  <c r="R65" i="95"/>
  <c r="Q65" i="95"/>
  <c r="P65" i="95"/>
  <c r="O65" i="95"/>
  <c r="N65" i="95"/>
  <c r="U64" i="95"/>
  <c r="T64" i="95"/>
  <c r="S64" i="95"/>
  <c r="R64" i="95"/>
  <c r="Q64" i="95"/>
  <c r="P64" i="95"/>
  <c r="O64" i="95"/>
  <c r="N64" i="95"/>
  <c r="U63" i="95"/>
  <c r="T63" i="95"/>
  <c r="S63" i="95"/>
  <c r="R63" i="95"/>
  <c r="Q63" i="95"/>
  <c r="P63" i="95"/>
  <c r="O63" i="95"/>
  <c r="N63" i="95"/>
  <c r="U62" i="95"/>
  <c r="T62" i="95"/>
  <c r="S62" i="95"/>
  <c r="R62" i="95"/>
  <c r="Q62" i="95"/>
  <c r="P62" i="95"/>
  <c r="O62" i="95"/>
  <c r="N62" i="95"/>
  <c r="U61" i="95"/>
  <c r="T61" i="95"/>
  <c r="S61" i="95"/>
  <c r="R61" i="95"/>
  <c r="Q61" i="95"/>
  <c r="P61" i="95"/>
  <c r="O61" i="95"/>
  <c r="N61" i="95"/>
  <c r="U60" i="95"/>
  <c r="T60" i="95"/>
  <c r="S60" i="95"/>
  <c r="R60" i="95"/>
  <c r="Q60" i="95"/>
  <c r="P60" i="95"/>
  <c r="O60" i="95"/>
  <c r="N60" i="95"/>
  <c r="U59" i="95"/>
  <c r="T59" i="95"/>
  <c r="S59" i="95"/>
  <c r="R59" i="95"/>
  <c r="Q59" i="95"/>
  <c r="P59" i="95"/>
  <c r="O59" i="95"/>
  <c r="N59" i="95"/>
  <c r="U58" i="95"/>
  <c r="T58" i="95"/>
  <c r="S58" i="95"/>
  <c r="R58" i="95"/>
  <c r="Q58" i="95"/>
  <c r="P58" i="95"/>
  <c r="O58" i="95"/>
  <c r="N58" i="95"/>
  <c r="U57" i="95"/>
  <c r="T57" i="95"/>
  <c r="S57" i="95"/>
  <c r="R57" i="95"/>
  <c r="Q57" i="95"/>
  <c r="P57" i="95"/>
  <c r="O57" i="95"/>
  <c r="N57" i="95"/>
  <c r="U56" i="95"/>
  <c r="T56" i="95"/>
  <c r="S56" i="95"/>
  <c r="R56" i="95"/>
  <c r="Q56" i="95"/>
  <c r="P56" i="95"/>
  <c r="O56" i="95"/>
  <c r="N56" i="95"/>
  <c r="U55" i="95"/>
  <c r="T55" i="95"/>
  <c r="S55" i="95"/>
  <c r="R55" i="95"/>
  <c r="Q55" i="95"/>
  <c r="P55" i="95"/>
  <c r="O55" i="95"/>
  <c r="N55" i="95"/>
  <c r="U54" i="95"/>
  <c r="T54" i="95"/>
  <c r="S54" i="95"/>
  <c r="R54" i="95"/>
  <c r="Q54" i="95"/>
  <c r="P54" i="95"/>
  <c r="O54" i="95"/>
  <c r="N54" i="95"/>
  <c r="U53" i="95"/>
  <c r="T53" i="95"/>
  <c r="S53" i="95"/>
  <c r="R53" i="95"/>
  <c r="Q53" i="95"/>
  <c r="P53" i="95"/>
  <c r="O53" i="95"/>
  <c r="N53" i="95"/>
  <c r="U52" i="95"/>
  <c r="T52" i="95"/>
  <c r="S52" i="95"/>
  <c r="R52" i="95"/>
  <c r="Q52" i="95"/>
  <c r="P52" i="95"/>
  <c r="O52" i="95"/>
  <c r="N52" i="95"/>
  <c r="B40" i="63"/>
  <c r="I122" i="5" l="1"/>
  <c r="I84" i="5" s="1"/>
  <c r="AL169" i="5"/>
  <c r="AK169" i="5" s="1"/>
  <c r="B46" i="82"/>
  <c r="I100" i="5"/>
  <c r="I62" i="5" s="1"/>
  <c r="I36" i="6" s="1"/>
  <c r="AL163" i="5"/>
  <c r="H124" i="5" s="1"/>
  <c r="H86" i="5" s="1"/>
  <c r="H117" i="5"/>
  <c r="H79" i="5" s="1"/>
  <c r="H104" i="5"/>
  <c r="H66" i="5" s="1"/>
  <c r="AF66" i="82"/>
  <c r="AJ137" i="5"/>
  <c r="G98" i="5"/>
  <c r="AJ158" i="5"/>
  <c r="G119" i="5"/>
  <c r="G81" i="5" s="1"/>
  <c r="AJ152" i="5"/>
  <c r="G113" i="5"/>
  <c r="G75" i="5" s="1"/>
  <c r="AK153" i="5"/>
  <c r="H114" i="5"/>
  <c r="H76" i="5" s="1"/>
  <c r="AJ159" i="5"/>
  <c r="G120" i="5"/>
  <c r="G82" i="5" s="1"/>
  <c r="AJ156" i="5"/>
  <c r="G117" i="5"/>
  <c r="G79" i="5" s="1"/>
  <c r="AJ145" i="5"/>
  <c r="G106" i="5"/>
  <c r="G68" i="5" s="1"/>
  <c r="AJ167" i="5"/>
  <c r="G128" i="5"/>
  <c r="G90" i="5" s="1"/>
  <c r="AK162" i="5"/>
  <c r="H123" i="5"/>
  <c r="H85" i="5" s="1"/>
  <c r="AK157" i="5"/>
  <c r="H118" i="5"/>
  <c r="H80" i="5" s="1"/>
  <c r="AJ151" i="5"/>
  <c r="G112" i="5"/>
  <c r="G74" i="5" s="1"/>
  <c r="AK139" i="5"/>
  <c r="H100" i="5"/>
  <c r="H62" i="5" s="1"/>
  <c r="H36" i="6" s="1"/>
  <c r="AJ143" i="5"/>
  <c r="G104" i="5"/>
  <c r="G66" i="5" s="1"/>
  <c r="H130" i="5"/>
  <c r="H92" i="5" s="1"/>
  <c r="AK138" i="5"/>
  <c r="H99" i="5"/>
  <c r="H61" i="5" s="1"/>
  <c r="H35" i="6" s="1"/>
  <c r="AJ166" i="5"/>
  <c r="G127" i="5"/>
  <c r="G89" i="5" s="1"/>
  <c r="AJ160" i="5"/>
  <c r="G121" i="5"/>
  <c r="G83" i="5" s="1"/>
  <c r="AJ148" i="5"/>
  <c r="G109" i="5"/>
  <c r="G71" i="5" s="1"/>
  <c r="AK161" i="5"/>
  <c r="H122" i="5"/>
  <c r="H84" i="5" s="1"/>
  <c r="AJ164" i="5"/>
  <c r="G125" i="5"/>
  <c r="G87" i="5" s="1"/>
  <c r="AK165" i="5"/>
  <c r="H126" i="5"/>
  <c r="H88" i="5" s="1"/>
  <c r="AK146" i="5"/>
  <c r="H107" i="5"/>
  <c r="H69" i="5" s="1"/>
  <c r="AJ155" i="5"/>
  <c r="G116" i="5"/>
  <c r="G78" i="5" s="1"/>
  <c r="AJ150" i="5"/>
  <c r="G111" i="5"/>
  <c r="G73" i="5" s="1"/>
  <c r="AJ147" i="5"/>
  <c r="G108" i="5"/>
  <c r="G70" i="5" s="1"/>
  <c r="AK141" i="5"/>
  <c r="H102" i="5"/>
  <c r="H64" i="5" s="1"/>
  <c r="AK154" i="5"/>
  <c r="H115" i="5"/>
  <c r="H77" i="5" s="1"/>
  <c r="AJ140" i="5"/>
  <c r="G101" i="5"/>
  <c r="G63" i="5" s="1"/>
  <c r="AJ142" i="5"/>
  <c r="G103" i="5"/>
  <c r="G65" i="5" s="1"/>
  <c r="AJ144" i="5"/>
  <c r="G105" i="5"/>
  <c r="G67" i="5" s="1"/>
  <c r="AJ168" i="5"/>
  <c r="G129" i="5"/>
  <c r="G91" i="5" s="1"/>
  <c r="AK149" i="5"/>
  <c r="H110" i="5"/>
  <c r="H72" i="5" s="1"/>
  <c r="AF45" i="84"/>
  <c r="AF71" i="82"/>
  <c r="AF78" i="82"/>
  <c r="AF62" i="82"/>
  <c r="AF63" i="82"/>
  <c r="AF76" i="82"/>
  <c r="AF70" i="82"/>
  <c r="AF67" i="82"/>
  <c r="AF58" i="82"/>
  <c r="AF75" i="82"/>
  <c r="AF60" i="82"/>
  <c r="AF57" i="82"/>
  <c r="AF79" i="82"/>
  <c r="AF81" i="82"/>
  <c r="AF65" i="82"/>
  <c r="AF64" i="82"/>
  <c r="AF83" i="82"/>
  <c r="AF61" i="82"/>
  <c r="AF82" i="82"/>
  <c r="AF72" i="82"/>
  <c r="AF69" i="82"/>
  <c r="AF77" i="82"/>
  <c r="AF74" i="82"/>
  <c r="AF80" i="82"/>
  <c r="AF59" i="82"/>
  <c r="AF68" i="82"/>
  <c r="AF73" i="82"/>
  <c r="B61" i="33"/>
  <c r="B67" i="33"/>
  <c r="A61" i="33"/>
  <c r="E35" i="106"/>
  <c r="J35" i="106"/>
  <c r="O35" i="106"/>
  <c r="U35" i="106"/>
  <c r="E36" i="106"/>
  <c r="J36" i="106"/>
  <c r="O36" i="106"/>
  <c r="U36" i="106"/>
  <c r="U37" i="106"/>
  <c r="O37" i="106"/>
  <c r="J37" i="106"/>
  <c r="E37" i="106"/>
  <c r="I65" i="141"/>
  <c r="H46" i="167"/>
  <c r="H47" i="167"/>
  <c r="H48" i="167"/>
  <c r="H49" i="167"/>
  <c r="H50" i="167"/>
  <c r="H51" i="167"/>
  <c r="H52" i="167"/>
  <c r="H53" i="167"/>
  <c r="H54" i="167"/>
  <c r="H55" i="167"/>
  <c r="H56" i="167"/>
  <c r="H57" i="167"/>
  <c r="H58" i="167"/>
  <c r="H59" i="167"/>
  <c r="H60" i="167"/>
  <c r="H61" i="167"/>
  <c r="H62" i="167"/>
  <c r="H63" i="167"/>
  <c r="H64" i="167"/>
  <c r="H65" i="167"/>
  <c r="H66" i="167"/>
  <c r="H67" i="167"/>
  <c r="H68" i="167"/>
  <c r="H69" i="167"/>
  <c r="H45" i="167"/>
  <c r="I71" i="167"/>
  <c r="I70" i="167"/>
  <c r="I69" i="167"/>
  <c r="I68" i="167"/>
  <c r="I67" i="167"/>
  <c r="I66" i="167"/>
  <c r="I65" i="167"/>
  <c r="I64" i="167"/>
  <c r="I63" i="167"/>
  <c r="I62" i="167"/>
  <c r="I61" i="167"/>
  <c r="I60" i="167"/>
  <c r="I59" i="167"/>
  <c r="I58" i="167"/>
  <c r="I57" i="167"/>
  <c r="I56" i="167"/>
  <c r="I55" i="167"/>
  <c r="I54" i="167"/>
  <c r="I53" i="167"/>
  <c r="I52" i="167"/>
  <c r="I51" i="167"/>
  <c r="I50" i="167"/>
  <c r="I49" i="167"/>
  <c r="I48" i="167"/>
  <c r="I47" i="167"/>
  <c r="I46" i="167"/>
  <c r="I45" i="167"/>
  <c r="J45" i="167" s="1"/>
  <c r="I57" i="141"/>
  <c r="I58" i="141"/>
  <c r="I59" i="141"/>
  <c r="I60" i="141"/>
  <c r="I61" i="141"/>
  <c r="I62" i="141"/>
  <c r="I63" i="141"/>
  <c r="I64" i="141"/>
  <c r="I66" i="141"/>
  <c r="I67" i="141"/>
  <c r="I68" i="141"/>
  <c r="I69" i="141"/>
  <c r="I70" i="141"/>
  <c r="I71" i="141"/>
  <c r="I72" i="141"/>
  <c r="I73" i="141"/>
  <c r="I74" i="141"/>
  <c r="I75" i="141"/>
  <c r="I76" i="141"/>
  <c r="I77" i="141"/>
  <c r="I78" i="141"/>
  <c r="I79" i="141"/>
  <c r="I80" i="141"/>
  <c r="I81" i="141"/>
  <c r="I56" i="141"/>
  <c r="J83" i="141"/>
  <c r="J82" i="141"/>
  <c r="J81" i="141"/>
  <c r="J80" i="141"/>
  <c r="J79" i="141"/>
  <c r="J78" i="141"/>
  <c r="J77" i="141"/>
  <c r="J76" i="141"/>
  <c r="J75" i="141"/>
  <c r="J74" i="141"/>
  <c r="J73" i="141"/>
  <c r="J72" i="141"/>
  <c r="J71" i="141"/>
  <c r="J70" i="141"/>
  <c r="J69" i="141"/>
  <c r="J68" i="141"/>
  <c r="J67" i="141"/>
  <c r="J66" i="141"/>
  <c r="J65" i="141"/>
  <c r="J64" i="141"/>
  <c r="J63" i="141"/>
  <c r="J62" i="141"/>
  <c r="J61" i="141"/>
  <c r="J60" i="141"/>
  <c r="J59" i="141"/>
  <c r="J58" i="141"/>
  <c r="J57" i="141"/>
  <c r="J56" i="141"/>
  <c r="K56" i="141" s="1"/>
  <c r="B63" i="183"/>
  <c r="C63" i="183"/>
  <c r="D63" i="183"/>
  <c r="E63" i="183"/>
  <c r="F63" i="183"/>
  <c r="G63" i="183"/>
  <c r="B64" i="183"/>
  <c r="C64" i="183"/>
  <c r="D64" i="183"/>
  <c r="E64" i="183"/>
  <c r="F64" i="183"/>
  <c r="G64" i="183"/>
  <c r="B65" i="183"/>
  <c r="C65" i="183"/>
  <c r="D65" i="183"/>
  <c r="E65" i="183"/>
  <c r="F65" i="183"/>
  <c r="G65" i="183"/>
  <c r="B66" i="183"/>
  <c r="C66" i="183"/>
  <c r="D66" i="183"/>
  <c r="E66" i="183"/>
  <c r="F66" i="183"/>
  <c r="G66" i="183"/>
  <c r="B67" i="183"/>
  <c r="C67" i="183"/>
  <c r="D67" i="183"/>
  <c r="E67" i="183"/>
  <c r="F67" i="183"/>
  <c r="G67" i="183"/>
  <c r="B68" i="183"/>
  <c r="B69" i="183"/>
  <c r="C69" i="183"/>
  <c r="D69" i="183"/>
  <c r="E69" i="183"/>
  <c r="F69" i="183"/>
  <c r="G69" i="183"/>
  <c r="B70" i="183"/>
  <c r="C70" i="183"/>
  <c r="D70" i="183"/>
  <c r="E70" i="183"/>
  <c r="F70" i="183"/>
  <c r="G70" i="183"/>
  <c r="B71" i="183"/>
  <c r="C71" i="183"/>
  <c r="D71" i="183"/>
  <c r="E71" i="183"/>
  <c r="F71" i="183"/>
  <c r="G71" i="183"/>
  <c r="B72" i="183"/>
  <c r="C72" i="183"/>
  <c r="D72" i="183"/>
  <c r="E72" i="183"/>
  <c r="F72" i="183"/>
  <c r="G72" i="183"/>
  <c r="B73" i="183"/>
  <c r="C73" i="183"/>
  <c r="D73" i="183"/>
  <c r="E73" i="183"/>
  <c r="F73" i="183"/>
  <c r="G73" i="183"/>
  <c r="B74" i="183"/>
  <c r="C74" i="183"/>
  <c r="D74" i="183"/>
  <c r="E74" i="183"/>
  <c r="F74" i="183"/>
  <c r="G74" i="183"/>
  <c r="B75" i="183"/>
  <c r="C75" i="183"/>
  <c r="D75" i="183"/>
  <c r="E75" i="183"/>
  <c r="F75" i="183"/>
  <c r="G75" i="183"/>
  <c r="B76" i="183"/>
  <c r="C76" i="183"/>
  <c r="D76" i="183"/>
  <c r="E76" i="183"/>
  <c r="F76" i="183"/>
  <c r="G76" i="183"/>
  <c r="B61" i="183"/>
  <c r="C61" i="183"/>
  <c r="D61" i="183"/>
  <c r="E61" i="183"/>
  <c r="F61" i="183"/>
  <c r="G61" i="183"/>
  <c r="B77" i="183"/>
  <c r="C77" i="183"/>
  <c r="D77" i="183"/>
  <c r="E77" i="183"/>
  <c r="F77" i="183"/>
  <c r="G77" i="183"/>
  <c r="C62" i="183"/>
  <c r="D62" i="183"/>
  <c r="E62" i="183"/>
  <c r="F62" i="183"/>
  <c r="G62" i="183"/>
  <c r="B62" i="183"/>
  <c r="G82" i="183"/>
  <c r="F82" i="183"/>
  <c r="E82" i="183"/>
  <c r="D82" i="183"/>
  <c r="C82" i="183"/>
  <c r="B82" i="183"/>
  <c r="G83" i="183"/>
  <c r="F83" i="183"/>
  <c r="E83" i="183"/>
  <c r="D83" i="183"/>
  <c r="C83" i="183"/>
  <c r="B83" i="183"/>
  <c r="O82" i="183"/>
  <c r="N82" i="183"/>
  <c r="M82" i="183"/>
  <c r="L82" i="183"/>
  <c r="K82" i="183"/>
  <c r="J82" i="183"/>
  <c r="O83" i="183"/>
  <c r="N83" i="183"/>
  <c r="M83" i="183"/>
  <c r="L83" i="183"/>
  <c r="K83" i="183"/>
  <c r="J83" i="183"/>
  <c r="K82" i="68"/>
  <c r="L82" i="68"/>
  <c r="M82" i="68"/>
  <c r="E46" i="68" s="1"/>
  <c r="N82" i="68"/>
  <c r="O82" i="68"/>
  <c r="J82" i="68"/>
  <c r="C82" i="68"/>
  <c r="C60" i="68" s="1"/>
  <c r="C52" i="68" s="1"/>
  <c r="D82" i="68"/>
  <c r="D60" i="68" s="1"/>
  <c r="D52" i="68" s="1"/>
  <c r="E82" i="68"/>
  <c r="F82" i="68"/>
  <c r="G82" i="68"/>
  <c r="B82" i="68"/>
  <c r="B60" i="68" s="1"/>
  <c r="C47" i="68"/>
  <c r="D47" i="68"/>
  <c r="E47" i="68"/>
  <c r="F47" i="68"/>
  <c r="G47" i="68"/>
  <c r="B47" i="68"/>
  <c r="C61" i="68"/>
  <c r="C53" i="68" s="1"/>
  <c r="D61" i="68"/>
  <c r="D53" i="68" s="1"/>
  <c r="D41" i="68" s="1"/>
  <c r="E61" i="68"/>
  <c r="E53" i="68" s="1"/>
  <c r="E41" i="68" s="1"/>
  <c r="F61" i="68"/>
  <c r="F53" i="68" s="1"/>
  <c r="G61" i="68"/>
  <c r="G53" i="68" s="1"/>
  <c r="B61" i="68"/>
  <c r="O83" i="68"/>
  <c r="G45" i="68" s="1"/>
  <c r="N83" i="68"/>
  <c r="F45" i="68" s="1"/>
  <c r="M83" i="68"/>
  <c r="E45" i="68" s="1"/>
  <c r="L83" i="68"/>
  <c r="D45" i="68" s="1"/>
  <c r="K83" i="68"/>
  <c r="C45" i="68" s="1"/>
  <c r="J83" i="68"/>
  <c r="B45" i="68" s="1"/>
  <c r="G46" i="68"/>
  <c r="F46" i="68"/>
  <c r="D46" i="68"/>
  <c r="C46" i="68"/>
  <c r="B46" i="68"/>
  <c r="C83" i="68"/>
  <c r="C59" i="68" s="1"/>
  <c r="C51" i="68" s="1"/>
  <c r="D83" i="68"/>
  <c r="D59" i="68" s="1"/>
  <c r="D51" i="68" s="1"/>
  <c r="E83" i="68"/>
  <c r="E59" i="68" s="1"/>
  <c r="E51" i="68" s="1"/>
  <c r="F83" i="68"/>
  <c r="F59" i="68" s="1"/>
  <c r="F51" i="68" s="1"/>
  <c r="G83" i="68"/>
  <c r="G59" i="68" s="1"/>
  <c r="G51" i="68" s="1"/>
  <c r="G39" i="68" s="1"/>
  <c r="B83" i="68"/>
  <c r="B59" i="68" s="1"/>
  <c r="E60" i="68"/>
  <c r="E52" i="68" s="1"/>
  <c r="F60" i="68"/>
  <c r="F52" i="68" s="1"/>
  <c r="G60" i="68"/>
  <c r="G52" i="68" s="1"/>
  <c r="Q43" i="67"/>
  <c r="Q44" i="67"/>
  <c r="Q45" i="67"/>
  <c r="Q46" i="67"/>
  <c r="Q47" i="67"/>
  <c r="Q48" i="67"/>
  <c r="Q49" i="67"/>
  <c r="Q50" i="67"/>
  <c r="Q51" i="67"/>
  <c r="Q52" i="67"/>
  <c r="Q53" i="67"/>
  <c r="Q54" i="67"/>
  <c r="Q55" i="67"/>
  <c r="Q56" i="67"/>
  <c r="Q57" i="67"/>
  <c r="Q58" i="67"/>
  <c r="Q59" i="67"/>
  <c r="Q60" i="67"/>
  <c r="Q61" i="67"/>
  <c r="Q62" i="67"/>
  <c r="Q63" i="67"/>
  <c r="Q64" i="67"/>
  <c r="Q65" i="67"/>
  <c r="Q66" i="67"/>
  <c r="Q67" i="67"/>
  <c r="Q68" i="67"/>
  <c r="Q42" i="67"/>
  <c r="R42" i="67"/>
  <c r="R43" i="67"/>
  <c r="R44" i="67"/>
  <c r="R45" i="67"/>
  <c r="R46" i="67"/>
  <c r="R47" i="67"/>
  <c r="R48" i="67"/>
  <c r="R49" i="67"/>
  <c r="R50" i="67"/>
  <c r="R51" i="67"/>
  <c r="R52" i="67"/>
  <c r="R53" i="67"/>
  <c r="R54" i="67"/>
  <c r="R55" i="67"/>
  <c r="R56" i="67"/>
  <c r="R57" i="67"/>
  <c r="R58" i="67"/>
  <c r="R59" i="67"/>
  <c r="R60" i="67"/>
  <c r="R61" i="67"/>
  <c r="R62" i="67"/>
  <c r="R63" i="67"/>
  <c r="R64" i="67"/>
  <c r="R65" i="67"/>
  <c r="R66" i="67"/>
  <c r="R67" i="67"/>
  <c r="R68" i="67"/>
  <c r="L41" i="67"/>
  <c r="M41" i="67"/>
  <c r="N41" i="67"/>
  <c r="O41" i="67"/>
  <c r="P41" i="67"/>
  <c r="K41" i="67"/>
  <c r="L40" i="67"/>
  <c r="M40" i="67"/>
  <c r="N40" i="67"/>
  <c r="O40" i="67"/>
  <c r="P40" i="67"/>
  <c r="K40" i="67"/>
  <c r="G48" i="66"/>
  <c r="G62" i="66"/>
  <c r="G55" i="66" s="1"/>
  <c r="G43" i="66" s="1"/>
  <c r="C77" i="66"/>
  <c r="D77" i="66"/>
  <c r="E77" i="66"/>
  <c r="F77" i="66"/>
  <c r="G77" i="66"/>
  <c r="G60" i="66" s="1"/>
  <c r="G53" i="66" s="1"/>
  <c r="B77" i="66"/>
  <c r="B76" i="66"/>
  <c r="G76" i="66"/>
  <c r="G61" i="66" s="1"/>
  <c r="G54" i="66" s="1"/>
  <c r="G91" i="66"/>
  <c r="G46" i="66" s="1"/>
  <c r="B91" i="66"/>
  <c r="G90" i="66"/>
  <c r="G47" i="66" s="1"/>
  <c r="M43" i="65"/>
  <c r="N43" i="65"/>
  <c r="M30" i="65" s="1"/>
  <c r="M44" i="65"/>
  <c r="N44" i="65"/>
  <c r="M31" i="65" s="1"/>
  <c r="M45" i="65"/>
  <c r="N45" i="65"/>
  <c r="M32" i="65" s="1"/>
  <c r="M46" i="65"/>
  <c r="N46" i="65"/>
  <c r="M33" i="65" s="1"/>
  <c r="M47" i="65"/>
  <c r="N47" i="65"/>
  <c r="M34" i="65" s="1"/>
  <c r="M48" i="65"/>
  <c r="N48" i="65"/>
  <c r="M35" i="65" s="1"/>
  <c r="M49" i="65"/>
  <c r="N49" i="65"/>
  <c r="M36" i="65" s="1"/>
  <c r="B47" i="63"/>
  <c r="C47" i="63"/>
  <c r="D47" i="63"/>
  <c r="E47" i="63"/>
  <c r="F47" i="63"/>
  <c r="G47" i="63"/>
  <c r="H47" i="63"/>
  <c r="I47" i="63"/>
  <c r="J47" i="63"/>
  <c r="K47" i="63"/>
  <c r="L47" i="63"/>
  <c r="B48" i="63"/>
  <c r="C48" i="63"/>
  <c r="D48" i="63"/>
  <c r="E48" i="63"/>
  <c r="F48" i="63"/>
  <c r="G48" i="63"/>
  <c r="H48" i="63"/>
  <c r="I48" i="63"/>
  <c r="J48" i="63"/>
  <c r="K48" i="63"/>
  <c r="L48" i="63"/>
  <c r="C46" i="63"/>
  <c r="D46" i="63"/>
  <c r="E46" i="63"/>
  <c r="F46" i="63"/>
  <c r="G46" i="63"/>
  <c r="H46" i="63"/>
  <c r="I46" i="63"/>
  <c r="J46" i="63"/>
  <c r="K46" i="63"/>
  <c r="L46" i="63"/>
  <c r="B46" i="63"/>
  <c r="B44" i="63"/>
  <c r="C44" i="63"/>
  <c r="D44" i="63"/>
  <c r="E44" i="63"/>
  <c r="F44" i="63"/>
  <c r="G44" i="63"/>
  <c r="H44" i="63"/>
  <c r="I44" i="63"/>
  <c r="J44" i="63"/>
  <c r="K44" i="63"/>
  <c r="L44" i="63"/>
  <c r="B45" i="63"/>
  <c r="C45" i="63"/>
  <c r="D45" i="63"/>
  <c r="E45" i="63"/>
  <c r="F45" i="63"/>
  <c r="G45" i="63"/>
  <c r="H45" i="63"/>
  <c r="I45" i="63"/>
  <c r="J45" i="63"/>
  <c r="K45" i="63"/>
  <c r="L45" i="63"/>
  <c r="C43" i="63"/>
  <c r="D43" i="63"/>
  <c r="E43" i="63"/>
  <c r="F43" i="63"/>
  <c r="G43" i="63"/>
  <c r="H43" i="63"/>
  <c r="I43" i="63"/>
  <c r="J43" i="63"/>
  <c r="K43" i="63"/>
  <c r="L43" i="63"/>
  <c r="B43" i="63"/>
  <c r="B41" i="63"/>
  <c r="C41" i="63"/>
  <c r="D41" i="63"/>
  <c r="E41" i="63"/>
  <c r="F41" i="63"/>
  <c r="G41" i="63"/>
  <c r="H41" i="63"/>
  <c r="I41" i="63"/>
  <c r="J41" i="63"/>
  <c r="K41" i="63"/>
  <c r="L41" i="63"/>
  <c r="B42" i="63"/>
  <c r="C42" i="63"/>
  <c r="D42" i="63"/>
  <c r="E42" i="63"/>
  <c r="F42" i="63"/>
  <c r="G42" i="63"/>
  <c r="H42" i="63"/>
  <c r="I42" i="63"/>
  <c r="J42" i="63"/>
  <c r="K42" i="63"/>
  <c r="L42" i="63"/>
  <c r="C40" i="63"/>
  <c r="D40" i="63"/>
  <c r="E40" i="63"/>
  <c r="F40" i="63"/>
  <c r="G40" i="63"/>
  <c r="H40" i="63"/>
  <c r="I40" i="63"/>
  <c r="J40" i="63"/>
  <c r="K40" i="63"/>
  <c r="L40" i="63"/>
  <c r="V104" i="63"/>
  <c r="W104" i="63"/>
  <c r="X104" i="63"/>
  <c r="Y104" i="63"/>
  <c r="V106" i="63"/>
  <c r="W106" i="63"/>
  <c r="X106" i="63"/>
  <c r="Y106" i="63"/>
  <c r="W105" i="63"/>
  <c r="X105" i="63"/>
  <c r="Y105" i="63"/>
  <c r="V105" i="63"/>
  <c r="M29" i="64"/>
  <c r="N29" i="64"/>
  <c r="M30" i="64"/>
  <c r="N30" i="64"/>
  <c r="M31" i="64"/>
  <c r="N31" i="64"/>
  <c r="I57" i="62"/>
  <c r="I58" i="62"/>
  <c r="I59" i="62"/>
  <c r="I60" i="62"/>
  <c r="I61" i="62"/>
  <c r="I62" i="62"/>
  <c r="I63" i="62"/>
  <c r="H35" i="61"/>
  <c r="H36" i="61"/>
  <c r="H37" i="61"/>
  <c r="H38" i="61"/>
  <c r="H142" i="61"/>
  <c r="H141" i="61"/>
  <c r="H139" i="61"/>
  <c r="H136" i="61"/>
  <c r="H132" i="61"/>
  <c r="O27" i="49"/>
  <c r="P27" i="49"/>
  <c r="N19" i="48"/>
  <c r="O19" i="48"/>
  <c r="N20" i="48"/>
  <c r="O20" i="48"/>
  <c r="N21" i="48"/>
  <c r="O21" i="48"/>
  <c r="N22" i="48"/>
  <c r="O22" i="48"/>
  <c r="N23" i="48"/>
  <c r="O23" i="48"/>
  <c r="N24" i="48"/>
  <c r="O24" i="48"/>
  <c r="N25" i="48"/>
  <c r="O25" i="48"/>
  <c r="N26" i="48"/>
  <c r="O26" i="48"/>
  <c r="O18" i="48"/>
  <c r="N18" i="48"/>
  <c r="D43" i="182"/>
  <c r="E43" i="182"/>
  <c r="F43" i="182"/>
  <c r="G43" i="182"/>
  <c r="H43" i="182"/>
  <c r="I43" i="182"/>
  <c r="J43" i="182"/>
  <c r="K43" i="182"/>
  <c r="L43" i="182"/>
  <c r="M43" i="182"/>
  <c r="N43" i="182"/>
  <c r="O43" i="182"/>
  <c r="P43" i="182"/>
  <c r="Q43" i="182"/>
  <c r="R43" i="182"/>
  <c r="S43" i="182"/>
  <c r="T43" i="182"/>
  <c r="U43" i="182"/>
  <c r="V43" i="182"/>
  <c r="W43" i="182"/>
  <c r="X43" i="182"/>
  <c r="Y43" i="182"/>
  <c r="Z43" i="182"/>
  <c r="D44" i="182"/>
  <c r="E44" i="182"/>
  <c r="F44" i="182"/>
  <c r="G44" i="182"/>
  <c r="H44" i="182"/>
  <c r="I44" i="182"/>
  <c r="J44" i="182"/>
  <c r="K44" i="182"/>
  <c r="L44" i="182"/>
  <c r="M44" i="182"/>
  <c r="N44" i="182"/>
  <c r="O44" i="182"/>
  <c r="P44" i="182"/>
  <c r="Q44" i="182"/>
  <c r="R44" i="182"/>
  <c r="S44" i="182"/>
  <c r="T44" i="182"/>
  <c r="U44" i="182"/>
  <c r="V44" i="182"/>
  <c r="W44" i="182"/>
  <c r="X44" i="182"/>
  <c r="Y44" i="182"/>
  <c r="Z44" i="182"/>
  <c r="C43" i="182"/>
  <c r="C44" i="182"/>
  <c r="D39" i="182"/>
  <c r="E39" i="182"/>
  <c r="F39" i="182"/>
  <c r="G39" i="182"/>
  <c r="H39" i="182"/>
  <c r="I39" i="182"/>
  <c r="J39" i="182"/>
  <c r="K39" i="182"/>
  <c r="L39" i="182"/>
  <c r="M39" i="182"/>
  <c r="N39" i="182"/>
  <c r="O39" i="182"/>
  <c r="P39" i="182"/>
  <c r="Q39" i="182"/>
  <c r="R39" i="182"/>
  <c r="S39" i="182"/>
  <c r="T39" i="182"/>
  <c r="U39" i="182"/>
  <c r="V39" i="182"/>
  <c r="W39" i="182"/>
  <c r="X39" i="182"/>
  <c r="Y39" i="182"/>
  <c r="Z39" i="182"/>
  <c r="D40" i="182"/>
  <c r="E40" i="182"/>
  <c r="F40" i="182"/>
  <c r="G40" i="182"/>
  <c r="H40" i="182"/>
  <c r="I40" i="182"/>
  <c r="J40" i="182"/>
  <c r="K40" i="182"/>
  <c r="L40" i="182"/>
  <c r="M40" i="182"/>
  <c r="N40" i="182"/>
  <c r="O40" i="182"/>
  <c r="P40" i="182"/>
  <c r="Q40" i="182"/>
  <c r="R40" i="182"/>
  <c r="S40" i="182"/>
  <c r="T40" i="182"/>
  <c r="U40" i="182"/>
  <c r="V40" i="182"/>
  <c r="W40" i="182"/>
  <c r="X40" i="182"/>
  <c r="Y40" i="182"/>
  <c r="Z40" i="182"/>
  <c r="D41" i="182"/>
  <c r="E41" i="182"/>
  <c r="F41" i="182"/>
  <c r="G41" i="182"/>
  <c r="H41" i="182"/>
  <c r="I41" i="182"/>
  <c r="J41" i="182"/>
  <c r="K41" i="182"/>
  <c r="L41" i="182"/>
  <c r="M41" i="182"/>
  <c r="N41" i="182"/>
  <c r="O41" i="182"/>
  <c r="P41" i="182"/>
  <c r="Q41" i="182"/>
  <c r="R41" i="182"/>
  <c r="S41" i="182"/>
  <c r="T41" i="182"/>
  <c r="U41" i="182"/>
  <c r="V41" i="182"/>
  <c r="W41" i="182"/>
  <c r="X41" i="182"/>
  <c r="Y41" i="182"/>
  <c r="Z41" i="182"/>
  <c r="D42" i="182"/>
  <c r="E42" i="182"/>
  <c r="F42" i="182"/>
  <c r="G42" i="182"/>
  <c r="H42" i="182"/>
  <c r="I42" i="182"/>
  <c r="J42" i="182"/>
  <c r="K42" i="182"/>
  <c r="L42" i="182"/>
  <c r="M42" i="182"/>
  <c r="N42" i="182"/>
  <c r="O42" i="182"/>
  <c r="P42" i="182"/>
  <c r="Q42" i="182"/>
  <c r="R42" i="182"/>
  <c r="S42" i="182"/>
  <c r="T42" i="182"/>
  <c r="U42" i="182"/>
  <c r="V42" i="182"/>
  <c r="W42" i="182"/>
  <c r="X42" i="182"/>
  <c r="Y42" i="182"/>
  <c r="Z42" i="182"/>
  <c r="C42" i="182"/>
  <c r="C41" i="182"/>
  <c r="C40" i="182"/>
  <c r="C39" i="182"/>
  <c r="E30" i="180"/>
  <c r="E29" i="180"/>
  <c r="D29" i="180"/>
  <c r="E28" i="180"/>
  <c r="D28" i="180"/>
  <c r="E27" i="180"/>
  <c r="D27" i="180"/>
  <c r="E26" i="180"/>
  <c r="D26" i="180"/>
  <c r="E25" i="180"/>
  <c r="D25" i="180"/>
  <c r="E24" i="180"/>
  <c r="D24" i="180"/>
  <c r="E23" i="180"/>
  <c r="D23" i="180"/>
  <c r="E22" i="180"/>
  <c r="D22" i="180"/>
  <c r="E34" i="38"/>
  <c r="F34" i="38" s="1"/>
  <c r="S31" i="56"/>
  <c r="S32" i="56"/>
  <c r="S33" i="56"/>
  <c r="S34" i="56"/>
  <c r="C36" i="58"/>
  <c r="D36" i="58"/>
  <c r="E36" i="58"/>
  <c r="F36" i="58"/>
  <c r="G36" i="58"/>
  <c r="H36" i="58"/>
  <c r="I36" i="58"/>
  <c r="J36" i="58"/>
  <c r="K36" i="58"/>
  <c r="D34" i="58"/>
  <c r="E34" i="58"/>
  <c r="F34" i="58"/>
  <c r="G34" i="58"/>
  <c r="H34" i="58"/>
  <c r="I34" i="58"/>
  <c r="J34" i="58"/>
  <c r="K34" i="58"/>
  <c r="C34" i="58"/>
  <c r="D35" i="58"/>
  <c r="G35" i="58"/>
  <c r="H35" i="58"/>
  <c r="I35" i="58"/>
  <c r="B42" i="58"/>
  <c r="C40" i="57"/>
  <c r="D40" i="57"/>
  <c r="G40" i="57"/>
  <c r="H40" i="57"/>
  <c r="I40" i="57"/>
  <c r="J40" i="57"/>
  <c r="K40" i="57"/>
  <c r="J38" i="57"/>
  <c r="K38" i="57"/>
  <c r="D38" i="57"/>
  <c r="E38" i="57"/>
  <c r="F38" i="57"/>
  <c r="G38" i="57"/>
  <c r="H38" i="57"/>
  <c r="I38" i="57"/>
  <c r="C38" i="57"/>
  <c r="C47" i="57"/>
  <c r="D47" i="57"/>
  <c r="E47" i="57"/>
  <c r="E39" i="57" s="1"/>
  <c r="F47" i="57"/>
  <c r="G47" i="57"/>
  <c r="H47" i="57"/>
  <c r="I47" i="57"/>
  <c r="J47" i="57"/>
  <c r="K47" i="57"/>
  <c r="L39" i="57" s="1"/>
  <c r="B47" i="57"/>
  <c r="B36" i="55"/>
  <c r="C36" i="55"/>
  <c r="C37" i="55" s="1"/>
  <c r="D36" i="55"/>
  <c r="E36" i="55"/>
  <c r="F36" i="55"/>
  <c r="G36" i="55"/>
  <c r="H36" i="55"/>
  <c r="I36" i="55"/>
  <c r="J36" i="55"/>
  <c r="K36" i="55"/>
  <c r="L36" i="55"/>
  <c r="C34" i="55"/>
  <c r="D34" i="55"/>
  <c r="E34" i="55"/>
  <c r="F34" i="55"/>
  <c r="G34" i="55"/>
  <c r="H34" i="55"/>
  <c r="I34" i="55"/>
  <c r="J34" i="55"/>
  <c r="K34" i="55"/>
  <c r="L34" i="55"/>
  <c r="B34" i="55"/>
  <c r="C35" i="55"/>
  <c r="E35" i="55"/>
  <c r="H35" i="55"/>
  <c r="K35" i="55"/>
  <c r="K34" i="54"/>
  <c r="L34" i="54"/>
  <c r="B42" i="54"/>
  <c r="B34" i="54" s="1"/>
  <c r="B42" i="55"/>
  <c r="B35" i="55" s="1"/>
  <c r="C34" i="54"/>
  <c r="D34" i="54"/>
  <c r="F34" i="54"/>
  <c r="B35" i="54"/>
  <c r="C35" i="54"/>
  <c r="C36" i="54" s="1"/>
  <c r="D35" i="54"/>
  <c r="E35" i="54"/>
  <c r="F35" i="54"/>
  <c r="G35" i="54"/>
  <c r="H35" i="54"/>
  <c r="I35" i="54"/>
  <c r="J35" i="54"/>
  <c r="K35" i="54"/>
  <c r="L35" i="54"/>
  <c r="C33" i="54"/>
  <c r="D33" i="54"/>
  <c r="E33" i="54"/>
  <c r="F33" i="54"/>
  <c r="G33" i="54"/>
  <c r="H33" i="54"/>
  <c r="I33" i="54"/>
  <c r="J33" i="54"/>
  <c r="K33" i="54"/>
  <c r="L33" i="54"/>
  <c r="B33" i="54"/>
  <c r="O19" i="51"/>
  <c r="P19" i="51"/>
  <c r="O20" i="51"/>
  <c r="P20" i="51"/>
  <c r="O21" i="51"/>
  <c r="P21" i="51"/>
  <c r="O22" i="51"/>
  <c r="P22" i="51"/>
  <c r="O23" i="51"/>
  <c r="P23" i="51"/>
  <c r="O24" i="51"/>
  <c r="P24" i="51"/>
  <c r="O25" i="51"/>
  <c r="P25" i="51"/>
  <c r="O26" i="51"/>
  <c r="P26" i="51"/>
  <c r="C41" i="98"/>
  <c r="D41" i="98"/>
  <c r="E41" i="98"/>
  <c r="F41" i="98"/>
  <c r="G41" i="98"/>
  <c r="H41" i="98"/>
  <c r="I41" i="98"/>
  <c r="J41" i="98"/>
  <c r="K41" i="98"/>
  <c r="K31" i="98" s="1"/>
  <c r="J54" i="99"/>
  <c r="R34" i="99" s="1"/>
  <c r="J55" i="99"/>
  <c r="R35" i="99" s="1"/>
  <c r="J56" i="99"/>
  <c r="R36" i="99" s="1"/>
  <c r="J57" i="99"/>
  <c r="R37" i="99" s="1"/>
  <c r="J58" i="99"/>
  <c r="R38" i="99" s="1"/>
  <c r="J59" i="99"/>
  <c r="R39" i="99" s="1"/>
  <c r="J60" i="99"/>
  <c r="R40" i="99" s="1"/>
  <c r="J53" i="99"/>
  <c r="R33" i="99" s="1"/>
  <c r="B53" i="99"/>
  <c r="G56" i="99"/>
  <c r="J42" i="97"/>
  <c r="J33" i="97" s="1"/>
  <c r="J43" i="97"/>
  <c r="J34" i="97" s="1"/>
  <c r="J41" i="97"/>
  <c r="J32" i="97" s="1"/>
  <c r="K30" i="91"/>
  <c r="K29" i="91"/>
  <c r="K28" i="91"/>
  <c r="J28" i="91"/>
  <c r="K27" i="91"/>
  <c r="J27" i="91"/>
  <c r="Z99" i="37"/>
  <c r="B61" i="37" s="1"/>
  <c r="AA99" i="37"/>
  <c r="C61" i="37" s="1"/>
  <c r="AB99" i="37"/>
  <c r="D61" i="37" s="1"/>
  <c r="AC99" i="37"/>
  <c r="E61" i="37" s="1"/>
  <c r="AD99" i="37"/>
  <c r="F61" i="37" s="1"/>
  <c r="AE99" i="37"/>
  <c r="G61" i="37" s="1"/>
  <c r="AF99" i="37"/>
  <c r="H61" i="37" s="1"/>
  <c r="Z100" i="37"/>
  <c r="AA100" i="37"/>
  <c r="C62" i="37" s="1"/>
  <c r="AB100" i="37"/>
  <c r="D62" i="37" s="1"/>
  <c r="AC100" i="37"/>
  <c r="E62" i="37" s="1"/>
  <c r="AD100" i="37"/>
  <c r="F62" i="37" s="1"/>
  <c r="AE100" i="37"/>
  <c r="G62" i="37" s="1"/>
  <c r="AF100" i="37"/>
  <c r="H62" i="37" s="1"/>
  <c r="Z101" i="37"/>
  <c r="B63" i="37" s="1"/>
  <c r="AA101" i="37"/>
  <c r="C63" i="37" s="1"/>
  <c r="AB101" i="37"/>
  <c r="D63" i="37" s="1"/>
  <c r="AC101" i="37"/>
  <c r="E63" i="37" s="1"/>
  <c r="AD101" i="37"/>
  <c r="F63" i="37" s="1"/>
  <c r="AE101" i="37"/>
  <c r="G63" i="37" s="1"/>
  <c r="AF101" i="37"/>
  <c r="H63" i="37" s="1"/>
  <c r="Z102" i="37"/>
  <c r="B64" i="37" s="1"/>
  <c r="AA102" i="37"/>
  <c r="C64" i="37" s="1"/>
  <c r="AB102" i="37"/>
  <c r="D64" i="37" s="1"/>
  <c r="AC102" i="37"/>
  <c r="E64" i="37" s="1"/>
  <c r="AD102" i="37"/>
  <c r="F64" i="37" s="1"/>
  <c r="AE102" i="37"/>
  <c r="G64" i="37" s="1"/>
  <c r="AF102" i="37"/>
  <c r="H64" i="37" s="1"/>
  <c r="Z103" i="37"/>
  <c r="B65" i="37" s="1"/>
  <c r="AA103" i="37"/>
  <c r="C65" i="37" s="1"/>
  <c r="AB103" i="37"/>
  <c r="D65" i="37" s="1"/>
  <c r="AC103" i="37"/>
  <c r="E65" i="37" s="1"/>
  <c r="AD103" i="37"/>
  <c r="F65" i="37" s="1"/>
  <c r="AE103" i="37"/>
  <c r="G65" i="37" s="1"/>
  <c r="AF103" i="37"/>
  <c r="H65" i="37" s="1"/>
  <c r="Z104" i="37"/>
  <c r="B66" i="37" s="1"/>
  <c r="AA104" i="37"/>
  <c r="C66" i="37" s="1"/>
  <c r="AB104" i="37"/>
  <c r="D66" i="37" s="1"/>
  <c r="AC104" i="37"/>
  <c r="E66" i="37" s="1"/>
  <c r="AD104" i="37"/>
  <c r="F66" i="37" s="1"/>
  <c r="AE104" i="37"/>
  <c r="G66" i="37" s="1"/>
  <c r="AF104" i="37"/>
  <c r="H66" i="37" s="1"/>
  <c r="Z105" i="37"/>
  <c r="B67" i="37" s="1"/>
  <c r="AA105" i="37"/>
  <c r="C67" i="37" s="1"/>
  <c r="AB105" i="37"/>
  <c r="D67" i="37" s="1"/>
  <c r="AC105" i="37"/>
  <c r="E67" i="37" s="1"/>
  <c r="AD105" i="37"/>
  <c r="F67" i="37" s="1"/>
  <c r="AE105" i="37"/>
  <c r="G67" i="37" s="1"/>
  <c r="AF105" i="37"/>
  <c r="H67" i="37" s="1"/>
  <c r="Z106" i="37"/>
  <c r="B68" i="37" s="1"/>
  <c r="AA106" i="37"/>
  <c r="C68" i="37" s="1"/>
  <c r="AB106" i="37"/>
  <c r="D68" i="37" s="1"/>
  <c r="AC106" i="37"/>
  <c r="E68" i="37" s="1"/>
  <c r="AD106" i="37"/>
  <c r="F68" i="37" s="1"/>
  <c r="AE106" i="37"/>
  <c r="G68" i="37" s="1"/>
  <c r="AF106" i="37"/>
  <c r="H68" i="37" s="1"/>
  <c r="Z107" i="37"/>
  <c r="B69" i="37" s="1"/>
  <c r="AA107" i="37"/>
  <c r="C69" i="37" s="1"/>
  <c r="AB107" i="37"/>
  <c r="D69" i="37" s="1"/>
  <c r="AC107" i="37"/>
  <c r="E69" i="37" s="1"/>
  <c r="AD107" i="37"/>
  <c r="F69" i="37" s="1"/>
  <c r="AE107" i="37"/>
  <c r="G69" i="37" s="1"/>
  <c r="AF107" i="37"/>
  <c r="H69" i="37" s="1"/>
  <c r="Z108" i="37"/>
  <c r="B70" i="37" s="1"/>
  <c r="AA108" i="37"/>
  <c r="C70" i="37" s="1"/>
  <c r="AB108" i="37"/>
  <c r="D70" i="37" s="1"/>
  <c r="AC108" i="37"/>
  <c r="E70" i="37" s="1"/>
  <c r="AD108" i="37"/>
  <c r="F70" i="37" s="1"/>
  <c r="AE108" i="37"/>
  <c r="G70" i="37" s="1"/>
  <c r="AF108" i="37"/>
  <c r="H70" i="37" s="1"/>
  <c r="Z109" i="37"/>
  <c r="B71" i="37" s="1"/>
  <c r="AA109" i="37"/>
  <c r="C71" i="37" s="1"/>
  <c r="AB109" i="37"/>
  <c r="D71" i="37" s="1"/>
  <c r="AC109" i="37"/>
  <c r="E71" i="37" s="1"/>
  <c r="AD109" i="37"/>
  <c r="F71" i="37" s="1"/>
  <c r="AE109" i="37"/>
  <c r="G71" i="37" s="1"/>
  <c r="AF109" i="37"/>
  <c r="H71" i="37" s="1"/>
  <c r="Z110" i="37"/>
  <c r="B72" i="37" s="1"/>
  <c r="AA110" i="37"/>
  <c r="C72" i="37" s="1"/>
  <c r="AB110" i="37"/>
  <c r="D72" i="37" s="1"/>
  <c r="AC110" i="37"/>
  <c r="E72" i="37" s="1"/>
  <c r="AD110" i="37"/>
  <c r="F72" i="37" s="1"/>
  <c r="AE110" i="37"/>
  <c r="G72" i="37" s="1"/>
  <c r="AF110" i="37"/>
  <c r="H72" i="37" s="1"/>
  <c r="Z111" i="37"/>
  <c r="B73" i="37" s="1"/>
  <c r="AA111" i="37"/>
  <c r="C73" i="37" s="1"/>
  <c r="AB111" i="37"/>
  <c r="D73" i="37" s="1"/>
  <c r="AC111" i="37"/>
  <c r="E73" i="37" s="1"/>
  <c r="AD111" i="37"/>
  <c r="F73" i="37" s="1"/>
  <c r="AE111" i="37"/>
  <c r="G73" i="37" s="1"/>
  <c r="AF111" i="37"/>
  <c r="H73" i="37" s="1"/>
  <c r="Z112" i="37"/>
  <c r="B74" i="37" s="1"/>
  <c r="AA112" i="37"/>
  <c r="C74" i="37" s="1"/>
  <c r="AB112" i="37"/>
  <c r="D74" i="37" s="1"/>
  <c r="AC112" i="37"/>
  <c r="E74" i="37" s="1"/>
  <c r="AD112" i="37"/>
  <c r="F74" i="37" s="1"/>
  <c r="AE112" i="37"/>
  <c r="G74" i="37" s="1"/>
  <c r="AF112" i="37"/>
  <c r="H74" i="37" s="1"/>
  <c r="Z113" i="37"/>
  <c r="B75" i="37" s="1"/>
  <c r="AA113" i="37"/>
  <c r="C75" i="37" s="1"/>
  <c r="AB113" i="37"/>
  <c r="D75" i="37" s="1"/>
  <c r="AC113" i="37"/>
  <c r="E75" i="37" s="1"/>
  <c r="AD113" i="37"/>
  <c r="F75" i="37" s="1"/>
  <c r="AE113" i="37"/>
  <c r="G75" i="37" s="1"/>
  <c r="AF113" i="37"/>
  <c r="H75" i="37" s="1"/>
  <c r="Z114" i="37"/>
  <c r="B76" i="37" s="1"/>
  <c r="AA114" i="37"/>
  <c r="C76" i="37" s="1"/>
  <c r="AB114" i="37"/>
  <c r="D76" i="37" s="1"/>
  <c r="AC114" i="37"/>
  <c r="E76" i="37" s="1"/>
  <c r="AD114" i="37"/>
  <c r="F76" i="37" s="1"/>
  <c r="AE114" i="37"/>
  <c r="G76" i="37" s="1"/>
  <c r="AF114" i="37"/>
  <c r="H76" i="37" s="1"/>
  <c r="Z115" i="37"/>
  <c r="B77" i="37" s="1"/>
  <c r="AA115" i="37"/>
  <c r="C77" i="37" s="1"/>
  <c r="AB115" i="37"/>
  <c r="D77" i="37" s="1"/>
  <c r="AC115" i="37"/>
  <c r="E77" i="37" s="1"/>
  <c r="AD115" i="37"/>
  <c r="F77" i="37" s="1"/>
  <c r="AE115" i="37"/>
  <c r="G77" i="37" s="1"/>
  <c r="AF115" i="37"/>
  <c r="H77" i="37" s="1"/>
  <c r="Z116" i="37"/>
  <c r="B78" i="37" s="1"/>
  <c r="AA116" i="37"/>
  <c r="C78" i="37" s="1"/>
  <c r="AB116" i="37"/>
  <c r="D78" i="37" s="1"/>
  <c r="AC116" i="37"/>
  <c r="E78" i="37" s="1"/>
  <c r="AD116" i="37"/>
  <c r="F78" i="37" s="1"/>
  <c r="AE116" i="37"/>
  <c r="G78" i="37" s="1"/>
  <c r="AF116" i="37"/>
  <c r="H78" i="37" s="1"/>
  <c r="Z117" i="37"/>
  <c r="B79" i="37" s="1"/>
  <c r="AA117" i="37"/>
  <c r="C79" i="37" s="1"/>
  <c r="AB117" i="37"/>
  <c r="D79" i="37" s="1"/>
  <c r="AC117" i="37"/>
  <c r="E79" i="37" s="1"/>
  <c r="AD117" i="37"/>
  <c r="F79" i="37" s="1"/>
  <c r="AE117" i="37"/>
  <c r="G79" i="37" s="1"/>
  <c r="AF117" i="37"/>
  <c r="H79" i="37" s="1"/>
  <c r="Z118" i="37"/>
  <c r="B80" i="37" s="1"/>
  <c r="AA118" i="37"/>
  <c r="C80" i="37" s="1"/>
  <c r="AB118" i="37"/>
  <c r="D80" i="37" s="1"/>
  <c r="AC118" i="37"/>
  <c r="E80" i="37" s="1"/>
  <c r="AD118" i="37"/>
  <c r="F80" i="37" s="1"/>
  <c r="AE118" i="37"/>
  <c r="G80" i="37" s="1"/>
  <c r="AF118" i="37"/>
  <c r="H80" i="37" s="1"/>
  <c r="Z119" i="37"/>
  <c r="B81" i="37" s="1"/>
  <c r="AA119" i="37"/>
  <c r="C81" i="37" s="1"/>
  <c r="AB119" i="37"/>
  <c r="D81" i="37" s="1"/>
  <c r="AC119" i="37"/>
  <c r="E81" i="37" s="1"/>
  <c r="AD119" i="37"/>
  <c r="F81" i="37" s="1"/>
  <c r="AE119" i="37"/>
  <c r="G81" i="37" s="1"/>
  <c r="AF119" i="37"/>
  <c r="H81" i="37" s="1"/>
  <c r="Z120" i="37"/>
  <c r="B82" i="37" s="1"/>
  <c r="AA120" i="37"/>
  <c r="C82" i="37" s="1"/>
  <c r="AB120" i="37"/>
  <c r="D82" i="37" s="1"/>
  <c r="AC120" i="37"/>
  <c r="E82" i="37" s="1"/>
  <c r="AD120" i="37"/>
  <c r="F82" i="37" s="1"/>
  <c r="AE120" i="37"/>
  <c r="G82" i="37" s="1"/>
  <c r="AF120" i="37"/>
  <c r="H82" i="37" s="1"/>
  <c r="Z121" i="37"/>
  <c r="B83" i="37" s="1"/>
  <c r="AA121" i="37"/>
  <c r="C83" i="37" s="1"/>
  <c r="AB121" i="37"/>
  <c r="D83" i="37" s="1"/>
  <c r="AC121" i="37"/>
  <c r="E83" i="37" s="1"/>
  <c r="AD121" i="37"/>
  <c r="F83" i="37" s="1"/>
  <c r="AE121" i="37"/>
  <c r="G83" i="37" s="1"/>
  <c r="AF121" i="37"/>
  <c r="H83" i="37" s="1"/>
  <c r="Z122" i="37"/>
  <c r="B84" i="37" s="1"/>
  <c r="AA122" i="37"/>
  <c r="C84" i="37" s="1"/>
  <c r="AB122" i="37"/>
  <c r="D84" i="37" s="1"/>
  <c r="AC122" i="37"/>
  <c r="E84" i="37" s="1"/>
  <c r="AD122" i="37"/>
  <c r="F84" i="37" s="1"/>
  <c r="AE122" i="37"/>
  <c r="G84" i="37" s="1"/>
  <c r="AF122" i="37"/>
  <c r="H84" i="37" s="1"/>
  <c r="Z123" i="37"/>
  <c r="B85" i="37" s="1"/>
  <c r="AA123" i="37"/>
  <c r="C85" i="37" s="1"/>
  <c r="AB123" i="37"/>
  <c r="D85" i="37" s="1"/>
  <c r="AC123" i="37"/>
  <c r="E85" i="37" s="1"/>
  <c r="AD123" i="37"/>
  <c r="F85" i="37" s="1"/>
  <c r="AE123" i="37"/>
  <c r="G85" i="37" s="1"/>
  <c r="AF123" i="37"/>
  <c r="H85" i="37" s="1"/>
  <c r="Z124" i="37"/>
  <c r="B86" i="37" s="1"/>
  <c r="AA124" i="37"/>
  <c r="C86" i="37" s="1"/>
  <c r="AB124" i="37"/>
  <c r="D86" i="37" s="1"/>
  <c r="AC124" i="37"/>
  <c r="E86" i="37" s="1"/>
  <c r="AD124" i="37"/>
  <c r="F86" i="37" s="1"/>
  <c r="AE124" i="37"/>
  <c r="G86" i="37" s="1"/>
  <c r="AF124" i="37"/>
  <c r="H86" i="37" s="1"/>
  <c r="Z125" i="37"/>
  <c r="B87" i="37" s="1"/>
  <c r="AA125" i="37"/>
  <c r="C87" i="37" s="1"/>
  <c r="AB125" i="37"/>
  <c r="D87" i="37" s="1"/>
  <c r="AC125" i="37"/>
  <c r="E87" i="37" s="1"/>
  <c r="AD125" i="37"/>
  <c r="F87" i="37" s="1"/>
  <c r="AE125" i="37"/>
  <c r="G87" i="37" s="1"/>
  <c r="AF125" i="37"/>
  <c r="H87" i="37" s="1"/>
  <c r="Z126" i="37"/>
  <c r="B88" i="37" s="1"/>
  <c r="AA126" i="37"/>
  <c r="C88" i="37" s="1"/>
  <c r="AB126" i="37"/>
  <c r="D88" i="37" s="1"/>
  <c r="AC126" i="37"/>
  <c r="E88" i="37" s="1"/>
  <c r="AD126" i="37"/>
  <c r="F88" i="37" s="1"/>
  <c r="AE126" i="37"/>
  <c r="G88" i="37" s="1"/>
  <c r="AF126" i="37"/>
  <c r="H88" i="37" s="1"/>
  <c r="AA98" i="37"/>
  <c r="C60" i="37" s="1"/>
  <c r="AB98" i="37"/>
  <c r="D60" i="37" s="1"/>
  <c r="AC98" i="37"/>
  <c r="E60" i="37" s="1"/>
  <c r="AD98" i="37"/>
  <c r="F60" i="37" s="1"/>
  <c r="AE98" i="37"/>
  <c r="G60" i="37" s="1"/>
  <c r="AF98" i="37"/>
  <c r="H60" i="37" s="1"/>
  <c r="Z98" i="37"/>
  <c r="B60" i="37" s="1"/>
  <c r="B64" i="33"/>
  <c r="C64" i="33"/>
  <c r="D64" i="33"/>
  <c r="E64" i="33"/>
  <c r="F64" i="33"/>
  <c r="G64" i="33"/>
  <c r="H64" i="33"/>
  <c r="I64" i="33"/>
  <c r="J64" i="33"/>
  <c r="K64" i="33"/>
  <c r="B65" i="33"/>
  <c r="C65" i="33"/>
  <c r="D65" i="33"/>
  <c r="E65" i="33"/>
  <c r="F65" i="33"/>
  <c r="G65" i="33"/>
  <c r="H65" i="33"/>
  <c r="I65" i="33"/>
  <c r="J65" i="33"/>
  <c r="K65" i="33"/>
  <c r="B66" i="33"/>
  <c r="C66" i="33"/>
  <c r="D66" i="33"/>
  <c r="E66" i="33"/>
  <c r="F66" i="33"/>
  <c r="G66" i="33"/>
  <c r="H66" i="33"/>
  <c r="I66" i="33"/>
  <c r="J66" i="33"/>
  <c r="K66" i="33"/>
  <c r="C67" i="33"/>
  <c r="D67" i="33"/>
  <c r="E67" i="33"/>
  <c r="F67" i="33"/>
  <c r="G67" i="33"/>
  <c r="H67" i="33"/>
  <c r="I67" i="33"/>
  <c r="J67" i="33"/>
  <c r="K67" i="33"/>
  <c r="B63" i="33"/>
  <c r="C63" i="33"/>
  <c r="C29" i="36" s="1"/>
  <c r="D63" i="33"/>
  <c r="D29" i="36" s="1"/>
  <c r="E63" i="33"/>
  <c r="E29" i="36" s="1"/>
  <c r="F63" i="33"/>
  <c r="F29" i="36" s="1"/>
  <c r="G63" i="33"/>
  <c r="G29" i="36" s="1"/>
  <c r="H63" i="33"/>
  <c r="H29" i="36" s="1"/>
  <c r="I63" i="33"/>
  <c r="I29" i="36" s="1"/>
  <c r="J63" i="33"/>
  <c r="J29" i="36" s="1"/>
  <c r="K63" i="33"/>
  <c r="K29" i="36" s="1"/>
  <c r="B68" i="33"/>
  <c r="C68" i="33"/>
  <c r="D68" i="33"/>
  <c r="E68" i="33"/>
  <c r="F68" i="33"/>
  <c r="G68" i="33"/>
  <c r="H68" i="33"/>
  <c r="I68" i="33"/>
  <c r="J68" i="33"/>
  <c r="K68" i="33"/>
  <c r="B69" i="33"/>
  <c r="C69" i="33"/>
  <c r="D69" i="33"/>
  <c r="E69" i="33"/>
  <c r="F69" i="33"/>
  <c r="G69" i="33"/>
  <c r="H69" i="33"/>
  <c r="I69" i="33"/>
  <c r="J69" i="33"/>
  <c r="K69" i="33"/>
  <c r="B70" i="33"/>
  <c r="C70" i="33"/>
  <c r="D70" i="33"/>
  <c r="E70" i="33"/>
  <c r="F70" i="33"/>
  <c r="G70" i="33"/>
  <c r="H70" i="33"/>
  <c r="I70" i="33"/>
  <c r="J70" i="33"/>
  <c r="K70" i="33"/>
  <c r="B71" i="33"/>
  <c r="C71" i="33"/>
  <c r="D71" i="33"/>
  <c r="E71" i="33"/>
  <c r="F71" i="33"/>
  <c r="G71" i="33"/>
  <c r="H71" i="33"/>
  <c r="I71" i="33"/>
  <c r="J71" i="33"/>
  <c r="K71" i="33"/>
  <c r="B72" i="33"/>
  <c r="C72" i="33"/>
  <c r="D72" i="33"/>
  <c r="E72" i="33"/>
  <c r="F72" i="33"/>
  <c r="G72" i="33"/>
  <c r="H72" i="33"/>
  <c r="I72" i="33"/>
  <c r="J72" i="33"/>
  <c r="K72" i="33"/>
  <c r="B73" i="33"/>
  <c r="C73" i="33"/>
  <c r="D73" i="33"/>
  <c r="E73" i="33"/>
  <c r="F73" i="33"/>
  <c r="G73" i="33"/>
  <c r="H73" i="33"/>
  <c r="I73" i="33"/>
  <c r="J73" i="33"/>
  <c r="K73" i="33"/>
  <c r="B74" i="33"/>
  <c r="C74" i="33"/>
  <c r="D74" i="33"/>
  <c r="E74" i="33"/>
  <c r="F74" i="33"/>
  <c r="G74" i="33"/>
  <c r="H74" i="33"/>
  <c r="I74" i="33"/>
  <c r="J74" i="33"/>
  <c r="K74" i="33"/>
  <c r="B75" i="33"/>
  <c r="C75" i="33"/>
  <c r="D75" i="33"/>
  <c r="E75" i="33"/>
  <c r="F75" i="33"/>
  <c r="G75" i="33"/>
  <c r="H75" i="33"/>
  <c r="I75" i="33"/>
  <c r="J75" i="33"/>
  <c r="K75" i="33"/>
  <c r="B76" i="33"/>
  <c r="C76" i="33"/>
  <c r="D76" i="33"/>
  <c r="E76" i="33"/>
  <c r="F76" i="33"/>
  <c r="G76" i="33"/>
  <c r="H76" i="33"/>
  <c r="I76" i="33"/>
  <c r="J76" i="33"/>
  <c r="K76" i="33"/>
  <c r="B77" i="33"/>
  <c r="C77" i="33"/>
  <c r="D77" i="33"/>
  <c r="E77" i="33"/>
  <c r="F77" i="33"/>
  <c r="G77" i="33"/>
  <c r="H77" i="33"/>
  <c r="I77" i="33"/>
  <c r="J77" i="33"/>
  <c r="K77" i="33"/>
  <c r="B78" i="33"/>
  <c r="C78" i="33"/>
  <c r="D78" i="33"/>
  <c r="E78" i="33"/>
  <c r="F78" i="33"/>
  <c r="G78" i="33"/>
  <c r="H78" i="33"/>
  <c r="I78" i="33"/>
  <c r="J78" i="33"/>
  <c r="K78" i="33"/>
  <c r="C61" i="33"/>
  <c r="C27" i="36" s="1"/>
  <c r="D61" i="33"/>
  <c r="D27" i="36" s="1"/>
  <c r="E61" i="33"/>
  <c r="E27" i="36" s="1"/>
  <c r="F61" i="33"/>
  <c r="F27" i="36" s="1"/>
  <c r="G61" i="33"/>
  <c r="G27" i="36" s="1"/>
  <c r="H61" i="33"/>
  <c r="H27" i="36" s="1"/>
  <c r="I61" i="33"/>
  <c r="I27" i="36" s="1"/>
  <c r="J61" i="33"/>
  <c r="J27" i="36" s="1"/>
  <c r="K61" i="33"/>
  <c r="K27" i="36" s="1"/>
  <c r="C62" i="33"/>
  <c r="C28" i="36" s="1"/>
  <c r="D62" i="33"/>
  <c r="D28" i="36" s="1"/>
  <c r="E62" i="33"/>
  <c r="E28" i="36" s="1"/>
  <c r="F62" i="33"/>
  <c r="F28" i="36" s="1"/>
  <c r="G62" i="33"/>
  <c r="G28" i="36" s="1"/>
  <c r="H62" i="33"/>
  <c r="H28" i="36" s="1"/>
  <c r="I62" i="33"/>
  <c r="I28" i="36" s="1"/>
  <c r="J62" i="33"/>
  <c r="J28" i="36" s="1"/>
  <c r="K62" i="33"/>
  <c r="K28" i="36" s="1"/>
  <c r="B62" i="33"/>
  <c r="B82" i="32"/>
  <c r="B65" i="32"/>
  <c r="C65" i="32"/>
  <c r="D65" i="32"/>
  <c r="E65" i="32"/>
  <c r="F65" i="32"/>
  <c r="G65" i="32"/>
  <c r="H65" i="32"/>
  <c r="I65" i="32"/>
  <c r="J65" i="32"/>
  <c r="K65" i="32"/>
  <c r="B66" i="32"/>
  <c r="C66" i="32"/>
  <c r="D66" i="32"/>
  <c r="E66" i="32"/>
  <c r="F66" i="32"/>
  <c r="G66" i="32"/>
  <c r="H66" i="32"/>
  <c r="I66" i="32"/>
  <c r="J66" i="32"/>
  <c r="K66" i="32"/>
  <c r="B67" i="32"/>
  <c r="C67" i="32"/>
  <c r="D67" i="32"/>
  <c r="E67" i="32"/>
  <c r="F67" i="32"/>
  <c r="G67" i="32"/>
  <c r="H67" i="32"/>
  <c r="I67" i="32"/>
  <c r="J67" i="32"/>
  <c r="K67" i="32"/>
  <c r="B68" i="32"/>
  <c r="C68" i="32"/>
  <c r="D68" i="32"/>
  <c r="E68" i="32"/>
  <c r="F68" i="32"/>
  <c r="G68" i="32"/>
  <c r="H68" i="32"/>
  <c r="I68" i="32"/>
  <c r="J68" i="32"/>
  <c r="K68" i="32"/>
  <c r="B69" i="32"/>
  <c r="C69" i="32"/>
  <c r="D69" i="32"/>
  <c r="E69" i="32"/>
  <c r="F69" i="32"/>
  <c r="G69" i="32"/>
  <c r="H69" i="32"/>
  <c r="I69" i="32"/>
  <c r="J69" i="32"/>
  <c r="K69" i="32"/>
  <c r="B70" i="32"/>
  <c r="C70" i="32"/>
  <c r="D70" i="32"/>
  <c r="E70" i="32"/>
  <c r="F70" i="32"/>
  <c r="G70" i="32"/>
  <c r="H70" i="32"/>
  <c r="I70" i="32"/>
  <c r="J70" i="32"/>
  <c r="K70" i="32"/>
  <c r="B71" i="32"/>
  <c r="C71" i="32"/>
  <c r="D71" i="32"/>
  <c r="E71" i="32"/>
  <c r="F71" i="32"/>
  <c r="G71" i="32"/>
  <c r="H71" i="32"/>
  <c r="I71" i="32"/>
  <c r="J71" i="32"/>
  <c r="K71" i="32"/>
  <c r="B72" i="32"/>
  <c r="C72" i="32"/>
  <c r="D72" i="32"/>
  <c r="E72" i="32"/>
  <c r="F72" i="32"/>
  <c r="G72" i="32"/>
  <c r="H72" i="32"/>
  <c r="I72" i="32"/>
  <c r="J72" i="32"/>
  <c r="K72" i="32"/>
  <c r="B73" i="32"/>
  <c r="C73" i="32"/>
  <c r="D73" i="32"/>
  <c r="E73" i="32"/>
  <c r="F73" i="32"/>
  <c r="G73" i="32"/>
  <c r="H73" i="32"/>
  <c r="I73" i="32"/>
  <c r="J73" i="32"/>
  <c r="K73" i="32"/>
  <c r="B74" i="32"/>
  <c r="C74" i="32"/>
  <c r="D74" i="32"/>
  <c r="E74" i="32"/>
  <c r="F74" i="32"/>
  <c r="G74" i="32"/>
  <c r="H74" i="32"/>
  <c r="I74" i="32"/>
  <c r="J74" i="32"/>
  <c r="K74" i="32"/>
  <c r="B75" i="32"/>
  <c r="C75" i="32"/>
  <c r="D75" i="32"/>
  <c r="E75" i="32"/>
  <c r="F75" i="32"/>
  <c r="G75" i="32"/>
  <c r="H75" i="32"/>
  <c r="I75" i="32"/>
  <c r="J75" i="32"/>
  <c r="K75" i="32"/>
  <c r="B76" i="32"/>
  <c r="C76" i="32"/>
  <c r="D76" i="32"/>
  <c r="E76" i="32"/>
  <c r="F76" i="32"/>
  <c r="G76" i="32"/>
  <c r="H76" i="32"/>
  <c r="I76" i="32"/>
  <c r="J76" i="32"/>
  <c r="K76" i="32"/>
  <c r="B77" i="32"/>
  <c r="C77" i="32"/>
  <c r="D77" i="32"/>
  <c r="E77" i="32"/>
  <c r="F77" i="32"/>
  <c r="G77" i="32"/>
  <c r="H77" i="32"/>
  <c r="I77" i="32"/>
  <c r="J77" i="32"/>
  <c r="K77" i="32"/>
  <c r="B64" i="32"/>
  <c r="C64" i="32"/>
  <c r="D64" i="32"/>
  <c r="E64" i="32"/>
  <c r="F64" i="32"/>
  <c r="G64" i="32"/>
  <c r="H64" i="32"/>
  <c r="I64" i="32"/>
  <c r="J64" i="32"/>
  <c r="K64" i="32"/>
  <c r="B78" i="32"/>
  <c r="C78" i="32"/>
  <c r="D78" i="32"/>
  <c r="E78" i="32"/>
  <c r="F78" i="32"/>
  <c r="G78" i="32"/>
  <c r="H78" i="32"/>
  <c r="I78" i="32"/>
  <c r="J78" i="32"/>
  <c r="K78" i="32"/>
  <c r="B79" i="32"/>
  <c r="C79" i="32"/>
  <c r="D79" i="32"/>
  <c r="E79" i="32"/>
  <c r="F79" i="32"/>
  <c r="G79" i="32"/>
  <c r="H79" i="32"/>
  <c r="I79" i="32"/>
  <c r="J79" i="32"/>
  <c r="K79" i="32"/>
  <c r="B80" i="32"/>
  <c r="C80" i="32"/>
  <c r="D80" i="32"/>
  <c r="E80" i="32"/>
  <c r="F80" i="32"/>
  <c r="G80" i="32"/>
  <c r="H80" i="32"/>
  <c r="I80" i="32"/>
  <c r="J80" i="32"/>
  <c r="K80" i="32"/>
  <c r="B81" i="32"/>
  <c r="C81" i="32"/>
  <c r="D81" i="32"/>
  <c r="E81" i="32"/>
  <c r="F81" i="32"/>
  <c r="G81" i="32"/>
  <c r="H81" i="32"/>
  <c r="I81" i="32"/>
  <c r="J81" i="32"/>
  <c r="K81" i="32"/>
  <c r="C82" i="32"/>
  <c r="D82" i="32"/>
  <c r="E82" i="32"/>
  <c r="F82" i="32"/>
  <c r="G82" i="32"/>
  <c r="H82" i="32"/>
  <c r="I82" i="32"/>
  <c r="J82" i="32"/>
  <c r="K82" i="32"/>
  <c r="B83" i="32"/>
  <c r="C83" i="32"/>
  <c r="D83" i="32"/>
  <c r="E83" i="32"/>
  <c r="F83" i="32"/>
  <c r="G83" i="32"/>
  <c r="H83" i="32"/>
  <c r="I83" i="32"/>
  <c r="J83" i="32"/>
  <c r="K83" i="32"/>
  <c r="B84" i="32"/>
  <c r="C84" i="32"/>
  <c r="D84" i="32"/>
  <c r="E84" i="32"/>
  <c r="F84" i="32"/>
  <c r="G84" i="32"/>
  <c r="H84" i="32"/>
  <c r="I84" i="32"/>
  <c r="J84" i="32"/>
  <c r="K84" i="32"/>
  <c r="B85" i="32"/>
  <c r="C85" i="32"/>
  <c r="D85" i="32"/>
  <c r="E85" i="32"/>
  <c r="F85" i="32"/>
  <c r="G85" i="32"/>
  <c r="H85" i="32"/>
  <c r="I85" i="32"/>
  <c r="J85" i="32"/>
  <c r="K85" i="32"/>
  <c r="B86" i="32"/>
  <c r="C86" i="32"/>
  <c r="D86" i="32"/>
  <c r="E86" i="32"/>
  <c r="F86" i="32"/>
  <c r="G86" i="32"/>
  <c r="H86" i="32"/>
  <c r="I86" i="32"/>
  <c r="J86" i="32"/>
  <c r="K86" i="32"/>
  <c r="B87" i="32"/>
  <c r="C87" i="32"/>
  <c r="D87" i="32"/>
  <c r="E87" i="32"/>
  <c r="F87" i="32"/>
  <c r="G87" i="32"/>
  <c r="H87" i="32"/>
  <c r="I87" i="32"/>
  <c r="J87" i="32"/>
  <c r="K87" i="32"/>
  <c r="B88" i="32"/>
  <c r="C88" i="32"/>
  <c r="D88" i="32"/>
  <c r="E88" i="32"/>
  <c r="F88" i="32"/>
  <c r="G88" i="32"/>
  <c r="H88" i="32"/>
  <c r="I88" i="32"/>
  <c r="J88" i="32"/>
  <c r="K88" i="32"/>
  <c r="B89" i="32"/>
  <c r="C89" i="32"/>
  <c r="D89" i="32"/>
  <c r="E89" i="32"/>
  <c r="F89" i="32"/>
  <c r="G89" i="32"/>
  <c r="H89" i="32"/>
  <c r="I89" i="32"/>
  <c r="J89" i="32"/>
  <c r="K89" i="32"/>
  <c r="C62" i="32"/>
  <c r="D62" i="32"/>
  <c r="E62" i="32"/>
  <c r="F62" i="32"/>
  <c r="G62" i="32"/>
  <c r="H62" i="32"/>
  <c r="I62" i="32"/>
  <c r="J62" i="32"/>
  <c r="K62" i="32"/>
  <c r="B62" i="32"/>
  <c r="C63" i="32"/>
  <c r="D63" i="32"/>
  <c r="E63" i="32"/>
  <c r="F63" i="32"/>
  <c r="G63" i="32"/>
  <c r="H63" i="32"/>
  <c r="I63" i="32"/>
  <c r="J63" i="32"/>
  <c r="K63" i="32"/>
  <c r="B63" i="32"/>
  <c r="B66" i="31"/>
  <c r="C66" i="31"/>
  <c r="D66" i="31"/>
  <c r="E66" i="31"/>
  <c r="F66" i="31"/>
  <c r="G66" i="31"/>
  <c r="H66" i="31"/>
  <c r="I66" i="31"/>
  <c r="J66" i="31"/>
  <c r="K66" i="31"/>
  <c r="B67" i="31"/>
  <c r="C67" i="31"/>
  <c r="D67" i="31"/>
  <c r="E67" i="31"/>
  <c r="F67" i="31"/>
  <c r="G67" i="31"/>
  <c r="H67" i="31"/>
  <c r="I67" i="31"/>
  <c r="J67" i="31"/>
  <c r="K67" i="31"/>
  <c r="B68" i="31"/>
  <c r="C68" i="31"/>
  <c r="D68" i="31"/>
  <c r="E68" i="31"/>
  <c r="F68" i="31"/>
  <c r="G68" i="31"/>
  <c r="H68" i="31"/>
  <c r="I68" i="31"/>
  <c r="J68" i="31"/>
  <c r="K68" i="31"/>
  <c r="B69" i="31"/>
  <c r="C69" i="31"/>
  <c r="D69" i="31"/>
  <c r="E69" i="31"/>
  <c r="F69" i="31"/>
  <c r="G69" i="31"/>
  <c r="H69" i="31"/>
  <c r="I69" i="31"/>
  <c r="J69" i="31"/>
  <c r="K69" i="31"/>
  <c r="B70" i="31"/>
  <c r="C70" i="31"/>
  <c r="D70" i="31"/>
  <c r="E70" i="31"/>
  <c r="F70" i="31"/>
  <c r="G70" i="31"/>
  <c r="H70" i="31"/>
  <c r="I70" i="31"/>
  <c r="J70" i="31"/>
  <c r="K70" i="31"/>
  <c r="B71" i="31"/>
  <c r="C71" i="31"/>
  <c r="D71" i="31"/>
  <c r="E71" i="31"/>
  <c r="F71" i="31"/>
  <c r="G71" i="31"/>
  <c r="H71" i="31"/>
  <c r="I71" i="31"/>
  <c r="J71" i="31"/>
  <c r="K71" i="31"/>
  <c r="B72" i="31"/>
  <c r="C72" i="31"/>
  <c r="D72" i="31"/>
  <c r="E72" i="31"/>
  <c r="F72" i="31"/>
  <c r="G72" i="31"/>
  <c r="H72" i="31"/>
  <c r="I72" i="31"/>
  <c r="J72" i="31"/>
  <c r="K72" i="31"/>
  <c r="B73" i="31"/>
  <c r="C73" i="31"/>
  <c r="D73" i="31"/>
  <c r="E73" i="31"/>
  <c r="F73" i="31"/>
  <c r="G73" i="31"/>
  <c r="H73" i="31"/>
  <c r="I73" i="31"/>
  <c r="J73" i="31"/>
  <c r="K73" i="31"/>
  <c r="B74" i="31"/>
  <c r="C74" i="31"/>
  <c r="D74" i="31"/>
  <c r="E74" i="31"/>
  <c r="F74" i="31"/>
  <c r="G74" i="31"/>
  <c r="H74" i="31"/>
  <c r="I74" i="31"/>
  <c r="J74" i="31"/>
  <c r="K74" i="31"/>
  <c r="B75" i="31"/>
  <c r="C75" i="31"/>
  <c r="D75" i="31"/>
  <c r="E75" i="31"/>
  <c r="F75" i="31"/>
  <c r="G75" i="31"/>
  <c r="H75" i="31"/>
  <c r="I75" i="31"/>
  <c r="J75" i="31"/>
  <c r="K75" i="31"/>
  <c r="B76" i="31"/>
  <c r="C76" i="31"/>
  <c r="D76" i="31"/>
  <c r="E76" i="31"/>
  <c r="F76" i="31"/>
  <c r="G76" i="31"/>
  <c r="H76" i="31"/>
  <c r="I76" i="31"/>
  <c r="J76" i="31"/>
  <c r="K76" i="31"/>
  <c r="B77" i="31"/>
  <c r="C77" i="31"/>
  <c r="D77" i="31"/>
  <c r="E77" i="31"/>
  <c r="F77" i="31"/>
  <c r="G77" i="31"/>
  <c r="H77" i="31"/>
  <c r="I77" i="31"/>
  <c r="J77" i="31"/>
  <c r="K77" i="31"/>
  <c r="B78" i="31"/>
  <c r="C78" i="31"/>
  <c r="D78" i="31"/>
  <c r="E78" i="31"/>
  <c r="F78" i="31"/>
  <c r="G78" i="31"/>
  <c r="H78" i="31"/>
  <c r="I78" i="31"/>
  <c r="J78" i="31"/>
  <c r="K78" i="31"/>
  <c r="B79" i="31"/>
  <c r="C79" i="31"/>
  <c r="D79" i="31"/>
  <c r="E79" i="31"/>
  <c r="F79" i="31"/>
  <c r="G79" i="31"/>
  <c r="H79" i="31"/>
  <c r="I79" i="31"/>
  <c r="J79" i="31"/>
  <c r="K79" i="31"/>
  <c r="B80" i="31"/>
  <c r="C80" i="31"/>
  <c r="D80" i="31"/>
  <c r="E80" i="31"/>
  <c r="F80" i="31"/>
  <c r="G80" i="31"/>
  <c r="H80" i="31"/>
  <c r="I80" i="31"/>
  <c r="J80" i="31"/>
  <c r="K80" i="31"/>
  <c r="B81" i="31"/>
  <c r="C81" i="31"/>
  <c r="D81" i="31"/>
  <c r="E81" i="31"/>
  <c r="F81" i="31"/>
  <c r="G81" i="31"/>
  <c r="H81" i="31"/>
  <c r="I81" i="31"/>
  <c r="J81" i="31"/>
  <c r="K81" i="31"/>
  <c r="B82" i="31"/>
  <c r="C82" i="31"/>
  <c r="D82" i="31"/>
  <c r="E82" i="31"/>
  <c r="F82" i="31"/>
  <c r="G82" i="31"/>
  <c r="H82" i="31"/>
  <c r="I82" i="31"/>
  <c r="J82" i="31"/>
  <c r="K82" i="31"/>
  <c r="B83" i="31"/>
  <c r="C83" i="31"/>
  <c r="D83" i="31"/>
  <c r="E83" i="31"/>
  <c r="F83" i="31"/>
  <c r="G83" i="31"/>
  <c r="H83" i="31"/>
  <c r="I83" i="31"/>
  <c r="J83" i="31"/>
  <c r="K83" i="31"/>
  <c r="B84" i="31"/>
  <c r="C84" i="31"/>
  <c r="D84" i="31"/>
  <c r="E84" i="31"/>
  <c r="F84" i="31"/>
  <c r="G84" i="31"/>
  <c r="H84" i="31"/>
  <c r="I84" i="31"/>
  <c r="J84" i="31"/>
  <c r="K84" i="31"/>
  <c r="B85" i="31"/>
  <c r="C85" i="31"/>
  <c r="D85" i="31"/>
  <c r="E85" i="31"/>
  <c r="F85" i="31"/>
  <c r="G85" i="31"/>
  <c r="H85" i="31"/>
  <c r="I85" i="31"/>
  <c r="J85" i="31"/>
  <c r="K85" i="31"/>
  <c r="B86" i="31"/>
  <c r="C86" i="31"/>
  <c r="D86" i="31"/>
  <c r="E86" i="31"/>
  <c r="F86" i="31"/>
  <c r="G86" i="31"/>
  <c r="H86" i="31"/>
  <c r="I86" i="31"/>
  <c r="J86" i="31"/>
  <c r="K86" i="31"/>
  <c r="B87" i="31"/>
  <c r="C87" i="31"/>
  <c r="D87" i="31"/>
  <c r="E87" i="31"/>
  <c r="F87" i="31"/>
  <c r="G87" i="31"/>
  <c r="H87" i="31"/>
  <c r="I87" i="31"/>
  <c r="J87" i="31"/>
  <c r="K87" i="31"/>
  <c r="B88" i="31"/>
  <c r="C88" i="31"/>
  <c r="D88" i="31"/>
  <c r="E88" i="31"/>
  <c r="F88" i="31"/>
  <c r="G88" i="31"/>
  <c r="H88" i="31"/>
  <c r="I88" i="31"/>
  <c r="J88" i="31"/>
  <c r="K88" i="31"/>
  <c r="B89" i="31"/>
  <c r="C89" i="31"/>
  <c r="D89" i="31"/>
  <c r="E89" i="31"/>
  <c r="F89" i="31"/>
  <c r="G89" i="31"/>
  <c r="H89" i="31"/>
  <c r="I89" i="31"/>
  <c r="J89" i="31"/>
  <c r="K89" i="31"/>
  <c r="B90" i="31"/>
  <c r="C90" i="31"/>
  <c r="D90" i="31"/>
  <c r="E90" i="31"/>
  <c r="F90" i="31"/>
  <c r="G90" i="31"/>
  <c r="H90" i="31"/>
  <c r="I90" i="31"/>
  <c r="J90" i="31"/>
  <c r="K90" i="31"/>
  <c r="B91" i="31"/>
  <c r="C91" i="31"/>
  <c r="D91" i="31"/>
  <c r="E91" i="31"/>
  <c r="F91" i="31"/>
  <c r="G91" i="31"/>
  <c r="H91" i="31"/>
  <c r="I91" i="31"/>
  <c r="J91" i="31"/>
  <c r="K91" i="31"/>
  <c r="B92" i="31"/>
  <c r="C92" i="31"/>
  <c r="D92" i="31"/>
  <c r="E92" i="31"/>
  <c r="F92" i="31"/>
  <c r="G92" i="31"/>
  <c r="H92" i="31"/>
  <c r="I92" i="31"/>
  <c r="J92" i="31"/>
  <c r="K92" i="31"/>
  <c r="C64" i="31"/>
  <c r="D64" i="31"/>
  <c r="E64" i="31"/>
  <c r="F64" i="31"/>
  <c r="G64" i="31"/>
  <c r="H64" i="31"/>
  <c r="I64" i="31"/>
  <c r="J64" i="31"/>
  <c r="K64" i="31"/>
  <c r="B64" i="31"/>
  <c r="C65" i="31"/>
  <c r="D65" i="31"/>
  <c r="E65" i="31"/>
  <c r="F65" i="31"/>
  <c r="G65" i="31"/>
  <c r="H65" i="31"/>
  <c r="I65" i="31"/>
  <c r="J65" i="31"/>
  <c r="K65" i="31"/>
  <c r="B65" i="31"/>
  <c r="S41" i="28"/>
  <c r="S40" i="28"/>
  <c r="K32" i="24"/>
  <c r="L32" i="24"/>
  <c r="M32" i="24"/>
  <c r="N32" i="24"/>
  <c r="O32" i="24"/>
  <c r="P32" i="24"/>
  <c r="Q32" i="24"/>
  <c r="R32" i="24"/>
  <c r="S32" i="24"/>
  <c r="T32" i="24"/>
  <c r="K33" i="24"/>
  <c r="L33" i="24"/>
  <c r="M33" i="24"/>
  <c r="N33" i="24"/>
  <c r="O33" i="24"/>
  <c r="P33" i="24"/>
  <c r="Q33" i="24"/>
  <c r="R33" i="24"/>
  <c r="S33" i="24"/>
  <c r="T33" i="24"/>
  <c r="T31" i="24"/>
  <c r="S31" i="24"/>
  <c r="R31" i="24"/>
  <c r="Q31" i="24"/>
  <c r="P31" i="24"/>
  <c r="O31" i="24"/>
  <c r="N31" i="24"/>
  <c r="M31" i="24"/>
  <c r="L31" i="24"/>
  <c r="K31" i="24"/>
  <c r="CM47" i="24"/>
  <c r="CL47" i="24"/>
  <c r="CK47" i="24"/>
  <c r="CJ47" i="24"/>
  <c r="CI47" i="24"/>
  <c r="CH47" i="24"/>
  <c r="CG47" i="24"/>
  <c r="CF47" i="24"/>
  <c r="CE47" i="24"/>
  <c r="CD47" i="24"/>
  <c r="CC47" i="24"/>
  <c r="CB47" i="24"/>
  <c r="CA47" i="24"/>
  <c r="BZ47" i="24"/>
  <c r="BY47" i="24"/>
  <c r="BX47" i="24"/>
  <c r="BW47" i="24"/>
  <c r="BV47" i="24"/>
  <c r="BU47" i="24"/>
  <c r="BT47" i="24"/>
  <c r="BS47" i="24"/>
  <c r="BR47" i="24"/>
  <c r="BQ47" i="24"/>
  <c r="BP47" i="24"/>
  <c r="BO47" i="24"/>
  <c r="BN47" i="24"/>
  <c r="BM47" i="24"/>
  <c r="BL47" i="24"/>
  <c r="BK47" i="24"/>
  <c r="BJ47" i="24"/>
  <c r="BI47" i="24"/>
  <c r="BH47" i="24"/>
  <c r="BG47" i="24"/>
  <c r="BF47" i="24"/>
  <c r="BE47" i="24"/>
  <c r="BD47" i="24"/>
  <c r="BC47" i="24"/>
  <c r="BB47" i="24"/>
  <c r="BA47" i="24"/>
  <c r="AZ47" i="24"/>
  <c r="AY47" i="24"/>
  <c r="AX47" i="24"/>
  <c r="AW47" i="24"/>
  <c r="AV47" i="24"/>
  <c r="AU47" i="24"/>
  <c r="AT47" i="24"/>
  <c r="AS47" i="24"/>
  <c r="AR47" i="24"/>
  <c r="AQ47" i="24"/>
  <c r="AP47" i="24"/>
  <c r="AO47" i="24"/>
  <c r="AN47" i="24"/>
  <c r="AM47" i="24"/>
  <c r="AL47" i="24"/>
  <c r="AK47" i="24"/>
  <c r="AJ47" i="24"/>
  <c r="AI47" i="24"/>
  <c r="AH47" i="24"/>
  <c r="AG47" i="24"/>
  <c r="AF47" i="24"/>
  <c r="AE47" i="24"/>
  <c r="AD47" i="24"/>
  <c r="AC47" i="24"/>
  <c r="AB47" i="24"/>
  <c r="AA47" i="24"/>
  <c r="Z47" i="24"/>
  <c r="Y47" i="24"/>
  <c r="X47" i="24"/>
  <c r="W47" i="24"/>
  <c r="V47" i="24"/>
  <c r="U47" i="24"/>
  <c r="T47" i="24"/>
  <c r="S47" i="24"/>
  <c r="R47" i="24"/>
  <c r="Q47" i="24"/>
  <c r="P47" i="24"/>
  <c r="O47" i="24"/>
  <c r="N47" i="24"/>
  <c r="M47" i="24"/>
  <c r="L47" i="24"/>
  <c r="K47" i="24"/>
  <c r="J47" i="24"/>
  <c r="I47" i="24"/>
  <c r="H47" i="24"/>
  <c r="G47" i="24"/>
  <c r="F47" i="24"/>
  <c r="E47" i="24"/>
  <c r="D47" i="24"/>
  <c r="C47" i="24"/>
  <c r="B47" i="24"/>
  <c r="O53" i="25"/>
  <c r="B53" i="25"/>
  <c r="EK53" i="25"/>
  <c r="EJ53" i="25"/>
  <c r="EI53" i="25"/>
  <c r="EH53" i="25"/>
  <c r="EG53" i="25"/>
  <c r="EF53" i="25"/>
  <c r="EE53" i="25"/>
  <c r="ED53" i="25"/>
  <c r="EC53" i="25"/>
  <c r="EB53" i="25"/>
  <c r="EA53" i="25"/>
  <c r="DZ53" i="25"/>
  <c r="DY53" i="25"/>
  <c r="DX53" i="25"/>
  <c r="EK52" i="25"/>
  <c r="EJ52" i="25"/>
  <c r="EI52" i="25"/>
  <c r="EH52" i="25"/>
  <c r="EG52" i="25"/>
  <c r="EF52" i="25"/>
  <c r="EE52" i="25"/>
  <c r="ED52" i="25"/>
  <c r="EC52" i="25"/>
  <c r="EB52" i="25"/>
  <c r="EA52" i="25"/>
  <c r="DZ52" i="25"/>
  <c r="DY52" i="25"/>
  <c r="DX52" i="25"/>
  <c r="EK51" i="25"/>
  <c r="EJ51" i="25"/>
  <c r="EI51" i="25"/>
  <c r="EH51" i="25"/>
  <c r="EG51" i="25"/>
  <c r="EF51" i="25"/>
  <c r="EE51" i="25"/>
  <c r="ED51" i="25"/>
  <c r="EC51" i="25"/>
  <c r="EB51" i="25"/>
  <c r="EA51" i="25"/>
  <c r="DZ51" i="25"/>
  <c r="DY51" i="25"/>
  <c r="DX51" i="25"/>
  <c r="DW53" i="25"/>
  <c r="DV53" i="25"/>
  <c r="DU53" i="25"/>
  <c r="DT53" i="25"/>
  <c r="DS53" i="25"/>
  <c r="DR53" i="25"/>
  <c r="DQ53" i="25"/>
  <c r="DP53" i="25"/>
  <c r="DO53" i="25"/>
  <c r="DN53" i="25"/>
  <c r="DM53" i="25"/>
  <c r="DL53" i="25"/>
  <c r="DK53" i="25"/>
  <c r="DJ53" i="25"/>
  <c r="DW52" i="25"/>
  <c r="DV52" i="25"/>
  <c r="DU52" i="25"/>
  <c r="DT52" i="25"/>
  <c r="DS52" i="25"/>
  <c r="DR52" i="25"/>
  <c r="DQ52" i="25"/>
  <c r="DP52" i="25"/>
  <c r="DO52" i="25"/>
  <c r="DN52" i="25"/>
  <c r="DM52" i="25"/>
  <c r="DL52" i="25"/>
  <c r="DK52" i="25"/>
  <c r="DJ52" i="25"/>
  <c r="DW51" i="25"/>
  <c r="DV51" i="25"/>
  <c r="DU51" i="25"/>
  <c r="DT51" i="25"/>
  <c r="DS51" i="25"/>
  <c r="DR51" i="25"/>
  <c r="DQ51" i="25"/>
  <c r="DP51" i="25"/>
  <c r="DO51" i="25"/>
  <c r="DN51" i="25"/>
  <c r="DM51" i="25"/>
  <c r="DL51" i="25"/>
  <c r="DK51" i="25"/>
  <c r="DJ51" i="25"/>
  <c r="DI53" i="25"/>
  <c r="DH53" i="25"/>
  <c r="DG53" i="25"/>
  <c r="DF53" i="25"/>
  <c r="DE53" i="25"/>
  <c r="DD53" i="25"/>
  <c r="DC53" i="25"/>
  <c r="DB53" i="25"/>
  <c r="DA53" i="25"/>
  <c r="CZ53" i="25"/>
  <c r="CY53" i="25"/>
  <c r="CX53" i="25"/>
  <c r="CW53" i="25"/>
  <c r="CV53" i="25"/>
  <c r="DI52" i="25"/>
  <c r="DH52" i="25"/>
  <c r="DG52" i="25"/>
  <c r="DF52" i="25"/>
  <c r="DE52" i="25"/>
  <c r="DD52" i="25"/>
  <c r="DC52" i="25"/>
  <c r="DB52" i="25"/>
  <c r="DA52" i="25"/>
  <c r="CZ52" i="25"/>
  <c r="CY52" i="25"/>
  <c r="CX52" i="25"/>
  <c r="CW52" i="25"/>
  <c r="CV52" i="25"/>
  <c r="DI51" i="25"/>
  <c r="DH51" i="25"/>
  <c r="DG51" i="25"/>
  <c r="DF51" i="25"/>
  <c r="DE51" i="25"/>
  <c r="DD51" i="25"/>
  <c r="DC51" i="25"/>
  <c r="DB51" i="25"/>
  <c r="DA51" i="25"/>
  <c r="CZ51" i="25"/>
  <c r="CY51" i="25"/>
  <c r="CX51" i="25"/>
  <c r="CW51" i="25"/>
  <c r="CV51" i="25"/>
  <c r="CU53" i="25"/>
  <c r="CT53" i="25"/>
  <c r="CS53" i="25"/>
  <c r="CR53" i="25"/>
  <c r="CQ53" i="25"/>
  <c r="CP53" i="25"/>
  <c r="CO53" i="25"/>
  <c r="CN53" i="25"/>
  <c r="CM53" i="25"/>
  <c r="CL53" i="25"/>
  <c r="CK53" i="25"/>
  <c r="CJ53" i="25"/>
  <c r="CI53" i="25"/>
  <c r="CH53" i="25"/>
  <c r="CU52" i="25"/>
  <c r="CT52" i="25"/>
  <c r="CS52" i="25"/>
  <c r="CR52" i="25"/>
  <c r="CQ52" i="25"/>
  <c r="CP52" i="25"/>
  <c r="CO52" i="25"/>
  <c r="CN52" i="25"/>
  <c r="CM52" i="25"/>
  <c r="CL52" i="25"/>
  <c r="CK52" i="25"/>
  <c r="CJ52" i="25"/>
  <c r="CI52" i="25"/>
  <c r="CH52" i="25"/>
  <c r="CU51" i="25"/>
  <c r="CT51" i="25"/>
  <c r="CS51" i="25"/>
  <c r="CR51" i="25"/>
  <c r="CQ51" i="25"/>
  <c r="CP51" i="25"/>
  <c r="CO51" i="25"/>
  <c r="CN51" i="25"/>
  <c r="CM51" i="25"/>
  <c r="CL51" i="25"/>
  <c r="CK51" i="25"/>
  <c r="CJ51" i="25"/>
  <c r="CI51" i="25"/>
  <c r="CH51" i="25"/>
  <c r="CG53" i="25"/>
  <c r="CF53" i="25"/>
  <c r="CE53" i="25"/>
  <c r="CD53" i="25"/>
  <c r="CC53" i="25"/>
  <c r="CB53" i="25"/>
  <c r="CA53" i="25"/>
  <c r="BZ53" i="25"/>
  <c r="BY53" i="25"/>
  <c r="BX53" i="25"/>
  <c r="BW53" i="25"/>
  <c r="BV53" i="25"/>
  <c r="BU53" i="25"/>
  <c r="BT53" i="25"/>
  <c r="CG52" i="25"/>
  <c r="CF52" i="25"/>
  <c r="CE52" i="25"/>
  <c r="CD52" i="25"/>
  <c r="CC52" i="25"/>
  <c r="CB52" i="25"/>
  <c r="CA52" i="25"/>
  <c r="BZ52" i="25"/>
  <c r="BY52" i="25"/>
  <c r="BX52" i="25"/>
  <c r="BW52" i="25"/>
  <c r="BV52" i="25"/>
  <c r="BU52" i="25"/>
  <c r="BT52" i="25"/>
  <c r="CG51" i="25"/>
  <c r="CF51" i="25"/>
  <c r="CE51" i="25"/>
  <c r="CD51" i="25"/>
  <c r="CC51" i="25"/>
  <c r="CB51" i="25"/>
  <c r="CA51" i="25"/>
  <c r="BZ51" i="25"/>
  <c r="BY51" i="25"/>
  <c r="BX51" i="25"/>
  <c r="BW51" i="25"/>
  <c r="BV51" i="25"/>
  <c r="BU51" i="25"/>
  <c r="BT51" i="25"/>
  <c r="BS53" i="25"/>
  <c r="BR53" i="25"/>
  <c r="BQ53" i="25"/>
  <c r="BP53" i="25"/>
  <c r="BO53" i="25"/>
  <c r="BN53" i="25"/>
  <c r="BM53" i="25"/>
  <c r="BL53" i="25"/>
  <c r="BK53" i="25"/>
  <c r="BJ53" i="25"/>
  <c r="BI53" i="25"/>
  <c r="BH53" i="25"/>
  <c r="BG53" i="25"/>
  <c r="BF53" i="25"/>
  <c r="BS52" i="25"/>
  <c r="BR52" i="25"/>
  <c r="BQ52" i="25"/>
  <c r="BP52" i="25"/>
  <c r="BO52" i="25"/>
  <c r="BN52" i="25"/>
  <c r="BM52" i="25"/>
  <c r="BL52" i="25"/>
  <c r="BK52" i="25"/>
  <c r="BJ52" i="25"/>
  <c r="BI52" i="25"/>
  <c r="BH52" i="25"/>
  <c r="BG52" i="25"/>
  <c r="BF52" i="25"/>
  <c r="BS51" i="25"/>
  <c r="BR51" i="25"/>
  <c r="BQ51" i="25"/>
  <c r="BP51" i="25"/>
  <c r="BO51" i="25"/>
  <c r="BN51" i="25"/>
  <c r="BM51" i="25"/>
  <c r="BL51" i="25"/>
  <c r="BK51" i="25"/>
  <c r="BJ51" i="25"/>
  <c r="BI51" i="25"/>
  <c r="BH51" i="25"/>
  <c r="BG51" i="25"/>
  <c r="BF51" i="25"/>
  <c r="BE53" i="25"/>
  <c r="BD53" i="25"/>
  <c r="BC53" i="25"/>
  <c r="BB53" i="25"/>
  <c r="BA53" i="25"/>
  <c r="AZ53" i="25"/>
  <c r="AY53" i="25"/>
  <c r="AX53" i="25"/>
  <c r="AW53" i="25"/>
  <c r="AV53" i="25"/>
  <c r="AU53" i="25"/>
  <c r="AT53" i="25"/>
  <c r="AS53" i="25"/>
  <c r="AR53" i="25"/>
  <c r="BE52" i="25"/>
  <c r="BD52" i="25"/>
  <c r="BC52" i="25"/>
  <c r="BB52" i="25"/>
  <c r="BA52" i="25"/>
  <c r="AZ52" i="25"/>
  <c r="AY52" i="25"/>
  <c r="AX52" i="25"/>
  <c r="AW52" i="25"/>
  <c r="AV52" i="25"/>
  <c r="AU52" i="25"/>
  <c r="AT52" i="25"/>
  <c r="AS52" i="25"/>
  <c r="AR52" i="25"/>
  <c r="BE51" i="25"/>
  <c r="BD51" i="25"/>
  <c r="BC51" i="25"/>
  <c r="BB51" i="25"/>
  <c r="BA51" i="25"/>
  <c r="AZ51" i="25"/>
  <c r="AY51" i="25"/>
  <c r="AX51" i="25"/>
  <c r="AW51" i="25"/>
  <c r="AV51" i="25"/>
  <c r="AU51" i="25"/>
  <c r="AT51" i="25"/>
  <c r="AS51" i="25"/>
  <c r="AR51" i="25"/>
  <c r="AQ53" i="25"/>
  <c r="AP53" i="25"/>
  <c r="AO53" i="25"/>
  <c r="AN53" i="25"/>
  <c r="AM53" i="25"/>
  <c r="AL53" i="25"/>
  <c r="AK53" i="25"/>
  <c r="AJ53" i="25"/>
  <c r="AI53" i="25"/>
  <c r="AH53" i="25"/>
  <c r="AG53" i="25"/>
  <c r="AF53" i="25"/>
  <c r="AE53" i="25"/>
  <c r="AD53" i="25"/>
  <c r="AQ52" i="25"/>
  <c r="AP52" i="25"/>
  <c r="AO52" i="25"/>
  <c r="AN52" i="25"/>
  <c r="AM52" i="25"/>
  <c r="AL52" i="25"/>
  <c r="AK52" i="25"/>
  <c r="AJ52" i="25"/>
  <c r="AI52" i="25"/>
  <c r="AH52" i="25"/>
  <c r="AG52" i="25"/>
  <c r="AF52" i="25"/>
  <c r="AE52" i="25"/>
  <c r="AD52" i="25"/>
  <c r="AQ51" i="25"/>
  <c r="AP51" i="25"/>
  <c r="AO51" i="25"/>
  <c r="AN51" i="25"/>
  <c r="AM51" i="25"/>
  <c r="AL51" i="25"/>
  <c r="AK51" i="25"/>
  <c r="AJ51" i="25"/>
  <c r="AI51" i="25"/>
  <c r="AH51" i="25"/>
  <c r="AG51" i="25"/>
  <c r="AF51" i="25"/>
  <c r="AE51" i="25"/>
  <c r="AD51" i="25"/>
  <c r="AC53" i="25"/>
  <c r="AB53" i="25"/>
  <c r="AA53" i="25"/>
  <c r="Z53" i="25"/>
  <c r="Y53" i="25"/>
  <c r="X53" i="25"/>
  <c r="W53" i="25"/>
  <c r="V53" i="25"/>
  <c r="U53" i="25"/>
  <c r="T53" i="25"/>
  <c r="S53" i="25"/>
  <c r="R53" i="25"/>
  <c r="Q53" i="25"/>
  <c r="P53" i="25"/>
  <c r="AC52" i="25"/>
  <c r="AB52" i="25"/>
  <c r="AA52" i="25"/>
  <c r="Z52" i="25"/>
  <c r="Y52" i="25"/>
  <c r="X52" i="25"/>
  <c r="W52" i="25"/>
  <c r="V52" i="25"/>
  <c r="U52" i="25"/>
  <c r="T52" i="25"/>
  <c r="S52" i="25"/>
  <c r="R52" i="25"/>
  <c r="Q52" i="25"/>
  <c r="P52" i="25"/>
  <c r="AC51" i="25"/>
  <c r="AB51" i="25"/>
  <c r="AA51" i="25"/>
  <c r="Z51" i="25"/>
  <c r="Y51" i="25"/>
  <c r="X51" i="25"/>
  <c r="W51" i="25"/>
  <c r="V51" i="25"/>
  <c r="U51" i="25"/>
  <c r="T51" i="25"/>
  <c r="S51" i="25"/>
  <c r="R51" i="25"/>
  <c r="Q51" i="25"/>
  <c r="P51" i="25"/>
  <c r="N53" i="25"/>
  <c r="M53" i="25"/>
  <c r="L53" i="25"/>
  <c r="K53" i="25"/>
  <c r="J53" i="25"/>
  <c r="I53" i="25"/>
  <c r="H53" i="25"/>
  <c r="G53" i="25"/>
  <c r="F53" i="25"/>
  <c r="E53" i="25"/>
  <c r="D53" i="25"/>
  <c r="C53" i="25"/>
  <c r="O52" i="25"/>
  <c r="N52" i="25"/>
  <c r="M52" i="25"/>
  <c r="L52" i="25"/>
  <c r="K52" i="25"/>
  <c r="J52" i="25"/>
  <c r="I52" i="25"/>
  <c r="H52" i="25"/>
  <c r="G52" i="25"/>
  <c r="F52" i="25"/>
  <c r="E52" i="25"/>
  <c r="D52" i="25"/>
  <c r="C52" i="25"/>
  <c r="B52" i="25"/>
  <c r="O51" i="25"/>
  <c r="N51" i="25"/>
  <c r="M51" i="25"/>
  <c r="L51" i="25"/>
  <c r="K51" i="25"/>
  <c r="J51" i="25"/>
  <c r="I51" i="25"/>
  <c r="H51" i="25"/>
  <c r="G51" i="25"/>
  <c r="F51" i="25"/>
  <c r="E51" i="25"/>
  <c r="D51" i="25"/>
  <c r="C51" i="25"/>
  <c r="B51" i="25"/>
  <c r="B19" i="23"/>
  <c r="C19" i="23"/>
  <c r="D19" i="23"/>
  <c r="E19" i="23"/>
  <c r="F19" i="23"/>
  <c r="G19" i="23"/>
  <c r="H19" i="23"/>
  <c r="I19" i="23"/>
  <c r="J19" i="23"/>
  <c r="K19" i="23"/>
  <c r="B20" i="23"/>
  <c r="C20" i="23"/>
  <c r="D20" i="23"/>
  <c r="E20" i="23"/>
  <c r="F20" i="23"/>
  <c r="G20" i="23"/>
  <c r="H20" i="23"/>
  <c r="I20" i="23"/>
  <c r="J20" i="23"/>
  <c r="K20" i="23"/>
  <c r="K18" i="23"/>
  <c r="C18" i="23"/>
  <c r="D18" i="23"/>
  <c r="E18" i="23"/>
  <c r="F18" i="23"/>
  <c r="G18" i="23"/>
  <c r="H18" i="23"/>
  <c r="I18" i="23"/>
  <c r="J18" i="23"/>
  <c r="B18" i="23"/>
  <c r="B19" i="22"/>
  <c r="C19" i="22"/>
  <c r="D19" i="22"/>
  <c r="E19" i="22"/>
  <c r="F19" i="22"/>
  <c r="G19" i="22"/>
  <c r="H19" i="22"/>
  <c r="I19" i="22"/>
  <c r="J19" i="22"/>
  <c r="K19" i="22"/>
  <c r="B20" i="22"/>
  <c r="C20" i="22"/>
  <c r="D20" i="22"/>
  <c r="E20" i="22"/>
  <c r="F20" i="22"/>
  <c r="G20" i="22"/>
  <c r="H20" i="22"/>
  <c r="I20" i="22"/>
  <c r="J20" i="22"/>
  <c r="K20" i="22"/>
  <c r="C18" i="22"/>
  <c r="D18" i="22"/>
  <c r="E18" i="22"/>
  <c r="F18" i="22"/>
  <c r="G18" i="22"/>
  <c r="H18" i="22"/>
  <c r="I18" i="22"/>
  <c r="J18" i="22"/>
  <c r="K18" i="22"/>
  <c r="B18" i="22"/>
  <c r="CM66" i="177"/>
  <c r="CL66" i="177"/>
  <c r="CK66" i="177"/>
  <c r="CJ66" i="177"/>
  <c r="CI66" i="177"/>
  <c r="CH66" i="177"/>
  <c r="CG66" i="177"/>
  <c r="CF66" i="177"/>
  <c r="CE66" i="177"/>
  <c r="CD66" i="177"/>
  <c r="CC66" i="177"/>
  <c r="CB66" i="177"/>
  <c r="CA66" i="177"/>
  <c r="BZ66" i="177"/>
  <c r="BY66" i="177"/>
  <c r="BX66" i="177"/>
  <c r="BW66" i="177"/>
  <c r="BV66" i="177"/>
  <c r="BU66" i="177"/>
  <c r="BT66" i="177"/>
  <c r="BS66" i="177"/>
  <c r="BR66" i="177"/>
  <c r="BQ66" i="177"/>
  <c r="BP66" i="177"/>
  <c r="BO66" i="177"/>
  <c r="BN66" i="177"/>
  <c r="BM66" i="177"/>
  <c r="BL66" i="177"/>
  <c r="BK66" i="177"/>
  <c r="BJ66" i="177"/>
  <c r="BI66" i="177"/>
  <c r="BH66" i="177"/>
  <c r="BG66" i="177"/>
  <c r="BF66" i="177"/>
  <c r="BE66" i="177"/>
  <c r="BD66" i="177"/>
  <c r="BC66" i="177"/>
  <c r="BB66" i="177"/>
  <c r="BA66" i="177"/>
  <c r="AZ66" i="177"/>
  <c r="AY66" i="177"/>
  <c r="AX66" i="177"/>
  <c r="AW66" i="177"/>
  <c r="AV66" i="177"/>
  <c r="AU66" i="177"/>
  <c r="AT66" i="177"/>
  <c r="AS66" i="177"/>
  <c r="AR66" i="177"/>
  <c r="AQ66" i="177"/>
  <c r="AP66" i="177"/>
  <c r="AO66" i="177"/>
  <c r="AN66" i="177"/>
  <c r="AM66" i="177"/>
  <c r="AL66" i="177"/>
  <c r="AK66" i="177"/>
  <c r="AJ66" i="177"/>
  <c r="AI66" i="177"/>
  <c r="AH66" i="177"/>
  <c r="AG66" i="177"/>
  <c r="AF66" i="177"/>
  <c r="AE66" i="177"/>
  <c r="AD66" i="177"/>
  <c r="AC66" i="177"/>
  <c r="AB66" i="177"/>
  <c r="AA66" i="177"/>
  <c r="Z66" i="177"/>
  <c r="Y66" i="177"/>
  <c r="X66" i="177"/>
  <c r="W66" i="177"/>
  <c r="V66" i="177"/>
  <c r="U66" i="177"/>
  <c r="T66" i="177"/>
  <c r="S66" i="177"/>
  <c r="R66" i="177"/>
  <c r="Q66" i="177"/>
  <c r="P66" i="177"/>
  <c r="O66" i="177"/>
  <c r="N66" i="177"/>
  <c r="M66" i="177"/>
  <c r="L66" i="177"/>
  <c r="K66" i="177"/>
  <c r="J66" i="177"/>
  <c r="I66" i="177"/>
  <c r="H66" i="177"/>
  <c r="G66" i="177"/>
  <c r="F66" i="177"/>
  <c r="E66" i="177"/>
  <c r="D66" i="177"/>
  <c r="C66" i="177"/>
  <c r="B66" i="177"/>
  <c r="AJ65" i="21"/>
  <c r="AJ66" i="21"/>
  <c r="AJ67" i="21"/>
  <c r="AJ68" i="21"/>
  <c r="AJ69" i="21"/>
  <c r="AJ70" i="21"/>
  <c r="AJ71" i="21"/>
  <c r="AJ72" i="21"/>
  <c r="AJ73" i="21"/>
  <c r="AJ74" i="21"/>
  <c r="AJ75" i="21"/>
  <c r="AJ76" i="21"/>
  <c r="AJ77" i="21"/>
  <c r="AJ78" i="21"/>
  <c r="AJ79" i="21"/>
  <c r="AJ80" i="21"/>
  <c r="AJ81" i="21"/>
  <c r="AJ82" i="21"/>
  <c r="AJ83" i="21"/>
  <c r="AJ84" i="21"/>
  <c r="AJ85" i="21"/>
  <c r="AJ86" i="21"/>
  <c r="AJ87" i="21"/>
  <c r="AJ88" i="21"/>
  <c r="AJ89" i="21"/>
  <c r="AJ90" i="21"/>
  <c r="AJ91" i="21"/>
  <c r="AJ92" i="21"/>
  <c r="AJ64" i="21"/>
  <c r="B40" i="18"/>
  <c r="C40" i="18"/>
  <c r="D40" i="18"/>
  <c r="E40" i="18"/>
  <c r="F40" i="18"/>
  <c r="G40" i="18"/>
  <c r="H40" i="18"/>
  <c r="I40" i="18"/>
  <c r="J40" i="18"/>
  <c r="K40" i="18"/>
  <c r="B42" i="18"/>
  <c r="C42" i="18"/>
  <c r="D42" i="18"/>
  <c r="E42" i="18"/>
  <c r="F42" i="18"/>
  <c r="G42" i="18"/>
  <c r="H42" i="18"/>
  <c r="I42" i="18"/>
  <c r="J42" i="18"/>
  <c r="K42" i="18"/>
  <c r="B43" i="18"/>
  <c r="C43" i="18"/>
  <c r="D43" i="18"/>
  <c r="E43" i="18"/>
  <c r="F43" i="18"/>
  <c r="G43" i="18"/>
  <c r="H43" i="18"/>
  <c r="I43" i="18"/>
  <c r="J43" i="18"/>
  <c r="K43" i="18"/>
  <c r="B44" i="18"/>
  <c r="C44" i="18"/>
  <c r="D44" i="18"/>
  <c r="E44" i="18"/>
  <c r="F44" i="18"/>
  <c r="G44" i="18"/>
  <c r="H44" i="18"/>
  <c r="I44" i="18"/>
  <c r="J44" i="18"/>
  <c r="K44" i="18"/>
  <c r="B45" i="18"/>
  <c r="C45" i="18"/>
  <c r="D45" i="18"/>
  <c r="E45" i="18"/>
  <c r="F45" i="18"/>
  <c r="G45" i="18"/>
  <c r="H45" i="18"/>
  <c r="I45" i="18"/>
  <c r="J45" i="18"/>
  <c r="K45" i="18"/>
  <c r="B46" i="18"/>
  <c r="C46" i="18"/>
  <c r="D46" i="18"/>
  <c r="E46" i="18"/>
  <c r="F46" i="18"/>
  <c r="G46" i="18"/>
  <c r="H46" i="18"/>
  <c r="I46" i="18"/>
  <c r="J46" i="18"/>
  <c r="K46" i="18"/>
  <c r="B47" i="18"/>
  <c r="C47" i="18"/>
  <c r="D47" i="18"/>
  <c r="E47" i="18"/>
  <c r="F47" i="18"/>
  <c r="G47" i="18"/>
  <c r="H47" i="18"/>
  <c r="I47" i="18"/>
  <c r="J47" i="18"/>
  <c r="K47" i="18"/>
  <c r="B48" i="18"/>
  <c r="C48" i="18"/>
  <c r="D48" i="18"/>
  <c r="E48" i="18"/>
  <c r="F48" i="18"/>
  <c r="G48" i="18"/>
  <c r="H48" i="18"/>
  <c r="I48" i="18"/>
  <c r="J48" i="18"/>
  <c r="K48" i="18"/>
  <c r="B49" i="18"/>
  <c r="C49" i="18"/>
  <c r="D49" i="18"/>
  <c r="E49" i="18"/>
  <c r="F49" i="18"/>
  <c r="G49" i="18"/>
  <c r="H49" i="18"/>
  <c r="I49" i="18"/>
  <c r="J49" i="18"/>
  <c r="K49" i="18"/>
  <c r="B50" i="18"/>
  <c r="C50" i="18"/>
  <c r="D50" i="18"/>
  <c r="E50" i="18"/>
  <c r="F50" i="18"/>
  <c r="G50" i="18"/>
  <c r="H50" i="18"/>
  <c r="I50" i="18"/>
  <c r="J50" i="18"/>
  <c r="K50" i="18"/>
  <c r="B51" i="18"/>
  <c r="C51" i="18"/>
  <c r="D51" i="18"/>
  <c r="E51" i="18"/>
  <c r="F51" i="18"/>
  <c r="G51" i="18"/>
  <c r="H51" i="18"/>
  <c r="I51" i="18"/>
  <c r="J51" i="18"/>
  <c r="K51" i="18"/>
  <c r="B52" i="18"/>
  <c r="C52" i="18"/>
  <c r="D52" i="18"/>
  <c r="E52" i="18"/>
  <c r="F52" i="18"/>
  <c r="G52" i="18"/>
  <c r="H52" i="18"/>
  <c r="I52" i="18"/>
  <c r="J52" i="18"/>
  <c r="K52" i="18"/>
  <c r="B53" i="18"/>
  <c r="C53" i="18"/>
  <c r="D53" i="18"/>
  <c r="E53" i="18"/>
  <c r="F53" i="18"/>
  <c r="G53" i="18"/>
  <c r="H53" i="18"/>
  <c r="I53" i="18"/>
  <c r="J53" i="18"/>
  <c r="K53" i="18"/>
  <c r="B54" i="18"/>
  <c r="C54" i="18"/>
  <c r="D54" i="18"/>
  <c r="E54" i="18"/>
  <c r="F54" i="18"/>
  <c r="G54" i="18"/>
  <c r="H54" i="18"/>
  <c r="I54" i="18"/>
  <c r="J54" i="18"/>
  <c r="K54" i="18"/>
  <c r="B55" i="18"/>
  <c r="C55" i="18"/>
  <c r="D55" i="18"/>
  <c r="E55" i="18"/>
  <c r="F55" i="18"/>
  <c r="G55" i="18"/>
  <c r="H55" i="18"/>
  <c r="I55" i="18"/>
  <c r="J55" i="18"/>
  <c r="K55" i="18"/>
  <c r="B41" i="18"/>
  <c r="C41" i="18"/>
  <c r="D41" i="18"/>
  <c r="E41" i="18"/>
  <c r="F41" i="18"/>
  <c r="G41" i="18"/>
  <c r="H41" i="18"/>
  <c r="I41" i="18"/>
  <c r="J41" i="18"/>
  <c r="K41" i="18"/>
  <c r="B56" i="18"/>
  <c r="C56" i="18"/>
  <c r="D56" i="18"/>
  <c r="E56" i="18"/>
  <c r="F56" i="18"/>
  <c r="G56" i="18"/>
  <c r="H56" i="18"/>
  <c r="I56" i="18"/>
  <c r="J56" i="18"/>
  <c r="K56" i="18"/>
  <c r="B57" i="18"/>
  <c r="C57" i="18"/>
  <c r="D57" i="18"/>
  <c r="E57" i="18"/>
  <c r="F57" i="18"/>
  <c r="G57" i="18"/>
  <c r="H57" i="18"/>
  <c r="I57" i="18"/>
  <c r="J57" i="18"/>
  <c r="K57" i="18"/>
  <c r="B58" i="18"/>
  <c r="C58" i="18"/>
  <c r="D58" i="18"/>
  <c r="E58" i="18"/>
  <c r="F58" i="18"/>
  <c r="G58" i="18"/>
  <c r="H58" i="18"/>
  <c r="I58" i="18"/>
  <c r="J58" i="18"/>
  <c r="K58" i="18"/>
  <c r="B59" i="18"/>
  <c r="C59" i="18"/>
  <c r="D59" i="18"/>
  <c r="E59" i="18"/>
  <c r="F59" i="18"/>
  <c r="G59" i="18"/>
  <c r="H59" i="18"/>
  <c r="I59" i="18"/>
  <c r="J59" i="18"/>
  <c r="K59" i="18"/>
  <c r="B60" i="18"/>
  <c r="C60" i="18"/>
  <c r="D60" i="18"/>
  <c r="E60" i="18"/>
  <c r="F60" i="18"/>
  <c r="G60" i="18"/>
  <c r="H60" i="18"/>
  <c r="I60" i="18"/>
  <c r="J60" i="18"/>
  <c r="K60" i="18"/>
  <c r="B61" i="18"/>
  <c r="C61" i="18"/>
  <c r="D61" i="18"/>
  <c r="E61" i="18"/>
  <c r="F61" i="18"/>
  <c r="G61" i="18"/>
  <c r="H61" i="18"/>
  <c r="I61" i="18"/>
  <c r="J61" i="18"/>
  <c r="K61" i="18"/>
  <c r="B62" i="18"/>
  <c r="C62" i="18"/>
  <c r="D62" i="18"/>
  <c r="E62" i="18"/>
  <c r="F62" i="18"/>
  <c r="G62" i="18"/>
  <c r="H62" i="18"/>
  <c r="I62" i="18"/>
  <c r="J62" i="18"/>
  <c r="K62" i="18"/>
  <c r="B63" i="18"/>
  <c r="C63" i="18"/>
  <c r="D63" i="18"/>
  <c r="E63" i="18"/>
  <c r="F63" i="18"/>
  <c r="G63" i="18"/>
  <c r="H63" i="18"/>
  <c r="I63" i="18"/>
  <c r="J63" i="18"/>
  <c r="K63" i="18"/>
  <c r="B64" i="18"/>
  <c r="C64" i="18"/>
  <c r="D64" i="18"/>
  <c r="E64" i="18"/>
  <c r="F64" i="18"/>
  <c r="G64" i="18"/>
  <c r="H64" i="18"/>
  <c r="I64" i="18"/>
  <c r="J64" i="18"/>
  <c r="K64" i="18"/>
  <c r="B65" i="18"/>
  <c r="C65" i="18"/>
  <c r="D65" i="18"/>
  <c r="E65" i="18"/>
  <c r="F65" i="18"/>
  <c r="G65" i="18"/>
  <c r="H65" i="18"/>
  <c r="I65" i="18"/>
  <c r="J65" i="18"/>
  <c r="K65" i="18"/>
  <c r="B66" i="18"/>
  <c r="C66" i="18"/>
  <c r="D66" i="18"/>
  <c r="E66" i="18"/>
  <c r="F66" i="18"/>
  <c r="G66" i="18"/>
  <c r="H66" i="18"/>
  <c r="I66" i="18"/>
  <c r="J66" i="18"/>
  <c r="K66" i="18"/>
  <c r="B67" i="18"/>
  <c r="C67" i="18"/>
  <c r="D67" i="18"/>
  <c r="E67" i="18"/>
  <c r="F67" i="18"/>
  <c r="G67" i="18"/>
  <c r="H67" i="18"/>
  <c r="I67" i="18"/>
  <c r="J67" i="18"/>
  <c r="K67" i="18"/>
  <c r="C39" i="18"/>
  <c r="D39" i="18"/>
  <c r="E39" i="18"/>
  <c r="F39" i="18"/>
  <c r="G39" i="18"/>
  <c r="H39" i="18"/>
  <c r="I39" i="18"/>
  <c r="J39" i="18"/>
  <c r="K39" i="18"/>
  <c r="B39" i="18"/>
  <c r="E41" i="19"/>
  <c r="F52" i="19" s="1"/>
  <c r="C63" i="16"/>
  <c r="Q81" i="16"/>
  <c r="AK163" i="5" l="1"/>
  <c r="AJ163" i="5" s="1"/>
  <c r="R41" i="67"/>
  <c r="J35" i="97"/>
  <c r="F39" i="57"/>
  <c r="K39" i="57"/>
  <c r="D39" i="57"/>
  <c r="H39" i="57"/>
  <c r="G39" i="57"/>
  <c r="J39" i="57"/>
  <c r="I39" i="57"/>
  <c r="Q78" i="33"/>
  <c r="Q74" i="33"/>
  <c r="Q70" i="33"/>
  <c r="Q66" i="33"/>
  <c r="Q67" i="33"/>
  <c r="Q77" i="33"/>
  <c r="Q73" i="33"/>
  <c r="Q69" i="33"/>
  <c r="Q65" i="33"/>
  <c r="B28" i="36"/>
  <c r="Q62" i="33"/>
  <c r="Z62" i="33" s="1"/>
  <c r="E45" i="33" s="1"/>
  <c r="Q76" i="33"/>
  <c r="Q72" i="33"/>
  <c r="Q68" i="33"/>
  <c r="Q64" i="33"/>
  <c r="Q75" i="33"/>
  <c r="Q71" i="33"/>
  <c r="Q63" i="33"/>
  <c r="B29" i="36"/>
  <c r="B27" i="36"/>
  <c r="Q61" i="33"/>
  <c r="Z61" i="33" s="1"/>
  <c r="E44" i="33" s="1"/>
  <c r="Q80" i="16"/>
  <c r="C61" i="16" s="1"/>
  <c r="M62" i="16"/>
  <c r="K62" i="16"/>
  <c r="I62" i="16"/>
  <c r="G62" i="16"/>
  <c r="E62" i="16"/>
  <c r="J36" i="97"/>
  <c r="D36" i="54"/>
  <c r="E36" i="54" s="1"/>
  <c r="F36" i="54" s="1"/>
  <c r="G36" i="54" s="1"/>
  <c r="H36" i="54" s="1"/>
  <c r="I36" i="54" s="1"/>
  <c r="J36" i="54" s="1"/>
  <c r="K36" i="54" s="1"/>
  <c r="L36" i="54" s="1"/>
  <c r="M36" i="54" s="1"/>
  <c r="J34" i="54"/>
  <c r="H34" i="54"/>
  <c r="E34" i="54"/>
  <c r="J35" i="55"/>
  <c r="D37" i="55"/>
  <c r="E37" i="55" s="1"/>
  <c r="F37" i="55" s="1"/>
  <c r="G37" i="55" s="1"/>
  <c r="H37" i="55" s="1"/>
  <c r="I37" i="55" s="1"/>
  <c r="J37" i="55" s="1"/>
  <c r="K37" i="55" s="1"/>
  <c r="L37" i="55" s="1"/>
  <c r="M37" i="55" s="1"/>
  <c r="C39" i="57"/>
  <c r="G42" i="66"/>
  <c r="G41" i="66"/>
  <c r="R40" i="67"/>
  <c r="S66" i="67"/>
  <c r="S58" i="67"/>
  <c r="S53" i="67"/>
  <c r="S50" i="67"/>
  <c r="S45" i="67"/>
  <c r="S42" i="67"/>
  <c r="K57" i="141"/>
  <c r="K58" i="141"/>
  <c r="K59" i="141"/>
  <c r="K60" i="141"/>
  <c r="K61" i="141"/>
  <c r="K62" i="141"/>
  <c r="K63" i="141"/>
  <c r="K64" i="141"/>
  <c r="K65" i="141"/>
  <c r="K66" i="141"/>
  <c r="K67" i="141"/>
  <c r="K68" i="141"/>
  <c r="K69" i="141"/>
  <c r="K70" i="141"/>
  <c r="K71" i="141"/>
  <c r="K72" i="141"/>
  <c r="K73" i="141"/>
  <c r="K74" i="141"/>
  <c r="K75" i="141"/>
  <c r="K76" i="141"/>
  <c r="K77" i="141"/>
  <c r="K78" i="141"/>
  <c r="K79" i="141"/>
  <c r="K80" i="141"/>
  <c r="K81" i="141"/>
  <c r="J46" i="167"/>
  <c r="J47" i="167"/>
  <c r="J48" i="167"/>
  <c r="J49" i="167"/>
  <c r="J50" i="167"/>
  <c r="J51" i="167"/>
  <c r="J52" i="167"/>
  <c r="J53" i="167"/>
  <c r="J54" i="167"/>
  <c r="J55" i="167"/>
  <c r="J56" i="167"/>
  <c r="J57" i="167"/>
  <c r="J58" i="167"/>
  <c r="J59" i="167"/>
  <c r="J60" i="167"/>
  <c r="J61" i="167"/>
  <c r="J62" i="167"/>
  <c r="J63" i="167"/>
  <c r="J64" i="167"/>
  <c r="J65" i="167"/>
  <c r="J66" i="167"/>
  <c r="J67" i="167"/>
  <c r="J68" i="167"/>
  <c r="J69" i="167"/>
  <c r="C62" i="16"/>
  <c r="AI168" i="5"/>
  <c r="F129" i="5"/>
  <c r="F91" i="5" s="1"/>
  <c r="AJ154" i="5"/>
  <c r="G115" i="5"/>
  <c r="G77" i="5" s="1"/>
  <c r="AI155" i="5"/>
  <c r="F116" i="5"/>
  <c r="F78" i="5" s="1"/>
  <c r="AJ161" i="5"/>
  <c r="G122" i="5"/>
  <c r="G84" i="5" s="1"/>
  <c r="AJ138" i="5"/>
  <c r="G99" i="5"/>
  <c r="G61" i="5" s="1"/>
  <c r="G35" i="6" s="1"/>
  <c r="AI151" i="5"/>
  <c r="F112" i="5"/>
  <c r="F74" i="5" s="1"/>
  <c r="AI145" i="5"/>
  <c r="F106" i="5"/>
  <c r="F68" i="5" s="1"/>
  <c r="AJ153" i="5"/>
  <c r="G114" i="5"/>
  <c r="G76" i="5" s="1"/>
  <c r="AI144" i="5"/>
  <c r="F105" i="5"/>
  <c r="F67" i="5" s="1"/>
  <c r="AJ141" i="5"/>
  <c r="G102" i="5"/>
  <c r="G64" i="5" s="1"/>
  <c r="AJ146" i="5"/>
  <c r="G107" i="5"/>
  <c r="G69" i="5" s="1"/>
  <c r="AI148" i="5"/>
  <c r="F109" i="5"/>
  <c r="F71" i="5" s="1"/>
  <c r="AJ169" i="5"/>
  <c r="G130" i="5"/>
  <c r="G92" i="5" s="1"/>
  <c r="AJ157" i="5"/>
  <c r="G118" i="5"/>
  <c r="G80" i="5" s="1"/>
  <c r="AI156" i="5"/>
  <c r="F117" i="5"/>
  <c r="F79" i="5" s="1"/>
  <c r="AI152" i="5"/>
  <c r="F113" i="5"/>
  <c r="F75" i="5" s="1"/>
  <c r="AI142" i="5"/>
  <c r="F103" i="5"/>
  <c r="F65" i="5" s="1"/>
  <c r="AI147" i="5"/>
  <c r="F108" i="5"/>
  <c r="F70" i="5" s="1"/>
  <c r="AJ165" i="5"/>
  <c r="G126" i="5"/>
  <c r="G88" i="5" s="1"/>
  <c r="AI160" i="5"/>
  <c r="F121" i="5"/>
  <c r="F83" i="5" s="1"/>
  <c r="AI143" i="5"/>
  <c r="F104" i="5"/>
  <c r="F66" i="5" s="1"/>
  <c r="AJ162" i="5"/>
  <c r="G123" i="5"/>
  <c r="G85" i="5" s="1"/>
  <c r="G124" i="5"/>
  <c r="G86" i="5" s="1"/>
  <c r="AI158" i="5"/>
  <c r="F119" i="5"/>
  <c r="F81" i="5" s="1"/>
  <c r="AJ149" i="5"/>
  <c r="G110" i="5"/>
  <c r="G72" i="5" s="1"/>
  <c r="AI140" i="5"/>
  <c r="F101" i="5"/>
  <c r="F63" i="5" s="1"/>
  <c r="AI150" i="5"/>
  <c r="F111" i="5"/>
  <c r="F73" i="5" s="1"/>
  <c r="AI164" i="5"/>
  <c r="F125" i="5"/>
  <c r="F87" i="5" s="1"/>
  <c r="AI166" i="5"/>
  <c r="F127" i="5"/>
  <c r="F89" i="5" s="1"/>
  <c r="AJ139" i="5"/>
  <c r="G100" i="5"/>
  <c r="G62" i="5" s="1"/>
  <c r="G36" i="6" s="1"/>
  <c r="AI167" i="5"/>
  <c r="F128" i="5"/>
  <c r="F90" i="5" s="1"/>
  <c r="AI159" i="5"/>
  <c r="F120" i="5"/>
  <c r="F82" i="5" s="1"/>
  <c r="AI137" i="5"/>
  <c r="F98" i="5"/>
  <c r="C35" i="58"/>
  <c r="K35" i="58"/>
  <c r="F35" i="58"/>
  <c r="E35" i="58"/>
  <c r="D60" i="183"/>
  <c r="F59" i="183"/>
  <c r="C60" i="183"/>
  <c r="E59" i="183"/>
  <c r="E60" i="183"/>
  <c r="G59" i="183"/>
  <c r="F60" i="183"/>
  <c r="G60" i="183"/>
  <c r="B59" i="183"/>
  <c r="C59" i="183"/>
  <c r="B60" i="183"/>
  <c r="D59" i="183"/>
  <c r="C40" i="68"/>
  <c r="D39" i="68"/>
  <c r="G41" i="68"/>
  <c r="D40" i="68"/>
  <c r="F40" i="68"/>
  <c r="F41" i="68"/>
  <c r="C41" i="68"/>
  <c r="C39" i="68"/>
  <c r="E39" i="68"/>
  <c r="F39" i="68"/>
  <c r="G40" i="68"/>
  <c r="E40" i="68"/>
  <c r="S68" i="67"/>
  <c r="S60" i="67"/>
  <c r="S52" i="67"/>
  <c r="S44" i="67"/>
  <c r="S67" i="67"/>
  <c r="S59" i="67"/>
  <c r="S51" i="67"/>
  <c r="S43" i="67"/>
  <c r="S65" i="67"/>
  <c r="S57" i="67"/>
  <c r="S49" i="67"/>
  <c r="S64" i="67"/>
  <c r="S56" i="67"/>
  <c r="S48" i="67"/>
  <c r="S62" i="67"/>
  <c r="S54" i="67"/>
  <c r="S46" i="67"/>
  <c r="S61" i="67"/>
  <c r="S47" i="67"/>
  <c r="S55" i="67"/>
  <c r="S63" i="67"/>
  <c r="J35" i="58"/>
  <c r="F35" i="55"/>
  <c r="L35" i="55"/>
  <c r="D35" i="55"/>
  <c r="I35" i="55"/>
  <c r="G35" i="55"/>
  <c r="G34" i="54"/>
  <c r="I34" i="54"/>
  <c r="I55" i="25"/>
  <c r="V55" i="25"/>
  <c r="AH55" i="25"/>
  <c r="AP55" i="25"/>
  <c r="AT55" i="25"/>
  <c r="BF55" i="25"/>
  <c r="BZ55" i="25"/>
  <c r="Q31" i="25"/>
  <c r="CT55" i="25"/>
  <c r="R32" i="25"/>
  <c r="R31" i="25"/>
  <c r="S32" i="25"/>
  <c r="CL55" i="25"/>
  <c r="M31" i="25"/>
  <c r="N31" i="25"/>
  <c r="O32" i="25"/>
  <c r="N32" i="25"/>
  <c r="K32" i="25"/>
  <c r="L32" i="25"/>
  <c r="P32" i="25"/>
  <c r="S31" i="25"/>
  <c r="T32" i="25"/>
  <c r="M33" i="25"/>
  <c r="O31" i="25"/>
  <c r="K31" i="25"/>
  <c r="L31" i="25"/>
  <c r="P31" i="25"/>
  <c r="Q32" i="25"/>
  <c r="T31" i="25"/>
  <c r="M32" i="25"/>
  <c r="N33" i="25"/>
  <c r="CX55" i="25"/>
  <c r="DJ55" i="25"/>
  <c r="ED55" i="25"/>
  <c r="DF55" i="25"/>
  <c r="DR55" i="25"/>
  <c r="W55" i="25"/>
  <c r="AI55" i="25"/>
  <c r="AQ55" i="25"/>
  <c r="AU55" i="25"/>
  <c r="BC55" i="25"/>
  <c r="BG55" i="25"/>
  <c r="BO55" i="25"/>
  <c r="CA55" i="25"/>
  <c r="CM55" i="25"/>
  <c r="CU55" i="25"/>
  <c r="DE55" i="25"/>
  <c r="DG55" i="25"/>
  <c r="DK55" i="25"/>
  <c r="DS55" i="25"/>
  <c r="EE55" i="25"/>
  <c r="O33" i="25"/>
  <c r="P33" i="25"/>
  <c r="C55" i="25"/>
  <c r="P55" i="25"/>
  <c r="X55" i="25"/>
  <c r="AJ55" i="25"/>
  <c r="BH55" i="25"/>
  <c r="BP55" i="25"/>
  <c r="CN55" i="25"/>
  <c r="DL55" i="25"/>
  <c r="DT55" i="25"/>
  <c r="EK55" i="25"/>
  <c r="D55" i="25"/>
  <c r="L55" i="25"/>
  <c r="Z55" i="25"/>
  <c r="Y55" i="25"/>
  <c r="AK55" i="25"/>
  <c r="AV55" i="25"/>
  <c r="BE55" i="25"/>
  <c r="BI55" i="25"/>
  <c r="BQ55" i="25"/>
  <c r="BT55" i="25"/>
  <c r="CC55" i="25"/>
  <c r="CO55" i="25"/>
  <c r="DH55" i="25"/>
  <c r="DI55" i="25"/>
  <c r="DM55" i="25"/>
  <c r="DU55" i="25"/>
  <c r="DY55" i="25"/>
  <c r="EG55" i="25"/>
  <c r="E55" i="25"/>
  <c r="M55" i="25"/>
  <c r="AD55" i="25"/>
  <c r="AL55" i="25"/>
  <c r="AX55" i="25"/>
  <c r="BJ55" i="25"/>
  <c r="BR55" i="25"/>
  <c r="BV55" i="25"/>
  <c r="CD55" i="25"/>
  <c r="CH55" i="25"/>
  <c r="CP55" i="25"/>
  <c r="DB55" i="25"/>
  <c r="DN55" i="25"/>
  <c r="DV55" i="25"/>
  <c r="DZ55" i="25"/>
  <c r="EH55" i="25"/>
  <c r="T33" i="25"/>
  <c r="L33" i="25"/>
  <c r="BB55" i="25"/>
  <c r="BN55" i="25"/>
  <c r="B55" i="25"/>
  <c r="F55" i="25"/>
  <c r="N55" i="25"/>
  <c r="S55" i="25"/>
  <c r="AA55" i="25"/>
  <c r="AN55" i="25"/>
  <c r="AM55" i="25"/>
  <c r="AY55" i="25"/>
  <c r="BK55" i="25"/>
  <c r="BS55" i="25"/>
  <c r="BW55" i="25"/>
  <c r="CE55" i="25"/>
  <c r="CJ55" i="25"/>
  <c r="CQ55" i="25"/>
  <c r="DC55" i="25"/>
  <c r="DO55" i="25"/>
  <c r="DW55" i="25"/>
  <c r="EA55" i="25"/>
  <c r="EI55" i="25"/>
  <c r="S33" i="25"/>
  <c r="K33" i="25"/>
  <c r="T55" i="25"/>
  <c r="AB55" i="25"/>
  <c r="AR55" i="25"/>
  <c r="AZ55" i="25"/>
  <c r="BX55" i="25"/>
  <c r="CF55" i="25"/>
  <c r="CV55" i="25"/>
  <c r="DD55" i="25"/>
  <c r="EB55" i="25"/>
  <c r="EJ55" i="25"/>
  <c r="R33" i="25"/>
  <c r="H55" i="25"/>
  <c r="U55" i="25"/>
  <c r="AC55" i="25"/>
  <c r="AG55" i="25"/>
  <c r="AO55" i="25"/>
  <c r="AS55" i="25"/>
  <c r="BA55" i="25"/>
  <c r="BM55" i="25"/>
  <c r="BY55" i="25"/>
  <c r="CG55" i="25"/>
  <c r="CK55" i="25"/>
  <c r="CS55" i="25"/>
  <c r="DQ55" i="25"/>
  <c r="Q33" i="25"/>
  <c r="Q55" i="25"/>
  <c r="AE55" i="25"/>
  <c r="CI55" i="25"/>
  <c r="CY55" i="25"/>
  <c r="G55" i="25"/>
  <c r="AF55" i="25"/>
  <c r="BD55" i="25"/>
  <c r="CB55" i="25"/>
  <c r="CZ55" i="25"/>
  <c r="EF55" i="25"/>
  <c r="AW55" i="25"/>
  <c r="BU55" i="25"/>
  <c r="DA55" i="25"/>
  <c r="R55" i="25"/>
  <c r="CR55" i="25"/>
  <c r="DP55" i="25"/>
  <c r="BL55" i="25"/>
  <c r="DX55" i="25"/>
  <c r="K55" i="25"/>
  <c r="CW55" i="25"/>
  <c r="EC55" i="25"/>
  <c r="O55" i="25"/>
  <c r="J55" i="25"/>
  <c r="Z64" i="33" l="1"/>
  <c r="Z65" i="33"/>
  <c r="Z66" i="33"/>
  <c r="Z69" i="33"/>
  <c r="Z68" i="33"/>
  <c r="Z63" i="33"/>
  <c r="E46" i="33" s="1"/>
  <c r="Z67" i="33"/>
  <c r="S78" i="32"/>
  <c r="R83" i="31"/>
  <c r="R70" i="31"/>
  <c r="R78" i="31"/>
  <c r="R71" i="31"/>
  <c r="R82" i="31"/>
  <c r="R86" i="31"/>
  <c r="R90" i="31"/>
  <c r="R67" i="31"/>
  <c r="R69" i="31"/>
  <c r="R74" i="31"/>
  <c r="R87" i="31"/>
  <c r="R76" i="31"/>
  <c r="R81" i="31"/>
  <c r="R73" i="31"/>
  <c r="R72" i="31"/>
  <c r="R80" i="31"/>
  <c r="R89" i="31"/>
  <c r="R68" i="31"/>
  <c r="R77" i="31"/>
  <c r="R85" i="31"/>
  <c r="R88" i="31"/>
  <c r="R79" i="31"/>
  <c r="R84" i="31"/>
  <c r="R75" i="31"/>
  <c r="R92" i="31"/>
  <c r="S75" i="32"/>
  <c r="S66" i="32"/>
  <c r="R91" i="31"/>
  <c r="Q79" i="16"/>
  <c r="M61" i="16"/>
  <c r="K61" i="16"/>
  <c r="I61" i="16"/>
  <c r="G61" i="16"/>
  <c r="E61" i="16"/>
  <c r="AH159" i="5"/>
  <c r="E120" i="5"/>
  <c r="E82" i="5" s="1"/>
  <c r="AH164" i="5"/>
  <c r="E125" i="5"/>
  <c r="E87" i="5" s="1"/>
  <c r="AH158" i="5"/>
  <c r="E119" i="5"/>
  <c r="E81" i="5" s="1"/>
  <c r="AH160" i="5"/>
  <c r="E121" i="5"/>
  <c r="E83" i="5" s="1"/>
  <c r="AH152" i="5"/>
  <c r="E113" i="5"/>
  <c r="E75" i="5" s="1"/>
  <c r="AH148" i="5"/>
  <c r="E109" i="5"/>
  <c r="E71" i="5" s="1"/>
  <c r="AI153" i="5"/>
  <c r="F114" i="5"/>
  <c r="F76" i="5" s="1"/>
  <c r="AI161" i="5"/>
  <c r="F122" i="5"/>
  <c r="F84" i="5" s="1"/>
  <c r="AH167" i="5"/>
  <c r="E128" i="5"/>
  <c r="E90" i="5" s="1"/>
  <c r="AH150" i="5"/>
  <c r="E111" i="5"/>
  <c r="E73" i="5" s="1"/>
  <c r="AI163" i="5"/>
  <c r="F124" i="5"/>
  <c r="F86" i="5" s="1"/>
  <c r="AI165" i="5"/>
  <c r="F126" i="5"/>
  <c r="F88" i="5" s="1"/>
  <c r="AH156" i="5"/>
  <c r="E117" i="5"/>
  <c r="E79" i="5" s="1"/>
  <c r="AI146" i="5"/>
  <c r="F107" i="5"/>
  <c r="F69" i="5" s="1"/>
  <c r="AH145" i="5"/>
  <c r="E106" i="5"/>
  <c r="E68" i="5" s="1"/>
  <c r="AH155" i="5"/>
  <c r="E116" i="5"/>
  <c r="E78" i="5" s="1"/>
  <c r="AI139" i="5"/>
  <c r="F100" i="5"/>
  <c r="F62" i="5" s="1"/>
  <c r="F36" i="6" s="1"/>
  <c r="AH140" i="5"/>
  <c r="E101" i="5"/>
  <c r="E63" i="5" s="1"/>
  <c r="AI162" i="5"/>
  <c r="F123" i="5"/>
  <c r="F85" i="5" s="1"/>
  <c r="AH147" i="5"/>
  <c r="E108" i="5"/>
  <c r="E70" i="5" s="1"/>
  <c r="AI157" i="5"/>
  <c r="F118" i="5"/>
  <c r="F80" i="5" s="1"/>
  <c r="AI141" i="5"/>
  <c r="F102" i="5"/>
  <c r="F64" i="5" s="1"/>
  <c r="AH151" i="5"/>
  <c r="E112" i="5"/>
  <c r="E74" i="5" s="1"/>
  <c r="AI154" i="5"/>
  <c r="F115" i="5"/>
  <c r="F77" i="5" s="1"/>
  <c r="AH137" i="5"/>
  <c r="E98" i="5"/>
  <c r="AH166" i="5"/>
  <c r="E127" i="5"/>
  <c r="E89" i="5" s="1"/>
  <c r="AI149" i="5"/>
  <c r="F110" i="5"/>
  <c r="F72" i="5" s="1"/>
  <c r="AH143" i="5"/>
  <c r="E104" i="5"/>
  <c r="E66" i="5" s="1"/>
  <c r="AH142" i="5"/>
  <c r="E103" i="5"/>
  <c r="E65" i="5" s="1"/>
  <c r="AI169" i="5"/>
  <c r="F130" i="5"/>
  <c r="F92" i="5" s="1"/>
  <c r="AH144" i="5"/>
  <c r="E105" i="5"/>
  <c r="E67" i="5" s="1"/>
  <c r="AI138" i="5"/>
  <c r="F99" i="5"/>
  <c r="F61" i="5" s="1"/>
  <c r="F35" i="6" s="1"/>
  <c r="AH168" i="5"/>
  <c r="E129" i="5"/>
  <c r="E91" i="5" s="1"/>
  <c r="R74" i="33"/>
  <c r="O70" i="37"/>
  <c r="O87" i="37"/>
  <c r="O65" i="37"/>
  <c r="O68" i="37"/>
  <c r="O66" i="37"/>
  <c r="O64" i="37"/>
  <c r="O79" i="37"/>
  <c r="O78" i="37"/>
  <c r="O76" i="37"/>
  <c r="O75" i="37"/>
  <c r="O74" i="37"/>
  <c r="O72" i="37"/>
  <c r="O83" i="37"/>
  <c r="O86" i="37"/>
  <c r="O73" i="37"/>
  <c r="O84" i="37"/>
  <c r="O62" i="37"/>
  <c r="O63" i="37"/>
  <c r="O81" i="37"/>
  <c r="O71" i="37"/>
  <c r="O82" i="37"/>
  <c r="O80" i="37"/>
  <c r="O85" i="37"/>
  <c r="O77" i="37"/>
  <c r="O69" i="37"/>
  <c r="O88" i="37"/>
  <c r="O67" i="37"/>
  <c r="R65" i="33"/>
  <c r="R76" i="33"/>
  <c r="R78" i="33"/>
  <c r="R70" i="33"/>
  <c r="R69" i="33"/>
  <c r="R72" i="33"/>
  <c r="R75" i="33"/>
  <c r="R68" i="33"/>
  <c r="R67" i="33"/>
  <c r="R77" i="33"/>
  <c r="R64" i="33"/>
  <c r="R71" i="33"/>
  <c r="R73" i="33"/>
  <c r="R66" i="33"/>
  <c r="R63" i="33"/>
  <c r="AA63" i="33" s="1"/>
  <c r="F46" i="33" s="1"/>
  <c r="S82" i="32"/>
  <c r="S80" i="32"/>
  <c r="S71" i="32"/>
  <c r="S84" i="32"/>
  <c r="S85" i="32"/>
  <c r="S89" i="32"/>
  <c r="S83" i="32"/>
  <c r="S88" i="32"/>
  <c r="S70" i="32"/>
  <c r="S87" i="32"/>
  <c r="S65" i="32"/>
  <c r="S74" i="32"/>
  <c r="S68" i="32"/>
  <c r="S69" i="32"/>
  <c r="S64" i="32"/>
  <c r="S86" i="32"/>
  <c r="S72" i="32"/>
  <c r="S73" i="32"/>
  <c r="S81" i="32"/>
  <c r="S67" i="32"/>
  <c r="S76" i="32"/>
  <c r="S77" i="32"/>
  <c r="S79" i="32"/>
  <c r="Q50" i="18"/>
  <c r="Q66" i="18"/>
  <c r="Q64" i="18"/>
  <c r="Q63" i="18"/>
  <c r="Q59" i="18"/>
  <c r="Q57" i="18"/>
  <c r="Q67" i="18"/>
  <c r="Q56" i="18"/>
  <c r="Q60" i="18"/>
  <c r="Q46" i="18"/>
  <c r="Q44" i="18"/>
  <c r="Q48" i="18"/>
  <c r="Q55" i="18"/>
  <c r="Q51" i="18"/>
  <c r="Q52" i="18"/>
  <c r="Q61" i="18"/>
  <c r="Q54" i="18"/>
  <c r="Q43" i="18"/>
  <c r="Q42" i="18"/>
  <c r="Q58" i="18"/>
  <c r="Q41" i="18"/>
  <c r="Q53" i="18"/>
  <c r="Q45" i="18"/>
  <c r="Q49" i="18"/>
  <c r="Q65" i="18"/>
  <c r="Q62" i="18"/>
  <c r="Q47" i="18"/>
  <c r="S130" i="5"/>
  <c r="S129" i="5"/>
  <c r="S128" i="5"/>
  <c r="S99" i="5"/>
  <c r="S127" i="5"/>
  <c r="J60" i="5"/>
  <c r="J34" i="6" s="1"/>
  <c r="B22" i="4"/>
  <c r="J45" i="162"/>
  <c r="J46" i="162"/>
  <c r="J47" i="162"/>
  <c r="J48" i="162"/>
  <c r="J49" i="162"/>
  <c r="J50" i="162"/>
  <c r="J51" i="162"/>
  <c r="J52" i="162"/>
  <c r="J53" i="162"/>
  <c r="J54" i="162"/>
  <c r="J55" i="162"/>
  <c r="J56" i="162"/>
  <c r="J57" i="162"/>
  <c r="J58" i="162"/>
  <c r="J59" i="162"/>
  <c r="J60" i="162"/>
  <c r="J61" i="162"/>
  <c r="J62" i="162"/>
  <c r="J63" i="162"/>
  <c r="J64" i="162"/>
  <c r="J65" i="162"/>
  <c r="J66" i="162"/>
  <c r="J67" i="162"/>
  <c r="J68" i="162"/>
  <c r="J69" i="162"/>
  <c r="J70" i="162"/>
  <c r="J44" i="162"/>
  <c r="K71" i="162"/>
  <c r="K45" i="162"/>
  <c r="K46" i="162"/>
  <c r="K47" i="162"/>
  <c r="K48" i="162"/>
  <c r="K49" i="162"/>
  <c r="K50" i="162"/>
  <c r="K51" i="162"/>
  <c r="K43" i="162"/>
  <c r="K52" i="162"/>
  <c r="K53" i="162"/>
  <c r="K54" i="162"/>
  <c r="K55" i="162"/>
  <c r="K56" i="162"/>
  <c r="K57" i="162"/>
  <c r="K58" i="162"/>
  <c r="K44" i="162"/>
  <c r="K59" i="162"/>
  <c r="K72" i="162"/>
  <c r="K60" i="162"/>
  <c r="K61" i="162"/>
  <c r="K62" i="162"/>
  <c r="K63" i="162"/>
  <c r="K73" i="162"/>
  <c r="K64" i="162"/>
  <c r="K65" i="162"/>
  <c r="K66" i="162"/>
  <c r="K74" i="162"/>
  <c r="K67" i="162"/>
  <c r="K68" i="162"/>
  <c r="K69" i="162"/>
  <c r="K70" i="162"/>
  <c r="K42" i="162"/>
  <c r="M59" i="160"/>
  <c r="M66" i="160"/>
  <c r="M65" i="160"/>
  <c r="M64" i="160"/>
  <c r="M63" i="160"/>
  <c r="M62" i="160"/>
  <c r="M61" i="160"/>
  <c r="M60" i="160"/>
  <c r="M67" i="160"/>
  <c r="L66" i="160"/>
  <c r="L65" i="160"/>
  <c r="L64" i="160"/>
  <c r="L63" i="160"/>
  <c r="L62" i="160"/>
  <c r="L61" i="160"/>
  <c r="L60" i="160"/>
  <c r="L59" i="160"/>
  <c r="L67" i="160"/>
  <c r="K66" i="160"/>
  <c r="K65" i="160"/>
  <c r="K64" i="160"/>
  <c r="K63" i="160"/>
  <c r="K62" i="160"/>
  <c r="K61" i="160"/>
  <c r="K60" i="160"/>
  <c r="K59" i="160"/>
  <c r="K67" i="160"/>
  <c r="K42" i="158"/>
  <c r="K43" i="158"/>
  <c r="K44" i="158"/>
  <c r="K45" i="158"/>
  <c r="K46" i="158"/>
  <c r="K47" i="158"/>
  <c r="K48" i="158"/>
  <c r="K49" i="158"/>
  <c r="K50" i="158"/>
  <c r="K51" i="158"/>
  <c r="K52" i="158"/>
  <c r="K53" i="158"/>
  <c r="K54" i="158"/>
  <c r="K55" i="158"/>
  <c r="K56" i="158"/>
  <c r="K57" i="158"/>
  <c r="K58" i="158"/>
  <c r="K59" i="158"/>
  <c r="K60" i="158"/>
  <c r="K61" i="158"/>
  <c r="K62" i="158"/>
  <c r="K63" i="158"/>
  <c r="K64" i="158"/>
  <c r="K65" i="158"/>
  <c r="K66" i="158"/>
  <c r="K67" i="158"/>
  <c r="K68" i="158"/>
  <c r="K41" i="158"/>
  <c r="K40" i="158"/>
  <c r="J43" i="158"/>
  <c r="J44" i="158"/>
  <c r="J45" i="158"/>
  <c r="J46" i="158"/>
  <c r="J47" i="158"/>
  <c r="J48" i="158"/>
  <c r="J49" i="158"/>
  <c r="J50" i="158"/>
  <c r="J51" i="158"/>
  <c r="J52" i="158"/>
  <c r="J53" i="158"/>
  <c r="J54" i="158"/>
  <c r="J55" i="158"/>
  <c r="J56" i="158"/>
  <c r="J57" i="158"/>
  <c r="J58" i="158"/>
  <c r="J59" i="158"/>
  <c r="J60" i="158"/>
  <c r="J61" i="158"/>
  <c r="J62" i="158"/>
  <c r="J63" i="158"/>
  <c r="J64" i="158"/>
  <c r="J65" i="158"/>
  <c r="J66" i="158"/>
  <c r="J67" i="158"/>
  <c r="J68" i="158"/>
  <c r="J42" i="158"/>
  <c r="L42" i="154"/>
  <c r="L43" i="154"/>
  <c r="L45" i="154"/>
  <c r="L46" i="154"/>
  <c r="L47" i="154"/>
  <c r="L48" i="154"/>
  <c r="L49" i="154"/>
  <c r="L50" i="154"/>
  <c r="L51" i="154"/>
  <c r="L52" i="154"/>
  <c r="L53" i="154"/>
  <c r="L54" i="154"/>
  <c r="L55" i="154"/>
  <c r="L56" i="154"/>
  <c r="L57" i="154"/>
  <c r="L58" i="154"/>
  <c r="L59" i="154"/>
  <c r="L60" i="154"/>
  <c r="L61" i="154"/>
  <c r="L62" i="154"/>
  <c r="L63" i="154"/>
  <c r="L64" i="154"/>
  <c r="L65" i="154"/>
  <c r="L66" i="154"/>
  <c r="L67" i="154"/>
  <c r="L68" i="154"/>
  <c r="L69" i="154"/>
  <c r="L70" i="154"/>
  <c r="L44" i="154"/>
  <c r="E45" i="152"/>
  <c r="E46" i="152"/>
  <c r="E47" i="152"/>
  <c r="E48" i="152"/>
  <c r="E49" i="152"/>
  <c r="E50" i="152"/>
  <c r="E51" i="152"/>
  <c r="E52" i="152"/>
  <c r="E53" i="152"/>
  <c r="E54" i="152"/>
  <c r="E55" i="152"/>
  <c r="E56" i="152"/>
  <c r="E57" i="152"/>
  <c r="E58" i="152"/>
  <c r="E59" i="152"/>
  <c r="E60" i="152"/>
  <c r="E61" i="152"/>
  <c r="E62" i="152"/>
  <c r="E63" i="152"/>
  <c r="E64" i="152"/>
  <c r="E65" i="152"/>
  <c r="E66" i="152"/>
  <c r="E67" i="152"/>
  <c r="E68" i="152"/>
  <c r="E69" i="152"/>
  <c r="E70" i="152"/>
  <c r="E44" i="152"/>
  <c r="D43" i="152"/>
  <c r="D44" i="152"/>
  <c r="D45" i="152"/>
  <c r="D46" i="152"/>
  <c r="D47" i="152"/>
  <c r="D48" i="152"/>
  <c r="D49" i="152"/>
  <c r="D50" i="152"/>
  <c r="D51" i="152"/>
  <c r="D52" i="152"/>
  <c r="D53" i="152"/>
  <c r="D54" i="152"/>
  <c r="D55" i="152"/>
  <c r="D56" i="152"/>
  <c r="D57" i="152"/>
  <c r="D58" i="152"/>
  <c r="D59" i="152"/>
  <c r="D60" i="152"/>
  <c r="D61" i="152"/>
  <c r="D62" i="152"/>
  <c r="D63" i="152"/>
  <c r="D64" i="152"/>
  <c r="D65" i="152"/>
  <c r="D66" i="152"/>
  <c r="D67" i="152"/>
  <c r="D68" i="152"/>
  <c r="D69" i="152"/>
  <c r="D70" i="152"/>
  <c r="D42" i="152"/>
  <c r="E50" i="33" l="1"/>
  <c r="Y67" i="33"/>
  <c r="D50" i="33" s="1"/>
  <c r="Y68" i="33"/>
  <c r="D51" i="33" s="1"/>
  <c r="E51" i="33"/>
  <c r="E52" i="33"/>
  <c r="Y69" i="33"/>
  <c r="D52" i="33" s="1"/>
  <c r="Y66" i="33"/>
  <c r="D49" i="33" s="1"/>
  <c r="E49" i="33"/>
  <c r="Y65" i="33"/>
  <c r="D48" i="33" s="1"/>
  <c r="E48" i="33"/>
  <c r="Y64" i="33"/>
  <c r="D47" i="33" s="1"/>
  <c r="E47" i="33"/>
  <c r="Q78" i="16"/>
  <c r="M60" i="16"/>
  <c r="K60" i="16"/>
  <c r="I60" i="16"/>
  <c r="G60" i="16"/>
  <c r="E60" i="16"/>
  <c r="C60" i="16"/>
  <c r="AH138" i="5"/>
  <c r="E99" i="5"/>
  <c r="E61" i="5" s="1"/>
  <c r="E35" i="6" s="1"/>
  <c r="AG143" i="5"/>
  <c r="D104" i="5"/>
  <c r="D66" i="5" s="1"/>
  <c r="AH154" i="5"/>
  <c r="E115" i="5"/>
  <c r="E77" i="5" s="1"/>
  <c r="AG147" i="5"/>
  <c r="D108" i="5"/>
  <c r="D70" i="5" s="1"/>
  <c r="AG155" i="5"/>
  <c r="D116" i="5"/>
  <c r="D78" i="5" s="1"/>
  <c r="AH165" i="5"/>
  <c r="E126" i="5"/>
  <c r="E88" i="5" s="1"/>
  <c r="AH161" i="5"/>
  <c r="E122" i="5"/>
  <c r="E84" i="5" s="1"/>
  <c r="AG160" i="5"/>
  <c r="D121" i="5"/>
  <c r="D83" i="5" s="1"/>
  <c r="AG144" i="5"/>
  <c r="D105" i="5"/>
  <c r="D67" i="5" s="1"/>
  <c r="AH149" i="5"/>
  <c r="E110" i="5"/>
  <c r="E72" i="5" s="1"/>
  <c r="AG151" i="5"/>
  <c r="D112" i="5"/>
  <c r="D74" i="5" s="1"/>
  <c r="AH162" i="5"/>
  <c r="E123" i="5"/>
  <c r="E85" i="5" s="1"/>
  <c r="AG145" i="5"/>
  <c r="D106" i="5"/>
  <c r="D68" i="5" s="1"/>
  <c r="AH163" i="5"/>
  <c r="E124" i="5"/>
  <c r="E86" i="5" s="1"/>
  <c r="AH153" i="5"/>
  <c r="E114" i="5"/>
  <c r="E76" i="5" s="1"/>
  <c r="AG158" i="5"/>
  <c r="D119" i="5"/>
  <c r="D81" i="5" s="1"/>
  <c r="AH169" i="5"/>
  <c r="E130" i="5"/>
  <c r="E92" i="5" s="1"/>
  <c r="AG166" i="5"/>
  <c r="D127" i="5"/>
  <c r="D89" i="5" s="1"/>
  <c r="AH141" i="5"/>
  <c r="E102" i="5"/>
  <c r="E64" i="5" s="1"/>
  <c r="AG140" i="5"/>
  <c r="D101" i="5"/>
  <c r="D63" i="5" s="1"/>
  <c r="AH146" i="5"/>
  <c r="E107" i="5"/>
  <c r="E69" i="5" s="1"/>
  <c r="AG150" i="5"/>
  <c r="D111" i="5"/>
  <c r="D73" i="5" s="1"/>
  <c r="AG148" i="5"/>
  <c r="D109" i="5"/>
  <c r="D71" i="5" s="1"/>
  <c r="AG164" i="5"/>
  <c r="D125" i="5"/>
  <c r="D87" i="5" s="1"/>
  <c r="AG168" i="5"/>
  <c r="D129" i="5"/>
  <c r="D91" i="5" s="1"/>
  <c r="AG142" i="5"/>
  <c r="D103" i="5"/>
  <c r="D65" i="5" s="1"/>
  <c r="AG137" i="5"/>
  <c r="D98" i="5"/>
  <c r="D60" i="5" s="1"/>
  <c r="D34" i="6" s="1"/>
  <c r="AH157" i="5"/>
  <c r="E118" i="5"/>
  <c r="E80" i="5" s="1"/>
  <c r="AH139" i="5"/>
  <c r="E100" i="5"/>
  <c r="E62" i="5" s="1"/>
  <c r="E36" i="6" s="1"/>
  <c r="AG156" i="5"/>
  <c r="D117" i="5"/>
  <c r="D79" i="5" s="1"/>
  <c r="AG167" i="5"/>
  <c r="D128" i="5"/>
  <c r="D90" i="5" s="1"/>
  <c r="AG152" i="5"/>
  <c r="D113" i="5"/>
  <c r="D75" i="5" s="1"/>
  <c r="AG159" i="5"/>
  <c r="D120" i="5"/>
  <c r="D82" i="5" s="1"/>
  <c r="S98" i="5"/>
  <c r="I60" i="5"/>
  <c r="I34" i="6" s="1"/>
  <c r="H60" i="5"/>
  <c r="H34" i="6" s="1"/>
  <c r="G60" i="5"/>
  <c r="G34" i="6" s="1"/>
  <c r="F60" i="5"/>
  <c r="F34" i="6" s="1"/>
  <c r="E60" i="5"/>
  <c r="E34" i="6" s="1"/>
  <c r="L63" i="162"/>
  <c r="L57" i="162"/>
  <c r="L50" i="162"/>
  <c r="L60" i="162"/>
  <c r="L66" i="162"/>
  <c r="L53" i="162"/>
  <c r="L46" i="162"/>
  <c r="L56" i="162"/>
  <c r="L49" i="162"/>
  <c r="L65" i="162"/>
  <c r="L59" i="162"/>
  <c r="L52" i="162"/>
  <c r="L45" i="162"/>
  <c r="L48" i="162"/>
  <c r="L64" i="162"/>
  <c r="L44" i="162"/>
  <c r="L55" i="162"/>
  <c r="L54" i="162"/>
  <c r="L47" i="162"/>
  <c r="L58" i="162"/>
  <c r="L51" i="162"/>
  <c r="L70" i="162"/>
  <c r="L62" i="162"/>
  <c r="L69" i="162"/>
  <c r="L61" i="162"/>
  <c r="L68" i="162"/>
  <c r="L67" i="162"/>
  <c r="L65" i="158"/>
  <c r="L57" i="158"/>
  <c r="L49" i="158"/>
  <c r="L64" i="158"/>
  <c r="L55" i="158"/>
  <c r="L62" i="158"/>
  <c r="L54" i="158"/>
  <c r="L46" i="158"/>
  <c r="L63" i="158"/>
  <c r="L68" i="158"/>
  <c r="L60" i="158"/>
  <c r="L52" i="158"/>
  <c r="L44" i="158"/>
  <c r="L67" i="158"/>
  <c r="L59" i="158"/>
  <c r="L51" i="158"/>
  <c r="L43" i="158"/>
  <c r="L45" i="158"/>
  <c r="L53" i="158"/>
  <c r="L61" i="158"/>
  <c r="L48" i="158"/>
  <c r="L56" i="158"/>
  <c r="L47" i="158"/>
  <c r="L58" i="158"/>
  <c r="L42" i="158"/>
  <c r="L50" i="158"/>
  <c r="L66" i="158"/>
  <c r="M67" i="154"/>
  <c r="M59" i="154"/>
  <c r="M47" i="154"/>
  <c r="M51" i="154"/>
  <c r="M66" i="154"/>
  <c r="M57" i="154"/>
  <c r="M64" i="154"/>
  <c r="M56" i="154"/>
  <c r="M48" i="154"/>
  <c r="M53" i="154"/>
  <c r="M63" i="154"/>
  <c r="M49" i="154"/>
  <c r="M54" i="154"/>
  <c r="M55" i="154"/>
  <c r="M65" i="154"/>
  <c r="M70" i="154"/>
  <c r="M62" i="154"/>
  <c r="M46" i="154"/>
  <c r="M68" i="154"/>
  <c r="M60" i="154"/>
  <c r="M52" i="154"/>
  <c r="M50" i="154"/>
  <c r="M58" i="154"/>
  <c r="M44" i="154"/>
  <c r="M45" i="154"/>
  <c r="M61" i="154"/>
  <c r="M69" i="154"/>
  <c r="F70" i="152"/>
  <c r="F62" i="152"/>
  <c r="F54" i="152"/>
  <c r="F46" i="152"/>
  <c r="F61" i="152"/>
  <c r="F53" i="152"/>
  <c r="F45" i="152"/>
  <c r="F52" i="152"/>
  <c r="F44" i="152"/>
  <c r="F69" i="152"/>
  <c r="F67" i="152"/>
  <c r="F51" i="152"/>
  <c r="F68" i="152"/>
  <c r="F59" i="152"/>
  <c r="F60" i="152"/>
  <c r="F57" i="152"/>
  <c r="F56" i="152"/>
  <c r="F65" i="152"/>
  <c r="F47" i="152"/>
  <c r="F63" i="152"/>
  <c r="F66" i="152"/>
  <c r="F58" i="152"/>
  <c r="F50" i="152"/>
  <c r="F49" i="152"/>
  <c r="F48" i="152"/>
  <c r="F64" i="152"/>
  <c r="F55" i="152"/>
  <c r="R31" i="176"/>
  <c r="Q31" i="176"/>
  <c r="M31" i="176"/>
  <c r="L31" i="176"/>
  <c r="H31" i="176"/>
  <c r="G31" i="176"/>
  <c r="C31" i="176"/>
  <c r="B31" i="176"/>
  <c r="D31" i="176" l="1"/>
  <c r="I31" i="176"/>
  <c r="N31" i="176"/>
  <c r="S31" i="176"/>
  <c r="Q77" i="16"/>
  <c r="M59" i="16"/>
  <c r="K59" i="16"/>
  <c r="I59" i="16"/>
  <c r="G59" i="16"/>
  <c r="E59" i="16"/>
  <c r="C59" i="16"/>
  <c r="AF142" i="5"/>
  <c r="B103" i="5" s="1"/>
  <c r="B65" i="5" s="1"/>
  <c r="N65" i="5" s="1"/>
  <c r="C103" i="5"/>
  <c r="C65" i="5" s="1"/>
  <c r="AF158" i="5"/>
  <c r="B119" i="5" s="1"/>
  <c r="B81" i="5" s="1"/>
  <c r="N81" i="5" s="1"/>
  <c r="C119" i="5"/>
  <c r="C81" i="5" s="1"/>
  <c r="AF160" i="5"/>
  <c r="B121" i="5" s="1"/>
  <c r="B83" i="5" s="1"/>
  <c r="N83" i="5" s="1"/>
  <c r="C121" i="5"/>
  <c r="C83" i="5" s="1"/>
  <c r="AF159" i="5"/>
  <c r="B120" i="5" s="1"/>
  <c r="B82" i="5" s="1"/>
  <c r="C120" i="5"/>
  <c r="C82" i="5" s="1"/>
  <c r="AG161" i="5"/>
  <c r="D122" i="5"/>
  <c r="D84" i="5" s="1"/>
  <c r="AF148" i="5"/>
  <c r="B109" i="5" s="1"/>
  <c r="B71" i="5" s="1"/>
  <c r="C109" i="5"/>
  <c r="C71" i="5" s="1"/>
  <c r="AG153" i="5"/>
  <c r="D114" i="5"/>
  <c r="D76" i="5" s="1"/>
  <c r="AF152" i="5"/>
  <c r="B113" i="5" s="1"/>
  <c r="B75" i="5" s="1"/>
  <c r="N75" i="5" s="1"/>
  <c r="C113" i="5"/>
  <c r="C75" i="5" s="1"/>
  <c r="AG157" i="5"/>
  <c r="D118" i="5"/>
  <c r="D80" i="5" s="1"/>
  <c r="AG146" i="5"/>
  <c r="D107" i="5"/>
  <c r="D69" i="5" s="1"/>
  <c r="AG169" i="5"/>
  <c r="D130" i="5"/>
  <c r="D92" i="5" s="1"/>
  <c r="AG163" i="5"/>
  <c r="D124" i="5"/>
  <c r="D86" i="5" s="1"/>
  <c r="AG149" i="5"/>
  <c r="D110" i="5"/>
  <c r="D72" i="5" s="1"/>
  <c r="AG165" i="5"/>
  <c r="D126" i="5"/>
  <c r="D88" i="5" s="1"/>
  <c r="AF143" i="5"/>
  <c r="B104" i="5" s="1"/>
  <c r="B66" i="5" s="1"/>
  <c r="N66" i="5" s="1"/>
  <c r="C104" i="5"/>
  <c r="C66" i="5" s="1"/>
  <c r="AF156" i="5"/>
  <c r="B117" i="5" s="1"/>
  <c r="B79" i="5" s="1"/>
  <c r="N79" i="5" s="1"/>
  <c r="C117" i="5"/>
  <c r="C79" i="5" s="1"/>
  <c r="AF147" i="5"/>
  <c r="B108" i="5" s="1"/>
  <c r="B70" i="5" s="1"/>
  <c r="N70" i="5" s="1"/>
  <c r="C108" i="5"/>
  <c r="C70" i="5" s="1"/>
  <c r="AF168" i="5"/>
  <c r="B129" i="5" s="1"/>
  <c r="B91" i="5" s="1"/>
  <c r="N91" i="5" s="1"/>
  <c r="C129" i="5"/>
  <c r="C91" i="5" s="1"/>
  <c r="AG154" i="5"/>
  <c r="D115" i="5"/>
  <c r="D77" i="5" s="1"/>
  <c r="AG141" i="5"/>
  <c r="D102" i="5"/>
  <c r="D64" i="5" s="1"/>
  <c r="AF150" i="5"/>
  <c r="B111" i="5" s="1"/>
  <c r="B73" i="5" s="1"/>
  <c r="N73" i="5" s="1"/>
  <c r="C111" i="5"/>
  <c r="C73" i="5" s="1"/>
  <c r="AF166" i="5"/>
  <c r="B127" i="5" s="1"/>
  <c r="B89" i="5" s="1"/>
  <c r="N89" i="5" s="1"/>
  <c r="C127" i="5"/>
  <c r="C89" i="5" s="1"/>
  <c r="AF167" i="5"/>
  <c r="B128" i="5" s="1"/>
  <c r="B90" i="5" s="1"/>
  <c r="N90" i="5" s="1"/>
  <c r="C128" i="5"/>
  <c r="C90" i="5" s="1"/>
  <c r="AF137" i="5"/>
  <c r="C98" i="5"/>
  <c r="C60" i="5" s="1"/>
  <c r="C34" i="6" s="1"/>
  <c r="AF164" i="5"/>
  <c r="B125" i="5" s="1"/>
  <c r="B87" i="5" s="1"/>
  <c r="N87" i="5" s="1"/>
  <c r="C125" i="5"/>
  <c r="C87" i="5" s="1"/>
  <c r="AF140" i="5"/>
  <c r="B101" i="5" s="1"/>
  <c r="B63" i="5" s="1"/>
  <c r="N63" i="5" s="1"/>
  <c r="C101" i="5"/>
  <c r="C63" i="5" s="1"/>
  <c r="AF145" i="5"/>
  <c r="B106" i="5" s="1"/>
  <c r="B68" i="5" s="1"/>
  <c r="N68" i="5" s="1"/>
  <c r="C106" i="5"/>
  <c r="C68" i="5" s="1"/>
  <c r="AF144" i="5"/>
  <c r="B105" i="5" s="1"/>
  <c r="B67" i="5" s="1"/>
  <c r="N67" i="5" s="1"/>
  <c r="C105" i="5"/>
  <c r="C67" i="5" s="1"/>
  <c r="AF155" i="5"/>
  <c r="B116" i="5" s="1"/>
  <c r="B78" i="5" s="1"/>
  <c r="N78" i="5" s="1"/>
  <c r="C116" i="5"/>
  <c r="C78" i="5" s="1"/>
  <c r="AG138" i="5"/>
  <c r="D99" i="5"/>
  <c r="D61" i="5" s="1"/>
  <c r="D35" i="6" s="1"/>
  <c r="AG162" i="5"/>
  <c r="D123" i="5"/>
  <c r="D85" i="5" s="1"/>
  <c r="AG139" i="5"/>
  <c r="D100" i="5"/>
  <c r="D62" i="5" s="1"/>
  <c r="D36" i="6" s="1"/>
  <c r="AF151" i="5"/>
  <c r="B112" i="5" s="1"/>
  <c r="B74" i="5" s="1"/>
  <c r="N74" i="5" s="1"/>
  <c r="C112" i="5"/>
  <c r="C74" i="5" s="1"/>
  <c r="K58" i="154"/>
  <c r="K50" i="154"/>
  <c r="K66" i="154"/>
  <c r="K51" i="154"/>
  <c r="K59" i="154"/>
  <c r="K67" i="154"/>
  <c r="K61" i="154"/>
  <c r="K44" i="154"/>
  <c r="K48" i="154"/>
  <c r="K56" i="154"/>
  <c r="K65" i="154"/>
  <c r="K52" i="154"/>
  <c r="K60" i="154"/>
  <c r="K68" i="154"/>
  <c r="K53" i="154"/>
  <c r="K69" i="154"/>
  <c r="K49" i="154"/>
  <c r="K45" i="154"/>
  <c r="K46" i="154"/>
  <c r="K54" i="154"/>
  <c r="K62" i="154"/>
  <c r="K70" i="154"/>
  <c r="K47" i="154"/>
  <c r="K55" i="154"/>
  <c r="K63" i="154"/>
  <c r="K64" i="154"/>
  <c r="K57" i="154"/>
  <c r="AE68" i="151"/>
  <c r="AD68" i="151"/>
  <c r="AC68" i="151"/>
  <c r="AB68" i="151"/>
  <c r="AA68" i="151"/>
  <c r="Z68" i="151"/>
  <c r="AE67" i="151"/>
  <c r="AD67" i="151"/>
  <c r="AC67" i="151"/>
  <c r="AB67" i="151"/>
  <c r="AA67" i="151"/>
  <c r="Z67" i="151"/>
  <c r="AE66" i="151"/>
  <c r="AD66" i="151"/>
  <c r="AC66" i="151"/>
  <c r="AB66" i="151"/>
  <c r="AA66" i="151"/>
  <c r="Z66" i="151"/>
  <c r="W68" i="151"/>
  <c r="V68" i="151"/>
  <c r="U68" i="151"/>
  <c r="T68" i="151"/>
  <c r="S68" i="151"/>
  <c r="R68" i="151"/>
  <c r="W67" i="151"/>
  <c r="V67" i="151"/>
  <c r="U67" i="151"/>
  <c r="T67" i="151"/>
  <c r="S67" i="151"/>
  <c r="R67" i="151"/>
  <c r="W66" i="151"/>
  <c r="V66" i="151"/>
  <c r="U66" i="151"/>
  <c r="T66" i="151"/>
  <c r="S66" i="151"/>
  <c r="R66" i="151"/>
  <c r="O68" i="151"/>
  <c r="N68" i="151"/>
  <c r="M68" i="151"/>
  <c r="L68" i="151"/>
  <c r="K68" i="151"/>
  <c r="J68" i="151"/>
  <c r="O67" i="151"/>
  <c r="N67" i="151"/>
  <c r="M67" i="151"/>
  <c r="L67" i="151"/>
  <c r="K67" i="151"/>
  <c r="J67" i="151"/>
  <c r="O66" i="151"/>
  <c r="N66" i="151"/>
  <c r="M66" i="151"/>
  <c r="L66" i="151"/>
  <c r="K66" i="151"/>
  <c r="J66" i="151"/>
  <c r="S119" i="175"/>
  <c r="R119" i="175"/>
  <c r="Q119" i="175"/>
  <c r="P119" i="175"/>
  <c r="O119" i="175"/>
  <c r="N119" i="175"/>
  <c r="M119" i="175"/>
  <c r="L119" i="175"/>
  <c r="I119" i="175"/>
  <c r="I84" i="175" s="1"/>
  <c r="H119" i="175"/>
  <c r="H84" i="175" s="1"/>
  <c r="G119" i="175"/>
  <c r="G84" i="175" s="1"/>
  <c r="F119" i="175"/>
  <c r="F84" i="175" s="1"/>
  <c r="E119" i="175"/>
  <c r="E84" i="175" s="1"/>
  <c r="D119" i="175"/>
  <c r="C119" i="175"/>
  <c r="C84" i="175" s="1"/>
  <c r="B119" i="175"/>
  <c r="B84" i="175" s="1"/>
  <c r="D84" i="175"/>
  <c r="I83" i="175"/>
  <c r="H83" i="175"/>
  <c r="G83" i="175"/>
  <c r="F83" i="175"/>
  <c r="E83" i="175"/>
  <c r="D83" i="175"/>
  <c r="C83" i="175"/>
  <c r="B83" i="175"/>
  <c r="I82" i="175"/>
  <c r="H82" i="175"/>
  <c r="G82" i="175"/>
  <c r="F82" i="175"/>
  <c r="E82" i="175"/>
  <c r="D82" i="175"/>
  <c r="C82" i="175"/>
  <c r="B82" i="175"/>
  <c r="I81" i="175"/>
  <c r="H81" i="175"/>
  <c r="G81" i="175"/>
  <c r="F81" i="175"/>
  <c r="E81" i="175"/>
  <c r="D81" i="175"/>
  <c r="C81" i="175"/>
  <c r="B81" i="175"/>
  <c r="I80" i="175"/>
  <c r="H80" i="175"/>
  <c r="G80" i="175"/>
  <c r="F80" i="175"/>
  <c r="E80" i="175"/>
  <c r="D80" i="175"/>
  <c r="C80" i="175"/>
  <c r="B80" i="175"/>
  <c r="I79" i="175"/>
  <c r="H79" i="175"/>
  <c r="G79" i="175"/>
  <c r="F79" i="175"/>
  <c r="E79" i="175"/>
  <c r="D79" i="175"/>
  <c r="C79" i="175"/>
  <c r="B79" i="175"/>
  <c r="I78" i="175"/>
  <c r="H78" i="175"/>
  <c r="G78" i="175"/>
  <c r="F78" i="175"/>
  <c r="E78" i="175"/>
  <c r="D78" i="175"/>
  <c r="C78" i="175"/>
  <c r="B78" i="175"/>
  <c r="I77" i="175"/>
  <c r="H77" i="175"/>
  <c r="G77" i="175"/>
  <c r="F77" i="175"/>
  <c r="E77" i="175"/>
  <c r="D77" i="175"/>
  <c r="C77" i="175"/>
  <c r="B77" i="175"/>
  <c r="I76" i="175"/>
  <c r="H76" i="175"/>
  <c r="G76" i="175"/>
  <c r="F76" i="175"/>
  <c r="E76" i="175"/>
  <c r="D76" i="175"/>
  <c r="C76" i="175"/>
  <c r="B76" i="175"/>
  <c r="I75" i="175"/>
  <c r="H75" i="175"/>
  <c r="G75" i="175"/>
  <c r="F75" i="175"/>
  <c r="E75" i="175"/>
  <c r="D75" i="175"/>
  <c r="C75" i="175"/>
  <c r="B75" i="175"/>
  <c r="I74" i="175"/>
  <c r="H74" i="175"/>
  <c r="G74" i="175"/>
  <c r="F74" i="175"/>
  <c r="E74" i="175"/>
  <c r="D74" i="175"/>
  <c r="C74" i="175"/>
  <c r="B74" i="175"/>
  <c r="I73" i="175"/>
  <c r="H73" i="175"/>
  <c r="G73" i="175"/>
  <c r="F73" i="175"/>
  <c r="E73" i="175"/>
  <c r="D73" i="175"/>
  <c r="C73" i="175"/>
  <c r="B73" i="175"/>
  <c r="I72" i="175"/>
  <c r="H72" i="175"/>
  <c r="G72" i="175"/>
  <c r="F72" i="175"/>
  <c r="E72" i="175"/>
  <c r="D72" i="175"/>
  <c r="C72" i="175"/>
  <c r="B72" i="175"/>
  <c r="I71" i="175"/>
  <c r="H71" i="175"/>
  <c r="G71" i="175"/>
  <c r="F71" i="175"/>
  <c r="E71" i="175"/>
  <c r="D71" i="175"/>
  <c r="C71" i="175"/>
  <c r="B71" i="175"/>
  <c r="I70" i="175"/>
  <c r="H70" i="175"/>
  <c r="G70" i="175"/>
  <c r="F70" i="175"/>
  <c r="E70" i="175"/>
  <c r="D70" i="175"/>
  <c r="C70" i="175"/>
  <c r="B70" i="175"/>
  <c r="I69" i="175"/>
  <c r="H69" i="175"/>
  <c r="G69" i="175"/>
  <c r="F69" i="175"/>
  <c r="E69" i="175"/>
  <c r="D69" i="175"/>
  <c r="C69" i="175"/>
  <c r="B69" i="175"/>
  <c r="I68" i="175"/>
  <c r="H68" i="175"/>
  <c r="G68" i="175"/>
  <c r="F68" i="175"/>
  <c r="E68" i="175"/>
  <c r="D68" i="175"/>
  <c r="C68" i="175"/>
  <c r="B68" i="175"/>
  <c r="I67" i="175"/>
  <c r="H67" i="175"/>
  <c r="G67" i="175"/>
  <c r="F67" i="175"/>
  <c r="E67" i="175"/>
  <c r="D67" i="175"/>
  <c r="C67" i="175"/>
  <c r="B67" i="175"/>
  <c r="I66" i="175"/>
  <c r="H66" i="175"/>
  <c r="G66" i="175"/>
  <c r="F66" i="175"/>
  <c r="E66" i="175"/>
  <c r="D66" i="175"/>
  <c r="C66" i="175"/>
  <c r="B66" i="175"/>
  <c r="I65" i="175"/>
  <c r="H65" i="175"/>
  <c r="G65" i="175"/>
  <c r="F65" i="175"/>
  <c r="E65" i="175"/>
  <c r="D65" i="175"/>
  <c r="C65" i="175"/>
  <c r="B65" i="175"/>
  <c r="I64" i="175"/>
  <c r="H64" i="175"/>
  <c r="G64" i="175"/>
  <c r="F64" i="175"/>
  <c r="E64" i="175"/>
  <c r="D64" i="175"/>
  <c r="C64" i="175"/>
  <c r="B64" i="175"/>
  <c r="I63" i="175"/>
  <c r="H63" i="175"/>
  <c r="G63" i="175"/>
  <c r="F63" i="175"/>
  <c r="E63" i="175"/>
  <c r="D63" i="175"/>
  <c r="C63" i="175"/>
  <c r="B63" i="175"/>
  <c r="I62" i="175"/>
  <c r="H62" i="175"/>
  <c r="G62" i="175"/>
  <c r="F62" i="175"/>
  <c r="E62" i="175"/>
  <c r="D62" i="175"/>
  <c r="C62" i="175"/>
  <c r="B62" i="175"/>
  <c r="I61" i="175"/>
  <c r="H61" i="175"/>
  <c r="G61" i="175"/>
  <c r="F61" i="175"/>
  <c r="E61" i="175"/>
  <c r="D61" i="175"/>
  <c r="C61" i="175"/>
  <c r="B61" i="175"/>
  <c r="I60" i="175"/>
  <c r="H60" i="175"/>
  <c r="G60" i="175"/>
  <c r="F60" i="175"/>
  <c r="E60" i="175"/>
  <c r="D60" i="175"/>
  <c r="C60" i="175"/>
  <c r="B60" i="175"/>
  <c r="I59" i="175"/>
  <c r="H59" i="175"/>
  <c r="G59" i="175"/>
  <c r="F59" i="175"/>
  <c r="E59" i="175"/>
  <c r="D59" i="175"/>
  <c r="C59" i="175"/>
  <c r="B59" i="175"/>
  <c r="I58" i="175"/>
  <c r="H58" i="175"/>
  <c r="G58" i="175"/>
  <c r="F58" i="175"/>
  <c r="E58" i="175"/>
  <c r="D58" i="175"/>
  <c r="C58" i="175"/>
  <c r="B58" i="175"/>
  <c r="I57" i="175"/>
  <c r="H57" i="175"/>
  <c r="G57" i="175"/>
  <c r="F57" i="175"/>
  <c r="E57" i="175"/>
  <c r="D57" i="175"/>
  <c r="C57" i="175"/>
  <c r="B57" i="175"/>
  <c r="I56" i="175"/>
  <c r="H56" i="175"/>
  <c r="G56" i="175"/>
  <c r="F56" i="175"/>
  <c r="E56" i="175"/>
  <c r="D56" i="175"/>
  <c r="C56" i="175"/>
  <c r="B56" i="175"/>
  <c r="S116" i="174"/>
  <c r="R116" i="174"/>
  <c r="Q116" i="174"/>
  <c r="P116" i="174"/>
  <c r="O116" i="174"/>
  <c r="N116" i="174"/>
  <c r="M116" i="174"/>
  <c r="L116" i="174"/>
  <c r="I116" i="174"/>
  <c r="H116" i="174"/>
  <c r="H81" i="174" s="1"/>
  <c r="G116" i="174"/>
  <c r="G81" i="174" s="1"/>
  <c r="F116" i="174"/>
  <c r="F81" i="174" s="1"/>
  <c r="E116" i="174"/>
  <c r="D116" i="174"/>
  <c r="D81" i="174" s="1"/>
  <c r="C116" i="174"/>
  <c r="C81" i="174" s="1"/>
  <c r="B116" i="174"/>
  <c r="B81" i="174" s="1"/>
  <c r="I81" i="174"/>
  <c r="E81" i="174"/>
  <c r="I80" i="174"/>
  <c r="H80" i="174"/>
  <c r="G80" i="174"/>
  <c r="F80" i="174"/>
  <c r="E80" i="174"/>
  <c r="D80" i="174"/>
  <c r="C80" i="174"/>
  <c r="B80" i="174"/>
  <c r="I79" i="174"/>
  <c r="H79" i="174"/>
  <c r="G79" i="174"/>
  <c r="F79" i="174"/>
  <c r="E79" i="174"/>
  <c r="D79" i="174"/>
  <c r="C79" i="174"/>
  <c r="B79" i="174"/>
  <c r="I78" i="174"/>
  <c r="H78" i="174"/>
  <c r="G78" i="174"/>
  <c r="F78" i="174"/>
  <c r="E78" i="174"/>
  <c r="D78" i="174"/>
  <c r="C78" i="174"/>
  <c r="B78" i="174"/>
  <c r="I77" i="174"/>
  <c r="H77" i="174"/>
  <c r="G77" i="174"/>
  <c r="F77" i="174"/>
  <c r="E77" i="174"/>
  <c r="D77" i="174"/>
  <c r="C77" i="174"/>
  <c r="B77" i="174"/>
  <c r="I76" i="174"/>
  <c r="H76" i="174"/>
  <c r="G76" i="174"/>
  <c r="F76" i="174"/>
  <c r="E76" i="174"/>
  <c r="D76" i="174"/>
  <c r="C76" i="174"/>
  <c r="B76" i="174"/>
  <c r="I75" i="174"/>
  <c r="H75" i="174"/>
  <c r="G75" i="174"/>
  <c r="F75" i="174"/>
  <c r="E75" i="174"/>
  <c r="D75" i="174"/>
  <c r="C75" i="174"/>
  <c r="B75" i="174"/>
  <c r="I74" i="174"/>
  <c r="H74" i="174"/>
  <c r="G74" i="174"/>
  <c r="F74" i="174"/>
  <c r="E74" i="174"/>
  <c r="D74" i="174"/>
  <c r="C74" i="174"/>
  <c r="B74" i="174"/>
  <c r="I73" i="174"/>
  <c r="H73" i="174"/>
  <c r="G73" i="174"/>
  <c r="F73" i="174"/>
  <c r="E73" i="174"/>
  <c r="D73" i="174"/>
  <c r="C73" i="174"/>
  <c r="B73" i="174"/>
  <c r="I72" i="174"/>
  <c r="H72" i="174"/>
  <c r="G72" i="174"/>
  <c r="F72" i="174"/>
  <c r="E72" i="174"/>
  <c r="D72" i="174"/>
  <c r="C72" i="174"/>
  <c r="B72" i="174"/>
  <c r="I71" i="174"/>
  <c r="H71" i="174"/>
  <c r="G71" i="174"/>
  <c r="F71" i="174"/>
  <c r="E71" i="174"/>
  <c r="D71" i="174"/>
  <c r="C71" i="174"/>
  <c r="B71" i="174"/>
  <c r="I70" i="174"/>
  <c r="H70" i="174"/>
  <c r="G70" i="174"/>
  <c r="F70" i="174"/>
  <c r="E70" i="174"/>
  <c r="D70" i="174"/>
  <c r="C70" i="174"/>
  <c r="B70" i="174"/>
  <c r="I69" i="174"/>
  <c r="H69" i="174"/>
  <c r="G69" i="174"/>
  <c r="F69" i="174"/>
  <c r="E69" i="174"/>
  <c r="D69" i="174"/>
  <c r="C69" i="174"/>
  <c r="B69" i="174"/>
  <c r="I68" i="174"/>
  <c r="H68" i="174"/>
  <c r="G68" i="174"/>
  <c r="F68" i="174"/>
  <c r="E68" i="174"/>
  <c r="D68" i="174"/>
  <c r="C68" i="174"/>
  <c r="B68" i="174"/>
  <c r="I67" i="174"/>
  <c r="H67" i="174"/>
  <c r="G67" i="174"/>
  <c r="F67" i="174"/>
  <c r="E67" i="174"/>
  <c r="D67" i="174"/>
  <c r="C67" i="174"/>
  <c r="B67" i="174"/>
  <c r="I66" i="174"/>
  <c r="H66" i="174"/>
  <c r="G66" i="174"/>
  <c r="F66" i="174"/>
  <c r="E66" i="174"/>
  <c r="D66" i="174"/>
  <c r="C66" i="174"/>
  <c r="B66" i="174"/>
  <c r="I65" i="174"/>
  <c r="H65" i="174"/>
  <c r="G65" i="174"/>
  <c r="F65" i="174"/>
  <c r="E65" i="174"/>
  <c r="D65" i="174"/>
  <c r="C65" i="174"/>
  <c r="B65" i="174"/>
  <c r="I64" i="174"/>
  <c r="H64" i="174"/>
  <c r="G64" i="174"/>
  <c r="F64" i="174"/>
  <c r="E64" i="174"/>
  <c r="D64" i="174"/>
  <c r="C64" i="174"/>
  <c r="B64" i="174"/>
  <c r="I63" i="174"/>
  <c r="H63" i="174"/>
  <c r="G63" i="174"/>
  <c r="F63" i="174"/>
  <c r="E63" i="174"/>
  <c r="D63" i="174"/>
  <c r="C63" i="174"/>
  <c r="B63" i="174"/>
  <c r="I62" i="174"/>
  <c r="H62" i="174"/>
  <c r="G62" i="174"/>
  <c r="F62" i="174"/>
  <c r="E62" i="174"/>
  <c r="D62" i="174"/>
  <c r="C62" i="174"/>
  <c r="B62" i="174"/>
  <c r="I61" i="174"/>
  <c r="H61" i="174"/>
  <c r="G61" i="174"/>
  <c r="F61" i="174"/>
  <c r="E61" i="174"/>
  <c r="D61" i="174"/>
  <c r="C61" i="174"/>
  <c r="B61" i="174"/>
  <c r="I60" i="174"/>
  <c r="H60" i="174"/>
  <c r="G60" i="174"/>
  <c r="F60" i="174"/>
  <c r="E60" i="174"/>
  <c r="D60" i="174"/>
  <c r="C60" i="174"/>
  <c r="B60" i="174"/>
  <c r="I59" i="174"/>
  <c r="H59" i="174"/>
  <c r="G59" i="174"/>
  <c r="F59" i="174"/>
  <c r="E59" i="174"/>
  <c r="D59" i="174"/>
  <c r="C59" i="174"/>
  <c r="B59" i="174"/>
  <c r="I58" i="174"/>
  <c r="H58" i="174"/>
  <c r="G58" i="174"/>
  <c r="F58" i="174"/>
  <c r="E58" i="174"/>
  <c r="D58" i="174"/>
  <c r="C58" i="174"/>
  <c r="B58" i="174"/>
  <c r="I57" i="174"/>
  <c r="H57" i="174"/>
  <c r="G57" i="174"/>
  <c r="F57" i="174"/>
  <c r="E57" i="174"/>
  <c r="D57" i="174"/>
  <c r="C57" i="174"/>
  <c r="B57" i="174"/>
  <c r="I56" i="174"/>
  <c r="H56" i="174"/>
  <c r="G56" i="174"/>
  <c r="F56" i="174"/>
  <c r="E56" i="174"/>
  <c r="D56" i="174"/>
  <c r="C56" i="174"/>
  <c r="B56" i="174"/>
  <c r="I55" i="174"/>
  <c r="H55" i="174"/>
  <c r="G55" i="174"/>
  <c r="F55" i="174"/>
  <c r="E55" i="174"/>
  <c r="D55" i="174"/>
  <c r="C55" i="174"/>
  <c r="B55" i="174"/>
  <c r="I54" i="174"/>
  <c r="H54" i="174"/>
  <c r="G54" i="174"/>
  <c r="F54" i="174"/>
  <c r="E54" i="174"/>
  <c r="D54" i="174"/>
  <c r="C54" i="174"/>
  <c r="B54" i="174"/>
  <c r="I53" i="174"/>
  <c r="H53" i="174"/>
  <c r="G53" i="174"/>
  <c r="F53" i="174"/>
  <c r="E53" i="174"/>
  <c r="D53" i="174"/>
  <c r="C53" i="174"/>
  <c r="B53" i="174"/>
  <c r="V86" i="172"/>
  <c r="W86" i="172"/>
  <c r="X86" i="172"/>
  <c r="Y86" i="172"/>
  <c r="Z86" i="172"/>
  <c r="AA86" i="172"/>
  <c r="AB86" i="172"/>
  <c r="AC86" i="172"/>
  <c r="V60" i="172"/>
  <c r="W60" i="172"/>
  <c r="X60" i="172"/>
  <c r="Y60" i="172"/>
  <c r="Z60" i="172"/>
  <c r="AA60" i="172"/>
  <c r="AB60" i="172"/>
  <c r="AC60" i="172"/>
  <c r="V61" i="172"/>
  <c r="W61" i="172"/>
  <c r="X61" i="172"/>
  <c r="Y61" i="172"/>
  <c r="Z61" i="172"/>
  <c r="AA61" i="172"/>
  <c r="AB61" i="172"/>
  <c r="AC61" i="172"/>
  <c r="V62" i="172"/>
  <c r="W62" i="172"/>
  <c r="X62" i="172"/>
  <c r="Y62" i="172"/>
  <c r="Z62" i="172"/>
  <c r="AA62" i="172"/>
  <c r="AB62" i="172"/>
  <c r="AC62" i="172"/>
  <c r="V63" i="172"/>
  <c r="W63" i="172"/>
  <c r="X63" i="172"/>
  <c r="Y63" i="172"/>
  <c r="Z63" i="172"/>
  <c r="AA63" i="172"/>
  <c r="AB63" i="172"/>
  <c r="AC63" i="172"/>
  <c r="V64" i="172"/>
  <c r="W64" i="172"/>
  <c r="X64" i="172"/>
  <c r="Y64" i="172"/>
  <c r="Z64" i="172"/>
  <c r="AA64" i="172"/>
  <c r="AB64" i="172"/>
  <c r="AC64" i="172"/>
  <c r="V65" i="172"/>
  <c r="W65" i="172"/>
  <c r="X65" i="172"/>
  <c r="Y65" i="172"/>
  <c r="Z65" i="172"/>
  <c r="AA65" i="172"/>
  <c r="AB65" i="172"/>
  <c r="AC65" i="172"/>
  <c r="V66" i="172"/>
  <c r="W66" i="172"/>
  <c r="X66" i="172"/>
  <c r="Y66" i="172"/>
  <c r="Z66" i="172"/>
  <c r="AA66" i="172"/>
  <c r="AB66" i="172"/>
  <c r="AC66" i="172"/>
  <c r="V67" i="172"/>
  <c r="W67" i="172"/>
  <c r="X67" i="172"/>
  <c r="Y67" i="172"/>
  <c r="Z67" i="172"/>
  <c r="AA67" i="172"/>
  <c r="AB67" i="172"/>
  <c r="AC67" i="172"/>
  <c r="V68" i="172"/>
  <c r="W68" i="172"/>
  <c r="X68" i="172"/>
  <c r="Y68" i="172"/>
  <c r="Z68" i="172"/>
  <c r="AA68" i="172"/>
  <c r="AB68" i="172"/>
  <c r="AC68" i="172"/>
  <c r="V69" i="172"/>
  <c r="W69" i="172"/>
  <c r="X69" i="172"/>
  <c r="Y69" i="172"/>
  <c r="Z69" i="172"/>
  <c r="AA69" i="172"/>
  <c r="AB69" i="172"/>
  <c r="AC69" i="172"/>
  <c r="V70" i="172"/>
  <c r="W70" i="172"/>
  <c r="X70" i="172"/>
  <c r="Y70" i="172"/>
  <c r="Z70" i="172"/>
  <c r="AA70" i="172"/>
  <c r="AB70" i="172"/>
  <c r="AC70" i="172"/>
  <c r="V71" i="172"/>
  <c r="W71" i="172"/>
  <c r="X71" i="172"/>
  <c r="Y71" i="172"/>
  <c r="Z71" i="172"/>
  <c r="AA71" i="172"/>
  <c r="AB71" i="172"/>
  <c r="AC71" i="172"/>
  <c r="V72" i="172"/>
  <c r="W72" i="172"/>
  <c r="X72" i="172"/>
  <c r="Y72" i="172"/>
  <c r="Z72" i="172"/>
  <c r="AA72" i="172"/>
  <c r="AB72" i="172"/>
  <c r="AC72" i="172"/>
  <c r="V73" i="172"/>
  <c r="W73" i="172"/>
  <c r="X73" i="172"/>
  <c r="Y73" i="172"/>
  <c r="Z73" i="172"/>
  <c r="AA73" i="172"/>
  <c r="AB73" i="172"/>
  <c r="AC73" i="172"/>
  <c r="V74" i="172"/>
  <c r="W74" i="172"/>
  <c r="X74" i="172"/>
  <c r="Y74" i="172"/>
  <c r="Z74" i="172"/>
  <c r="AA74" i="172"/>
  <c r="AB74" i="172"/>
  <c r="AC74" i="172"/>
  <c r="V75" i="172"/>
  <c r="W75" i="172"/>
  <c r="X75" i="172"/>
  <c r="Y75" i="172"/>
  <c r="Z75" i="172"/>
  <c r="AA75" i="172"/>
  <c r="AB75" i="172"/>
  <c r="AC75" i="172"/>
  <c r="V76" i="172"/>
  <c r="W76" i="172"/>
  <c r="X76" i="172"/>
  <c r="Y76" i="172"/>
  <c r="Z76" i="172"/>
  <c r="AA76" i="172"/>
  <c r="AB76" i="172"/>
  <c r="AC76" i="172"/>
  <c r="V77" i="172"/>
  <c r="W77" i="172"/>
  <c r="X77" i="172"/>
  <c r="Y77" i="172"/>
  <c r="Z77" i="172"/>
  <c r="AA77" i="172"/>
  <c r="AB77" i="172"/>
  <c r="AC77" i="172"/>
  <c r="V78" i="172"/>
  <c r="W78" i="172"/>
  <c r="X78" i="172"/>
  <c r="Y78" i="172"/>
  <c r="Z78" i="172"/>
  <c r="AA78" i="172"/>
  <c r="AB78" i="172"/>
  <c r="AC78" i="172"/>
  <c r="V79" i="172"/>
  <c r="W79" i="172"/>
  <c r="X79" i="172"/>
  <c r="Y79" i="172"/>
  <c r="Z79" i="172"/>
  <c r="AA79" i="172"/>
  <c r="AB79" i="172"/>
  <c r="AC79" i="172"/>
  <c r="V80" i="172"/>
  <c r="W80" i="172"/>
  <c r="X80" i="172"/>
  <c r="Y80" i="172"/>
  <c r="Z80" i="172"/>
  <c r="AA80" i="172"/>
  <c r="AB80" i="172"/>
  <c r="AC80" i="172"/>
  <c r="V81" i="172"/>
  <c r="W81" i="172"/>
  <c r="X81" i="172"/>
  <c r="Y81" i="172"/>
  <c r="Z81" i="172"/>
  <c r="AA81" i="172"/>
  <c r="AB81" i="172"/>
  <c r="AC81" i="172"/>
  <c r="V82" i="172"/>
  <c r="W82" i="172"/>
  <c r="X82" i="172"/>
  <c r="Y82" i="172"/>
  <c r="Z82" i="172"/>
  <c r="AA82" i="172"/>
  <c r="AB82" i="172"/>
  <c r="AC82" i="172"/>
  <c r="V83" i="172"/>
  <c r="W83" i="172"/>
  <c r="X83" i="172"/>
  <c r="Y83" i="172"/>
  <c r="Z83" i="172"/>
  <c r="AA83" i="172"/>
  <c r="AB83" i="172"/>
  <c r="AC83" i="172"/>
  <c r="V84" i="172"/>
  <c r="W84" i="172"/>
  <c r="X84" i="172"/>
  <c r="Y84" i="172"/>
  <c r="Z84" i="172"/>
  <c r="AA84" i="172"/>
  <c r="AB84" i="172"/>
  <c r="AC84" i="172"/>
  <c r="V85" i="172"/>
  <c r="W85" i="172"/>
  <c r="X85" i="172"/>
  <c r="Y85" i="172"/>
  <c r="Z85" i="172"/>
  <c r="AA85" i="172"/>
  <c r="AB85" i="172"/>
  <c r="AC85" i="172"/>
  <c r="W59" i="172"/>
  <c r="X59" i="172"/>
  <c r="Y59" i="172"/>
  <c r="Z59" i="172"/>
  <c r="AA59" i="172"/>
  <c r="AB59" i="172"/>
  <c r="AC59" i="172"/>
  <c r="V59" i="172"/>
  <c r="S87" i="172"/>
  <c r="R87" i="172"/>
  <c r="Q87" i="172"/>
  <c r="P87" i="172"/>
  <c r="O87" i="172"/>
  <c r="N87" i="172"/>
  <c r="M87" i="172"/>
  <c r="L87" i="172"/>
  <c r="I87" i="172"/>
  <c r="H87" i="172"/>
  <c r="G87" i="172"/>
  <c r="AA87" i="172" s="1"/>
  <c r="F87" i="172"/>
  <c r="E87" i="172"/>
  <c r="D87" i="172"/>
  <c r="C87" i="172"/>
  <c r="B87" i="172"/>
  <c r="I42" i="171"/>
  <c r="I43" i="171"/>
  <c r="I44" i="171"/>
  <c r="I45" i="171"/>
  <c r="I46" i="171"/>
  <c r="I47" i="171"/>
  <c r="I48" i="171"/>
  <c r="I49" i="171"/>
  <c r="I50" i="171"/>
  <c r="I51" i="171"/>
  <c r="I52" i="171"/>
  <c r="I53" i="171"/>
  <c r="I54" i="171"/>
  <c r="I55" i="171"/>
  <c r="I56" i="171"/>
  <c r="I57" i="171"/>
  <c r="I58" i="171"/>
  <c r="I59" i="171"/>
  <c r="I60" i="171"/>
  <c r="I61" i="171"/>
  <c r="I62" i="171"/>
  <c r="I63" i="171"/>
  <c r="I64" i="171"/>
  <c r="I65" i="171"/>
  <c r="I66" i="171"/>
  <c r="I67" i="171"/>
  <c r="I41" i="171"/>
  <c r="H42" i="171"/>
  <c r="H43" i="171"/>
  <c r="H44" i="171"/>
  <c r="H45" i="171"/>
  <c r="H46" i="171"/>
  <c r="H47" i="171"/>
  <c r="H48" i="171"/>
  <c r="H49" i="171"/>
  <c r="H50" i="171"/>
  <c r="H51" i="171"/>
  <c r="H52" i="171"/>
  <c r="H53" i="171"/>
  <c r="H54" i="171"/>
  <c r="H55" i="171"/>
  <c r="H56" i="171"/>
  <c r="H57" i="171"/>
  <c r="H58" i="171"/>
  <c r="H59" i="171"/>
  <c r="H60" i="171"/>
  <c r="H61" i="171"/>
  <c r="H62" i="171"/>
  <c r="H63" i="171"/>
  <c r="H64" i="171"/>
  <c r="H65" i="171"/>
  <c r="H66" i="171"/>
  <c r="H67" i="171"/>
  <c r="H41" i="171"/>
  <c r="G69" i="171"/>
  <c r="F69" i="171"/>
  <c r="E69" i="171"/>
  <c r="D69" i="171"/>
  <c r="C69" i="171"/>
  <c r="B69" i="171"/>
  <c r="G68" i="171"/>
  <c r="F68" i="171"/>
  <c r="E68" i="171"/>
  <c r="D68" i="171"/>
  <c r="C68" i="171"/>
  <c r="B68" i="171"/>
  <c r="R23" i="170"/>
  <c r="Q23" i="170"/>
  <c r="P23" i="170"/>
  <c r="O23" i="170"/>
  <c r="N23" i="170"/>
  <c r="M23" i="170"/>
  <c r="R25" i="170"/>
  <c r="Q25" i="170"/>
  <c r="P25" i="170"/>
  <c r="O25" i="170"/>
  <c r="N25" i="170"/>
  <c r="M25" i="170"/>
  <c r="R24" i="170"/>
  <c r="Q24" i="170"/>
  <c r="P24" i="170"/>
  <c r="O24" i="170"/>
  <c r="N24" i="170"/>
  <c r="M24" i="170"/>
  <c r="F68" i="151"/>
  <c r="E68" i="151"/>
  <c r="D68" i="151"/>
  <c r="C68" i="151"/>
  <c r="B68" i="151"/>
  <c r="G68" i="151"/>
  <c r="F66" i="151"/>
  <c r="E66" i="151"/>
  <c r="D66" i="151"/>
  <c r="C66" i="151"/>
  <c r="B66" i="151"/>
  <c r="G66" i="151"/>
  <c r="F67" i="151"/>
  <c r="E67" i="151"/>
  <c r="D67" i="151"/>
  <c r="C67" i="151"/>
  <c r="B67" i="151"/>
  <c r="G67" i="151"/>
  <c r="S86" i="150"/>
  <c r="R86" i="150"/>
  <c r="Q86" i="150"/>
  <c r="P86" i="150"/>
  <c r="O86" i="150"/>
  <c r="N86" i="150"/>
  <c r="M86" i="150"/>
  <c r="L86" i="150"/>
  <c r="I86" i="150"/>
  <c r="I52" i="150" s="1"/>
  <c r="H86" i="150"/>
  <c r="H52" i="150" s="1"/>
  <c r="G86" i="150"/>
  <c r="F86" i="150"/>
  <c r="F52" i="150" s="1"/>
  <c r="E86" i="150"/>
  <c r="E52" i="150" s="1"/>
  <c r="D86" i="150"/>
  <c r="C86" i="150"/>
  <c r="C52" i="150" s="1"/>
  <c r="B86" i="150"/>
  <c r="I51" i="150"/>
  <c r="H51" i="150"/>
  <c r="G51" i="150"/>
  <c r="F51" i="150"/>
  <c r="E51" i="150"/>
  <c r="D51" i="150"/>
  <c r="C51" i="150"/>
  <c r="B51" i="150"/>
  <c r="I50" i="150"/>
  <c r="H50" i="150"/>
  <c r="G50" i="150"/>
  <c r="F50" i="150"/>
  <c r="E50" i="150"/>
  <c r="D50" i="150"/>
  <c r="C50" i="150"/>
  <c r="B50" i="150"/>
  <c r="S93" i="168"/>
  <c r="R93" i="168"/>
  <c r="Q93" i="168"/>
  <c r="P93" i="168"/>
  <c r="O93" i="168"/>
  <c r="N93" i="168"/>
  <c r="M93" i="168"/>
  <c r="L93" i="168"/>
  <c r="I93" i="168"/>
  <c r="H93" i="168"/>
  <c r="G93" i="168"/>
  <c r="F93" i="168"/>
  <c r="F58" i="168" s="1"/>
  <c r="E93" i="168"/>
  <c r="E58" i="168" s="1"/>
  <c r="D93" i="168"/>
  <c r="C93" i="168"/>
  <c r="C58" i="168" s="1"/>
  <c r="B93" i="168"/>
  <c r="I58" i="168"/>
  <c r="I57" i="168"/>
  <c r="H57" i="168"/>
  <c r="G57" i="168"/>
  <c r="F57" i="168"/>
  <c r="E57" i="168"/>
  <c r="D57" i="168"/>
  <c r="C57" i="168"/>
  <c r="B57" i="168"/>
  <c r="I56" i="168"/>
  <c r="H56" i="168"/>
  <c r="G56" i="168"/>
  <c r="F56" i="168"/>
  <c r="E56" i="168"/>
  <c r="D56" i="168"/>
  <c r="C56" i="168"/>
  <c r="B56" i="168"/>
  <c r="B56" i="148"/>
  <c r="C56" i="148"/>
  <c r="D56" i="148"/>
  <c r="E56" i="148"/>
  <c r="F56" i="148"/>
  <c r="G56" i="148"/>
  <c r="H56" i="148"/>
  <c r="I56" i="148"/>
  <c r="B57" i="148"/>
  <c r="C57" i="148"/>
  <c r="D57" i="148"/>
  <c r="E57" i="148"/>
  <c r="F57" i="148"/>
  <c r="G57" i="148"/>
  <c r="H57" i="148"/>
  <c r="I57" i="148"/>
  <c r="S93" i="148"/>
  <c r="R93" i="148"/>
  <c r="Q93" i="148"/>
  <c r="P93" i="148"/>
  <c r="O93" i="148"/>
  <c r="N93" i="148"/>
  <c r="M93" i="148"/>
  <c r="L93" i="148"/>
  <c r="C93" i="148"/>
  <c r="C58" i="148" s="1"/>
  <c r="D93" i="148"/>
  <c r="E93" i="148"/>
  <c r="F93" i="148"/>
  <c r="F58" i="148" s="1"/>
  <c r="G93" i="148"/>
  <c r="H93" i="148"/>
  <c r="I93" i="148"/>
  <c r="B93" i="148"/>
  <c r="B58" i="148" s="1"/>
  <c r="B98" i="5" l="1"/>
  <c r="B60" i="5" s="1"/>
  <c r="N71" i="5"/>
  <c r="N82" i="5"/>
  <c r="I58" i="148"/>
  <c r="I69" i="171"/>
  <c r="AD85" i="172"/>
  <c r="Q76" i="16"/>
  <c r="M58" i="16"/>
  <c r="K58" i="16"/>
  <c r="I58" i="16"/>
  <c r="G58" i="16"/>
  <c r="E58" i="16"/>
  <c r="C58" i="16"/>
  <c r="AF139" i="5"/>
  <c r="B100" i="5" s="1"/>
  <c r="B62" i="5" s="1"/>
  <c r="B36" i="6" s="1"/>
  <c r="C100" i="5"/>
  <c r="C62" i="5" s="1"/>
  <c r="C36" i="6" s="1"/>
  <c r="AF141" i="5"/>
  <c r="B102" i="5" s="1"/>
  <c r="B64" i="5" s="1"/>
  <c r="N64" i="5" s="1"/>
  <c r="C102" i="5"/>
  <c r="C64" i="5" s="1"/>
  <c r="AF163" i="5"/>
  <c r="B124" i="5" s="1"/>
  <c r="B86" i="5" s="1"/>
  <c r="N86" i="5" s="1"/>
  <c r="C124" i="5"/>
  <c r="C86" i="5" s="1"/>
  <c r="AF162" i="5"/>
  <c r="B123" i="5" s="1"/>
  <c r="B85" i="5" s="1"/>
  <c r="N85" i="5" s="1"/>
  <c r="C123" i="5"/>
  <c r="C85" i="5" s="1"/>
  <c r="AF154" i="5"/>
  <c r="B115" i="5" s="1"/>
  <c r="B77" i="5" s="1"/>
  <c r="C115" i="5"/>
  <c r="C77" i="5" s="1"/>
  <c r="AF169" i="5"/>
  <c r="B130" i="5" s="1"/>
  <c r="B92" i="5" s="1"/>
  <c r="N92" i="5" s="1"/>
  <c r="C130" i="5"/>
  <c r="C92" i="5" s="1"/>
  <c r="AF138" i="5"/>
  <c r="B99" i="5" s="1"/>
  <c r="B61" i="5" s="1"/>
  <c r="B35" i="6" s="1"/>
  <c r="C99" i="5"/>
  <c r="C61" i="5" s="1"/>
  <c r="C35" i="6" s="1"/>
  <c r="AF165" i="5"/>
  <c r="B126" i="5" s="1"/>
  <c r="B88" i="5" s="1"/>
  <c r="N88" i="5" s="1"/>
  <c r="C126" i="5"/>
  <c r="C88" i="5" s="1"/>
  <c r="AF146" i="5"/>
  <c r="B107" i="5" s="1"/>
  <c r="B69" i="5" s="1"/>
  <c r="N69" i="5" s="1"/>
  <c r="C107" i="5"/>
  <c r="C69" i="5" s="1"/>
  <c r="AF153" i="5"/>
  <c r="B114" i="5" s="1"/>
  <c r="B76" i="5" s="1"/>
  <c r="C114" i="5"/>
  <c r="C76" i="5" s="1"/>
  <c r="AF149" i="5"/>
  <c r="B110" i="5" s="1"/>
  <c r="B72" i="5" s="1"/>
  <c r="C110" i="5"/>
  <c r="C72" i="5" s="1"/>
  <c r="AF157" i="5"/>
  <c r="B118" i="5" s="1"/>
  <c r="B80" i="5" s="1"/>
  <c r="N80" i="5" s="1"/>
  <c r="C118" i="5"/>
  <c r="C80" i="5" s="1"/>
  <c r="AF161" i="5"/>
  <c r="B122" i="5" s="1"/>
  <c r="B84" i="5" s="1"/>
  <c r="C122" i="5"/>
  <c r="C84" i="5" s="1"/>
  <c r="AE84" i="172"/>
  <c r="AE82" i="172"/>
  <c r="AE78" i="172"/>
  <c r="AE76" i="172"/>
  <c r="AE75" i="172"/>
  <c r="AE74" i="172"/>
  <c r="AE73" i="172"/>
  <c r="AE69" i="172"/>
  <c r="AE68" i="172"/>
  <c r="AE67" i="172"/>
  <c r="AE66" i="172"/>
  <c r="AE65" i="172"/>
  <c r="AE63" i="172"/>
  <c r="AE62" i="172"/>
  <c r="AE61" i="172"/>
  <c r="AE86" i="172"/>
  <c r="AE81" i="172"/>
  <c r="AE71" i="172"/>
  <c r="AE83" i="172"/>
  <c r="AE79" i="172"/>
  <c r="AE77" i="172"/>
  <c r="AE70" i="172"/>
  <c r="AD59" i="172"/>
  <c r="AD60" i="172"/>
  <c r="AE80" i="172"/>
  <c r="AE72" i="172"/>
  <c r="AE64" i="172"/>
  <c r="AE85" i="172"/>
  <c r="AE60" i="172"/>
  <c r="AD83" i="172"/>
  <c r="AD80" i="172"/>
  <c r="AD67" i="172"/>
  <c r="V87" i="172"/>
  <c r="AD78" i="172"/>
  <c r="AD79" i="172"/>
  <c r="AD75" i="172"/>
  <c r="AD72" i="172"/>
  <c r="AD71" i="172"/>
  <c r="AD70" i="172"/>
  <c r="AD63" i="172"/>
  <c r="AD62" i="172"/>
  <c r="AD61" i="172"/>
  <c r="W87" i="172"/>
  <c r="AE59" i="172"/>
  <c r="AD77" i="172"/>
  <c r="AD68" i="172"/>
  <c r="AD64" i="172"/>
  <c r="AD76" i="172"/>
  <c r="AD84" i="172"/>
  <c r="AD81" i="172"/>
  <c r="AD74" i="172"/>
  <c r="AD73" i="172"/>
  <c r="AD66" i="172"/>
  <c r="AD65" i="172"/>
  <c r="Y87" i="172"/>
  <c r="AD82" i="172"/>
  <c r="X87" i="172"/>
  <c r="AD69" i="172"/>
  <c r="Z87" i="172"/>
  <c r="AC87" i="172"/>
  <c r="AB87" i="172"/>
  <c r="J67" i="171"/>
  <c r="J64" i="171"/>
  <c r="J56" i="171"/>
  <c r="J48" i="171"/>
  <c r="I68" i="171"/>
  <c r="J46" i="171"/>
  <c r="J45" i="171"/>
  <c r="J41" i="171"/>
  <c r="J60" i="171"/>
  <c r="J52" i="171"/>
  <c r="J44" i="171"/>
  <c r="J59" i="171"/>
  <c r="J51" i="171"/>
  <c r="J47" i="171"/>
  <c r="J42" i="171"/>
  <c r="J62" i="171"/>
  <c r="J54" i="171"/>
  <c r="J53" i="171"/>
  <c r="J61" i="171"/>
  <c r="J43" i="171"/>
  <c r="J66" i="171"/>
  <c r="J50" i="171"/>
  <c r="J65" i="171"/>
  <c r="J57" i="171"/>
  <c r="J49" i="171"/>
  <c r="J58" i="171"/>
  <c r="J63" i="171"/>
  <c r="J55" i="171"/>
  <c r="D52" i="150"/>
  <c r="B52" i="150"/>
  <c r="G52" i="150"/>
  <c r="B58" i="168"/>
  <c r="D58" i="168"/>
  <c r="G58" i="168"/>
  <c r="H58" i="168"/>
  <c r="H58" i="148"/>
  <c r="E58" i="148"/>
  <c r="G58" i="148"/>
  <c r="D58" i="148"/>
  <c r="B34" i="6" l="1"/>
  <c r="N60" i="5"/>
  <c r="S60" i="5" s="1"/>
  <c r="O82" i="5"/>
  <c r="N84" i="5"/>
  <c r="N77" i="5"/>
  <c r="N62" i="5"/>
  <c r="N61" i="5"/>
  <c r="S61" i="5" s="1"/>
  <c r="N76" i="5"/>
  <c r="N72" i="5"/>
  <c r="Q75" i="16"/>
  <c r="M57" i="16"/>
  <c r="K57" i="16"/>
  <c r="I57" i="16"/>
  <c r="G57" i="16"/>
  <c r="E57" i="16"/>
  <c r="C57" i="16"/>
  <c r="AE87" i="172"/>
  <c r="AF67" i="172"/>
  <c r="AF82" i="172"/>
  <c r="AF81" i="172"/>
  <c r="AF75" i="172"/>
  <c r="AF74" i="172"/>
  <c r="AF85" i="172"/>
  <c r="AF84" i="172"/>
  <c r="AF64" i="172"/>
  <c r="AF73" i="172"/>
  <c r="AF66" i="172"/>
  <c r="AF77" i="172"/>
  <c r="AF60" i="172"/>
  <c r="AF70" i="172"/>
  <c r="AF59" i="172"/>
  <c r="AF79" i="172"/>
  <c r="AF69" i="172"/>
  <c r="AF65" i="172"/>
  <c r="AF68" i="172"/>
  <c r="AF72" i="172"/>
  <c r="AF76" i="172"/>
  <c r="AF61" i="172"/>
  <c r="AF78" i="172"/>
  <c r="AF71" i="172"/>
  <c r="AF62" i="172"/>
  <c r="AF63" i="172"/>
  <c r="AF80" i="172"/>
  <c r="AF83" i="172"/>
  <c r="S83" i="146"/>
  <c r="R83" i="146"/>
  <c r="Q83" i="146"/>
  <c r="P83" i="146"/>
  <c r="O83" i="146"/>
  <c r="N83" i="146"/>
  <c r="M83" i="146"/>
  <c r="L83" i="146"/>
  <c r="C83" i="146"/>
  <c r="D83" i="146"/>
  <c r="E83" i="146"/>
  <c r="F83" i="146"/>
  <c r="Z83" i="146" s="1"/>
  <c r="G83" i="146"/>
  <c r="H83" i="146"/>
  <c r="I83" i="146"/>
  <c r="B83" i="146"/>
  <c r="V83" i="146" s="1"/>
  <c r="V56" i="146"/>
  <c r="W56" i="146"/>
  <c r="X56" i="146"/>
  <c r="Y56" i="146"/>
  <c r="Z56" i="146"/>
  <c r="AA56" i="146"/>
  <c r="AB56" i="146"/>
  <c r="AC56" i="146"/>
  <c r="V57" i="146"/>
  <c r="W57" i="146"/>
  <c r="X57" i="146"/>
  <c r="Y57" i="146"/>
  <c r="Z57" i="146"/>
  <c r="AA57" i="146"/>
  <c r="AB57" i="146"/>
  <c r="AC57" i="146"/>
  <c r="V58" i="146"/>
  <c r="W58" i="146"/>
  <c r="X58" i="146"/>
  <c r="Y58" i="146"/>
  <c r="Z58" i="146"/>
  <c r="AA58" i="146"/>
  <c r="AB58" i="146"/>
  <c r="AC58" i="146"/>
  <c r="V59" i="146"/>
  <c r="W59" i="146"/>
  <c r="X59" i="146"/>
  <c r="Y59" i="146"/>
  <c r="Z59" i="146"/>
  <c r="AA59" i="146"/>
  <c r="AB59" i="146"/>
  <c r="AC59" i="146"/>
  <c r="V60" i="146"/>
  <c r="W60" i="146"/>
  <c r="X60" i="146"/>
  <c r="Y60" i="146"/>
  <c r="Z60" i="146"/>
  <c r="AA60" i="146"/>
  <c r="AB60" i="146"/>
  <c r="AC60" i="146"/>
  <c r="V61" i="146"/>
  <c r="W61" i="146"/>
  <c r="X61" i="146"/>
  <c r="Y61" i="146"/>
  <c r="Z61" i="146"/>
  <c r="AA61" i="146"/>
  <c r="AB61" i="146"/>
  <c r="AC61" i="146"/>
  <c r="V62" i="146"/>
  <c r="W62" i="146"/>
  <c r="X62" i="146"/>
  <c r="Y62" i="146"/>
  <c r="Z62" i="146"/>
  <c r="AA62" i="146"/>
  <c r="AB62" i="146"/>
  <c r="AC62" i="146"/>
  <c r="V63" i="146"/>
  <c r="W63" i="146"/>
  <c r="X63" i="146"/>
  <c r="Y63" i="146"/>
  <c r="Z63" i="146"/>
  <c r="AA63" i="146"/>
  <c r="AB63" i="146"/>
  <c r="AC63" i="146"/>
  <c r="V64" i="146"/>
  <c r="W64" i="146"/>
  <c r="X64" i="146"/>
  <c r="Y64" i="146"/>
  <c r="Z64" i="146"/>
  <c r="AA64" i="146"/>
  <c r="AB64" i="146"/>
  <c r="AC64" i="146"/>
  <c r="V65" i="146"/>
  <c r="W65" i="146"/>
  <c r="X65" i="146"/>
  <c r="Y65" i="146"/>
  <c r="Z65" i="146"/>
  <c r="AA65" i="146"/>
  <c r="AB65" i="146"/>
  <c r="AC65" i="146"/>
  <c r="V66" i="146"/>
  <c r="W66" i="146"/>
  <c r="X66" i="146"/>
  <c r="Y66" i="146"/>
  <c r="Z66" i="146"/>
  <c r="AA66" i="146"/>
  <c r="AB66" i="146"/>
  <c r="AC66" i="146"/>
  <c r="V67" i="146"/>
  <c r="W67" i="146"/>
  <c r="X67" i="146"/>
  <c r="Y67" i="146"/>
  <c r="Z67" i="146"/>
  <c r="AA67" i="146"/>
  <c r="AB67" i="146"/>
  <c r="AC67" i="146"/>
  <c r="V68" i="146"/>
  <c r="W68" i="146"/>
  <c r="X68" i="146"/>
  <c r="Y68" i="146"/>
  <c r="Z68" i="146"/>
  <c r="AA68" i="146"/>
  <c r="AB68" i="146"/>
  <c r="AC68" i="146"/>
  <c r="V69" i="146"/>
  <c r="W69" i="146"/>
  <c r="X69" i="146"/>
  <c r="Y69" i="146"/>
  <c r="Z69" i="146"/>
  <c r="AA69" i="146"/>
  <c r="AB69" i="146"/>
  <c r="AC69" i="146"/>
  <c r="V70" i="146"/>
  <c r="W70" i="146"/>
  <c r="X70" i="146"/>
  <c r="Y70" i="146"/>
  <c r="Z70" i="146"/>
  <c r="AA70" i="146"/>
  <c r="AB70" i="146"/>
  <c r="AC70" i="146"/>
  <c r="V71" i="146"/>
  <c r="W71" i="146"/>
  <c r="X71" i="146"/>
  <c r="Y71" i="146"/>
  <c r="Z71" i="146"/>
  <c r="AA71" i="146"/>
  <c r="AB71" i="146"/>
  <c r="AC71" i="146"/>
  <c r="V72" i="146"/>
  <c r="W72" i="146"/>
  <c r="X72" i="146"/>
  <c r="Y72" i="146"/>
  <c r="Z72" i="146"/>
  <c r="AA72" i="146"/>
  <c r="AB72" i="146"/>
  <c r="AC72" i="146"/>
  <c r="V73" i="146"/>
  <c r="W73" i="146"/>
  <c r="X73" i="146"/>
  <c r="Y73" i="146"/>
  <c r="Z73" i="146"/>
  <c r="AA73" i="146"/>
  <c r="AB73" i="146"/>
  <c r="AC73" i="146"/>
  <c r="V74" i="146"/>
  <c r="W74" i="146"/>
  <c r="X74" i="146"/>
  <c r="Y74" i="146"/>
  <c r="Z74" i="146"/>
  <c r="AA74" i="146"/>
  <c r="AB74" i="146"/>
  <c r="AC74" i="146"/>
  <c r="V75" i="146"/>
  <c r="W75" i="146"/>
  <c r="X75" i="146"/>
  <c r="Y75" i="146"/>
  <c r="Z75" i="146"/>
  <c r="AA75" i="146"/>
  <c r="AB75" i="146"/>
  <c r="AC75" i="146"/>
  <c r="V76" i="146"/>
  <c r="W76" i="146"/>
  <c r="X76" i="146"/>
  <c r="Y76" i="146"/>
  <c r="Z76" i="146"/>
  <c r="AA76" i="146"/>
  <c r="AB76" i="146"/>
  <c r="AC76" i="146"/>
  <c r="V77" i="146"/>
  <c r="W77" i="146"/>
  <c r="X77" i="146"/>
  <c r="Y77" i="146"/>
  <c r="Z77" i="146"/>
  <c r="AA77" i="146"/>
  <c r="AB77" i="146"/>
  <c r="AC77" i="146"/>
  <c r="V78" i="146"/>
  <c r="W78" i="146"/>
  <c r="X78" i="146"/>
  <c r="Y78" i="146"/>
  <c r="Z78" i="146"/>
  <c r="AA78" i="146"/>
  <c r="AB78" i="146"/>
  <c r="AC78" i="146"/>
  <c r="V79" i="146"/>
  <c r="W79" i="146"/>
  <c r="X79" i="146"/>
  <c r="Y79" i="146"/>
  <c r="Z79" i="146"/>
  <c r="AA79" i="146"/>
  <c r="AB79" i="146"/>
  <c r="AC79" i="146"/>
  <c r="V80" i="146"/>
  <c r="W80" i="146"/>
  <c r="X80" i="146"/>
  <c r="Y80" i="146"/>
  <c r="Z80" i="146"/>
  <c r="AA80" i="146"/>
  <c r="AB80" i="146"/>
  <c r="AC80" i="146"/>
  <c r="V81" i="146"/>
  <c r="W81" i="146"/>
  <c r="X81" i="146"/>
  <c r="Y81" i="146"/>
  <c r="Z81" i="146"/>
  <c r="AA81" i="146"/>
  <c r="AB81" i="146"/>
  <c r="AC81" i="146"/>
  <c r="V82" i="146"/>
  <c r="W82" i="146"/>
  <c r="X82" i="146"/>
  <c r="Y82" i="146"/>
  <c r="Z82" i="146"/>
  <c r="AA82" i="146"/>
  <c r="AB82" i="146"/>
  <c r="AC82" i="146"/>
  <c r="W55" i="146"/>
  <c r="X55" i="146"/>
  <c r="Y55" i="146"/>
  <c r="Z55" i="146"/>
  <c r="AA55" i="146"/>
  <c r="AB55" i="146"/>
  <c r="AC55" i="146"/>
  <c r="V55" i="146"/>
  <c r="O76" i="5" l="1"/>
  <c r="O69" i="5"/>
  <c r="O80" i="5"/>
  <c r="O72" i="5"/>
  <c r="O85" i="5"/>
  <c r="O88" i="5"/>
  <c r="S63" i="5"/>
  <c r="R63" i="5" s="1"/>
  <c r="S64" i="5"/>
  <c r="R64" i="5" s="1"/>
  <c r="S62" i="5"/>
  <c r="S65" i="5"/>
  <c r="R65" i="5" s="1"/>
  <c r="O62" i="5"/>
  <c r="T62" i="5" s="1"/>
  <c r="S66" i="5"/>
  <c r="R66" i="5" s="1"/>
  <c r="S67" i="5"/>
  <c r="R67" i="5" s="1"/>
  <c r="S68" i="5"/>
  <c r="R68" i="5" s="1"/>
  <c r="O83" i="5"/>
  <c r="O73" i="5"/>
  <c r="O68" i="5"/>
  <c r="O70" i="5"/>
  <c r="O87" i="5"/>
  <c r="O66" i="5"/>
  <c r="O65" i="5"/>
  <c r="O63" i="5"/>
  <c r="O67" i="5"/>
  <c r="O81" i="5"/>
  <c r="O79" i="5"/>
  <c r="O78" i="5"/>
  <c r="O74" i="5"/>
  <c r="O75" i="5"/>
  <c r="O86" i="5"/>
  <c r="O77" i="5"/>
  <c r="O64" i="5"/>
  <c r="O84" i="5"/>
  <c r="O71" i="5"/>
  <c r="Q74" i="16"/>
  <c r="M56" i="16"/>
  <c r="K56" i="16"/>
  <c r="I56" i="16"/>
  <c r="G56" i="16"/>
  <c r="E56" i="16"/>
  <c r="C56" i="16"/>
  <c r="AD81" i="146"/>
  <c r="AD80" i="146"/>
  <c r="AD79" i="146"/>
  <c r="AE56" i="146"/>
  <c r="AE82" i="146"/>
  <c r="AD76" i="146"/>
  <c r="AE70" i="146"/>
  <c r="AE69" i="146"/>
  <c r="AE67" i="146"/>
  <c r="AE66" i="146"/>
  <c r="AE63" i="146"/>
  <c r="AE62" i="146"/>
  <c r="AE61" i="146"/>
  <c r="AE59" i="146"/>
  <c r="AD55" i="146"/>
  <c r="AE77" i="146"/>
  <c r="AE78" i="146"/>
  <c r="AE75" i="146"/>
  <c r="AE71" i="146"/>
  <c r="AB83" i="146"/>
  <c r="X83" i="146"/>
  <c r="AE80" i="146"/>
  <c r="AE72" i="146"/>
  <c r="AE64" i="146"/>
  <c r="W83" i="146"/>
  <c r="AC83" i="146"/>
  <c r="AE83" i="146" s="1"/>
  <c r="AD74" i="146"/>
  <c r="AD73" i="146"/>
  <c r="AD72" i="146"/>
  <c r="AD68" i="146"/>
  <c r="AD65" i="146"/>
  <c r="AD64" i="146"/>
  <c r="AD60" i="146"/>
  <c r="AD58" i="146"/>
  <c r="AD57" i="146"/>
  <c r="AD56" i="146"/>
  <c r="AD75" i="146"/>
  <c r="AE55" i="146"/>
  <c r="AD67" i="146"/>
  <c r="AA83" i="146"/>
  <c r="Y83" i="146"/>
  <c r="AD59" i="146"/>
  <c r="AE79" i="146"/>
  <c r="AD71" i="146"/>
  <c r="AD63" i="146"/>
  <c r="AE76" i="146"/>
  <c r="AE68" i="146"/>
  <c r="AE60" i="146"/>
  <c r="AD78" i="146"/>
  <c r="AD70" i="146"/>
  <c r="AD62" i="146"/>
  <c r="AD66" i="146"/>
  <c r="AD77" i="146"/>
  <c r="AD69" i="146"/>
  <c r="AD61" i="146"/>
  <c r="AE74" i="146"/>
  <c r="AE58" i="146"/>
  <c r="AE81" i="146"/>
  <c r="AE73" i="146"/>
  <c r="AE65" i="146"/>
  <c r="AE57" i="146"/>
  <c r="AF65" i="146" l="1"/>
  <c r="Q73" i="16"/>
  <c r="M55" i="16"/>
  <c r="K55" i="16"/>
  <c r="I55" i="16"/>
  <c r="G55" i="16"/>
  <c r="E55" i="16"/>
  <c r="C55" i="16"/>
  <c r="AF78" i="146"/>
  <c r="AF74" i="146"/>
  <c r="AF64" i="146"/>
  <c r="AF69" i="146"/>
  <c r="AF68" i="146"/>
  <c r="AF72" i="146"/>
  <c r="AF70" i="146"/>
  <c r="AF62" i="146"/>
  <c r="AF79" i="146"/>
  <c r="AF66" i="146"/>
  <c r="AF58" i="146"/>
  <c r="AF67" i="146"/>
  <c r="AF60" i="146"/>
  <c r="AF77" i="146"/>
  <c r="AF76" i="146"/>
  <c r="AF55" i="146"/>
  <c r="AF80" i="146"/>
  <c r="AF59" i="146"/>
  <c r="AF73" i="146"/>
  <c r="AF81" i="146"/>
  <c r="AF57" i="146"/>
  <c r="AF61" i="146"/>
  <c r="AF71" i="146"/>
  <c r="AF63" i="146"/>
  <c r="AF56" i="146"/>
  <c r="AF75" i="146"/>
  <c r="B61" i="166"/>
  <c r="C61" i="166"/>
  <c r="D61" i="166"/>
  <c r="E61" i="166"/>
  <c r="F61" i="166"/>
  <c r="G61" i="166"/>
  <c r="H61" i="166"/>
  <c r="I61" i="166"/>
  <c r="B62" i="166"/>
  <c r="C62" i="166"/>
  <c r="D62" i="166"/>
  <c r="E62" i="166"/>
  <c r="F62" i="166"/>
  <c r="G62" i="166"/>
  <c r="H62" i="166"/>
  <c r="I62" i="166"/>
  <c r="B63" i="166"/>
  <c r="C63" i="166"/>
  <c r="D63" i="166"/>
  <c r="E63" i="166"/>
  <c r="F63" i="166"/>
  <c r="G63" i="166"/>
  <c r="H63" i="166"/>
  <c r="I63" i="166"/>
  <c r="B64" i="166"/>
  <c r="C64" i="166"/>
  <c r="D64" i="166"/>
  <c r="E64" i="166"/>
  <c r="F64" i="166"/>
  <c r="G64" i="166"/>
  <c r="H64" i="166"/>
  <c r="I64" i="166"/>
  <c r="B65" i="166"/>
  <c r="C65" i="166"/>
  <c r="D65" i="166"/>
  <c r="E65" i="166"/>
  <c r="F65" i="166"/>
  <c r="G65" i="166"/>
  <c r="H65" i="166"/>
  <c r="I65" i="166"/>
  <c r="B66" i="166"/>
  <c r="C66" i="166"/>
  <c r="D66" i="166"/>
  <c r="E66" i="166"/>
  <c r="F66" i="166"/>
  <c r="G66" i="166"/>
  <c r="H66" i="166"/>
  <c r="I66" i="166"/>
  <c r="B67" i="166"/>
  <c r="C67" i="166"/>
  <c r="D67" i="166"/>
  <c r="E67" i="166"/>
  <c r="F67" i="166"/>
  <c r="G67" i="166"/>
  <c r="H67" i="166"/>
  <c r="I67" i="166"/>
  <c r="B68" i="166"/>
  <c r="C68" i="166"/>
  <c r="D68" i="166"/>
  <c r="E68" i="166"/>
  <c r="F68" i="166"/>
  <c r="G68" i="166"/>
  <c r="H68" i="166"/>
  <c r="I68" i="166"/>
  <c r="B69" i="166"/>
  <c r="C69" i="166"/>
  <c r="D69" i="166"/>
  <c r="E69" i="166"/>
  <c r="F69" i="166"/>
  <c r="G69" i="166"/>
  <c r="H69" i="166"/>
  <c r="I69" i="166"/>
  <c r="B70" i="166"/>
  <c r="C70" i="166"/>
  <c r="D70" i="166"/>
  <c r="E70" i="166"/>
  <c r="F70" i="166"/>
  <c r="G70" i="166"/>
  <c r="H70" i="166"/>
  <c r="I70" i="166"/>
  <c r="B71" i="166"/>
  <c r="C71" i="166"/>
  <c r="D71" i="166"/>
  <c r="E71" i="166"/>
  <c r="F71" i="166"/>
  <c r="G71" i="166"/>
  <c r="H71" i="166"/>
  <c r="I71" i="166"/>
  <c r="B72" i="166"/>
  <c r="C72" i="166"/>
  <c r="D72" i="166"/>
  <c r="E72" i="166"/>
  <c r="F72" i="166"/>
  <c r="G72" i="166"/>
  <c r="H72" i="166"/>
  <c r="I72" i="166"/>
  <c r="B73" i="166"/>
  <c r="C73" i="166"/>
  <c r="D73" i="166"/>
  <c r="E73" i="166"/>
  <c r="F73" i="166"/>
  <c r="G73" i="166"/>
  <c r="H73" i="166"/>
  <c r="I73" i="166"/>
  <c r="B74" i="166"/>
  <c r="C74" i="166"/>
  <c r="D74" i="166"/>
  <c r="E74" i="166"/>
  <c r="F74" i="166"/>
  <c r="G74" i="166"/>
  <c r="H74" i="166"/>
  <c r="I74" i="166"/>
  <c r="B75" i="166"/>
  <c r="C75" i="166"/>
  <c r="D75" i="166"/>
  <c r="E75" i="166"/>
  <c r="F75" i="166"/>
  <c r="G75" i="166"/>
  <c r="H75" i="166"/>
  <c r="I75" i="166"/>
  <c r="B76" i="166"/>
  <c r="C76" i="166"/>
  <c r="D76" i="166"/>
  <c r="E76" i="166"/>
  <c r="F76" i="166"/>
  <c r="G76" i="166"/>
  <c r="H76" i="166"/>
  <c r="I76" i="166"/>
  <c r="B77" i="166"/>
  <c r="C77" i="166"/>
  <c r="D77" i="166"/>
  <c r="E77" i="166"/>
  <c r="F77" i="166"/>
  <c r="G77" i="166"/>
  <c r="H77" i="166"/>
  <c r="I77" i="166"/>
  <c r="B78" i="166"/>
  <c r="C78" i="166"/>
  <c r="D78" i="166"/>
  <c r="E78" i="166"/>
  <c r="F78" i="166"/>
  <c r="G78" i="166"/>
  <c r="H78" i="166"/>
  <c r="I78" i="166"/>
  <c r="B79" i="166"/>
  <c r="C79" i="166"/>
  <c r="D79" i="166"/>
  <c r="E79" i="166"/>
  <c r="F79" i="166"/>
  <c r="G79" i="166"/>
  <c r="H79" i="166"/>
  <c r="I79" i="166"/>
  <c r="B80" i="166"/>
  <c r="C80" i="166"/>
  <c r="D80" i="166"/>
  <c r="E80" i="166"/>
  <c r="F80" i="166"/>
  <c r="G80" i="166"/>
  <c r="H80" i="166"/>
  <c r="I80" i="166"/>
  <c r="B81" i="166"/>
  <c r="C81" i="166"/>
  <c r="D81" i="166"/>
  <c r="E81" i="166"/>
  <c r="F81" i="166"/>
  <c r="G81" i="166"/>
  <c r="H81" i="166"/>
  <c r="I81" i="166"/>
  <c r="B82" i="166"/>
  <c r="C82" i="166"/>
  <c r="D82" i="166"/>
  <c r="E82" i="166"/>
  <c r="F82" i="166"/>
  <c r="G82" i="166"/>
  <c r="H82" i="166"/>
  <c r="I82" i="166"/>
  <c r="B83" i="166"/>
  <c r="C83" i="166"/>
  <c r="D83" i="166"/>
  <c r="E83" i="166"/>
  <c r="F83" i="166"/>
  <c r="G83" i="166"/>
  <c r="H83" i="166"/>
  <c r="I83" i="166"/>
  <c r="B84" i="166"/>
  <c r="C84" i="166"/>
  <c r="D84" i="166"/>
  <c r="E84" i="166"/>
  <c r="F84" i="166"/>
  <c r="G84" i="166"/>
  <c r="H84" i="166"/>
  <c r="I84" i="166"/>
  <c r="B85" i="166"/>
  <c r="C85" i="166"/>
  <c r="D85" i="166"/>
  <c r="E85" i="166"/>
  <c r="F85" i="166"/>
  <c r="G85" i="166"/>
  <c r="H85" i="166"/>
  <c r="I85" i="166"/>
  <c r="B86" i="166"/>
  <c r="C86" i="166"/>
  <c r="D86" i="166"/>
  <c r="E86" i="166"/>
  <c r="F86" i="166"/>
  <c r="G86" i="166"/>
  <c r="H86" i="166"/>
  <c r="I86" i="166"/>
  <c r="B87" i="166"/>
  <c r="C87" i="166"/>
  <c r="D87" i="166"/>
  <c r="E87" i="166"/>
  <c r="F87" i="166"/>
  <c r="G87" i="166"/>
  <c r="H87" i="166"/>
  <c r="I87" i="166"/>
  <c r="C60" i="166"/>
  <c r="D60" i="166"/>
  <c r="E60" i="166"/>
  <c r="F60" i="166"/>
  <c r="G60" i="166"/>
  <c r="H60" i="166"/>
  <c r="I60" i="166"/>
  <c r="S123" i="166"/>
  <c r="R123" i="166"/>
  <c r="Q123" i="166"/>
  <c r="P123" i="166"/>
  <c r="O123" i="166"/>
  <c r="N123" i="166"/>
  <c r="M123" i="166"/>
  <c r="L123" i="166"/>
  <c r="I123" i="166"/>
  <c r="H123" i="166"/>
  <c r="H88" i="166" s="1"/>
  <c r="G123" i="166"/>
  <c r="G88" i="166" s="1"/>
  <c r="F123" i="166"/>
  <c r="E123" i="166"/>
  <c r="E88" i="166" s="1"/>
  <c r="D123" i="166"/>
  <c r="C123" i="166"/>
  <c r="B123" i="166"/>
  <c r="B88" i="166" s="1"/>
  <c r="B60" i="166"/>
  <c r="B61" i="164"/>
  <c r="C61" i="164"/>
  <c r="D61" i="164"/>
  <c r="E61" i="164"/>
  <c r="F61" i="164"/>
  <c r="G61" i="164"/>
  <c r="H61" i="164"/>
  <c r="I61" i="164"/>
  <c r="B62" i="164"/>
  <c r="C62" i="164"/>
  <c r="D62" i="164"/>
  <c r="E62" i="164"/>
  <c r="F62" i="164"/>
  <c r="G62" i="164"/>
  <c r="H62" i="164"/>
  <c r="I62" i="164"/>
  <c r="B63" i="164"/>
  <c r="C63" i="164"/>
  <c r="D63" i="164"/>
  <c r="E63" i="164"/>
  <c r="F63" i="164"/>
  <c r="G63" i="164"/>
  <c r="H63" i="164"/>
  <c r="I63" i="164"/>
  <c r="B64" i="164"/>
  <c r="C64" i="164"/>
  <c r="D64" i="164"/>
  <c r="E64" i="164"/>
  <c r="F64" i="164"/>
  <c r="G64" i="164"/>
  <c r="H64" i="164"/>
  <c r="I64" i="164"/>
  <c r="B65" i="164"/>
  <c r="C65" i="164"/>
  <c r="D65" i="164"/>
  <c r="E65" i="164"/>
  <c r="F65" i="164"/>
  <c r="G65" i="164"/>
  <c r="H65" i="164"/>
  <c r="I65" i="164"/>
  <c r="B66" i="164"/>
  <c r="C66" i="164"/>
  <c r="D66" i="164"/>
  <c r="E66" i="164"/>
  <c r="F66" i="164"/>
  <c r="G66" i="164"/>
  <c r="H66" i="164"/>
  <c r="I66" i="164"/>
  <c r="B67" i="164"/>
  <c r="C67" i="164"/>
  <c r="D67" i="164"/>
  <c r="E67" i="164"/>
  <c r="F67" i="164"/>
  <c r="G67" i="164"/>
  <c r="H67" i="164"/>
  <c r="I67" i="164"/>
  <c r="B68" i="164"/>
  <c r="C68" i="164"/>
  <c r="D68" i="164"/>
  <c r="E68" i="164"/>
  <c r="F68" i="164"/>
  <c r="G68" i="164"/>
  <c r="H68" i="164"/>
  <c r="I68" i="164"/>
  <c r="B69" i="164"/>
  <c r="C69" i="164"/>
  <c r="D69" i="164"/>
  <c r="E69" i="164"/>
  <c r="F69" i="164"/>
  <c r="G69" i="164"/>
  <c r="H69" i="164"/>
  <c r="I69" i="164"/>
  <c r="B70" i="164"/>
  <c r="C70" i="164"/>
  <c r="D70" i="164"/>
  <c r="E70" i="164"/>
  <c r="F70" i="164"/>
  <c r="G70" i="164"/>
  <c r="H70" i="164"/>
  <c r="I70" i="164"/>
  <c r="B71" i="164"/>
  <c r="C71" i="164"/>
  <c r="D71" i="164"/>
  <c r="E71" i="164"/>
  <c r="F71" i="164"/>
  <c r="G71" i="164"/>
  <c r="H71" i="164"/>
  <c r="I71" i="164"/>
  <c r="B72" i="164"/>
  <c r="C72" i="164"/>
  <c r="D72" i="164"/>
  <c r="E72" i="164"/>
  <c r="F72" i="164"/>
  <c r="G72" i="164"/>
  <c r="H72" i="164"/>
  <c r="I72" i="164"/>
  <c r="B73" i="164"/>
  <c r="C73" i="164"/>
  <c r="D73" i="164"/>
  <c r="E73" i="164"/>
  <c r="F73" i="164"/>
  <c r="G73" i="164"/>
  <c r="H73" i="164"/>
  <c r="I73" i="164"/>
  <c r="B74" i="164"/>
  <c r="C74" i="164"/>
  <c r="D74" i="164"/>
  <c r="E74" i="164"/>
  <c r="F74" i="164"/>
  <c r="G74" i="164"/>
  <c r="H74" i="164"/>
  <c r="I74" i="164"/>
  <c r="B75" i="164"/>
  <c r="C75" i="164"/>
  <c r="D75" i="164"/>
  <c r="E75" i="164"/>
  <c r="F75" i="164"/>
  <c r="G75" i="164"/>
  <c r="H75" i="164"/>
  <c r="I75" i="164"/>
  <c r="B76" i="164"/>
  <c r="C76" i="164"/>
  <c r="D76" i="164"/>
  <c r="E76" i="164"/>
  <c r="F76" i="164"/>
  <c r="G76" i="164"/>
  <c r="H76" i="164"/>
  <c r="I76" i="164"/>
  <c r="B77" i="164"/>
  <c r="C77" i="164"/>
  <c r="D77" i="164"/>
  <c r="E77" i="164"/>
  <c r="F77" i="164"/>
  <c r="G77" i="164"/>
  <c r="H77" i="164"/>
  <c r="I77" i="164"/>
  <c r="B78" i="164"/>
  <c r="C78" i="164"/>
  <c r="D78" i="164"/>
  <c r="E78" i="164"/>
  <c r="F78" i="164"/>
  <c r="G78" i="164"/>
  <c r="H78" i="164"/>
  <c r="I78" i="164"/>
  <c r="B79" i="164"/>
  <c r="C79" i="164"/>
  <c r="D79" i="164"/>
  <c r="E79" i="164"/>
  <c r="F79" i="164"/>
  <c r="G79" i="164"/>
  <c r="H79" i="164"/>
  <c r="I79" i="164"/>
  <c r="B80" i="164"/>
  <c r="C80" i="164"/>
  <c r="D80" i="164"/>
  <c r="E80" i="164"/>
  <c r="F80" i="164"/>
  <c r="G80" i="164"/>
  <c r="H80" i="164"/>
  <c r="I80" i="164"/>
  <c r="B81" i="164"/>
  <c r="C81" i="164"/>
  <c r="D81" i="164"/>
  <c r="E81" i="164"/>
  <c r="F81" i="164"/>
  <c r="G81" i="164"/>
  <c r="H81" i="164"/>
  <c r="I81" i="164"/>
  <c r="B82" i="164"/>
  <c r="C82" i="164"/>
  <c r="D82" i="164"/>
  <c r="E82" i="164"/>
  <c r="F82" i="164"/>
  <c r="G82" i="164"/>
  <c r="H82" i="164"/>
  <c r="I82" i="164"/>
  <c r="B83" i="164"/>
  <c r="C83" i="164"/>
  <c r="D83" i="164"/>
  <c r="E83" i="164"/>
  <c r="F83" i="164"/>
  <c r="G83" i="164"/>
  <c r="H83" i="164"/>
  <c r="I83" i="164"/>
  <c r="B84" i="164"/>
  <c r="C84" i="164"/>
  <c r="D84" i="164"/>
  <c r="E84" i="164"/>
  <c r="F84" i="164"/>
  <c r="G84" i="164"/>
  <c r="H84" i="164"/>
  <c r="I84" i="164"/>
  <c r="B85" i="164"/>
  <c r="C85" i="164"/>
  <c r="D85" i="164"/>
  <c r="E85" i="164"/>
  <c r="F85" i="164"/>
  <c r="G85" i="164"/>
  <c r="H85" i="164"/>
  <c r="I85" i="164"/>
  <c r="B86" i="164"/>
  <c r="C86" i="164"/>
  <c r="D86" i="164"/>
  <c r="E86" i="164"/>
  <c r="F86" i="164"/>
  <c r="G86" i="164"/>
  <c r="H86" i="164"/>
  <c r="I86" i="164"/>
  <c r="B87" i="164"/>
  <c r="C87" i="164"/>
  <c r="D87" i="164"/>
  <c r="E87" i="164"/>
  <c r="F87" i="164"/>
  <c r="G87" i="164"/>
  <c r="H87" i="164"/>
  <c r="I87" i="164"/>
  <c r="C60" i="164"/>
  <c r="D60" i="164"/>
  <c r="E60" i="164"/>
  <c r="F60" i="164"/>
  <c r="G60" i="164"/>
  <c r="H60" i="164"/>
  <c r="I60" i="164"/>
  <c r="M123" i="164"/>
  <c r="N123" i="164"/>
  <c r="O123" i="164"/>
  <c r="P123" i="164"/>
  <c r="Q123" i="164"/>
  <c r="R123" i="164"/>
  <c r="S123" i="164"/>
  <c r="B60" i="164"/>
  <c r="L123" i="164"/>
  <c r="I123" i="164"/>
  <c r="H123" i="164"/>
  <c r="G123" i="164"/>
  <c r="F123" i="164"/>
  <c r="E123" i="164"/>
  <c r="D123" i="164"/>
  <c r="C123" i="164"/>
  <c r="B123" i="164"/>
  <c r="B58" i="142"/>
  <c r="C58" i="142"/>
  <c r="D58" i="142"/>
  <c r="E58" i="142"/>
  <c r="F58" i="142"/>
  <c r="G58" i="142"/>
  <c r="H58" i="142"/>
  <c r="I58" i="142"/>
  <c r="B59" i="142"/>
  <c r="C59" i="142"/>
  <c r="D59" i="142"/>
  <c r="E59" i="142"/>
  <c r="F59" i="142"/>
  <c r="G59" i="142"/>
  <c r="H59" i="142"/>
  <c r="I59" i="142"/>
  <c r="B60" i="142"/>
  <c r="C60" i="142"/>
  <c r="D60" i="142"/>
  <c r="E60" i="142"/>
  <c r="F60" i="142"/>
  <c r="G60" i="142"/>
  <c r="H60" i="142"/>
  <c r="I60" i="142"/>
  <c r="B61" i="142"/>
  <c r="C61" i="142"/>
  <c r="D61" i="142"/>
  <c r="E61" i="142"/>
  <c r="F61" i="142"/>
  <c r="G61" i="142"/>
  <c r="H61" i="142"/>
  <c r="I61" i="142"/>
  <c r="B62" i="142"/>
  <c r="C62" i="142"/>
  <c r="D62" i="142"/>
  <c r="E62" i="142"/>
  <c r="F62" i="142"/>
  <c r="G62" i="142"/>
  <c r="H62" i="142"/>
  <c r="I62" i="142"/>
  <c r="B63" i="142"/>
  <c r="C63" i="142"/>
  <c r="D63" i="142"/>
  <c r="E63" i="142"/>
  <c r="F63" i="142"/>
  <c r="G63" i="142"/>
  <c r="H63" i="142"/>
  <c r="I63" i="142"/>
  <c r="B64" i="142"/>
  <c r="C64" i="142"/>
  <c r="D64" i="142"/>
  <c r="E64" i="142"/>
  <c r="F64" i="142"/>
  <c r="G64" i="142"/>
  <c r="H64" i="142"/>
  <c r="I64" i="142"/>
  <c r="B65" i="142"/>
  <c r="C65" i="142"/>
  <c r="D65" i="142"/>
  <c r="E65" i="142"/>
  <c r="F65" i="142"/>
  <c r="G65" i="142"/>
  <c r="H65" i="142"/>
  <c r="I65" i="142"/>
  <c r="B66" i="142"/>
  <c r="C66" i="142"/>
  <c r="D66" i="142"/>
  <c r="E66" i="142"/>
  <c r="F66" i="142"/>
  <c r="G66" i="142"/>
  <c r="H66" i="142"/>
  <c r="I66" i="142"/>
  <c r="B67" i="142"/>
  <c r="C67" i="142"/>
  <c r="D67" i="142"/>
  <c r="E67" i="142"/>
  <c r="F67" i="142"/>
  <c r="G67" i="142"/>
  <c r="H67" i="142"/>
  <c r="I67" i="142"/>
  <c r="B68" i="142"/>
  <c r="C68" i="142"/>
  <c r="D68" i="142"/>
  <c r="E68" i="142"/>
  <c r="F68" i="142"/>
  <c r="G68" i="142"/>
  <c r="H68" i="142"/>
  <c r="I68" i="142"/>
  <c r="B69" i="142"/>
  <c r="C69" i="142"/>
  <c r="D69" i="142"/>
  <c r="E69" i="142"/>
  <c r="F69" i="142"/>
  <c r="G69" i="142"/>
  <c r="H69" i="142"/>
  <c r="I69" i="142"/>
  <c r="B70" i="142"/>
  <c r="C70" i="142"/>
  <c r="D70" i="142"/>
  <c r="E70" i="142"/>
  <c r="F70" i="142"/>
  <c r="G70" i="142"/>
  <c r="H70" i="142"/>
  <c r="I70" i="142"/>
  <c r="B71" i="142"/>
  <c r="C71" i="142"/>
  <c r="D71" i="142"/>
  <c r="E71" i="142"/>
  <c r="F71" i="142"/>
  <c r="G71" i="142"/>
  <c r="H71" i="142"/>
  <c r="I71" i="142"/>
  <c r="B72" i="142"/>
  <c r="C72" i="142"/>
  <c r="D72" i="142"/>
  <c r="E72" i="142"/>
  <c r="F72" i="142"/>
  <c r="G72" i="142"/>
  <c r="H72" i="142"/>
  <c r="I72" i="142"/>
  <c r="B73" i="142"/>
  <c r="C73" i="142"/>
  <c r="D73" i="142"/>
  <c r="E73" i="142"/>
  <c r="F73" i="142"/>
  <c r="G73" i="142"/>
  <c r="H73" i="142"/>
  <c r="I73" i="142"/>
  <c r="B74" i="142"/>
  <c r="C74" i="142"/>
  <c r="D74" i="142"/>
  <c r="E74" i="142"/>
  <c r="F74" i="142"/>
  <c r="G74" i="142"/>
  <c r="H74" i="142"/>
  <c r="I74" i="142"/>
  <c r="B75" i="142"/>
  <c r="C75" i="142"/>
  <c r="D75" i="142"/>
  <c r="E75" i="142"/>
  <c r="F75" i="142"/>
  <c r="G75" i="142"/>
  <c r="H75" i="142"/>
  <c r="I75" i="142"/>
  <c r="B76" i="142"/>
  <c r="C76" i="142"/>
  <c r="D76" i="142"/>
  <c r="E76" i="142"/>
  <c r="F76" i="142"/>
  <c r="G76" i="142"/>
  <c r="H76" i="142"/>
  <c r="I76" i="142"/>
  <c r="B77" i="142"/>
  <c r="C77" i="142"/>
  <c r="D77" i="142"/>
  <c r="E77" i="142"/>
  <c r="F77" i="142"/>
  <c r="G77" i="142"/>
  <c r="H77" i="142"/>
  <c r="I77" i="142"/>
  <c r="B78" i="142"/>
  <c r="C78" i="142"/>
  <c r="D78" i="142"/>
  <c r="E78" i="142"/>
  <c r="F78" i="142"/>
  <c r="G78" i="142"/>
  <c r="H78" i="142"/>
  <c r="I78" i="142"/>
  <c r="B79" i="142"/>
  <c r="C79" i="142"/>
  <c r="D79" i="142"/>
  <c r="E79" i="142"/>
  <c r="F79" i="142"/>
  <c r="G79" i="142"/>
  <c r="H79" i="142"/>
  <c r="I79" i="142"/>
  <c r="B80" i="142"/>
  <c r="C80" i="142"/>
  <c r="D80" i="142"/>
  <c r="E80" i="142"/>
  <c r="F80" i="142"/>
  <c r="G80" i="142"/>
  <c r="H80" i="142"/>
  <c r="I80" i="142"/>
  <c r="B81" i="142"/>
  <c r="C81" i="142"/>
  <c r="D81" i="142"/>
  <c r="E81" i="142"/>
  <c r="F81" i="142"/>
  <c r="G81" i="142"/>
  <c r="H81" i="142"/>
  <c r="I81" i="142"/>
  <c r="B82" i="142"/>
  <c r="C82" i="142"/>
  <c r="D82" i="142"/>
  <c r="E82" i="142"/>
  <c r="F82" i="142"/>
  <c r="G82" i="142"/>
  <c r="H82" i="142"/>
  <c r="I82" i="142"/>
  <c r="B83" i="142"/>
  <c r="C83" i="142"/>
  <c r="D83" i="142"/>
  <c r="E83" i="142"/>
  <c r="F83" i="142"/>
  <c r="G83" i="142"/>
  <c r="H83" i="142"/>
  <c r="I83" i="142"/>
  <c r="B84" i="142"/>
  <c r="C84" i="142"/>
  <c r="D84" i="142"/>
  <c r="E84" i="142"/>
  <c r="F84" i="142"/>
  <c r="G84" i="142"/>
  <c r="H84" i="142"/>
  <c r="I84" i="142"/>
  <c r="C57" i="142"/>
  <c r="D57" i="142"/>
  <c r="E57" i="142"/>
  <c r="F57" i="142"/>
  <c r="G57" i="142"/>
  <c r="H57" i="142"/>
  <c r="I57" i="142"/>
  <c r="B57" i="142"/>
  <c r="S120" i="142"/>
  <c r="R120" i="142"/>
  <c r="Q120" i="142"/>
  <c r="P120" i="142"/>
  <c r="O120" i="142"/>
  <c r="N120" i="142"/>
  <c r="M120" i="142"/>
  <c r="L120" i="142"/>
  <c r="C120" i="142"/>
  <c r="D120" i="142"/>
  <c r="E120" i="142"/>
  <c r="F120" i="142"/>
  <c r="F85" i="142" s="1"/>
  <c r="G120" i="142"/>
  <c r="H120" i="142"/>
  <c r="I120" i="142"/>
  <c r="B120" i="142"/>
  <c r="B85" i="142" s="1"/>
  <c r="M54" i="16" l="1"/>
  <c r="K54" i="16"/>
  <c r="I54" i="16"/>
  <c r="G54" i="16"/>
  <c r="E54" i="16"/>
  <c r="C54" i="16"/>
  <c r="D88" i="166"/>
  <c r="K83" i="166"/>
  <c r="F88" i="166"/>
  <c r="I88" i="166"/>
  <c r="K88" i="166" s="1"/>
  <c r="K68" i="166"/>
  <c r="C88" i="166"/>
  <c r="K87" i="166"/>
  <c r="K84" i="166"/>
  <c r="K76" i="166"/>
  <c r="K75" i="166"/>
  <c r="K73" i="166"/>
  <c r="K67" i="166"/>
  <c r="K60" i="166"/>
  <c r="J68" i="166"/>
  <c r="K63" i="166"/>
  <c r="K69" i="166"/>
  <c r="K70" i="166"/>
  <c r="K71" i="166"/>
  <c r="K77" i="166"/>
  <c r="K78" i="166"/>
  <c r="K79" i="166"/>
  <c r="K80" i="166"/>
  <c r="J60" i="166"/>
  <c r="J74" i="166"/>
  <c r="J81" i="166"/>
  <c r="K81" i="166"/>
  <c r="J82" i="166"/>
  <c r="J84" i="166"/>
  <c r="K85" i="166"/>
  <c r="K86" i="166"/>
  <c r="J65" i="166"/>
  <c r="K65" i="166"/>
  <c r="J66" i="166"/>
  <c r="J76" i="166"/>
  <c r="J63" i="166"/>
  <c r="K72" i="166"/>
  <c r="J73" i="166"/>
  <c r="K66" i="166"/>
  <c r="K74" i="166"/>
  <c r="J77" i="166"/>
  <c r="K82" i="166"/>
  <c r="J85" i="166"/>
  <c r="K61" i="166"/>
  <c r="J64" i="166"/>
  <c r="J72" i="166"/>
  <c r="J80" i="166"/>
  <c r="J61" i="166"/>
  <c r="J67" i="166"/>
  <c r="J75" i="166"/>
  <c r="J83" i="166"/>
  <c r="K64" i="166"/>
  <c r="J62" i="166"/>
  <c r="J70" i="166"/>
  <c r="J78" i="166"/>
  <c r="J86" i="166"/>
  <c r="J71" i="166"/>
  <c r="J69" i="166"/>
  <c r="K62" i="166"/>
  <c r="J79" i="166"/>
  <c r="G88" i="164"/>
  <c r="H88" i="164"/>
  <c r="I88" i="164"/>
  <c r="F88" i="164"/>
  <c r="B88" i="164"/>
  <c r="C88" i="164"/>
  <c r="D88" i="164"/>
  <c r="E88" i="164"/>
  <c r="J68" i="164"/>
  <c r="K86" i="164"/>
  <c r="K79" i="164"/>
  <c r="K77" i="164"/>
  <c r="K72" i="164"/>
  <c r="K69" i="164"/>
  <c r="K64" i="164"/>
  <c r="K61" i="164"/>
  <c r="K75" i="164"/>
  <c r="J60" i="164"/>
  <c r="K63" i="164"/>
  <c r="K82" i="164"/>
  <c r="K78" i="164"/>
  <c r="K70" i="164"/>
  <c r="K80" i="164"/>
  <c r="K74" i="164"/>
  <c r="K71" i="164"/>
  <c r="K62" i="164"/>
  <c r="K83" i="164"/>
  <c r="J76" i="164"/>
  <c r="J84" i="164"/>
  <c r="K68" i="164"/>
  <c r="K73" i="164"/>
  <c r="J81" i="164"/>
  <c r="K81" i="164"/>
  <c r="K84" i="164"/>
  <c r="J85" i="164"/>
  <c r="J86" i="164"/>
  <c r="K87" i="164"/>
  <c r="K76" i="164"/>
  <c r="J65" i="164"/>
  <c r="K60" i="164"/>
  <c r="K65" i="164"/>
  <c r="K66" i="164"/>
  <c r="K67" i="164"/>
  <c r="J73" i="164"/>
  <c r="K85" i="164"/>
  <c r="J63" i="164"/>
  <c r="J71" i="164"/>
  <c r="J79" i="164"/>
  <c r="J66" i="164"/>
  <c r="J74" i="164"/>
  <c r="J82" i="164"/>
  <c r="J61" i="164"/>
  <c r="J69" i="164"/>
  <c r="J77" i="164"/>
  <c r="J64" i="164"/>
  <c r="J72" i="164"/>
  <c r="J80" i="164"/>
  <c r="J67" i="164"/>
  <c r="J75" i="164"/>
  <c r="J83" i="164"/>
  <c r="J62" i="164"/>
  <c r="J70" i="164"/>
  <c r="J78" i="164"/>
  <c r="K81" i="142"/>
  <c r="K80" i="142"/>
  <c r="K79" i="142"/>
  <c r="K78" i="142"/>
  <c r="K75" i="142"/>
  <c r="K73" i="142"/>
  <c r="K72" i="142"/>
  <c r="K71" i="142"/>
  <c r="K70" i="142"/>
  <c r="K65" i="142"/>
  <c r="K64" i="142"/>
  <c r="K63" i="142"/>
  <c r="H85" i="142"/>
  <c r="G85" i="142"/>
  <c r="E85" i="142"/>
  <c r="K84" i="142"/>
  <c r="C85" i="142"/>
  <c r="K57" i="142"/>
  <c r="J77" i="142"/>
  <c r="J61" i="142"/>
  <c r="J82" i="142"/>
  <c r="J83" i="142"/>
  <c r="J76" i="142"/>
  <c r="J62" i="142"/>
  <c r="J69" i="142"/>
  <c r="J66" i="142"/>
  <c r="J78" i="142"/>
  <c r="D85" i="142"/>
  <c r="I85" i="142"/>
  <c r="K85" i="142" s="1"/>
  <c r="J73" i="142"/>
  <c r="K62" i="142"/>
  <c r="J72" i="142"/>
  <c r="K83" i="142"/>
  <c r="J70" i="142"/>
  <c r="J57" i="142"/>
  <c r="K82" i="142"/>
  <c r="K77" i="142"/>
  <c r="K74" i="142"/>
  <c r="K69" i="142"/>
  <c r="K66" i="142"/>
  <c r="K61" i="142"/>
  <c r="K58" i="142"/>
  <c r="J74" i="142"/>
  <c r="J67" i="142"/>
  <c r="J60" i="142"/>
  <c r="J59" i="142"/>
  <c r="J58" i="142"/>
  <c r="J81" i="142"/>
  <c r="J65" i="142"/>
  <c r="J68" i="142"/>
  <c r="J80" i="142"/>
  <c r="J64" i="142"/>
  <c r="K67" i="142"/>
  <c r="J75" i="142"/>
  <c r="K59" i="142"/>
  <c r="J79" i="142"/>
  <c r="J71" i="142"/>
  <c r="J63" i="142"/>
  <c r="K76" i="142"/>
  <c r="K68" i="142"/>
  <c r="K60" i="142"/>
  <c r="L77" i="166" l="1"/>
  <c r="L60" i="166"/>
  <c r="L82" i="166"/>
  <c r="L65" i="166"/>
  <c r="L72" i="166"/>
  <c r="L86" i="166"/>
  <c r="L76" i="166"/>
  <c r="L73" i="166"/>
  <c r="L64" i="166"/>
  <c r="L61" i="166"/>
  <c r="L71" i="166"/>
  <c r="L85" i="166"/>
  <c r="L75" i="166"/>
  <c r="L62" i="166"/>
  <c r="L70" i="166"/>
  <c r="L84" i="166"/>
  <c r="L69" i="166"/>
  <c r="L83" i="166"/>
  <c r="L68" i="166"/>
  <c r="L80" i="166"/>
  <c r="L74" i="166"/>
  <c r="L67" i="166"/>
  <c r="L79" i="166"/>
  <c r="L81" i="166"/>
  <c r="L66" i="166"/>
  <c r="L63" i="166"/>
  <c r="L78" i="166"/>
  <c r="K88" i="164"/>
  <c r="L73" i="164"/>
  <c r="L63" i="164"/>
  <c r="L76" i="164"/>
  <c r="L85" i="164"/>
  <c r="L62" i="164"/>
  <c r="L74" i="164"/>
  <c r="L77" i="164"/>
  <c r="L61" i="164"/>
  <c r="L83" i="164"/>
  <c r="L70" i="164"/>
  <c r="L72" i="164"/>
  <c r="L60" i="164"/>
  <c r="L82" i="164"/>
  <c r="L66" i="164"/>
  <c r="L68" i="164"/>
  <c r="L65" i="164"/>
  <c r="L81" i="164"/>
  <c r="L69" i="164"/>
  <c r="L71" i="164"/>
  <c r="L86" i="164"/>
  <c r="L80" i="164"/>
  <c r="L67" i="164"/>
  <c r="L84" i="164"/>
  <c r="L79" i="164"/>
  <c r="L64" i="164"/>
  <c r="L75" i="164"/>
  <c r="L78" i="164"/>
  <c r="L61" i="142"/>
  <c r="L74" i="142"/>
  <c r="L66" i="142"/>
  <c r="L59" i="142"/>
  <c r="L60" i="142"/>
  <c r="L62" i="142"/>
  <c r="L83" i="142"/>
  <c r="L71" i="142"/>
  <c r="L57" i="142"/>
  <c r="L72" i="142"/>
  <c r="L81" i="142"/>
  <c r="L65" i="142"/>
  <c r="L58" i="142"/>
  <c r="L64" i="142"/>
  <c r="L70" i="142"/>
  <c r="L69" i="142"/>
  <c r="L79" i="142"/>
  <c r="L77" i="142"/>
  <c r="L80" i="142"/>
  <c r="L82" i="142"/>
  <c r="L73" i="142"/>
  <c r="L68" i="142"/>
  <c r="L67" i="142"/>
  <c r="L76" i="142"/>
  <c r="L63" i="142"/>
  <c r="L75" i="142"/>
  <c r="L78" i="142"/>
  <c r="M57" i="140" l="1"/>
  <c r="L57" i="140"/>
  <c r="K57" i="140"/>
  <c r="J57" i="140"/>
  <c r="I57" i="140"/>
  <c r="H57" i="140"/>
  <c r="G57" i="140"/>
  <c r="F57" i="140"/>
  <c r="E57" i="140"/>
  <c r="M56" i="140"/>
  <c r="L56" i="140"/>
  <c r="K56" i="140"/>
  <c r="J56" i="140"/>
  <c r="I56" i="140"/>
  <c r="H56" i="140"/>
  <c r="G56" i="140"/>
  <c r="F56" i="140"/>
  <c r="E56" i="140"/>
  <c r="M55" i="140"/>
  <c r="L55" i="140"/>
  <c r="K55" i="140"/>
  <c r="J55" i="140"/>
  <c r="I55" i="140"/>
  <c r="H55" i="140"/>
  <c r="G55" i="140"/>
  <c r="F55" i="140"/>
  <c r="E55" i="140"/>
  <c r="M54" i="140"/>
  <c r="L54" i="140"/>
  <c r="K54" i="140"/>
  <c r="J54" i="140"/>
  <c r="I54" i="140"/>
  <c r="H54" i="140"/>
  <c r="G54" i="140"/>
  <c r="F54" i="140"/>
  <c r="E54" i="140"/>
  <c r="M53" i="140"/>
  <c r="L53" i="140"/>
  <c r="K53" i="140"/>
  <c r="J53" i="140"/>
  <c r="I53" i="140"/>
  <c r="H53" i="140"/>
  <c r="G53" i="140"/>
  <c r="F53" i="140"/>
  <c r="E53" i="140"/>
  <c r="M52" i="140"/>
  <c r="L52" i="140"/>
  <c r="K52" i="140"/>
  <c r="J52" i="140"/>
  <c r="I52" i="140"/>
  <c r="H52" i="140"/>
  <c r="G52" i="140"/>
  <c r="F52" i="140"/>
  <c r="E52" i="140"/>
  <c r="M51" i="140"/>
  <c r="L51" i="140"/>
  <c r="K51" i="140"/>
  <c r="J51" i="140"/>
  <c r="I51" i="140"/>
  <c r="H51" i="140"/>
  <c r="G51" i="140"/>
  <c r="F51" i="140"/>
  <c r="E51" i="140"/>
  <c r="M50" i="140"/>
  <c r="L50" i="140"/>
  <c r="K50" i="140"/>
  <c r="J50" i="140"/>
  <c r="I50" i="140"/>
  <c r="H50" i="140"/>
  <c r="G50" i="140"/>
  <c r="F50" i="140"/>
  <c r="E50" i="140"/>
  <c r="M49" i="140"/>
  <c r="L49" i="140"/>
  <c r="K49" i="140"/>
  <c r="J49" i="140"/>
  <c r="I49" i="140"/>
  <c r="H49" i="140"/>
  <c r="G49" i="140"/>
  <c r="F49" i="140"/>
  <c r="E49" i="140"/>
  <c r="M48" i="140"/>
  <c r="L48" i="140"/>
  <c r="K48" i="140"/>
  <c r="J48" i="140"/>
  <c r="I48" i="140"/>
  <c r="H48" i="140"/>
  <c r="G48" i="140"/>
  <c r="F48" i="140"/>
  <c r="E48" i="140"/>
  <c r="M47" i="140"/>
  <c r="L47" i="140"/>
  <c r="K47" i="140"/>
  <c r="J47" i="140"/>
  <c r="I47" i="140"/>
  <c r="H47" i="140"/>
  <c r="G47" i="140"/>
  <c r="F47" i="140"/>
  <c r="E47" i="140"/>
  <c r="M46" i="140"/>
  <c r="L46" i="140"/>
  <c r="K46" i="140"/>
  <c r="J46" i="140"/>
  <c r="I46" i="140"/>
  <c r="H46" i="140"/>
  <c r="G46" i="140"/>
  <c r="F46" i="140"/>
  <c r="E46" i="140"/>
  <c r="M45" i="140"/>
  <c r="L45" i="140"/>
  <c r="K45" i="140"/>
  <c r="J45" i="140"/>
  <c r="I45" i="140"/>
  <c r="H45" i="140"/>
  <c r="G45" i="140"/>
  <c r="F45" i="140"/>
  <c r="E45" i="140"/>
  <c r="M44" i="140"/>
  <c r="L44" i="140"/>
  <c r="K44" i="140"/>
  <c r="J44" i="140"/>
  <c r="I44" i="140"/>
  <c r="H44" i="140"/>
  <c r="G44" i="140"/>
  <c r="F44" i="140"/>
  <c r="E44" i="140"/>
  <c r="M43" i="140"/>
  <c r="L43" i="140"/>
  <c r="K43" i="140"/>
  <c r="J43" i="140"/>
  <c r="I43" i="140"/>
  <c r="H43" i="140"/>
  <c r="G43" i="140"/>
  <c r="F43" i="140"/>
  <c r="E43" i="140"/>
  <c r="M42" i="140"/>
  <c r="L42" i="140"/>
  <c r="K42" i="140"/>
  <c r="J42" i="140"/>
  <c r="I42" i="140"/>
  <c r="H42" i="140"/>
  <c r="G42" i="140"/>
  <c r="F42" i="140"/>
  <c r="E42" i="140"/>
  <c r="M41" i="140"/>
  <c r="L41" i="140"/>
  <c r="K41" i="140"/>
  <c r="J41" i="140"/>
  <c r="I41" i="140"/>
  <c r="H41" i="140"/>
  <c r="G41" i="140"/>
  <c r="F41" i="140"/>
  <c r="E41" i="140"/>
  <c r="M40" i="140"/>
  <c r="L40" i="140"/>
  <c r="K40" i="140"/>
  <c r="J40" i="140"/>
  <c r="I40" i="140"/>
  <c r="H40" i="140"/>
  <c r="G40" i="140"/>
  <c r="F40" i="140"/>
  <c r="E40" i="140"/>
  <c r="M39" i="140"/>
  <c r="L39" i="140"/>
  <c r="K39" i="140"/>
  <c r="J39" i="140"/>
  <c r="I39" i="140"/>
  <c r="H39" i="140"/>
  <c r="G39" i="140"/>
  <c r="F39" i="140"/>
  <c r="E39" i="140"/>
  <c r="M38" i="140"/>
  <c r="L38" i="140"/>
  <c r="K38" i="140"/>
  <c r="J38" i="140"/>
  <c r="I38" i="140"/>
  <c r="H38" i="140"/>
  <c r="G38" i="140"/>
  <c r="F38" i="140"/>
  <c r="E38" i="140"/>
  <c r="M37" i="140"/>
  <c r="L37" i="140"/>
  <c r="K37" i="140"/>
  <c r="J37" i="140"/>
  <c r="I37" i="140"/>
  <c r="H37" i="140"/>
  <c r="G37" i="140"/>
  <c r="F37" i="140"/>
  <c r="E37" i="140"/>
  <c r="N37" i="140" s="1"/>
  <c r="M58" i="134"/>
  <c r="L58" i="134"/>
  <c r="K58" i="134"/>
  <c r="J58" i="134"/>
  <c r="I58" i="134"/>
  <c r="H58" i="134"/>
  <c r="G58" i="134"/>
  <c r="F58" i="134"/>
  <c r="E58" i="134"/>
  <c r="M57" i="134"/>
  <c r="L57" i="134"/>
  <c r="K57" i="134"/>
  <c r="J57" i="134"/>
  <c r="I57" i="134"/>
  <c r="H57" i="134"/>
  <c r="G57" i="134"/>
  <c r="F57" i="134"/>
  <c r="E57" i="134"/>
  <c r="M56" i="134"/>
  <c r="L56" i="134"/>
  <c r="K56" i="134"/>
  <c r="J56" i="134"/>
  <c r="I56" i="134"/>
  <c r="H56" i="134"/>
  <c r="G56" i="134"/>
  <c r="F56" i="134"/>
  <c r="E56" i="134"/>
  <c r="M55" i="134"/>
  <c r="L55" i="134"/>
  <c r="K55" i="134"/>
  <c r="J55" i="134"/>
  <c r="I55" i="134"/>
  <c r="H55" i="134"/>
  <c r="G55" i="134"/>
  <c r="F55" i="134"/>
  <c r="E55" i="134"/>
  <c r="M54" i="134"/>
  <c r="L54" i="134"/>
  <c r="K54" i="134"/>
  <c r="J54" i="134"/>
  <c r="I54" i="134"/>
  <c r="H54" i="134"/>
  <c r="G54" i="134"/>
  <c r="F54" i="134"/>
  <c r="E54" i="134"/>
  <c r="M53" i="134"/>
  <c r="L53" i="134"/>
  <c r="K53" i="134"/>
  <c r="J53" i="134"/>
  <c r="I53" i="134"/>
  <c r="H53" i="134"/>
  <c r="G53" i="134"/>
  <c r="F53" i="134"/>
  <c r="E53" i="134"/>
  <c r="M52" i="134"/>
  <c r="L52" i="134"/>
  <c r="K52" i="134"/>
  <c r="J52" i="134"/>
  <c r="I52" i="134"/>
  <c r="H52" i="134"/>
  <c r="G52" i="134"/>
  <c r="F52" i="134"/>
  <c r="E52" i="134"/>
  <c r="M51" i="134"/>
  <c r="L51" i="134"/>
  <c r="K51" i="134"/>
  <c r="J51" i="134"/>
  <c r="I51" i="134"/>
  <c r="H51" i="134"/>
  <c r="G51" i="134"/>
  <c r="F51" i="134"/>
  <c r="E51" i="134"/>
  <c r="M50" i="134"/>
  <c r="L50" i="134"/>
  <c r="K50" i="134"/>
  <c r="J50" i="134"/>
  <c r="I50" i="134"/>
  <c r="H50" i="134"/>
  <c r="G50" i="134"/>
  <c r="F50" i="134"/>
  <c r="E50" i="134"/>
  <c r="M49" i="134"/>
  <c r="L49" i="134"/>
  <c r="K49" i="134"/>
  <c r="J49" i="134"/>
  <c r="I49" i="134"/>
  <c r="H49" i="134"/>
  <c r="G49" i="134"/>
  <c r="F49" i="134"/>
  <c r="E49" i="134"/>
  <c r="M48" i="134"/>
  <c r="L48" i="134"/>
  <c r="K48" i="134"/>
  <c r="J48" i="134"/>
  <c r="I48" i="134"/>
  <c r="H48" i="134"/>
  <c r="G48" i="134"/>
  <c r="F48" i="134"/>
  <c r="E48" i="134"/>
  <c r="M47" i="134"/>
  <c r="L47" i="134"/>
  <c r="K47" i="134"/>
  <c r="J47" i="134"/>
  <c r="I47" i="134"/>
  <c r="H47" i="134"/>
  <c r="G47" i="134"/>
  <c r="F47" i="134"/>
  <c r="E47" i="134"/>
  <c r="M46" i="134"/>
  <c r="L46" i="134"/>
  <c r="K46" i="134"/>
  <c r="J46" i="134"/>
  <c r="I46" i="134"/>
  <c r="H46" i="134"/>
  <c r="G46" i="134"/>
  <c r="F46" i="134"/>
  <c r="E46" i="134"/>
  <c r="M45" i="134"/>
  <c r="L45" i="134"/>
  <c r="K45" i="134"/>
  <c r="J45" i="134"/>
  <c r="I45" i="134"/>
  <c r="H45" i="134"/>
  <c r="G45" i="134"/>
  <c r="F45" i="134"/>
  <c r="E45" i="134"/>
  <c r="M44" i="134"/>
  <c r="L44" i="134"/>
  <c r="K44" i="134"/>
  <c r="J44" i="134"/>
  <c r="I44" i="134"/>
  <c r="H44" i="134"/>
  <c r="G44" i="134"/>
  <c r="F44" i="134"/>
  <c r="E44" i="134"/>
  <c r="M43" i="134"/>
  <c r="L43" i="134"/>
  <c r="K43" i="134"/>
  <c r="J43" i="134"/>
  <c r="I43" i="134"/>
  <c r="H43" i="134"/>
  <c r="G43" i="134"/>
  <c r="F43" i="134"/>
  <c r="E43" i="134"/>
  <c r="M42" i="134"/>
  <c r="L42" i="134"/>
  <c r="K42" i="134"/>
  <c r="J42" i="134"/>
  <c r="I42" i="134"/>
  <c r="H42" i="134"/>
  <c r="G42" i="134"/>
  <c r="F42" i="134"/>
  <c r="E42" i="134"/>
  <c r="M41" i="134"/>
  <c r="L41" i="134"/>
  <c r="K41" i="134"/>
  <c r="J41" i="134"/>
  <c r="I41" i="134"/>
  <c r="H41" i="134"/>
  <c r="G41" i="134"/>
  <c r="F41" i="134"/>
  <c r="E41" i="134"/>
  <c r="U55" i="138"/>
  <c r="B55" i="138"/>
  <c r="U89" i="138"/>
  <c r="T89" i="138"/>
  <c r="S89" i="138"/>
  <c r="R89" i="138"/>
  <c r="Q89" i="138"/>
  <c r="P89" i="138"/>
  <c r="O89" i="138"/>
  <c r="N89" i="138"/>
  <c r="M89" i="138"/>
  <c r="L89" i="138"/>
  <c r="K89" i="138"/>
  <c r="J89" i="138"/>
  <c r="I89" i="138"/>
  <c r="H89" i="138"/>
  <c r="G89" i="138"/>
  <c r="F89" i="138"/>
  <c r="E89" i="138"/>
  <c r="D89" i="138"/>
  <c r="C89" i="138"/>
  <c r="B89" i="138"/>
  <c r="C123" i="138"/>
  <c r="C54" i="138" s="1"/>
  <c r="D123" i="138"/>
  <c r="E123" i="138"/>
  <c r="F123" i="138"/>
  <c r="G123" i="138"/>
  <c r="H123" i="138"/>
  <c r="I123" i="138"/>
  <c r="J123" i="138"/>
  <c r="J54" i="138" s="1"/>
  <c r="K123" i="138"/>
  <c r="K54" i="138" s="1"/>
  <c r="L123" i="138"/>
  <c r="M123" i="138"/>
  <c r="N123" i="138"/>
  <c r="N54" i="138" s="1"/>
  <c r="O123" i="138"/>
  <c r="P123" i="138"/>
  <c r="P54" i="138" s="1"/>
  <c r="Q123" i="138"/>
  <c r="R123" i="138"/>
  <c r="R54" i="138" s="1"/>
  <c r="S123" i="138"/>
  <c r="S54" i="138" s="1"/>
  <c r="T123" i="138"/>
  <c r="U123" i="138"/>
  <c r="B123" i="138"/>
  <c r="B54" i="138"/>
  <c r="B53" i="138"/>
  <c r="U54" i="138"/>
  <c r="F54" i="138"/>
  <c r="E54" i="138"/>
  <c r="T55" i="138"/>
  <c r="S55" i="138"/>
  <c r="R55" i="138"/>
  <c r="Q55" i="138"/>
  <c r="P55" i="138"/>
  <c r="O55" i="138"/>
  <c r="N55" i="138"/>
  <c r="M55" i="138"/>
  <c r="L55" i="138"/>
  <c r="K55" i="138"/>
  <c r="J55" i="138"/>
  <c r="I55" i="138"/>
  <c r="H55" i="138"/>
  <c r="G55" i="138"/>
  <c r="F55" i="138"/>
  <c r="E55" i="138"/>
  <c r="D55" i="138"/>
  <c r="C55" i="138"/>
  <c r="T54" i="138"/>
  <c r="Q54" i="138"/>
  <c r="L54" i="138"/>
  <c r="D54" i="138"/>
  <c r="U53" i="138"/>
  <c r="T53" i="138"/>
  <c r="S53" i="138"/>
  <c r="R53" i="138"/>
  <c r="Q53" i="138"/>
  <c r="P53" i="138"/>
  <c r="O53" i="138"/>
  <c r="N53" i="138"/>
  <c r="M53" i="138"/>
  <c r="L53" i="138"/>
  <c r="K53" i="138"/>
  <c r="J53" i="138"/>
  <c r="I53" i="138"/>
  <c r="H53" i="138"/>
  <c r="G53" i="138"/>
  <c r="F53" i="138"/>
  <c r="E53" i="138"/>
  <c r="D53" i="138"/>
  <c r="C53" i="138"/>
  <c r="B55" i="129"/>
  <c r="C55" i="129"/>
  <c r="D55" i="129"/>
  <c r="E55" i="129"/>
  <c r="F55" i="129"/>
  <c r="G55" i="129"/>
  <c r="H55" i="129"/>
  <c r="I55" i="129"/>
  <c r="J55" i="129"/>
  <c r="K55" i="129"/>
  <c r="L55" i="129"/>
  <c r="M55" i="129"/>
  <c r="N55" i="129"/>
  <c r="O55" i="129"/>
  <c r="P55" i="129"/>
  <c r="Q55" i="129"/>
  <c r="R55" i="129"/>
  <c r="S55" i="129"/>
  <c r="T55" i="129"/>
  <c r="U55" i="129"/>
  <c r="B89" i="129"/>
  <c r="U89" i="129"/>
  <c r="T89" i="129"/>
  <c r="S89" i="129"/>
  <c r="R89" i="129"/>
  <c r="Q89" i="129"/>
  <c r="P89" i="129"/>
  <c r="O89" i="129"/>
  <c r="N89" i="129"/>
  <c r="M89" i="129"/>
  <c r="L89" i="129"/>
  <c r="K89" i="129"/>
  <c r="J89" i="129"/>
  <c r="I89" i="129"/>
  <c r="H89" i="129"/>
  <c r="G89" i="129"/>
  <c r="F89" i="129"/>
  <c r="E89" i="129"/>
  <c r="D89" i="129"/>
  <c r="C89" i="129"/>
  <c r="C123" i="129"/>
  <c r="C54" i="129" s="1"/>
  <c r="D123" i="129"/>
  <c r="D54" i="129" s="1"/>
  <c r="E123" i="129"/>
  <c r="E54" i="129" s="1"/>
  <c r="F123" i="129"/>
  <c r="F54" i="129" s="1"/>
  <c r="G123" i="129"/>
  <c r="G54" i="129" s="1"/>
  <c r="H123" i="129"/>
  <c r="H54" i="129" s="1"/>
  <c r="I123" i="129"/>
  <c r="I54" i="129" s="1"/>
  <c r="J123" i="129"/>
  <c r="J54" i="129" s="1"/>
  <c r="K123" i="129"/>
  <c r="K54" i="129" s="1"/>
  <c r="L123" i="129"/>
  <c r="L54" i="129" s="1"/>
  <c r="M123" i="129"/>
  <c r="M54" i="129" s="1"/>
  <c r="N123" i="129"/>
  <c r="N54" i="129" s="1"/>
  <c r="O123" i="129"/>
  <c r="O54" i="129" s="1"/>
  <c r="P123" i="129"/>
  <c r="P54" i="129" s="1"/>
  <c r="Q123" i="129"/>
  <c r="Q54" i="129" s="1"/>
  <c r="R123" i="129"/>
  <c r="R54" i="129" s="1"/>
  <c r="S123" i="129"/>
  <c r="S54" i="129" s="1"/>
  <c r="T123" i="129"/>
  <c r="T54" i="129" s="1"/>
  <c r="U123" i="129"/>
  <c r="U54" i="129" s="1"/>
  <c r="B123" i="129"/>
  <c r="B54" i="129" s="1"/>
  <c r="C53" i="129"/>
  <c r="D53" i="129"/>
  <c r="E53" i="129"/>
  <c r="F53" i="129"/>
  <c r="G53" i="129"/>
  <c r="H53" i="129"/>
  <c r="I53" i="129"/>
  <c r="J53" i="129"/>
  <c r="K53" i="129"/>
  <c r="L53" i="129"/>
  <c r="M53" i="129"/>
  <c r="N53" i="129"/>
  <c r="O53" i="129"/>
  <c r="P53" i="129"/>
  <c r="Q53" i="129"/>
  <c r="R53" i="129"/>
  <c r="S53" i="129"/>
  <c r="T53" i="129"/>
  <c r="U53" i="129"/>
  <c r="B53" i="129"/>
  <c r="B62" i="133"/>
  <c r="B50" i="133" s="1"/>
  <c r="C62" i="133"/>
  <c r="C50" i="133" s="1"/>
  <c r="D62" i="133"/>
  <c r="D50" i="133" s="1"/>
  <c r="E62" i="133"/>
  <c r="E50" i="133" s="1"/>
  <c r="F62" i="133"/>
  <c r="F50" i="133" s="1"/>
  <c r="G62" i="133"/>
  <c r="G50" i="133" s="1"/>
  <c r="K62" i="133"/>
  <c r="K50" i="133" s="1"/>
  <c r="J62" i="133"/>
  <c r="J50" i="133" s="1"/>
  <c r="I62" i="133"/>
  <c r="I50" i="133" s="1"/>
  <c r="H62" i="133"/>
  <c r="H50" i="133" s="1"/>
  <c r="L62" i="133"/>
  <c r="L50" i="133" s="1"/>
  <c r="C66" i="133"/>
  <c r="D66" i="133"/>
  <c r="E66" i="133"/>
  <c r="F66" i="133"/>
  <c r="G66" i="133"/>
  <c r="H66" i="133"/>
  <c r="I66" i="133"/>
  <c r="J66" i="133"/>
  <c r="K66" i="133"/>
  <c r="L66" i="133"/>
  <c r="M66" i="133"/>
  <c r="N66" i="133"/>
  <c r="O66" i="133"/>
  <c r="P66" i="133"/>
  <c r="Q66" i="133"/>
  <c r="R66" i="133"/>
  <c r="S66" i="133"/>
  <c r="T66" i="133"/>
  <c r="U66" i="133"/>
  <c r="V66" i="133"/>
  <c r="W66" i="133"/>
  <c r="X66" i="133"/>
  <c r="Y66" i="133"/>
  <c r="Z66" i="133"/>
  <c r="AA66" i="133"/>
  <c r="AB66" i="133"/>
  <c r="AC66" i="133"/>
  <c r="AD66" i="133"/>
  <c r="AE66" i="133"/>
  <c r="AF66" i="133"/>
  <c r="AG66" i="133"/>
  <c r="AH66" i="133"/>
  <c r="AI66" i="133"/>
  <c r="AJ66" i="133"/>
  <c r="AK66" i="133"/>
  <c r="AL66" i="133"/>
  <c r="AM66" i="133"/>
  <c r="AN66" i="133"/>
  <c r="AO66" i="133"/>
  <c r="AP66" i="133"/>
  <c r="AQ66" i="133"/>
  <c r="AR66" i="133"/>
  <c r="AS66" i="133"/>
  <c r="AT66" i="133"/>
  <c r="AU66" i="133"/>
  <c r="AV66" i="133"/>
  <c r="AW66" i="133"/>
  <c r="AX66" i="133"/>
  <c r="AY66" i="133"/>
  <c r="AZ66" i="133"/>
  <c r="BA66" i="133"/>
  <c r="BB66" i="133"/>
  <c r="BC66" i="133"/>
  <c r="BD66" i="133"/>
  <c r="BE66" i="133"/>
  <c r="BF66" i="133"/>
  <c r="BG66" i="133"/>
  <c r="BH66" i="133"/>
  <c r="BI66" i="133"/>
  <c r="BJ66" i="133"/>
  <c r="BK66" i="133"/>
  <c r="BL66" i="133"/>
  <c r="BM66" i="133"/>
  <c r="BN66" i="133"/>
  <c r="BO66" i="133"/>
  <c r="BP66" i="133"/>
  <c r="BQ66" i="133"/>
  <c r="BR66" i="133"/>
  <c r="BS66" i="133"/>
  <c r="BT66" i="133"/>
  <c r="BU66" i="133"/>
  <c r="BV66" i="133"/>
  <c r="BW66" i="133"/>
  <c r="BX66" i="133"/>
  <c r="BY66" i="133"/>
  <c r="BZ66" i="133"/>
  <c r="CA66" i="133"/>
  <c r="CB66" i="133"/>
  <c r="CC66" i="133"/>
  <c r="CD66" i="133"/>
  <c r="CE66" i="133"/>
  <c r="CF66" i="133"/>
  <c r="CG66" i="133"/>
  <c r="CH66" i="133"/>
  <c r="CI66" i="133"/>
  <c r="CJ66" i="133"/>
  <c r="CK66" i="133"/>
  <c r="CL66" i="133"/>
  <c r="CM66" i="133"/>
  <c r="CN66" i="133"/>
  <c r="CO66" i="133"/>
  <c r="CP66" i="133"/>
  <c r="CQ66" i="133"/>
  <c r="CR66" i="133"/>
  <c r="CS66" i="133"/>
  <c r="CT66" i="133"/>
  <c r="CU66" i="133"/>
  <c r="CV66" i="133"/>
  <c r="CW66" i="133"/>
  <c r="CX66" i="133"/>
  <c r="CY66" i="133"/>
  <c r="CZ66" i="133"/>
  <c r="DA66" i="133"/>
  <c r="DB66" i="133"/>
  <c r="DC66" i="133"/>
  <c r="DD66" i="133"/>
  <c r="DE66" i="133"/>
  <c r="DF66" i="133"/>
  <c r="DG66" i="133"/>
  <c r="DH66" i="133"/>
  <c r="DI66" i="133"/>
  <c r="DJ66" i="133"/>
  <c r="DK66" i="133"/>
  <c r="DL66" i="133"/>
  <c r="DM66" i="133"/>
  <c r="DN66" i="133"/>
  <c r="DO66" i="133"/>
  <c r="DP66" i="133"/>
  <c r="DQ66" i="133"/>
  <c r="DR66" i="133"/>
  <c r="DS66" i="133"/>
  <c r="DT66" i="133"/>
  <c r="DU66" i="133"/>
  <c r="DV66" i="133"/>
  <c r="DW66" i="133"/>
  <c r="DX66" i="133"/>
  <c r="DY66" i="133"/>
  <c r="DZ66" i="133"/>
  <c r="EA66" i="133"/>
  <c r="EB66" i="133"/>
  <c r="EC66" i="133"/>
  <c r="B66" i="133"/>
  <c r="B60" i="133"/>
  <c r="B48" i="133" s="1"/>
  <c r="C60" i="133"/>
  <c r="C48" i="133" s="1"/>
  <c r="D60" i="133"/>
  <c r="D48" i="133" s="1"/>
  <c r="E60" i="133"/>
  <c r="E48" i="133" s="1"/>
  <c r="F60" i="133"/>
  <c r="F48" i="133" s="1"/>
  <c r="G60" i="133"/>
  <c r="G48" i="133" s="1"/>
  <c r="H60" i="133"/>
  <c r="H48" i="133" s="1"/>
  <c r="I60" i="133"/>
  <c r="I48" i="133" s="1"/>
  <c r="J60" i="133"/>
  <c r="J48" i="133" s="1"/>
  <c r="K60" i="133"/>
  <c r="K48" i="133" s="1"/>
  <c r="L60" i="133"/>
  <c r="L48" i="133" s="1"/>
  <c r="B48" i="137"/>
  <c r="B49" i="137"/>
  <c r="C57" i="126"/>
  <c r="C51" i="126" s="1"/>
  <c r="D57" i="126"/>
  <c r="D51" i="126" s="1"/>
  <c r="E57" i="126"/>
  <c r="E51" i="126" s="1"/>
  <c r="F57" i="126"/>
  <c r="F51" i="126" s="1"/>
  <c r="G57" i="126"/>
  <c r="G51" i="126" s="1"/>
  <c r="H57" i="126"/>
  <c r="H51" i="126" s="1"/>
  <c r="I57" i="126"/>
  <c r="I51" i="126" s="1"/>
  <c r="J57" i="126"/>
  <c r="J51" i="126" s="1"/>
  <c r="K57" i="126"/>
  <c r="K51" i="126" s="1"/>
  <c r="L57" i="126"/>
  <c r="L51" i="126" s="1"/>
  <c r="M57" i="126"/>
  <c r="M51" i="126" s="1"/>
  <c r="N57" i="126"/>
  <c r="N51" i="126" s="1"/>
  <c r="O57" i="126"/>
  <c r="O51" i="126" s="1"/>
  <c r="P57" i="126"/>
  <c r="P51" i="126" s="1"/>
  <c r="Q57" i="126"/>
  <c r="Q51" i="126" s="1"/>
  <c r="R57" i="126"/>
  <c r="R51" i="126" s="1"/>
  <c r="S57" i="126"/>
  <c r="S51" i="126" s="1"/>
  <c r="T57" i="126"/>
  <c r="T51" i="126" s="1"/>
  <c r="U57" i="126"/>
  <c r="U51" i="126" s="1"/>
  <c r="V57" i="126"/>
  <c r="V51" i="126" s="1"/>
  <c r="B57" i="126"/>
  <c r="B51" i="126" s="1"/>
  <c r="C50" i="126"/>
  <c r="D50" i="126"/>
  <c r="E50" i="126"/>
  <c r="F50" i="126"/>
  <c r="G50" i="126"/>
  <c r="H50" i="126"/>
  <c r="I50" i="126"/>
  <c r="J50" i="126"/>
  <c r="K50" i="126"/>
  <c r="L50" i="126"/>
  <c r="M50" i="126"/>
  <c r="N50" i="126"/>
  <c r="O50" i="126"/>
  <c r="P50" i="126"/>
  <c r="Q50" i="126"/>
  <c r="R50" i="126"/>
  <c r="S50" i="126"/>
  <c r="T50" i="126"/>
  <c r="U50" i="126"/>
  <c r="V50" i="126"/>
  <c r="C52" i="126"/>
  <c r="D52" i="126"/>
  <c r="E52" i="126"/>
  <c r="F52" i="126"/>
  <c r="G52" i="126"/>
  <c r="H52" i="126"/>
  <c r="I52" i="126"/>
  <c r="J52" i="126"/>
  <c r="K52" i="126"/>
  <c r="L52" i="126"/>
  <c r="M52" i="126"/>
  <c r="N52" i="126"/>
  <c r="O52" i="126"/>
  <c r="P52" i="126"/>
  <c r="Q52" i="126"/>
  <c r="R52" i="126"/>
  <c r="S52" i="126"/>
  <c r="T52" i="126"/>
  <c r="U52" i="126"/>
  <c r="V52" i="126"/>
  <c r="B52" i="126"/>
  <c r="B50" i="126"/>
  <c r="B46" i="66"/>
  <c r="B90" i="66"/>
  <c r="C90" i="66"/>
  <c r="D90" i="66"/>
  <c r="E90" i="66"/>
  <c r="F90" i="66"/>
  <c r="C91" i="66"/>
  <c r="D91" i="66"/>
  <c r="E91" i="66"/>
  <c r="F91" i="66"/>
  <c r="AA56" i="124"/>
  <c r="AA57" i="124"/>
  <c r="AA58" i="124"/>
  <c r="AA59" i="124"/>
  <c r="AA60" i="124"/>
  <c r="AA61" i="124"/>
  <c r="AA62" i="124"/>
  <c r="AA63" i="124"/>
  <c r="AA64" i="124"/>
  <c r="AA65" i="124"/>
  <c r="AA66" i="124"/>
  <c r="AA67" i="124"/>
  <c r="AA68" i="124"/>
  <c r="AA69" i="124"/>
  <c r="AA70" i="124"/>
  <c r="AA71" i="124"/>
  <c r="AA72" i="124"/>
  <c r="AA73" i="124"/>
  <c r="AA74" i="124"/>
  <c r="AA75" i="124"/>
  <c r="AA76" i="124"/>
  <c r="AA77" i="124"/>
  <c r="AA78" i="124"/>
  <c r="AA79" i="124"/>
  <c r="AA80" i="124"/>
  <c r="B34" i="125"/>
  <c r="C34" i="125"/>
  <c r="D34" i="125"/>
  <c r="B35" i="125"/>
  <c r="C35" i="125"/>
  <c r="D35" i="125"/>
  <c r="B36" i="125"/>
  <c r="C36" i="125"/>
  <c r="D36" i="125"/>
  <c r="B37" i="125"/>
  <c r="C37" i="125"/>
  <c r="D37" i="125"/>
  <c r="B38" i="125"/>
  <c r="C38" i="125"/>
  <c r="D38" i="125"/>
  <c r="B39" i="125"/>
  <c r="C39" i="125"/>
  <c r="D39" i="125"/>
  <c r="B40" i="125"/>
  <c r="C40" i="125"/>
  <c r="D40" i="125"/>
  <c r="B41" i="125"/>
  <c r="C41" i="125"/>
  <c r="D41" i="125"/>
  <c r="B42" i="125"/>
  <c r="C42" i="125"/>
  <c r="D42" i="125"/>
  <c r="B43" i="125"/>
  <c r="C43" i="125"/>
  <c r="D43" i="125"/>
  <c r="B44" i="125"/>
  <c r="C44" i="125"/>
  <c r="D44" i="125"/>
  <c r="B45" i="125"/>
  <c r="C45" i="125"/>
  <c r="D45" i="125"/>
  <c r="B46" i="125"/>
  <c r="C46" i="125"/>
  <c r="D46" i="125"/>
  <c r="B47" i="125"/>
  <c r="C47" i="125"/>
  <c r="D47" i="125"/>
  <c r="B48" i="125"/>
  <c r="C48" i="125"/>
  <c r="D48" i="125"/>
  <c r="B49" i="125"/>
  <c r="C49" i="125"/>
  <c r="D49" i="125"/>
  <c r="B50" i="125"/>
  <c r="C50" i="125"/>
  <c r="D50" i="125"/>
  <c r="B51" i="125"/>
  <c r="C51" i="125"/>
  <c r="D51" i="125"/>
  <c r="C33" i="125"/>
  <c r="D33" i="125"/>
  <c r="B33" i="125"/>
  <c r="B81" i="124"/>
  <c r="B80" i="124"/>
  <c r="B79" i="124"/>
  <c r="B78" i="124"/>
  <c r="B77" i="124"/>
  <c r="B76" i="124"/>
  <c r="B75" i="124"/>
  <c r="B74" i="124"/>
  <c r="B73" i="124"/>
  <c r="B72" i="124"/>
  <c r="B71" i="124"/>
  <c r="B70" i="124"/>
  <c r="B69" i="124"/>
  <c r="B68" i="124"/>
  <c r="B67" i="124"/>
  <c r="B66" i="124"/>
  <c r="B65" i="124"/>
  <c r="B64" i="124"/>
  <c r="B63" i="124"/>
  <c r="B62" i="124"/>
  <c r="B61" i="124"/>
  <c r="B60" i="124"/>
  <c r="B59" i="124"/>
  <c r="B58" i="124"/>
  <c r="B57" i="124"/>
  <c r="B56" i="124"/>
  <c r="B55" i="124"/>
  <c r="B118" i="124"/>
  <c r="B82" i="124" s="1"/>
  <c r="G54" i="138" l="1"/>
  <c r="M54" i="138"/>
  <c r="O54" i="138"/>
  <c r="I54" i="138"/>
  <c r="H54" i="138"/>
  <c r="L61" i="133"/>
  <c r="L49" i="133" s="1"/>
  <c r="C61" i="133"/>
  <c r="C49" i="133" s="1"/>
  <c r="E61" i="133"/>
  <c r="E49" i="133" s="1"/>
  <c r="F61" i="133"/>
  <c r="F49" i="133" s="1"/>
  <c r="G61" i="133"/>
  <c r="G49" i="133" s="1"/>
  <c r="I61" i="133"/>
  <c r="I49" i="133" s="1"/>
  <c r="K61" i="133"/>
  <c r="K49" i="133" s="1"/>
  <c r="H61" i="133"/>
  <c r="H49" i="133" s="1"/>
  <c r="B61" i="133"/>
  <c r="B49" i="133" s="1"/>
  <c r="D61" i="133"/>
  <c r="D49" i="133" s="1"/>
  <c r="J61" i="133"/>
  <c r="J49" i="133" s="1"/>
  <c r="AD73" i="124" l="1"/>
  <c r="AD70" i="124"/>
  <c r="AD66" i="124"/>
  <c r="AD72" i="124"/>
  <c r="AD60" i="124"/>
  <c r="AD71" i="124"/>
  <c r="AD77" i="124"/>
  <c r="AD80" i="124"/>
  <c r="AD79" i="124"/>
  <c r="AD76" i="124"/>
  <c r="AD78" i="124"/>
  <c r="AD62" i="124"/>
  <c r="AD67" i="124"/>
  <c r="AD64" i="124"/>
  <c r="AD55" i="124"/>
  <c r="AD59" i="124"/>
  <c r="AD68" i="124"/>
  <c r="AD75" i="124"/>
  <c r="AD56" i="124"/>
  <c r="AD58" i="124"/>
  <c r="AD74" i="124"/>
  <c r="AD57" i="124"/>
  <c r="AD63" i="124"/>
  <c r="AD69" i="124"/>
  <c r="AD65" i="124"/>
  <c r="AD61" i="124"/>
  <c r="S63" i="123" l="1"/>
  <c r="Z63" i="123"/>
  <c r="Y63" i="123"/>
  <c r="X63" i="123"/>
  <c r="W63" i="123"/>
  <c r="V63" i="123"/>
  <c r="U63" i="123"/>
  <c r="T63" i="123"/>
  <c r="T63" i="116"/>
  <c r="U63" i="116"/>
  <c r="V63" i="116"/>
  <c r="W63" i="116"/>
  <c r="X63" i="116"/>
  <c r="Y63" i="116"/>
  <c r="Z63" i="116"/>
  <c r="S63" i="116"/>
  <c r="B49" i="113"/>
  <c r="C49" i="113"/>
  <c r="D49" i="113"/>
  <c r="E49" i="113"/>
  <c r="F49" i="113"/>
  <c r="G49" i="113"/>
  <c r="H49" i="113"/>
  <c r="I49" i="113"/>
  <c r="J49" i="113"/>
  <c r="K49" i="113"/>
  <c r="L49" i="113"/>
  <c r="B50" i="113"/>
  <c r="C50" i="113"/>
  <c r="D50" i="113"/>
  <c r="E50" i="113"/>
  <c r="F50" i="113"/>
  <c r="G50" i="113"/>
  <c r="H50" i="113"/>
  <c r="I50" i="113"/>
  <c r="J50" i="113"/>
  <c r="K50" i="113"/>
  <c r="L50" i="113"/>
  <c r="C48" i="113"/>
  <c r="D48" i="113"/>
  <c r="E48" i="113"/>
  <c r="F48" i="113"/>
  <c r="G48" i="113"/>
  <c r="H48" i="113"/>
  <c r="I48" i="113"/>
  <c r="J48" i="113"/>
  <c r="K48" i="113"/>
  <c r="L48" i="113"/>
  <c r="B48" i="113"/>
  <c r="P41" i="100"/>
  <c r="S41" i="100" s="1"/>
  <c r="P42" i="100"/>
  <c r="S42" i="100" s="1"/>
  <c r="P46" i="100"/>
  <c r="S46" i="100" s="1"/>
  <c r="P57" i="100"/>
  <c r="P48" i="100"/>
  <c r="S48" i="100" s="1"/>
  <c r="P44" i="100"/>
  <c r="S44" i="100" s="1"/>
  <c r="P55" i="100"/>
  <c r="P43" i="100"/>
  <c r="S43" i="100" s="1"/>
  <c r="P50" i="100"/>
  <c r="P64" i="100"/>
  <c r="P68" i="100"/>
  <c r="P63" i="100"/>
  <c r="P65" i="100"/>
  <c r="P66" i="100"/>
  <c r="P61" i="100"/>
  <c r="P67" i="100"/>
  <c r="P62" i="100"/>
  <c r="P58" i="100"/>
  <c r="P56" i="100"/>
  <c r="P59" i="100"/>
  <c r="P51" i="100"/>
  <c r="P52" i="100"/>
  <c r="P54" i="100"/>
  <c r="P60" i="100"/>
  <c r="P49" i="100"/>
  <c r="P45" i="100"/>
  <c r="S45" i="100" s="1"/>
  <c r="P47" i="100"/>
  <c r="S47" i="100" s="1"/>
  <c r="P53" i="100"/>
  <c r="P69" i="100"/>
  <c r="P70" i="100"/>
  <c r="P71" i="100"/>
  <c r="P72" i="100"/>
  <c r="P40" i="100"/>
  <c r="S40" i="100" s="1"/>
  <c r="T42" i="100" l="1"/>
  <c r="L52" i="113"/>
  <c r="L53" i="113"/>
  <c r="K52" i="113"/>
  <c r="K53" i="113"/>
  <c r="J52" i="113"/>
  <c r="J53" i="113"/>
  <c r="I52" i="113"/>
  <c r="I53" i="113"/>
  <c r="H52" i="113"/>
  <c r="H53" i="113"/>
  <c r="G52" i="113"/>
  <c r="G53" i="113"/>
  <c r="F52" i="113"/>
  <c r="F53" i="113"/>
  <c r="E52" i="113"/>
  <c r="E53" i="113"/>
  <c r="D52" i="113"/>
  <c r="D53" i="113"/>
  <c r="C52" i="113"/>
  <c r="C53" i="113"/>
  <c r="B53" i="113"/>
  <c r="B52" i="113"/>
  <c r="I60" i="99"/>
  <c r="P40" i="99" s="1"/>
  <c r="H60" i="99"/>
  <c r="G60" i="99"/>
  <c r="L40" i="99" s="1"/>
  <c r="F60" i="99"/>
  <c r="E60" i="99"/>
  <c r="H40" i="99" s="1"/>
  <c r="D60" i="99"/>
  <c r="C60" i="99"/>
  <c r="B60" i="99"/>
  <c r="I59" i="99"/>
  <c r="P39" i="99" s="1"/>
  <c r="H59" i="99"/>
  <c r="G59" i="99"/>
  <c r="L39" i="99" s="1"/>
  <c r="F59" i="99"/>
  <c r="J39" i="99" s="1"/>
  <c r="E59" i="99"/>
  <c r="H39" i="99" s="1"/>
  <c r="D59" i="99"/>
  <c r="C59" i="99"/>
  <c r="B59" i="99"/>
  <c r="I58" i="99"/>
  <c r="P38" i="99" s="1"/>
  <c r="S38" i="99" s="1"/>
  <c r="H58" i="99"/>
  <c r="G58" i="99"/>
  <c r="L38" i="99" s="1"/>
  <c r="F58" i="99"/>
  <c r="E58" i="99"/>
  <c r="H38" i="99" s="1"/>
  <c r="D58" i="99"/>
  <c r="C58" i="99"/>
  <c r="B58" i="99"/>
  <c r="I57" i="99"/>
  <c r="P37" i="99" s="1"/>
  <c r="H57" i="99"/>
  <c r="N37" i="99" s="1"/>
  <c r="G57" i="99"/>
  <c r="L37" i="99" s="1"/>
  <c r="F57" i="99"/>
  <c r="J37" i="99" s="1"/>
  <c r="E57" i="99"/>
  <c r="D57" i="99"/>
  <c r="C57" i="99"/>
  <c r="B57" i="99"/>
  <c r="I56" i="99"/>
  <c r="P36" i="99" s="1"/>
  <c r="S36" i="99" s="1"/>
  <c r="H56" i="99"/>
  <c r="N36" i="99" s="1"/>
  <c r="L36" i="99"/>
  <c r="F56" i="99"/>
  <c r="J36" i="99" s="1"/>
  <c r="E56" i="99"/>
  <c r="H36" i="99" s="1"/>
  <c r="D56" i="99"/>
  <c r="C56" i="99"/>
  <c r="B56" i="99"/>
  <c r="I55" i="99"/>
  <c r="P35" i="99" s="1"/>
  <c r="H55" i="99"/>
  <c r="N35" i="99" s="1"/>
  <c r="G55" i="99"/>
  <c r="F55" i="99"/>
  <c r="E55" i="99"/>
  <c r="H35" i="99" s="1"/>
  <c r="D55" i="99"/>
  <c r="C55" i="99"/>
  <c r="B55" i="99"/>
  <c r="I54" i="99"/>
  <c r="P34" i="99" s="1"/>
  <c r="S34" i="99" s="1"/>
  <c r="H54" i="99"/>
  <c r="G54" i="99"/>
  <c r="L34" i="99" s="1"/>
  <c r="F54" i="99"/>
  <c r="J34" i="99" s="1"/>
  <c r="E54" i="99"/>
  <c r="H34" i="99" s="1"/>
  <c r="D54" i="99"/>
  <c r="F34" i="99" s="1"/>
  <c r="C54" i="99"/>
  <c r="B54" i="99"/>
  <c r="I53" i="99"/>
  <c r="P33" i="99" s="1"/>
  <c r="H53" i="99"/>
  <c r="N33" i="99" s="1"/>
  <c r="G53" i="99"/>
  <c r="L33" i="99" s="1"/>
  <c r="F53" i="99"/>
  <c r="J33" i="99" s="1"/>
  <c r="E53" i="99"/>
  <c r="H33" i="99" s="1"/>
  <c r="D53" i="99"/>
  <c r="C53" i="99"/>
  <c r="D33" i="99" s="1"/>
  <c r="E33" i="99" s="1"/>
  <c r="N34" i="99"/>
  <c r="O34" i="99" s="1"/>
  <c r="J35" i="99"/>
  <c r="L35" i="99"/>
  <c r="H37" i="99"/>
  <c r="J38" i="99"/>
  <c r="N38" i="99"/>
  <c r="N39" i="99"/>
  <c r="J40" i="99"/>
  <c r="K40" i="99" s="1"/>
  <c r="N40" i="99"/>
  <c r="F40" i="99"/>
  <c r="F39" i="99"/>
  <c r="F38" i="99"/>
  <c r="F37" i="99"/>
  <c r="F36" i="99"/>
  <c r="F35" i="99"/>
  <c r="F33" i="99"/>
  <c r="D34" i="99"/>
  <c r="E34" i="99" s="1"/>
  <c r="D35" i="99"/>
  <c r="E35" i="99" s="1"/>
  <c r="D36" i="99"/>
  <c r="E36" i="99" s="1"/>
  <c r="D37" i="99"/>
  <c r="E37" i="99" s="1"/>
  <c r="D38" i="99"/>
  <c r="E38" i="99" s="1"/>
  <c r="D39" i="99"/>
  <c r="E39" i="99" s="1"/>
  <c r="D40" i="99"/>
  <c r="E40" i="99" s="1"/>
  <c r="I43" i="97"/>
  <c r="I34" i="97" s="1"/>
  <c r="B42" i="97"/>
  <c r="B33" i="97" s="1"/>
  <c r="C42" i="97"/>
  <c r="C33" i="97" s="1"/>
  <c r="D42" i="97"/>
  <c r="D33" i="97" s="1"/>
  <c r="E42" i="97"/>
  <c r="E33" i="97" s="1"/>
  <c r="F42" i="97"/>
  <c r="F33" i="97" s="1"/>
  <c r="G42" i="97"/>
  <c r="G33" i="97" s="1"/>
  <c r="H42" i="97"/>
  <c r="H33" i="97" s="1"/>
  <c r="I42" i="97"/>
  <c r="I33" i="97" s="1"/>
  <c r="I36" i="97" s="1"/>
  <c r="B43" i="97"/>
  <c r="B34" i="97" s="1"/>
  <c r="C43" i="97"/>
  <c r="C34" i="97" s="1"/>
  <c r="D43" i="97"/>
  <c r="D34" i="97" s="1"/>
  <c r="E43" i="97"/>
  <c r="E34" i="97" s="1"/>
  <c r="F43" i="97"/>
  <c r="F34" i="97" s="1"/>
  <c r="G43" i="97"/>
  <c r="G34" i="97" s="1"/>
  <c r="H43" i="97"/>
  <c r="H34" i="97" s="1"/>
  <c r="I41" i="97"/>
  <c r="I32" i="97" s="1"/>
  <c r="I35" i="97" s="1"/>
  <c r="H41" i="97"/>
  <c r="H32" i="97" s="1"/>
  <c r="G41" i="97"/>
  <c r="G32" i="97" s="1"/>
  <c r="F41" i="97"/>
  <c r="F32" i="97" s="1"/>
  <c r="E41" i="97"/>
  <c r="E32" i="97" s="1"/>
  <c r="D41" i="97"/>
  <c r="D32" i="97" s="1"/>
  <c r="C41" i="97"/>
  <c r="C32" i="97" s="1"/>
  <c r="B41" i="97"/>
  <c r="B32" i="97" s="1"/>
  <c r="J31" i="98"/>
  <c r="K32" i="98" s="1"/>
  <c r="I31" i="98"/>
  <c r="H31" i="98"/>
  <c r="G31" i="98"/>
  <c r="F31" i="98"/>
  <c r="E31" i="98"/>
  <c r="D31" i="98"/>
  <c r="C31" i="98"/>
  <c r="D68" i="95"/>
  <c r="E68" i="95"/>
  <c r="O68" i="95" s="1"/>
  <c r="F68" i="95"/>
  <c r="P68" i="95" s="1"/>
  <c r="G68" i="95"/>
  <c r="H68" i="95"/>
  <c r="R68" i="95" s="1"/>
  <c r="I68" i="95"/>
  <c r="S68" i="95" s="1"/>
  <c r="J68" i="95"/>
  <c r="K68" i="95"/>
  <c r="U68" i="95" s="1"/>
  <c r="C68" i="95"/>
  <c r="B90" i="94"/>
  <c r="P90" i="94" s="1"/>
  <c r="C90" i="94"/>
  <c r="D90" i="94"/>
  <c r="E90" i="94"/>
  <c r="F90" i="94"/>
  <c r="G90" i="94"/>
  <c r="H90" i="94"/>
  <c r="I90" i="94"/>
  <c r="B91" i="94"/>
  <c r="P91" i="94" s="1"/>
  <c r="C91" i="94"/>
  <c r="D91" i="94"/>
  <c r="E91" i="94"/>
  <c r="F91" i="94"/>
  <c r="G91" i="94"/>
  <c r="H91" i="94"/>
  <c r="I91" i="94"/>
  <c r="B92" i="94"/>
  <c r="P92" i="94" s="1"/>
  <c r="C92" i="94"/>
  <c r="D92" i="94"/>
  <c r="E92" i="94"/>
  <c r="F92" i="94"/>
  <c r="G92" i="94"/>
  <c r="H92" i="94"/>
  <c r="I92" i="94"/>
  <c r="B93" i="94"/>
  <c r="P93" i="94" s="1"/>
  <c r="C93" i="94"/>
  <c r="D93" i="94"/>
  <c r="E93" i="94"/>
  <c r="F93" i="94"/>
  <c r="G93" i="94"/>
  <c r="H93" i="94"/>
  <c r="I93" i="94"/>
  <c r="B94" i="94"/>
  <c r="P94" i="94" s="1"/>
  <c r="C94" i="94"/>
  <c r="D94" i="94"/>
  <c r="E94" i="94"/>
  <c r="F94" i="94"/>
  <c r="G94" i="94"/>
  <c r="H94" i="94"/>
  <c r="I94" i="94"/>
  <c r="B95" i="94"/>
  <c r="P95" i="94" s="1"/>
  <c r="C95" i="94"/>
  <c r="D95" i="94"/>
  <c r="E95" i="94"/>
  <c r="F95" i="94"/>
  <c r="G95" i="94"/>
  <c r="H95" i="94"/>
  <c r="I95" i="94"/>
  <c r="B96" i="94"/>
  <c r="P96" i="94" s="1"/>
  <c r="C96" i="94"/>
  <c r="D96" i="94"/>
  <c r="E96" i="94"/>
  <c r="F96" i="94"/>
  <c r="G96" i="94"/>
  <c r="H96" i="94"/>
  <c r="I96" i="94"/>
  <c r="B97" i="94"/>
  <c r="P97" i="94" s="1"/>
  <c r="C97" i="94"/>
  <c r="D97" i="94"/>
  <c r="E97" i="94"/>
  <c r="F97" i="94"/>
  <c r="G97" i="94"/>
  <c r="H97" i="94"/>
  <c r="I97" i="94"/>
  <c r="B98" i="94"/>
  <c r="P98" i="94" s="1"/>
  <c r="C98" i="94"/>
  <c r="D98" i="94"/>
  <c r="E98" i="94"/>
  <c r="F98" i="94"/>
  <c r="G98" i="94"/>
  <c r="H98" i="94"/>
  <c r="I98" i="94"/>
  <c r="B99" i="94"/>
  <c r="P99" i="94" s="1"/>
  <c r="C99" i="94"/>
  <c r="D99" i="94"/>
  <c r="E99" i="94"/>
  <c r="F99" i="94"/>
  <c r="G99" i="94"/>
  <c r="H99" i="94"/>
  <c r="I99" i="94"/>
  <c r="B100" i="94"/>
  <c r="P100" i="94" s="1"/>
  <c r="C100" i="94"/>
  <c r="D100" i="94"/>
  <c r="E100" i="94"/>
  <c r="F100" i="94"/>
  <c r="G100" i="94"/>
  <c r="H100" i="94"/>
  <c r="I100" i="94"/>
  <c r="B101" i="94"/>
  <c r="P101" i="94" s="1"/>
  <c r="C101" i="94"/>
  <c r="D101" i="94"/>
  <c r="E101" i="94"/>
  <c r="F101" i="94"/>
  <c r="G101" i="94"/>
  <c r="H101" i="94"/>
  <c r="I101" i="94"/>
  <c r="B102" i="94"/>
  <c r="P102" i="94" s="1"/>
  <c r="C102" i="94"/>
  <c r="D102" i="94"/>
  <c r="E102" i="94"/>
  <c r="F102" i="94"/>
  <c r="G102" i="94"/>
  <c r="H102" i="94"/>
  <c r="I102" i="94"/>
  <c r="B103" i="94"/>
  <c r="P103" i="94" s="1"/>
  <c r="C103" i="94"/>
  <c r="D103" i="94"/>
  <c r="E103" i="94"/>
  <c r="F103" i="94"/>
  <c r="G103" i="94"/>
  <c r="H103" i="94"/>
  <c r="I103" i="94"/>
  <c r="B104" i="94"/>
  <c r="P104" i="94" s="1"/>
  <c r="C104" i="94"/>
  <c r="D104" i="94"/>
  <c r="E104" i="94"/>
  <c r="F104" i="94"/>
  <c r="G104" i="94"/>
  <c r="H104" i="94"/>
  <c r="I104" i="94"/>
  <c r="B106" i="94"/>
  <c r="P106" i="94" s="1"/>
  <c r="C106" i="94"/>
  <c r="D106" i="94"/>
  <c r="E106" i="94"/>
  <c r="F106" i="94"/>
  <c r="G106" i="94"/>
  <c r="H106" i="94"/>
  <c r="I106" i="94"/>
  <c r="B107" i="94"/>
  <c r="P107" i="94" s="1"/>
  <c r="C107" i="94"/>
  <c r="D107" i="94"/>
  <c r="E107" i="94"/>
  <c r="F107" i="94"/>
  <c r="G107" i="94"/>
  <c r="H107" i="94"/>
  <c r="I107" i="94"/>
  <c r="B108" i="94"/>
  <c r="P108" i="94" s="1"/>
  <c r="C108" i="94"/>
  <c r="D108" i="94"/>
  <c r="E108" i="94"/>
  <c r="F108" i="94"/>
  <c r="G108" i="94"/>
  <c r="H108" i="94"/>
  <c r="I108" i="94"/>
  <c r="B109" i="94"/>
  <c r="P109" i="94" s="1"/>
  <c r="C109" i="94"/>
  <c r="D109" i="94"/>
  <c r="E109" i="94"/>
  <c r="F109" i="94"/>
  <c r="G109" i="94"/>
  <c r="H109" i="94"/>
  <c r="I109" i="94"/>
  <c r="B110" i="94"/>
  <c r="P110" i="94" s="1"/>
  <c r="C110" i="94"/>
  <c r="D110" i="94"/>
  <c r="E110" i="94"/>
  <c r="F110" i="94"/>
  <c r="G110" i="94"/>
  <c r="H110" i="94"/>
  <c r="I110" i="94"/>
  <c r="B111" i="94"/>
  <c r="P111" i="94" s="1"/>
  <c r="C111" i="94"/>
  <c r="D111" i="94"/>
  <c r="E111" i="94"/>
  <c r="F111" i="94"/>
  <c r="G111" i="94"/>
  <c r="H111" i="94"/>
  <c r="I111" i="94"/>
  <c r="B112" i="94"/>
  <c r="P112" i="94" s="1"/>
  <c r="C112" i="94"/>
  <c r="D112" i="94"/>
  <c r="E112" i="94"/>
  <c r="F112" i="94"/>
  <c r="G112" i="94"/>
  <c r="H112" i="94"/>
  <c r="I112" i="94"/>
  <c r="B113" i="94"/>
  <c r="P113" i="94" s="1"/>
  <c r="C113" i="94"/>
  <c r="D113" i="94"/>
  <c r="E113" i="94"/>
  <c r="F113" i="94"/>
  <c r="G113" i="94"/>
  <c r="H113" i="94"/>
  <c r="I113" i="94"/>
  <c r="B114" i="94"/>
  <c r="P114" i="94" s="1"/>
  <c r="C114" i="94"/>
  <c r="D114" i="94"/>
  <c r="E114" i="94"/>
  <c r="F114" i="94"/>
  <c r="G114" i="94"/>
  <c r="H114" i="94"/>
  <c r="I114" i="94"/>
  <c r="B115" i="94"/>
  <c r="P115" i="94" s="1"/>
  <c r="C115" i="94"/>
  <c r="D115" i="94"/>
  <c r="E115" i="94"/>
  <c r="F115" i="94"/>
  <c r="G115" i="94"/>
  <c r="H115" i="94"/>
  <c r="I115" i="94"/>
  <c r="B116" i="94"/>
  <c r="P116" i="94" s="1"/>
  <c r="C116" i="94"/>
  <c r="D116" i="94"/>
  <c r="E116" i="94"/>
  <c r="F116" i="94"/>
  <c r="G116" i="94"/>
  <c r="H116" i="94"/>
  <c r="I116" i="94"/>
  <c r="C89" i="94"/>
  <c r="D89" i="94"/>
  <c r="E89" i="94"/>
  <c r="F89" i="94"/>
  <c r="G89" i="94"/>
  <c r="H89" i="94"/>
  <c r="I89" i="94"/>
  <c r="B89" i="94"/>
  <c r="P89" i="94" s="1"/>
  <c r="V72" i="94"/>
  <c r="V84" i="94" s="1"/>
  <c r="I117" i="94" s="1"/>
  <c r="U72" i="94"/>
  <c r="U84" i="94" s="1"/>
  <c r="H117" i="94" s="1"/>
  <c r="T72" i="94"/>
  <c r="T84" i="94" s="1"/>
  <c r="G117" i="94" s="1"/>
  <c r="S72" i="94"/>
  <c r="S84" i="94" s="1"/>
  <c r="F117" i="94" s="1"/>
  <c r="R72" i="94"/>
  <c r="R84" i="94" s="1"/>
  <c r="E117" i="94" s="1"/>
  <c r="Q72" i="94"/>
  <c r="Q84" i="94" s="1"/>
  <c r="D117" i="94" s="1"/>
  <c r="P72" i="94"/>
  <c r="P84" i="94" s="1"/>
  <c r="C117" i="94" s="1"/>
  <c r="O72" i="94"/>
  <c r="O84" i="94" s="1"/>
  <c r="B117" i="94" s="1"/>
  <c r="P117" i="94" s="1"/>
  <c r="C72" i="94"/>
  <c r="D72" i="94"/>
  <c r="E72" i="94"/>
  <c r="F72" i="94"/>
  <c r="G72" i="94"/>
  <c r="H72" i="94"/>
  <c r="I72" i="94"/>
  <c r="B72" i="94"/>
  <c r="B105" i="94" s="1"/>
  <c r="P105" i="94" s="1"/>
  <c r="J30" i="91"/>
  <c r="I30" i="91"/>
  <c r="I28" i="91"/>
  <c r="H30" i="91"/>
  <c r="H28" i="91"/>
  <c r="G30" i="91"/>
  <c r="G28" i="91"/>
  <c r="F30" i="91"/>
  <c r="F28" i="91"/>
  <c r="E30" i="91"/>
  <c r="E28" i="91"/>
  <c r="D30" i="91"/>
  <c r="D28" i="91"/>
  <c r="C30" i="91"/>
  <c r="C28" i="91"/>
  <c r="J29" i="91"/>
  <c r="I29" i="91"/>
  <c r="I27" i="91"/>
  <c r="H29" i="91"/>
  <c r="H27" i="91"/>
  <c r="G29" i="91"/>
  <c r="G27" i="91"/>
  <c r="F29" i="91"/>
  <c r="F27" i="91"/>
  <c r="E29" i="91"/>
  <c r="E27" i="91"/>
  <c r="D29" i="91"/>
  <c r="D27" i="91"/>
  <c r="C29" i="91"/>
  <c r="C27" i="91"/>
  <c r="B20" i="92"/>
  <c r="G33" i="99" l="1"/>
  <c r="Q116" i="94"/>
  <c r="R116" i="94" s="1"/>
  <c r="S116" i="94" s="1"/>
  <c r="T116" i="94" s="1"/>
  <c r="U116" i="94" s="1"/>
  <c r="V116" i="94" s="1"/>
  <c r="Q115" i="94"/>
  <c r="R115" i="94" s="1"/>
  <c r="S115" i="94" s="1"/>
  <c r="T115" i="94" s="1"/>
  <c r="U115" i="94" s="1"/>
  <c r="V115" i="94" s="1"/>
  <c r="Q114" i="94"/>
  <c r="R114" i="94" s="1"/>
  <c r="Q113" i="94"/>
  <c r="R113" i="94" s="1"/>
  <c r="S113" i="94" s="1"/>
  <c r="T113" i="94" s="1"/>
  <c r="U113" i="94" s="1"/>
  <c r="V113" i="94" s="1"/>
  <c r="Q112" i="94"/>
  <c r="R112" i="94" s="1"/>
  <c r="S112" i="94" s="1"/>
  <c r="T112" i="94" s="1"/>
  <c r="U112" i="94" s="1"/>
  <c r="V112" i="94" s="1"/>
  <c r="Q111" i="94"/>
  <c r="R111" i="94" s="1"/>
  <c r="Q110" i="94"/>
  <c r="R110" i="94" s="1"/>
  <c r="Q109" i="94"/>
  <c r="R109" i="94" s="1"/>
  <c r="Q108" i="94"/>
  <c r="R108" i="94" s="1"/>
  <c r="Q107" i="94"/>
  <c r="R107" i="94" s="1"/>
  <c r="Q106" i="94"/>
  <c r="R106" i="94" s="1"/>
  <c r="Q104" i="94"/>
  <c r="R104" i="94" s="1"/>
  <c r="S104" i="94" s="1"/>
  <c r="T104" i="94" s="1"/>
  <c r="U104" i="94" s="1"/>
  <c r="V104" i="94" s="1"/>
  <c r="Q103" i="94"/>
  <c r="R103" i="94" s="1"/>
  <c r="S103" i="94" s="1"/>
  <c r="T103" i="94" s="1"/>
  <c r="U103" i="94" s="1"/>
  <c r="V103" i="94" s="1"/>
  <c r="Q102" i="94"/>
  <c r="R102" i="94" s="1"/>
  <c r="Q101" i="94"/>
  <c r="R101" i="94" s="1"/>
  <c r="Q100" i="94"/>
  <c r="R100" i="94" s="1"/>
  <c r="Q99" i="94"/>
  <c r="R99" i="94" s="1"/>
  <c r="Q98" i="94"/>
  <c r="R98" i="94" s="1"/>
  <c r="Q97" i="94"/>
  <c r="R97" i="94" s="1"/>
  <c r="Q96" i="94"/>
  <c r="R96" i="94" s="1"/>
  <c r="S96" i="94" s="1"/>
  <c r="T96" i="94" s="1"/>
  <c r="U96" i="94" s="1"/>
  <c r="V96" i="94" s="1"/>
  <c r="Q95" i="94"/>
  <c r="R95" i="94" s="1"/>
  <c r="S95" i="94" s="1"/>
  <c r="T95" i="94" s="1"/>
  <c r="U95" i="94" s="1"/>
  <c r="V95" i="94" s="1"/>
  <c r="Q94" i="94"/>
  <c r="R94" i="94" s="1"/>
  <c r="Q93" i="94"/>
  <c r="R93" i="94" s="1"/>
  <c r="Q92" i="94"/>
  <c r="R92" i="94" s="1"/>
  <c r="Q91" i="94"/>
  <c r="R91" i="94" s="1"/>
  <c r="S91" i="94" s="1"/>
  <c r="T91" i="94" s="1"/>
  <c r="U91" i="94" s="1"/>
  <c r="V91" i="94" s="1"/>
  <c r="Q90" i="94"/>
  <c r="N68" i="95"/>
  <c r="G34" i="99"/>
  <c r="G36" i="99"/>
  <c r="I33" i="99"/>
  <c r="Q33" i="99"/>
  <c r="S33" i="99"/>
  <c r="I35" i="99"/>
  <c r="Q35" i="99"/>
  <c r="S35" i="99"/>
  <c r="Q37" i="99"/>
  <c r="S37" i="99"/>
  <c r="I38" i="99"/>
  <c r="I39" i="99"/>
  <c r="Q39" i="99"/>
  <c r="S39" i="99"/>
  <c r="Q40" i="99"/>
  <c r="S40" i="99"/>
  <c r="Q68" i="95"/>
  <c r="T68" i="95"/>
  <c r="S114" i="94"/>
  <c r="T114" i="94" s="1"/>
  <c r="U114" i="94" s="1"/>
  <c r="V114" i="94" s="1"/>
  <c r="S111" i="94"/>
  <c r="T111" i="94" s="1"/>
  <c r="U111" i="94" s="1"/>
  <c r="V111" i="94" s="1"/>
  <c r="S110" i="94"/>
  <c r="T110" i="94" s="1"/>
  <c r="U110" i="94" s="1"/>
  <c r="V110" i="94" s="1"/>
  <c r="S109" i="94"/>
  <c r="T109" i="94" s="1"/>
  <c r="U109" i="94" s="1"/>
  <c r="V109" i="94" s="1"/>
  <c r="S101" i="94"/>
  <c r="T101" i="94" s="1"/>
  <c r="U101" i="94" s="1"/>
  <c r="V101" i="94" s="1"/>
  <c r="S97" i="94"/>
  <c r="T97" i="94" s="1"/>
  <c r="U97" i="94" s="1"/>
  <c r="V97" i="94" s="1"/>
  <c r="S94" i="94"/>
  <c r="T94" i="94" s="1"/>
  <c r="U94" i="94" s="1"/>
  <c r="V94" i="94" s="1"/>
  <c r="S93" i="94"/>
  <c r="T93" i="94" s="1"/>
  <c r="U93" i="94" s="1"/>
  <c r="V93" i="94" s="1"/>
  <c r="S92" i="94"/>
  <c r="T92" i="94" s="1"/>
  <c r="U92" i="94" s="1"/>
  <c r="V92" i="94" s="1"/>
  <c r="S108" i="94"/>
  <c r="T108" i="94" s="1"/>
  <c r="U108" i="94" s="1"/>
  <c r="V108" i="94" s="1"/>
  <c r="S102" i="94"/>
  <c r="T102" i="94" s="1"/>
  <c r="U102" i="94" s="1"/>
  <c r="V102" i="94" s="1"/>
  <c r="S107" i="94"/>
  <c r="T107" i="94" s="1"/>
  <c r="U107" i="94" s="1"/>
  <c r="V107" i="94" s="1"/>
  <c r="S100" i="94"/>
  <c r="T100" i="94" s="1"/>
  <c r="U100" i="94" s="1"/>
  <c r="V100" i="94" s="1"/>
  <c r="S106" i="94"/>
  <c r="T106" i="94" s="1"/>
  <c r="U106" i="94" s="1"/>
  <c r="V106" i="94" s="1"/>
  <c r="S99" i="94"/>
  <c r="T99" i="94" s="1"/>
  <c r="U99" i="94" s="1"/>
  <c r="V99" i="94" s="1"/>
  <c r="S98" i="94"/>
  <c r="T98" i="94" s="1"/>
  <c r="U98" i="94" s="1"/>
  <c r="V98" i="94" s="1"/>
  <c r="R90" i="94"/>
  <c r="S90" i="94" s="1"/>
  <c r="T90" i="94" s="1"/>
  <c r="U90" i="94" s="1"/>
  <c r="V90" i="94" s="1"/>
  <c r="Q117" i="94"/>
  <c r="R117" i="94" s="1"/>
  <c r="S117" i="94" s="1"/>
  <c r="T117" i="94" s="1"/>
  <c r="U117" i="94" s="1"/>
  <c r="V117" i="94" s="1"/>
  <c r="Q89" i="94"/>
  <c r="R89" i="94" s="1"/>
  <c r="S89" i="94" s="1"/>
  <c r="T89" i="94" s="1"/>
  <c r="U89" i="94" s="1"/>
  <c r="V89" i="94" s="1"/>
  <c r="E32" i="98"/>
  <c r="I32" i="98"/>
  <c r="H32" i="98"/>
  <c r="F32" i="98"/>
  <c r="Q34" i="99"/>
  <c r="Q36" i="99"/>
  <c r="G37" i="99"/>
  <c r="I37" i="99"/>
  <c r="I34" i="99"/>
  <c r="O40" i="99"/>
  <c r="O35" i="99"/>
  <c r="O39" i="99"/>
  <c r="M35" i="99"/>
  <c r="G40" i="99"/>
  <c r="G35" i="99"/>
  <c r="I40" i="99"/>
  <c r="K37" i="99"/>
  <c r="I36" i="99"/>
  <c r="G38" i="99"/>
  <c r="O33" i="99"/>
  <c r="M38" i="99"/>
  <c r="M40" i="99"/>
  <c r="G39" i="99"/>
  <c r="K35" i="99"/>
  <c r="K33" i="99"/>
  <c r="K34" i="99"/>
  <c r="K36" i="99"/>
  <c r="K39" i="99"/>
  <c r="M33" i="99"/>
  <c r="M34" i="99"/>
  <c r="O36" i="99"/>
  <c r="M36" i="99"/>
  <c r="O37" i="99"/>
  <c r="M37" i="99"/>
  <c r="M39" i="99"/>
  <c r="O38" i="99"/>
  <c r="K38" i="99"/>
  <c r="Q38" i="99"/>
  <c r="F36" i="97"/>
  <c r="E35" i="97"/>
  <c r="D35" i="97"/>
  <c r="C35" i="97"/>
  <c r="C36" i="97"/>
  <c r="D36" i="97"/>
  <c r="G32" i="98"/>
  <c r="J32" i="98"/>
  <c r="D32" i="98"/>
  <c r="B36" i="97"/>
  <c r="B35" i="97" s="1"/>
  <c r="E36" i="97"/>
  <c r="H36" i="97"/>
  <c r="G35" i="97"/>
  <c r="G36" i="97"/>
  <c r="F35" i="97"/>
  <c r="H35" i="97"/>
  <c r="E105" i="94"/>
  <c r="F105" i="94"/>
  <c r="D105" i="94"/>
  <c r="C105" i="94"/>
  <c r="Q105" i="94" s="1"/>
  <c r="G105" i="94"/>
  <c r="H105" i="94"/>
  <c r="I105" i="94"/>
  <c r="P40" i="90"/>
  <c r="Q40" i="90"/>
  <c r="M40" i="90"/>
  <c r="N40" i="90"/>
  <c r="L40" i="90"/>
  <c r="J40" i="90"/>
  <c r="K40" i="90"/>
  <c r="I40" i="90"/>
  <c r="G40" i="90"/>
  <c r="H40" i="90"/>
  <c r="F40" i="90"/>
  <c r="D40" i="90"/>
  <c r="E40" i="90"/>
  <c r="C40" i="90"/>
  <c r="P39" i="90"/>
  <c r="Q39" i="90"/>
  <c r="M39" i="90"/>
  <c r="N39" i="90"/>
  <c r="L39" i="90"/>
  <c r="J39" i="90"/>
  <c r="K39" i="90"/>
  <c r="I39" i="90"/>
  <c r="G39" i="90"/>
  <c r="H39" i="90"/>
  <c r="F39" i="90"/>
  <c r="D39" i="90"/>
  <c r="E39" i="90"/>
  <c r="C39" i="90"/>
  <c r="P38" i="90"/>
  <c r="Q38" i="90"/>
  <c r="M38" i="90"/>
  <c r="N38" i="90"/>
  <c r="L38" i="90"/>
  <c r="J38" i="90"/>
  <c r="K38" i="90"/>
  <c r="I38" i="90"/>
  <c r="G38" i="90"/>
  <c r="H38" i="90"/>
  <c r="F38" i="90"/>
  <c r="D38" i="90"/>
  <c r="E38" i="90"/>
  <c r="C38" i="90"/>
  <c r="P37" i="90"/>
  <c r="Q37" i="90"/>
  <c r="M37" i="90"/>
  <c r="N37" i="90"/>
  <c r="L37" i="90"/>
  <c r="J37" i="90"/>
  <c r="K37" i="90"/>
  <c r="I37" i="90"/>
  <c r="G37" i="90"/>
  <c r="H37" i="90"/>
  <c r="F37" i="90"/>
  <c r="D37" i="90"/>
  <c r="E37" i="90"/>
  <c r="C37" i="90"/>
  <c r="P36" i="90"/>
  <c r="Q36" i="90"/>
  <c r="M36" i="90"/>
  <c r="N36" i="90"/>
  <c r="L36" i="90"/>
  <c r="J36" i="90"/>
  <c r="K36" i="90"/>
  <c r="I36" i="90"/>
  <c r="G36" i="90"/>
  <c r="H36" i="90"/>
  <c r="F36" i="90"/>
  <c r="D36" i="90"/>
  <c r="E36" i="90"/>
  <c r="C36" i="90"/>
  <c r="R105" i="94" l="1"/>
  <c r="S105" i="94" s="1"/>
  <c r="T105" i="94" s="1"/>
  <c r="U105" i="94" s="1"/>
  <c r="V105" i="94" s="1"/>
  <c r="B24" i="89"/>
  <c r="B25" i="89"/>
  <c r="B23" i="89"/>
  <c r="O77" i="84" l="1"/>
  <c r="O78" i="84"/>
  <c r="O79" i="84"/>
  <c r="O83" i="84"/>
  <c r="O84" i="84"/>
  <c r="O85" i="84"/>
  <c r="O86" i="84"/>
  <c r="O87" i="84"/>
  <c r="O91" i="84"/>
  <c r="O92" i="84"/>
  <c r="O93" i="84"/>
  <c r="O94" i="84"/>
  <c r="O95" i="84"/>
  <c r="O99" i="84"/>
  <c r="O100" i="84"/>
  <c r="O101" i="84"/>
  <c r="O102" i="84"/>
  <c r="O103" i="84"/>
  <c r="B76" i="84"/>
  <c r="C34" i="83"/>
  <c r="D34" i="83"/>
  <c r="E34" i="83"/>
  <c r="F34" i="83"/>
  <c r="G34" i="83"/>
  <c r="H34" i="83"/>
  <c r="I34" i="83"/>
  <c r="C35" i="83"/>
  <c r="D35" i="83"/>
  <c r="E35" i="83"/>
  <c r="F35" i="83"/>
  <c r="G35" i="83"/>
  <c r="H35" i="83"/>
  <c r="I35" i="83"/>
  <c r="C36" i="83"/>
  <c r="D36" i="83"/>
  <c r="E36" i="83"/>
  <c r="F36" i="83"/>
  <c r="G36" i="83"/>
  <c r="H36" i="83"/>
  <c r="I36" i="83"/>
  <c r="B36" i="83"/>
  <c r="B35" i="83"/>
  <c r="B34" i="83"/>
  <c r="C20" i="80"/>
  <c r="D20" i="80"/>
  <c r="E20" i="80"/>
  <c r="F20" i="80"/>
  <c r="G20" i="80"/>
  <c r="H20" i="80"/>
  <c r="I20" i="80"/>
  <c r="C21" i="80"/>
  <c r="D21" i="80"/>
  <c r="E21" i="80"/>
  <c r="F21" i="80"/>
  <c r="G21" i="80"/>
  <c r="H21" i="80"/>
  <c r="I21" i="80"/>
  <c r="C22" i="80"/>
  <c r="D22" i="80"/>
  <c r="E22" i="80"/>
  <c r="F22" i="80"/>
  <c r="G22" i="80"/>
  <c r="H22" i="80"/>
  <c r="I22" i="80"/>
  <c r="D19" i="80"/>
  <c r="E19" i="80"/>
  <c r="F19" i="80"/>
  <c r="G19" i="80"/>
  <c r="H19" i="80"/>
  <c r="I19" i="80"/>
  <c r="C19" i="80"/>
  <c r="P82" i="78"/>
  <c r="P83" i="78"/>
  <c r="P84" i="78"/>
  <c r="P85" i="78"/>
  <c r="P86" i="78"/>
  <c r="P87" i="78"/>
  <c r="P88" i="78"/>
  <c r="P89" i="78"/>
  <c r="P90" i="78"/>
  <c r="P91" i="78"/>
  <c r="P92" i="78"/>
  <c r="P93" i="78"/>
  <c r="P94" i="78"/>
  <c r="P81" i="78"/>
  <c r="E82" i="78"/>
  <c r="E83" i="78"/>
  <c r="E84" i="78"/>
  <c r="E85" i="78"/>
  <c r="O85" i="78" s="1"/>
  <c r="E86" i="78"/>
  <c r="O86" i="78" s="1"/>
  <c r="E87" i="78"/>
  <c r="O87" i="78" s="1"/>
  <c r="E88" i="78"/>
  <c r="O88" i="78" s="1"/>
  <c r="E89" i="78"/>
  <c r="O89" i="78" s="1"/>
  <c r="E90" i="78"/>
  <c r="O90" i="78" s="1"/>
  <c r="E91" i="78"/>
  <c r="O91" i="78" s="1"/>
  <c r="E92" i="78"/>
  <c r="O92" i="78" s="1"/>
  <c r="E93" i="78"/>
  <c r="O93" i="78" s="1"/>
  <c r="E94" i="78"/>
  <c r="E95" i="78"/>
  <c r="E81" i="78"/>
  <c r="Q88" i="84" l="1"/>
  <c r="Q81" i="84"/>
  <c r="Q80" i="84"/>
  <c r="Q98" i="84"/>
  <c r="Q90" i="84"/>
  <c r="Q104" i="84"/>
  <c r="Q96" i="84"/>
  <c r="Q82" i="84"/>
  <c r="Q97" i="84"/>
  <c r="Q89" i="84"/>
  <c r="O98" i="84"/>
  <c r="O97" i="84"/>
  <c r="O90" i="84"/>
  <c r="O89" i="84"/>
  <c r="O82" i="84"/>
  <c r="O81" i="84"/>
  <c r="Q103" i="84"/>
  <c r="Q102" i="84"/>
  <c r="Q95" i="84"/>
  <c r="Q94" i="84"/>
  <c r="Q87" i="84"/>
  <c r="Q86" i="84"/>
  <c r="Q78" i="84"/>
  <c r="Q79" i="84"/>
  <c r="Q76" i="84"/>
  <c r="O104" i="84"/>
  <c r="O96" i="84"/>
  <c r="O88" i="84"/>
  <c r="O80" i="84"/>
  <c r="Q101" i="84"/>
  <c r="Q93" i="84"/>
  <c r="Q85" i="84"/>
  <c r="Q77" i="84"/>
  <c r="Q100" i="84"/>
  <c r="Q92" i="84"/>
  <c r="Q84" i="84"/>
  <c r="O76" i="84"/>
  <c r="Q99" i="84"/>
  <c r="Q91" i="84"/>
  <c r="Q83" i="84"/>
  <c r="C13" i="79"/>
  <c r="D13" i="79" s="1"/>
  <c r="E13" i="79" s="1"/>
  <c r="F13" i="79" s="1"/>
  <c r="G13" i="79" s="1"/>
  <c r="H13" i="79" s="1"/>
  <c r="I13" i="79" s="1"/>
  <c r="P84" i="84" l="1"/>
  <c r="P99" i="84"/>
  <c r="P78" i="84"/>
  <c r="P79" i="84"/>
  <c r="R83" i="84"/>
  <c r="R85" i="84"/>
  <c r="P86" i="84"/>
  <c r="R91" i="84"/>
  <c r="P93" i="84"/>
  <c r="P87" i="84"/>
  <c r="P91" i="84"/>
  <c r="P95" i="84"/>
  <c r="P89" i="84"/>
  <c r="R95" i="84"/>
  <c r="P101" i="84"/>
  <c r="P83" i="84"/>
  <c r="R102" i="84"/>
  <c r="R98" i="84"/>
  <c r="P103" i="84"/>
  <c r="R78" i="84"/>
  <c r="P94" i="84"/>
  <c r="R88" i="84"/>
  <c r="R93" i="84"/>
  <c r="R101" i="84"/>
  <c r="R90" i="84"/>
  <c r="R84" i="84"/>
  <c r="P88" i="84"/>
  <c r="R104" i="84"/>
  <c r="P98" i="84"/>
  <c r="P81" i="84"/>
  <c r="P102" i="84"/>
  <c r="R96" i="84"/>
  <c r="P97" i="84"/>
  <c r="R86" i="84"/>
  <c r="P80" i="84"/>
  <c r="P100" i="84"/>
  <c r="P96" i="84"/>
  <c r="R81" i="84"/>
  <c r="R79" i="84"/>
  <c r="R100" i="84"/>
  <c r="P104" i="84"/>
  <c r="P85" i="84"/>
  <c r="P82" i="84"/>
  <c r="R87" i="84"/>
  <c r="P92" i="84"/>
  <c r="R99" i="84"/>
  <c r="R103" i="84"/>
  <c r="R92" i="84"/>
  <c r="P90" i="84"/>
  <c r="R82" i="84"/>
  <c r="R89" i="84"/>
  <c r="R97" i="84"/>
  <c r="R94" i="84"/>
  <c r="R80" i="84"/>
  <c r="C30" i="77"/>
  <c r="D30" i="77"/>
  <c r="E30" i="77"/>
  <c r="F30" i="77"/>
  <c r="G30" i="77"/>
  <c r="H30" i="77"/>
  <c r="I30" i="77"/>
  <c r="J30" i="77"/>
  <c r="K30" i="77"/>
  <c r="L30" i="77"/>
  <c r="B30" i="77"/>
  <c r="L31" i="77"/>
  <c r="C31" i="77"/>
  <c r="D31" i="77"/>
  <c r="E31" i="77"/>
  <c r="F31" i="77"/>
  <c r="G31" i="77"/>
  <c r="H31" i="77"/>
  <c r="I31" i="77"/>
  <c r="J31" i="77"/>
  <c r="K31" i="77"/>
  <c r="B31" i="77"/>
  <c r="C30" i="76"/>
  <c r="D30" i="76"/>
  <c r="E30" i="76"/>
  <c r="F30" i="76"/>
  <c r="G30" i="76"/>
  <c r="H30" i="76"/>
  <c r="I30" i="76"/>
  <c r="J30" i="76"/>
  <c r="K30" i="76"/>
  <c r="L30" i="76"/>
  <c r="M30" i="76"/>
  <c r="C31" i="76"/>
  <c r="D31" i="76"/>
  <c r="E31" i="76"/>
  <c r="F31" i="76"/>
  <c r="G31" i="76"/>
  <c r="H31" i="76"/>
  <c r="I31" i="76"/>
  <c r="J31" i="76"/>
  <c r="K31" i="76"/>
  <c r="L31" i="76"/>
  <c r="M31" i="76"/>
  <c r="D29" i="76"/>
  <c r="E29" i="76"/>
  <c r="F29" i="76"/>
  <c r="G29" i="76"/>
  <c r="H29" i="76"/>
  <c r="I29" i="76"/>
  <c r="J29" i="76"/>
  <c r="K29" i="76"/>
  <c r="L29" i="76"/>
  <c r="M29" i="76"/>
  <c r="C29" i="76"/>
  <c r="M59" i="75"/>
  <c r="L59" i="75"/>
  <c r="K59" i="75"/>
  <c r="J59" i="75"/>
  <c r="I59" i="75"/>
  <c r="H59" i="75"/>
  <c r="G59" i="75"/>
  <c r="F59" i="75"/>
  <c r="E59" i="75"/>
  <c r="D59" i="75"/>
  <c r="C59" i="75"/>
  <c r="M55" i="75"/>
  <c r="L55" i="75"/>
  <c r="K55" i="75"/>
  <c r="J55" i="75"/>
  <c r="I55" i="75"/>
  <c r="H55" i="75"/>
  <c r="G55" i="75"/>
  <c r="F55" i="75"/>
  <c r="E55" i="75"/>
  <c r="D55" i="75"/>
  <c r="C55" i="75"/>
  <c r="M51" i="75"/>
  <c r="L51" i="75"/>
  <c r="K51" i="75"/>
  <c r="J51" i="75"/>
  <c r="I51" i="75"/>
  <c r="H51" i="75"/>
  <c r="G51" i="75"/>
  <c r="F51" i="75"/>
  <c r="E51" i="75"/>
  <c r="D51" i="75"/>
  <c r="C51" i="75"/>
  <c r="M58" i="75"/>
  <c r="L58" i="75"/>
  <c r="K58" i="75"/>
  <c r="J58" i="75"/>
  <c r="I58" i="75"/>
  <c r="H58" i="75"/>
  <c r="G58" i="75"/>
  <c r="F58" i="75"/>
  <c r="E58" i="75"/>
  <c r="D58" i="75"/>
  <c r="C58" i="75"/>
  <c r="M54" i="75"/>
  <c r="L54" i="75"/>
  <c r="K54" i="75"/>
  <c r="J54" i="75"/>
  <c r="I54" i="75"/>
  <c r="H54" i="75"/>
  <c r="G54" i="75"/>
  <c r="F54" i="75"/>
  <c r="E54" i="75"/>
  <c r="D54" i="75"/>
  <c r="C54" i="75"/>
  <c r="M50" i="75"/>
  <c r="L50" i="75"/>
  <c r="K50" i="75"/>
  <c r="J50" i="75"/>
  <c r="I50" i="75"/>
  <c r="H50" i="75"/>
  <c r="G50" i="75"/>
  <c r="F50" i="75"/>
  <c r="E50" i="75"/>
  <c r="D50" i="75"/>
  <c r="C50" i="75"/>
  <c r="M57" i="75"/>
  <c r="L57" i="75"/>
  <c r="K57" i="75"/>
  <c r="J57" i="75"/>
  <c r="I57" i="75"/>
  <c r="H57" i="75"/>
  <c r="G57" i="75"/>
  <c r="F57" i="75"/>
  <c r="E57" i="75"/>
  <c r="D57" i="75"/>
  <c r="C57" i="75"/>
  <c r="M53" i="75"/>
  <c r="L53" i="75"/>
  <c r="K53" i="75"/>
  <c r="J53" i="75"/>
  <c r="I53" i="75"/>
  <c r="H53" i="75"/>
  <c r="G53" i="75"/>
  <c r="F53" i="75"/>
  <c r="E53" i="75"/>
  <c r="D53" i="75"/>
  <c r="C53" i="75"/>
  <c r="M49" i="75"/>
  <c r="L49" i="75"/>
  <c r="K49" i="75"/>
  <c r="J49" i="75"/>
  <c r="I49" i="75"/>
  <c r="H49" i="75"/>
  <c r="G49" i="75"/>
  <c r="F49" i="75"/>
  <c r="E49" i="75"/>
  <c r="D49" i="75"/>
  <c r="C49" i="75"/>
  <c r="M56" i="75"/>
  <c r="L56" i="75"/>
  <c r="K56" i="75"/>
  <c r="J56" i="75"/>
  <c r="I56" i="75"/>
  <c r="H56" i="75"/>
  <c r="G56" i="75"/>
  <c r="F56" i="75"/>
  <c r="E56" i="75"/>
  <c r="D56" i="75"/>
  <c r="C56" i="75"/>
  <c r="M52" i="75"/>
  <c r="L52" i="75"/>
  <c r="K52" i="75"/>
  <c r="J52" i="75"/>
  <c r="I52" i="75"/>
  <c r="H52" i="75"/>
  <c r="G52" i="75"/>
  <c r="F52" i="75"/>
  <c r="E52" i="75"/>
  <c r="D52" i="75"/>
  <c r="C52" i="75"/>
  <c r="M48" i="75"/>
  <c r="L48" i="75"/>
  <c r="K48" i="75"/>
  <c r="J48" i="75"/>
  <c r="I48" i="75"/>
  <c r="H48" i="75"/>
  <c r="G48" i="75"/>
  <c r="F48" i="75"/>
  <c r="E48" i="75"/>
  <c r="D48" i="75"/>
  <c r="C48" i="75"/>
  <c r="K52" i="74"/>
  <c r="J56" i="74"/>
  <c r="C65" i="74"/>
  <c r="D65" i="74"/>
  <c r="E65" i="74"/>
  <c r="F65" i="74"/>
  <c r="G65" i="74"/>
  <c r="H65" i="74"/>
  <c r="I65" i="74"/>
  <c r="J65" i="74"/>
  <c r="K65" i="74"/>
  <c r="K46" i="74" s="1"/>
  <c r="C66" i="74"/>
  <c r="D66" i="74"/>
  <c r="E66" i="74"/>
  <c r="F66" i="74"/>
  <c r="G66" i="74"/>
  <c r="H66" i="74"/>
  <c r="I66" i="74"/>
  <c r="J66" i="74"/>
  <c r="K66" i="74"/>
  <c r="K47" i="74" s="1"/>
  <c r="C67" i="74"/>
  <c r="D67" i="74"/>
  <c r="E67" i="74"/>
  <c r="F67" i="74"/>
  <c r="G67" i="74"/>
  <c r="H67" i="74"/>
  <c r="I67" i="74"/>
  <c r="J67" i="74"/>
  <c r="K67" i="74"/>
  <c r="K48" i="74" s="1"/>
  <c r="C73" i="74"/>
  <c r="C64" i="74" s="1"/>
  <c r="K73" i="74"/>
  <c r="K64" i="74" s="1"/>
  <c r="K45" i="74" s="1"/>
  <c r="D73" i="74"/>
  <c r="D64" i="74" s="1"/>
  <c r="E73" i="74"/>
  <c r="E64" i="74" s="1"/>
  <c r="F73" i="74"/>
  <c r="F64" i="74" s="1"/>
  <c r="G73" i="74"/>
  <c r="G64" i="74" s="1"/>
  <c r="H73" i="74"/>
  <c r="H64" i="74" s="1"/>
  <c r="I73" i="74"/>
  <c r="I64" i="74" s="1"/>
  <c r="J73" i="74"/>
  <c r="J64" i="74" s="1"/>
  <c r="B30" i="73"/>
  <c r="C30" i="73"/>
  <c r="D30" i="73"/>
  <c r="E30" i="73"/>
  <c r="F30" i="73"/>
  <c r="G30" i="73"/>
  <c r="H30" i="73"/>
  <c r="I30" i="73"/>
  <c r="J30" i="73"/>
  <c r="K30" i="73"/>
  <c r="L30" i="73"/>
  <c r="B31" i="73"/>
  <c r="C31" i="73"/>
  <c r="D31" i="73"/>
  <c r="E31" i="73"/>
  <c r="F31" i="73"/>
  <c r="G31" i="73"/>
  <c r="H31" i="73"/>
  <c r="I31" i="73"/>
  <c r="J31" i="73"/>
  <c r="K31" i="73"/>
  <c r="L31" i="73"/>
  <c r="B32" i="73"/>
  <c r="C32" i="73"/>
  <c r="D32" i="73"/>
  <c r="E32" i="73"/>
  <c r="F32" i="73"/>
  <c r="G32" i="73"/>
  <c r="H32" i="73"/>
  <c r="I32" i="73"/>
  <c r="J32" i="73"/>
  <c r="K32" i="73"/>
  <c r="L32" i="73"/>
  <c r="C38" i="73"/>
  <c r="C29" i="73" s="1"/>
  <c r="D38" i="73"/>
  <c r="D29" i="73" s="1"/>
  <c r="E38" i="73"/>
  <c r="E29" i="73" s="1"/>
  <c r="F38" i="73"/>
  <c r="F29" i="73" s="1"/>
  <c r="G38" i="73"/>
  <c r="G29" i="73" s="1"/>
  <c r="H38" i="73"/>
  <c r="H29" i="73" s="1"/>
  <c r="I38" i="73"/>
  <c r="I29" i="73" s="1"/>
  <c r="J38" i="73"/>
  <c r="J29" i="73" s="1"/>
  <c r="K38" i="73"/>
  <c r="K29" i="73" s="1"/>
  <c r="L38" i="73"/>
  <c r="L29" i="73" s="1"/>
  <c r="B38" i="73"/>
  <c r="B29" i="73" s="1"/>
  <c r="C39" i="72"/>
  <c r="D39" i="72"/>
  <c r="E39" i="72"/>
  <c r="F39" i="72"/>
  <c r="G39" i="72"/>
  <c r="H39" i="72"/>
  <c r="I39" i="72"/>
  <c r="J39" i="72"/>
  <c r="K39" i="72"/>
  <c r="L39" i="72"/>
  <c r="M39" i="72"/>
  <c r="C40" i="72"/>
  <c r="D40" i="72"/>
  <c r="E40" i="72"/>
  <c r="F40" i="72"/>
  <c r="G40" i="72"/>
  <c r="H40" i="72"/>
  <c r="I40" i="72"/>
  <c r="J40" i="72"/>
  <c r="K40" i="72"/>
  <c r="L40" i="72"/>
  <c r="M40" i="72"/>
  <c r="C41" i="72"/>
  <c r="D41" i="72"/>
  <c r="E41" i="72"/>
  <c r="F41" i="72"/>
  <c r="G41" i="72"/>
  <c r="H41" i="72"/>
  <c r="I41" i="72"/>
  <c r="J41" i="72"/>
  <c r="K41" i="72"/>
  <c r="L41" i="72"/>
  <c r="M41" i="72"/>
  <c r="D38" i="72"/>
  <c r="E38" i="72"/>
  <c r="F38" i="72"/>
  <c r="G38" i="72"/>
  <c r="H38" i="72"/>
  <c r="I38" i="72"/>
  <c r="J38" i="72"/>
  <c r="K38" i="72"/>
  <c r="L38" i="72"/>
  <c r="M38" i="72"/>
  <c r="C38" i="72"/>
  <c r="Q32" i="71"/>
  <c r="Q33" i="71"/>
  <c r="Q34" i="71"/>
  <c r="Q35" i="71"/>
  <c r="Q36" i="71"/>
  <c r="Q37" i="71"/>
  <c r="Q38" i="71"/>
  <c r="Q39" i="71"/>
  <c r="Q40" i="71"/>
  <c r="Q41" i="71"/>
  <c r="Q42" i="71"/>
  <c r="Q43" i="71"/>
  <c r="Q44" i="71"/>
  <c r="Q45" i="71"/>
  <c r="Q46" i="71"/>
  <c r="Q47" i="71"/>
  <c r="Q48" i="71"/>
  <c r="Q49" i="71"/>
  <c r="Q50" i="71"/>
  <c r="Q51" i="71"/>
  <c r="Q52" i="71"/>
  <c r="Q53" i="71"/>
  <c r="Q54" i="71"/>
  <c r="Q55" i="71"/>
  <c r="Q56" i="71"/>
  <c r="Q57" i="71"/>
  <c r="Q31" i="71"/>
  <c r="K59" i="71"/>
  <c r="L59" i="71"/>
  <c r="M59" i="71"/>
  <c r="N59" i="71"/>
  <c r="O59" i="71"/>
  <c r="J59" i="71"/>
  <c r="K58" i="71"/>
  <c r="L58" i="71"/>
  <c r="M58" i="71"/>
  <c r="N58" i="71"/>
  <c r="O58" i="71"/>
  <c r="J58" i="71"/>
  <c r="P49" i="71"/>
  <c r="P32" i="71"/>
  <c r="P33" i="71"/>
  <c r="P50" i="71"/>
  <c r="P51" i="71"/>
  <c r="P34" i="71"/>
  <c r="P35" i="71"/>
  <c r="P36" i="71"/>
  <c r="P52" i="71"/>
  <c r="P37" i="71"/>
  <c r="P38" i="71"/>
  <c r="P39" i="71"/>
  <c r="P40" i="71"/>
  <c r="P53" i="71"/>
  <c r="P54" i="71"/>
  <c r="P55" i="71"/>
  <c r="P41" i="71"/>
  <c r="P42" i="71"/>
  <c r="P56" i="71"/>
  <c r="P43" i="71"/>
  <c r="P44" i="71"/>
  <c r="P45" i="71"/>
  <c r="P46" i="71"/>
  <c r="P57" i="71"/>
  <c r="P47" i="71"/>
  <c r="P48" i="71"/>
  <c r="P31" i="71"/>
  <c r="C29" i="70"/>
  <c r="D29" i="70"/>
  <c r="E29" i="70"/>
  <c r="F29" i="70"/>
  <c r="G29" i="70"/>
  <c r="B29" i="70"/>
  <c r="G28" i="70"/>
  <c r="F28" i="70"/>
  <c r="E28" i="70"/>
  <c r="D28" i="70"/>
  <c r="C28" i="70"/>
  <c r="B28" i="70"/>
  <c r="G27" i="70"/>
  <c r="F27" i="70"/>
  <c r="E27" i="70"/>
  <c r="D27" i="70"/>
  <c r="C27" i="70"/>
  <c r="B27" i="70"/>
  <c r="J52" i="74" l="1"/>
  <c r="I56" i="74"/>
  <c r="R31" i="71"/>
  <c r="R33" i="71"/>
  <c r="R48" i="71"/>
  <c r="R42" i="71"/>
  <c r="R37" i="71"/>
  <c r="R32" i="71"/>
  <c r="R47" i="71"/>
  <c r="R41" i="71"/>
  <c r="R52" i="71"/>
  <c r="R49" i="71"/>
  <c r="R57" i="71"/>
  <c r="R55" i="71"/>
  <c r="R36" i="71"/>
  <c r="R38" i="71"/>
  <c r="R46" i="71"/>
  <c r="R54" i="71"/>
  <c r="R35" i="71"/>
  <c r="R45" i="71"/>
  <c r="R53" i="71"/>
  <c r="R34" i="71"/>
  <c r="R56" i="71"/>
  <c r="R44" i="71"/>
  <c r="R40" i="71"/>
  <c r="R51" i="71"/>
  <c r="R43" i="71"/>
  <c r="R39" i="71"/>
  <c r="R50" i="71"/>
  <c r="P59" i="71"/>
  <c r="P58" i="71"/>
  <c r="B53" i="68"/>
  <c r="D46" i="66"/>
  <c r="E47" i="66"/>
  <c r="F47" i="66"/>
  <c r="C48" i="66"/>
  <c r="D48" i="66"/>
  <c r="E48" i="66"/>
  <c r="F48" i="66"/>
  <c r="B48" i="66"/>
  <c r="C62" i="66"/>
  <c r="C55" i="66" s="1"/>
  <c r="D62" i="66"/>
  <c r="D55" i="66" s="1"/>
  <c r="E62" i="66"/>
  <c r="F62" i="66"/>
  <c r="F55" i="66" s="1"/>
  <c r="F43" i="66" s="1"/>
  <c r="B62" i="66"/>
  <c r="B55" i="66" s="1"/>
  <c r="C60" i="66"/>
  <c r="C53" i="66" s="1"/>
  <c r="D60" i="66"/>
  <c r="D53" i="66" s="1"/>
  <c r="E60" i="66"/>
  <c r="E53" i="66" s="1"/>
  <c r="F60" i="66"/>
  <c r="F53" i="66" s="1"/>
  <c r="B60" i="66"/>
  <c r="B53" i="66" s="1"/>
  <c r="B41" i="66" s="1"/>
  <c r="C46" i="66"/>
  <c r="E46" i="66"/>
  <c r="F46" i="66"/>
  <c r="D47" i="66"/>
  <c r="C47" i="66"/>
  <c r="B47" i="66"/>
  <c r="C76" i="66"/>
  <c r="C61" i="66" s="1"/>
  <c r="C54" i="66" s="1"/>
  <c r="D76" i="66"/>
  <c r="D61" i="66" s="1"/>
  <c r="D54" i="66" s="1"/>
  <c r="E76" i="66"/>
  <c r="E61" i="66" s="1"/>
  <c r="E54" i="66" s="1"/>
  <c r="E42" i="66" s="1"/>
  <c r="F76" i="66"/>
  <c r="F61" i="66" s="1"/>
  <c r="F54" i="66" s="1"/>
  <c r="F42" i="66" s="1"/>
  <c r="B61" i="66"/>
  <c r="B54" i="66" s="1"/>
  <c r="E55" i="66"/>
  <c r="D18" i="80"/>
  <c r="E18" i="80" s="1"/>
  <c r="F18" i="80" s="1"/>
  <c r="G18" i="80" s="1"/>
  <c r="H18" i="80" s="1"/>
  <c r="I18" i="80" s="1"/>
  <c r="E29" i="77"/>
  <c r="F29" i="77" s="1"/>
  <c r="G29" i="77" s="1"/>
  <c r="H29" i="77" s="1"/>
  <c r="I29" i="77" s="1"/>
  <c r="J29" i="77" s="1"/>
  <c r="K29" i="77" s="1"/>
  <c r="L29" i="77" s="1"/>
  <c r="I52" i="74" l="1"/>
  <c r="H56" i="74"/>
  <c r="J45" i="74"/>
  <c r="J48" i="74"/>
  <c r="J47" i="74"/>
  <c r="J46" i="74"/>
  <c r="B43" i="66"/>
  <c r="C42" i="66"/>
  <c r="D41" i="66"/>
  <c r="C43" i="66"/>
  <c r="D42" i="66"/>
  <c r="D43" i="66"/>
  <c r="E43" i="66"/>
  <c r="B42" i="66"/>
  <c r="C41" i="66"/>
  <c r="E41" i="66"/>
  <c r="F41" i="66"/>
  <c r="B41" i="68"/>
  <c r="B42" i="68" s="1"/>
  <c r="D62" i="65"/>
  <c r="D50" i="65" s="1"/>
  <c r="E62" i="65"/>
  <c r="E50" i="65" s="1"/>
  <c r="D37" i="65" s="1"/>
  <c r="F62" i="65"/>
  <c r="F50" i="65" s="1"/>
  <c r="G62" i="65"/>
  <c r="G50" i="65" s="1"/>
  <c r="H62" i="65"/>
  <c r="H50" i="65" s="1"/>
  <c r="G37" i="65" s="1"/>
  <c r="I62" i="65"/>
  <c r="I50" i="65" s="1"/>
  <c r="J62" i="65"/>
  <c r="J50" i="65" s="1"/>
  <c r="I37" i="65" s="1"/>
  <c r="K62" i="65"/>
  <c r="K50" i="65" s="1"/>
  <c r="L62" i="65"/>
  <c r="L50" i="65" s="1"/>
  <c r="K37" i="65" s="1"/>
  <c r="M62" i="65"/>
  <c r="M50" i="65" s="1"/>
  <c r="L37" i="65" s="1"/>
  <c r="N62" i="65"/>
  <c r="N50" i="65" s="1"/>
  <c r="M37" i="65" s="1"/>
  <c r="C62" i="65"/>
  <c r="C50" i="65" s="1"/>
  <c r="C44" i="65"/>
  <c r="D44" i="65"/>
  <c r="E44" i="65"/>
  <c r="F44" i="65"/>
  <c r="E31" i="65" s="1"/>
  <c r="G44" i="65"/>
  <c r="H44" i="65"/>
  <c r="I44" i="65"/>
  <c r="H31" i="65" s="1"/>
  <c r="J44" i="65"/>
  <c r="I31" i="65" s="1"/>
  <c r="K44" i="65"/>
  <c r="L44" i="65"/>
  <c r="L31" i="65" s="1"/>
  <c r="C45" i="65"/>
  <c r="D45" i="65"/>
  <c r="C32" i="65" s="1"/>
  <c r="E45" i="65"/>
  <c r="F45" i="65"/>
  <c r="G45" i="65"/>
  <c r="F32" i="65" s="1"/>
  <c r="H45" i="65"/>
  <c r="G32" i="65" s="1"/>
  <c r="I45" i="65"/>
  <c r="J45" i="65"/>
  <c r="K45" i="65"/>
  <c r="L45" i="65"/>
  <c r="C49" i="65"/>
  <c r="D49" i="65"/>
  <c r="E49" i="65"/>
  <c r="D36" i="65" s="1"/>
  <c r="F49" i="65"/>
  <c r="E36" i="65" s="1"/>
  <c r="G49" i="65"/>
  <c r="H49" i="65"/>
  <c r="I49" i="65"/>
  <c r="J49" i="65"/>
  <c r="I36" i="65" s="1"/>
  <c r="K49" i="65"/>
  <c r="L49" i="65"/>
  <c r="L36" i="65" s="1"/>
  <c r="C46" i="65"/>
  <c r="D46" i="65"/>
  <c r="C33" i="65" s="1"/>
  <c r="E46" i="65"/>
  <c r="F46" i="65"/>
  <c r="G46" i="65"/>
  <c r="H46" i="65"/>
  <c r="G33" i="65" s="1"/>
  <c r="I46" i="65"/>
  <c r="J46" i="65"/>
  <c r="K46" i="65"/>
  <c r="J33" i="65" s="1"/>
  <c r="L46" i="65"/>
  <c r="C47" i="65"/>
  <c r="D47" i="65"/>
  <c r="C34" i="65" s="1"/>
  <c r="E47" i="65"/>
  <c r="F47" i="65"/>
  <c r="E34" i="65" s="1"/>
  <c r="G47" i="65"/>
  <c r="H47" i="65"/>
  <c r="I47" i="65"/>
  <c r="H34" i="65" s="1"/>
  <c r="J47" i="65"/>
  <c r="I34" i="65" s="1"/>
  <c r="K47" i="65"/>
  <c r="L47" i="65"/>
  <c r="L34" i="65" s="1"/>
  <c r="C48" i="65"/>
  <c r="D48" i="65"/>
  <c r="C35" i="65" s="1"/>
  <c r="E48" i="65"/>
  <c r="F48" i="65"/>
  <c r="G48" i="65"/>
  <c r="F35" i="65" s="1"/>
  <c r="H48" i="65"/>
  <c r="G35" i="65" s="1"/>
  <c r="I48" i="65"/>
  <c r="J48" i="65"/>
  <c r="K48" i="65"/>
  <c r="L48" i="65"/>
  <c r="D43" i="65"/>
  <c r="E43" i="65"/>
  <c r="F43" i="65"/>
  <c r="G43" i="65"/>
  <c r="F30" i="65" s="1"/>
  <c r="H43" i="65"/>
  <c r="I43" i="65"/>
  <c r="J43" i="65"/>
  <c r="K43" i="65"/>
  <c r="J30" i="65" s="1"/>
  <c r="L43" i="65"/>
  <c r="L30" i="65" s="1"/>
  <c r="C43" i="65"/>
  <c r="C30" i="64"/>
  <c r="D30" i="64"/>
  <c r="E30" i="64"/>
  <c r="F30" i="64"/>
  <c r="G30" i="64"/>
  <c r="H30" i="64"/>
  <c r="I30" i="64"/>
  <c r="J30" i="64"/>
  <c r="K30" i="64"/>
  <c r="L30" i="64"/>
  <c r="C31" i="64"/>
  <c r="D31" i="64"/>
  <c r="E31" i="64"/>
  <c r="F31" i="64"/>
  <c r="G31" i="64"/>
  <c r="H31" i="64"/>
  <c r="I31" i="64"/>
  <c r="J31" i="64"/>
  <c r="K31" i="64"/>
  <c r="L31" i="64"/>
  <c r="D29" i="64"/>
  <c r="E29" i="64"/>
  <c r="F29" i="64"/>
  <c r="G29" i="64"/>
  <c r="H29" i="64"/>
  <c r="I29" i="64"/>
  <c r="J29" i="64"/>
  <c r="K29" i="64"/>
  <c r="L29" i="64"/>
  <c r="C29" i="64"/>
  <c r="C58" i="62"/>
  <c r="D58" i="62"/>
  <c r="E58" i="62"/>
  <c r="E49" i="62" s="1"/>
  <c r="E39" i="62" s="1"/>
  <c r="F58" i="62"/>
  <c r="G58" i="62"/>
  <c r="H58" i="62"/>
  <c r="I49" i="62" s="1"/>
  <c r="I39" i="62" s="1"/>
  <c r="C59" i="62"/>
  <c r="D59" i="62"/>
  <c r="E59" i="62"/>
  <c r="F59" i="62"/>
  <c r="G59" i="62"/>
  <c r="G50" i="62" s="1"/>
  <c r="G40" i="62" s="1"/>
  <c r="H59" i="62"/>
  <c r="I50" i="62" s="1"/>
  <c r="I40" i="62" s="1"/>
  <c r="C60" i="62"/>
  <c r="D60" i="62"/>
  <c r="E60" i="62"/>
  <c r="F60" i="62"/>
  <c r="G60" i="62"/>
  <c r="H60" i="62"/>
  <c r="I51" i="62" s="1"/>
  <c r="I41" i="62" s="1"/>
  <c r="C61" i="62"/>
  <c r="D61" i="62"/>
  <c r="E61" i="62"/>
  <c r="F61" i="62"/>
  <c r="G61" i="62"/>
  <c r="H61" i="62"/>
  <c r="I52" i="62" s="1"/>
  <c r="I42" i="62" s="1"/>
  <c r="C62" i="62"/>
  <c r="D62" i="62"/>
  <c r="E62" i="62"/>
  <c r="E53" i="62" s="1"/>
  <c r="E43" i="62" s="1"/>
  <c r="F62" i="62"/>
  <c r="G62" i="62"/>
  <c r="H62" i="62"/>
  <c r="I53" i="62" s="1"/>
  <c r="I43" i="62" s="1"/>
  <c r="C63" i="62"/>
  <c r="D63" i="62"/>
  <c r="E63" i="62"/>
  <c r="F63" i="62"/>
  <c r="G63" i="62"/>
  <c r="G54" i="62" s="1"/>
  <c r="G44" i="62" s="1"/>
  <c r="H63" i="62"/>
  <c r="I54" i="62" s="1"/>
  <c r="I44" i="62" s="1"/>
  <c r="D57" i="62"/>
  <c r="E57" i="62"/>
  <c r="F57" i="62"/>
  <c r="G57" i="62"/>
  <c r="H57" i="62"/>
  <c r="C57" i="62"/>
  <c r="G44" i="61"/>
  <c r="F44" i="61"/>
  <c r="E44" i="61"/>
  <c r="D44" i="61"/>
  <c r="C44" i="61"/>
  <c r="B44" i="61"/>
  <c r="G43" i="61"/>
  <c r="F43" i="61"/>
  <c r="E43" i="61"/>
  <c r="D43" i="61"/>
  <c r="C43" i="61"/>
  <c r="B43" i="61"/>
  <c r="B45" i="61"/>
  <c r="B42" i="61"/>
  <c r="B46" i="61"/>
  <c r="C45" i="61"/>
  <c r="C42" i="61"/>
  <c r="C46" i="61"/>
  <c r="D45" i="61"/>
  <c r="D42" i="61"/>
  <c r="D46" i="61"/>
  <c r="E45" i="61"/>
  <c r="E42" i="61"/>
  <c r="E46" i="61"/>
  <c r="F45" i="61"/>
  <c r="F42" i="61"/>
  <c r="F46" i="61"/>
  <c r="G45" i="61"/>
  <c r="G42" i="61"/>
  <c r="G46" i="61"/>
  <c r="G49" i="62" l="1"/>
  <c r="G39" i="62" s="1"/>
  <c r="E54" i="62"/>
  <c r="E44" i="62" s="1"/>
  <c r="G51" i="62"/>
  <c r="G41" i="62" s="1"/>
  <c r="E50" i="62"/>
  <c r="E40" i="62" s="1"/>
  <c r="G35" i="61"/>
  <c r="G38" i="61"/>
  <c r="F35" i="61"/>
  <c r="F38" i="61"/>
  <c r="E35" i="61"/>
  <c r="E38" i="61"/>
  <c r="D35" i="61"/>
  <c r="D38" i="61"/>
  <c r="C35" i="61"/>
  <c r="C38" i="61"/>
  <c r="B35" i="61"/>
  <c r="B38" i="61"/>
  <c r="B36" i="61"/>
  <c r="C36" i="61"/>
  <c r="D36" i="61"/>
  <c r="E36" i="61"/>
  <c r="F36" i="61"/>
  <c r="G36" i="61"/>
  <c r="B37" i="61"/>
  <c r="C37" i="61"/>
  <c r="D37" i="61"/>
  <c r="E37" i="61"/>
  <c r="F37" i="61"/>
  <c r="G37" i="61"/>
  <c r="H48" i="62"/>
  <c r="H38" i="62" s="1"/>
  <c r="I48" i="62"/>
  <c r="I38" i="62" s="1"/>
  <c r="D52" i="62"/>
  <c r="D42" i="62" s="1"/>
  <c r="C30" i="65"/>
  <c r="K35" i="65"/>
  <c r="L35" i="65"/>
  <c r="K33" i="65"/>
  <c r="L33" i="65"/>
  <c r="K32" i="65"/>
  <c r="L32" i="65"/>
  <c r="E32" i="65"/>
  <c r="G56" i="74"/>
  <c r="H52" i="74"/>
  <c r="I45" i="74"/>
  <c r="I48" i="74"/>
  <c r="I47" i="74"/>
  <c r="I46" i="74"/>
  <c r="C37" i="65"/>
  <c r="I30" i="65"/>
  <c r="J35" i="65"/>
  <c r="D34" i="65"/>
  <c r="F33" i="65"/>
  <c r="H36" i="65"/>
  <c r="J32" i="65"/>
  <c r="D31" i="65"/>
  <c r="J37" i="65"/>
  <c r="G30" i="65"/>
  <c r="H35" i="65"/>
  <c r="J34" i="65"/>
  <c r="D33" i="65"/>
  <c r="F36" i="65"/>
  <c r="H32" i="65"/>
  <c r="J31" i="65"/>
  <c r="G52" i="62"/>
  <c r="G42" i="62" s="1"/>
  <c r="E48" i="62"/>
  <c r="E38" i="62" s="1"/>
  <c r="H53" i="62"/>
  <c r="H43" i="62" s="1"/>
  <c r="F52" i="62"/>
  <c r="F42" i="62" s="1"/>
  <c r="D51" i="62"/>
  <c r="D41" i="62" s="1"/>
  <c r="H49" i="62"/>
  <c r="H39" i="62" s="1"/>
  <c r="D48" i="62"/>
  <c r="D38" i="62" s="1"/>
  <c r="E51" i="62"/>
  <c r="E41" i="62" s="1"/>
  <c r="E52" i="62"/>
  <c r="E42" i="62" s="1"/>
  <c r="F49" i="62"/>
  <c r="F39" i="62" s="1"/>
  <c r="H52" i="62"/>
  <c r="H42" i="62" s="1"/>
  <c r="G48" i="62"/>
  <c r="G38" i="62" s="1"/>
  <c r="D54" i="62"/>
  <c r="D44" i="62" s="1"/>
  <c r="F51" i="62"/>
  <c r="F41" i="62" s="1"/>
  <c r="D50" i="62"/>
  <c r="D40" i="62" s="1"/>
  <c r="F48" i="62"/>
  <c r="F38" i="62" s="1"/>
  <c r="F54" i="62"/>
  <c r="F44" i="62" s="1"/>
  <c r="D53" i="62"/>
  <c r="D43" i="62" s="1"/>
  <c r="H51" i="62"/>
  <c r="H41" i="62" s="1"/>
  <c r="F50" i="62"/>
  <c r="F40" i="62" s="1"/>
  <c r="D49" i="62"/>
  <c r="D39" i="62" s="1"/>
  <c r="H54" i="62"/>
  <c r="H44" i="62" s="1"/>
  <c r="H50" i="62"/>
  <c r="H40" i="62" s="1"/>
  <c r="F53" i="62"/>
  <c r="F43" i="62" s="1"/>
  <c r="E37" i="65"/>
  <c r="H37" i="65"/>
  <c r="F37" i="65"/>
  <c r="H30" i="65"/>
  <c r="I35" i="65"/>
  <c r="E33" i="65"/>
  <c r="G36" i="65"/>
  <c r="I32" i="65"/>
  <c r="K31" i="65"/>
  <c r="C31" i="65"/>
  <c r="E30" i="65"/>
  <c r="D30" i="65"/>
  <c r="E35" i="65"/>
  <c r="G34" i="65"/>
  <c r="I33" i="65"/>
  <c r="K36" i="65"/>
  <c r="C36" i="65"/>
  <c r="G31" i="65"/>
  <c r="K30" i="65"/>
  <c r="D35" i="65"/>
  <c r="F34" i="65"/>
  <c r="H33" i="65"/>
  <c r="J36" i="65"/>
  <c r="F31" i="65"/>
  <c r="K34" i="65"/>
  <c r="D32" i="65"/>
  <c r="G53" i="62"/>
  <c r="G43" i="62" s="1"/>
  <c r="L42" i="59"/>
  <c r="L41" i="59"/>
  <c r="L40" i="59"/>
  <c r="L39" i="59"/>
  <c r="L38" i="59"/>
  <c r="L37" i="59"/>
  <c r="L36" i="59"/>
  <c r="R34" i="56"/>
  <c r="Q34" i="56"/>
  <c r="P34" i="56"/>
  <c r="O34" i="56"/>
  <c r="N34" i="56"/>
  <c r="M34" i="56"/>
  <c r="L34" i="56"/>
  <c r="K34" i="56"/>
  <c r="R33" i="56"/>
  <c r="Q33" i="56"/>
  <c r="P33" i="56"/>
  <c r="O33" i="56"/>
  <c r="N33" i="56"/>
  <c r="M33" i="56"/>
  <c r="L33" i="56"/>
  <c r="K33" i="56"/>
  <c r="R32" i="56"/>
  <c r="Q32" i="56"/>
  <c r="P32" i="56"/>
  <c r="O32" i="56"/>
  <c r="N32" i="56"/>
  <c r="M32" i="56"/>
  <c r="L32" i="56"/>
  <c r="K32" i="56"/>
  <c r="M35" i="59"/>
  <c r="N35" i="59"/>
  <c r="O35" i="59"/>
  <c r="P35" i="59"/>
  <c r="Q35" i="59"/>
  <c r="R35" i="59"/>
  <c r="S35" i="59"/>
  <c r="L35" i="59"/>
  <c r="L31" i="56"/>
  <c r="M31" i="56"/>
  <c r="N31" i="56"/>
  <c r="O31" i="56"/>
  <c r="P31" i="56"/>
  <c r="Q31" i="56"/>
  <c r="R31" i="56"/>
  <c r="K31" i="56"/>
  <c r="H45" i="74" l="1"/>
  <c r="H48" i="74"/>
  <c r="H47" i="74"/>
  <c r="H46" i="74"/>
  <c r="F56" i="74"/>
  <c r="G52" i="74"/>
  <c r="L51" i="60"/>
  <c r="K51" i="60"/>
  <c r="J51" i="60"/>
  <c r="D50" i="60"/>
  <c r="E50" i="60" s="1"/>
  <c r="F50" i="60" s="1"/>
  <c r="G50" i="60" s="1"/>
  <c r="H50" i="60" s="1"/>
  <c r="I50" i="60" s="1"/>
  <c r="J50" i="60" s="1"/>
  <c r="K50" i="60" s="1"/>
  <c r="L50" i="60" s="1"/>
  <c r="E33" i="58"/>
  <c r="F33" i="58" s="1"/>
  <c r="G33" i="58" s="1"/>
  <c r="H33" i="58" s="1"/>
  <c r="I33" i="58" s="1"/>
  <c r="J33" i="58" s="1"/>
  <c r="K33" i="58" s="1"/>
  <c r="E37" i="57"/>
  <c r="F37" i="57" s="1"/>
  <c r="G37" i="57" s="1"/>
  <c r="H37" i="57" s="1"/>
  <c r="I37" i="57" s="1"/>
  <c r="J37" i="57" s="1"/>
  <c r="K37" i="57" s="1"/>
  <c r="P20" i="49"/>
  <c r="P21" i="49"/>
  <c r="P22" i="49"/>
  <c r="P23" i="49"/>
  <c r="P24" i="49"/>
  <c r="P25" i="49"/>
  <c r="P26" i="49"/>
  <c r="P19" i="49"/>
  <c r="O20" i="49"/>
  <c r="O21" i="49"/>
  <c r="O22" i="49"/>
  <c r="O23" i="49"/>
  <c r="O24" i="49"/>
  <c r="O25" i="49"/>
  <c r="O26" i="49"/>
  <c r="O19" i="49"/>
  <c r="G45" i="74" l="1"/>
  <c r="G48" i="74"/>
  <c r="G47" i="74"/>
  <c r="G46" i="74"/>
  <c r="E56" i="74"/>
  <c r="F52" i="74"/>
  <c r="C30" i="38"/>
  <c r="D30" i="38"/>
  <c r="E30" i="38"/>
  <c r="F30" i="38" s="1"/>
  <c r="C31" i="38"/>
  <c r="D31" i="38"/>
  <c r="E31" i="38"/>
  <c r="F31" i="38" s="1"/>
  <c r="C32" i="38"/>
  <c r="D32" i="38"/>
  <c r="E32" i="38"/>
  <c r="C33" i="38"/>
  <c r="D33" i="38"/>
  <c r="E33" i="38"/>
  <c r="D29" i="38"/>
  <c r="E29" i="38"/>
  <c r="F29" i="38" s="1"/>
  <c r="F33" i="38" l="1"/>
  <c r="F45" i="74"/>
  <c r="F48" i="74"/>
  <c r="F47" i="74"/>
  <c r="F46" i="74"/>
  <c r="D56" i="74"/>
  <c r="E52" i="74"/>
  <c r="F32" i="38"/>
  <c r="B23" i="26"/>
  <c r="B24" i="26" s="1"/>
  <c r="B25" i="26" s="1"/>
  <c r="B26" i="26" s="1"/>
  <c r="B27" i="26" s="1"/>
  <c r="B28" i="26" s="1"/>
  <c r="B29" i="26" s="1"/>
  <c r="B30" i="26" s="1"/>
  <c r="E45" i="74" l="1"/>
  <c r="E48" i="74"/>
  <c r="E47" i="74"/>
  <c r="E46" i="74"/>
  <c r="C56" i="74"/>
  <c r="C52" i="74" s="1"/>
  <c r="D52" i="74"/>
  <c r="B51" i="68"/>
  <c r="B52" i="68"/>
  <c r="D45" i="74" l="1"/>
  <c r="D48" i="74"/>
  <c r="D47" i="74"/>
  <c r="D46" i="74"/>
  <c r="C45" i="74"/>
  <c r="C48" i="74"/>
  <c r="C47" i="74"/>
  <c r="C46" i="74"/>
  <c r="B40" i="68"/>
  <c r="B39"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tc={87982432-C659-440B-B444-393BAA7DD62E}</author>
  </authors>
  <commentList>
    <comment ref="A1" authorId="0" shapeId="0" xr:uid="{87982432-C659-440B-B444-393BAA7DD62E}">
      <text>
        <r>
          <rPr>
            <sz val="11"/>
            <color theme="1"/>
            <rFont val="Calibri"/>
            <family val="2"/>
            <scheme val="minor"/>
          </rPr>
          <t>[Comentário encadeado]
Sua versão do Excel permite que você leia este comentário encadeado, no entanto, as edições serão removidas se o arquivo for aberto em uma versão mais recente do Excel. Saiba mais: https://go.microsoft.com/fwlink/?linkid=870924
Comentário:
    Os dados estaduais não estão disponíveis. Eles divulgados apenas a nível de Brasil e Grandes Regiões.</t>
        </r>
      </text>
    </comment>
  </commentList>
</comments>
</file>

<file path=xl/sharedStrings.xml><?xml version="1.0" encoding="utf-8"?>
<sst xmlns="http://schemas.openxmlformats.org/spreadsheetml/2006/main" count="28865" uniqueCount="2783">
  <si>
    <t>População residente enviada ao Tribunal de Contas da União</t>
  </si>
  <si>
    <t>Brasil, Grandes Regiões e Unidades da Federação - 2001-2020</t>
  </si>
  <si>
    <t>Brasil, Grandes Regiões e</t>
  </si>
  <si>
    <t>População enviada ao Tribunal de Contas da União</t>
  </si>
  <si>
    <t>Unidades da Federação</t>
  </si>
  <si>
    <t>Brasil</t>
  </si>
  <si>
    <t>Nordeste</t>
  </si>
  <si>
    <t>Sergipe</t>
  </si>
  <si>
    <t>Rondônia</t>
  </si>
  <si>
    <t>Acre</t>
  </si>
  <si>
    <t>Amazonas</t>
  </si>
  <si>
    <t>Roraima</t>
  </si>
  <si>
    <t>Pará</t>
  </si>
  <si>
    <t>Amapá</t>
  </si>
  <si>
    <t>Tocantins</t>
  </si>
  <si>
    <t>Maranhão</t>
  </si>
  <si>
    <t>Piauí</t>
  </si>
  <si>
    <t>Ceará</t>
  </si>
  <si>
    <t>Rio Grande do Norte</t>
  </si>
  <si>
    <t>Paraíba</t>
  </si>
  <si>
    <t>Pernambuco</t>
  </si>
  <si>
    <t>Alagoas</t>
  </si>
  <si>
    <t>Bahia</t>
  </si>
  <si>
    <t>Minas Gerais</t>
  </si>
  <si>
    <t>Espírito Santo</t>
  </si>
  <si>
    <t>Rio de Janeiro</t>
  </si>
  <si>
    <t>São Paulo</t>
  </si>
  <si>
    <t>Paraná</t>
  </si>
  <si>
    <t>Santa Catarina</t>
  </si>
  <si>
    <t>Rio Grande do Sul</t>
  </si>
  <si>
    <t>Mato Grosso do Sul</t>
  </si>
  <si>
    <t>Mato Grosso</t>
  </si>
  <si>
    <t>Goiás</t>
  </si>
  <si>
    <t>Distrito Federal</t>
  </si>
  <si>
    <t>Norte</t>
  </si>
  <si>
    <t>Sudeste</t>
  </si>
  <si>
    <t>Sul</t>
  </si>
  <si>
    <t>Centro-Oeste</t>
  </si>
  <si>
    <t>Fonte: IBGE. Diretoria de Pesquisas, Coordenação de População e Indicadores Sociais.</t>
  </si>
  <si>
    <t>Nota técnica: Para cumprimento do Artigo 102 da Lei Orgânica nº 8443 do Tribunal de Contas da União (TCU), de 16 de julho de 1992, as populações enviadas ao TCU obedeceram aos seguintes critérios:</t>
  </si>
  <si>
    <t>1) 2001 a 2003: estimativas das populações residentes municipais calculadas com base na Projeção Populacional para o Brasil - Revisão 2000. Os dados podem ser consultados em: https://www.ibge.gov.br/estatisticas/sociais/populacao/9103-estimativas-de-populacao.html?=&amp;t=downloads</t>
  </si>
  <si>
    <t>2) 2004 a 2006: estimativas das populações residentes municipais calculadas com base na Projeção Populacional para o Brasil - Revisão 2004. Os dados podem ser consultados em: https://www.ibge.gov.br/estatisticas/sociais/populacao/9103-estimativas-de-populacao.html?=&amp;t=downloads</t>
  </si>
  <si>
    <t>3) 2007: População residente obtida da Contagem Populacional 2007 para 5543 municípios e populações estimadas para 129 municípios, cuja metodologia pode ser consultada em: https://www.ibge.gov.br/estatisticas/sociais/populacao/9065-contagem-da-populacao.html?edicao=10189&amp;t=resultados</t>
  </si>
  <si>
    <t>4) 2008 e 2009: estimativas das populações residentes municipais calculadas com base na Projeção Populacional para o Brasil - Revisão 2008. Notas metodológicas podem ser consultadas em: https://www.ibge.gov.br/estatisticas/sociais/populacao/9103-estimativas-de-populacao.html?=&amp;t=notas-tecnicas</t>
  </si>
  <si>
    <t>5) 2010: População residente obtida do Censo Demográfico 2010, cujo resultado pode ser consultado em: http://www.ibge.gov.br/home/estatistica/populacao/censo2010/primeiros_resultados/default_primeiros_resultados.shtm</t>
  </si>
  <si>
    <t>6) 2011 e 2012: estimativas das populações residentes municipais calculadas com base na Projeção Populacional para o Brasil. Notas metodológicas podem ser consultadas em: https://www.ibge.gov.br/estatisticas/sociais/populacao/9103-estimativas-de-populacao.html?=&amp;t=notas-tecnicas</t>
  </si>
  <si>
    <t>7) 2013 a 2017:  estimativas das populações residentes municipais calculadas com base na Projeção da população para o Brasil e Unidades da Federação, por sexo e idade,2013. Notas metodológicas podem ser consultadas em: https://www.ibge.gov.br/estatisticas/sociais/populacao/9103-estimativas-de-populacao.html?=&amp;t=notas-tecnicas</t>
  </si>
  <si>
    <t>Gráfico 1.1: Seis melhores desempenhos do PIB e posição de Sergipe</t>
  </si>
  <si>
    <t>1. Coleta de dados:</t>
  </si>
  <si>
    <t>1.1 Acessar: https://www.ibge.gov.br/estatisticas/economicas/contas-nacionais/9054-contas-regionais-do-brasil.html?=&amp;t=downloads</t>
  </si>
  <si>
    <t>1.2 Ir para Downloads -&gt; Ano mais recente -&gt; xls -&gt; Especiais _2010_AnoMaisRecente_xls.zip</t>
  </si>
  <si>
    <t>1.3 Abrir Arquivo Zip -&gt; Tab03.xls</t>
  </si>
  <si>
    <t>2. Tratamento de dados:</t>
  </si>
  <si>
    <t>2.1 Calcular a taxa de variação percentual, entre o ano mais recente e ano anterior a ele, da seguinte forma: [(Vi1/Vi0)-1]x100, para V = índice de volume, i = unidade territorial, 1 = ano posterior, 0 = ano anterior, para Brasil, Nordeste e Unidades da Federação, com uma casa decimal.</t>
  </si>
  <si>
    <t>2.2 Ordenar e selecionar as seis maiores variações entre ano mais recente e o ano anterior a ele, junto com os valores de Brasil, Nordeste e Sergipe.</t>
  </si>
  <si>
    <t>2.3 Calcular a taxa de variação percentual, entre o ano mais recente e o ano de 2010 (início da série), da seguinte forma:  Vi1-100, sendo V = índice de volume, i = unidade territorial, 1 = ano mais recente, para Brasil, Nordeste e Unidades da Federação, com uma casa decimal.</t>
  </si>
  <si>
    <t>2.4 Ordenar e selecionar as seis maiores variações entre o ano mais recente e 2010, junto com os valores de Brasil, Nordeste e Sergipe.</t>
  </si>
  <si>
    <t>3. Confecção das Figuras:</t>
  </si>
  <si>
    <t>3.1 Fazer um Gráfico de barras para os valores das seis maiores variações do ano mais recente e outro com as seis maiores entre o ano mais recente e 2010</t>
  </si>
  <si>
    <t>3.2 O gráfico das seis maiores variações do ano mais recente ficará na parte esquerda da área reservada para o Gráfico 1.1 no Anuário</t>
  </si>
  <si>
    <t>3.3 O gráfico das seis maiores variações entre o ano mais recente e 2010 ficará na parte direita da área reservada para o Gráfico 1.1 no Anuário</t>
  </si>
  <si>
    <t>3.4 Inserir e exibir elementos do gráfico (títulos, subtítulos, rótulos, valores, legendas de cada barra, fonte de dados e cores) conforme figura do Anuário</t>
  </si>
  <si>
    <t>Brasil, Grandes Regiões
e
Unidades da Federação</t>
  </si>
  <si>
    <t>Tx Var</t>
  </si>
  <si>
    <t>Ordem</t>
  </si>
  <si>
    <t>BR
e
Unidades da Federação</t>
  </si>
  <si>
    <t>BR</t>
  </si>
  <si>
    <t>Série encadeada do volume do Produto Interno Bruto (base:2010 = 100)</t>
  </si>
  <si>
    <t>Tx Vari.</t>
  </si>
  <si>
    <t>NE</t>
  </si>
  <si>
    <t>tn/tn-1</t>
  </si>
  <si>
    <t>tn/t0</t>
  </si>
  <si>
    <t>SE</t>
  </si>
  <si>
    <t xml:space="preserve">               Brasil</t>
  </si>
  <si>
    <t>MT</t>
  </si>
  <si>
    <t>SC</t>
  </si>
  <si>
    <t>MS</t>
  </si>
  <si>
    <t xml:space="preserve">Mato Grosso </t>
  </si>
  <si>
    <t>Gráfico 1.2: Evolução da taxa de crescimento do PIB</t>
  </si>
  <si>
    <t>2. Tratamento de Dados:</t>
  </si>
  <si>
    <t>2.1 Extrair os valores desde o início da Série para Nordeste, Sergipe e Brasil.</t>
  </si>
  <si>
    <t>2.2 Obter variações percentuais de 2011 até o ano mais recente, da seguinte forma: [(AnoPosterior/AnoAnterior)-1]x100</t>
  </si>
  <si>
    <t>3. Confecção da Figura:</t>
  </si>
  <si>
    <t>3.1 Criar gráfico combinaçao com os dados, deixando os de Sergipe como linha e Brasil e Nordeste como colunas agrupadas</t>
  </si>
  <si>
    <t>3.2 Adicionar duas linhas de tendência logarítmicas, uma para Sergipe e outra para Nordeste</t>
  </si>
  <si>
    <t>3.3 Inserir e exibir elementos do gráfico (títulos, subtítulos, rótulos, valores, legendas de cada barra, fonte de dados e cores) conforme figura do Anuário</t>
  </si>
  <si>
    <t>Nordeste e Sergipe 2017... = estimativa  4e Consultoria - PIB real - dessazonalizado - média móvel</t>
  </si>
  <si>
    <t>Santander: Ne = -0,5 e Se = 0,1</t>
  </si>
  <si>
    <t>Brasil 2017... = IBGE/PIB trimestral</t>
  </si>
  <si>
    <t>http://www.4econsultoria.com.br/upload/arquivos/Radar/1704_Radar.pdf</t>
  </si>
  <si>
    <t>Gráfico 1.3: Seis maiores desempenhos do PIB per capita e posição de Sergipe</t>
  </si>
  <si>
    <t>1. Coleta de Dados:</t>
  </si>
  <si>
    <t>1.1 PIB:</t>
  </si>
  <si>
    <t>1.1.1 Acessar: https://www.ibge.gov.br/estatisticas/economicas/contas-nacionais/9054-contas-regionais-do-brasil.html?=&amp;t=downloads</t>
  </si>
  <si>
    <t>1.1.2 Ir para Downloads -&gt; Ano Atual -&gt; xls -&gt; Especiais _2010_AnoMaisRecente_xls.zip</t>
  </si>
  <si>
    <t>1.1.3 Abrir Arquivo Zip -&gt; Tab01.xls</t>
  </si>
  <si>
    <t>1.2 Deflator do PIB:</t>
  </si>
  <si>
    <t>1.2.1 Acessar: https://www.ibge.gov.br/estatisticas/economicas/contas-nacionais/9054-contas-regionais-do-brasil.html?=&amp;t=downloads</t>
  </si>
  <si>
    <t>1.2.2 Ir para Downloads -&gt; Ano Atual -&gt; xls -&gt; Especiais _2010_AnoMaisRecente_xls.zip</t>
  </si>
  <si>
    <t>1.2.3 Abrir Arquivo Zip -&gt; Tab03.xls</t>
  </si>
  <si>
    <t>1.3 População:</t>
  </si>
  <si>
    <t>1.3.1 Acessar https://www.ibge.gov.br/estatisticas/sociais/populacao/9103-estimativas-de-populacao.html?=&amp;t=resultados</t>
  </si>
  <si>
    <t>1.3.2 No centro da tela, em "Estimativas da População enviadas ao TCU" clicar em "xls", para fazer o download do arquivo</t>
  </si>
  <si>
    <t>2.2 Deflacionar (expurgar a inflação) do ano de 2010, com base no ano mais recente, da seguinte forma:</t>
  </si>
  <si>
    <t>2.1.1 Calcular a taxa de variação dos índices à tabela 03, da seguinte forma: (ano posterior - ano anterior)/ano anterior, em uma tabela separada</t>
  </si>
  <si>
    <t>2.1.2 Calcular os índices deflatores, de seguinte forma:</t>
  </si>
  <si>
    <t>2.1.2.1 a) atribuir o valor 100 no ano mais recente; b) calcular o índice do ano anterior, da seguinte forma: índice do ano posterior/(1+taxa de variação)</t>
  </si>
  <si>
    <t>2.1.3 Dividir o Valor nominal do PIB à tabela 01 pelo índice encontrado para o ano de 2010 e multiplicar o resultado por 100. Esse será o PIB deflacionado. Obs. O PIB deflacionado do ano mais recente é o próprio PIB nominal desse mesmo ano (sem dividir por nada)</t>
  </si>
  <si>
    <t>2.2 Multiplicar o PIB deflacionado do ano mais recente e de 2010 por 1.000.000</t>
  </si>
  <si>
    <t>2.3 Obter o PIB per capita do ano mais recente e de 2010, dividindo o PIB deflacionado de cada localidade pela sua população nesses mesmos anos</t>
  </si>
  <si>
    <t>2.4 Dividir o PIB per capita do ano mais recente pelo de 2010 e subtrair 1 do resultado.</t>
  </si>
  <si>
    <t>2.5 Separar os seis maiores PIB per capita do ano mais recente, junto com os de Brasil, Sergipe e Nordeste numa tabela</t>
  </si>
  <si>
    <t>2.6 Separar os seis maiores quocientes entre os PIB per capita do ano mais recente e o de 2010, junto com os de Brasil, Sergipe e Nordeste numa tabela</t>
  </si>
  <si>
    <t>3. Confecção de Figura:</t>
  </si>
  <si>
    <t>3.1 Fazer um gráfico de barras empilhadas para os seis maiores PIB per capita do ano mais recente</t>
  </si>
  <si>
    <t>3.2 Fazer um gráfico de barras empilhadas para os seis maiores quocientes entre os PIB per capita do ano mais recente e o de 2002</t>
  </si>
  <si>
    <t>Ne</t>
  </si>
  <si>
    <t>Se</t>
  </si>
  <si>
    <t>RS</t>
  </si>
  <si>
    <t>RJ</t>
  </si>
  <si>
    <t>SP</t>
  </si>
  <si>
    <t>DF</t>
  </si>
  <si>
    <t>PIB def pc 2010-2019</t>
  </si>
  <si>
    <t>Produto Interno Bruto (1 000 000 R$) real per capita</t>
  </si>
  <si>
    <t>PIB DEFLACIONADO:</t>
  </si>
  <si>
    <t>POPULAÇÃO:</t>
  </si>
  <si>
    <t>Produto Interno Bruto (1 000 000 R$)</t>
  </si>
  <si>
    <t>Fonte: IBGE, em parceria com os Órgãos Estaduais de Estatística, Secretarias Estaduais de Governo e Superintendência da Zona Franca de Manaus - SUFRAMA.</t>
  </si>
  <si>
    <t>Gráfico 1.4: Evolução do PIB per capita</t>
  </si>
  <si>
    <t>1. Coleta de Dados</t>
  </si>
  <si>
    <t>1.3.2 Em "População residente das Unidades da Federação e Grandes Regiões, enviada ao Tribunal de Contas da União - 2001-2020" clicar em "xls", para fazer o download do arquivo</t>
  </si>
  <si>
    <t>2.1 Multiplicar o PIB por 1.000.000</t>
  </si>
  <si>
    <t>2.2 Deflacionar (expurgar a inflação), com base no ano mais recente, da seguinte forma:</t>
  </si>
  <si>
    <t>2.2.1 Calcular a taxa de variação dos índices à tabela 03, da seguinte forma: (ano posterior - ano anterior)/ano anterior, em uma tabela separada</t>
  </si>
  <si>
    <t>2.2.2 Calcular os índices deflatores, de seguinte forma:</t>
  </si>
  <si>
    <t>2.2.2.1 a) atribuir o valor 100 no ano mais recente; b) calcular o índice do ano anterior, da seguinte forma: índice do ano posterior/(1+taxa de variação)</t>
  </si>
  <si>
    <t>2.2.3 Dividir o Valor nominal do PIB à tabela 01 pelo índice encontrado para cada ano e multiplicar o resultado por 100. Esse será o PIB deflacionado. Obs. O PIB deflacionado do ano mais recente é o próprio PIB nominal desse mesmo ano (sem dividir por nada)</t>
  </si>
  <si>
    <t>2.3 Obter o PIB per capita, dividindo o PIB deflacionado de cada localidade pela sua população nesses mesmos anos</t>
  </si>
  <si>
    <t>2.4 Separar os PIB per capita de Brasil, Sergipe e Nordeste numa tabela</t>
  </si>
  <si>
    <t>3.1 Fazer um gráfico de combinação, com Brasil e Nordeste em colunas e Sergipe como linha desde 2010</t>
  </si>
  <si>
    <t>3.2 Inserir e exibir elementos do gráfico (títulos, subtítulos, rótulos, valores, legendas de cada barra, fonte de dados e cores) conforme figura do Anuário</t>
  </si>
  <si>
    <t>Vd arquivo "Nominal e deflacionado.xlsx"</t>
  </si>
  <si>
    <t>Gráfico 1.5: Participação dos salários no PIB (ótica da renda)</t>
  </si>
  <si>
    <t>1.2 Ir para Downloads -&gt; Ano mais recente -&gt; xls -&gt; PIB_Otica_Da_Renda.xls</t>
  </si>
  <si>
    <t>1.3 Extrair dados para Brasil, Nordeste e Sergipe, respectivamente das planilhas 1, 10 e 18, em "Participação dos componentes do PIB sobre o PIB..."</t>
  </si>
  <si>
    <t>2. Confecção de Figura:</t>
  </si>
  <si>
    <t>2.1 Criar gráfico de combinação, com Brasil e Nordeste em colunas e Sergipe como gráfico de linha</t>
  </si>
  <si>
    <t>2.2 Inserir e exibir elementos do gráfico (títulos, subtítulos, rótulos, valores, legendas de cada barra, fonte de dados e cores) conforme figura do Anuário</t>
  </si>
  <si>
    <t>Salários</t>
  </si>
  <si>
    <t>Br</t>
  </si>
  <si>
    <t>CONTAS REGIONAIS DO BRASIL - 2010-2019</t>
  </si>
  <si>
    <t>Ano de referência 2010</t>
  </si>
  <si>
    <t xml:space="preserve">Componentes do PIB sob a ótica da renda em valores correntes </t>
  </si>
  <si>
    <t>Participação dos componentes do  PIB sobre o PIB do Brasil</t>
  </si>
  <si>
    <t>Produto Interno Bruto (Ótica da Renda e Ótica da Produção)</t>
  </si>
  <si>
    <t>Componentes do PIB sob o ótica da renda</t>
  </si>
  <si>
    <t>Valores correntes (1 000 000 R$)</t>
  </si>
  <si>
    <t>Participação dos componentes do PIB sobre o PIB do Brasil (%)</t>
  </si>
  <si>
    <t>Valor Adicionado</t>
  </si>
  <si>
    <t>Remuneração</t>
  </si>
  <si>
    <t>Contribuição social</t>
  </si>
  <si>
    <t xml:space="preserve">Impostos sobre a produção </t>
  </si>
  <si>
    <t>Impostos sobre produto, líquidos de subsídios</t>
  </si>
  <si>
    <t>Outros impostos sobre a produção líquidos de subsídios</t>
  </si>
  <si>
    <t>Excedente Operacional Bruto (EOB) e Rendimento Misto (RM)</t>
  </si>
  <si>
    <t>PIB - Ótica da Renda</t>
  </si>
  <si>
    <t>PIB - Ótica Produção</t>
  </si>
  <si>
    <t>..</t>
  </si>
  <si>
    <t>Fonte: IBGE, em parceria com os Órgãos Estaduais de Estatística, Secretarias Estaduais de Governo e Superintendência da Zona Franca de Manaus  SUFRAMA</t>
  </si>
  <si>
    <t>Participação dos componentes do  PIB sobre o PIB da Região</t>
  </si>
  <si>
    <t>Participação dos componentes do  PIB da Região sobre os componentes do PIB Brasil</t>
  </si>
  <si>
    <t>Região Nordeste</t>
  </si>
  <si>
    <t>Participação dos componentes do PIB sobre o PIB da Região (%)</t>
  </si>
  <si>
    <t>Participação dos componente do PIB da Região sobre os componentes do PIB Brasil (%)</t>
  </si>
  <si>
    <t>Participação dos componentes do  PIB sobre o PIB da UF</t>
  </si>
  <si>
    <t>Participação dos componentes do  PIB da UF sobre os componentes do PIB Brasil</t>
  </si>
  <si>
    <t>Participação dos componentes do PIB sobre o PIB da UF (%)</t>
  </si>
  <si>
    <t>Gráfico 1.6: Participação das contribuições sociais no PIB (ótica da renda)</t>
  </si>
  <si>
    <t>Contribuição Social</t>
  </si>
  <si>
    <t>IBGE/Contas Regionais/PIB/ótica da renda</t>
  </si>
  <si>
    <t>Gráfico 1.7: Participação dos impostos líquidos de subsídios no PIB (ótica da renda)</t>
  </si>
  <si>
    <t>Gráfico 1.8: Participação do excedente operacional bruto e rendas mistas no PIB (ótica da renda)</t>
  </si>
  <si>
    <t>Gráfico 1.9: Se: atividades de maiores crescimentos</t>
  </si>
  <si>
    <t>1.2 Ir para Downloads -&gt; Ano mais recente-&gt; xls -&gt; Especiais _2010_AnoMaisRecente_xls.zip</t>
  </si>
  <si>
    <t>1.3 Abrir Arquivo Zip -&gt; Tab05.xls</t>
  </si>
  <si>
    <t>2.1 Montar uma tabela com os dados de 2010 e do ano mais recente para Sergipe, das diferentes atividades que estão em cada uma das planilhas, começando da planilha "Tabela5.2" (Agropecuária)</t>
  </si>
  <si>
    <t>2.2 Calcular a variação percentual do valor, da seguinte forma:</t>
  </si>
  <si>
    <t>2.2.1 Para o ano mais recente:  [(AnoMaisRecente/AnoAnteriorAoMaisRecente)-1]x100</t>
  </si>
  <si>
    <t>2.2.2 Para a variação entre o ano mais recente e 2010:  AnoMaisRecente - Ano2010</t>
  </si>
  <si>
    <t>2.3 Selecionar os seis setores com maiores resultados</t>
  </si>
  <si>
    <t>3.1 Criar gráfico de barras empilhadas (um para a variação do ano mais recente e outro para a variação do período entre o ano mais recente e 2010)</t>
  </si>
  <si>
    <t>Atividade</t>
  </si>
  <si>
    <t>Informação e comunicação</t>
  </si>
  <si>
    <t>Atividades imobiliárias</t>
  </si>
  <si>
    <t>Alojamento e alimentação</t>
  </si>
  <si>
    <t>Atividades profissionais, científicas e técnicas, administrativas e serviços complementares</t>
  </si>
  <si>
    <t>Atividades financeiras, de seguros e serviços relacionados</t>
  </si>
  <si>
    <t>Eletricidade e gás, água, esgoto, atividades de gestão de resíduos e descontaminação</t>
  </si>
  <si>
    <t>Agropecuária</t>
  </si>
  <si>
    <t>Variação</t>
  </si>
  <si>
    <t>2019/2018</t>
  </si>
  <si>
    <t>2019/2010</t>
  </si>
  <si>
    <t>Indústrias Extrativas</t>
  </si>
  <si>
    <t>Administração, defesa, educação e saúde públicas e seguridade social</t>
  </si>
  <si>
    <t>Gráfico 1.9: Se: atividades de piores desempenhos</t>
  </si>
  <si>
    <t>2.1 Montar uma tabela com os dados de 2010 e do ano mais recente para Sergipe, das diferentes atividades que estão em cada uma das planilhas, começando da planilha "Tabela5.2" (Agricultura...)</t>
  </si>
  <si>
    <t>2.2.1 Para o ano mais recente:  [(AnoMaisRecente - AnoAnteriorAoMaisRecente) / AnoAnteriorAoMaisRecente] x 100</t>
  </si>
  <si>
    <t>2.3 Selecionar os seis setores com menores resultados</t>
  </si>
  <si>
    <t>Variação percentual do volume (%)</t>
  </si>
  <si>
    <t>Tabela 1.1: Participação (%) do valor adicionado bruto no total de todas atividades</t>
  </si>
  <si>
    <t>1.2 Ir para Downloads -&gt; Ano Mais Recente -&gt; xls -&gt; Especiais _2010_AnoMaisRecente_xls.zip</t>
  </si>
  <si>
    <t>1.3 Abrir Arquivo Zip -&gt; Tab07.xls</t>
  </si>
  <si>
    <t>1.4 Usar as tabelas: Brasil  (Planilha 7.1), Nordeste (Planilha 7.10) e Sergipe (Planilha 7.18)</t>
  </si>
  <si>
    <t>2.1 Selecionar dados de Brasil, Nordeste e Sergipe, de todas as atividades, nos seguintes intervalos de tempo: 2010, 2012, 2014, 2016 e 2018</t>
  </si>
  <si>
    <t>2.1.1 Os novos anos serão inseridos na última coluna à direita, excluindo-se o primeiro ano à esquerda da tabela</t>
  </si>
  <si>
    <t>3.1 Inserir e exibir elementos do gráfico (títulos, subtítulos, rótulos, valores, legendas de cada barra, fonte de dados e cores) conforme figura do Anuário</t>
  </si>
  <si>
    <t>Indicador</t>
  </si>
  <si>
    <t>Agricultura, inclusive apoio à agricultura e a pós-colheita</t>
  </si>
  <si>
    <t>Pecuária, inclusive apoio à Pecuária</t>
  </si>
  <si>
    <t>Produção florestal, pesca e aquicultura</t>
  </si>
  <si>
    <t>Indústria</t>
  </si>
  <si>
    <t>Indústrias extrativas</t>
  </si>
  <si>
    <t>Indústrias de transformação</t>
  </si>
  <si>
    <t>Construção</t>
  </si>
  <si>
    <t>Serviços</t>
  </si>
  <si>
    <t>Comércio e reparação de veículos automotores e motocicletas</t>
  </si>
  <si>
    <t>Educação e saúde privadas</t>
  </si>
  <si>
    <t>Demais Serviços</t>
  </si>
  <si>
    <t>Fonte: IBGE/SCR/Especiais</t>
  </si>
  <si>
    <t>Gráfico 2.1: Se: valor bruto da produção - Agricultura</t>
  </si>
  <si>
    <t>1.2 Ir para Downloads -&gt; Ano Mais Recente -&gt; xls -&gt; Conta_Da_Producao_2010_AnoMaisRecente_xls.zip</t>
  </si>
  <si>
    <t>1.3 Abrir Arquivo Zip -&gt; Tabela17.xls -&gt; Planilha 17.2</t>
  </si>
  <si>
    <t>2.1 Deflacionar (excluir a inflação) dos valores, da seguinte forma:</t>
  </si>
  <si>
    <t>2.1.1 Construir os índices deflatores de cada tabela, da seguinte forma:</t>
  </si>
  <si>
    <t>2.1.1.1 Atribuir o valor 100 ao ano mais recente DOS DADOS A SEREM DEFLACIONADOS (base)</t>
  </si>
  <si>
    <t>2.1.1.2 Calcular o índices dos anos sucessivamente anteriores, da seguinte forma: Índice do ano anterior = índice do ano posterior / índice de preço (penúltima coluna) do ano posterior</t>
  </si>
  <si>
    <t>2.1.2 Dividir os valores a preços correntes (última coluna) pelo índice deflator de cada respectivo ano e multiplicar por 100. Esse será o valor deflacionado. Obs. O valor deflacionado do ano mais recente é o mesmo sem deflação desse mesmo ano (sem dividir por nada)</t>
  </si>
  <si>
    <t>2.1.3 Montar uma tabela com os valores deflacionados de Valor Bruto da Produção, Consumo Intermediário e Valor Adicionado Bruto</t>
  </si>
  <si>
    <t>3.1 Montar gráfico de combinação, com counas empilhadas para Consumo Intermediário e Valor Bruto Adicionado e de linha para Valor Bruto da Produção</t>
  </si>
  <si>
    <t>Valor bruto da produção</t>
  </si>
  <si>
    <t>Consumo intermediário</t>
  </si>
  <si>
    <t>Valor adicionado bruto</t>
  </si>
  <si>
    <t>Gráfico 2.2: Valor Adicionado Bruto (VAB) - Agricultura</t>
  </si>
  <si>
    <t>1. Para Coletar os Dados:</t>
  </si>
  <si>
    <t>1.1 Abrir link: https://www.ibge.gov.br/estatisticas/economicas/contas-nacionais/9054-contas-regionais-do-brasil.html?=&amp;t=downloads;</t>
  </si>
  <si>
    <t>2.1 Calcular a variação do volume, na tabela Valor Adicionado Bruto, da seguinte forma: (índice de volume - 1) x100</t>
  </si>
  <si>
    <t>3. Para Montar a Figura:</t>
  </si>
  <si>
    <t>3.1 Montar gráfico de linhas suavizadas</t>
  </si>
  <si>
    <t>Gráfico 2.3: Lavoura temporária: variação da quantidade produzida e do valor dos principais produtos agrícolas sergipanos</t>
  </si>
  <si>
    <t>1.1 Dados:</t>
  </si>
  <si>
    <t>1.1.1 Abrir link https://sidra.ibge.gov.br/Tabela/1612</t>
  </si>
  <si>
    <t>1.1.2 Em "Layout":</t>
  </si>
  <si>
    <t>1.1.2.1 Selecionar e arrastar "Produto da lavoura temporária" e "Variável" para "Na coluna" (deixar "Variável" abaixo de "Produto da lavoura temporária")</t>
  </si>
  <si>
    <t>1.1.2.2 Selecionar e arrastar "Ano" para "Na linha"</t>
  </si>
  <si>
    <t>1.1.3 Em "Variável", selecionar "Valor de Produção (Mil...)" e "Quantidade Produzida"</t>
  </si>
  <si>
    <t>1.1.4 Em "Produto das lavouras temporárias" selecionar todos, exceto "Total"</t>
  </si>
  <si>
    <t>1.1.5 Em "Ano", selecionar desde 2010 até o ano mais recente</t>
  </si>
  <si>
    <t>1.1.6 Em "Unidade Territorial", desmarcar a caixa de seleção "Brasil" e selecionar "Sergipe", em "unidade da Federação"</t>
  </si>
  <si>
    <t>1.1.7 Fazer o Download e excluir todos os produtos com quantidade, ou valor zerados (traços) em todos os anos.</t>
  </si>
  <si>
    <t>1.2 Para deflacionamento:</t>
  </si>
  <si>
    <t>1.2.1 Abrir link http://www.ipeadata.gov.br/Default.aspx</t>
  </si>
  <si>
    <t>1.2.2 Selecionar Macroeconômico-&gt; Temas-&gt; Preços-&gt; (Todas)</t>
  </si>
  <si>
    <t>1.2.2.1 Selecionar "Preços - IPA-DI - origem - prod. agropecuários - índice (ago. 1994 = 100)-&gt; Anual"</t>
  </si>
  <si>
    <t>2.2.2.1 Fazer download (em xls)</t>
  </si>
  <si>
    <t>2.1 Selecionar as quantidades e valores dos seis produtos de maiores médias anuais PARA SERGIPE (de todos os anos da série, mesmo que em algum ano não haja valor)</t>
  </si>
  <si>
    <t>2.2 Deflacionar (excluir a inflação) dos valores em mil reais, da seguinte forma:</t>
  </si>
  <si>
    <t>2.2.1 Atribuir o valor 100 ao ano mais recente DOS DADOS A SEREM DEFLACIONADOS (base)</t>
  </si>
  <si>
    <t>2.2.2 Calcular o índices dos anos sucessivamente anteriores, da seguinte forma: Índice do ano anterior = índice do ano posterior / (taxa de variação dos índices originais correspondentes aos novos índices do ano posterior e anterior)</t>
  </si>
  <si>
    <t>2.2.3 Dividir os valores da produção pelo índice deflator de cada respectivo ano e multiplicar por 100. Esse será o valor deflacionado. Obs. O valor deflacionado do ano mais recente é o mesmo sem deflação desse mesmo ano (sem dividir por nada)</t>
  </si>
  <si>
    <t>2.3 Calcular a variação da quantidade do ano mais recente e seu anterior, da seguinte forma: (quantidade do ano mais recente/quantidade do ano anterior) x 100</t>
  </si>
  <si>
    <t>2.4 Calcular a variação da quantidade do ano mais recente e 2010, da seguinte forma: (quantidade do ano mais recente/quantidade 2010) x 100</t>
  </si>
  <si>
    <t>2.5 Calcular a variação do valor deflacionado do ano mais recente e seu anterior, da seguinte forma: ( valor deflacionado do ano mais recente/valor deflacionado do ano anterior) x 100</t>
  </si>
  <si>
    <t>2.6 Calcular a variação do valor deflacionado do ano mais recente e 2010, da seguinte forma: (quantidade do ano mais recente/quantidade 2010) x 100</t>
  </si>
  <si>
    <t>3.1 Montar gráfico de colunas agrupadas</t>
  </si>
  <si>
    <t>Abacaxi</t>
  </si>
  <si>
    <t>Arroz (em casca)</t>
  </si>
  <si>
    <t>Batata-doce</t>
  </si>
  <si>
    <t>Cana-de-açúcar</t>
  </si>
  <si>
    <t>Mandioca</t>
  </si>
  <si>
    <t>Milho (em grão)</t>
  </si>
  <si>
    <t>Fonte: https://sidra.ibge.gov.br/Tabela/1612</t>
  </si>
  <si>
    <t>Quantidade e valor deflacionado:</t>
  </si>
  <si>
    <t>Ano</t>
  </si>
  <si>
    <t>Quantidade produzida (Toneladas)</t>
  </si>
  <si>
    <t>Valor da produção (Mil Reais)</t>
  </si>
  <si>
    <t>2010</t>
  </si>
  <si>
    <t>2011</t>
  </si>
  <si>
    <t>2012</t>
  </si>
  <si>
    <t>2013</t>
  </si>
  <si>
    <t>2014</t>
  </si>
  <si>
    <t>2015</t>
  </si>
  <si>
    <t>2016</t>
  </si>
  <si>
    <t>2017</t>
  </si>
  <si>
    <t>2018</t>
  </si>
  <si>
    <t>2019</t>
  </si>
  <si>
    <t>2020</t>
  </si>
  <si>
    <t>Abacaxi*</t>
  </si>
  <si>
    <t>Preços-índices</t>
  </si>
  <si>
    <t>IPA-origem agropecuária</t>
  </si>
  <si>
    <t>Média</t>
  </si>
  <si>
    <t>Gráfico 2.4: Lavoura permanente: variação da quantidade produzida e do valor dos principais produtos agrícolas sergipanos</t>
  </si>
  <si>
    <t>1.1 Abrir link https://sidra.ibge.gov.br/Tabela/1613</t>
  </si>
  <si>
    <t>1.2 Em "Layout":</t>
  </si>
  <si>
    <t>1.2.1 Selecionar e arrastar "Produto das lavouras permanentes" e "Variável" para "Na coluna" (deixar "Variável" abaixo de "Produto das lavouras permanentes")</t>
  </si>
  <si>
    <t>1.2.2 Selecionar e arrastar "Ano" para "Na linha"</t>
  </si>
  <si>
    <t>1.3 Em "Variável", selecionar "Valor de Produção (Mil...)" e "Quantidade Produzida"</t>
  </si>
  <si>
    <t>1.4 Em "Produto das lavouras permanentes" selecionar todos, exceto "Total"</t>
  </si>
  <si>
    <t>1.5 Em "Ano", selecionar desde 2010 até o ano mais recente</t>
  </si>
  <si>
    <t>1.6 Em "Unidade Territorial" -&gt; "Unidade da Federação", selecionar "Sergipe"</t>
  </si>
  <si>
    <t>1.7 Fazer o Download e excluir todos os produtos com quantidade, ou valor zerados (traços) em todos os anos.</t>
  </si>
  <si>
    <t>2.2.1 Abrir link http://www.ipeadata.gov.br/Default.aspx</t>
  </si>
  <si>
    <t>2.2.2 Selecionar Macroeconômico-&gt; Temas-&gt; Preços-&gt; (Todas)</t>
  </si>
  <si>
    <t>2.2.2.1 Selecionar "Preços - IPA-DI - origem - prod. agropecuários - índice (ago. 1994 = 100)-&gt; Anual"</t>
  </si>
  <si>
    <t>2.2.2.1 Fazer download (primeiro botão do canto superior esquerdo: "exportar planilha" em xls)</t>
  </si>
  <si>
    <t>2.2.3 Atribuir o valor 100 ao ano mais recente e igual ao dos dados dos produtos agrícolas (ano base)</t>
  </si>
  <si>
    <t>2.2.4 Calcular o índices dos anos sucessivamente anteriores, da seguinte forma: Índice do ano anterior = índice do ano posterior calculado / (índice original do ano posterior / índice original do ano anterior)</t>
  </si>
  <si>
    <t>2.2.5 Dividir os valores da produção pelo índice deflator de cada respectivo ano e multiplicar por 100. Esse será o valor deflacionado. Obs. O valor deflacionado do ano mais recente é o mesmo sem deflação desse mesmo ano (sem dividir por nada)</t>
  </si>
  <si>
    <t>Banana (cacho)</t>
  </si>
  <si>
    <t>Coco-da-baía</t>
  </si>
  <si>
    <t>Laranja</t>
  </si>
  <si>
    <t>Limão</t>
  </si>
  <si>
    <t>Manga</t>
  </si>
  <si>
    <t>Maracujá</t>
  </si>
  <si>
    <t>Valores finais (R$ deflacionados):</t>
  </si>
  <si>
    <t>VALORES ORIGINAIS ($ não deflacionados):</t>
  </si>
  <si>
    <t>Coco-da-baía*</t>
  </si>
  <si>
    <t>Gráfico 2.5: Lavoura temporária: seis maiores razões entre área colhida e plantada de todos os produtos e posição de Sergipe</t>
  </si>
  <si>
    <t>1.1 Abrir https://sidra.ibge.gov.br/Tabela/1612</t>
  </si>
  <si>
    <t>1.2 Em "Variáveis", selecionar Área colhida (hectares) e área plantada (hectares)</t>
  </si>
  <si>
    <t>1.3 Em "Produtos", selecionar total</t>
  </si>
  <si>
    <t xml:space="preserve">1.4 Em "Ano" selecionar 2010 até o ano atual </t>
  </si>
  <si>
    <t>1.5 Em "Unidade Territorial":</t>
  </si>
  <si>
    <t>1.5.1 Deixar marcada a caixa de seleção à frente de "Brasil"</t>
  </si>
  <si>
    <t>1.5.2 Clicar em "Grande Região" e quando aparecer as opções no menu à direita, selecionar "Nordeste"</t>
  </si>
  <si>
    <t>1.5.3 Clicar em Unidade da Federação e quando apareceer as opções no menu à direita, selecionar todas as unidades federativas, EXCETO Guanabara</t>
  </si>
  <si>
    <t>2.Tratamento de dados:</t>
  </si>
  <si>
    <t>2.1 Calcular as razões de cada unidade territorial, da seguinte forma: (Área Colhida / Área Plantada) x 100</t>
  </si>
  <si>
    <t>2.2 Calcular a média das razões de 2010 ao ano mais recente</t>
  </si>
  <si>
    <t>2.3 Selecionar os seis estados de maiores percentuais e de maiores médias, juntamente com Sergipe, Nordeste e Brasil.</t>
  </si>
  <si>
    <t>3. Confecção do Gráfico:</t>
  </si>
  <si>
    <t>3.1 Fazer dois gráficos de barras empilhadas: um para os seis estados, de maiores razões no ano mais recente e outro de maiores aumentos entre o ano mais recente e 2010. Em ambos incluir Nordeste. Sergipe e Brasil.</t>
  </si>
  <si>
    <t>2010-2019</t>
  </si>
  <si>
    <t>RO</t>
  </si>
  <si>
    <t>MA</t>
  </si>
  <si>
    <t>TO</t>
  </si>
  <si>
    <t>PA</t>
  </si>
  <si>
    <t>RR</t>
  </si>
  <si>
    <t>Tabela 1612 - Área plantada, área colhida, quantidade produzida, rendimento médio e valor da produção das lavouras temporárias</t>
  </si>
  <si>
    <t>Produto das lavouras temporárias x Variável</t>
  </si>
  <si>
    <t>Total</t>
  </si>
  <si>
    <t>Área plantada (Hectares)</t>
  </si>
  <si>
    <t>Área colhida (Hectares)</t>
  </si>
  <si>
    <t>Colhi/Plant</t>
  </si>
  <si>
    <t>Fonte: IBGE - Produção Agrícola Municipal</t>
  </si>
  <si>
    <t>Gráfico 2.6: Lavoura temporária: evolução da razão entre área colhida e plantada de todos os produtos</t>
  </si>
  <si>
    <t>1.5 Em "Unidade Territorial", selecionar Brasil, Nordeste e Sergipe.</t>
  </si>
  <si>
    <t>2.1 Calcular os valores das razões de cada unidade territorial, da seguinte forma: (Área Colhida / Área Plantada) x 100</t>
  </si>
  <si>
    <t xml:space="preserve"> </t>
  </si>
  <si>
    <t>3. Confecção de figura:</t>
  </si>
  <si>
    <t>3.1 Criar gráfico de combinação, com Brasil e Nordeste em colunas agrupadas e Sergipe como gráfico de linha</t>
  </si>
  <si>
    <t>Variável - Área plantada (Hectares)</t>
  </si>
  <si>
    <t>Brasil, Grande Região e Unidade da Federação</t>
  </si>
  <si>
    <t>Ano x Produto das lavouras temporárias</t>
  </si>
  <si>
    <t>Variável - Área colhida (Hectares)</t>
  </si>
  <si>
    <t>Gráfico 2.7: Lavoura permanente: seis maiores razões entre área colhida e destinada à colheita de todos os produtos e posição de Sergipe</t>
  </si>
  <si>
    <t>1.1 Abrir https://sidra.ibge.gov.br/Tabela/1613</t>
  </si>
  <si>
    <t>1.2 Em "Variáveis", selecionar Área colhida (hectares) e Área destinada à colheita (hectares)</t>
  </si>
  <si>
    <t>1.4 Em "Ano" selecionar 2010 até o ano atual</t>
  </si>
  <si>
    <t>PI</t>
  </si>
  <si>
    <t>CE</t>
  </si>
  <si>
    <t>GO</t>
  </si>
  <si>
    <t>ES</t>
  </si>
  <si>
    <t>MG</t>
  </si>
  <si>
    <t>Tabela 1613 - Área destinada à colheita, área colhida, quantidade produzida, rendimento médio e valor da produção das lavouras permanentes</t>
  </si>
  <si>
    <t>Variável - Área destinada à colheita (Hectares)</t>
  </si>
  <si>
    <t>Ano x Produto das lavouras permanentes</t>
  </si>
  <si>
    <t>Gráfico 2.8: Lavoura permanente: evolução da razão entre área colhida e destinada à colheita de todos os produtos</t>
  </si>
  <si>
    <t>1.5 Em "Unidade Territorial", selecionar todas as unidades federativas, EXCETO Guanabara e Distrito Federal, junto com Brasil e Nordeste.</t>
  </si>
  <si>
    <t>Gráfico 2.9: Lavoura temporária: seis maiores razões entre valor e quantidade dos principais produtos para Sergipe e posição de Sergipe</t>
  </si>
  <si>
    <t>1.1.1 Abrir https://sidra.ibge.gov.br/Tabela/1612</t>
  </si>
  <si>
    <t>1.1.2 Em "Variáveis", selecionar "Valor de produção (Mil...)" e "Quantidade produzida (toneladas)"</t>
  </si>
  <si>
    <t>1.1.3 Em "Produto das lavouras temporárias" selecionar todos, EXCETO "Total"</t>
  </si>
  <si>
    <t>1.1.4 Em "Ano", selecionar de 2010 até ano atual</t>
  </si>
  <si>
    <t>1.1.5 Em "Unidade Territorial":</t>
  </si>
  <si>
    <t>1.5.3 Clicar em Unidade da Federação e quando aparecer as opções no menu à direita, selecionar todas as unidades federativas, EXCETO Guanabara</t>
  </si>
  <si>
    <t>1.2.2.1 Fazer download (em xls)</t>
  </si>
  <si>
    <t>2.1 Deflacionar (excluir a inflação) dos valores em mil reais, da seguinte forma:</t>
  </si>
  <si>
    <t>2.1.1 Atribuir o valor 100 ao ano mais recente DOS DADOS A SEREM DEFLACIONADOS (base)</t>
  </si>
  <si>
    <t>2.1.2 Calcular o índices dos anos sucessivamente anteriores, da seguinte forma: Índice do ano anterior = índice do ano posterior / (taxa de variação dos índices originais correspondentes aos novos índices do ano posterior e anterior)</t>
  </si>
  <si>
    <t>2.1.3 Dividir os valores da produção pelo índice deflator de cada respectivo ano e multiplicar por 100. Esse será o valor deflacionado. Obs. O valor deflacionado do ano mais recente é o mesmo sem deflação desse mesmo ano (sem dividir por nada)</t>
  </si>
  <si>
    <t>2.2 Calcular a razão entre os valores deflacionados e as quantidades, da seguinte forma: Vint / qint, sendo V = valor deflacionado; i = unidade territorial; n = produto agrícola; t = ano; q = quantidade</t>
  </si>
  <si>
    <t>2.3 Calcular a média da razão entre valor deflacionado e quantidade de cada produto, envolvendo todos os anos PARA OS QUAIS O VALOR SEJA POSITIVO</t>
  </si>
  <si>
    <t xml:space="preserve">2.4 Identificar os seis produtos de maiores razões médias PARA SERGIPE </t>
  </si>
  <si>
    <t>2.5 Para cada unidade territorial, calcular a média das razões de todos os anos, dos mesmos seis produtos de maiores razões para Sergipe</t>
  </si>
  <si>
    <t>2.6 Selecionar os seis estados com maiores razões médias de todos os anos, para os mesmos seis produtos de maiores razões para Sergipe e reunir a eles Sergipe, Nordeste e Brasil</t>
  </si>
  <si>
    <t>2.7 Selecionar os seis estados com maiores razões no ano mais recente para os mesmos seis produtos de maiores razões para Sergipe e reunir a eles Sergipe, Nordeste e Brasil</t>
  </si>
  <si>
    <t>3.1 Fazer dois gráficos de colunas agrupadas: um para os seis estados, de maiores razões no ano mais recente e outro de maiores médias. Em ambos incluir Nordeste. Sergipe e Brasil.</t>
  </si>
  <si>
    <t xml:space="preserve">Média </t>
  </si>
  <si>
    <t>PE</t>
  </si>
  <si>
    <t>BA</t>
  </si>
  <si>
    <t>PB</t>
  </si>
  <si>
    <t>MÉDIAS DAS RAZÕES (TODOS OS ANOS):</t>
  </si>
  <si>
    <t>6&gt;s Se:</t>
  </si>
  <si>
    <t>Amendoim (em casca)</t>
  </si>
  <si>
    <t>Fava (em grão)</t>
  </si>
  <si>
    <t>Feijão (em grão)</t>
  </si>
  <si>
    <t>Fumo (em folha)</t>
  </si>
  <si>
    <t>Girassol (em grão)</t>
  </si>
  <si>
    <t>Melancia</t>
  </si>
  <si>
    <t>Tomate</t>
  </si>
  <si>
    <t>Todos os anos</t>
  </si>
  <si>
    <t>Gráfico 2.10: Lavoura temporária: evolução da razão entre valor e quantidade dos principais produtos para Sergipe</t>
  </si>
  <si>
    <t>1.1.2 Em "Variáveis", selecionar Valor da Produção (Mil...) e Quantidade Produzida (toneladas)</t>
  </si>
  <si>
    <t>1.1.3 Em "Produto", selecionar total</t>
  </si>
  <si>
    <t xml:space="preserve">1.1.4 Em "Ano" selecionar 2010 até o ano atual </t>
  </si>
  <si>
    <t>1.1.5 Em "Unidade Territorial", selecionar Brasil, Nordeste e Sergipe.</t>
  </si>
  <si>
    <t>1.2.3 Selecionar "Preços - IPA-DI - origem - prod. agropecuários - índice (ago. 1994 = 100)-&gt; Anual"</t>
  </si>
  <si>
    <t>1.2.4 Fazer download (em xls)</t>
  </si>
  <si>
    <t>2.3 Identificar os seis produtos de maiores razões médias PARA SERGIPE de cada ano</t>
  </si>
  <si>
    <t xml:space="preserve">2.4 Para cada unidade territorial, calcular a média das razões em cada ano, dos mesmos seis produtos de maiores razões para Sergipe </t>
  </si>
  <si>
    <t>3.1 Fazer um gráfico de combinação com Brasil e Nordeste como colunas agrupadas e Sergipe como gráfico de linha.</t>
  </si>
  <si>
    <t>Variável - Valor da produção (Mil Reais de 2019)/Quantidade produzida (Toneladas)</t>
  </si>
  <si>
    <t>Algodão herbáceo (em caroço)</t>
  </si>
  <si>
    <t>Sorgo (em grão)</t>
  </si>
  <si>
    <t>Variável - Quantidade produzida (Toneladas)</t>
  </si>
  <si>
    <t>-</t>
  </si>
  <si>
    <t>Variável - Valor da produção (Mil Reais)</t>
  </si>
  <si>
    <t>Gráfico 2.11: Lavoura permanente: seis maiores razões entre valor e quantidade dos principais produtos para Sergipe e posição de Sergipe</t>
  </si>
  <si>
    <t>1.1.1 Abrir https://sidra.ibge.gov.br/Tabela/1613</t>
  </si>
  <si>
    <t>2.3 Calcular a média da razão entre valor deflacionado e quantidade de cada produto, envolvendo todos os anos para os quais haja valor</t>
  </si>
  <si>
    <t>AM</t>
  </si>
  <si>
    <t>PR</t>
  </si>
  <si>
    <t>Goiaba</t>
  </si>
  <si>
    <t>Mamão</t>
  </si>
  <si>
    <t>Tangerina</t>
  </si>
  <si>
    <t>Variável - Valor da produção (Mil Reais de 2019) / Quantidade produzida (Toneladas)</t>
  </si>
  <si>
    <t>Gráfico 2.12: Lavoura permanente: evolução da razão entre valor e quantidade dos principais produtos para Sergipe</t>
  </si>
  <si>
    <t>Gráfico 3.1: Valor bruto da produção Pecuária</t>
  </si>
  <si>
    <t>1.3 Abrir Arquivo Zip -&gt; Tabela17.xls -&gt; Planilha 17.3</t>
  </si>
  <si>
    <t>Gráfico 3.2: Valor Adicionado Bruto (VAB) - Pecuária</t>
  </si>
  <si>
    <t xml:space="preserve">Gráfico 3.2: Valor adicionado bruto </t>
  </si>
  <si>
    <t>Pecuária em sergipe</t>
  </si>
  <si>
    <t>Valor bruto adicionado</t>
  </si>
  <si>
    <t>Gráfico 3.3: Variação dos maiores efetivos de rebanho</t>
  </si>
  <si>
    <t>1.1 Abrir https://sidra.ibge.gov.br/Tabela/3939</t>
  </si>
  <si>
    <t xml:space="preserve">1.2 Em "Tipo de Rebanho" selecionar todos, menos: Bubalino, suíno - matrizes de suino, caprino e codornas. </t>
  </si>
  <si>
    <t>1.4 Em "Unidade Territorial" selecionar Sergipe</t>
  </si>
  <si>
    <t>2.1 Calcular a variação entre o ano mais recente e seu anterior da seguinte forma: [(valor ano mais recente/valor ano anterior)-1] x 100</t>
  </si>
  <si>
    <t>2.2 Calcular a variação entre o ano mais recente e 2010, da seguinte forma: [(valor ano mais recente/valor 2010)-1] x 100</t>
  </si>
  <si>
    <t>Ovino</t>
  </si>
  <si>
    <t>Bovino</t>
  </si>
  <si>
    <t>Equino</t>
  </si>
  <si>
    <t>Galináceos - total</t>
  </si>
  <si>
    <t>Galináceos - galinhas</t>
  </si>
  <si>
    <t>Tabela 3939 - Efetivo dos rebanhos, por tipo de rebanho</t>
  </si>
  <si>
    <t>Variável - Efetivo dos rebanhos (Cabeças)</t>
  </si>
  <si>
    <t>Unidade da Federação</t>
  </si>
  <si>
    <t>Ano x Tipo de rebanho</t>
  </si>
  <si>
    <t>Suíno - total</t>
  </si>
  <si>
    <t>Fonte: IBGE - Pesquisa da Pecuária Municipal</t>
  </si>
  <si>
    <t>Gráfico 3.4: Variação da quantidade da produção de origem animal, por produtos selecionados</t>
  </si>
  <si>
    <t>1.1 Leite, Ovos e Mel de Abelha:</t>
  </si>
  <si>
    <t>1.1.1 Acessar https://sidra.ibge.gov.br/tabela/74</t>
  </si>
  <si>
    <t>1.1.2 Em "Variável" selecionar "Produção de Origem animal"</t>
  </si>
  <si>
    <t>1.1.3 Em "Tipos de produto", selecionar: "Leite", "Ovos de Galinha" e "Mel de Abelha"</t>
  </si>
  <si>
    <t>1.1.4 Em "Ano" selecionar 2010, o ano mais recente e seu anterior</t>
  </si>
  <si>
    <t>1.1.5 Em "Unidade Territorial" Selecionar Sergipe</t>
  </si>
  <si>
    <t>1.2 Bovino:</t>
  </si>
  <si>
    <t>1.2.1 Acessar https://sidra.ibge.gov.br/tabela/1092</t>
  </si>
  <si>
    <t>1.2.2 Em "Variável" selecionar "Peso Total das carcaças (KG)"</t>
  </si>
  <si>
    <t>1.2.3 Em "Referência temporal", selecionar: "Total do Trimestre"</t>
  </si>
  <si>
    <t>1.2.4 Em "Tipo de Rebanho", "Total"</t>
  </si>
  <si>
    <t>1.2.5 Em "Tipo de Inspeção", "Total"</t>
  </si>
  <si>
    <t>1.2.6 Em "Trimestre" selecionar todos os quartos trimestres, desde 2010</t>
  </si>
  <si>
    <t>1.2.7 Em "Unidade Territorial" Selecionar Sergipe</t>
  </si>
  <si>
    <t>1.3 Suíno:</t>
  </si>
  <si>
    <t>1.3.1 Acessar https://sidra.ibge.gov.br/tabela/1093</t>
  </si>
  <si>
    <t>1.3.2 Em "Variável" selecionar "Peso Total das carcaças (KG)"</t>
  </si>
  <si>
    <t>1.3.3 Em "Referência temporal", selecionar: "Total do Trimestre"</t>
  </si>
  <si>
    <t>1.3.4 Em "Tipo de Rebanho", "Total"</t>
  </si>
  <si>
    <t>1.3.5 Em "Tipo de Inspeção", "Total"</t>
  </si>
  <si>
    <t>1.3.6 Em "Trimestre" selecionar todos os quartos trimestres, desde 2010</t>
  </si>
  <si>
    <t>1.3.7 Em "Unidade Territorial" Selecionar Sergipe</t>
  </si>
  <si>
    <t>1.4 Frango:</t>
  </si>
  <si>
    <t>1.4.1 Acessar https://sidra.ibge.gov.br/tabela/1094</t>
  </si>
  <si>
    <t>1.4.2 Em "Variável" selecionar "Peso Total das carcaças (KG)"</t>
  </si>
  <si>
    <t>1.4.3 Em "Referência temporal", selecionar: "Total do Trimestre"</t>
  </si>
  <si>
    <t>1.4.4 Em "Tipo de Rebanho", "Total"</t>
  </si>
  <si>
    <t>1.4.5 Em "Tipo de Inspeção", "Total"</t>
  </si>
  <si>
    <t>1.4.6 Em "Trimestre" selecionar todos os quartos trimestres, desde 2010</t>
  </si>
  <si>
    <t>1.4.7 Em "Unidade Territorial" Selecionar Sergipe</t>
  </si>
  <si>
    <t>Bovinos</t>
  </si>
  <si>
    <t>Suinos</t>
  </si>
  <si>
    <t>Óvos de galinha</t>
  </si>
  <si>
    <t>Mel de abelha</t>
  </si>
  <si>
    <t>Leite</t>
  </si>
  <si>
    <t>2020/2010</t>
  </si>
  <si>
    <t>2020/2019</t>
  </si>
  <si>
    <t>Frango</t>
  </si>
  <si>
    <t>Tabela 74 - Produção de origem animal, por tipo de produto</t>
  </si>
  <si>
    <t>Variável - Produção de origem animal</t>
  </si>
  <si>
    <t>Ano x Tipo de produto de origem animal</t>
  </si>
  <si>
    <t>Leite (Mil litros)</t>
  </si>
  <si>
    <t>Ovos de galinha (Mil dúzias)</t>
  </si>
  <si>
    <t>Mel de abelha (Quilogramas)</t>
  </si>
  <si>
    <t>Tabela 1092 - Número de informantes, Quantidade e Peso total das carcaças dos bovinos abatidos, no mês e no trimestre, por tipo de rebanho e tipo de inspeção</t>
  </si>
  <si>
    <t>Variável - Peso total das carcaças (Quilogramas)</t>
  </si>
  <si>
    <t>Tipo de inspeção</t>
  </si>
  <si>
    <t>Trimestre x Referência temporal x Tipo de rebanho bovino</t>
  </si>
  <si>
    <t>4º trimestre 2010</t>
  </si>
  <si>
    <t>4º trimestre 2011</t>
  </si>
  <si>
    <t>4º trimestre 2012</t>
  </si>
  <si>
    <t>4º trimestre 2013</t>
  </si>
  <si>
    <t>4º trimestre 2014</t>
  </si>
  <si>
    <t>4º trimestre 2015</t>
  </si>
  <si>
    <t>4º trimestre 2016</t>
  </si>
  <si>
    <t>4º trimestre 2017</t>
  </si>
  <si>
    <t>4º trimestre 2018</t>
  </si>
  <si>
    <t>4º trimestre 2019</t>
  </si>
  <si>
    <t>4º trimestre 2020</t>
  </si>
  <si>
    <t>Total do trimestre</t>
  </si>
  <si>
    <t>X</t>
  </si>
  <si>
    <t>Fonte: IBGE - Pesquisa Trimestral do Abate de Animais</t>
  </si>
  <si>
    <t>Tabela 1093 - Número de informantes, Quantidade e Peso total das carcaças dos suínos abatidos, no mês e no trimestre, por tipo de inspeção</t>
  </si>
  <si>
    <t>Trimestre x Referência temporal</t>
  </si>
  <si>
    <t>Tabela 1094 - Número de informantes, Quantidade e Peso total das carcaças dos frangos abatidos, no mês e no trimestre, por tipo de inspeção</t>
  </si>
  <si>
    <t>Gráfico 3.5: Seis maiores razões entre abates e efetivos de rebanho bovino (cabeça) e posição de Sergipe</t>
  </si>
  <si>
    <t>1.1 Abates:</t>
  </si>
  <si>
    <t>1.1.1 Abrir https://sidra.ibge.gov.br/Tabela/1092</t>
  </si>
  <si>
    <t>1.1.1 Em "Variável", selecione "Animais abatidos (cabeças)"</t>
  </si>
  <si>
    <t>1.1.2 Em "Referência temporal", selecione "Total do Trimestre"</t>
  </si>
  <si>
    <t>1.1.3 Em "Tipo de rebanho", selecione "Total"</t>
  </si>
  <si>
    <t>1.1.4 Em "Tipo de inspeção", selecione "Total"</t>
  </si>
  <si>
    <t>1.1.5 Em "Trimestre", selecione todos os trimestres desde 2010</t>
  </si>
  <si>
    <t>1.1.6 Em "Unidade Territorial":</t>
  </si>
  <si>
    <t>a) Deixar marcada a caixa de Seleção "Brasil"</t>
  </si>
  <si>
    <t>b) Clicar em "Unidade da Federação" e selecionar todas</t>
  </si>
  <si>
    <t>1.1.7 Clicar em download, no canto inferior esquerdo da tela e, quando aparecer uma janela flutuante no cwntro da tela, clicar em download</t>
  </si>
  <si>
    <t>1.2 Efetivos:</t>
  </si>
  <si>
    <t>1.2.1 Abrir https://sidra.ibge.gov.br/Tabela/3939</t>
  </si>
  <si>
    <t>1.2.2 Em "Variáveis", selecionar Efetivo dos Rebanhos</t>
  </si>
  <si>
    <t>1.2.3 Em "Tipo de Rebanho", selecionar Bovino</t>
  </si>
  <si>
    <t>1.2.4 Em "Ano" selecionar todos, desde 2010</t>
  </si>
  <si>
    <t>1.2.5 Em "Unidade Territorial", selecionar todas as unidades federativas, junto com Brasil e Nordeste, EXCETO Guanabara e Distrito Federal.</t>
  </si>
  <si>
    <t>2.1 Somar todos os trimestres de "Abates" de um mesmo ano de cada unidade territorial</t>
  </si>
  <si>
    <t>2.2 Criar a variável "Nordeste" abate, da soma dos abates dos seus estados</t>
  </si>
  <si>
    <t>2.3 Calcular as razões entre abate e efetivo, para o ano mais recente, da seguinte forma: (Abates it / Efetivo it) x 100, para i = unidade territorial, t = ano</t>
  </si>
  <si>
    <t>2.4 Calcular a média das razões de cada unidade territorial durante todo o período (2010 ao ano mais recente)</t>
  </si>
  <si>
    <t>2.5 Selecionar os seis estados de maiores razões no ano mais recente e de maiores médias no período, juntamente com Sergipe, Nordeste e Brasil.</t>
  </si>
  <si>
    <t>3.1 Fazer dois gráficos de barras empilhadas: um para os seis estados, de maiores razões no ano mais recente e outro de maiores médias entre 2010 e o ano mais recente. Em ambos incluir Nordeste. Sergipe e Brasil.</t>
  </si>
  <si>
    <t>BOVINO:</t>
  </si>
  <si>
    <t>ordem</t>
  </si>
  <si>
    <t xml:space="preserve">Bovinocultura: animais abatidos / rebanho </t>
  </si>
  <si>
    <t>Variável - Animais abatidos (Cabeças)</t>
  </si>
  <si>
    <t>Gráfico 3.6: Evolução da razão entre abates e efetivos de rebanho bovino (cabeça)</t>
  </si>
  <si>
    <t>1.1.3 Em "Tipo de rebanho bovino", selecione "Total"</t>
  </si>
  <si>
    <t>1.2.4 Em "Ano" selecionar desde 2010</t>
  </si>
  <si>
    <t>1.2.5 Em "Unidade Territorial", Brasil, Nordeste e Sergipe.</t>
  </si>
  <si>
    <t>2.3 Calcular as razões entre abate e efetivo, para Sergipe, Nordeste e Brasil, desde 2010, da seguinte forma: (Abates it / Efetivo it) x 100, para i = unidade territorial, t = ano</t>
  </si>
  <si>
    <t>3.1 Fazer um gráfico de combinação com Brasil e Nordeste em colunas agrupadas e Sergipe em linha</t>
  </si>
  <si>
    <t>Gráfico 3.7 : Seis maiores razões entre abates e efetivos de rebanho suíno (cabeça) e posição de Sergipe</t>
  </si>
  <si>
    <t>1.1.1 Abrir https://sidra.ibge.gov.br/Tabela/1093</t>
  </si>
  <si>
    <t>1.1.3 Em "Tipo de inspeção", selecione "Total"</t>
  </si>
  <si>
    <t>1.1.4 Em "Trimestre", selecione todos os trimestres desde 2010</t>
  </si>
  <si>
    <t>1.1.5 Em "Unidade Territorial", selecionar todas as unidades federativas, junto com Brasil</t>
  </si>
  <si>
    <t>1.2.3 Em "Tipo de Rebanho", selecionar Suino - total</t>
  </si>
  <si>
    <t>1.2.5 Em "Unidade Territorial", selecionar todas as unidades federativas, junto com Brasil e Nordeste, EXCETO Guanabara</t>
  </si>
  <si>
    <t>Suinocultura - abates / rebanho</t>
  </si>
  <si>
    <t>Brasil e Unidade da Federação</t>
  </si>
  <si>
    <t>Gráfico 3.8: Evolução da razão entre abates e efetivos de rebanho suino (cabeça)</t>
  </si>
  <si>
    <t>1.1.5 Em "Unidade Territorial", selecionar tudo, EXCETO Distrito Federal.</t>
  </si>
  <si>
    <t>2.3 Calcular as razões desde 2010, da seguinte forma: (Abates / Efetivo) x 100</t>
  </si>
  <si>
    <t>Gráfico 3.9: Seis maiores razões entre abates de frango e efetivos de galináceos</t>
  </si>
  <si>
    <t>1.1.1 Abrir https://sidra.ibge.gov.br/Tabela/1094</t>
  </si>
  <si>
    <r>
      <t>1.1.2 Em "Referência temporal", selecione "No 3</t>
    </r>
    <r>
      <rPr>
        <vertAlign val="superscript"/>
        <sz val="11"/>
        <color rgb="FF000000"/>
        <rFont val="Calibri"/>
        <family val="2"/>
        <scheme val="minor"/>
      </rPr>
      <t>o</t>
    </r>
    <r>
      <rPr>
        <sz val="11"/>
        <color indexed="64"/>
        <rFont val="Calibri"/>
        <family val="2"/>
        <scheme val="minor"/>
      </rPr>
      <t xml:space="preserve"> mês"</t>
    </r>
  </si>
  <si>
    <t>1.1.4 Em "Trimestre", selecione todos os quartos trimestres desde 2010</t>
  </si>
  <si>
    <t>1.2.3 Em "Tipo de Rebanho", selecionar Galináceos - total</t>
  </si>
  <si>
    <t>2.1 Criar a variável "Nordeste" abate, da soma dos abates dos seus estados</t>
  </si>
  <si>
    <t>2.2 Calcular as razões desde 2010, da seguinte forma: (Abates / Efetivo) x 100, para todos os estados com dados numéricos em todos os anos</t>
  </si>
  <si>
    <t>2.5 Selecionar os seis estados de maiores percentuais no ano mais recente e de maiores médias no período, juntamente com Sergipe, Nordeste e Brasil.</t>
  </si>
  <si>
    <t>Abate de frangos / efetivo de galináceos</t>
  </si>
  <si>
    <t>No 3º mês</t>
  </si>
  <si>
    <t>Gráfico 3.10: Evolução da razão entre abates e efetivos de frango (cabeça)</t>
  </si>
  <si>
    <t>1.1.2 Em "Referência temporal", selecione "No 3o mês"</t>
  </si>
  <si>
    <t>1.2.5 Em "Unidade Territorial", selecionar Brasil, Nordeste e Sergipe</t>
  </si>
  <si>
    <t>Gráfico 3.11: Maiores razões entre valor e quantidade dos produtos da aquicultura</t>
  </si>
  <si>
    <t>1.1 Abrir https://sidra.ibge.gov.br/Tabela/3940</t>
  </si>
  <si>
    <t>1.2 Em "Variáveis", selecionar "Produção da aquicultura" e "Valor da Produção (mil Reais)"</t>
  </si>
  <si>
    <t>1.3 Em "Tipo de produto da aquicultura" selecionar todos, EXCETO "Total"</t>
  </si>
  <si>
    <t>1.4 Em "Ano", selecionar todos</t>
  </si>
  <si>
    <t>1.5 Em "Unidade Territorial": selecionar Brasil, Nordeste e todas as unidades federativas</t>
  </si>
  <si>
    <t>2.1 Somar os valores tanto de produçãoquanto de valor por ano, para cada unidade territorial</t>
  </si>
  <si>
    <t>2.2.3 Atribuir o valor 100 ao ano mais recente DOS DADOS A SEREM DEFLACIONADOS (base)</t>
  </si>
  <si>
    <t>2.2.4 Calcular o índices dos anos sucessivamente anteriores, da seguinte forma: Índice do ano anterior = índice do ano posterior / (taxa de variação dos índices originais correspondentes aos novos índices do ano posterior e anterior)</t>
  </si>
  <si>
    <t>2.3 Calcular a razão entre o valor deflacionado e a quantidade de cada produto, em cada unidade territorial, para o ano mais recente da seguinte forma: (valor deflacionado do ano mais recente x 1000)/quantidade do ano mais recente</t>
  </si>
  <si>
    <t>2.4 Calcular as médias das razões de todos os anos, para cada uindade territorial</t>
  </si>
  <si>
    <t>3.1 Fazer dois gráficos de colunas agrupadas: um para os seis estados, de maiores razões no ano mais recente e outro de maiores razões médias em todo o período. Em ambos incluir Nordeste. Sergipe e Brasil.</t>
  </si>
  <si>
    <t>RN</t>
  </si>
  <si>
    <t>Valor / Produto da aquicultura</t>
  </si>
  <si>
    <t>Preços - IPA-DI - origem - prod. agropecuários - índice (2019 = 100)</t>
  </si>
  <si>
    <t>Tabela 3940 - Produção da aquicultura, por tipo de produto</t>
  </si>
  <si>
    <t>Variável - Produção da aquicultura</t>
  </si>
  <si>
    <t>Variável - Valor da produção (Mil Reais DE 2019)</t>
  </si>
  <si>
    <t>Ano x Tipo de produto da aquicultura</t>
  </si>
  <si>
    <t>Gráfico 3.12: Evolução da razão entre valor e quantidade dos produtos da aquicultura</t>
  </si>
  <si>
    <t>b) Clicar em "Grande Região" e selecionar "Nordeste"</t>
  </si>
  <si>
    <t>c) Clicar em "Unidade da Federação" e selecionar "Sergipe"</t>
  </si>
  <si>
    <t>2.3 Calcular a razão entre o valor deflacionado e a quantidade de cada produto, em cada unidade territorial, para o ano mais recente, da seguinte forma: (valor deflacionado do ano mais recente x 1000)/quantidade do ano mais recente</t>
  </si>
  <si>
    <t>Gráfico 4.1: Produção industrial em Sergipe</t>
  </si>
  <si>
    <t>1.1 Dados da produção:</t>
  </si>
  <si>
    <t>1.1.1 Acessar: https://sidra.ibge.gov.br/tabela/5603</t>
  </si>
  <si>
    <t>1.1.2 Em "Variável", selecionar: Valor bruto da produção industrial (Mil Reais); Custos das operações industriais (Mil Reais); e Valor da transformação industrial (Mil Reais)</t>
  </si>
  <si>
    <t>1.1.3 Em "Ano", selecionar desde 2013 até o ano mais recente</t>
  </si>
  <si>
    <t>1.1.4 Em "Unidade Territorial", selecionar Sergipe</t>
  </si>
  <si>
    <t>1.2 Dados para o deflacionamento:</t>
  </si>
  <si>
    <t>1.2.1 Acessar http://www.ipeadata.gov.br/Default.aspx</t>
  </si>
  <si>
    <t>1.2.2 Em Macroeconômico-&gt; Temas-&gt; Preços-&gt; Todas,-&gt; "Preços - IPP - indústrias de transformação - índice (dez. 2018 = 100)"</t>
  </si>
  <si>
    <t>2.1.1 Construir os índices deflatores, da seguinte forma:</t>
  </si>
  <si>
    <t>2.1.1.1 Atribuir o valor 100 a dezembro do ano mais recente DOS DADOS A SEREM DEFLACIONADOS (base)</t>
  </si>
  <si>
    <t>3.1 Montar gráfico de combinação, com colunas empilhadas para Consumo Intermediário e Valor Bruto Adicionado e de linha para Valor Bruto da Produção</t>
  </si>
  <si>
    <t>Fonte: https://sidra.ibge.gov.br/pesquisa/pia-empresa/tabelas -&gt; tabela 2.3B</t>
  </si>
  <si>
    <t>DEFLACIONADO</t>
  </si>
  <si>
    <t>Valor bruto da produção industrial</t>
  </si>
  <si>
    <t>Custos das operações industriais</t>
  </si>
  <si>
    <t>Valor da transformação industrial</t>
  </si>
  <si>
    <t>NOMINAL</t>
  </si>
  <si>
    <t>IPP</t>
  </si>
  <si>
    <t>Gráfico 4.2: Dados gerais da Indústria em Sergipe</t>
  </si>
  <si>
    <t>1.1.2 Em "Variável", selecionar: Número de unidades locais (Unidades);  Pessoal ocupado em 31/12 (Pessoas)</t>
  </si>
  <si>
    <t>1.1.3 Em "Ano", selecionar desde 2010 até o ano mais recente</t>
  </si>
  <si>
    <t>2.1 Montar gráfico de combinação com dois eixos. No eixo principal, fazer g´rafico de colunas agrupadas para "número de unidades locais". NO eixo secundário, fazer gráfico de linha para "Pessoal ocupado"</t>
  </si>
  <si>
    <t>Número de unidades locais*</t>
  </si>
  <si>
    <t>Pessoal ocupado em 31/12 (direita)</t>
  </si>
  <si>
    <t>Fonte: PIA, 2017</t>
  </si>
  <si>
    <t>Tabela 4.1: Participação (%) da indústria sergipana na produção industrial (VBP) do Brasil e do Nordeste</t>
  </si>
  <si>
    <t>1.1 Abrir site: https://sidra.ibge.gov.br/tabela/1849</t>
  </si>
  <si>
    <t>1.2 Em "Variável", selecionar: Valor bruto da produção industrial (Mil Reais)</t>
  </si>
  <si>
    <t>1.3 Em "Classificação Nacional de Atividades Econômicas (CNAE 2.0)", selecionar:</t>
  </si>
  <si>
    <t>- Total;</t>
  </si>
  <si>
    <t>- B Indústrias extrativas;</t>
  </si>
  <si>
    <t>- 10 Fabricação de produtos alimentícios;</t>
  </si>
  <si>
    <t>- 11 Fabricação de bebidas;</t>
  </si>
  <si>
    <t>- 13 Fabricação de produtos têxteis;</t>
  </si>
  <si>
    <t>- 14 Confecção de artigos do vestuário e acessórios;</t>
  </si>
  <si>
    <t>- 20 Fabricação de produtos químicos;</t>
  </si>
  <si>
    <t>- 23 Fabricação de produtos de minerais não-metálicos;</t>
  </si>
  <si>
    <t>- 25 Fabricação de produtos de metal, exceto máquinas e equipamentos;</t>
  </si>
  <si>
    <t>- 31 Fabricação de móveis;</t>
  </si>
  <si>
    <t>1.4 Em "Ano", selecionar: 2011 até o ano mais recente;</t>
  </si>
  <si>
    <t>5. Em "Unidade da Federação", selecionar todas</t>
  </si>
  <si>
    <t>2.1 Criar a variável Brasil e atribuir-lhe a soma dos valores de todas as unidades da federação para cada atividade em cada ano</t>
  </si>
  <si>
    <t>2.2 Criar a variável Nordeste e atribuir-lhe a soma dos valores de todas os seus estados para cada atividade em cada ano</t>
  </si>
  <si>
    <t>2.3 Dividir os valores de Sergipe pelos do Brasil para as mesmas atividades e anos</t>
  </si>
  <si>
    <t>2.4 Dividir os valores de Sergipe pelos do Nordeste para as mesmas atividades e anos</t>
  </si>
  <si>
    <t>3. Confecção da figura:</t>
  </si>
  <si>
    <t>3.1 Montar tabela com os resultados dos quocientes dos valores de Sergipe/Brasil e Sergipe/Nordeste, para os anos selecionados</t>
  </si>
  <si>
    <t>3.2 Inserir e exibir elementos da figura (títulos, subtítulos, rótulos, valores, legendas de cada barra, fonte de dados e cores) conforme figura do Anuário</t>
  </si>
  <si>
    <t>Atividades selecionadas</t>
  </si>
  <si>
    <t>Todas Atividades</t>
  </si>
  <si>
    <t>Indústria Extrativa</t>
  </si>
  <si>
    <t>Fabricação de produtos alimentícios</t>
  </si>
  <si>
    <t>Fabricação de bebidas</t>
  </si>
  <si>
    <t>Fabricação de produtos têxteis</t>
  </si>
  <si>
    <t>Confecção de artigos do vestuário e acessórios</t>
  </si>
  <si>
    <t>Fabricação de produtos químicos</t>
  </si>
  <si>
    <t>Fabricação de produtos de minerais não-metálicos</t>
  </si>
  <si>
    <t>Fabricação de produtos de metal, exceto máquinas e equipamentos</t>
  </si>
  <si>
    <t>Fabricação de móveis</t>
  </si>
  <si>
    <t>Fonte: IBGE</t>
  </si>
  <si>
    <t>1.3 Abrir Arquivo Zip -&gt; Tabela17.xls -&gt; Planilha 17.8</t>
  </si>
  <si>
    <t>2.1 Deflacionar (excluir a inflação dos valores monetários), da seguinte forma:</t>
  </si>
  <si>
    <t>2.2 Calcular a variação do volume do Valos Adicionado Bruto, da seguinte forma: (Índice de volume - 1) x 100</t>
  </si>
  <si>
    <t>3.1 Montar gráfico de combinação, com colunas empilhadas para Consumo Intermediário e Valor Bruto Adicionado e de linha para Valor Bruto da Produção e para Variação do Volume</t>
  </si>
  <si>
    <t>Valor Bruto da Produção</t>
  </si>
  <si>
    <t>Valor Adicionado Bruto</t>
  </si>
  <si>
    <t>VAB: variação do volume (direita)</t>
  </si>
  <si>
    <t>1.3 Abrir Arquivo Zip -&gt; Tabelas 9 (NE), 17 (SE) e 33 (BR) -&gt; Planilha ?.8 de cada</t>
  </si>
  <si>
    <t>1.4 Selecionar dados referentes ao Valor Bruto da Produção (primeira tabela de cima), para Nordeste,  Brasil e Sergipe, de 2010 ao ano mais recente</t>
  </si>
  <si>
    <t>2.1 Calcular as taxas de participação do Valor Bruto da Produção de Sergipe, na produção do Brasil e do Nordeste, da seguinte forma:</t>
  </si>
  <si>
    <t>2.1.1 Paticipação do Valor Bruto da Produção no Valor Bruto da Produção nordestina, em cada ano: (Valor Bruto da Produção de Sergipe / Valor Bruto da Produção nordestina) x 100</t>
  </si>
  <si>
    <t>2.1.2 Paticipação do Valor Bruto da Produção de Sergipe no Valor Bruto da Produção brasileira, em cada ano: (Valor Bruto da Produção de Sergipe / Valor Bruto da Produção brasileira) x 100</t>
  </si>
  <si>
    <t>3.1 Fazer um gráfico de linhas para todas as participações, deixando o da relação com o Nordeste no eixo principal e da relação com o Brasil, no eixo secundário</t>
  </si>
  <si>
    <t>Se/Br (direita)</t>
  </si>
  <si>
    <t>Se/Ne</t>
  </si>
  <si>
    <t>1.3 Abrir Arquivo Zip -&gt; Tabelas 9 (NE), 17 (SE) e 33 (BR) -&gt; Planilha 17.8 de cada</t>
  </si>
  <si>
    <t>1.4 Selecionar dados referentes ao Valor Adicionado Bruto da Produção (última tabela de baixo), para Nordeste,  Brasil e Sergipe, de 2010 ao ano mais recente</t>
  </si>
  <si>
    <t>2.1 Calcular as taxas de participação do Valor Adicionado Bruto da Produção de Sergipe, na produção do Brasil e do Nordeste, da seguinte forma:</t>
  </si>
  <si>
    <t>2.1.1 Paticipação do Valor Adicionado Bruto no Valor Adicionado nordestino, em cada ano: ( Valor Adicionado Bruto de Sergipe /  Valor Adicionado Bruto nordestino) x 100</t>
  </si>
  <si>
    <t>2.1.2 Paticipação do  Valor Adicionado Bruto de Sergipe no  Valor Adicionado Bruto brasileiro, em cada ano: ( Valor Adicionado Bruto de Sergipe /  Valor Adicionado Bruto brasileira) x 100</t>
  </si>
  <si>
    <t>Gráfico 5.4: Empresas com sede em Sergipe e pessoal ocupado</t>
  </si>
  <si>
    <t>1.1 Abrir site: https://sidra.ibge.gov.br/tabela/1761</t>
  </si>
  <si>
    <t>1.2 Em "Variável", selecionar: "Empresas - unidades da federação de origem - sede (Unidades)" e "Pessoal ocupado em 31/12 (Pessoas)"</t>
  </si>
  <si>
    <t>1.3 Em "Ano", selecionar 2010 até o ano mais recente;</t>
  </si>
  <si>
    <t>1.4 Em "Unidade Territorial":</t>
  </si>
  <si>
    <t>a) Desmarcar caixa de seleção "Brasil"</t>
  </si>
  <si>
    <t>b) Clicar em "Unidade da Federação" e, quando aparecer o menu ao lado esquerdo, selecionar "Sergipe"</t>
  </si>
  <si>
    <t>1.5 Clicar em "Download" (canto inferior esquerdo) e quando a aparecer a caixa de opções flutuante, clicar novamente em "Download"</t>
  </si>
  <si>
    <t>2.1 Armazenar os dados selecionados acima em uma tabela e atribuir a ela o nome “Empresas e pessoal ocupado”.</t>
  </si>
  <si>
    <t>3.1 Selecionar os dados da tabela e montar um Gráfico de Combinação, com empresas em colunas, no eixo principal,  e pessoas em linha, no eixo secundário</t>
  </si>
  <si>
    <t>Número de empresas ativas*</t>
  </si>
  <si>
    <t>Pessoal ocupado em 31/12</t>
  </si>
  <si>
    <t>1.3 Abrir Arquivo Zip -&gt; Tabela17.xls -&gt; Planilha 17.7</t>
  </si>
  <si>
    <t xml:space="preserve">Gráfico 6.2: Valor Adicionado Bruto (VAB)
</t>
  </si>
  <si>
    <t>variação</t>
  </si>
  <si>
    <t>1.3 Abrir Arquivo Zip -&gt; Tabelas 9 (NE), 17 (SE) e 33 (BR) -&gt; Planilha ?.7 de cada</t>
  </si>
  <si>
    <t>1.4 Na tabela "Valor Bruto da Produção" (primeira tabela de cima), selecionar dados de "Valor A Preços Correntes" para Nordeste,  Brasil e Sergipe, de 2010 ao ano mais recente</t>
  </si>
  <si>
    <t>2.1 Calcular as taxas de participação do Valor Bruto da Produção de Sergipe, na produção do Brasil e do Nordeste, da seguinte forma:  (V Se t / V it) x 100, sendo V = valor bruto da produção, Se = Sergipe, i = Nordeste, ou Brasil, t = ano</t>
  </si>
  <si>
    <t>1.3 Abrir Arquivo Zip -&gt; Tabelas 9 (NE), 17 (SE) e 33 (BR) -&gt; Planilha 17.7 de cada</t>
  </si>
  <si>
    <t>2.1 Calcular as taxas de participação do Valor Adicionado Bruto da Produção de Sergipe, na produção do Brasil e do Nordeste, da seguinte forma: (V Se t/ V it) x 100, sendo V = valor adicionado bruto, Se = Sergipe, i = Nordeste, ou Brasil, t = ano</t>
  </si>
  <si>
    <r>
      <t xml:space="preserve">Gráfico 7.1: Consumo de energia elétrica </t>
    </r>
    <r>
      <rPr>
        <i/>
        <sz val="11"/>
        <color theme="1"/>
        <rFont val="Calibri"/>
        <family val="2"/>
        <scheme val="minor"/>
      </rPr>
      <t>per capita</t>
    </r>
  </si>
  <si>
    <t>1.1 Abrir site: https://www.epe.gov.br/pt/publicacoes-dados-abertos/publicacoes/anuario-estatistico-de-energia-eletrica</t>
  </si>
  <si>
    <t>1.2 Clicar em "Arquivos" no campo inferior direito da página</t>
  </si>
  <si>
    <t>1.3 Fazer download do "Anuário Estatístico de Energia Elétrica - Workbook" referente ao ano mais recente (se uma caixa de diálogo pedir senha, clique sucessivas vezes no botão de fechar, pois de trata de um erro)</t>
  </si>
  <si>
    <t>1.4 Na parte direita da Tabela 3.63, selecionar os valores da "Consumo per capita" no Brasil (1), Nordeste e Sergipe, de 2012 até o ano mais recente</t>
  </si>
  <si>
    <t>2. Confecção da figura:</t>
  </si>
  <si>
    <t>2.1 Fazer um gráfico de combinação, com valores de Brasil e Nordeste nas colunas e de Sergipe na linha</t>
  </si>
  <si>
    <t>Gráfico 7.2: Consumo de energia elétrica em Sergipe</t>
  </si>
  <si>
    <t>1.4 Na parte direita da Tabela 4.16 (Sergipe - Consumo e número de consumidores), selecionar os valores de "Consumo (GWh", "Residencial", "Industrial" e "Comercial", de todos os anos</t>
  </si>
  <si>
    <t>2. Tratamento dos dados:</t>
  </si>
  <si>
    <r>
      <t>2.1 Calcular a taxa de variação de cada variável, da seguinte forma: { [ (GWh i,t) / (GWh i,t</t>
    </r>
    <r>
      <rPr>
        <vertAlign val="subscript"/>
        <sz val="11"/>
        <color theme="1"/>
        <rFont val="Calibri"/>
        <family val="2"/>
        <scheme val="minor"/>
      </rPr>
      <t>-1</t>
    </r>
    <r>
      <rPr>
        <sz val="11"/>
        <color theme="1"/>
        <rFont val="Calibri"/>
        <family val="2"/>
        <scheme val="minor"/>
      </rPr>
      <t>) ] -1 } x 100</t>
    </r>
  </si>
  <si>
    <t>Para GWh = valor observado, i = variável, t = ano posterior, t-1 = ano anterior</t>
  </si>
  <si>
    <t>3.1 Fazer um gráfico de combinação, com linha para "total" e colunas agrupadas para as desmais variáveis</t>
  </si>
  <si>
    <t>variação anual (%)</t>
  </si>
  <si>
    <t>Consumo (GWh)</t>
  </si>
  <si>
    <t>Residencial</t>
  </si>
  <si>
    <t>Industrial</t>
  </si>
  <si>
    <t>Comercial</t>
  </si>
  <si>
    <t>Fonte: http://epe.gov.br/pt/publicacoes-dados-abertos/publicacoes/anuario-estatistico-de-energia-eletrica</t>
  </si>
  <si>
    <t>Tabela 7.1: Dados gerais do segmento de Energia Elétrica em Sergipe</t>
  </si>
  <si>
    <t>1.4 Em Tabela 2.1 (Capacidade instalada por região e unidade da federação no Brasil 2019 (MW)), selecionar os valores para Sergipe, de todos os anos</t>
  </si>
  <si>
    <t>1.5 Em Tabela 2.4 (Geração elétrica por região e unidade da federação no Brasil (GWh)), selecionar os valores para Sergipe de todos os anos</t>
  </si>
  <si>
    <t>1.6 Em Tabela 3.13 (Consumo cativo por subsistema, região e UFs (GWh)), selecionar os valores para Sergipe de todos os anos</t>
  </si>
  <si>
    <t>1.7 Em Tabela 3.14 (Consumo livre por subsistema, região e UFs (GWh)), selecionar os valores para Sergipe de todos os anos</t>
  </si>
  <si>
    <t>1.8 Na parte superior (Consumo GWh), da Tabela 4.16 (Sergipe - Consumo e número de consumidores), selecionar os valores para Sergipe de todos os anos, das variáveis "Residencial", "Industrial" e "Comercial"</t>
  </si>
  <si>
    <t>1.9 Na parte superior (Consumo GWh), da Tabela 4.1 (BRASIL - Consumo e número de consumidores), selecionar os valores de todos os anos, das variáveis "Residencial", "Industrial" e "Comercial"</t>
  </si>
  <si>
    <t>1.10 Na parte superior (Consumo GWh), da Tabela 3.10 (Consumo por região geográfica e classe (GWh)), selecionar os valores para Nordeste de todos os anos, das variáveis "Residencial", "Industrial" e "Comercial"</t>
  </si>
  <si>
    <t>2.1 Calcular a participação do consumo da cada setor (residencial, industrial, ou comercial), em Sergipe no total do Brasil, da seguinte forma: [ (GWh Se,i) / (GWh Br,i) ] x 100</t>
  </si>
  <si>
    <t>Para GWh = valor observado, Se = Sergipe, Br = Brasil, i = ano do valor observado</t>
  </si>
  <si>
    <t>2.2 Calcular a participação do consumo da cada setor (residencial, industrial, ou comercial), em Sergipe no total do Nordeste, da seguinte forma: [ (GWh Se,i) / (GWh Ne,i) ] x 101</t>
  </si>
  <si>
    <t>Para GWh = valor observado, Se = Sergipe, Ne = Nordeste, i = ano do valor observado</t>
  </si>
  <si>
    <t>3.1 Fazer uma tabela gráfico de combinação, com linha para "total" e colunas agrupadas para as desmais variáveis</t>
  </si>
  <si>
    <t>Unidade</t>
  </si>
  <si>
    <t>Capacidade instalada</t>
  </si>
  <si>
    <t>MW</t>
  </si>
  <si>
    <t>Geração elétrica</t>
  </si>
  <si>
    <t>GWh</t>
  </si>
  <si>
    <t>Consumo cativo</t>
  </si>
  <si>
    <t>Consumo livre</t>
  </si>
  <si>
    <t>Participação do consumo Residencial em Sergipe no total do Brasil</t>
  </si>
  <si>
    <t>%</t>
  </si>
  <si>
    <t>Participação do consumo Residencial em Sergipe no total do Nordeste</t>
  </si>
  <si>
    <t>Participação do consumo Industrial em Sergipe no total do Brasil</t>
  </si>
  <si>
    <t>Participação do consumo Industrial em Sergipe no total do Nordeste</t>
  </si>
  <si>
    <t>Participação do consumo Comercial em Sergipe no total do Brasil</t>
  </si>
  <si>
    <t>Participação do consumo Comercial em Sergipe no total do Nordeste</t>
  </si>
  <si>
    <t>Fonte: EPE</t>
  </si>
  <si>
    <t>Cap Instalada</t>
  </si>
  <si>
    <t>Geração</t>
  </si>
  <si>
    <t>Cons Cativo</t>
  </si>
  <si>
    <t>Cons Livre</t>
  </si>
  <si>
    <t>Nordeste:</t>
  </si>
  <si>
    <t>Gráfico 8.1: Produção de petróleo em Sergipe</t>
  </si>
  <si>
    <t>1.1 Acessar: https://www.gov.br/anp/pt-br/centrais-de-conteudo/dados-abertos/producao-de-petroleo-e-gas-natural-por-estado-e-localizacao</t>
  </si>
  <si>
    <t>1.2 Em "Produção de petróleo", clicar em "Produção de petróleo (metros cúbicos) 1997-'ano mais recente' " e coletar os dados das colunas "Total" e "Localização", de cada ano, quando a coluna "Estado" for igual a "Sergipe"</t>
  </si>
  <si>
    <t>2.1 Dividir os dados por mil</t>
  </si>
  <si>
    <t>3.1 Montar gráfico de combinação, com colunas empilhadas para produção em "mar" e em "terra" e de linha para "Total"</t>
  </si>
  <si>
    <t>Produção em terra</t>
  </si>
  <si>
    <t>Produção em mar</t>
  </si>
  <si>
    <t>Gráfico 8.2: Produção de gás natural em Sergipe</t>
  </si>
  <si>
    <t>1.2 Em "Produção de gás  natural", clicar em "Produção de gás natural (metros cúbicos) 1997-'ano mais recente' " e coletar os dados da coluna  "Total" e "Produto", de cada ano, quando a coluna "Estado" for igual a "Sergipe"</t>
  </si>
  <si>
    <t>1.3 Em "Produção de LGN", clicar em "Produção de LGN (metros cúbicos) 1997-2020" e coletar os dados da coluna  "Total" de cada ano, quando a coluna "Estado" for igual a "Sergipe"</t>
  </si>
  <si>
    <t>3.1 Montar gráfico de combinação, com colunas empilhadas para produção em "mar", em "terra" e "GLN" e de linha para "Total"</t>
  </si>
  <si>
    <t>Gás Natural em terra</t>
  </si>
  <si>
    <t>Gás Natural em mar</t>
  </si>
  <si>
    <t>GLN</t>
  </si>
  <si>
    <t>Gráfico 8.3: Evolução da produção de petróleo e gás natural em Sergipe</t>
  </si>
  <si>
    <t>1.2 Em "Produção de petróleo", clicar em "Produção de petróleo (metros cúbicos) 1997-2020" e coletar os dados das colunas "Total" e "Localização", de cada ano, para cada estado</t>
  </si>
  <si>
    <t>1.3 Em "Produção de gás  natural", clicar em "Produção de gás natural (metros cúbicos) 1997-'ano mais recente' " e coletar os dados da coluna  "Total" e "Produto", de cada ano, para cada estado</t>
  </si>
  <si>
    <t>1.4 Em "Produção de LGN", clicar em "Produção de LGN (metros cúbicos) 1997-2020" e coletar os dados da coluna  "Total" de cada ano, para cada estado</t>
  </si>
  <si>
    <t>2.1 Criar a variável "Petróleo" e atribuir a ela a soma dos valores em "Total" de cada ano e estado</t>
  </si>
  <si>
    <t>2.2 Criar a variável "Gás natural" e atribuir a ela a soma dos valores em "Total" de cada ano e estado</t>
  </si>
  <si>
    <t>2.3 Criar a variável "Brasil" como a soma dos valores de seus estados</t>
  </si>
  <si>
    <t>2.4 Criar a variável "Nordeste" como a soma dos valores de seus estados</t>
  </si>
  <si>
    <t>2.5 Calcular a taxa de variação do total de "Gás Natural", "LGN" e "Petróleo" entre os dois anos mais recentes, da seguinte forma: [(T in1/T in0) - 1] x 100, sendo T = total, i = unidade Territorial, n = gás natural, ou LGN, ou petróleo, 1 = ano posterior, 0 = ano anterior</t>
  </si>
  <si>
    <t>2.6 Calcular a taxa de variação do total de "Gás Natural", "LGN" e "Petróleo" entre os dois anos extremos, da seguinte forma: [(T in1/T in0) - 1] x 100, sendo T = total, i = unidade Territorial, n = gás natural, ou LGN, ou petróleo, 1 = ano final, 0 = ano inicial</t>
  </si>
  <si>
    <t>3.1 Fazer um gráfico de barras agrupadas para os dois períodos de variação (entre os dois anos mais recentes e entre os anos extremos), para Sergipe, Nordeste e Brasil</t>
  </si>
  <si>
    <t>2020-2019</t>
  </si>
  <si>
    <t>Petróleo-BR</t>
  </si>
  <si>
    <t>Gás-BR</t>
  </si>
  <si>
    <t>LGN-BR</t>
  </si>
  <si>
    <t>Petróleo-NE</t>
  </si>
  <si>
    <t>Gás-NE</t>
  </si>
  <si>
    <t>LGN-NE</t>
  </si>
  <si>
    <t>Petróleo-SE</t>
  </si>
  <si>
    <t>Gás-SE</t>
  </si>
  <si>
    <t>LGN-SE</t>
  </si>
  <si>
    <t>BR petróleo:</t>
  </si>
  <si>
    <t>Ne petróleo:</t>
  </si>
  <si>
    <t>Se petróleo:</t>
  </si>
  <si>
    <t>ANO</t>
  </si>
  <si>
    <t>Br gás</t>
  </si>
  <si>
    <t>Ne gás</t>
  </si>
  <si>
    <t>Se gás</t>
  </si>
  <si>
    <t>Br LGN:</t>
  </si>
  <si>
    <t>Ne LGN:</t>
  </si>
  <si>
    <t>Se LGN:</t>
  </si>
  <si>
    <t>Gráfico 8.4: Participação da produção de petróleo e gás na produção do Brasil e do Nordeste</t>
  </si>
  <si>
    <t>1.2 Em "Produção de petróleo", clicar em "Produção de petróleo (metros cúbicos) 1997-'ano mais recente' " e coletar os dados das colunas "Total" e "Localização", de cada ano, para cada estado</t>
  </si>
  <si>
    <t>2.5 Calcular a proporção da produção de "Gás Natural", "LGN" e "Petróleo" de Sergipe na produção Brasileira, da seguinte forma: (T Se nt/T Br nt) x 100, sendo T = total, Se = Seergipe, Br = Brasil, n = gás natural, ou LGN, ou petróleo, t = ano</t>
  </si>
  <si>
    <t>2.6 Calcular a proporção da produção de "Gás Natural", "LGN" e "Petróleo" de Sergipe na produção Nordestina, da seguinte forma: (T Se nt/T Ne nt) x 100, sendo T = total, Se = Seergipe, Ne = Nordeste, n = gás natural, ou LGN, ou petróleo, t = ano</t>
  </si>
  <si>
    <t>3.1 Fazer um gráfico de linhas para todas as participações, deixando os da relação com o Nordeste no eixo principal e da relação com o Brasil, no eixo secundário</t>
  </si>
  <si>
    <t>PARTICIPAÇÃO</t>
  </si>
  <si>
    <t>Petróleo-SE/BR</t>
  </si>
  <si>
    <t>Gás-SE/BR</t>
  </si>
  <si>
    <t>LGN-SE/BR</t>
  </si>
  <si>
    <t>Petróleo-SE/NE</t>
  </si>
  <si>
    <t>Gás-SE/NE</t>
  </si>
  <si>
    <t>LGN-SE/NE</t>
  </si>
  <si>
    <t>Petróleo Se</t>
  </si>
  <si>
    <t>Petróleo Ne</t>
  </si>
  <si>
    <t>Petróleo Br</t>
  </si>
  <si>
    <t>Gás Se</t>
  </si>
  <si>
    <t>Gás Ne</t>
  </si>
  <si>
    <t>Gás Br</t>
  </si>
  <si>
    <t>LGN Se</t>
  </si>
  <si>
    <t>LGN Ne</t>
  </si>
  <si>
    <t>LGN Br</t>
  </si>
  <si>
    <t>1. Coleta de dados</t>
  </si>
  <si>
    <t>1.1 Acessar https://sidra.ibge.gov.br/tabela/3416</t>
  </si>
  <si>
    <t>1.2 Em "Variável", selecionar "Índice de volume de vendas no comércio varejista..."</t>
  </si>
  <si>
    <t>1.3 Em "Tipos de índice", selecionar "Índice base fixa com ajuste sazonal (2014=100)..."</t>
  </si>
  <si>
    <t>1.4 Em "Mês", selecionar dezembro de todos os anos, desde 2009</t>
  </si>
  <si>
    <t>1.5 Em "Unidade territorial", selecionar Brasil e todos os estados nordestinos</t>
  </si>
  <si>
    <t>2.1 Inserir a variável "Nordeste" como média dos valores de seus estados</t>
  </si>
  <si>
    <t>2.2 Calcular a variação para cada ano da seguinte forma: [(índice de dezembro do ano posterior/índice de dezembro do ano anterior) - 1 ] x 100</t>
  </si>
  <si>
    <t>3.1 Fazer um gráfico de combinação, com Brasil e Nordeste nas colunas e Sergipe na linha</t>
  </si>
  <si>
    <t>Tabela 3416 - Índices de volume e de receita nominal de vendas no comércio varejista, por tipos de índice (2014 = 100)</t>
  </si>
  <si>
    <t>Variável - Índice de volume de vendas no comércio varejista (Número-índice) - Índice base fixa com ajuste sazonal (2014=100)</t>
  </si>
  <si>
    <t>Mês x Tipos de índice</t>
  </si>
  <si>
    <t>dezembro 2009</t>
  </si>
  <si>
    <t>dezembro 2010</t>
  </si>
  <si>
    <t>dezembro 2011</t>
  </si>
  <si>
    <t>dezembro 2012</t>
  </si>
  <si>
    <t>dezembro 2013</t>
  </si>
  <si>
    <t>dezembro 2014</t>
  </si>
  <si>
    <t>dezembro 2015</t>
  </si>
  <si>
    <t>dezembro 2016</t>
  </si>
  <si>
    <t>dezembro 2017</t>
  </si>
  <si>
    <t>dezembro 2018</t>
  </si>
  <si>
    <t>dezembro 2019</t>
  </si>
  <si>
    <t>dezembro 2020</t>
  </si>
  <si>
    <t>Fonte: IBGE - Pesquisa Mensal de Comércio</t>
  </si>
  <si>
    <t>1.1 Acessar https://sidra.ibge.gov.br/tabela/3417</t>
  </si>
  <si>
    <t>2.2 Calcular a variação para cada ano da seguinte forma: [(índice de dezembro do ano posterior/índice de dezembro do ano anterior) - 1 ] x 101</t>
  </si>
  <si>
    <t>Tabela 3417 - Índices de volume e de receita nominal de vendas no comércio varejista ampliado, por tipos de índice (2014 = 100)</t>
  </si>
  <si>
    <t>Variável - Índice de volume de vendas no comércio varejista ampliado (Número-índice) - Índice base fixa com ajuste sazonal (2014=100)</t>
  </si>
  <si>
    <t>Tabela 9.1: Dados gerais das empresas Comerciais em Sergipe</t>
  </si>
  <si>
    <t>1.1.1 Acessar https://sidra.ibge.gov.br/tabela/1407</t>
  </si>
  <si>
    <t>1.1.2 Em "Variável", selecionar "Número de unidades locais com receita de revenda (Unidades)", "Pessoal ocupado em 31/12 em empresas comerciais (Pessoas)", "Margem de comercialização em empresas comerciais (Mil Reais)" e "Receita bruta de revenda de mercadorias (Mil Reais)"</t>
  </si>
  <si>
    <t>1.1.3 Em "Grandes Regiões e unidades...", selecionar apenas as unidades federativas (estados e Distrito Federal)</t>
  </si>
  <si>
    <t>1.1.4 Em "Divisão de comércio e grupo...", selecionar "Comércio de veículos, peças e motocicletas", "Comércio por atacado" e "Comércio varejista"</t>
  </si>
  <si>
    <t>1.1.6 Em "Unidade Territorial", selecionar "Brasil"</t>
  </si>
  <si>
    <t>1.2 Para deflacionar:</t>
  </si>
  <si>
    <t>1.2.1 Abrir link http://www.ipeadata.gov.br/Default.aspx -&gt; Macroeconômico -&gt; Tema -&gt; Preços -&gt; (Todas) -&gt; Preços IPCA (% a.a) Anual</t>
  </si>
  <si>
    <t>2.1 Inserir a variável "Nordeste" como soma dos valores de seus estados</t>
  </si>
  <si>
    <t>2.2 Inserir a variável "Brasil" como soma dos valores de suas unidades federativas</t>
  </si>
  <si>
    <t>2.2 Deflacionar  (excluir a inflação dos valores monetários) da seguinte forma:</t>
  </si>
  <si>
    <t>2.3.1 Construir os índices deflatores do IPCA, da seguinte forma:</t>
  </si>
  <si>
    <t>2.3.1.1 Atribuir o valor 100 ao ano mais recente  DOS DADOS A SEREM DEFLACIONADOS (base)</t>
  </si>
  <si>
    <t>2.3.1.2 Calcular o índices dos anos sucessivamente anteriores, da seguinte forma: Índice do ano anterior = índice do ano posterior / (índice IPCA do ano posterior/Índice IPCA do ano anterior)</t>
  </si>
  <si>
    <t>2.4 Dividir os valores a preços correntes pelo índice deflator de cada respectivo ano e multiplicar por 100. Esse será o valor deflacionado. Obs. O valor deflacionado do ano mais recente é o mesmo sem deflação desse mesmo ano (sem dividir por nada)</t>
  </si>
  <si>
    <t>2.5 Calcular a participação percentual da receita bruta em Sergipe com relação ao Brasil e Nordeste, em cada ano, da seguinte forma: [(valor de Sergipe / valor de Br, ou Ne) x 100)</t>
  </si>
  <si>
    <t>3.1 Montar tabela com os resultados dos valores de Sergipe (primeiras linhas) e da relação Sergipe/Brasil e Sergipe/Nordeste (duas últimas linhas), para os anos selecionados, conforme a figura do Anuário</t>
  </si>
  <si>
    <t>Receita bruta de revenda e de
 comissões sobre venda (total)*</t>
  </si>
  <si>
    <t>R$ milhões</t>
  </si>
  <si>
    <t xml:space="preserve">   Comércio de veículos, peças e  motocicletas  </t>
  </si>
  <si>
    <t xml:space="preserve">   Comércio por atacado</t>
  </si>
  <si>
    <t xml:space="preserve">   Comércio varejista </t>
  </si>
  <si>
    <t>Margem de comercialização (total)*</t>
  </si>
  <si>
    <t>Pessoas</t>
  </si>
  <si>
    <t>Unidades locais</t>
  </si>
  <si>
    <t>Unidades</t>
  </si>
  <si>
    <t>Participação da receita bruta de Sergipe:</t>
  </si>
  <si>
    <t xml:space="preserve">   no Brasil</t>
  </si>
  <si>
    <t xml:space="preserve">   no Nordeste</t>
  </si>
  <si>
    <t>Fonte: IBGE/PMC</t>
  </si>
  <si>
    <t>* R$ constantes de 2018 (IPCA)</t>
  </si>
  <si>
    <t>IPCA</t>
  </si>
  <si>
    <t>Receita bruta de revenda e de comissões sobre venda (total)</t>
  </si>
  <si>
    <t>Margem de comercialização (total)</t>
  </si>
  <si>
    <t>Gráfico 10.1: Evolução da receita nominal de Serviços</t>
  </si>
  <si>
    <t>1.1.2 Em "Variável", selecionar "Índice de receita nominal..."</t>
  </si>
  <si>
    <t>1.1.3 Em "Tipos de índice", selecionar "Índice base fixa com ajuste sazonal (2014=100)..."</t>
  </si>
  <si>
    <t>1.1.4 Em "Mês", selecionar dezembro de todos os anos</t>
  </si>
  <si>
    <t>1.1.5 Em "Unidade territorial", selecionar Brasil e todos os estados nordestinos</t>
  </si>
  <si>
    <t>Nordeste*</t>
  </si>
  <si>
    <t>Tabela 6442 - Índice e variação da receita nominal e do volume de serviços (2014 = 100)</t>
  </si>
  <si>
    <t>Variável - Índice de receita nominal de serviços (Número-índice) - Índice base fixa com ajuste sazonal (2014=100)</t>
  </si>
  <si>
    <t>Fonte: IBGE - Pesquisa Mensal de Serviços</t>
  </si>
  <si>
    <t>7. Outras atividades de serviços</t>
  </si>
  <si>
    <t>Atividades de serviços</t>
  </si>
  <si>
    <t>Ano x Grandes regiões e unidades da federação de atuação das empresas</t>
  </si>
  <si>
    <t>1. Serviços prestados às famílias</t>
  </si>
  <si>
    <t>1.1 Serviços de alojamento e alimentação</t>
  </si>
  <si>
    <t>1.2 Atividades culturais, recreativas e esportivas</t>
  </si>
  <si>
    <t>1.3 Serviços pessoais</t>
  </si>
  <si>
    <t>1.4 Atividades de ensino continuado</t>
  </si>
  <si>
    <t>2. Serviços de informação e comunicação</t>
  </si>
  <si>
    <t>3. Serviços prestados às empresas</t>
  </si>
  <si>
    <t>4. Transportes, serviços auxiliares aos transportes e correio</t>
  </si>
  <si>
    <t>4.1 Transporte rodoviário</t>
  </si>
  <si>
    <t>4.2 Outros transportes</t>
  </si>
  <si>
    <t>4.3 Armazenamento e serviços auxiliares aos transportes</t>
  </si>
  <si>
    <t>4.4 Correio e outras atividades de entrega</t>
  </si>
  <si>
    <t>5. Atividades imobiliárias</t>
  </si>
  <si>
    <t>6. Serviços de manutenção e reparação</t>
  </si>
  <si>
    <t>Gráfico 10.2: Evolução do volume de Serviços</t>
  </si>
  <si>
    <t>1.1 Acessar https://sidra.ibge.gov.br/tabela/6442</t>
  </si>
  <si>
    <t>1.2 Em "Variável", selecionar "Índice de volume de serviços..."</t>
  </si>
  <si>
    <t>1.4 Em "Mês", selecionar dezembro de todos os anos</t>
  </si>
  <si>
    <t>Variável - Índice de volume de serviços (Número-índice) - Índice base fixa com ajuste sazonal (2014=100)</t>
  </si>
  <si>
    <t>Tabela 10.1: Dados gerais do segmento empresarial de Serviços (não financeiros) em Sergipe</t>
  </si>
  <si>
    <t>1.1.1 Acessar https://www.ibge.gov.br/estatisticas/downloads-estatisticas.html -&gt; Comercio_e_Servicos -&gt; Pesquisa_Anual_de_Servicos -&gt;pas_AnoMaisRecente -&gt; xls -&gt;tabelas_AnoMaisRecente_xls.zip</t>
  </si>
  <si>
    <t>1.1.2 Fazer download e abrir arquivo "Tabela 81" -&gt; tab81a (Brasil), tab81e (Nordeste) e tab81i (Sergipe)</t>
  </si>
  <si>
    <t>1.1.3 Da planilha "Tab81a" e "Tab81e", coletar apenas os dados da coluna "Receita bruta de prestação de serviços", na linha com o nome da unidade territorial respectiva (Brasil, ou Nordeste)</t>
  </si>
  <si>
    <t>1.1.4 Da planilha "Tab81i", coletar os dados da coluna "Receita bruta de prestação de serviços", nas linhas:</t>
  </si>
  <si>
    <t>a) Serviços prestados principalmente às famílias</t>
  </si>
  <si>
    <t>b) Serviços de informação e comunicação</t>
  </si>
  <si>
    <t>c) Serviços profissionais, administrativos e complementares</t>
  </si>
  <si>
    <t>d) Transportes, serviços auxiliares aos transportes e correio</t>
  </si>
  <si>
    <t xml:space="preserve">e) Atividades imobiliárias </t>
  </si>
  <si>
    <t>f) Serviços de manutenção e reparação</t>
  </si>
  <si>
    <t>g) Outras atividades de serviços</t>
  </si>
  <si>
    <t>1.1.5 Refazer os passos de 1.1.1 a 1.1.4, substituindo "pas_AnoMaisRecente" (de 1.1.1) pelo ano anterior, até chegar em 2010</t>
  </si>
  <si>
    <t>2.1 Deflacionar  (excluir a inflação dos valores monetários) da seguinte forma:</t>
  </si>
  <si>
    <t>2.1.1 Construir os índices deflatores do IPCA, da seguinte forma:</t>
  </si>
  <si>
    <t>2.1.1.1 Atribuir o valor 100 ao ano mais recente  DOS DADOS A SEREM DEFLACIONADOS (base)</t>
  </si>
  <si>
    <r>
      <t xml:space="preserve">2.1.1.2 Calcular o índices dos anos sucessivamente anteriores, da seguinte forma: Índice do ano anterior = índice do ano posterior / (índice </t>
    </r>
    <r>
      <rPr>
        <i/>
        <sz val="11"/>
        <color theme="1"/>
        <rFont val="Calibri"/>
        <family val="2"/>
        <scheme val="minor"/>
      </rPr>
      <t xml:space="preserve">IPCA </t>
    </r>
    <r>
      <rPr>
        <sz val="11"/>
        <color theme="1"/>
        <rFont val="Calibri"/>
        <family val="2"/>
        <scheme val="minor"/>
      </rPr>
      <t>do ano posterior/Índice IPCA do ano anterior)</t>
    </r>
  </si>
  <si>
    <t>2.1.2 Dividir os valores a preços correntes pelo índice deflator de cada respectivo ano e multiplicar por 100. Esse será o valor deflacionado. Obs. O valor deflacionado do ano mais recente é o mesmo sem deflação desse mesmo ano (sem dividir por nada)</t>
  </si>
  <si>
    <t>2.2 Calcular a participação percentual da receita bruta em Sergipe com relação ao Brasil e Nordeste, em cada ano, da seguinte forma: [(valor de Sergipe / valor de Br, ou Ne) x 100)</t>
  </si>
  <si>
    <t>Receita bruta de prestação de Serviços</t>
  </si>
  <si>
    <t xml:space="preserve">   Serviços prestados principalmente às famílias</t>
  </si>
  <si>
    <t xml:space="preserve">   Serviços de informação e comunicação</t>
  </si>
  <si>
    <t xml:space="preserve">   Serviços profissionais, administrativos e complementares</t>
  </si>
  <si>
    <t xml:space="preserve">   Transportes, serviços auxiliares aos transportes e correio</t>
  </si>
  <si>
    <t xml:space="preserve">   Atividades imobiliárias </t>
  </si>
  <si>
    <t xml:space="preserve">   Serviços de manutenção e reparação</t>
  </si>
  <si>
    <t xml:space="preserve">   Outras atividades de serviços</t>
  </si>
  <si>
    <t>Participação da receita bruta de Serviços em Sergipe no Brasil</t>
  </si>
  <si>
    <t>Participação da receita bruta de Serviços em Sergipe no Nordeste</t>
  </si>
  <si>
    <t>https://www.ibge.gov.br/estatisticas/downloads-estatisticas.html</t>
  </si>
  <si>
    <r>
      <t xml:space="preserve">Gráfico 11.1: PIB </t>
    </r>
    <r>
      <rPr>
        <i/>
        <sz val="11"/>
        <color theme="1"/>
        <rFont val="Calibri"/>
        <family val="2"/>
        <scheme val="minor"/>
      </rPr>
      <t>versus</t>
    </r>
    <r>
      <rPr>
        <sz val="11"/>
        <color theme="1"/>
        <rFont val="Calibri"/>
        <family val="2"/>
        <scheme val="minor"/>
      </rPr>
      <t xml:space="preserve"> receita corrente líquida estadual</t>
    </r>
  </si>
  <si>
    <t>1.1.2 Ir para Downloads -&gt; Ano mais recente -&gt; xls -&gt; Especiais _2010_AnoMaisRecente_xls.zip</t>
  </si>
  <si>
    <t>1.1.3 Abrir Arquivo Zip -&gt; Tab03.xls</t>
  </si>
  <si>
    <t>1.1.4 Extrair dados para Sergipe de todos os anos</t>
  </si>
  <si>
    <t>1.2 Receita Corrente Líquida</t>
  </si>
  <si>
    <t>1.2.1 Abrir link:  https://siconfi.tesouro.gov.br/siconfi/index.jsf</t>
  </si>
  <si>
    <t>1.2.2 Fazer o download do arquivo "Execução Orçamentária" -&gt; Consultas -&gt; Consultar Finbra -&gt; RREO</t>
  </si>
  <si>
    <t>1.2.3 Em "Exercício", selecionar o primeiro ano (2013)</t>
  </si>
  <si>
    <t>1.2.4 Em "Periodicidade", selecionar "bimestral"</t>
  </si>
  <si>
    <t>1.2.5 Em "Período", selecionar 6o bimestre</t>
  </si>
  <si>
    <t>1.2.6 Em "Escopo" selecionar "Estado/DF"</t>
  </si>
  <si>
    <t>1.2.7 Em "Anexo", selecionar "Anexo 3 - Demonstrativo da Receita Corrente Líquida"</t>
  </si>
  <si>
    <t>1.2.8 Em "Tabela", selecionar "Receita Corrente Líquida"</t>
  </si>
  <si>
    <t>1.2.9 Digitar o código de verificação</t>
  </si>
  <si>
    <t>1.2.10 Abrir arquivo com terminação .zip e, em seguida, .csv</t>
  </si>
  <si>
    <t>1.2.11 Coletar valores de "Coluna", quando "UF" = SE, "Coluna" = "TOTAL..." e "Conta" = "Receita Corrente Líquida..."</t>
  </si>
  <si>
    <t>1.2.12 Repetir os passos de 1.2.1 a 1.2.10, mudando o ano, até o mais recente</t>
  </si>
  <si>
    <t>1.3 Para deflacionar:</t>
  </si>
  <si>
    <t>1.3.1 Abrir link http://www.ipeadata.gov.br/Default.aspx -&gt; Macroeconômico -&gt; Tema -&gt; Preços -&gt; (Todas) -&gt; Preços IPCA (% a.a) Anual</t>
  </si>
  <si>
    <t>2.1 Da Receita Corrente Líquida:</t>
  </si>
  <si>
    <t>2.1.1 Criar a variável "Receita Corrente Líquida", da seguinte forma: Receita Corrente Líquida = ("1.0.0.0.00.00.00 - Receitas Correntes", quando "Coluna" = "Receitas Brutas Realizadas") -  ("1.0.0.0.00.00.00 - Receitas Correntes", quando "Coluna" = "Deduções - Tranferências", ou "Deduções - FUNDEB", ou "Outras Deduções da Receita")</t>
  </si>
  <si>
    <t xml:space="preserve">2.1.2 Deflacionar a variável "Receita Corrente Líquida", da seguinte forma: </t>
  </si>
  <si>
    <t>2.1.2.1 Construir os índices deflatores da seguinte forma:</t>
  </si>
  <si>
    <t>2.1.2.1.1 Usando os dados do IPCA, Atribuir o valor 100 ao ano mais recente  DOS DADOS A SEREM DEFLACIONADOS (base)</t>
  </si>
  <si>
    <r>
      <t xml:space="preserve">2.1.2.1.2 Calcular o índices dos anos sucessivamente anteriores, da seguinte forma: Índice do ano anterior = índice do ano posterior / (índice </t>
    </r>
    <r>
      <rPr>
        <i/>
        <sz val="11"/>
        <color theme="1"/>
        <rFont val="Calibri"/>
        <family val="2"/>
        <scheme val="minor"/>
      </rPr>
      <t xml:space="preserve">IPCA </t>
    </r>
    <r>
      <rPr>
        <sz val="11"/>
        <color theme="1"/>
        <rFont val="Calibri"/>
        <family val="2"/>
        <scheme val="minor"/>
      </rPr>
      <t>do ano posterior/Índice IPCA do ano anterior)</t>
    </r>
  </si>
  <si>
    <t>2.1.2.2 Dividir os valores da variável pelo índice deflator de cada respectivo ano e multiplicar por 100. Esse será o valor deflacionado. Obs. O valor deflacionado do ano mais recente é o mesmo sem deflação desse mesmo ano (sem dividir por nada)</t>
  </si>
  <si>
    <t>2.1.3 Deflacionar a Receita Corrente Líquida, de seguinte forma:</t>
  </si>
  <si>
    <t>2.1.3.1 Construir os índices deflatores da seguinte forma:</t>
  </si>
  <si>
    <t>2.1.3.2 Usando os dados do IPCA, Atribuir o valor 100 ao ano mais recente  DOS DADOS A SEREM DEFLACIONADOS (base)</t>
  </si>
  <si>
    <r>
      <t xml:space="preserve">2.1.3.3 Calcular o índices dos anos sucessivamente anteriores, da seguinte forma: Índice do ano anterior = índice do ano posterior / (índice </t>
    </r>
    <r>
      <rPr>
        <i/>
        <sz val="11"/>
        <color theme="1"/>
        <rFont val="Calibri"/>
        <family val="2"/>
        <scheme val="minor"/>
      </rPr>
      <t xml:space="preserve">IPCA </t>
    </r>
    <r>
      <rPr>
        <sz val="11"/>
        <color theme="1"/>
        <rFont val="Calibri"/>
        <family val="2"/>
        <scheme val="minor"/>
      </rPr>
      <t>do ano posterior/Índice IPCA do ano anterior)</t>
    </r>
  </si>
  <si>
    <t>2.1.3.4 Dividir os valores das variáveis pelo índice deflator de cada respectivo ano e multiplicar por 100. Esse será o valor deflacionado. Obs. O valor deflacionado do ano mais recente é o mesmo sem deflação desse mesmo ano (sem dividir por nada)</t>
  </si>
  <si>
    <t>2.1.4 Calcular a variação da Receita Corrente Líquida da seguinte forma: [(Receita Corrente Líquida Deflacionada no ano posterior / Receita Corrente Líquida Deflacionada no ano anterior) - 1] x 100</t>
  </si>
  <si>
    <t>2.2 Calcular a variação do PIB para Sergipe, aplicando a seguinte fórmula aos dados da tabela 03 de Contas Regionais:  [(Índice do ano posterior / índice anterior) - 1] x 100</t>
  </si>
  <si>
    <t>3.1 Fazer um gráfico de colunas agrupadas para as variações calculadas</t>
  </si>
  <si>
    <t>variação real#</t>
  </si>
  <si>
    <t>Ano*</t>
  </si>
  <si>
    <t>PIB</t>
  </si>
  <si>
    <t>RCL</t>
  </si>
  <si>
    <r>
      <t>* 2019=1</t>
    </r>
    <r>
      <rPr>
        <vertAlign val="superscript"/>
        <sz val="11"/>
        <color theme="1"/>
        <rFont val="Calibri"/>
        <family val="2"/>
        <scheme val="minor"/>
      </rPr>
      <t>o</t>
    </r>
    <r>
      <rPr>
        <sz val="11"/>
        <color theme="1"/>
        <rFont val="Calibri"/>
        <family val="2"/>
        <scheme val="minor"/>
      </rPr>
      <t xml:space="preserve"> trimestre</t>
    </r>
  </si>
  <si>
    <t>PIB de Sergipe: variação 2017 e 2018 estimados pelos autores; variação 2019 estimada pela Tendência Consultoria</t>
  </si>
  <si>
    <t>RCL deflacionada pelo IPCA</t>
  </si>
  <si>
    <t>1.1 Componentes da Receita Corrente Líquida</t>
  </si>
  <si>
    <t>1.1.1 Abrir link:  https://siconfi.tesouro.gov.br/siconfi/index.jsf</t>
  </si>
  <si>
    <t>1.1.2 Fazer o download do arquivo "Execução Orçamentária" -&gt; Consultas -&gt; Consultar Finbra -&gt; Contas Anuais</t>
  </si>
  <si>
    <t>1.1.3 Em "Exercício", selecionar o primeiro ano (2013)</t>
  </si>
  <si>
    <t>1.1.4 Em "Escopo" selecionar "Estado/DF"</t>
  </si>
  <si>
    <t>1.1.5 Em "Tabela", selecionar "Receita Orçamentária (Anexo I-C)"</t>
  </si>
  <si>
    <t>1.1.6 Digitar o código de verificação</t>
  </si>
  <si>
    <t>1.1.7 Abrir arquivo com terminação .zip e, em seguida, .csv</t>
  </si>
  <si>
    <t xml:space="preserve">1.1.8 Coletar valores de "Coluna", quando "UF" = SE, </t>
  </si>
  <si>
    <t>1.1.9 Selecionando todos em "Coluna", em "Conta", selecionar:</t>
  </si>
  <si>
    <t>1.1.9.1  "1.0.0.0.00.00.00 - Receitas Correntes"</t>
  </si>
  <si>
    <t>1.1.9.2 "1.1.0.0.00.00.00 - Receita Tributária"</t>
  </si>
  <si>
    <t>1.1.9.3 "1.7.2.1.01.01.00 - Cota-Parte do Fundo de Participação dos Estados e do Distrito Federal"</t>
  </si>
  <si>
    <t>1.1.9.4 "1.7.2.1.22.00.00 - Transferências da Compensação Financeira pela Exploração de Recursos Naturais"</t>
  </si>
  <si>
    <t>1.1.9.5 "1.7.2.4.01.00.00 - Transferências de Recursos do Fundo de Manutenção e Desenvolvimento do Ensino Fundamental e de Valorização do Magistério - FUNDEB"</t>
  </si>
  <si>
    <t>1.1.10 Repetir os passos de 1.1.1 a 1.1.9, mudando o ano, até o mais recente</t>
  </si>
  <si>
    <t>2.1 Criar as variáveis "Receita Corrente Líquida", "Receita Tributária Liquida",  "FPE + FUNDEB líquidos" e "Receitas pela exploração de Recursos Naturais Líquidas",  da seguinte forma (os códigos mais detalhados podem variar, por isso é preferivel pesuisar apenas pelo nome):</t>
  </si>
  <si>
    <t>2.1.1 Receita Corrente Líquida = ("1.0.0.0.00.00.00 - Receitas Correntes", em "Conta", quando "Coluna" = "Receitas realizadas") -  ("1.0.0.0.00.00.00 - Receitas Correntes", quando "Coluna" = "Dedução..." ou "Outras Deduções")</t>
  </si>
  <si>
    <t>2.1.2 Receita Tributária Liquida = ("1.1.0.0.00.00.00 - Receita Tributária, ou Impostos, Taxas e Contribuições de Melhoria", em "Conta", quando "Coluna" = "Receitas realizadas") -  ("1.1.0.0.00.00.00 - Receita Tributária,  ou Impostos, Taxas e Contribuições de Melhoria", quando "Coluna" = "Dedução..." ou "Outras Deduções")</t>
  </si>
  <si>
    <t>2.1.3 FPE líquido = ("1.7.2.1.01.01.00, ou 1.7.1.8.01.1.0  - Cota-Parte do Fundo de Participação dos Estados e do Distrito Federal", em "Conta", quando "Coluna" = "Receitas realizadas") -  ("1.7.2.1.01.01.00, ou 1.7.1.8.01.1.0  - Cota-Parte do Fundo de Participação dos Estados e do Distrito Federal", quando "Coluna" = "Dedução..." ou "Outras Deduções")</t>
  </si>
  <si>
    <t>2.1.4 FUNDEB líquido = ("1.7.2.4.01.00.00, ou 1.7.5.8.01.0.0 - Transferências de Recursos do Fundo de Manutenção e Desenvolvimento do Ensino Fundamental e de Valorização do Magistério - FUNDEB", em "Conta", quando "Coluna" = "Receitas realizadas") -  ("1.7.2.4.01.00.00, ou 1.7.5.8.01.0.0 - Transferências de Recursos do Fundo de Manutenção e Desenvolvimento do Ensino Fundamental e de Valorização do Magistério - FUNDEB", quando "Coluna" = "Dedução..." ou "Outras Deduções")</t>
  </si>
  <si>
    <t>2.1.5 Receitas pela exploração de Recursos Naturais Líquidas = ("1.7.2.1.22.00.00, ou 1.7.1.8.02.0.0 - Transferências da Compensação Financeira pela Exploração de Recursos Naturais", em "Conta", quando "Coluna" = "Receitas realizadas") -  ("1.7.2.1.22.00.00, ou 1.7.1.8.02.0.0 - Transferências da Compensação Financeira pela Exploração de Recursos Naturais", quando "Coluna" = "Dedução..." ou "Outras Deduções")</t>
  </si>
  <si>
    <t>2.2 Calcular as participações das variáveis, da seguinte forma: (Vt / RCLt) x 100, sendo V = valor líquido de cada variável, RCL = receita corrente líquida, t = ano</t>
  </si>
  <si>
    <t>3.1 Fazer um gráfico de colunas empilhadas</t>
  </si>
  <si>
    <t>Receitas tributárias</t>
  </si>
  <si>
    <t>FPE</t>
  </si>
  <si>
    <t>Fundeb</t>
  </si>
  <si>
    <t>Receita de exploração de RN</t>
  </si>
  <si>
    <t>VALORES NOMINAIS</t>
  </si>
  <si>
    <t>Rec Tribt líq</t>
  </si>
  <si>
    <t>FPE líq</t>
  </si>
  <si>
    <t>FUNDEB líq</t>
  </si>
  <si>
    <t>Rec Expl RN líq</t>
  </si>
  <si>
    <t>** Descontados Fundeb e outras deduções</t>
  </si>
  <si>
    <t>Instituição</t>
  </si>
  <si>
    <t>Cod.IBGE</t>
  </si>
  <si>
    <t>UF</t>
  </si>
  <si>
    <t>População</t>
  </si>
  <si>
    <t>Coluna</t>
  </si>
  <si>
    <t>Conta</t>
  </si>
  <si>
    <t>Valor</t>
  </si>
  <si>
    <t>Governo do Estado de Sergipe</t>
  </si>
  <si>
    <t>Receitas Realizadas</t>
  </si>
  <si>
    <t>1.0.0.0.00.00.00 - Receitas Correntes</t>
  </si>
  <si>
    <t>1.1.0.0.00.00.00 - Receita Tributária</t>
  </si>
  <si>
    <t>1.7.2.1.01.01.00 - Cota-Parte do Fundo de Participação dos Estados e do Distrito Federal</t>
  </si>
  <si>
    <t>1.7.2.1.22.00.00 - Transferências da Compensação Financeira pela Exploração de Recursos Naturais</t>
  </si>
  <si>
    <t>1.7.2.4.01.00.00 - Transferências de Recursos do Fundo de Manutenção e Desenvolvimento do Ensino Fundamental e de Valorização do Magistério - FUNDEB</t>
  </si>
  <si>
    <t>Deduções da Receita</t>
  </si>
  <si>
    <t>Receitas Brutas Realizadas</t>
  </si>
  <si>
    <t>Deduções - FUNDEB</t>
  </si>
  <si>
    <t>Outras Deduções da Receita</t>
  </si>
  <si>
    <t>Deduções - Transferências Constitucionais</t>
  </si>
  <si>
    <t>1.0.0.0.00.0.0 - Receitas Correntes</t>
  </si>
  <si>
    <t>1.1.0.0.00.0.0 - Impostos, Taxas e Contribuições de Melhoria</t>
  </si>
  <si>
    <t>1.7.1.8.01.1.0 Cota-Parte do Fundo de Participação dos Estados e do Distrito Federal</t>
  </si>
  <si>
    <t>1.7.1.8.02.0.0 Transferência da Compensação Financeira pela Exploração de Recursos Naturais</t>
  </si>
  <si>
    <t>1.7.5.8.01.0.0 Transferências de Recursos do Fundo de Manutenção e Desenvolvimento da Educação Básica e de Valorização dos Profissionais da Educação ¿ FUNDEB</t>
  </si>
  <si>
    <t>RC</t>
  </si>
  <si>
    <t>RT</t>
  </si>
  <si>
    <t>FUNDEB</t>
  </si>
  <si>
    <t>Exp RN</t>
  </si>
  <si>
    <t>1.1 Componentes da Receita Corrente</t>
  </si>
  <si>
    <t>1.1.8 Coletar todos os dados de "Valor", quando "UF" = SE, "Coluna" = Receitas (brutas) relalizadas e "Conta" =</t>
  </si>
  <si>
    <t>a) "1.1.0.0.00.00.00 - Receita Tributária" ou "Impostos, taxas e contribuições de melhoria"</t>
  </si>
  <si>
    <t>b) "1.1.1.3.02.00.00 - Imposto sobre Op. Relativas à Circulação de Mercadorias e sobre Prest.de Serv.de Transp. Interest.e Interm. e de Comunicação ¿ ICMS"</t>
  </si>
  <si>
    <t>c) "1.1.1.2.05.00.00 - Imposto sobre a Propriedade de Veículos Automotores ¿ IPVA"</t>
  </si>
  <si>
    <t>d) "1.7.2.1.00.00.00 - Transferências da União"</t>
  </si>
  <si>
    <t>e) "1.7.2.1.01.01.00 - Cota-Parte do Fundo de Participação dos Estados e do Distrito Federal"</t>
  </si>
  <si>
    <t>f) "1.7.2.4.01.00.00 - Transferências de Recursos do Fundo de Manutenção e Desenvolvimento do Ensino Fundamental e de Valorização do Magistério - FUNDEB"</t>
  </si>
  <si>
    <t>g) "1.7.2.1.22.00.00 - Transferências da Compensação Financeira pela Exploração de Recursos Naturais"</t>
  </si>
  <si>
    <t>1.1.9 Repetir os passos de 1.1.1 a 1.1.9, mudando o ano, até o mais recente</t>
  </si>
  <si>
    <t>2.1 Construir os índices deflatores da seguinte forma:</t>
  </si>
  <si>
    <t>2.1.1 Usando os dados do IPCA, Atribuir o valor 100 ao ano mais recente  DOS DADOS A SEREM DEFLACIONADOS (base)</t>
  </si>
  <si>
    <r>
      <t xml:space="preserve">2.1.2 Calcular o índices dos anos sucessivamente anteriores, da seguinte forma: Índice do ano anterior = índice do ano posterior / (índice </t>
    </r>
    <r>
      <rPr>
        <i/>
        <sz val="11"/>
        <color theme="1"/>
        <rFont val="Calibri"/>
        <family val="2"/>
        <scheme val="minor"/>
      </rPr>
      <t xml:space="preserve">IPCA </t>
    </r>
    <r>
      <rPr>
        <sz val="11"/>
        <color theme="1"/>
        <rFont val="Calibri"/>
        <family val="2"/>
        <scheme val="minor"/>
      </rPr>
      <t>do ano posterior/Índice IPCA do ano anterior)</t>
    </r>
  </si>
  <si>
    <t>2.1.3 Dividir os valores das variáveis pelo índice deflator de cada respectivo ano e multiplicar por 100. Esse será o valor deflacionado. Obs. O valor deflacionado do ano mais recente é o mesmo sem deflação desse mesmo ano (sem dividir por nada)</t>
  </si>
  <si>
    <t>2.2 Calcular as variações reais das variáveis, da seguinte forma: [(Variável deflacionada no ano posterior / Variável deflacionada no ano anterior ) -1 ] x 100</t>
  </si>
  <si>
    <t>3.1 Fazer uma tabela conforme a figura abaixo</t>
  </si>
  <si>
    <r>
      <t>Tabela 11.1: Receitas Estaduais. V</t>
    </r>
    <r>
      <rPr>
        <sz val="12"/>
        <color theme="1"/>
        <rFont val="Tahoma"/>
        <family val="2"/>
      </rPr>
      <t>ariação real anual (%), a preços de 2019 (IPCA).</t>
    </r>
  </si>
  <si>
    <t>Indicadores Selecionados</t>
  </si>
  <si>
    <t>Receitas Tributárias</t>
  </si>
  <si>
    <t>ICMS</t>
  </si>
  <si>
    <t>IPVA</t>
  </si>
  <si>
    <t>Total (1)</t>
  </si>
  <si>
    <t>Transferências Federais</t>
  </si>
  <si>
    <t>Fundo de Participação dos Estados</t>
  </si>
  <si>
    <t>Total (2)</t>
  </si>
  <si>
    <t>Receitas de Exploração de Recursos Naturais</t>
  </si>
  <si>
    <t>Total (3)</t>
  </si>
  <si>
    <t>Fonte: STN</t>
  </si>
  <si>
    <t>VARIAÇÃO REAL</t>
  </si>
  <si>
    <t>Rec Tribt</t>
  </si>
  <si>
    <t>Tranferências da União</t>
  </si>
  <si>
    <t>Rec Expl RN</t>
  </si>
  <si>
    <t>VALORES DEFLACIONADOS</t>
  </si>
  <si>
    <t>1.1 Em https://dados.gov.br/dataset/boletim-de-arrecadacao-dos-tributos-estaduais selecionar os três boletins mais recentes (estão na parte de baixo da lista de arquivos), clicando no botão "Explorar" à direita dos mesmos</t>
  </si>
  <si>
    <t>1.2 Fazer download dos tipos de dados em http://drive.economia.gov.br/owncloud/index.php/s/spWp3seWeeqCUfX/download</t>
  </si>
  <si>
    <t>1.3 Em https://dados.gov.br/dataset/boletim-de-arrecadacao-dos-tributos-estaduais selecionar "Modelo de Dados", clicando no botão "Explorar" à sua direita</t>
  </si>
  <si>
    <t>1.4 Montar um banco de dados, começando do ano de 2010, com os arquivos baixados, ou importá-los para Excel e fazer as consultas manualmente, conforme as orientações abaixo</t>
  </si>
  <si>
    <t>1.5 Coletar dados para Sergipe, da seguinte forma: coletar a soma de todos os valores do campo "va_arrecadacao", quando "sg_uf" = SE, para cada ano do campo "ano_arrecadacao" igual ou maior do que 2010 e separá-los conforme "NM_TIP_ARRECAD" =</t>
  </si>
  <si>
    <t>ICMS Primário</t>
  </si>
  <si>
    <t>ICMS Secundário</t>
  </si>
  <si>
    <t>ICMS Terciário</t>
  </si>
  <si>
    <t>1.6 Coletar dados para Brasil, da seguinte forma: coletar a soma de todos os valores do campo "va_arrecadacao", para cada ano do campo "ano_arrecadacao" igual ou maior do que 2010 e separá-los conforme "NM_TIP_ARRECAD" =</t>
  </si>
  <si>
    <t>1.7 Coletar dados para Nordeste, da seguinte forma: coletar a soma de todos os valores do campo "va_arrecadacao", quando "sg_uf" = [sigla de estado nordestino], para cada ano do campo "ano_arrecadacao" igual ou maior do que 2010 e separá-los conforme "NM_TIP_ARRECAD" =</t>
  </si>
  <si>
    <t>2. Tratamento dos Dados:</t>
  </si>
  <si>
    <t>2.1 Calcular a proporção do ICMS por setor, da seguinte forma: (ICMSin / SomaICMSin) x 100, sendo i = unidade territorial e n = setor</t>
  </si>
  <si>
    <t>3.1 Fazer um gráfico de combinação, com Brasil e Nordeste dm colunas agrupadas e Sergipe na linha</t>
  </si>
  <si>
    <t>2020*</t>
  </si>
  <si>
    <t>ICMS-Prim-Br</t>
  </si>
  <si>
    <t>ICMS-Sec-Br</t>
  </si>
  <si>
    <t>ICMS-Terc-Br</t>
  </si>
  <si>
    <t>ICMS-Prim-Ne</t>
  </si>
  <si>
    <t>ICMS-Sec-Ne</t>
  </si>
  <si>
    <t>ICMS-Terc-Ne</t>
  </si>
  <si>
    <t>ICMS-Prim-Se</t>
  </si>
  <si>
    <t>ICMS-Sec-Se</t>
  </si>
  <si>
    <t>ICMS-Terc-Se</t>
  </si>
  <si>
    <t>* Até 01 de setembro</t>
  </si>
  <si>
    <t>1.1 Do ICMS:</t>
  </si>
  <si>
    <t>1.1.1 Em https://dados.gov.br/dataset/boletim-de-arrecadacao-dos-tributos-estaduais selecionar os três boletins mais recentes (estão na parte de baixo da lista de arquivos), clicando no botão "Explorar" à direita dos mesmos</t>
  </si>
  <si>
    <t>1.1.2 Fazer download dos tipos de dados em http://drive.economia.gov.br/owncloud/index.php/s/spWp3seWeeqCUfX/download</t>
  </si>
  <si>
    <t>1.1.3 Em https://dados.gov.br/dataset/boletim-de-arrecadacao-dos-tributos-estaduais selecionar "Modelo de Dados", clicando no botão "Explorar" à sua direita</t>
  </si>
  <si>
    <t>1.1.4 Montar um banco de dados, começando do ano de 2010, com os arquivos baixados, ou importá-los para Excel e fazer as consultas manualmente, conforme as orientações abaixo</t>
  </si>
  <si>
    <t>1.1.5 Coletar dados para Sergipe, da seguinte forma: coletar a soma de todos os valores do campo "va_arrecadacao", quando "sg_uf" = SE, para cada ano do campo "ano_arrecadacao" igual ou maior do que 2010 e separá-los conforme "NM_TIP_ARRECAD" =</t>
  </si>
  <si>
    <t xml:space="preserve">2.1 Deflacionar as variáveis de ICMS, da seguinte forma: </t>
  </si>
  <si>
    <t>2.1.1 Construir os índices deflatores da seguinte forma:</t>
  </si>
  <si>
    <t>2.1.1.1 Usando os dados do IPCA, Atribuir o valor 100 ao ano mais recente  DOS DADOS A SEREM DEFLACIONADOS (base)</t>
  </si>
  <si>
    <t>2.1.2 Dividir os valores das variáveis pelo índice deflator de cada respectivo ano e multiplicar por 100. Esse será o valor deflacionado. Obs. O valor deflacionado do ano mais recente é o mesmo sem deflação desse mesmo ano (sem dividir por nada)</t>
  </si>
  <si>
    <t>3.1 Fazer um gráfico de de linhas para os valores deflacionados de ICMS primário, secundário e terciário</t>
  </si>
  <si>
    <t>DEFLACIONADO:</t>
  </si>
  <si>
    <t>1-09-2020</t>
  </si>
  <si>
    <t>NOMINAL:</t>
  </si>
  <si>
    <t>Tabela 11.2: Arrecadação de ICMS do setor terciário em Sergipe</t>
  </si>
  <si>
    <t>1.1.1 Em https://dados.gov.br/dataset/boletim-de-arrecadacao-dos-tributos-estaduais selecionar os três boletins mais recentes (estão na parte de baixo da lista de arquivos), clicando no botão "Explorar" à direita dos mesmos e baixar os dados de cada</t>
  </si>
  <si>
    <t>1.1.4 Montar um banco de dados com os arquivos baixados em 1.1.1 e fazer as consultas, conforme as orientações abaixo</t>
  </si>
  <si>
    <t>1.1.5 No campo "NM_SETOR", selecionar "Terciário"</t>
  </si>
  <si>
    <t>1.1.6 Coletar dados para Sergipe, da seguinte forma: selecionar "SE", no campo e "sg_uf", selecionar cada um dos subsetores da tabela abaixo em "co_tipo_arrecadacao" e somar todos os valores do campo "va_arrecadacao" para cada ano do campo "ano_arrecadacao"</t>
  </si>
  <si>
    <t>2.2 Calcular as variações reais, da seguinte forma: [(ICMSi1 / ICMSi0) - 1] x 100, para i = cada atividade do setor, 1 = ano final da série; 0 = ano inicial da série</t>
  </si>
  <si>
    <t>3.1 Fazer uma tabela com os dados calculados, conforme figura do Anuário</t>
  </si>
  <si>
    <t>Tabela 11.2: Arrecadação de ICMS do setor terciário em Sergipe.</t>
  </si>
  <si>
    <t xml:space="preserve"> Variação real anual (%), a preços de setembro de 2020 (IPCA)</t>
  </si>
  <si>
    <t>Atividades</t>
  </si>
  <si>
    <t>Comércio Atacadista</t>
  </si>
  <si>
    <t>Comércio Varejista</t>
  </si>
  <si>
    <t>Energia Elétrica</t>
  </si>
  <si>
    <t>Petróleo-Combustível-Lubrificantes</t>
  </si>
  <si>
    <t>Serviços de Comunicação</t>
  </si>
  <si>
    <t>Serviços de Transporte</t>
  </si>
  <si>
    <t>Outros ICMS</t>
  </si>
  <si>
    <t>Total setor terciário</t>
  </si>
  <si>
    <t>Fontes: Confaz e IBGE. * até setembro</t>
  </si>
  <si>
    <t>SERGIPE NOMINAL:</t>
  </si>
  <si>
    <t>NM_TIP_ARRECAD</t>
  </si>
  <si>
    <t>2009</t>
  </si>
  <si>
    <t>Energia Elétrica Terciário</t>
  </si>
  <si>
    <t>Petróleo-Combustível-Lubrificantes Terciário</t>
  </si>
  <si>
    <t>Gráfico 11.5: Evolução dos gastos com pessoal</t>
  </si>
  <si>
    <t>1.1 População e gastos com pessoal:</t>
  </si>
  <si>
    <t>1.1.1 Abrir site: https://siconfi.tesouro.gov.br/siconfi/index.jsf -&gt; Consultas -&gt; Consulta Finbra -&gt; RGF</t>
  </si>
  <si>
    <t>1.1.2 Em "Exercício", selecionar o primeiro ano (2015)</t>
  </si>
  <si>
    <t>1.1.3 Em "Periodicidade", selecionar "Quadrimestral"</t>
  </si>
  <si>
    <t>1.1.4 Em "Período", selecionar "3o quadrimestre"</t>
  </si>
  <si>
    <t>1.1.5 Em "Escopo", selecionar "Estados/DF"</t>
  </si>
  <si>
    <t>1.1.6 Em "Poder", selecionar "Todos"</t>
  </si>
  <si>
    <t>1.1.7 Em "Anexo", selecionar "Anexo 01 - Demonstrativo das Despesas com Pessoal"</t>
  </si>
  <si>
    <t>1.1.8 Em "Tabela", selecionar "DTP e Apuração do Cumprimento do Limite Legal"</t>
  </si>
  <si>
    <t>1.1.9 No campo inferior direito, digitar o código de verificação e clicar em "Consultar" para fazer download</t>
  </si>
  <si>
    <t>1.1.10 Repetir os passos de 1.1.1 a 1.1.9 para cada ano, modificando o "Exercício" manualmente até o ano mais recente</t>
  </si>
  <si>
    <t>1.1.11 Abrir finbraRREO.csv de cada ano e, selecionar os valores do campo "População" e do campo "Valor", quando o campo "Coluna" for igual a "Valor" e o campo "Conta" for igual a "DESPESA TOTAL COM PESSOAL ...",  para todos os Estados e armazená-los.</t>
  </si>
  <si>
    <t>1.3 Dados da população: https://ftp.ibge.gov.br/Projecao_da_Populacao/Projecao_da_Populacao_2018/projecoes_2018_populacao_idade_simples_2010_2060_20201209.xls</t>
  </si>
  <si>
    <t>2.1 Gastos com pessoal:</t>
  </si>
  <si>
    <t>2.1.1 Calcular os gastos por estado, da seguinte forma: somar os valores do campo "Valor", por estado, para cada ano</t>
  </si>
  <si>
    <t>2.1.2 Criar os estratos territoriais Brasil e Nordeste com os valores da soma de seus respectivos estados, para cada ano</t>
  </si>
  <si>
    <t>2.2 Deflacionamento:</t>
  </si>
  <si>
    <t xml:space="preserve">2.2.1 Deflacionar os gastos, da seguinte forma: </t>
  </si>
  <si>
    <t>2.2.1.1 Construir os índices deflatores da seguinte forma:</t>
  </si>
  <si>
    <t>2.2.1.1.1 Usando os dados do IPCA, Atribuir o valor 100 ao ano mais recente  DOS DADOS A SEREM DEFLACIONADOS (base)</t>
  </si>
  <si>
    <r>
      <t xml:space="preserve">2.2.1.1.2 Calcular o índices dos anos sucessivamente anteriores, da seguinte forma: Índice do ano anterior = índice do ano posterior / (índice </t>
    </r>
    <r>
      <rPr>
        <i/>
        <sz val="11"/>
        <color theme="1"/>
        <rFont val="Calibri"/>
        <family val="2"/>
        <scheme val="minor"/>
      </rPr>
      <t xml:space="preserve">IPCA </t>
    </r>
    <r>
      <rPr>
        <sz val="11"/>
        <color theme="1"/>
        <rFont val="Calibri"/>
        <family val="2"/>
        <scheme val="minor"/>
      </rPr>
      <t>do ano posterior/Índice IPCA do ano anterior)</t>
    </r>
  </si>
  <si>
    <t>2.2.1.2 Dividir os valores de Brasil, Nordeste e Sergipe pelo índice deflator de cada respectivo ano e multiplicar por 100. Esse será o valor deflacionado. Obs. O valor deflacionado do ano mais recente é o mesmo sem deflação desse mesmo ano (sem dividir por nada)</t>
  </si>
  <si>
    <t>2.3 População:</t>
  </si>
  <si>
    <t>2.3.1 Extrair a população de cada estado como a média da população, por estado, em cada ano</t>
  </si>
  <si>
    <t>2.3.2 Criar as variáveis Brasil e Nordeste como a soma das populações de seus respectivos estados em cada ano</t>
  </si>
  <si>
    <t>2.4 Gastos deflacionados per capita:</t>
  </si>
  <si>
    <t>2.3.1 Dividir os gastos com pessoal deflacionados de cada estrato territorial (Brasil, Nordeste e Sergipe), por suas respectivas populações de cada ano</t>
  </si>
  <si>
    <t>3.1 Fazer um gráfico de combinação, com Brasil e Nordeste em colunas agrupadas e Sergipe na linha</t>
  </si>
  <si>
    <t>G per cap</t>
  </si>
  <si>
    <t>Fonte: IBGE - Pesquisa Nacional por Amostra de Domicílios Contínua Anual - 1ª visita</t>
  </si>
  <si>
    <t>G com pessoal</t>
  </si>
  <si>
    <t>deflacionados</t>
  </si>
  <si>
    <t>Gastos com pessoal:</t>
  </si>
  <si>
    <t>AL</t>
  </si>
  <si>
    <t>AC</t>
  </si>
  <si>
    <t>AP</t>
  </si>
  <si>
    <t>NORDESTE</t>
  </si>
  <si>
    <t>BRASIL</t>
  </si>
  <si>
    <t>Gráfico 11.6: Seis maiores razões gastos com pessoal / Receita Corrente Líquida (RCL)</t>
  </si>
  <si>
    <t>1.1 Gastos com pessoal</t>
  </si>
  <si>
    <t>1.1.10 Repetir o processo para cada ano, modificando o "Exercício" manualmente até o ano mais recente</t>
  </si>
  <si>
    <t>1.1.11 Abrir finbraRREO.csv de cada ano e selecionar os dados do campo "Valor", quando "Coluna" for igual a "% sobre a RCL ..." e "Conta" for igual a "DESPESA TOTAL COM PESSOAL ...", para todos os Estados, e armazená-los.</t>
  </si>
  <si>
    <t>2.1.1 Criar variáveis "Brasil" e "Nordeste", com as médias dos valores,  respectivamente de todos os estados e dos estados do Nordeste</t>
  </si>
  <si>
    <t>2.1.2 Calcular a média do período do primeiro ano da série até o ano mais recente de cada estado, do Brasil e do Nordeste</t>
  </si>
  <si>
    <t>2.1.3 Selecionar os seis maiores valores do ano mais recente e das médias do período dentre os estados e juntar a eles os de Sergipe, Brasil e Nordeste</t>
  </si>
  <si>
    <t>3.1 Fazer dois gráficos de barras sobrepostas, para os estados de seis maiores razões, incluindo Sergipe, Nordeste e Brasil. Um para o ano mais recente e outro para a média do período</t>
  </si>
  <si>
    <t>2015-2020</t>
  </si>
  <si>
    <t>DF e RR repetidos em 2020 o valor de 2019, porque não informaram do governo do estado</t>
  </si>
  <si>
    <t>1.1 População e Resultado da Previdência:</t>
  </si>
  <si>
    <t>1.1.1 Abrir site: https://siconfi.tesouro.gov.br/siconfi/index.jsf</t>
  </si>
  <si>
    <t>1.1.2 No menu superior, clicar na opção "Consultas" -&gt; "Consulta Finbra" -&gt; "RREO"</t>
  </si>
  <si>
    <t>1.1.3 Em "Exercício", selecionar "2015"</t>
  </si>
  <si>
    <t>1.1.4 Em "Periodicidade", selecionar "Bimestral"</t>
  </si>
  <si>
    <t>1.1.5 Em "Período", selecionar "6o bimestre"</t>
  </si>
  <si>
    <t>1.1.6 Em "Escopo", selecionar "Estados/DF"</t>
  </si>
  <si>
    <t>1.1.7 Em "Anexo", selecionar "Anexo 04 - Demonstrativo das Receitas e Despesas Previdenciárias do RPPS"</t>
  </si>
  <si>
    <t>1.1.8 Em "Tabela", selecionar "Despesas" ou "Despesas Previdenciárias - RPPS - Plano Financeiro" (2017 em diante)</t>
  </si>
  <si>
    <t>1.1.9 Fazer o download e extrair os dados do campo "Valor", quando campo "Coluna" = "DESPESAS LIQUIDADAS ATÉ O BIMESTRE / (mesmo ano do exercício consultado)" e campo "Conta" = "RESULTADO PREVIDENCIÁRIO ..."</t>
  </si>
  <si>
    <t>Obs: Nem todos os estados apresentarão resultados</t>
  </si>
  <si>
    <t>1.1.10 Extrair os dados de população de cada estado para cada ano, como a média do campo "População".</t>
  </si>
  <si>
    <t>1.1.11 Repetir de 1.1.1 a 1.1.10 para cada ano até o mais recente, modificando o "Exercício"</t>
  </si>
  <si>
    <t>2.1 Resultado da previdência:</t>
  </si>
  <si>
    <t>2.1.1 Excluir os estados nos quais o resultado da previdência de algum ano seja igual a zero</t>
  </si>
  <si>
    <t>2.1.2 Criar as variáveis Brasil e Nordeste e calcular os valores para as mesmas, somando os valores dos resultados previdenciários de seus estados, em cada ano</t>
  </si>
  <si>
    <t>2.1.3 Calcular a média dos resultados previdenciários de Brasil, Nordeste e Sergipe para o período do primeiro ano da série até o ano mais recente</t>
  </si>
  <si>
    <t xml:space="preserve">2.1.4 Deflacionar os resultados previdenciários, da seguinte forma: </t>
  </si>
  <si>
    <t>2.1.4.1 Construir os índices deflatores da seguinte forma:</t>
  </si>
  <si>
    <t>2.1.4.1.1 Usando os dados do IPCA, Atribuir o valor 100 ao ano mais recente  DOS DADOS A SEREM DEFLACIONADOS (base)</t>
  </si>
  <si>
    <t>2.1.4.1.2 Calcular o índices dos anos sucessivamente anteriores, da seguinte forma: Índice do ano anterior = índice do ano posterior / (índice IPCA do ano posterior/Índice IPCA do ano anterior)</t>
  </si>
  <si>
    <t>2.1.4.2 Dividir os valores dos resultados previdenciários pelo índice deflator de cada respectivo ano e multiplicar por 100. Esse será o valor deflacionado. Obs. O valor deflacionado do ano mais recente é o mesmo sem deflação desse mesmo ano (sem dividir por nada)</t>
  </si>
  <si>
    <t>2.2 Resultados deflacionados per capita:</t>
  </si>
  <si>
    <t>2.2.1 Dividir os resultados previdenciários deflacionados de cada estrato territorial (Brasil, Nordeste e Sergipe), por suas respectivas populações de cada ano</t>
  </si>
  <si>
    <t>per cap</t>
  </si>
  <si>
    <t>Resultado Previdenciário deflacionado</t>
  </si>
  <si>
    <t>Resultado Previdenciário</t>
  </si>
  <si>
    <t>REULTADO PREVIDENCIÁRIO</t>
  </si>
  <si>
    <t>POPULAÇÃO</t>
  </si>
  <si>
    <t>Não informaram: Ne (RN, PE, PI, BA); BR (10 estados)</t>
  </si>
  <si>
    <t>1.1.10 Fazer o download e extrair os dados do campo "Valor", quando campo "Coluna" = "DESPESAS LIQUIDADAS ATÉ O BIMESTRE / (mesmo ano do exercício consultado)" e campo "Conta" = "TOTAL DAS DESPESAS..."</t>
  </si>
  <si>
    <t>2.1.2 Criar as variáveis Brasil e Nordeste e calcular os valores para as mesmas, somando os valores dos resultados previdenciários e o total das despesas previdenciárias de seus estados, em cada ano</t>
  </si>
  <si>
    <t>2.1.3 Calcular a razão entre os resultados previdenciários e as receitas previdenciárias de Brasil, Nordeste e Sergipe para o período do primeiro ano da série até o ano mais recente, da seguinte forma: [RPit / (RPit + Dit)] x 100, sendo RP = resultado previdenciário; i = unidade territorial; t = ano</t>
  </si>
  <si>
    <t>2.1.4 Selecionar as seis unidades federativas de maiores razões no ano mais recente, juntamente com Sergipe, Nordeste e Brasil</t>
  </si>
  <si>
    <t>2.1.5 Selecionar as seis unidades federativas de maiores médias entre as razões entre todos os anos do período, juntamente com Sergipe, Nordeste e Brasil</t>
  </si>
  <si>
    <t>3.1 Fazer dois gráficos de barras sobrepostas. Um para os seis estados de maiores razões, Sergipe, Nordeste e Brasil, no ano mais recente e outro para os seis estados de maiores médias, Sergipe, Brasil, e Nordeste</t>
  </si>
  <si>
    <t>RAZÃO RESULTADO PREVIDENCIÁRIO / RECEITA PREVIDENCIÁRIA</t>
  </si>
  <si>
    <t>2015 a 2020</t>
  </si>
  <si>
    <t>DESPESA LIQUIDADA</t>
  </si>
  <si>
    <t>Gráfico 11.9: Necessidade de financiamento do estado de Sergipe</t>
  </si>
  <si>
    <t>1.1 Necessidade de Financiamento do Setor Público</t>
  </si>
  <si>
    <t>1.1.1 Abrir site: https://www3.bcb.gov.br/sgspub/localizarseries/localizarSeries.do?method=prepararTelaLocalizarSeries</t>
  </si>
  <si>
    <t>1.1.2 No menu central, selecionar "Economia Regional" -&gt; "Nordeste" -&gt; "Sergipe" -&gt; "Finan. públicas"</t>
  </si>
  <si>
    <t>1.1.3 Selecionar: "Resultado primário do Estado de SE e municípios. Fluxo acumulado no ano"; "Juros nominais do Estado de SE e municípios. Fluxo acumulado no ano"; "Outros fluxos (ajustes) do Estado de SE e municípios. Fluxo acumulado no ano"</t>
  </si>
  <si>
    <t>1.1.4 Clicar em "Consultar séries"</t>
  </si>
  <si>
    <t>1.1.5 Em "Parâmetros para a consulta", colocar no "Período inicial" "31/12/2010" e no "Período final" "31/12/AnoMaisrecente". Em seguida, clicar em "Visualizar valores"</t>
  </si>
  <si>
    <t>1.1.6 No canto superior direito, clicar em "Arquivo CSV" para download</t>
  </si>
  <si>
    <r>
      <t>1.1.7 Abrir arquivo e selecionar os valores do último trimestre (4</t>
    </r>
    <r>
      <rPr>
        <vertAlign val="superscript"/>
        <sz val="11"/>
        <color theme="1"/>
        <rFont val="Calibri"/>
        <family val="2"/>
        <scheme val="minor"/>
      </rPr>
      <t>o</t>
    </r>
    <r>
      <rPr>
        <sz val="11"/>
        <color theme="1"/>
        <rFont val="Calibri"/>
        <family val="2"/>
        <scheme val="minor"/>
      </rPr>
      <t>) para cada umas das variáveis e ano e armazená-los em uma tabela.</t>
    </r>
  </si>
  <si>
    <t>2.1.3 Criar a variável NFSP como o SOMATÓRIO das variáveis supracitadas (Primário, Juros e Outros) já deflacionadas para cada ano</t>
  </si>
  <si>
    <t>3.1 Fazer um gráfico de combinação, com a variável NFSP em linha e as demais em colunas empilhadas</t>
  </si>
  <si>
    <t>VALORES DEFLACIONADOS:</t>
  </si>
  <si>
    <t>NFSP</t>
  </si>
  <si>
    <t>Primário</t>
  </si>
  <si>
    <t>Juros</t>
  </si>
  <si>
    <t>Outros</t>
  </si>
  <si>
    <t>IPCA:</t>
  </si>
  <si>
    <t>1.3 Componentes da Necessidade de Financiamento do Setor Público (NFSP):</t>
  </si>
  <si>
    <t>1.3.1 Abrir site: https://www3.bcb.gov.br/sgspub/localizarseries/localizarSeries.do?method=prepararTelaLocalizarSeries</t>
  </si>
  <si>
    <t>1.3.2 No menu central, selecionar "Economia Regional" -&gt; "Nordeste" -&gt; "Sergipe" -&gt; "Finan. públicas"</t>
  </si>
  <si>
    <t>1.3.3 Selecionar: "Resultado primário do Estado de SE e municípios. Fluxo acumulado no ano"; "Juros nominais do Estado de SE e municípios. Fluxo acumulado no ano"; "Outros fluxos (ajustes) do Estado de SE e municípios. Fluxo acumulado no ano"</t>
  </si>
  <si>
    <t>1.3.4 Clicar em "Consultar séries"</t>
  </si>
  <si>
    <t>1.3.5 Em "Parâmetros para a consulta", colocar no "Período inicial" "31/12/2010" e no "Período final" "31/12/AnoMaisrecenteDOPIB". Em seguida, clicar em "Visualizar valores"</t>
  </si>
  <si>
    <t>1.3.6 No canto superior direito, clicar em "Arquivo CSV" para download</t>
  </si>
  <si>
    <r>
      <t>1.3.7 Abrir arquivo e selecionar os valores do último trimestre (4</t>
    </r>
    <r>
      <rPr>
        <vertAlign val="superscript"/>
        <sz val="11"/>
        <color theme="1"/>
        <rFont val="Calibri"/>
        <family val="2"/>
        <scheme val="minor"/>
      </rPr>
      <t>o</t>
    </r>
    <r>
      <rPr>
        <sz val="11"/>
        <color theme="1"/>
        <rFont val="Calibri"/>
        <family val="2"/>
        <scheme val="minor"/>
      </rPr>
      <t>) para cada umas das variáveis e ano e armazená-los em uma tabela.</t>
    </r>
  </si>
  <si>
    <t>1.4 Para deflacionar os componentes da NFSP:</t>
  </si>
  <si>
    <t>1.4.1 Abrir link http://www.ipeadata.gov.br/Default.aspx -&gt; Macroeconômico -&gt; Tema -&gt; Preços -&gt; (Todas) -&gt; Preços IPCA (% a.a) Anual</t>
  </si>
  <si>
    <t>2.1 Deflacionar (excluir a inflação dos valores monetários) a NFSP, da seguinte forma:</t>
  </si>
  <si>
    <t>2.1.1.1 Atribuir o valor 100 ao ano mais recente (mesmo ano mais recente DOS DADOS DO PIB)</t>
  </si>
  <si>
    <t>2.1.2 Dividir os valores da NFSP a preços correntes pelo índice deflator de cada respectivo ano e multiplicar por 100. Esse será o valor deflacionado. Obs. O valor deflacionado do ano mais recente é o mesmo sem deflação desse mesmo ano (sem dividir por nada)</t>
  </si>
  <si>
    <t>2.2 Deflacionamento do PIB</t>
  </si>
  <si>
    <t>2.2.1 Multiplicar o PIB por 1.000.000</t>
  </si>
  <si>
    <t>2.2.2 Deflacionar (expurgar a inflação) o PIB, da seguinte forma:</t>
  </si>
  <si>
    <t>2.2.2.1 Calcular a taxa de variação dos índices à tabela 03, da seguinte forma: (ano posterior - ano anterior)/ano anterior, em uma tabela separada</t>
  </si>
  <si>
    <t>2.2.2.2 Calcular os índices deflatores, de seguinte forma:</t>
  </si>
  <si>
    <t>2.2.2.2.1 a) atribuir o valor 100 no ano mais recente; b) calcular o índice do ano anterior, da seguinte forma: índice do ano posterior/(1+taxa de variação)</t>
  </si>
  <si>
    <t>2.2.2.3 Dividir o Valor nominal do PIB à tabela 01 pelo índice encontrado para cada ano e multiplicar o resultado por 100. Esse será o PIB deflacionado. Obs. O PIB deflacionado do ano mais recente é o próprio PIB nominal desse mesmo ano (sem dividir por nada)</t>
  </si>
  <si>
    <t>2.3 Calcular as razões entre as componentes a NFSP e suas componentes e o PIB, dividindo o valor deflacionado de cada componente da NFSP pelo valor deflacionado do PIB</t>
  </si>
  <si>
    <t>VALORES DEFLACIONADOS DAS COMPONENTES DA NFSP / PIB DEFLACIONADO</t>
  </si>
  <si>
    <t>Resultado Primário</t>
  </si>
  <si>
    <t>Juros nominais</t>
  </si>
  <si>
    <t>PIB de Sergipe deflacionado</t>
  </si>
  <si>
    <t>ÍNDICE DEFLATOR DO PIB (VOLUME)</t>
  </si>
  <si>
    <t>PIB de Sergipe nominal</t>
  </si>
  <si>
    <t>VALORES DEFLACIONADOS DAS COMPONENTES DA NFSP</t>
  </si>
  <si>
    <t>1.1.3 Selecionar: "Resultado primário ..., "Juros nominais ..." e "Outros fluxos ...", com as seguintes características complementares:</t>
  </si>
  <si>
    <t>a) "do Estado de SE e municípios", "Governo do Estado de Sergipe", "Aracaju", "dos municípios, exceto a capital" e</t>
  </si>
  <si>
    <t>b) "Fluxos acumulados no ano"</t>
  </si>
  <si>
    <t>1.1.5 Em "Parâmetros para a consulta", colocar no "Período inicial" "31/12/2010" e no "Período final" "31/12/AnoMaisrecente"</t>
  </si>
  <si>
    <t>1.1.6 Clicar em "Visualizar valores"</t>
  </si>
  <si>
    <t>1.1.7 No canto superior direito, clicar em "Arquivo CSV" para download</t>
  </si>
  <si>
    <r>
      <t>1.1.8 Abrir arquivo e selecionar os valores do último trimestre (4</t>
    </r>
    <r>
      <rPr>
        <vertAlign val="superscript"/>
        <sz val="11"/>
        <color theme="1"/>
        <rFont val="Calibri"/>
        <family val="2"/>
        <scheme val="minor"/>
      </rPr>
      <t>o</t>
    </r>
    <r>
      <rPr>
        <sz val="11"/>
        <color theme="1"/>
        <rFont val="Calibri"/>
        <family val="2"/>
        <scheme val="minor"/>
      </rPr>
      <t>) para cada umas das variáveis e ano e armazená-los em uma tabela.</t>
    </r>
  </si>
  <si>
    <t>3.1 Fazer uma tabela, conforme a figura do Auário</t>
  </si>
  <si>
    <t xml:space="preserve">Tabela 11.3: Necessidade de Financiamento do estado de Sergipe (R$ milhões de 2020)
</t>
  </si>
  <si>
    <t>Indicadores</t>
  </si>
  <si>
    <t>Resultado
primário</t>
  </si>
  <si>
    <t>Estado de Sergipe</t>
  </si>
  <si>
    <t>Governo Estadual</t>
  </si>
  <si>
    <t>Aracaju</t>
  </si>
  <si>
    <t>Demais municípios</t>
  </si>
  <si>
    <t>Juros
nominais</t>
  </si>
  <si>
    <t>Fonte: BCB, STN</t>
  </si>
  <si>
    <t>Data</t>
  </si>
  <si>
    <t>14940 - Necessidades de financiamento do Estado de SE e municípios - Resultado primário - Fluxo acumulado no ano - R$ (milhões)</t>
  </si>
  <si>
    <t>15445 - Necessidades de financiamento do Governo do Estado de SE  - Resultado primário - Fluxo acumulado no ano - R$ (milhões)</t>
  </si>
  <si>
    <t>15579 - Necessidades de financiamento do Município de Aracaju (SE) - Resultado primário - Fluxo acumulado no ano - R$ (milhões)</t>
  </si>
  <si>
    <t>15709 - Necessidades de financiamento dos municípios do Estado de SE, exceto a capital - Resultado primário - Fluxo acumulado no ano - R$ (milhões)</t>
  </si>
  <si>
    <t>14992 - Necessidades de financiamento do Estado de SE e municípios - Juros nominais - Fluxo acumulado no ano - R$ (milhões)</t>
  </si>
  <si>
    <t>15499 - Necessidades de financiamento do Governo do Estado de SE  - Juros nominais - Fluxo acumulado no ano - R$ (milhões)</t>
  </si>
  <si>
    <t>15631 - Necessidades de financiamento do Município de Aracaju (SE) - Juros nominais - Fluxo acumulado no ano - R$ (milhões)</t>
  </si>
  <si>
    <t>15761 - Necessidades de financiamento dos municípios do Estado de SE, exceto a capital - Juros nominais - Fluxo acumulado no ano - R$ (milhões)</t>
  </si>
  <si>
    <t>15018 - Outros fluxos (ajustes) do Estado de SE e municípios - Fluxo acumulado no ano - R$ (milhões)</t>
  </si>
  <si>
    <t>15526 - Outros fluxos do Governo do Estado de SE  - Fluxo acumulado no ano - R$ (milhões)</t>
  </si>
  <si>
    <t>15657 - Outros fluxos do Município de Aracaju (SE) - Fluxo acumulado no ano - R$ (milhões)</t>
  </si>
  <si>
    <t>15787 - Outros fluxos dos municípios do Estado de SE, exceto a capital - Fluxo acumulado no ano - R$ (milhões)</t>
  </si>
  <si>
    <t>4° Trim.2010</t>
  </si>
  <si>
    <t>4° Trim.2011</t>
  </si>
  <si>
    <t>4° Trim.2012</t>
  </si>
  <si>
    <t>4° Trim.2013</t>
  </si>
  <si>
    <t>4° Trim.2014</t>
  </si>
  <si>
    <t>4° Trim.2015</t>
  </si>
  <si>
    <t>4° Trim.2016</t>
  </si>
  <si>
    <t>4° Trim.2017</t>
  </si>
  <si>
    <t>4° Trim.2018</t>
  </si>
  <si>
    <t>4° Trim.2019</t>
  </si>
  <si>
    <t>4° Trim.2020</t>
  </si>
  <si>
    <t>1° Trim.2021</t>
  </si>
  <si>
    <t>Gráfico 11.11: Relação Dívida Consolidada Líquida / Receita Corrente Líquida (RCL) do Governo do Estado de Sergipe</t>
  </si>
  <si>
    <t>1.1 Abrir site https://siconfi.tesouro.gov.br/siconfi/index.jsf</t>
  </si>
  <si>
    <t>1.2 Clicar em "Consultas" -&gt; "Consultar Finbra" -&gt; "RGF"</t>
  </si>
  <si>
    <t>1.3 Em "Exercício", selecionar "2015"</t>
  </si>
  <si>
    <t>1.4 Em "Periodicidade", selecionar "quadrimestral"</t>
  </si>
  <si>
    <t>1.5 Em "Período", selecionar "3o quadrimestre"</t>
  </si>
  <si>
    <t>1.6 Em "Escopo", selecionar "Estados/DF"</t>
  </si>
  <si>
    <t>1.7 Em "Poder", selecionar "todos"</t>
  </si>
  <si>
    <t>1.8 Em "Anexo", selecionar "Anexo 2 - Demonstrativo da Dívida Consolidada Líquida"</t>
  </si>
  <si>
    <t>1.9 Em "Tabela", selecionar "Dívida Consolidada Líquida"</t>
  </si>
  <si>
    <t>1.10 Digitar o código de verificação e clicar em "Consultar", para fazer o download</t>
  </si>
  <si>
    <t>1.11 Abrir o arquivo .zip e, em seguida, o arquivo .xls</t>
  </si>
  <si>
    <t>1.12 Selecionar os valores do campo "Valor", quando o campo "UF" = SE, "Poder" = Executivo, "Coluna" = Até o 3º Quadrimestre e "Conta" = DÍVIDA CONSOLIDADA LÍQUIDA...</t>
  </si>
  <si>
    <t>1.13 Selecionar os valores do campo "Valor", quando o campo "UF" = SE, "Poder" = Executivo, "Coluna" = Até o 3º Quadrimestre e "Conta" = RECEITA CORRENTE LÍQUIDA...</t>
  </si>
  <si>
    <t>1.14 Selecionar os valores do campo "Valor", quando o campo "UF" = SE, "Poder" = Executivo, "Coluna" = Até o 3º Quadrimestre e "Conta" = % da DCL sobre a RCL...</t>
  </si>
  <si>
    <t>1.15 Repetir os passos de 1.1 a 1.14, para os anos posteriores, até o mais recente</t>
  </si>
  <si>
    <t>2.1 Fazer um gráfico de combinação, com dívida consolidada líquida e receita corrente líquida nas colunas e eixo da esquerda e DCL/RCL como gráfico de linha, no eixo da direita</t>
  </si>
  <si>
    <t>Dívida Consolidada Líquida</t>
  </si>
  <si>
    <t>Receita Corrente Líquida</t>
  </si>
  <si>
    <t>DCL/RCL</t>
  </si>
  <si>
    <t>1.12 Selecionar os valores do campo "Valor", quando o campo "Poder" = Executivo, "Coluna" = Até o 3º Quadrimestre e "Conta" = % da DCL sobre a RCL..., PARA CADA "UF"</t>
  </si>
  <si>
    <t>1.13 Repetir os passos de 1.1 a 1.9, para os anos posteriores, até o mais recente</t>
  </si>
  <si>
    <t>2. Tratamento dos dados</t>
  </si>
  <si>
    <t>2.1 Criar os estrato territoriais "NE" e "BR", da média dos valores de seus respectivos estados</t>
  </si>
  <si>
    <t>2.2 Calcular a variação em pontos percentuais dos valores de cada estado e de "NE" e "BR", da seguinte forma: DCL/RCL ano mais recente - DCL/RCL do primeiro ano da série (2015)</t>
  </si>
  <si>
    <t xml:space="preserve">2.3 Selecionar os seis estados de maiores DCL/RCL no ano mais recente, com seus respectivos valores, juntamente com SE, NE e BR </t>
  </si>
  <si>
    <t xml:space="preserve">2.4 Selecionar os seis estados de maiores diferenças entre os valores do ano mais recente e de 2015, com seus respectivos valores, juntamente com SE, NE e BR </t>
  </si>
  <si>
    <t>3.1 Fazer um gráfico de barras sobrepostas dos seis estados de maiores valores no ano mais recente e incluir nele SE, NE E BR</t>
  </si>
  <si>
    <t>3.2 Fazer um gráfico de barras sobrepostas dos seis estados de maiores diferenças entre os valores no ano mais recente e o de 2015 e incluir nele SE, NE E BR</t>
  </si>
  <si>
    <t>Órdem</t>
  </si>
  <si>
    <t>2020-2015</t>
  </si>
  <si>
    <t xml:space="preserve">Tabela 11.4: Evolução da Dívida Líquida no Estado de Sergipe
</t>
  </si>
  <si>
    <t>1.1 Dívida Líquida</t>
  </si>
  <si>
    <t>1.1.1 Abrir site https://www3.bcb.gov.br/sgspub</t>
  </si>
  <si>
    <t>1.1.3 Selecionar: Dívida líquida do Estado do Sergipe e municípios; Dívida líquida do Governo do Estado do Sergipe; Dívida líquida do Município de Aracaju (SE); Dívida líquida dos municípios do Estado do Sergipe, exceto a capital</t>
  </si>
  <si>
    <t>1.1.4 No campo central inferior, clicar em "Consultar séries"</t>
  </si>
  <si>
    <t>1.1.5 Em "Parâmetros para a consulta", em "Período inicial" inserir "31/12/2010" e em "Período final", inserir 31/12/AnoMaisRecente. Depois, clicar em "Visualizar valores"</t>
  </si>
  <si>
    <t>2.1 Selecionar os valores de 31/12 de cada ano</t>
  </si>
  <si>
    <t>3. Confecção da figura</t>
  </si>
  <si>
    <t>3.1 Construir uma tabela com os valores deflacionados, como no exemplo abaixo</t>
  </si>
  <si>
    <r>
      <t xml:space="preserve">Dívida Líquida                  </t>
    </r>
    <r>
      <rPr>
        <b/>
        <sz val="11"/>
        <rFont val="Tahoma"/>
        <family val="2"/>
      </rPr>
      <t xml:space="preserve">   (R$ milhões)</t>
    </r>
  </si>
  <si>
    <t>Fonte: BCB</t>
  </si>
  <si>
    <t>R$ milhões de setembro de 2020 (IPCA)</t>
  </si>
  <si>
    <r>
      <t>* 3</t>
    </r>
    <r>
      <rPr>
        <vertAlign val="superscript"/>
        <sz val="11"/>
        <color theme="1"/>
        <rFont val="Calibri"/>
        <family val="2"/>
        <scheme val="minor"/>
      </rPr>
      <t>o</t>
    </r>
    <r>
      <rPr>
        <sz val="11"/>
        <color theme="1"/>
        <rFont val="Calibri"/>
        <family val="2"/>
        <scheme val="minor"/>
      </rPr>
      <t xml:space="preserve"> trimestre de 2020</t>
    </r>
  </si>
  <si>
    <t>2020.09</t>
  </si>
  <si>
    <t>Dívida líquida do Estado do Sergipe e municR$ (milhões)</t>
  </si>
  <si>
    <t>Dívida líquida do Governo do Estado do SeR$ (milhões)</t>
  </si>
  <si>
    <t>Dívida líquida do Município de AracajuR$ (milhões)</t>
  </si>
  <si>
    <t>Dívida líquida dos municípios do  Estado do Sergipe, exceto a caR$ (milhões)</t>
  </si>
  <si>
    <t>Gráfico 12.1: Balança Comercial de Sergipe</t>
  </si>
  <si>
    <t>1.1 Componentes da Balança Comercial:</t>
  </si>
  <si>
    <t>1.1.2 No menu central, selecionar "Economia Regional" -&gt; "Nordeste" -&gt; "Sergipe" -&gt; "Comércio Exterior"</t>
  </si>
  <si>
    <t>1.1.3 Selecionar: "Exportação de bens - SE", "Importação de bens - SE" e "Saldo da Balança comercial - SE"</t>
  </si>
  <si>
    <t>1.1.5 Em "Parâmetros para a consulta", colocar no "Período inicial" "01/01/2010" e no "Período final" "31/12/AnoMaisrecente". Em seguida, clicar em "Visualizar valores"</t>
  </si>
  <si>
    <t>2.1 Somar os valores mensais de cada ano, em cada estrato teritorial (Nordeste e Sergipe)</t>
  </si>
  <si>
    <t>2.2 Deflacionar  (excluir a inflação dos valores monetários) os valores anuais da seguinte forma:</t>
  </si>
  <si>
    <t>2.2.1 Construir os índices deflatores do IPCA, da seguinte forma:</t>
  </si>
  <si>
    <t>2.2.1.1 Atribuir o valor 100 ao ano mais recente  DOS DADOS A SEREM DEFLACIONADOS (base)</t>
  </si>
  <si>
    <t>2.2.1.2 Calcular o índices dos anos sucessivamente anteriores, da seguinte forma: Índice do ano anterior = índice do ano posterior / (índice IPCA do ano posterior/Índice IPCA do ano anterior)</t>
  </si>
  <si>
    <t>2.2.2 Dividir os valores a preços correntes pelo índice deflator de cada respectivo ano e multiplicar por 100. Esse será o valor deflacionado. Obs. O valor deflacionado do ano mais recente é o mesmo sem deflação desse mesmo ano (sem dividir por nada)</t>
  </si>
  <si>
    <t>3.1 Fazer um gráfico de combinação, com valores da exportação e da importação em colunas e do saldo na linha</t>
  </si>
  <si>
    <t>Exportações</t>
  </si>
  <si>
    <t>Importações</t>
  </si>
  <si>
    <t xml:space="preserve">Saldo da Balança Comercial </t>
  </si>
  <si>
    <t>13345 - Exportação de bens - Sergipe - US$ (mil)</t>
  </si>
  <si>
    <t>13350 - Importação de bens - Sergipe - US$ (mil)</t>
  </si>
  <si>
    <t>13356 - Saldo da balança comercial - Sergipe - US$ (mil)</t>
  </si>
  <si>
    <t>Gráfico 12.2: Exportações comparadas de Sergipe</t>
  </si>
  <si>
    <t>1.1.1 Acessar https://balanca.economia.gov.br/balanca/SH/TOTAL.xlsx e baixar valores do campo "US$ FOB EXP" dos anos de 2010 até o ano mais recente. Esses são os valores para Brasil.</t>
  </si>
  <si>
    <t>1.1.2 Abrir site: https://www3.bcb.gov.br/sgspub/localizarseries/localizarSeries.do?method=prepararTelaLocalizarSeries</t>
  </si>
  <si>
    <t>1.1.3 No menu central, selecionar: "Economia Regional" -&gt; "Nordeste" -&gt; "Consolidado Regional" -&gt; "Comércio Exterior"</t>
  </si>
  <si>
    <t>1.1.4 Selecionar "Exportações de bens - NE"</t>
  </si>
  <si>
    <t>1.1.5 Clicar em "Consultar séries" e guardar os valores</t>
  </si>
  <si>
    <t>1.1.6 Em "Parâmetros para a consulta", colocar no "Período inicial" "01/01/2010" e no "Período final" "31/12/AnoMaisrecente"</t>
  </si>
  <si>
    <t>1.1.7 Clicar em "Visualizar valores"</t>
  </si>
  <si>
    <t>1.1.8 No canto superior direito, clicar em "Arquivo CSV" para download</t>
  </si>
  <si>
    <t>1.1.9 No menu central, selecionar "Economia Regional" -&gt; "Nordeste" -&gt; "Sergipe" -&gt; "Comércio Exterior"</t>
  </si>
  <si>
    <t>1.1.10 Selecionar: "Exportação de bens - SE"</t>
  </si>
  <si>
    <t>1.1.11 Clicar em "Consultar séries"</t>
  </si>
  <si>
    <t>1.1.12 Em "Parâmetros para a consulta", colocar no "Período inicial" "01/01/2010" e no "Período final" "31/12/AnoMaisrecente". Em seguida, clicar em "Visualizar valores"</t>
  </si>
  <si>
    <t>1.1.13 Clicar em "Visualizar valores"</t>
  </si>
  <si>
    <t>1.1.14 No canto superior direito, clicar em "Arquivo CSV" para download</t>
  </si>
  <si>
    <t>2.1 Dividir os valores de Brasil por 1.000</t>
  </si>
  <si>
    <t>2.3 Criar as variáveis de razões entre as exportações de Sergipe e as do Nordeste e Brasil, dividindo os valores de Sergipe de cada ano pelos valores de Nordeste e Brasil dos mesmos anos</t>
  </si>
  <si>
    <t>3.1 Fazer um gráfico de colunas agrupadas com os valores das razões</t>
  </si>
  <si>
    <t>% exportações de Sergipe no Brasil</t>
  </si>
  <si>
    <t>% exportações de Sergipe no Nordeste</t>
  </si>
  <si>
    <t>Tabela 12.1: Dados gerais do Comércio Exterior em Sergipe</t>
  </si>
  <si>
    <t>1.1 Exportação por produto (Sergipe)</t>
  </si>
  <si>
    <t>1.1.1 Abrir link: http://comexstat.mdic.gov.br/pt/comex-vis</t>
  </si>
  <si>
    <t>1.1.2 Em "Visualização", selecionar "Estados"</t>
  </si>
  <si>
    <t>1.1.3 Em "Detalhamento", selecionar "Sergipe"</t>
  </si>
  <si>
    <t>1.1.4 No campo inferior central, clicar em "Consultar"</t>
  </si>
  <si>
    <t>1.1.5 Na janela interativa, em "Sergipe: Visão Geral dos Produtos Exportados" (5a categoria), coletar os dados de:</t>
  </si>
  <si>
    <t>- Sucos de frutas ou de vegetais;</t>
  </si>
  <si>
    <t>- Outros produtos comestíveis e preparações</t>
  </si>
  <si>
    <t>- Calçados;</t>
  </si>
  <si>
    <t>- Óleos essenciais, matérias de perfume e sabor</t>
  </si>
  <si>
    <t>- Açúcares e melaços;</t>
  </si>
  <si>
    <t>- Equipamentos elétricos e não elétricos de uso doméstico</t>
  </si>
  <si>
    <t>1.1.6 Clicar na opção que corresponde ao ano anterior e repetir de 1.1.1 a 1.1.5</t>
  </si>
  <si>
    <t>1.2. Valor total das exportações (Brasil):</t>
  </si>
  <si>
    <t>1.2.1 Ir para a página inicial e clicar em "Setor Externo"</t>
  </si>
  <si>
    <t>1.2.2 Selecionar "Balanço de Pagamentos - BPM6" -&gt; "Transações Corrente"-&gt; "Balança Comercial (bens) e Serviços" -&gt; "Balança Comercial (bens)" -&gt; "Mercadorias em Geral"</t>
  </si>
  <si>
    <t>1.2.3 Selecionar "Exportações de bens - mercadorias em geral - Balanço de Pagamentos - anual" e depois, no campo central inferior, clicar em "Consultar  séries"</t>
  </si>
  <si>
    <t>1.2.4 Em "Parâmetros para a consulta", colocar no "Período" inicial "01/01/2006" e, em seguida, clicar em "Visualizar valores"</t>
  </si>
  <si>
    <t>1.2.5 Clicar no canto superior direito da página em "Arquivo CSV" para download</t>
  </si>
  <si>
    <t>1.3 PIB (Brasil):</t>
  </si>
  <si>
    <t>1.3.1 Retornar à página inicial e clicar em "Atividade econômica"</t>
  </si>
  <si>
    <t>1.3.2 Clicar em "Setor real" -&gt; "Contas nacionais" -&gt; "Produto Interno Bruto (PIB)"</t>
  </si>
  <si>
    <t>1.3.3 Selecionar "PIB em US$ milhões correntes" e clicar em "Consultar Séries"</t>
  </si>
  <si>
    <t>1.3.4 Em "Parâmetros para a consulta", colocar no "Período" inicial "01/01/2006" e, em seguida, clicar em "Visualizar valores"</t>
  </si>
  <si>
    <t>1.3.5 Clicar no arquivo superior da página em "Arquivo CSV" para download</t>
  </si>
  <si>
    <t>1.4 Valor total das exportações (Sergipe):</t>
  </si>
  <si>
    <t>1.4.1 Abrir site: https://www3.bcb.gov.br/sgspub</t>
  </si>
  <si>
    <t>1.4.2 No campo superior esquerdo do menu central, clicar em "Economia Regional"</t>
  </si>
  <si>
    <t>1.4.3 Em seguida, clicar em "Nordeste" -&gt; "Sergipe" -&gt; "Comércio exterior"</t>
  </si>
  <si>
    <t>1.4.4 Selecionar "Exportações de bens - SE" e depois, no campo central inferior, clicar em "Consultar  séries"</t>
  </si>
  <si>
    <t>1.4.5 Em "Parâmetros para a consulta", colocar no "Período" inicial "01/01/2006" e, em seguida, clicar em "Visualizar valores"</t>
  </si>
  <si>
    <t>1.4.6 Clicar no canto superior direito da página em "Arquivo CSV" para download</t>
  </si>
  <si>
    <t>1.5 PIB (Sergipe):</t>
  </si>
  <si>
    <t>1.5.1 Acessar https://www.ibge.gov.br/estatisticas/downloads-estatisticas.html</t>
  </si>
  <si>
    <t>1.5.2 Clicar em "Contas Regionais" -&gt; "AnoMaisRecente" -&gt;  "xls" -&gt; "Conta_da_Producao_2010_2018_xls.zip"</t>
  </si>
  <si>
    <t>1.5.3 Abrir o arquivo "Tabela17.xls"</t>
  </si>
  <si>
    <t>1.5.4 Abrir a pasta "Tabela17.1" e selecionar todos os "valores a preço corrente", da última tabela de baixo (Valor Adicionado Bruto 2010-...)</t>
  </si>
  <si>
    <t>1.6 Taxa de câmbio</t>
  </si>
  <si>
    <t>1.6.1 Acessar https://www3.bcb.gov.br/sgspub/localizarseries/localizarSeries.do?method=prepararTelaLocalizarSeries</t>
  </si>
  <si>
    <t>1.6.2 No menu central, clicar em "Setor Externo"</t>
  </si>
  <si>
    <t>1.6.3 Selecionar "Taxa de câmbio" -&gt; "Taxas administradas ou livres"</t>
  </si>
  <si>
    <t>1.6.4 Selecionar "Dólar americano (compra) - média de período - 3693"</t>
  </si>
  <si>
    <t>1.6.5 Em "Parâmetros para a consulta", colocar no "Período" inicial "01/01/2006" e, em seguida, clicar em "Visualizar valores"</t>
  </si>
  <si>
    <t>1.6.6 Clicar no canto superior direito da página em "Arquivo CSV" para download</t>
  </si>
  <si>
    <t>2.1 Somar os valores mensais das exportações de Sergipe, a fim de encontrar os valores anuais</t>
  </si>
  <si>
    <t>2,2 Dividir os valores das exportações de Sergipe por 1.000 e multiplicar o resultado pela taxa de câmbio de cada respectivo ano</t>
  </si>
  <si>
    <t>2.3 Dividir o resultado de 2.2 pelo PIB de Sergipe da cada respectivo ano</t>
  </si>
  <si>
    <t xml:space="preserve">2.3 Dividir os valores das exportações do Brasil pelos valores do PIB do Brasil de cada respectivo ano </t>
  </si>
  <si>
    <t>2.4 Usar os dados da tabela do Anuário para os anos até 2018, pois eles não estão mais disponíveis na internet</t>
  </si>
  <si>
    <t>3.1 Fazer uma tabela conforme modelo do Anuário</t>
  </si>
  <si>
    <t>Principais produtos de exportação de Sergipe</t>
  </si>
  <si>
    <r>
      <t xml:space="preserve">   Sucos de frutas ou de vegetais</t>
    </r>
    <r>
      <rPr>
        <vertAlign val="superscript"/>
        <sz val="12"/>
        <color theme="1"/>
        <rFont val="Tahoma"/>
        <family val="2"/>
      </rPr>
      <t>1</t>
    </r>
  </si>
  <si>
    <t>% total exportado</t>
  </si>
  <si>
    <t xml:space="preserve">   Outros sucos</t>
  </si>
  <si>
    <t xml:space="preserve">   Outros produtos comestíveis e peparações</t>
  </si>
  <si>
    <t xml:space="preserve">   Calçados</t>
  </si>
  <si>
    <t xml:space="preserve">   Óleos essenciais, matérias de perfume e sabor</t>
  </si>
  <si>
    <r>
      <t xml:space="preserve">   Açúcar e melaço</t>
    </r>
    <r>
      <rPr>
        <vertAlign val="superscript"/>
        <sz val="12"/>
        <color theme="1"/>
        <rFont val="Tahoma"/>
        <family val="2"/>
      </rPr>
      <t>2</t>
    </r>
  </si>
  <si>
    <r>
      <t xml:space="preserve">   Tecidos/Aparelhos eletro-mecânicos ou térmicos, doméstico</t>
    </r>
    <r>
      <rPr>
        <vertAlign val="superscript"/>
        <sz val="12"/>
        <color theme="1"/>
        <rFont val="Tahoma"/>
        <family val="2"/>
      </rPr>
      <t>4</t>
    </r>
  </si>
  <si>
    <t>Participação das exportações do Brasil sobre o PIB</t>
  </si>
  <si>
    <r>
      <t>Participação das exportações de Sergipe sobre o PIB do Estado</t>
    </r>
    <r>
      <rPr>
        <vertAlign val="superscript"/>
        <sz val="12"/>
        <color theme="1"/>
        <rFont val="Tahoma"/>
        <family val="2"/>
      </rPr>
      <t>3</t>
    </r>
  </si>
  <si>
    <t>Fonte: SECEX, IBGE, BCB</t>
  </si>
  <si>
    <r>
      <rPr>
        <vertAlign val="superscript"/>
        <sz val="11"/>
        <color theme="1"/>
        <rFont val="Calibri"/>
        <family val="2"/>
        <scheme val="minor"/>
      </rPr>
      <t>1</t>
    </r>
    <r>
      <rPr>
        <sz val="11"/>
        <color theme="1"/>
        <rFont val="Calibri"/>
        <family val="2"/>
        <scheme val="minor"/>
      </rPr>
      <t xml:space="preserve"> Até 2019, sucos de laranja; </t>
    </r>
    <r>
      <rPr>
        <vertAlign val="superscript"/>
        <sz val="11"/>
        <color theme="1"/>
        <rFont val="Calibri"/>
        <family val="2"/>
        <scheme val="minor"/>
      </rPr>
      <t>2</t>
    </r>
    <r>
      <rPr>
        <sz val="11"/>
        <color theme="1"/>
        <rFont val="Calibri"/>
        <family val="2"/>
        <scheme val="minor"/>
      </rPr>
      <t xml:space="preserve"> Até 2019, açúcar refinado; </t>
    </r>
    <r>
      <rPr>
        <vertAlign val="superscript"/>
        <sz val="11"/>
        <color theme="1"/>
        <rFont val="Calibri"/>
        <family val="2"/>
        <scheme val="minor"/>
      </rPr>
      <t>3</t>
    </r>
    <r>
      <rPr>
        <sz val="11"/>
        <color theme="1"/>
        <rFont val="Calibri"/>
        <family val="2"/>
        <scheme val="minor"/>
      </rPr>
      <t xml:space="preserve"> Estimativa própria</t>
    </r>
  </si>
  <si>
    <r>
      <rPr>
        <vertAlign val="superscript"/>
        <sz val="11"/>
        <color theme="1"/>
        <rFont val="Calibri"/>
        <family val="2"/>
        <scheme val="minor"/>
      </rPr>
      <t>4</t>
    </r>
    <r>
      <rPr>
        <sz val="11"/>
        <color theme="1"/>
        <rFont val="Calibri"/>
        <family val="2"/>
        <scheme val="minor"/>
      </rPr>
      <t xml:space="preserve"> Até 2016, tecidos. De 2017 a 2019, aparelhos eletro-mecânicos ou térmicos, domésticos. A partir de 2020, equipamentos elétricos e não elétricos, de uso doméstico</t>
    </r>
  </si>
  <si>
    <t>Exportações (Sergipe em US$ mil e Brasil em US$ milhões)</t>
  </si>
  <si>
    <t>PIB (Sergipe em R$ milhões e Brasil em US$ milhões)</t>
  </si>
  <si>
    <t>Exp/PIB</t>
  </si>
  <si>
    <t>Sergipe (US$)</t>
  </si>
  <si>
    <t>Real/dólar</t>
  </si>
  <si>
    <t>Sergipe (R$)</t>
  </si>
  <si>
    <t>Gráfico 13.1: Seis maiores forças de trabalho na população e posição de Sergipe</t>
  </si>
  <si>
    <t>1.1 Força de Trabalho:</t>
  </si>
  <si>
    <t>1.1.1 Acessar https://sidra.ibge.gov.br/tabela/6402</t>
  </si>
  <si>
    <t>1.1.2 Em "Variável", selecionar "Pessoas de 14 anos ou mais de idade, na força de trabalho, na semana de referência (Mil pessoas)"</t>
  </si>
  <si>
    <t>1.1.3 Em "Cor ou raça", selecionar "Total"</t>
  </si>
  <si>
    <t>1.1.4 Em "Trimestre", selecionar 4o trimestre de todos os anos</t>
  </si>
  <si>
    <t>a) marcar a caixa de seleção"Brasil";</t>
  </si>
  <si>
    <t>b) clicar no nome "Grandes Regiões" e quando aparecer a lista no menu à direita selecionar "Nordeste"</t>
  </si>
  <si>
    <t>c) marcar a caixa de seleção "Unidade da Federação"</t>
  </si>
  <si>
    <t>1.1.6 Clicar em "Download" e quando abrir a caixa de diálogo, novamente clicar em "Download"</t>
  </si>
  <si>
    <t>1.2 População</t>
  </si>
  <si>
    <t>1.2.1 Acessar: https://sidra.ibge.gov.br/tabela/5917</t>
  </si>
  <si>
    <t>1.2.2 Em "Variável", selecionar "População (Mil pessoas)".</t>
  </si>
  <si>
    <t>1.2.3 Em "Sexo", selecionar "Total"</t>
  </si>
  <si>
    <t>1.2.4 Em "Trimestre", selecionar "4º trimestre" de todos os anos</t>
  </si>
  <si>
    <t>1.2.5 Em "Unidade Territorial":</t>
  </si>
  <si>
    <t>1.2.6 Clicar em "Download" e quando abrir a caixa de diálogo, novamente clicar em "Download"</t>
  </si>
  <si>
    <t>2.1 Calcular a razão força de trabalho / população, para cada ano, de Brasil, Nordeste e todos os estados, da seguinte forma:</t>
  </si>
  <si>
    <t>( FT it / Pop it) x 100, para FT = força de trabalho, Pop = população, i = unidade territorial e t = ano</t>
  </si>
  <si>
    <t>2.2 Selecionar os seis estados de maiores percentuais no ano mais recente e reunir a eles Sergipe, Brasil e Nordeste</t>
  </si>
  <si>
    <t>2.3 Calcular a diferença entre as razões calculadas no ano mais recente e no primerio ano da série, da seguinte forma:</t>
  </si>
  <si>
    <t>[( FT in / Pop in) x 100] - [( FT i0 / Pop i0) x 100], para FT = força de trabalho, Pop = população, i = unidade territorial, n = ano mais recente e 0 = ano inicial</t>
  </si>
  <si>
    <t>2.4 Selecionar os seis estados de maiores diferenças calculadas e reunir a eles Sergipe, Brasil e Nordeste</t>
  </si>
  <si>
    <t>3.1 Fazer um gráfico de barras agrupadas dos seis estados de maiores razões calculadas para o ano mais recente e outro com o maior aumento da razão entre o ano mais recente e o inicial, com Sergipe, Nordeste e Brasil</t>
  </si>
  <si>
    <r>
      <t>2020 (1</t>
    </r>
    <r>
      <rPr>
        <vertAlign val="superscript"/>
        <sz val="11"/>
        <color theme="1"/>
        <rFont val="Calibri"/>
        <family val="2"/>
        <scheme val="minor"/>
      </rPr>
      <t>o</t>
    </r>
    <r>
      <rPr>
        <sz val="11"/>
        <color theme="1"/>
        <rFont val="Calibri"/>
        <family val="2"/>
        <scheme val="minor"/>
      </rPr>
      <t xml:space="preserve"> trim)</t>
    </r>
  </si>
  <si>
    <t>Variável - População (Mil pessoas)</t>
  </si>
  <si>
    <t>Variável - Pessoas de 14 anos ou mais de idade, na força de trabalho, na semana de referência (Mil pessoas)</t>
  </si>
  <si>
    <t>Razão 12</t>
  </si>
  <si>
    <t>Gráfico 13.2: Evolução da força de trabalho na população</t>
  </si>
  <si>
    <t>2.1 Calcular a razão força de trabalho / população, para cada ano, de Brasil, Nordeste e Sergipe, da seguinte forma:</t>
  </si>
  <si>
    <t>3.1 Fazer um gráfico de combinação das razões calculadas, com Sergipe na linha e Nordeste e Brasil em colunas agrupadas.</t>
  </si>
  <si>
    <t>4Tri12</t>
  </si>
  <si>
    <t>4Tri13</t>
  </si>
  <si>
    <t>4Tri14</t>
  </si>
  <si>
    <t>4Tri15</t>
  </si>
  <si>
    <t>4Tri16</t>
  </si>
  <si>
    <t>4Tri17</t>
  </si>
  <si>
    <t>4Tri18</t>
  </si>
  <si>
    <t>4Tri19</t>
  </si>
  <si>
    <t>1Tri20</t>
  </si>
  <si>
    <t>Gráfico 13.3: Seis maiores parcelas ocupadas da força de trabalho e posição de Sergipe</t>
  </si>
  <si>
    <t>1.1 Acessar https://sidra.ibge.gov.br/tabela/6402</t>
  </si>
  <si>
    <t>1.2 Em "Variável", selecionar "Pessoas de 14 anos ou mais de idade, na força de trabalho, na semana de referência (Mil pessoas)" e "Pessoas de 14 anos ou mais de idade, ocupadas na semana de referência (Mil pessoas)"</t>
  </si>
  <si>
    <t>1.3 Em "Cor ou raça", selecionar "Total"</t>
  </si>
  <si>
    <t>1.4 Em "Trimestre", selecionar 4o trimestre de todos os anos</t>
  </si>
  <si>
    <t>1.6 Clicar em "Download" e quando abrir a caixa de diálogo, novamente clicar em "Download"</t>
  </si>
  <si>
    <t>2.1 Calcular a razão ocupados / força de trabalho, para cada ano, de Brasil, Nordeste e todos os estados, da seguinte forma:</t>
  </si>
  <si>
    <t>(Ocup it / FT it) x 100, para Ocup = pessoas ocupadas, FT = Força de Trabalho, i = unidade territorial e t = ano</t>
  </si>
  <si>
    <t>[(Ocup i1 / FT i1) x 100] - [(Ocup i0 / FT i0) x 100], para FT = força de trabalho, Pop = população, i = unidade territorial, 1 = ano mais recente e 0 = ano inicial</t>
  </si>
  <si>
    <t>FORÇA DE TRABALHO</t>
  </si>
  <si>
    <t>OCUPAÇÃO</t>
  </si>
  <si>
    <t>Fonte: IBGE - Pesquisa Nacional por Amostra de Domicílios Contínua trimestral</t>
  </si>
  <si>
    <t>OCUPADOS NA FORÇA DE TRABALHO:</t>
  </si>
  <si>
    <t>2019-2012</t>
  </si>
  <si>
    <t>Gráfico 13.4: Evolução da parcela ocupada da força de trabalho</t>
  </si>
  <si>
    <t>c) Clicar em "Unidade da Federação" e quando aparecer a lista no menu à direita, selecionar "Sergipe"</t>
  </si>
  <si>
    <t>2.1 Calcular a razão ocupados / força de trabalho, para cada ano, de Brasil, Nordeste e Sergipe, da seguinte forma:</t>
  </si>
  <si>
    <t>3.1 Fazer um gráfico de combinação com Nordeste e Brasil em colunas agrupadas e Sergipe na linha</t>
  </si>
  <si>
    <t>Variável - Pessoas de 14 anos ou mais de idade, ocupadas na semana de referência (Mil pessoas)</t>
  </si>
  <si>
    <t>Gráfico 13.5: Seis maiores taxas de desemprego e posição de Sergipe</t>
  </si>
  <si>
    <t>1.2 Em "Variável", selecionar "Taxa de desocupação, na semana de referência, das pessoas de 14 anos ou mais de idade (%)"</t>
  </si>
  <si>
    <t>2.1 Selecionar os seis estados de maiores taxas de desocupação no ano mais recente e reunir a eles Sergipe, Brasil e Nordeste</t>
  </si>
  <si>
    <t>2.2 Calcular a diferença entre as taxas de desocupação no ano mais recente e no primerio ano da série, da seguinte forma:</t>
  </si>
  <si>
    <t>(TxDesocup i1 - TxDesocup i0) para TxDesocup = taxa de desocupação, i = unidade territorial, 1 = ano mais recente e 0 = ano inicial</t>
  </si>
  <si>
    <t>2.3 Selecionar os seis estados de maiores diferenças calculadas e reunir a eles Sergipe, Brasil e Nordeste</t>
  </si>
  <si>
    <t>3.1 Fazer um gráfico de barras agrupadas dos seis estados de maiores taxas para o ano mais recente e outro com as maiores diferenças, ambos com Sergipe, Nordeste e Brasil</t>
  </si>
  <si>
    <t>6&gt;s</t>
  </si>
  <si>
    <t>1º trimestre 2020</t>
  </si>
  <si>
    <t>Gráfico 13.6: Evolução da taxa de desemprego</t>
  </si>
  <si>
    <r>
      <t>1.4 Em "Trimestre", selecionar 4</t>
    </r>
    <r>
      <rPr>
        <vertAlign val="superscript"/>
        <sz val="11"/>
        <color theme="1"/>
        <rFont val="Calibri"/>
        <family val="2"/>
        <scheme val="minor"/>
      </rPr>
      <t>o</t>
    </r>
    <r>
      <rPr>
        <sz val="11"/>
        <color theme="1"/>
        <rFont val="Calibri"/>
        <family val="2"/>
        <scheme val="minor"/>
      </rPr>
      <t xml:space="preserve"> trimestre de todos os anos</t>
    </r>
  </si>
  <si>
    <t>c) clicar em "Unidade da Federação" e quando aparecer a lista no menu à direita, selecionar "Sergipe"</t>
  </si>
  <si>
    <t>2.1 Fazer um gráfico de combinação com Nordeste e Brasil em colunas agrupadas e Sergipe na linha</t>
  </si>
  <si>
    <t>1ºTri20</t>
  </si>
  <si>
    <t>Tabela 13.1: Força de Trabalho na População (%)</t>
  </si>
  <si>
    <t>1.1.2 Em "Variável", selecionar " "Pessoas de 14 anos ou mais de idade (Mil pessoas)"; "Pessoas de 14 anos ou mais de idade, na força de trabalho, na semana de referência (Mil pessoas)"; "Pessoas de 14 anos ou mais de idade, ocupadas na semana de referência (Mil pessoas)"; "Pessoas de 14 anos ou mais de idade, desocupadas na semana de referência (Mil pessoas); "Pessoas de 14 anos ou mais de idade, fora da força de trabalho, na semana de referência (Mil pessoas)"</t>
  </si>
  <si>
    <r>
      <t>1.1.4 Em "Trimestre", selecionar 4</t>
    </r>
    <r>
      <rPr>
        <vertAlign val="superscript"/>
        <sz val="11"/>
        <color theme="1"/>
        <rFont val="Calibri"/>
        <family val="2"/>
        <scheme val="minor"/>
      </rPr>
      <t>o</t>
    </r>
    <r>
      <rPr>
        <sz val="11"/>
        <color theme="1"/>
        <rFont val="Calibri"/>
        <family val="2"/>
        <scheme val="minor"/>
      </rPr>
      <t xml:space="preserve"> trimestre de todos os anos</t>
    </r>
  </si>
  <si>
    <t>b) clicar no nome "Grandes Regiões" e quando aparecer a lista no menu à direita, selecionar "Nordeste"</t>
  </si>
  <si>
    <t>c) clicar no nome "Unidade da Federação" e quando aparecer a lista no menu à direita, selecionar "Sergipe"</t>
  </si>
  <si>
    <t>2.1 Calcular a razão variável da força de trabalho / população, para cada ano, de Brasil, Nordeste e Sergipe, da seguinte forma:</t>
  </si>
  <si>
    <t>( FT it / Pop it) x 100, para FT = variável da força de trabalho, Pop = população, i = unidade territorial e t = ano</t>
  </si>
  <si>
    <t>3.1 Fazer uma tabela com os quocientes calculados e nomes das variáveis indicadas em legenda, como no Anuário.</t>
  </si>
  <si>
    <t>3.2 Inserir e exibir elementos da tabela (títulos, subtítulos, rótulos, valores, legendas, fonte de dados e cores) conforme figura do Anuário</t>
  </si>
  <si>
    <t>Indica-</t>
  </si>
  <si>
    <t>4T12</t>
  </si>
  <si>
    <t>4T14</t>
  </si>
  <si>
    <t>4T16</t>
  </si>
  <si>
    <t>4T18</t>
  </si>
  <si>
    <t>4T19</t>
  </si>
  <si>
    <t>dores</t>
  </si>
  <si>
    <t>A</t>
  </si>
  <si>
    <t>B</t>
  </si>
  <si>
    <t>C</t>
  </si>
  <si>
    <t>D</t>
  </si>
  <si>
    <t>E</t>
  </si>
  <si>
    <t>* Legenda:</t>
  </si>
  <si>
    <t>A = Pessoas em idade de trabalhar ( 14 anos ou mais de idade)</t>
  </si>
  <si>
    <t>B = Pessoas de 14 anos ou mais de idade, na força de trabalho</t>
  </si>
  <si>
    <t>C = Pessoas de 14 anos ou mais de idade, ocupadas</t>
  </si>
  <si>
    <t>D = Pessoas de 14 anos ou mais de idade, desocupadas</t>
  </si>
  <si>
    <t>E = Pessoas de 14 anos ou mais de idade, fora da força de trabalho</t>
  </si>
  <si>
    <t>Tabela 6402 - Pessoas de 14 anos ou mais de idade, total, na força de trabalho, ocupadas, desocupadas, fora da força de trabalho, e respectivas taxas e níveis, por cor ou raça</t>
  </si>
  <si>
    <t>Variável - Pessoas de 14 anos ou mais de idade (Mil pessoas)</t>
  </si>
  <si>
    <t>Variável - Pessoas de 14 anos ou mais de idade, desocupadas na semana de referência (Mil pessoas)</t>
  </si>
  <si>
    <t>Variável - Pessoas de 14 anos ou mais de idade, fora da força de trabalho, na semana de referência (Mil pessoas)</t>
  </si>
  <si>
    <t>Gráfico 13.7: Posição na ocupação em Sergipe</t>
  </si>
  <si>
    <t>1.1 Acessar: https://sidra.ibge.gov.br/tabela/4097 (Pessoas de 14 anos ou mais de idade, ocupadas na semana de referência, por posição na ocupação e categoria do emprego no trabalho principal);</t>
  </si>
  <si>
    <t>1.2 Em "Variável", selecionar "Distribuição percentual das pessoas de 14 anos ou mais de idade, ocupadas na semana de referência (%)"</t>
  </si>
  <si>
    <t>1.3 Em "Posição na ocupação e categoria do emprego no trabalho principal", selecionar:</t>
  </si>
  <si>
    <t>a) "Empregado no setor privado, exclusive trabalhador doméstico - com carteira de trabalho assinada";</t>
  </si>
  <si>
    <t>b) "Empregado no setor privado, exclusive trabalhador doméstico - sem carteira de trabalho assinada";</t>
  </si>
  <si>
    <t>c) "Trabalhador doméstico - com carteira de trabalho assinada"</t>
  </si>
  <si>
    <t>d) "Trabalhador doméstico - sem carteira de trabalho assinada"</t>
  </si>
  <si>
    <t>e) "Empregado no setor público";</t>
  </si>
  <si>
    <t>f) "Conta Própria".</t>
  </si>
  <si>
    <t>1.4 Em "Trimestre", selecinoar "4º trimestre" de cada ano, de 2013 até o ultimo ano da série</t>
  </si>
  <si>
    <t>1.5 Em "Unidade Territorial", tirar a seleção prévia de "Brasil", clicando sobre sua caixa de seleção para deixá-la vazia</t>
  </si>
  <si>
    <t>1.6 Em "Unidade Territorial", clicar sobre o nome "Unidade da Federação" e quando aparecer o menu à direita, selecionar "Sergipe"</t>
  </si>
  <si>
    <t>2.1 Criar a variável "Setor privado com carteira" e atribuir a ela a soma dos valores "Empregado no setor privado ... - com carteira ..." e "Trabalhador doméstico - com carteira ...", em cada ano</t>
  </si>
  <si>
    <t>2.1 Criar a variável "Setor privado sem carteira" e atribuir a ela os valores da soma de "Empregado no setor privado ... - sem carteira ..." e "Trabalhador doméstico - sem carteira ...", em cada ano</t>
  </si>
  <si>
    <t>3.1 Fazer um gráfico de coluna empillhada com os valores para cada ano, conforme o Anuário</t>
  </si>
  <si>
    <t>4Tri20</t>
  </si>
  <si>
    <t>Setor privado com carteira</t>
  </si>
  <si>
    <t>Setor público</t>
  </si>
  <si>
    <t>Setor privado sem carteira</t>
  </si>
  <si>
    <t>Conta-própria</t>
  </si>
  <si>
    <t>Tabela 4097 - Pessoas de 14 anos ou mais de idade, ocupadas na semana de referência, por posição na ocupação e categoria do emprego no trabalho principal</t>
  </si>
  <si>
    <t>Variável - Distribuição percentual das pessoas de 14 anos ou mais de idade, ocupadas na semana de referência (%)</t>
  </si>
  <si>
    <t>Empregado no setor privado, exclusive trabalhador doméstico - com carteira de trabalho assinada</t>
  </si>
  <si>
    <t>Empregado no setor privado, exclusive trabalhador doméstico - sem carteira de trabalho assinada</t>
  </si>
  <si>
    <t>Trabalhador doméstico - com carteira de trabalho assinada</t>
  </si>
  <si>
    <t>Trabalhador doméstico - sem carteira de trabalho assinada</t>
  </si>
  <si>
    <t>Empregado no setor público</t>
  </si>
  <si>
    <t>Conta própria</t>
  </si>
  <si>
    <t>Gráfico 13.8: Jovens de 15 a 29 anos por tipo de atividade</t>
  </si>
  <si>
    <t>1.1 Acessar: https://www.ibge.gov.br/estatisticas/sociais/populacao/9221-sintese-de-indicadores-sociais.html?edicao=29143&amp;t=downloads</t>
  </si>
  <si>
    <t>1.2 No centro da tela, escolher Sintese_de_Indicadores_Sociais_[ano mais recente]</t>
  </si>
  <si>
    <t>1.5 Em "total", de cada um dos anos (planilhas), selecionar os dados de "Sergipe", das colunas "só estuda", "Estuda e está ocupado", "Só está ocupado" e "Não estuda e não está ocupado"</t>
  </si>
  <si>
    <t>2.1 Fazer um gráfico de coluna empillhada com os valores para cada ano, conforme o Anuário</t>
  </si>
  <si>
    <t>Só estuda</t>
  </si>
  <si>
    <t>Estuda e trabalha</t>
  </si>
  <si>
    <t>Só trabalha</t>
  </si>
  <si>
    <t>Não estuda e não trabalha</t>
  </si>
  <si>
    <t>Fonte: https://www.ibge.gov.br/estatisticas/sociais/populacao/9221-sintese-de-indicadores-sociais.html?edicao=23289&amp;t=resultados</t>
  </si>
  <si>
    <t>Tabela 13.2: Ocupação por setor de atividade em Sergipe</t>
  </si>
  <si>
    <t>1.1 Acessar: https://sidra.ibge.gov.br/tabela/5434</t>
  </si>
  <si>
    <t>1.2 Em " Variável", selecionar:</t>
  </si>
  <si>
    <t>a) "Pessoas de 14 anos ou mais de idade, ocupadas na semana de referência (Mil pessoas)"</t>
  </si>
  <si>
    <t>b) "Distribuição percentual das pessoas de 14 anos ou mais de idade, ocupadas na semana de referência (%)"</t>
  </si>
  <si>
    <t>1.3 Em "Grupamento de atividades no trabalho principal - PNADC", selecionar:</t>
  </si>
  <si>
    <t>a) "Agricultura, pecuária, produção florestal, pesca e aquicultura"</t>
  </si>
  <si>
    <t>b) "Indústria geral"</t>
  </si>
  <si>
    <t>c) "Construção"</t>
  </si>
  <si>
    <t>d) "Comércio, reparação de veículos automotores e motocicletas"</t>
  </si>
  <si>
    <t>e) "Transporte, armazenagem e correio"</t>
  </si>
  <si>
    <t>f) "Alojamento e alimentação"</t>
  </si>
  <si>
    <t>g) "Informação, comunicação e atividades financeiras, imobiliárias, profissionais e administrativas"</t>
  </si>
  <si>
    <t>h) "Administração pública, defesa, seguridade social, educação, saúde humana e serviços sociais"</t>
  </si>
  <si>
    <t>1.4 Em "Trimestre", selecionar " APENAS 4º TRIMESTRE: de todos os anos</t>
  </si>
  <si>
    <t>2.1 Fazer uma tabela com os dados coletados e nomes das variáveis indicadas em legenda, como no Anuário.</t>
  </si>
  <si>
    <t>2.2 Inserir e exibir elementos da tabela (títulos, subtítulos, rótulos, valores, legendas, fonte de dados e cores) conforme figura do Anuário</t>
  </si>
  <si>
    <t>#</t>
  </si>
  <si>
    <t>4T13</t>
  </si>
  <si>
    <t>4T15</t>
  </si>
  <si>
    <t>4T17</t>
  </si>
  <si>
    <t>4T20</t>
  </si>
  <si>
    <t>F</t>
  </si>
  <si>
    <t>G</t>
  </si>
  <si>
    <t>H</t>
  </si>
  <si>
    <t>Fonte: PNAD, IBGE</t>
  </si>
  <si>
    <t>Obs: em mil pessoas</t>
  </si>
  <si>
    <t># Setores:</t>
  </si>
  <si>
    <t>A = Agricultura, pecuária, produção florestal, pesca e aquicultura</t>
  </si>
  <si>
    <t xml:space="preserve">E = Transporte, armazenagem e correio </t>
  </si>
  <si>
    <t xml:space="preserve">B = Indústria geral </t>
  </si>
  <si>
    <t>F = Alojamento e alimentação</t>
  </si>
  <si>
    <t>C = Construção</t>
  </si>
  <si>
    <t>G = Informação, comum. e ativ. Financ., imobil. e profissionais</t>
  </si>
  <si>
    <t>D = Comércio, reparação de veículos automotores e motocicletas</t>
  </si>
  <si>
    <t xml:space="preserve">H = Adm. Públ., defesa, segurid. social, educação, saúde e servs. sociais </t>
  </si>
  <si>
    <t>Tabela 5434 - Pessoas de 14 anos ou mais de idade, ocupadas na semana de referência, por grupamento de atividades no trabalho principal</t>
  </si>
  <si>
    <t>Trimestre x Grupamento de atividades no trabalho principal - PNADC</t>
  </si>
  <si>
    <t>Agricultura, pecuária, produção florestal, pesca e aquicultura</t>
  </si>
  <si>
    <t>Indústria geral</t>
  </si>
  <si>
    <t>Comércio, reparação de veículos automotores e motocicletas</t>
  </si>
  <si>
    <t>Transporte, armazenagem e correio</t>
  </si>
  <si>
    <t>Informação, comunicação e atividades financeiras, imobiliárias, profissionais e administrativas</t>
  </si>
  <si>
    <t>Administração pública, defesa, seguridade social, educação, saúde humana e serviços sociais</t>
  </si>
  <si>
    <t>Gráfico 13.9: Seis maiores saldos de emprego no setor privado, na força de trabalho e posição de Sergipe</t>
  </si>
  <si>
    <t>1.1 Saldos de emprego:</t>
  </si>
  <si>
    <t>1.1.1 Acessar: http://bi.mte.gov.br/bgcaged/login.php e http://pdet.mte.gov.br/novo-caged?view=default</t>
  </si>
  <si>
    <t>1.1.1.1 Para bi.mte.gov.br:</t>
  </si>
  <si>
    <t>a) Em "Usuário", digitar "basico"</t>
  </si>
  <si>
    <t>b) Em "Senha", digitar "12345678"</t>
  </si>
  <si>
    <t>c) Na parte superior esquerda, clicar em "CAGED"</t>
  </si>
  <si>
    <t>d) Quando aparecer o menu no centro da tela, clicar em "CAGED ESTATÍSTICO" -&gt; "tabelas"</t>
  </si>
  <si>
    <t>e) No menu à esquerda, clicar em "Estrutura" e quando aparecer o menu no centro da tela:</t>
  </si>
  <si>
    <t>- em "Linha", selecionar "UF"</t>
  </si>
  <si>
    <t>- em "Coluna", selecionar "Ano declarado"</t>
  </si>
  <si>
    <t>- em "Conteúdo", selecionar "Saldo Mov"</t>
  </si>
  <si>
    <t>- No menu à esquerda, clicar em "Ordem" e, quando aparecer o menu no centro da tela, em "Ordem das colunas", selecionar "Valor ascendente"</t>
  </si>
  <si>
    <t>- No menu à esquerda, clicar em "Seleções aceleradoras" e, quando aparecer o menu no centro da tela, selecionar de janeiro a dezembro de cada ano, desde 2012, até o ano mais recente</t>
  </si>
  <si>
    <t>- Executar a consulta, clicando no ícone com desenho de raio, na parte superior da tela</t>
  </si>
  <si>
    <t>- Na parte superior da tela que aparecer com os resultados da consulta, clicar no ícone com desenho do Excel "transfere arquivo CSV"</t>
  </si>
  <si>
    <t>1.2 Força de Trabalho:</t>
  </si>
  <si>
    <t>1.2.1 Acessar https://sidra.ibge.gov.br/tabela/6402</t>
  </si>
  <si>
    <t>1.2.2 Em "Variável", selecionar "Pessoas de 14 anos ou mais de idade, na força de trabalho, na semana de referência (Mil pessoas)"</t>
  </si>
  <si>
    <t>1.2.3 Em "Cor ou raça", selecionar "Total"</t>
  </si>
  <si>
    <r>
      <t>1.2.4 Em "Trimestre", selecionar 4</t>
    </r>
    <r>
      <rPr>
        <vertAlign val="superscript"/>
        <sz val="11"/>
        <color theme="1"/>
        <rFont val="Calibri"/>
        <family val="2"/>
        <scheme val="minor"/>
      </rPr>
      <t>o</t>
    </r>
    <r>
      <rPr>
        <sz val="11"/>
        <color theme="1"/>
        <rFont val="Calibri"/>
        <family val="2"/>
        <scheme val="minor"/>
      </rPr>
      <t xml:space="preserve"> trimestre de todos os anos</t>
    </r>
  </si>
  <si>
    <t>a) desmarcar a caixa de seleção"Brasil";</t>
  </si>
  <si>
    <t>b) marcar a caixa de seleção "Unidade da Federação"</t>
  </si>
  <si>
    <t>2.1 Criar as variáveis "Nordeste" e "Brasil" e atribuir a cada uma a soma dos valores de suas respectivas UF</t>
  </si>
  <si>
    <t>2.2 Calcular a razão "Saldo de emprego na força de trabalho", da seguinte forma: Saldo Mov it / FT it, sendo Saldo Mov it = saldo da movimentação da unidade territorial i, no ano t e FT it = foça de trabalho da unidade territorial i, no ano t</t>
  </si>
  <si>
    <t>3.1 Fazer um gráfico de barras agrupadas dos seis estados de maiores taxas para o ano mais recente e outro com as maiores diferenças positivas, ambos com Sergipe, Nordeste e Brasil</t>
  </si>
  <si>
    <t>MOVIMENTAÇÃO</t>
  </si>
  <si>
    <t>Para</t>
  </si>
  <si>
    <t>Amapa</t>
  </si>
  <si>
    <t>Piaui</t>
  </si>
  <si>
    <t>MOVIMENTAÇÃO / FORÇA DE TRABALHO</t>
  </si>
  <si>
    <r>
      <t xml:space="preserve">MOVIMENTAÇÃO / FORÇA DE TRABALHO </t>
    </r>
    <r>
      <rPr>
        <b/>
        <sz val="11"/>
        <color theme="1"/>
        <rFont val="Calibri"/>
        <family val="2"/>
        <scheme val="minor"/>
      </rPr>
      <t>ACUMULADA</t>
    </r>
  </si>
  <si>
    <t>Gráfico 13.10: Taxas de variação dos saldos de empregos, na força de trabalho, no setor privado</t>
  </si>
  <si>
    <t xml:space="preserve">1.1 Acessar: http://bi.mte.gov.br/bgcaged/login.php </t>
  </si>
  <si>
    <t>2.2 Calcular a taxa de variação do "Saldo de emprego", da seguinte forma: [(Saldo Mov i1 / Saldo Mov i0) / absoluto(Saldo Mov i0)] x 100, sendo Saldo Mov i = saldo da movimentação da unidade territorial i; 1 = ano posterior e 0 = ano anterior</t>
  </si>
  <si>
    <t>3.1 Fazer um gráfico de combinação com Sergipe na linha e Nordeste e Brasil em colunas agrupadas</t>
  </si>
  <si>
    <t>SALDO MOV</t>
  </si>
  <si>
    <t>TAXA DE VARIAÇÃO DO SALDO MOV</t>
  </si>
  <si>
    <t>Tabela 13.3: Saldo de empregos formais no setor privado, por atividade em Sergipe</t>
  </si>
  <si>
    <t>2.1 Fazer uma tabela por atividade e ano, como na figura do Anuário</t>
  </si>
  <si>
    <t>Setores</t>
  </si>
  <si>
    <t>Extrativa mineral</t>
  </si>
  <si>
    <t>Indústria de transformação</t>
  </si>
  <si>
    <t>Serviços Industr de Utilidade Pública</t>
  </si>
  <si>
    <t>Construção Civil</t>
  </si>
  <si>
    <t>Comércio</t>
  </si>
  <si>
    <t>Servicos</t>
  </si>
  <si>
    <t>Administração Pública</t>
  </si>
  <si>
    <t>Agropecuária, extr vegetal, caça e pesca</t>
  </si>
  <si>
    <t>Fonte: CAGED</t>
  </si>
  <si>
    <t>Fonte: http://bi.mte.gov.br/bgcaged/login.php</t>
  </si>
  <si>
    <t>IBGE Setor</t>
  </si>
  <si>
    <t>1 - Extrativa mineral</t>
  </si>
  <si>
    <t>2 - Indústria de transformação</t>
  </si>
  <si>
    <t>3 - Serviços Industr de Utilidade Pública</t>
  </si>
  <si>
    <t>4 - Construção Civil</t>
  </si>
  <si>
    <t>5 - Comércio</t>
  </si>
  <si>
    <t>6 - Servicos</t>
  </si>
  <si>
    <t>7 - Administração Pública</t>
  </si>
  <si>
    <t>8 - Agropecuária, extr vegetal, caça e pesca</t>
  </si>
  <si>
    <t>1.1 Rendimento médio efetivo</t>
  </si>
  <si>
    <t>1.1.1 Acessar: https://sidra.ibge.gov.br/tabela/5442</t>
  </si>
  <si>
    <t>1.1.2 Em "Variável", selecionar "Rendimento médio real do trabalho principal, efetivamente recebido no mês de referência, pelas pessoas de 14 anos ou mais de idade, ocupadas na semana de referência, com rendimento de trabalho (Reais)"</t>
  </si>
  <si>
    <t>1.1.3 Em "Grupamento de atividades no trabalho principal - PNADC", deixar marcada a caixa de seleção "Total"</t>
  </si>
  <si>
    <t>1.1.4 Em "Trimestre", selecionar todos, de todos os anos</t>
  </si>
  <si>
    <t>1.1.4 Em "Unidade Territorial":</t>
  </si>
  <si>
    <t>a) Deixar marcada a caixa de seleção "Brasil"</t>
  </si>
  <si>
    <t>b) Clicar em "Grande região" e, quando o menu à direita tiver aparecido, selecionar "Nordeste"</t>
  </si>
  <si>
    <t>c) Clicar em "UF" e, quando o menu à direita tiver aparecido, selecionar "Sergipe"</t>
  </si>
  <si>
    <t>1.1.5 Clicar em download e, quando a caixa de diálogo tiver aparecido, clicar em download.</t>
  </si>
  <si>
    <t>1.2 Índices para deflacionamento:</t>
  </si>
  <si>
    <t>1.2.2 Clicar em "Macroeconômica" -&gt; "Temas" -&gt; "Preços" -&gt; "Todas"</t>
  </si>
  <si>
    <t>1.2.3 Selecionar "Preços - IPCA" e clicar no ícone no canto superior direito "exportar planilha", para fazer download do arquivo em xls</t>
  </si>
  <si>
    <t>2.1 Calcular o rendimento médio anual, como a média dos valores dos quatro trimestres de cada ano</t>
  </si>
  <si>
    <t>2.2 Deflacionar os valores anuais, de seguinte forma:</t>
  </si>
  <si>
    <t>a) Atribuir o índice 100 ao preço mais recente (IPCA)</t>
  </si>
  <si>
    <t>b) Calcular os índices anteriores da seguinte forma: I0 = I1/(1+(p1/100)), sendo I = índice; 0 = ano anterior; 1 = ano posterior; p = preço IPCA</t>
  </si>
  <si>
    <t>c) Dividir o rendimento médio habitual nominal (dado coletado) pelo índice calculado para seu respectivo ano e multiplicar o quociente por 100</t>
  </si>
  <si>
    <t>Rendimédio médio real efetivamente recebido:</t>
  </si>
  <si>
    <t>Rendimédio médio efetivamente recebido:</t>
  </si>
  <si>
    <t>Tabela 5442 - Rendimento médio real, habitualmente recebido por mês e efetivamente recebido no mês de referência, do trabalho principal, por grupamentos de atividade no trabalho principal</t>
  </si>
  <si>
    <t>Variável - Rendimento médio real do trabalho principal, efetivamente recebido no mês de referência, pelas pessoas de 14 anos ou mais de idade, ocupadas na semana de referência, com rendimento de trabalho (Reais)</t>
  </si>
  <si>
    <t>1º trimestre 2012</t>
  </si>
  <si>
    <t>2º trimestre 2012</t>
  </si>
  <si>
    <t>3º trimestre 2012</t>
  </si>
  <si>
    <t>1º trimestre 2013</t>
  </si>
  <si>
    <t>2º trimestre 2013</t>
  </si>
  <si>
    <t>3º trimestre 2013</t>
  </si>
  <si>
    <t>1º trimestre 2014</t>
  </si>
  <si>
    <t>2º trimestre 2014</t>
  </si>
  <si>
    <t>3º trimestre 2014</t>
  </si>
  <si>
    <t>1º trimestre 2015</t>
  </si>
  <si>
    <t>2º trimestre 2015</t>
  </si>
  <si>
    <t>3º trimestre 2015</t>
  </si>
  <si>
    <t>1º trimestre 2016</t>
  </si>
  <si>
    <t>2º trimestre 2016</t>
  </si>
  <si>
    <t>3º trimestre 2016</t>
  </si>
  <si>
    <t>1º trimestre 2017</t>
  </si>
  <si>
    <t>2º trimestre 2017</t>
  </si>
  <si>
    <t>3º trimestre 2017</t>
  </si>
  <si>
    <t>1º trimestre 2018</t>
  </si>
  <si>
    <t>2º trimestre 2018</t>
  </si>
  <si>
    <t>3º trimestre 2018</t>
  </si>
  <si>
    <t>1º trimestre 2019</t>
  </si>
  <si>
    <t>2º trimestre 2019</t>
  </si>
  <si>
    <t>3º trimestre 2019</t>
  </si>
  <si>
    <t>2º trimestre 2020</t>
  </si>
  <si>
    <t>3º trimestre 2020</t>
  </si>
  <si>
    <t>1.1 Masssa de rendimento habitual</t>
  </si>
  <si>
    <t>1.1.1 Acessar: https://sidra.ibge.gov.br/tabela/5606</t>
  </si>
  <si>
    <t>1.1.2 Em "Variável", selecionar "Massa de rendimento real de todos os trabalhos, efetivamente recebido por mês, pelas pessoas de 14 anos ou mais de idade, ocupadas na semana de referência, com rendimento de trabalho (Milhões de Reais)"</t>
  </si>
  <si>
    <t>1.1.3 Em "Trimestre", selecionar do primeiro ao quarto, de todos os anos</t>
  </si>
  <si>
    <t>a) Desmarcar a caixa de seleção "Brasil"</t>
  </si>
  <si>
    <t>b) Clicar em "UF" e, quando o menu à direita tiver aparecido, selecionar "Sergipe"</t>
  </si>
  <si>
    <t>2.1 Calcular a massa de rendimento anual, somando os valores dos quatro trimestres de cada ano</t>
  </si>
  <si>
    <t>a) Atribuir o índice 100 ao preço (IPCA) do ano mais recente</t>
  </si>
  <si>
    <t>2.3 Calcular a taxa de variação anual, da seguinte forma: [(MR 1 / MR 0) - 1 ] x 100, sendo MR = massa de rendimento deflacionada; 1 = ano posterior; 0 = ano anterior</t>
  </si>
  <si>
    <t>3.1 Fazer um gráfico de combinação com a taxa de variação na linha e a massa de rendimento deflacionada na coluna</t>
  </si>
  <si>
    <t>MASSA DE RENDIMENTO ANUAL (em R$ milhões de 2019 - IPCA)</t>
  </si>
  <si>
    <t>Massa de rendimento (esquerda)</t>
  </si>
  <si>
    <t>Variação (direita):</t>
  </si>
  <si>
    <t>Tabela 5606 - Massa de rendimento real de todos os trabalhos, habitualmente recebido por mês e efetivamente recebido no mês de referência, pelas pessoas de 14 anos ou mais de idade, ocupadas na semana de referência, com rendimento de trabalho</t>
  </si>
  <si>
    <t>Variável - Massa de rendimento real de todos os trabalhos, efetivamente recebido no mês de referência, pelas pessoas de 14 anos ou mais de idade, ocupadas na semana de referência, com rendimento de trabalho (Milhões de Reais)</t>
  </si>
  <si>
    <t>MASSA DE RENDIMENTO TRIMESTRAL (em R$ milhões)</t>
  </si>
  <si>
    <t>MASSA DE RENDIMENTO ANUAL (em R$ milhões)</t>
  </si>
  <si>
    <t>1.1 Rendimento médio efe</t>
  </si>
  <si>
    <t>1.1.3 Em "Grupamento de atividades no trabalho principal", selecionar os grupos "Agricultura...", "Indústria ...", "Construção", "Comércio ...", "Transporte ...", "Alojamento ...", "Informação ..." e "Administração Pública ..."</t>
  </si>
  <si>
    <t>1.1.4 Em "Trimestre", selecionar do primeiro ao quarto, de todos os anos</t>
  </si>
  <si>
    <t>2.1 Calcular o rendimento anual, como a média dos valores dos quatro trimestres de cada ano</t>
  </si>
  <si>
    <t>2.2 Deflacionar dados anuais, de seguinte forma:</t>
  </si>
  <si>
    <t>c) Dividir o rendimento médio habitual anual pelo índice calculado para seu respectivo ano e multiplicar o quociente por 100</t>
  </si>
  <si>
    <t>2.3 Calcular a taxa de variação deflacionada anual, da seguinte forma: [(R 1 / R 0) - 1 ] x 100, sendo R = rendimento deflacionado; 1 = ano posterior; 0 = ano anterior</t>
  </si>
  <si>
    <t>3.1 Fazer uma tabela com os valores deflacionados e suas taxas de variação por setor e ano, com os setores indicados por legendas, como na figura do Anuário</t>
  </si>
  <si>
    <t>R$</t>
  </si>
  <si>
    <t>Fonte: IBGE, Diretoria de Pesquisas, Coordenação de Trabalho e Rendimento, Pesquisa Nacional por Amostra de Domicílios Contínua</t>
  </si>
  <si>
    <t xml:space="preserve">   A = Agricultura, pecuária, produção florestal, pesca e aquicultura</t>
  </si>
  <si>
    <t xml:space="preserve">   E = Transporte, armazenagem e correio </t>
  </si>
  <si>
    <t xml:space="preserve">   B = Indústria geral </t>
  </si>
  <si>
    <t xml:space="preserve">   F = Alojamento e alimentação</t>
  </si>
  <si>
    <t xml:space="preserve">   C = Construção</t>
  </si>
  <si>
    <t xml:space="preserve">   G = Informação, comunicação e ativ. financeiras, imobiliárias e profissionais</t>
  </si>
  <si>
    <t xml:space="preserve">   D = Comércio, reparação de veículos automotores e motocicletas</t>
  </si>
  <si>
    <t xml:space="preserve">   H= Adm. pública, defesa, seguridade social, educação, saúde e serviços sociais </t>
  </si>
  <si>
    <t>SERGIPE-RENDIMENTO MÉDIO NOMINAL DO TRABALHO PRINCIPAL</t>
  </si>
  <si>
    <t>Gráfico 14.3: Seis maiores participações do trabalho como origem do rendimento e posição de Sergipe</t>
  </si>
  <si>
    <t>1.1 Acessar: https://www.ibge.gov.br/estatisticas/downloads-estatisticas.html</t>
  </si>
  <si>
    <t>1.2 Clicar em "Indicadores_Sociais" -&gt; "Sintese_de_Indicadores_Sociais" -&gt; "Sintese_de_Indicadores_Sociais_[ano mais recente]" -&gt; "xls" -&gt; 2_Rendimento_xls.zip"</t>
  </si>
  <si>
    <t>1.3 Abrir arquivo "Tabela 2.3 UF.xls".</t>
  </si>
  <si>
    <t>1.4 Na coluna "Total"/"Fonte dos Rendimentos"/"Trabalho"/"Percentual", selecionar os valores de todas as UF, Nordeste e Brasil, de todos os anos (nome nas planilhas)</t>
  </si>
  <si>
    <t>2.1 Selecionar os seis estados de maiores percentuais no ano mais recente e reunir a eles Sergipe, Nordeste e Brasil.</t>
  </si>
  <si>
    <t>2.2 Calcular a média da parcela da renda do trabalho de cada estado, Nordeste e Brasil, para o conjunto de anos</t>
  </si>
  <si>
    <t>3.1 Fazer um gráfico de barras agrupadas dos seis estados de maiores taxas para o ano mais recente e outro com as maiores médias, ambos com Sergipe, Nordeste e Brasil</t>
  </si>
  <si>
    <t>Posição</t>
  </si>
  <si>
    <t>Média 2012-2019</t>
  </si>
  <si>
    <t>Gráfico 14.4: Evolução do trabalho como origem da renda</t>
  </si>
  <si>
    <t>1.4 Na coluna "Total"/"Fonte dos Rendimentos"/"Trabalho" /"Percentual", selecionar os valores de "Sergipe", "Nordeste" e "Brasil", de todos os anos (nome nas planilhas)</t>
  </si>
  <si>
    <t>2. Confecção da Figura:</t>
  </si>
  <si>
    <t>2.1 Fazer um gráfico de de combinação, com Sergipe na linha, Nordeste e Brasil em colunas agrupadas</t>
  </si>
  <si>
    <t>1.4 Na coluna "Total"/"Fonte dos Rendimentos"/"Trabalho" /"Percentual", selecionar os valores de "Brasil", "Nordeste" e "Sergipe", de todos os anos (nome nas planilhas)</t>
  </si>
  <si>
    <t>2.1 Fazer uma tabela, com variáveis, ano e valores para Brasil, Nordeste e Sergipe, conforme figura do Anuário</t>
  </si>
  <si>
    <t>Tabela 14.2: Distribuição do rendimento do trabalho, por classes de salário mínimo mensal</t>
  </si>
  <si>
    <r>
      <t xml:space="preserve">                  </t>
    </r>
    <r>
      <rPr>
        <i/>
        <sz val="14"/>
        <color theme="1"/>
        <rFont val="Tahoma"/>
        <family val="2"/>
      </rPr>
      <t>per capita</t>
    </r>
    <r>
      <rPr>
        <sz val="14"/>
        <color theme="1"/>
        <rFont val="Tahoma"/>
        <family val="2"/>
      </rPr>
      <t xml:space="preserve"> dos arranjos domiciliares (%)</t>
    </r>
  </si>
  <si>
    <t>Até ¼</t>
  </si>
  <si>
    <t xml:space="preserve">Mais de ¼ até ½ </t>
  </si>
  <si>
    <t>Mais de 3</t>
  </si>
  <si>
    <t>Fonte: IBGE/SIS</t>
  </si>
  <si>
    <t>Gráfico 15.1: Pirâmide etária (Sergipe)</t>
  </si>
  <si>
    <t>1.1 Acessar https://sidra.ibge.gov.br/tabela/6706</t>
  </si>
  <si>
    <t>1.2 Em "Variável", selecionar "Distribuição percentual da população por sexo segundo grupos de idade (%)"</t>
  </si>
  <si>
    <t>1.3 Em "Sexo", selecionar "Total"</t>
  </si>
  <si>
    <t>1.4 Em "Grupo de Idade", selecionar todos</t>
  </si>
  <si>
    <t>1.5 Em "Ano", selecionar todos os anos em intervalos de 4 anos, desde 2015</t>
  </si>
  <si>
    <t>1.6 Em "Unidade Territorial":</t>
  </si>
  <si>
    <t>b) clicar em "Unidade da Federação" e quando aparecer a lista no menu à direita, selecionar "Sergipe"</t>
  </si>
  <si>
    <t>1.7 Clicar em "Download" e quando abrir a caixa de diálogo, novamente clicar em "Download"</t>
  </si>
  <si>
    <t>2.1 Fazer um gráfico de barras agrupadas, com bordas de cores diferentes, sem preenchimento e sobreposição de 100%, conforme a figura no Anuário</t>
  </si>
  <si>
    <t>0 a 4 anos</t>
  </si>
  <si>
    <t>5 a 9 anos</t>
  </si>
  <si>
    <t>10 a 14 anos</t>
  </si>
  <si>
    <t>15 a 19 anos</t>
  </si>
  <si>
    <t>20 a 24 anos</t>
  </si>
  <si>
    <t>25 a 29 anos</t>
  </si>
  <si>
    <t>30 a 34 anos</t>
  </si>
  <si>
    <t>35 a 39 anos</t>
  </si>
  <si>
    <t>40 a 44 anos</t>
  </si>
  <si>
    <t>45 a 49 anos</t>
  </si>
  <si>
    <t>50 a 54 anos</t>
  </si>
  <si>
    <t>55 a 59 anos</t>
  </si>
  <si>
    <t>60 a 64 anos</t>
  </si>
  <si>
    <t>65 a 69 anos</t>
  </si>
  <si>
    <t>70 a 74 anos</t>
  </si>
  <si>
    <t>75 a 79 anos</t>
  </si>
  <si>
    <t>80 ou mais</t>
  </si>
  <si>
    <t>Menos de 1 ano</t>
  </si>
  <si>
    <t>1 a 4 anos</t>
  </si>
  <si>
    <t>15 a 17 anos</t>
  </si>
  <si>
    <t>18 e 19 anos</t>
  </si>
  <si>
    <t>30 a 39 anos</t>
  </si>
  <si>
    <t>40 a 49 anos</t>
  </si>
  <si>
    <t>50 a 59 anos</t>
  </si>
  <si>
    <t>70 anos ou mais</t>
  </si>
  <si>
    <t>Gráfico 15.2: Taxa de fecundidade</t>
  </si>
  <si>
    <t>1.1 Do SIDRA:</t>
  </si>
  <si>
    <t>1.1.1 Acessar: https://sidra.ibge.gov.br/tabela/3727</t>
  </si>
  <si>
    <t>1.1.2 Em "Variável", selecionar "Taxa de fecundidade total (Filhos)"</t>
  </si>
  <si>
    <t>1.1.3 Em "Ano", selecionar todos os anos, em intervalos de 4 anos, desde 2000 (Ex.: 2000, 2004, 2008 ...)</t>
  </si>
  <si>
    <t>a) Marcar a caixa de seleção "Brasil"</t>
  </si>
  <si>
    <t>1.1.5 Clicar em "download" e, quando abrir a caixa de diálogo, clicar em "download"</t>
  </si>
  <si>
    <t>1.2 Da Projeção da População:</t>
  </si>
  <si>
    <t>1.2.1 Acessar: https://www.ibge.gov.br/estatisticas/downloads-estatisticas.html</t>
  </si>
  <si>
    <t>1.2.2 Clicar em "Projecao_da_Populacao" -&gt;  "Projecao_da_Populacao_2018" -&gt;  "projecoes_2018_indicadores.xls"</t>
  </si>
  <si>
    <t>1.2.3 Na coluna "TFT" de "Brasil", "Nordeste" e "Sergipe" (nomes de planilhas), obter ao dados para o ano par mais recente</t>
  </si>
  <si>
    <t>2.1 Fazer um gráfico de combinação, com Sergipe na linha, Nordeste e Brasil em colunas agrupadas</t>
  </si>
  <si>
    <t>Tabela 3727 - Taxa de fecundidade total</t>
  </si>
  <si>
    <t>Variável - Taxa de fecundidade total (Filhos)</t>
  </si>
  <si>
    <t>Gráfico 15.3: Taxa de mortalidade infantil</t>
  </si>
  <si>
    <t>1.1.2 Em "Variável", selecionar "Taxa de mortalidade infantil (‰)"</t>
  </si>
  <si>
    <t>1.2.3 Na coluna "TAXA DE MORTALIDADE INFANTIL - TMI
(‰)" -&gt; "Ambos", de "Brasil", "Nordeste" e "Sergipe" (nomes de planilhas), obter ao dados para o ano par mais recente</t>
  </si>
  <si>
    <t>Tabela 3834 - Taxa de mortalidade infantil</t>
  </si>
  <si>
    <t>Variável - Taxa de mortalidade infantil (‰)</t>
  </si>
  <si>
    <t>Gráfico 15.4: Esperança de vida ao nascer</t>
  </si>
  <si>
    <t>1.1 Até 2014 (SIDRA):</t>
  </si>
  <si>
    <t>1.1.1 Acessar: https://sidra.ibge.gov.br/tabela/1174</t>
  </si>
  <si>
    <t>1.1.2 Em "Esperança de vida ao nascer (Anos)"</t>
  </si>
  <si>
    <t>1.2 Depois de 2014 (Projeção da População):</t>
  </si>
  <si>
    <t>1.2.3 Na coluna "ESPERANÇA DE VIDA AO NASCER - e0
 (em anos)" -&gt; "Ambos", de "Brasil", "Nordeste" e "Sergipe" (nomes de planilhas), obter ao dados para o ano par mais recente e quatro anos anterior a ele</t>
  </si>
  <si>
    <t>Tabela 1174 - Esperança de vida ao nascer</t>
  </si>
  <si>
    <t>Variável - Esperança de vida ao nascer (Anos)-2000 a 2012</t>
  </si>
  <si>
    <t>Gráfico 16.1: Número médio de pessoas, por domicílio</t>
  </si>
  <si>
    <t>1.1 Acessar https://sidra.ibge.gov.br/tabela/6578</t>
  </si>
  <si>
    <t>1.2 Em "Variável", selecionar "Número médio de moradores (Pessoas)"</t>
  </si>
  <si>
    <t>1.3 Em "Ano", selecionar todos</t>
  </si>
  <si>
    <t>1.5 Clicar em "Download" e quando abrir a caixa de diálogo, novamente clicar em "Download"</t>
  </si>
  <si>
    <t>Fonte: https://www.ibge.gov.br/estatisticas/multidominio/condicoes-de-vida-desigualdade-e-pobreza/17270-pnad-continua.html?edicao=24437&amp;t=resultados</t>
  </si>
  <si>
    <t>ftp://ftp.ibge.gov.br/Indicadores_Sociais/Sintese_de_Indicadores_Sociais/Sintese_de_Indicadores_Sociais_2018/xls/2_Rendimento_xls.zip</t>
  </si>
  <si>
    <t>Gráfico 16.2: Proporção de pessoas em domicílios com adensamento excessivo</t>
  </si>
  <si>
    <t>*Considera-se que há adensamento excessivo no domicílio em que há mais de 3 moradores por dormitório</t>
  </si>
  <si>
    <t>1.3 Abrir arquivo "Tabela 2.21 UF.xls".</t>
  </si>
  <si>
    <t>1.4 Na coluna "Inadequações"/"Adensamento Excessivo"/"Proporção", selecionar os valores para "Sergipe", "Nordeste" e "Brasil", de todos os anos (nome nas planilhas)</t>
  </si>
  <si>
    <t>Tabela 16.1: Indicadores selecionados sobre situação dos domicílios</t>
  </si>
  <si>
    <t>1.1 Acessar:</t>
  </si>
  <si>
    <t>1.2 Em "Variável", selecionar:</t>
  </si>
  <si>
    <t>1.3 Em / selecionar:</t>
  </si>
  <si>
    <t>https://sidra.ibge.gov.br/tabela/6821</t>
  </si>
  <si>
    <t>Distribuição percentual dos domicílios (%)</t>
  </si>
  <si>
    <t>Condição de ocupação do domicílio / Próprio de algum morador - já pago</t>
  </si>
  <si>
    <t>https://sidra.ibge.gov.br/tabela/6734</t>
  </si>
  <si>
    <t>Percentual de domicílios com banheiro de uso exclusivo</t>
  </si>
  <si>
    <t>(nenhum)</t>
  </si>
  <si>
    <t>https://sidra.ibge.gov.br/tabela/6731</t>
  </si>
  <si>
    <t>Principal fonte de abastecimento de água / Rede geral de distribuição</t>
  </si>
  <si>
    <t>https://sidra.ibge.gov.br/tabela/6735 (7192 para 2019)</t>
  </si>
  <si>
    <t>Distribuição percentual dos domicílios com banheiro, sanitário ou buraco para dejeções (%)</t>
  </si>
  <si>
    <t>Tipo de esgotamento sanitário / Rede geral, rede pluvial ou fossa séptica ligada à rede</t>
  </si>
  <si>
    <t>https://sidra.ibge.gov.br/tabela/6736</t>
  </si>
  <si>
    <t>Destino do lixo / Coletado diretamente por serviço de limpeza</t>
  </si>
  <si>
    <t>https://sidra.ibge.gov.br/tabela/6737</t>
  </si>
  <si>
    <t>Percentual de domicílios com energia elétrica (%)</t>
  </si>
  <si>
    <t>Fonte de energia elétrica / Rede geral</t>
  </si>
  <si>
    <t>https://sidra.ibge.gov.br/tabela/6739</t>
  </si>
  <si>
    <t>Percentual de Domicílios (%)</t>
  </si>
  <si>
    <t>Combustível utilizado na preparação de alimentos / Gás de botijão, ou encanado</t>
  </si>
  <si>
    <t>Proporção (%) de domicílios particulares permanentes</t>
  </si>
  <si>
    <t xml:space="preserve">  Com banheiro ou sanitário de uso exclusivo dos moradores</t>
  </si>
  <si>
    <t xml:space="preserve">  Abastecidos por rede geral de água</t>
  </si>
  <si>
    <t xml:space="preserve">  Com esgotamento por rede coletora de esgoto ou pluvial</t>
  </si>
  <si>
    <t xml:space="preserve">  Atendidos por serviço de coleta de lixo (direta ou indireta)</t>
  </si>
  <si>
    <t xml:space="preserve">  Com energia elétrica fornecida por rede geral</t>
  </si>
  <si>
    <t xml:space="preserve">  Com gás de botijão, ou encanado, como combustível para preparos de alim</t>
  </si>
  <si>
    <t>Fonte: IBGE/SIDRA</t>
  </si>
  <si>
    <t>Próprio de algum morador - já pago</t>
  </si>
  <si>
    <t>Variável - Percentual de domicílios com banheiro de uso exclusivo (%)</t>
  </si>
  <si>
    <t>Rede geral de distribuição</t>
  </si>
  <si>
    <t>Rede geral, rede pluvial ou fossa séptica ligada à rede</t>
  </si>
  <si>
    <t>Coletado diretamente por serviço de limpeza</t>
  </si>
  <si>
    <t>Rede geral</t>
  </si>
  <si>
    <t>Gás de botijão ou encanado</t>
  </si>
  <si>
    <t>Gráfico 16.3: Condição de ocupação dos domicílios</t>
  </si>
  <si>
    <t>1.1 Acessar: https://sidra.ibge.gov.br/tabela/6821</t>
  </si>
  <si>
    <t>1.2 Em "Variável", selecionar "Distribuição percentual dos domicílios (%)"</t>
  </si>
  <si>
    <t>1.3 Em "Condição de ocupação do domicílio", selecionar todos, EXCETO "Total"</t>
  </si>
  <si>
    <t>1.6 Clicar em "download" e, quando abrir a caixa de diálogo, clicar em "download"</t>
  </si>
  <si>
    <t>2.1 Reunir dados em tabelas separadas por ano (uma tabela para cada ano)</t>
  </si>
  <si>
    <t>3.1 Fazer um gráfico de coluna empilhada (100%) para o ano inicial e outro para o ano final e colocá-los lado a lado, indicando seus respectivos anos, mas deixando uma só legenda e fonte, como na figura do Anuário</t>
  </si>
  <si>
    <t>Fonte: https://sidra.ibge.gov.br/tabela/6821</t>
  </si>
  <si>
    <t>Próprio de algum morador - ainda pagando</t>
  </si>
  <si>
    <t>Alugado</t>
  </si>
  <si>
    <t>Cedido</t>
  </si>
  <si>
    <t>Outra condição</t>
  </si>
  <si>
    <t>Gráfico 16.4: Pessoas residindo em domicílios com ônus excessivo com aluguel</t>
  </si>
  <si>
    <t>*Considera-se que há ônus excessivo com aluguel nos domicílios alugados onde o valor declarado do aluguel iguala ou supera 30% do rendimento domiciliar, exclusive domicílios sem rendimentos.</t>
  </si>
  <si>
    <t>1.4 Na coluna "Inadequações"/"Ônus excessivo com aluguel"/"Proporção", selecionar os valores para "Sergipe", "Nordeste" e "Brasil", de todos os anos (nome nas planilhas)</t>
  </si>
  <si>
    <t>Tabela 16.2: Proporção (%) de domicílios sergipanos com bens duráveis, por tipo de bem</t>
  </si>
  <si>
    <t>1.1 Acessar https://sidra.ibge.gov.br/tabela/6677</t>
  </si>
  <si>
    <t>1.2 Em "Variável", selecionar "Percentual de domicílios (%)"</t>
  </si>
  <si>
    <t>1.3 Em "Posse de bens", selecionar todos, EXCETO "Total"</t>
  </si>
  <si>
    <t>b) clicar em "Grande Região" e quando aparecer a lista no menu à direita, selecionar "Nordeste"</t>
  </si>
  <si>
    <t>2.1 Fazer uma tabela por unidade territorial, tipo de bem e ano, conforme a figura no Anuário</t>
  </si>
  <si>
    <t>Geladeira</t>
  </si>
  <si>
    <t>Máquina de lavar roupa</t>
  </si>
  <si>
    <t>Automóvel</t>
  </si>
  <si>
    <t>Motocicleta</t>
  </si>
  <si>
    <t>Automóvel e motocicleta</t>
  </si>
  <si>
    <t>Gráfico 17.1: Taxa de analfabetismo entre pessoas 15 anos e mais de idade</t>
  </si>
  <si>
    <t>1.1 Acessar https://sidra.ibge.gov.br/tabela/1187</t>
  </si>
  <si>
    <t>1.2 Em "Variável", selecionar "Taxa de alfabetização das pessoas de 15 anos ou mais de idade (%)"</t>
  </si>
  <si>
    <t>1.7 Acessar https://sidra.ibge.gov.br/tabela/7113</t>
  </si>
  <si>
    <t>1.8 Em "Variável", selecionar "Taxa de analfabetismo das pessoas de 15 anos ou mais de idade (%)"</t>
  </si>
  <si>
    <t>1.9 Em "Sexo", selecionar "Total"</t>
  </si>
  <si>
    <t>1.10 Em "Grupo de idade", selecionar "15 anos ou mais"</t>
  </si>
  <si>
    <t>1.11 Em "Ano", selecionar todos</t>
  </si>
  <si>
    <t>1.12 Em "Unidade Territorial":</t>
  </si>
  <si>
    <t>1.13 Clicar em "download" e, quando abrir a caixa de diálogo, clicar em "download"</t>
  </si>
  <si>
    <r>
      <t>2.1 Criar a variável "Taxa de analfabetismo" para os dados da tabela 1187 e obter seus valores da seguinte forma: 100 - n</t>
    </r>
    <r>
      <rPr>
        <vertAlign val="subscript"/>
        <sz val="11"/>
        <color theme="1"/>
        <rFont val="Calibri"/>
        <family val="2"/>
        <scheme val="minor"/>
      </rPr>
      <t>i</t>
    </r>
    <r>
      <rPr>
        <sz val="11"/>
        <color theme="1"/>
        <rFont val="Calibri"/>
        <family val="2"/>
        <scheme val="minor"/>
      </rPr>
      <t>t, sendo n = valores da tabela 1187 para a unidade territorial i, no ano t</t>
    </r>
  </si>
  <si>
    <t>3.1 Fazer um gráfico de combinação, com Sergipe na linha, Nordeste e Brasil em colunas agrupadas</t>
  </si>
  <si>
    <t>TAXA DE ANALFABETISMO (obtida de 100 - valores da tabela 1187)</t>
  </si>
  <si>
    <t>Tabela 7113:</t>
  </si>
  <si>
    <t>Se-Ne</t>
  </si>
  <si>
    <t>Se-Br</t>
  </si>
  <si>
    <t>TAXA DE ALFABETIZAÇÃO (tabela 1187)</t>
  </si>
  <si>
    <t>Gráfico 17.2: Anos de estudo</t>
  </si>
  <si>
    <t>1.1 Até 2006: Acessar https://sidra.ibge.gov.br/tabela/356</t>
  </si>
  <si>
    <t>1.2 Em "Variável", selecionar "Número médio de anos de estudo das pessoas de 10 anos ou mais de idade (Anos)"</t>
  </si>
  <si>
    <t>1.3 Em "Situação do domicílio", selecionar "Total"</t>
  </si>
  <si>
    <t>1.4 Em "Sexo", selecionar "Total"</t>
  </si>
  <si>
    <t>1.5 Em "Grupo de idade", selecionar "15 anos ou mais"</t>
  </si>
  <si>
    <t>1.6 Em "Ano", selecionar todos</t>
  </si>
  <si>
    <t>1.7 Em "Unidade Territorial":</t>
  </si>
  <si>
    <t>1.8 Clicar em "download" e, quando abrir a caixa de diálogo, clicar em "download"</t>
  </si>
  <si>
    <t>1.9 Depois de 2016: Acessar https://sidra.ibge.gov.br/tabela/7126</t>
  </si>
  <si>
    <t>1.10 Em "Variável", selecionar "Número médio de anos de estudo das pessoas de 15 anos ou mais de idade (%)"</t>
  </si>
  <si>
    <t>1.11 Em "Sexo", selecionar "Total"</t>
  </si>
  <si>
    <t>1.12 Em "Grupo de idade", selecionar "15 anos ou mais"</t>
  </si>
  <si>
    <t>1.13 Em "Ano", selecionar todos</t>
  </si>
  <si>
    <t>1.14 Em "Unidade Territorial":</t>
  </si>
  <si>
    <t>1.15 Clicar em "download" e, quando abrir a caixa de diálogo, clicar em "download"</t>
  </si>
  <si>
    <t>2005</t>
  </si>
  <si>
    <t>2006</t>
  </si>
  <si>
    <t>Tabela 17.1: Distribuição das pessoas que frequentam estabelecimento de ensino</t>
  </si>
  <si>
    <t>1.1 Acessar https://sidra.ibge.gov.br/tabela/7143</t>
  </si>
  <si>
    <t>1.2 Em "Variável", selecionar "Distribuição percentual dos estudantes (%)"</t>
  </si>
  <si>
    <t>1.3 Em "Curso frequentado", selecionar "Creche e pré-escola", "Ensino fundamental", "Ensino médio", "Superior - graduação"</t>
  </si>
  <si>
    <t>1.4 Em "Rede de ensino", selecionar "Pública" e "Privada"</t>
  </si>
  <si>
    <t>1.5 Em "Ano", selecionar todos</t>
  </si>
  <si>
    <t>1.7 Clicar em "download" e, quando abrir a caixa de diálogo, clicar em "download"</t>
  </si>
  <si>
    <t>2.1 Fazer uma tabela por unidade territorial, nivel de curso, rede de ensino e ano, conforme a figura no Anuário</t>
  </si>
  <si>
    <t>Tabela 17.1: Distribuição das pessoas que frequentam estabelecimento de ensino (%)</t>
  </si>
  <si>
    <t xml:space="preserve">Ensino Infantil </t>
  </si>
  <si>
    <t>Rede pública</t>
  </si>
  <si>
    <t>Rede particular</t>
  </si>
  <si>
    <t>Ensino Fundamental</t>
  </si>
  <si>
    <t>Ensino Médio</t>
  </si>
  <si>
    <t>Ensino Superior</t>
  </si>
  <si>
    <t>Creche e pré-escola</t>
  </si>
  <si>
    <t>Superior - Graduação</t>
  </si>
  <si>
    <t>Pública</t>
  </si>
  <si>
    <t>Privada</t>
  </si>
  <si>
    <t>Gráfico 17.3: IDEB: Ensino Fundamental Anos Iniciais (Sergipe)</t>
  </si>
  <si>
    <t>1.1 Acessar: http://ideb.inep.gov.br</t>
  </si>
  <si>
    <t>1.2 Em "Consultar resultado por:", selecionar "estado"</t>
  </si>
  <si>
    <t>1.3 Em "Rede / Dependência administrativa", selecionar "Total"</t>
  </si>
  <si>
    <r>
      <t>1.4 Em "Série / Ano", selecionar "4</t>
    </r>
    <r>
      <rPr>
        <vertAlign val="superscript"/>
        <sz val="11"/>
        <color theme="1"/>
        <rFont val="Calibri"/>
        <family val="2"/>
        <scheme val="minor"/>
      </rPr>
      <t>a</t>
    </r>
    <r>
      <rPr>
        <sz val="11"/>
        <color theme="1"/>
        <rFont val="Calibri"/>
        <family val="2"/>
        <scheme val="minor"/>
      </rPr>
      <t xml:space="preserve"> série / 5</t>
    </r>
    <r>
      <rPr>
        <vertAlign val="superscript"/>
        <sz val="11"/>
        <color theme="1"/>
        <rFont val="Calibri"/>
        <family val="2"/>
        <scheme val="minor"/>
      </rPr>
      <t>o</t>
    </r>
    <r>
      <rPr>
        <sz val="11"/>
        <color theme="1"/>
        <rFont val="Calibri"/>
        <family val="2"/>
        <scheme val="minor"/>
      </rPr>
      <t xml:space="preserve"> ano"</t>
    </r>
  </si>
  <si>
    <t>1.5 Clicar no botão "Pesquisar"</t>
  </si>
  <si>
    <t>2.1 Observar que os números têm ponto como separador de casa de decimal</t>
  </si>
  <si>
    <t>2.2 Criar a variável "Ranking nacional" e atribuir como seu valor a posição de Sergipe na ordem entre os estados em cada ano</t>
  </si>
  <si>
    <t>2.3 Formatar os valores de "Ranking nacional" como negativo em vermelho e iniciar cada valor com sinal negativo, para dar a idéia de posição relativa no conjunto dos 27 estados</t>
  </si>
  <si>
    <t>3.1 Fazer um gráfico de combinação, com "Ranking nacional" na linha e no eixo secundário, "Resultado" e "Meta" em colunas agrupadas, no eixo principal</t>
  </si>
  <si>
    <t>Ranking nacional</t>
  </si>
  <si>
    <t>Resultado</t>
  </si>
  <si>
    <t>Meta</t>
  </si>
  <si>
    <t>Ideb Observado</t>
  </si>
  <si>
    <t>Metas Projetadas</t>
  </si>
  <si>
    <t>Estado</t>
  </si>
  <si>
    <t>ACRE</t>
  </si>
  <si>
    <t>ALAGOAS</t>
  </si>
  <si>
    <t>AMAPÁ</t>
  </si>
  <si>
    <t>AMAZONAS</t>
  </si>
  <si>
    <t>BAHIA</t>
  </si>
  <si>
    <t>CEARÁ</t>
  </si>
  <si>
    <t>DISTRITO FEDERAL</t>
  </si>
  <si>
    <t>ESPÍRITO SANTO</t>
  </si>
  <si>
    <t>GOIÁS</t>
  </si>
  <si>
    <t>MARANHÃO</t>
  </si>
  <si>
    <t>MATO GROSSO</t>
  </si>
  <si>
    <t>MATO GROSSO DO SUL</t>
  </si>
  <si>
    <t>MINAS GERAIS</t>
  </si>
  <si>
    <t>PARÁ</t>
  </si>
  <si>
    <t>PARAÍBA</t>
  </si>
  <si>
    <t>PARANÁ</t>
  </si>
  <si>
    <t>PERNAMBUCO</t>
  </si>
  <si>
    <t>PIAUÍ</t>
  </si>
  <si>
    <t>RIO DE JANEIRO</t>
  </si>
  <si>
    <t>RIO GRANDE DO NORTE</t>
  </si>
  <si>
    <t>RIO GRANDE DO SUL</t>
  </si>
  <si>
    <t>RONDÔNIA</t>
  </si>
  <si>
    <t>RORAIMA</t>
  </si>
  <si>
    <t>SANTA CATARINA</t>
  </si>
  <si>
    <t>SÃO PAULO</t>
  </si>
  <si>
    <t>SERGIPE</t>
  </si>
  <si>
    <t>TOCANTINS</t>
  </si>
  <si>
    <r>
      <t>Gráfico 17.4: IDEB: Ensino Médio - 3</t>
    </r>
    <r>
      <rPr>
        <vertAlign val="superscript"/>
        <sz val="11"/>
        <color theme="1"/>
        <rFont val="Calibri"/>
        <family val="2"/>
        <scheme val="minor"/>
      </rPr>
      <t>a</t>
    </r>
    <r>
      <rPr>
        <sz val="11"/>
        <color theme="1"/>
        <rFont val="Calibri"/>
        <family val="2"/>
        <scheme val="minor"/>
      </rPr>
      <t xml:space="preserve"> série  (Sergipe)</t>
    </r>
  </si>
  <si>
    <r>
      <t>1.4 Em "Série / Ano", selecionar "3</t>
    </r>
    <r>
      <rPr>
        <vertAlign val="superscript"/>
        <sz val="11"/>
        <color theme="1"/>
        <rFont val="Calibri"/>
        <family val="2"/>
        <scheme val="minor"/>
      </rPr>
      <t>a</t>
    </r>
    <r>
      <rPr>
        <sz val="11"/>
        <color theme="1"/>
        <rFont val="Calibri"/>
        <family val="2"/>
        <scheme val="minor"/>
      </rPr>
      <t xml:space="preserve"> série EM"</t>
    </r>
  </si>
  <si>
    <t xml:space="preserve">Tabela 17.2: Índice de Desenvolvimento da Educação Básica (IDEB) em Sergipe
</t>
  </si>
  <si>
    <t>1.3 Em "UF", selecionar "SE"</t>
  </si>
  <si>
    <t>1.4 Em "Rede / Dependência administrativa", selecionar "Total"</t>
  </si>
  <si>
    <t>1.5 Em "Série / Ano", selecionar "Todas"</t>
  </si>
  <si>
    <t>1.6 Clicar no botão "Pesquisar"</t>
  </si>
  <si>
    <t>1.7 Coletar os dados de cada "orelha" (série ou ano)</t>
  </si>
  <si>
    <t>1.8 Repetir os passos de 1.1 a 1.7, selecionando, em 1.4 "Pública (Federal, Estadual e Municipal)"</t>
  </si>
  <si>
    <t>1.9 Repetir os passos de 1.1 a 1.7, selecionando, em 1.4 "Privada"</t>
  </si>
  <si>
    <t>2.1 Fazer uma tabela por nivel de curso, rede de ensino e ano, conforme a figura no Anuário</t>
  </si>
  <si>
    <t>Rede e</t>
  </si>
  <si>
    <t>Ideb</t>
  </si>
  <si>
    <t>Série / ano</t>
  </si>
  <si>
    <t>TOTAL</t>
  </si>
  <si>
    <t>4ª série / 5º ano</t>
  </si>
  <si>
    <t>8ª série / 9º ano</t>
  </si>
  <si>
    <t>3ª série EM</t>
  </si>
  <si>
    <t>PÚBLICA</t>
  </si>
  <si>
    <t>PRIVADA</t>
  </si>
  <si>
    <t>Fonte: INEP</t>
  </si>
  <si>
    <r>
      <t xml:space="preserve">Gráfico 18.1: Seis maiores gastos públicos </t>
    </r>
    <r>
      <rPr>
        <i/>
        <sz val="11"/>
        <color theme="1"/>
        <rFont val="Calibri"/>
        <family val="2"/>
        <scheme val="minor"/>
      </rPr>
      <t xml:space="preserve">per capita </t>
    </r>
    <r>
      <rPr>
        <sz val="11"/>
        <color theme="1"/>
        <rFont val="Calibri"/>
        <family val="2"/>
        <scheme val="minor"/>
      </rPr>
      <t>com saúde, com posição de Sergipe</t>
    </r>
  </si>
  <si>
    <t>1.1 Despesas públicas per capita:</t>
  </si>
  <si>
    <t>1.1.1 Acessar http://siops-asp.datasus.gov.br/cgi/tabcgi.exe?SIOPS/SerHist/ESTADO/indicuf.def</t>
  </si>
  <si>
    <t>1.1.2 Em "Linha", selecionar "UF"</t>
  </si>
  <si>
    <t>1.1.3 Em "Coluna", selecionar "Ano"</t>
  </si>
  <si>
    <t>1.1.4 Em "Conteúdo", selecionar "2.1 D. Total Saúde/Hab"</t>
  </si>
  <si>
    <t>1.1.5 Em "Perídos disponíveis", selecionar todos os anos, clicando no mais recente e no inicial, enquanto mantem a tecla Ctrl pressionada</t>
  </si>
  <si>
    <t>1.1.6 Em "UF", selecionar "Todas as categorias"</t>
  </si>
  <si>
    <t>1.1.7 Clicar no botão "Mostrar"</t>
  </si>
  <si>
    <t>1.1.8 Clicar no botão "Copia como .csv", abaixo da tabela</t>
  </si>
  <si>
    <t>2.1 Deflacionar os valores anuais, de seguinte forma:</t>
  </si>
  <si>
    <t>c) Dividir cada valor nominal (dado coletado) pelo índice calculado para seu respectivo ano e multiplicar o quociente por 100</t>
  </si>
  <si>
    <t>2.2 Criar a variável "Nordeste" e atribuir a ela os valores da média dos valores deflacionados de seus estados, para cada ano</t>
  </si>
  <si>
    <t>2.3 Criar a variável "Brasil" e atribuir a ela os valores deflacionados do item "Total" das linhas</t>
  </si>
  <si>
    <t>2.4 Ordenar os valores do ano mais recente e selcionar os seis estados de maiores médias, juntamente com Sergipe, Nordeste e Brasil</t>
  </si>
  <si>
    <t>2.5 Calcular a média dos valores deflacionados de todos os anos para cada unidade territorial e selecionar os seis estados de maiores médias, juntamente com Sergipe, Nordeste e Brasil</t>
  </si>
  <si>
    <t>3.1 Fazer um gráfico de barras agrupadas dos seis estados de maiores valores para o ano mais recente e outro com as maiores médias, ambos com Sergipe, Nordeste e Brasil</t>
  </si>
  <si>
    <t>SIOPS</t>
  </si>
  <si>
    <t>http://siops-asp.datasus.gov.br/cgi/tabcgi.exe?SIOPS/SerHist/ESTADO/indicuf.def</t>
  </si>
  <si>
    <t>Gasto do governo estadual com saúde per capita</t>
  </si>
  <si>
    <t>2.1 D.Total Saúde/Hab por UF e Ano</t>
  </si>
  <si>
    <t>Período:2002-2020</t>
  </si>
  <si>
    <t>...</t>
  </si>
  <si>
    <r>
      <t xml:space="preserve">Gráfico 18.2: Evolução dos gastos públicos </t>
    </r>
    <r>
      <rPr>
        <i/>
        <sz val="11"/>
        <color theme="1"/>
        <rFont val="Calibri"/>
        <family val="2"/>
        <scheme val="minor"/>
      </rPr>
      <t>per capita</t>
    </r>
    <r>
      <rPr>
        <sz val="11"/>
        <color theme="1"/>
        <rFont val="Calibri"/>
        <family val="2"/>
        <scheme val="minor"/>
      </rPr>
      <t xml:space="preserve"> com saúde </t>
    </r>
  </si>
  <si>
    <t>Produção Ambulatorial do SUS - Sergipe - por local de atendimento</t>
  </si>
  <si>
    <t xml:space="preserve"> Notas:</t>
  </si>
  <si>
    <t>1.1.7 Clicar no botão "Mostra"</t>
  </si>
  <si>
    <t>Qtd.aprovada por Subgrupo proced. e Ano atendimento</t>
  </si>
  <si>
    <t xml:space="preserve"> Dados referentes aos últimos seis meses, sujeitos a  atualização.</t>
  </si>
  <si>
    <t>Subgrupo proced.: 0204 Diagnóstico por radiologia, 0205 Diagnóstico por ultrasonografia, 0206 Diagnóstico por tomografia, 0207 Diagnóstico por ressonância magnética, 0208 Diagnóstico por medicina nuclear in vivo, 0209 Diagnóstico por endoscopia, 0210 Diagnóstico por radiologia intervencionista, 0301 Consultas / Atendimentos / Acompanhamentos</t>
  </si>
  <si>
    <t xml:space="preserve"> A partir do processamento de junho de 2012, houve mudança na classificação da natureza e esfera dos estabelecimentos. Com isso, temos que:</t>
  </si>
  <si>
    <t>Gráfico 18.3: Saúde Suplementar (percela de beneficiários de planos de saúde na população total)</t>
  </si>
  <si>
    <t>1.1 Número de beneficiários:</t>
  </si>
  <si>
    <t>1.1.1 Acessar: http://www.ans.gov.br/anstabnet/cgi-bin/dh?dados/tabnet_br.def</t>
  </si>
  <si>
    <t>1.1.2 Em "Linha" selecionar "UF"</t>
  </si>
  <si>
    <t>1.1.3  Em "Coluna" selecionar "Competência"</t>
  </si>
  <si>
    <t>1.1.4 Em "Conteúdo" selecionar "Assistência médica"</t>
  </si>
  <si>
    <t>1.1.5 Em "Períodos Disponíveis", selecionar DEZEMBRO de todos os anos desde 2000, mantendo pressionada a tecla CTRL</t>
  </si>
  <si>
    <t>1.1.6 Marcar a caixa de seleção "Ordenar pelos valores da coluna", no canto inferior da tela</t>
  </si>
  <si>
    <t>1.1.8 Clicar no botão "Copia como .csv", no canto inferior esquerdo abaixo da tabela para fazer o download dos dados, ou clicar na primeira informação dentro da tabela e na última,, mantendo pressionada a tecla Ctrl, para copiar e colar em planilha do Excel</t>
  </si>
  <si>
    <t>1.2 Dados da população:</t>
  </si>
  <si>
    <t>1.2.1 Acessar "https://sidra.ibge.gov.br/tabela/7358"</t>
  </si>
  <si>
    <t>1.2.2 Em "Variável", selecionar "População (pessoas)"</t>
  </si>
  <si>
    <t>1.2.4 Em "Idade", selecionar "Total"</t>
  </si>
  <si>
    <t>1.2.5 Em "Ano", selecionar do primeiro até o mais recente, mantendo pressionada a tecla Ctrl</t>
  </si>
  <si>
    <t>1.2.6 Em "Ano de edição da projeção", selecionar "2018"</t>
  </si>
  <si>
    <t>1.2.7 Em "Unidade Territorial":</t>
  </si>
  <si>
    <t>1.2.8 Clicar em "download" e, quando abrir a caixa de diálogo, clicar em "download"</t>
  </si>
  <si>
    <t>2.1 Criar a variável "Nordeste" para o número de beneficiários e atribuir como valor da mesma, em cada ano, a soma dos valores dos estados nordestinos nos mesmos anos</t>
  </si>
  <si>
    <t>2.2 Criar a variável "Brasil" do número de beneficiários substituindo o nome do campo "Total" por "BR"</t>
  </si>
  <si>
    <t xml:space="preserve">2.3 Calcular a parcela de beneficários no total da população, dividindo o número de beneficiários de cada unidade territorial por sua respectiva população e multiplicar o resultado por 100, em cada ano </t>
  </si>
  <si>
    <t>3.1 Fazer um gráfico de combinação, com Sergipe na linha e Nordeste e Brasil como colunas agrupadas</t>
  </si>
  <si>
    <t>N. DE BENEFICIÁRIOS NA POPULAÇÃO:</t>
  </si>
  <si>
    <t>NÚMERO DE BENEFICIÁRIOS</t>
  </si>
  <si>
    <t>2000</t>
  </si>
  <si>
    <t>2001</t>
  </si>
  <si>
    <t>2002</t>
  </si>
  <si>
    <t>2003</t>
  </si>
  <si>
    <t>2004</t>
  </si>
  <si>
    <t>2007</t>
  </si>
  <si>
    <t>2008</t>
  </si>
  <si>
    <t>Gráfico 18.4: Saúde Suplementar (beneficiários de planos atendidos no sistema SUS)</t>
  </si>
  <si>
    <t>1.1 Número de atendimentos de beneficiários no sistema SUS:</t>
  </si>
  <si>
    <t>1.1.1 Acessar: http://www.ans.gov.br/anstabnet/cgi-bin/dh?dados/tabnet_res.def</t>
  </si>
  <si>
    <t>1.1.3  Em "Coluna" selecionar "Ano"</t>
  </si>
  <si>
    <t>1.1.4 Em "Conteúdo" selecionar "Atendimentos"</t>
  </si>
  <si>
    <t>1.1.5 Em "Períodos Disponíveis", selecionar todos os anos desde 2000, mantendo pressionada a tecla CTRL</t>
  </si>
  <si>
    <t>1.1.6 Clicar no botão "Copia como .csv", no canto inferior esquerdo abaixo da tabela para fazer o download dos dados, ou clicar na primeira informação dentro da tabela e na última,, mantendo pressionada a tecla Ctrl, para copiar e colar em planilha do Excel</t>
  </si>
  <si>
    <t>1.2 Número de beneficiários:</t>
  </si>
  <si>
    <t>1.2.1 Acessar: http://www.ans.gov.br/anstabnet/cgi-bin/dh?dados/tabnet_br.def</t>
  </si>
  <si>
    <t>1.2.2 Em "Linha" selecionar "UF"</t>
  </si>
  <si>
    <t>1.2.3  Em "Coluna" selecionar "Competência"</t>
  </si>
  <si>
    <t>1.2.4 Em "Conteúdo" selecionar "Assistência médica"</t>
  </si>
  <si>
    <t>1.2.5 Em "Períodos Disponíveis", selecionar DEZEMBRO de todos os anos desde 2000, mantendo pressionada a tecla CTRL</t>
  </si>
  <si>
    <t>1.2.6 Marcar a caixa de seleção "Ordenar pelos valores da coluna", no canto inferior da tela</t>
  </si>
  <si>
    <t>1.2.7 Clicar no botão "Mostra"</t>
  </si>
  <si>
    <t>1.2.8 Clicar no botão "Copia como .csv", no canto inferior esquerdo abaixo da tabela para fazer o download dos dados, ou clicar na primeira informação dentro da tabela e na última,, mantendo pressionada a tecla Ctrl, para copiar e colar em planilha do Excel</t>
  </si>
  <si>
    <t>2.1 Criar a variável "Nordeste" para o número de atendimentos e atribuir como valor da mesma, em cada ano, a soma doo valores dos estados nordestinos nos mesmos anos</t>
  </si>
  <si>
    <t>2.2 Criar a variável "Brasil" do número de atendimentos substituindo o nome do campo "Total" por "BR"</t>
  </si>
  <si>
    <t>2.3 Dividir o número de atendimentos de beneficiários no total dos beneficiários e multiplicar o resultado por 100, de cada unidade territorial, em cada ano</t>
  </si>
  <si>
    <t>PROPORÇÃO DE ATENDIMENTOS DE BENEFICIÁRIOS NA REDE SUS:</t>
  </si>
  <si>
    <t>NÚMERO DE ATENDIMENTOS DE BENEFICIÁRIOS DE PLANOS NO SUS</t>
  </si>
  <si>
    <t>Gráfico 18.5: Saúde suplementar (reclamações)</t>
  </si>
  <si>
    <t>1.1 Número de reclamações:</t>
  </si>
  <si>
    <t>1.1.1 Acessar: http://www.ans.gov.br/anstabnet/cgi-bin/dh?dados/tabnet_rec.def</t>
  </si>
  <si>
    <t>1.1.4 Em "Conteúdo" selecionar "Reclamações"</t>
  </si>
  <si>
    <t>1.1.5 Em "Períodos Disponíveis", selecionar de janeiro a dezembro de todos os anos, mantendo pressionada a tecla CTRL</t>
  </si>
  <si>
    <t>1.2.5 Em "Períodos Disponíveis", selecionar DEZEMBRO de todos os anos desde 2010, mantendo pressionada a tecla CTRL</t>
  </si>
  <si>
    <t>1.2.6 Clicar no botão "Copia como .csv", no canto inferior esquerdo abaixo da tabela para fazer o download dos dados, ou clicar na primeira informação dentro da tabela e na última,, mantendo pressionada a tecla Ctrl, para copiar e colar em planilha do Excel</t>
  </si>
  <si>
    <t>2.1 Criar a variável "Nordeste" para o número de reclamações e atribuir como valor da mesma, em cada ano, a soma dos valores dos estados nordestinos nos mesmos anos</t>
  </si>
  <si>
    <t>2.3 Dividir o número de atendimentos de beneficiários pelo total dos beneficiários e multiplicar o resultado por 100, de cada unidade territorial, em cada ano</t>
  </si>
  <si>
    <t>RECLAMAÇÕES POR BENEFICIÁRIOS</t>
  </si>
  <si>
    <t>RECLAMAÇÕES</t>
  </si>
  <si>
    <t>Gráfico 18.6: Morbidade hospitalar (SUS)</t>
  </si>
  <si>
    <t>1.1 Acessar: http://tabnet.datasus.gov.br/cgi/deftohtm.exe?sih/cnv/nruf.def</t>
  </si>
  <si>
    <t>1.2 Em "Linha", selecionar "UF"</t>
  </si>
  <si>
    <t>1.3 Em "Coluna", selecionar "Ano atendimento"</t>
  </si>
  <si>
    <t>1.4 Em "Conteúdo", selecionar "Taxa de mortalidade"</t>
  </si>
  <si>
    <t>1.5 Em "Períodos disponíveis", selecionar de janeiro a dezembro de todos os anos, mantendo pressionada a tecla Ctrl</t>
  </si>
  <si>
    <t>1.6 Marcar a caixa de seleção "Ordenar pelos valores da coluna", no canto inferior da tela</t>
  </si>
  <si>
    <t>1.7  Clicar no botão "Mostra"</t>
  </si>
  <si>
    <t>1.8 Clicar no botão "Copia como .csv", no canto inferior esquerdo abaixo da tabela para fazer o download dos dados, ou clicar na primeira informação dentro da tabela e na última,, mantendo pressionada a tecla Ctrl, para copiar e colar em planilha do Excel</t>
  </si>
  <si>
    <t>1.9 Refazer os passos de 1.1 a 1.8, selecionando "Região", em 1.2 (Linha)</t>
  </si>
  <si>
    <t>2.1 Fazer um gráfico de combinação, com Sergipe na linha e Nordeste e Brasil como colunas agrupadas</t>
  </si>
  <si>
    <t>Taxa de mortalidade</t>
  </si>
  <si>
    <t>MORBIDADE HOSPITALAR DO SUS - POR LOCAL DE RESIDÊNCIA</t>
  </si>
  <si>
    <t>Taxa mortalidade por Ano atendimento segundo Unidade da Federação</t>
  </si>
  <si>
    <t>Fonte: DataSUS</t>
  </si>
  <si>
    <t>http://tabnet.datasus.gov.br/cgi/deftohtm.exe?sih/cnv/nruf.def</t>
  </si>
  <si>
    <t>"Razão entre a quantidade de óbitos e o número de AIH aprovadas, computadas como internações, no período, multiplicada por 100. "</t>
  </si>
  <si>
    <t>Fonte: Ministério da Saúde - Sistema de Informações Hospitalares do SUS (SIH/SUS)</t>
  </si>
  <si>
    <t>33 Rio de Janeiro</t>
  </si>
  <si>
    <t>35 São Paulo</t>
  </si>
  <si>
    <t>43 Rio Grande do Sul</t>
  </si>
  <si>
    <t>31 Minas Gerais</t>
  </si>
  <si>
    <t>25 Paraíba</t>
  </si>
  <si>
    <t>26 Pernambuco</t>
  </si>
  <si>
    <t>42 Santa Catarina</t>
  </si>
  <si>
    <t>28 Sergipe</t>
  </si>
  <si>
    <t>41 Paraná</t>
  </si>
  <si>
    <t>50 Mato Grosso do Sul</t>
  </si>
  <si>
    <t>32 Espírito Santo</t>
  </si>
  <si>
    <t>24 Rio Grande do Norte</t>
  </si>
  <si>
    <t>27 Alagoas</t>
  </si>
  <si>
    <t>23 Ceará</t>
  </si>
  <si>
    <t>51 Mato Grosso</t>
  </si>
  <si>
    <t>29 Bahia</t>
  </si>
  <si>
    <t>53 Distrito Federal</t>
  </si>
  <si>
    <t>52 Goiás</t>
  </si>
  <si>
    <t>12 Acre</t>
  </si>
  <si>
    <t>17 Tocantins</t>
  </si>
  <si>
    <t>13 Amazonas</t>
  </si>
  <si>
    <t>16 Amapá</t>
  </si>
  <si>
    <t>11 Rondônia</t>
  </si>
  <si>
    <t>14 Roraima</t>
  </si>
  <si>
    <t>22 Piauí</t>
  </si>
  <si>
    <t>21 Maranhão</t>
  </si>
  <si>
    <t>15 Pará</t>
  </si>
  <si>
    <t>Gráfico 18.7: Mortes evitáveis (crianças menores de 5 anos)</t>
  </si>
  <si>
    <t>1.1 De mortes evitáveis:</t>
  </si>
  <si>
    <t>1.1.1 Acessar: http://www2.datasus.gov.br/DATASUS/index.php?area=0205&amp;id=23253854&amp;VObj=http://tabnet.datasus.gov.br/cgi/deftohtm.exe?sim/cnv/evita10</t>
  </si>
  <si>
    <t>1.1.2 Selecionar "Óbitos por causas evitáveis - 0 a 4 anos"</t>
  </si>
  <si>
    <t>1.1.3 Em "Abrangência geográfica", selecionar "Brasil, por Região e Unidade da Federação"</t>
  </si>
  <si>
    <t>1.1.4 Em "Linha", selecionar "Unidade da Federação"</t>
  </si>
  <si>
    <t>1.1.5 Em "Coluna", selecionar "Ano do óbito"</t>
  </si>
  <si>
    <t>1.1.6 Em "Conteúdo", selecionar "Óbitos p/ Residência"</t>
  </si>
  <si>
    <t>1.1.7 Em "Períodos disponíveis", selecionar todos os anos, desde 2000</t>
  </si>
  <si>
    <t>1.1.8 Marcar a caixa de seleção "Ordenar pelos valores da coluna", no canto inferior da tela</t>
  </si>
  <si>
    <t>1.1.9  Clicar no botão "Mostra"</t>
  </si>
  <si>
    <t>1.1.10 Clicar no botão "Copia como .csv", no canto inferior esquerdo abaixo da tabela para fazer o download dos dados, ou clicar na primeira informação dentro da tabela e na última,, mantendo pressionada a tecla Ctrl, para copiar e colar em planilha do Excel</t>
  </si>
  <si>
    <t>1.2 Da população da mesma faixa etária das mortes evitáveis:</t>
  </si>
  <si>
    <t>1.2.1 Acessar: http://tabnet.datasus.gov.br/cgi/deftohtm.exe?ibge/cnv/projpopuf.def</t>
  </si>
  <si>
    <t>1.2.2 Em "Linha" selecionar "Unidade da Federação"</t>
  </si>
  <si>
    <t>1.2.3 Em "Coluna", selecionar "Ano"</t>
  </si>
  <si>
    <t>1.2.4 Em "Conteúdo", selecionar "População Residente"</t>
  </si>
  <si>
    <t>1.2.5 Em "Períodos Disponíveis", selecionar todos os anos desde 2000, mantendo pressionada a tecla Ctrl</t>
  </si>
  <si>
    <t>1.2.6 Em "Seleções Disponíveis", clicar em "Faixa etária 1" e selecionar "0 a 4 anos"</t>
  </si>
  <si>
    <t>1.2.7 Marcar a caixa de seleção "Ordenar pelos valores da coluna", no canto inferior da tela</t>
  </si>
  <si>
    <t>1.2.8 Clicar no botão "Mostra"</t>
  </si>
  <si>
    <t>1.2.9 Clicar no botão "Copia como .csv", no canto inferior esquerdo abaixo da tabela para fazer o download dos dados, ou clicar na primeira informação dentro da tabela e na última,, mantendo pressionada a tecla Ctrl, para copiar e colar em planilha do Excel</t>
  </si>
  <si>
    <t>2.1 Em ambos as variáveis (mortes e vitáveis e população da mesma faixa de idade):</t>
  </si>
  <si>
    <t>a) Criar a variável "Brasil" e atribuir a ela os valores de "Total" dos dados dos estados, de cada ano</t>
  </si>
  <si>
    <t>b) Criar a variável "Nordeste" e atribuir a ela os valores da soma para seus estados, em cada ano</t>
  </si>
  <si>
    <t>2.2 Calcular as proporções de mortes evitáveis dividindo os dados de mortes evitáveis pela população e multiplicando o resultado por 100, para cada unidade territorial e ano</t>
  </si>
  <si>
    <t>Óbitos / população na mesma faixa etária</t>
  </si>
  <si>
    <t xml:space="preserve"> Projeção da População das Unidades da Federação por sexo e grupos de idade: 2000-2030</t>
  </si>
  <si>
    <t xml:space="preserve"> Fonte:</t>
  </si>
  <si>
    <t xml:space="preserve"> IBGE/Diretoria de Pesquisas. Coordenação de População e Indicadores Sociais. Gerência de Estudos e Análises da Dinâmica Demográfica.</t>
  </si>
  <si>
    <t>População residente por Unidade da Federação e Ano</t>
  </si>
  <si>
    <t xml:space="preserve"> Projeção da população do Brasil e Unidades da Federação por sexo e idade para o período 2000-2030</t>
  </si>
  <si>
    <t>Faixa Etária 1: 0 a 4 anos</t>
  </si>
  <si>
    <t xml:space="preserve"> Óbitos por causas evitáveis em menores de 5 anos - Brasil</t>
  </si>
  <si>
    <t xml:space="preserve"> Fonte: MS/SVS/CGIAE - Sistema de Informações sobre Mortalidade - SIM</t>
  </si>
  <si>
    <t>Óbitos p/Residênc por Unidade da Federação e Ano do Óbito</t>
  </si>
  <si>
    <t>1.1.2 Selecionar "Óbitos por causas evitáveis - 5 a 74 anos"</t>
  </si>
  <si>
    <t>1.2.6 Em "Seleções Disponíveis", clicar em "Faixa etária 1" e clicar (mantendo pressionada a atecla Ctrl, para fazer seleções múltiplas) sobre os intervalos "5 a 9 anos" até "70 a 74 anos"</t>
  </si>
  <si>
    <t xml:space="preserve"> De junho de 2012 a outubro de 2015, estão disponíveis tanto como "Natureza" e "Esfera Administrativa", como "Natureza Jurídica" e "Esfera Jurídica".</t>
  </si>
  <si>
    <t>1.1 De leitos de internação:</t>
  </si>
  <si>
    <t>1.1.1 Acessar: http://tabnet.datasus.gov.br/cgi/deftohtm.exe?cnes/cnv/leiintbr.def</t>
  </si>
  <si>
    <t>1.1.2 Em "Linha", selecionar "Natureza Jurídica"</t>
  </si>
  <si>
    <t>1.1.3 Em "Coluna", selecionar "Ano/mês de competência"</t>
  </si>
  <si>
    <t>1.1.4 Em "Conteúdo", selecionar "Quantidade SUS"</t>
  </si>
  <si>
    <t>1.1.5 Em "Períodos disponíveis", selecionar os meses de dezembro de todos os anos, desde 2012</t>
  </si>
  <si>
    <t>1.1.11 Coletar os dados apenas das seguintes variáveis (indicadas nas linhas): "1. Administração Pública", "2. Entidades Empresariais" e "3. Entidades sem Fins Lucrativos"</t>
  </si>
  <si>
    <t>1.1.12 Refazer os passos de 1.1.1 a 1.1.11, selecionando "2 Região Nordeste", em "Seleções Disponíveis" -&gt; "Região"</t>
  </si>
  <si>
    <t>1.1.13 Refazer os passos de 1.1.1 a 1.1.11, selecionando "Sergipe", em "Seleções Disponíveis" -&gt; "Unidade da Federação"</t>
  </si>
  <si>
    <t>1.1.14 Refazer os passos de 1.1.1 a 1.1.11, selecionando "Quantidade não SUS", em 1.1.4 ("Conteúdo")</t>
  </si>
  <si>
    <t>1.1.15 Refazer o passo 1.1.12, selecionando "Quantidade não SUS", em 1.1.4 ("Conteúdo")</t>
  </si>
  <si>
    <t>1.1.16 Refazer o passo 1.1.13, selecionando "Quantidade não SUS", em 1.1.4 ("Conteúdo")</t>
  </si>
  <si>
    <t>OBS.: Antes de refazer os passos acima, clique no botão "Limpa", que fica na base inferior, para garantir que as seleções anteriores foram desfeitas!!!</t>
  </si>
  <si>
    <t>1.2 Da população</t>
  </si>
  <si>
    <t>1.2.2 Em "Linha" selecionar "Região/Unidade da Federação"</t>
  </si>
  <si>
    <t>1.2.5 Em "Períodos Disponíveis", selecionar todos os anos desde 2012, mantendo pressionada a tecla Ctrl</t>
  </si>
  <si>
    <t>2.1 Criar a variável "Brasil", atribuindo a ela os valores de "Total" nas tabelas</t>
  </si>
  <si>
    <t>2.2 Criar a variável "Nordeste", atribuindo a ela a soma dos valores de seus estados</t>
  </si>
  <si>
    <t>2.3 Calcular a proporção de leitos, dividindo a população de cada unidade territorial, em cada ano, por 100.000 e, depois, dividindo o número de leitos pelo resultado</t>
  </si>
  <si>
    <t xml:space="preserve">3.1 Fazer uma tabela com os resultados da proporção, por unidade territorial (Brasil, Nordeste e Sergipe), natureza jurídica, SUS, ou não-SUS  e ano, conforme a figura do Anuário </t>
  </si>
  <si>
    <t>Tabela 18.1: Leitos de Internação Hospitalar por 100 mil habitantes</t>
  </si>
  <si>
    <t>Variáveis</t>
  </si>
  <si>
    <t>SUS</t>
  </si>
  <si>
    <t>Entidades Empresariais</t>
  </si>
  <si>
    <t>Entidades sem Fins Lucrativos</t>
  </si>
  <si>
    <t>NÃO-SUS</t>
  </si>
  <si>
    <t>NÚMERO DE LEITOS:</t>
  </si>
  <si>
    <t>Tabela 18.2: Equipamentos por 100 mil habitantes</t>
  </si>
  <si>
    <t>1.1 De Equipamentos:</t>
  </si>
  <si>
    <t>1.1.1 Acessar: http://tabnet.datasus.gov.br/cgi/deftohtm.exe?cnes/cnv/equipobr.def</t>
  </si>
  <si>
    <t>1.1.2 Em "Linha", selecionar "Equipamento Selecionado"</t>
  </si>
  <si>
    <t>1.1.3 Em "Coluna", selecionar "Ano/mês  comp."</t>
  </si>
  <si>
    <t>1.1.4 Em "Conteúdo", selecionar "Equipamento em uso"</t>
  </si>
  <si>
    <t>1.1.5 Em "Períodos disponíveis", selecionar os meses de dezembro de todos os anos</t>
  </si>
  <si>
    <t>2.3 Calcular a proporção de equipamentos, dividindo a população de cada unidade territorial, em cada ano, por 100.000 e, depois, dividindo o número de leitos pelo resultado</t>
  </si>
  <si>
    <t xml:space="preserve">3.1 Fazer uma tabela com os resultados da proporção, por unidade territorial (Brasil, Nordeste e Sergipe), equipamento  e ano, conforme a figura do Anuário </t>
  </si>
  <si>
    <t>Mamógrafo</t>
  </si>
  <si>
    <t>Raio X</t>
  </si>
  <si>
    <t>Tomógrafo Comp</t>
  </si>
  <si>
    <t>Ressonância Magnética</t>
  </si>
  <si>
    <t>Ultrassom</t>
  </si>
  <si>
    <t>Equip Odont Completo</t>
  </si>
  <si>
    <t>NÚMERO DE EQUIPAMENTOS:</t>
  </si>
  <si>
    <t>Tomógrafo Computadorizado</t>
  </si>
  <si>
    <t>Equipo Odontológico Completo</t>
  </si>
  <si>
    <t>Gráfico 19.1: Seis maiores taxas de homicídio doloso e maiores reduções, com posição de Sergipe</t>
  </si>
  <si>
    <t>1.1 Acessar: https://www.justica.gov.br/sua-seguranca/seguranca-publica/sinesp-1/bi/dados-seguranca-publica</t>
  </si>
  <si>
    <t>1.2 No centro da tela, clicar em "Painel com as Estatísticas por UF"</t>
  </si>
  <si>
    <t>1.3 Clicar em "Vítimas" (lado direito da tela)</t>
  </si>
  <si>
    <t>1.4 Em "Tipo Crime", selecionar "Homicídio doloso"</t>
  </si>
  <si>
    <t>1.5 Obter os dados para o Brasil e as unidades de federação, da seguinte forma:</t>
  </si>
  <si>
    <t>a) Em "Ano", selecionar o primeiro ano da série e coletar a Taxa por 100 mil Hab informada no centro da tela. Esse será o dado para o Brasil</t>
  </si>
  <si>
    <t>b) Clicar com o botão direito do mouse sobre o mapa e quando as opções aparecerem, selecionar "mostrar como uma tabela"</t>
  </si>
  <si>
    <t>c) Na tabela do canto inferior esquerdo, coletar os dados da coluna "Taxa por 100 mil Hab" para cada unidade da federação. Esses serão os dados de cada UF</t>
  </si>
  <si>
    <t>d) Repetir os passos de a) a c) para o ano mais recente e, depois, para o ano anterior ao mais recente</t>
  </si>
  <si>
    <t>1.6 Obter os dados para o Nordeste da seguinte forma:</t>
  </si>
  <si>
    <t>a) Em "Região", selecionar "Nordeste"</t>
  </si>
  <si>
    <t>b) Em "Ano", selecionar o primeiro ano da série e coletar a Taxa por 100 mil Hab informada no centro da tela</t>
  </si>
  <si>
    <t>c) Repetir os passos a) e b) para o ano mais recente e, depois, para o ano anterior ao mais recente</t>
  </si>
  <si>
    <t>2.1 Selecionar os seis estados de maiores taxas de homicídio no ano mais recente e juntar a eles Sergipe, Nordeste e Brasil</t>
  </si>
  <si>
    <t>2.2 Calcular a diferença entre a taxa de homicídios dolosos entre os anos extremos da série, para cada UF, Nordeste e Brasil, da seguinte forma:  Hi1 - Hi0, sendo H = taxa de homicídio, i = unidade territorial, 1 = ano mais recente (ano final da série), 0 = primeiro ano da série (ano inicial da série)</t>
  </si>
  <si>
    <t>2.3 Selecionar os seis estados de maiores reduções e juntar a eles Sergipe, Nordeste e Brasil</t>
  </si>
  <si>
    <t>3.1 Fazer um gráfico de barras agrupadas para os seis estados de maiores taxas de homicídio, reunindo a eles Sergipe, Nordeste e Brasil</t>
  </si>
  <si>
    <t>3.2 Fazer um gráfico de barras agrupadas para os seis estados de maiores diferenças entre as taxas de homicídio, reunindo a eles Sergipe, Nordeste e Brasil</t>
  </si>
  <si>
    <t>RN 2018 e 2019 = SINESP</t>
  </si>
  <si>
    <t>todos 2020 = SINESP</t>
  </si>
  <si>
    <t>ESTADOS</t>
  </si>
  <si>
    <t>bahia</t>
  </si>
  <si>
    <t>ceará</t>
  </si>
  <si>
    <t>Pernamuco</t>
  </si>
  <si>
    <t>Rondonia</t>
  </si>
  <si>
    <t>Paraiba</t>
  </si>
  <si>
    <t>RGN</t>
  </si>
  <si>
    <t>Espirito San.</t>
  </si>
  <si>
    <t>RGS</t>
  </si>
  <si>
    <t>Mato grosso</t>
  </si>
  <si>
    <t>Distrito Fed.</t>
  </si>
  <si>
    <t>alagoas</t>
  </si>
  <si>
    <t>Mato grosso S.</t>
  </si>
  <si>
    <t>Gráfico 19.2: Taxas de homicídio (morte violenta intencional)</t>
  </si>
  <si>
    <t>1. Coleta e dados:</t>
  </si>
  <si>
    <t>1.1 Acessar https://forumseguranca.org.br/anuario-brasileiro-seguranca-publica/</t>
  </si>
  <si>
    <t>1.2 Quando a janela flutuante intitulada "Acesse a Publicação" aparecer na parte de baixo da tela, clicar em "Excel"</t>
  </si>
  <si>
    <t>1.3 Ao abrir o arquivo, clicar na planilha (orelha) "Índice" e, nele, clicar em "Série histórica das Mortes Violentas Intencionais"</t>
  </si>
  <si>
    <t>1.4 Na coluna "Mortes Violentas Intencionais - MVI" -&gt; "Taxas", selecionar os dados de "Brasil", "Nordeste" e "Sergipe", de todos os anos</t>
  </si>
  <si>
    <t>BRA</t>
  </si>
  <si>
    <t>Gráfico 19.3: Seis maiores taxas de homicídio de homens jovens, com posição de Sergipe</t>
  </si>
  <si>
    <t>1.1 De mortes:</t>
  </si>
  <si>
    <t>1.1.1 Acessar: http://tabnet.datasus.gov.br/cgi/deftohtm.exe?sim/cnv/ext10uf.def</t>
  </si>
  <si>
    <t>1.1.2 Em "Linha", selecionar "Unidade da Federação"</t>
  </si>
  <si>
    <t>1.1.3 Em "Coluna", selecionar "Ano do Óbito"</t>
  </si>
  <si>
    <t>1.1.4 Em "Conteúdo", selecionar "Óbito por residência"</t>
  </si>
  <si>
    <t>1.1.5 Em "Períodos disponíveis", selecionar desde 2012 até o mais recente</t>
  </si>
  <si>
    <t>1.1.6 Em "Seleções disponíveis" -&gt; "Grande grupo CID 10", selecionar "X85-Y09 Agressões"</t>
  </si>
  <si>
    <t>1.1.7 Em "Seleções disponíveis" -&gt; "Faixa etária", selecionar "15 a 19 anos" e "20 a 29 anos", mantendo pressionada a tecla Ctrl</t>
  </si>
  <si>
    <t>1.1.8 Em "Seleções disponíveis" -&gt; "Sexo", selecionar "Mas"</t>
  </si>
  <si>
    <t>1.1.9 Marcar a caixa de seleção "Ordenar pelos valores da coluna", no canto inferior da tela</t>
  </si>
  <si>
    <t>1.1.10 Clicar no botão "Mostra"</t>
  </si>
  <si>
    <t>1.1.11 Clicar no botão "Copia como .csv", no canto inferior esquerdo abaixo da tabela para fazer o download dos dados, ou clicar na primeira informação dentro da tabela e na última,, mantendo pressionada a tecla Ctrl, para copiar e colar em planilha do Excel</t>
  </si>
  <si>
    <t>1.2 De população:</t>
  </si>
  <si>
    <t>1.2.5 Em "Períodos Disponíveis", selecionar desde 2012 até o ano mais recente, mantendo pressionada a tecla Ctrl</t>
  </si>
  <si>
    <t>1.2.6 Em "Seleções disponíveis" -&gt; "Sexo", selecionar "Masculino"</t>
  </si>
  <si>
    <t>1.2.7 Em "Seleções disponíveis" -&gt; "Faixa etária 2", selecionar "15 a 19 anos" e "20 a 29 anos", mantendo pressionada a tecla Ctrl</t>
  </si>
  <si>
    <t>1.2.8 Marcar a caixa de seleção "Ordenar pelos valores da coluna", no canto inferior da tela</t>
  </si>
  <si>
    <t>1.2.9 Clicar no botão "Mostra"</t>
  </si>
  <si>
    <t>1.2.10 Clicar no botão "Copia como .csv", no canto inferior esquerdo abaixo da tabela para fazer o download dos dados, ou clicar na primeira informação dentro da tabela e na última,, mantendo pressionada a tecla Ctrl, para copiar e colar em planilha do Excel</t>
  </si>
  <si>
    <t>2.1 Criar a variável "Brasil" atribuindo a ela os valores da variável "Total"</t>
  </si>
  <si>
    <t>2.3 Calcular a taxa de homicídio de homens jóvens, da seguinte forma: crime it / (hab it / 100.000), sendo crime it = número de vítimas no estrato territorial i, no ano t e hab it = número de habitantes do estrato territorial i, no ano t</t>
  </si>
  <si>
    <t>2.4 Calcular a diferença entre as taxas de homicídio no ano mais recente e no primeiro ano da série, da seguinte forma: txhomic i1 - txhomic i0, sendo txhomic i1 = taxa de homicídio na unidade territorial i, no ano mais recente e txhomic i0 = taxa de homicídio da unidade territorial i, no primeiro ano da série</t>
  </si>
  <si>
    <t>2.5 Selecionar os seis estados de maiores taxas de homicídio no ano mais recente e juntar a eles Sergipe, Nordeste e Brasil</t>
  </si>
  <si>
    <t>2.6 Selecionar os seis estados de maiores diferenças entre as taxas de homicídio dos anos extremos e juntar a eles Sergipe, Nordeste e Brasil</t>
  </si>
  <si>
    <t>órdem</t>
  </si>
  <si>
    <t>2019-2013</t>
  </si>
  <si>
    <t/>
  </si>
  <si>
    <t>Óbitos p/Residênc por Unidade da Federação e Ano do Óbito, POR 100 MIL HABITANTES</t>
  </si>
  <si>
    <t>DATASUS Grande Grupo CID10: X85-Y09 Agressões</t>
  </si>
  <si>
    <t>Sexo: Masculino</t>
  </si>
  <si>
    <t>Faixa Etária: 15 a 19 anos, 20 a 29 anos</t>
  </si>
  <si>
    <t>Faixa Etária 2: 15 a 19 anos, 20 a 29 anos</t>
  </si>
  <si>
    <t>Gráfico 19.4: Taxa de homicídio de homens jovens</t>
  </si>
  <si>
    <t>Gráfico 19.5: Seis maiores taxas de homicídio por arma de fogo, com posição de Sergipe</t>
  </si>
  <si>
    <t>Do Atlas da Violência 2020: O número de homicídios na UF de residência foi obtido pela soma dos CIDs 10 X93-X95, ou seja: óbitos causados por agressão por disparo de arma de fogo.</t>
  </si>
  <si>
    <t>1.1 De mortes por arma de fogo:</t>
  </si>
  <si>
    <t>1.1.5 Em "Conteúdo", selecionar "Óbito por residência"</t>
  </si>
  <si>
    <t>1.1.6 Em "Períodos disponíveis", selecionar todos os anos, desde 2012</t>
  </si>
  <si>
    <t>1.1.7 Em "Seleções disponíveis" -&gt; "categoria CID 10", selecionar "X93...", "X94..." e "X95...", mantendo pressionada a tecla Ctrl</t>
  </si>
  <si>
    <t>1.1.9 Clicar no botão "Mostra"</t>
  </si>
  <si>
    <t>2.3 Calcular a taxa de homicídio por arma de fogo, da seguinte forma: crime it / (hab it / 100.000), sendo crime it = número de vítimas no estrato territorial i, no ano t e hab it = número de habitantes do estrato territorial i, no ano t</t>
  </si>
  <si>
    <t>2.5 Calcular a diferença entre as taxas de homicídio no ano mais recente e no primeiro ano da série, da seguinte forma: txhomic i1 - txhomic i0, sendo txhomic i1 = taxa de homicídio na unidade territorial i, no ano mais recente e txhomic i0 = taxa de homicídio da unidade territorial i, no primeiro ano da série</t>
  </si>
  <si>
    <t>2.6 Selecionar os seis estados de maiores taxas de homicídio por arma de fogo no ano mais recente e juntar a eles Sergipe, Nordeste e Brasil</t>
  </si>
  <si>
    <t>2.7 Selecionar os seis estados de maiores diferenças entre as taxas de homicídio por arma de fogo nos anos extremos e juntar a eles Sergipe, Nordeste e Brasil</t>
  </si>
  <si>
    <t>3.1 Fazer um gráfico de Barras agrupadas para os seis estados de maiores taxas de homicídio por arma de fogo, reunindo a eles Sergipe, Nordeste e Brasil</t>
  </si>
  <si>
    <t>3.2 Fazer um gráfico de barras agrupadas para os seis estados de maiores taxas de homicídio por arma de fogo, reunindo a eles Sergipe, Nordeste e Brasil</t>
  </si>
  <si>
    <t>Óbitos por Causas Externas - Brasil (Fonte: DataSUS) - TAXA DE HOMICÍDIOS POR ARMA DE FOGO (calculada)</t>
  </si>
  <si>
    <t>Óbitos p/Residência, por Unidade da Federação e Ano do Óbito</t>
  </si>
  <si>
    <t>Categoria CID10: X93   Agressao disparo de arma de fogo de mao, X94   Agressao disparo arma fogo de maior calibre, X95   Agressao disparo outr arma de fogo ou NE</t>
  </si>
  <si>
    <t>Período:2012-2019</t>
  </si>
  <si>
    <t>Ordem 2019</t>
  </si>
  <si>
    <t>Ordem 2019-2012</t>
  </si>
  <si>
    <t>Óbitos por Causas Externas - Brasil (Fonte: DataSUS)</t>
  </si>
  <si>
    <t>Período:2012-2020</t>
  </si>
  <si>
    <t>Gráfico 19.6: Taxas de homicídios por arma de fogo</t>
  </si>
  <si>
    <t>Gráfico 19.7: Seis maiores taxas de homicídios de homens jóvens (15 a 29 anos), por arma de fogo</t>
  </si>
  <si>
    <t>1.1.6 Em "Seleções disponíveis" -&gt; "categoria CID 10", selecionar "X93...", "X94..." e "X95...", mantendo pressionada a tecla Ctrl</t>
  </si>
  <si>
    <t>1.1.8 Em "Seleções disponíveis" -&gt; "Sexo", selecionar "Masc"</t>
  </si>
  <si>
    <t>1.2.6 Em "Seleções disponíveis" -&gt; "Sexo", selecionar "Masc"</t>
  </si>
  <si>
    <t>2.3 Calcular a taxa de homicídio de homens jóvens por arma de fogo, da seguinte forma: crime it / (hab it / 100.000), sendo crime it = número de vítimas no estrato territorial i, no ano t e hab it = número de habitantes do estrato territorial i, no ano t</t>
  </si>
  <si>
    <t>2.6 Selecionar os seis estados de maiores taxas de homicídio de homens jóvens por arma de fogo no ano mais recente e juntar a eles Sergipe, Nordeste e Brasil</t>
  </si>
  <si>
    <t>2.7 Selecionar os seis estados de maiores taxas de homicídio de homens jóvens por arma de fogo no ano mais recente e juntar a eles Sergipe, Nordeste e Brasil</t>
  </si>
  <si>
    <t>3.1 Fazer um gráfico de barras agrupadas para os seis estados de maiores taxas de homicídio homens jóvens por arma de fogo, reunindo a eles Sergipe, Nordeste e Brasil</t>
  </si>
  <si>
    <t>3.2 Fazer um gráfico de barras agrupadas para os seis estados de maiores taxas de homicídio homens jóvens por arma de fogo, reunindo a eles Sergipe, Nordeste e Brasil</t>
  </si>
  <si>
    <t>Óbitos por Causas Externas - Brasil (Fonte: DataSUS) - TAXA DE HOMICÍDIOS POR ARMA DE FOGO - HOMENS JÓVENS (calculada)</t>
  </si>
  <si>
    <t>Projeção da População das Unidades da Federação por sexo e grupos de idade: 2000-2030</t>
  </si>
  <si>
    <t>Sexo: Masc</t>
  </si>
  <si>
    <t>Gráfico 19.9: Seis maiores taxas de homicídios de mulheres jóvens (15 a 29 anos)</t>
  </si>
  <si>
    <t>1.1.6 Em "Seleções disponíveis" -&gt; "Grupo CID 10", selecionar "Agressões"</t>
  </si>
  <si>
    <t>1.1.8 Em "Seleções disponíveis" -&gt; "Sexo", selecionar "Fem"</t>
  </si>
  <si>
    <t>1.2.6 Em "Seleções disponíveis" -&gt; "Sexo", selecionar "Feminino"</t>
  </si>
  <si>
    <t>2.3 Calcular a taxa de homicídio de mulheres jóvens, da seguinte forma: crime it / (hab it / 100.000), sendo crime it = número de vítimas no estrato territorial i, no ano t e hab it = número de habitantes do estrato territorial i, no ano t</t>
  </si>
  <si>
    <t>2.6 Selecionar os seis estados de maiores taxas de homicídio de mulheres jóvens no ano mais recente e juntar a eles Sergipe, Nordeste e Brasil</t>
  </si>
  <si>
    <t>2.7 Selecionar os seis estados de maiores diferenças entre as taxas de homicídio dos anos extremos de mulheres jóvens e juntar a eles Sergipe, Nordeste e Brasil</t>
  </si>
  <si>
    <t>3.1 Fazer um gráfico de barras agrupadas para os seis estados de maiores taxas de homicídio de mulheres jovens, reunindo a eles Sergipe, Nordeste e Brasil</t>
  </si>
  <si>
    <t>3.2 Fazer um gráfico de barras agrupadas para os seis estados de maiores diferenças entre as taxas de homicídio de mulheres jovens, reunindo a eles Sergipe, Nordeste e Brasil</t>
  </si>
  <si>
    <t>Grupo CID10: Agressões</t>
  </si>
  <si>
    <t>Sexo: Fem</t>
  </si>
  <si>
    <t>Sexo: Feminino</t>
  </si>
  <si>
    <t>Gráfico 19.10: Taxa de homicídio de mulheres jovens</t>
  </si>
  <si>
    <t>DATASUS</t>
  </si>
  <si>
    <t>Tabela 19.11: Seis maiores taxas de estupro e posição de Sergipe</t>
  </si>
  <si>
    <t>1.2 Clicar em "Painel com as Estatísticas por UF"</t>
  </si>
  <si>
    <t>1.3 Clicar em "Ocorrências"</t>
  </si>
  <si>
    <t>1.4 Em "UF", selecionar todos os estados, mantendo pressionada a tecla Ctrl (a barra de rolagem está na lateral direita)</t>
  </si>
  <si>
    <t>1.5 Em "Ano", marcar a caixa de seleção à esquerda do ano mais antigo disponível</t>
  </si>
  <si>
    <t>1.6 Em "Tipo Crime", marcar a caixa de seleção à esquerda de "Estupro"</t>
  </si>
  <si>
    <t>1.7 Com o botão da direita do mouse, clicar sobre o mapa do canto superior direito e clicar em "mostrar como tabela"</t>
  </si>
  <si>
    <t>1.8 Coletar os valores de "Taxa/100 mil" para cada estado</t>
  </si>
  <si>
    <t>2.2 Criar variável Brasil e atribuir a ela os valores da média dos valores de todas as UF, em cada ano</t>
  </si>
  <si>
    <t>2.3 Criar variável Nordeste e atribuir a ela os valores da média dos valores de seus estados, em cada ano</t>
  </si>
  <si>
    <t>2.4 Calcular a diferença entre as taxas de estupro no ano mais recente e no primeiro ano da série, da seguinte forma: txEst i1 - txEst i0, sendo txEst i1 = taxa de estupros na unidade territorial i, no ano mais recente e txEst i0 = taxa de estupro da unidade territorial i, no primeiro ano da série</t>
  </si>
  <si>
    <t>2.5 Selecionar os seis estados de maiores taxas de estupro no ano mais recente e juntar a eles Sergipe, Nordeste e Brasil</t>
  </si>
  <si>
    <t>2.6 Selecionar os seis estados de maiores diferenças entre as taxas de estupro dos anos extremos e juntar a eles Sergipe, Nordeste e Brasil</t>
  </si>
  <si>
    <t>3.1 Fazer um gráfico de barras agrupadas para os seis estados de maiores taxas de estupros, reunindo a eles Sergipe, Nordeste e Brasil</t>
  </si>
  <si>
    <t>3.2 Fazer um gráfico de barras agrupadas para os seis estados de maiores diferenças entre as taxas de óbitos, reunindo a eles Sergipe, Nordeste e Brasil</t>
  </si>
  <si>
    <t>2020-2016</t>
  </si>
  <si>
    <t>Estupros</t>
  </si>
  <si>
    <t>Tabela 19.12: Estupros</t>
  </si>
  <si>
    <t>2.2 Criar variável Nordeste e atribuir a ela os valores da média dos valores de seus estados, em cada ano</t>
  </si>
  <si>
    <t>Gráfico 19.13: Seis maiores taxas de latrocínio e maiores reduções, com posição de Sergipe</t>
  </si>
  <si>
    <t>2.2 Calcular a diferença entre a taxa de latrocínios entre os anos extremos da série, para cada UF, Nordeste e Brasil, da seguinte forma:  Hi1 - Hi0, sendo H = taxa de latrocínios, i = unidade territorial, 1 = ano mais recente (ano final da série), 0 = primeiro ano da série (ano inicial da série)</t>
  </si>
  <si>
    <t>2.3 Selecionar os seis estados de maiores diminuições e juntar a eles Sergipe, Nordeste e Brasil</t>
  </si>
  <si>
    <t>3.1 Fazer um gráfico de barras agrupadas para os seis estados de maiores taxas de latrocínios, reunindo a eles Sergipe, Nordeste e Brasil</t>
  </si>
  <si>
    <t>3.2 Fazer um gráfico de barras agrupadas para os seis estados de maiores diferenças entre as taxas de latrocínios, reunindo a eles Sergipe, Nordeste e Brasil</t>
  </si>
  <si>
    <t>Acre e São Paulo não considerados, porque não apresentaram informações para 2015</t>
  </si>
  <si>
    <t>LATROCÍNIO POR 100 MIL HABITANTES.</t>
  </si>
  <si>
    <t>Não informados: SP (2015), Acre (2015 e 2016). Valor do ano seguinte assumido para os não informados</t>
  </si>
  <si>
    <t>ANUÁRIO:</t>
  </si>
  <si>
    <t>SINESP</t>
  </si>
  <si>
    <t xml:space="preserve">Gráfico 19.14: Taxas de latrocínio </t>
  </si>
  <si>
    <t>1.1 Dados do crime:</t>
  </si>
  <si>
    <t>1.1.1 Acessar http://dados.mj.gov.br/dataset/210b9ae2-21fc-4986-89c6-2006eb4db247/resource/feeae05e-faba-406c-8a4a-512aec91a9d1/download/indicadoressegurancapublicaufout20.xlsx e abrir a planilha</t>
  </si>
  <si>
    <t>1.1.2 Baixar os dados de todos os campos, quando "Tipo crime" = "Roubo seguido de morte (latrocínio)"</t>
  </si>
  <si>
    <t>1.2.5 Em "Períodos Disponíveis", selecionar todos os anos desde 2015, mantendo pressionada a tecla Ctrl</t>
  </si>
  <si>
    <t>2.1 Anualizar os dados do crime, somando o número dos mesmos, dos meses de cada ano</t>
  </si>
  <si>
    <t>2.2 Para os dados da população, criar a variável "Brasil" atribuindo a ela os valores da variável "Total"</t>
  </si>
  <si>
    <t>2.3 Tanto para a variável "População", quanto "crime", criar a variável "Nordeste", atribuindo a ela a soma dos valores de seus estados</t>
  </si>
  <si>
    <t>2.4 Calcular a taxa de latrocínio, da seguinte forma: crime it / (hab it / 100.000), sendo crime it = número de vítimas no estrato territorial i, no ano t e hab it = número de habitantes do estrato territorial i, no ano t</t>
  </si>
  <si>
    <t>LATROCÍNIO POR 100 MIL HABITANTES:</t>
  </si>
  <si>
    <t>19.15 Seis maiores taxas de óbito em acidentes de transporte, maiores reduções e posição de Sergipe</t>
  </si>
  <si>
    <t>1.1.6 Em "Seleções disponíveis" -&gt; "Grande Grupo CID 10", selecionar "V01-V99 Acidentes de Transporte"</t>
  </si>
  <si>
    <t>1.1.7 Marcar a caixa de seleção "Ordenar pelos valores da coluna", no canto inferior da tela</t>
  </si>
  <si>
    <t>1.1.8 Clicar no botão "Mostra"</t>
  </si>
  <si>
    <t>1.1.9 Clicar no botão "Copia como .csv", no canto inferior esquerdo abaixo da tabela para fazer o download dos dados, ou clicar na primeira informação dentro da tabela e na última,, mantendo pressionada a tecla Ctrl, para copiar e colar em planilha do Excel</t>
  </si>
  <si>
    <t>1.2.4 Em "Períodos Disponíveis", selecionar desde 2012 até o ano mais recente, mantendo pressionada a tecla Ctrl</t>
  </si>
  <si>
    <t>1.2.5 Marcar a caixa de seleção "Ordenar pelos valores da coluna", no canto inferior da tela</t>
  </si>
  <si>
    <t>1.2.6 Clicar no botão "Mostra"</t>
  </si>
  <si>
    <t>1.2.7 Clicar no botão "Copia como .csv", no canto inferior esquerdo abaixo da tabela para fazer o download dos dados, ou clicar na primeira informação dentro da tabela e na última,, mantendo pressionada a tecla Ctrl, para copiar e colar em planilha do Excel</t>
  </si>
  <si>
    <t>2.3 Calcular a taxa de óbitos, da seguinte forma: Obt it / (hab it / 100.000), sendo Obt it = número de óbitos no estrato territorial i, no ano t e hab it = número de habitantes do estrato territorial i, no ano t</t>
  </si>
  <si>
    <t>2.5 Calcular a diferença entre as taxas de óbitos no ano mais recente e no primeiro ano da série, da seguinte forma: txObt i1 - txObt i0, sendo txObt i1 = taxa de óbitos na unidade territorial i, no ano mais recente e txObt i0 = taxa de óbitos da unidade territorial i, no primeiro ano da série</t>
  </si>
  <si>
    <t>2.6 Selecionar os seis estados de maiores taxas de óbitos de mulheres jóvens no ano mais recente e juntar a eles Sergipe, Nordeste e Brasil</t>
  </si>
  <si>
    <t>2.7 Selecionar os seis estados de maiores reduções entre as taxas de óbitos dos anos extremos de mulheres jóvens e juntar a eles Sergipe, Nordeste e Brasil</t>
  </si>
  <si>
    <t>3.1 Fazer um gráfico de barras agrupadas para os seis estados de maiores taxas de óbitos de mulheres jovens, reunindo a eles Sergipe, Nordeste e Brasil</t>
  </si>
  <si>
    <t>Diferença</t>
  </si>
  <si>
    <t>Grande Grupo CID10: V01-V99 Acidentes de transporte</t>
  </si>
  <si>
    <t>Grande Grupo CID10: V01-V99 Acidentes de transporte POR 100 MIL HABITANTES</t>
  </si>
  <si>
    <t>Período:2012-2019    DATASUS</t>
  </si>
  <si>
    <t>Gráfico 19.16: Taxas de óbitos em acidentes de transporte</t>
  </si>
  <si>
    <t>DATASUS Grande Grupo CID10: V01-V99 Acidentes de Transporte</t>
  </si>
  <si>
    <t>1.9 Clicar em "Voltar ao relatório" e mudar para o ano seguinte</t>
  </si>
  <si>
    <t>1.10 Refazer os passos de 1.7 a 1.9, até o ano mais recente. Quando o ano mais recente for atingido, em "Ano", marcar a caixa de seleção à esquerda do ano mais antigo disponível e em "Tipo Crime", marcar a caixa de seleção à esquerda de "Roubo a instituição financeira"</t>
  </si>
  <si>
    <t>1.11 Refazer os passos de 1.7 a 1.9, até o ano mais recente. Quando o ano mais recente for atingido, em "Ano", marcar a caixa de seleção à esquerda do ano mais antigo disponível e em "Tipo Crime", marcar a caixa de seleção à esquerda de "Roubo de carga"</t>
  </si>
  <si>
    <t>1.12 Refazer os passos de 1.7 a 1.9, até o ano mais recente. Quando o ano mais recente for atingido, em "Ano", marcar a caixa de seleção à esquerda do ano mais antigo disponível e em "Tipo Crime", marcar a caixa de seleção à esquerda de "Roubo de veículo"</t>
  </si>
  <si>
    <t>1.13 Refazer os passos de 1.7 a 1.9, até o ano mais recente. Quando o ano mais recente for atingido, em "Ano", marcar a caixa de seleção à esquerda do ano mais antigo disponível e em "Tipo Crime", marcar a caixa de seleção à esquerda de "Furto de veículo"</t>
  </si>
  <si>
    <t>2.1 Construir as variáveis "Brasil" e "Nordeste", e atribuir às mesmas as médias das taxas de seus respectivos estados</t>
  </si>
  <si>
    <t>3.1 Fazer uma tabela com as taxas de Brasil, Nordeste e Sergipe, por tipo de roubo, ou furto e ano, conforme a figura do Anuário</t>
  </si>
  <si>
    <t>Tabela 19.1: Indicadores de roubos e furtos</t>
  </si>
  <si>
    <t>Indicadores
selecionados</t>
  </si>
  <si>
    <t>Fontes: SINESP</t>
  </si>
  <si>
    <t>A = Roubo a instituição financeira; B = Roubo de carga; C = Roubo de veículos; D = furto de veículos</t>
  </si>
  <si>
    <t>Taxas por: 100 mil habitantes, 100 unidades financeiras, ou 100 mil veículos</t>
  </si>
  <si>
    <t>Roubos a inst finan</t>
  </si>
  <si>
    <t>Roubo de carga</t>
  </si>
  <si>
    <t>Roubo de veículo</t>
  </si>
  <si>
    <t>Furto de veículo</t>
  </si>
  <si>
    <t>Tx /100 mil</t>
  </si>
  <si>
    <t>Tabela 19.2: Indicadores de Segurança Pública</t>
  </si>
  <si>
    <t>1.1 Indicadores</t>
  </si>
  <si>
    <t>1.1.1 Acessar https://forumseguranca.org.br/anuario-brasileiro-seguranca-publica/</t>
  </si>
  <si>
    <t>1.1.2 Quando a janela flutuante intitulada "Acesse a Publicação" aparecer na parte de baixo da tela, clicar em "Excel"</t>
  </si>
  <si>
    <t>1.1.3 Na planilha "Índice", clicar na tabela  "Despesa per capita realizada com a Função Segurança Pública" e selecionar os dados de todos os anos disponíveis (completos/se for trimestral, é a tabela errada), de "Brasil", ou "Total" e "Sergipe"</t>
  </si>
  <si>
    <t>1.1.4 Na planilha "Índice", clicar na tabela  "Participação das despesas realizadas com a Função Segurança Pública no total das despesas realizadas" e selecionar os dados de todos os anos disponíveis (completos/se for trimestral, é a tabela errada), de "Brasil", ou "Total" e "Sergipe"</t>
  </si>
  <si>
    <t>1.1.5 Clicar na planilha "Índice" e clicar na tabela  "Total de pessoas privadas de liberdade no Sistema Penitenciário, vagas no sistema prisional e percentual de ocupação"</t>
  </si>
  <si>
    <t>1.1.6 Na coluna "Razão preso/vaga", coletar os dados dos dois anos (completos/se for trimestral, é a tabela errada), de "Brasil" e "Sergipe"</t>
  </si>
  <si>
    <t>1.1.7 Acessar https://forumseguranca.org.br/anuario-brasileiro-seguranca-publica/</t>
  </si>
  <si>
    <t>1.1.8 Descer a tela e em "Publicações Anteriores", clicar no botão referente ao Anuário anterior ao mais recente</t>
  </si>
  <si>
    <t>1.1.9 Refazer os passos de 1.1.3 a 1.1.7 e acessar o Anuário anterior ao último trabalhado, até que os dados de 2015 tenham sido obtidos</t>
  </si>
  <si>
    <t>2. Tratameno dos dados: veja, abaixo da tabela de despesas per capita com segurança (item 1.1.3) a referência de ano e índice com que os dados foram deflacionados e cite-as abaixo da tabela do Anuário</t>
  </si>
  <si>
    <t>3.1 Apresentar os dados coletados da razão presos/vagas e de despesas com segurança no total das despesas, bem como do valor dos gastos per capita com Segurança Pública em uma tabela, por ano e para Brasil e Sergipe, conforme a figura do Anuário</t>
  </si>
  <si>
    <t>Tabela 19.2: Indicadores de segurança pública</t>
  </si>
  <si>
    <t>A*</t>
  </si>
  <si>
    <t>B**</t>
  </si>
  <si>
    <t>Fonte: FBSP/Anuário Brasileiro de Segurança Pública</t>
  </si>
  <si>
    <t>A = Razão presos/vagas no sistema presidiário; B = Gastos per capita com Segurança Pública;</t>
  </si>
  <si>
    <t>C = Razão despesas com Segurança Pública/total das despesas</t>
  </si>
  <si>
    <t>* Br = União; ** Em R$ de 2020 (IPCA)</t>
  </si>
  <si>
    <t>Tabela 19.3: Violência doméstica e sexual, por número de vítimas do sexo feminino</t>
  </si>
  <si>
    <t>1.1.3 Na planilha "Índice", clicar na tabela  "Lesão corporal dolosa, por número de vítimas do sexo feminino – 1º semestre 2019-2020" e coletar os dados de "Brasil" e de todos os estados do Nordeste, para todos os anos disponíveis</t>
  </si>
  <si>
    <t>1.1.4 Na planilha "Índice", clicar na tabela  "Ameaça, por número de vítimas do sexo feminino – 1º semestre 2019-2020" e coletar os dados de "Brasil" e de todos os estados do Nordeste, para todos os anos disponíveis</t>
  </si>
  <si>
    <t>1.1.5 Na planilha "Índice", clicar na tabela  "Estupro e estupro de vulnerável, por número de vítimas do sexo feminino – 1º semestre 2019-2020" e coletar os dados de "Brasil" e de todos os estados do Nordeste, para todos os anos disponíveis</t>
  </si>
  <si>
    <t>2.1 Criar a variável Nordeste e  atribuir a ela a soma dos valores de seus estados em cada ano</t>
  </si>
  <si>
    <t>2.2 Calcular a variação para a variável "Nordeste", da seguinte forma: [(V1/V0)-1]x100, sendo V1 = valor no ano mais recente; V0 = valor no primeiro ano</t>
  </si>
  <si>
    <t>3.1 Apresentar os dados coletados e calculados em uma tabela, por ano e para Brasil e Sergipe, conforme a figura do Anuário</t>
  </si>
  <si>
    <r>
      <t>2019 (1</t>
    </r>
    <r>
      <rPr>
        <b/>
        <vertAlign val="superscript"/>
        <sz val="12"/>
        <color theme="0"/>
        <rFont val="Tahoma"/>
        <family val="2"/>
      </rPr>
      <t>o</t>
    </r>
    <r>
      <rPr>
        <b/>
        <sz val="12"/>
        <color theme="0"/>
        <rFont val="Tahoma"/>
        <family val="2"/>
      </rPr>
      <t xml:space="preserve"> semestre)</t>
    </r>
  </si>
  <si>
    <r>
      <t>2020 (1</t>
    </r>
    <r>
      <rPr>
        <b/>
        <vertAlign val="superscript"/>
        <sz val="12"/>
        <color theme="0"/>
        <rFont val="Tahoma"/>
        <family val="2"/>
      </rPr>
      <t>o</t>
    </r>
    <r>
      <rPr>
        <b/>
        <sz val="12"/>
        <color theme="0"/>
        <rFont val="Tahoma"/>
        <family val="2"/>
      </rPr>
      <t xml:space="preserve"> semestre)</t>
    </r>
  </si>
  <si>
    <t>Variação (%)</t>
  </si>
  <si>
    <t>Lesão corporal dolosa</t>
  </si>
  <si>
    <t>Ameaça</t>
  </si>
  <si>
    <t>Estupro</t>
  </si>
  <si>
    <t>Estupro de vulnerável</t>
  </si>
  <si>
    <t>Lesão corporal dolosa (vítimas do sexo feminino)</t>
  </si>
  <si>
    <t>Ameaça (vítimas do sexo feminino)</t>
  </si>
  <si>
    <t>Estupro - vítimas do sexo feminino</t>
  </si>
  <si>
    <t>Estupro de vulnerável - vítimas do sexo feminino</t>
  </si>
  <si>
    <t>Var</t>
  </si>
  <si>
    <r>
      <t xml:space="preserve">Paraíba </t>
    </r>
    <r>
      <rPr>
        <vertAlign val="superscript"/>
        <sz val="8"/>
        <color theme="1"/>
        <rFont val="Arial"/>
        <family val="2"/>
      </rPr>
      <t>(3)</t>
    </r>
  </si>
  <si>
    <t>Gráfico 20.1: Seis menores índices de desenvolvimento humano e posição de Sergipe</t>
  </si>
  <si>
    <t>1.1 Acessar: http://ivs.ipea.gov.br/index.php/pt/planilha</t>
  </si>
  <si>
    <t>1.2 Em "Territorialidade", selecionar "Brasil", "Macroregião" e "UF"</t>
  </si>
  <si>
    <t>1.3 Em "Macroregiões", selecionar "Nordeste"</t>
  </si>
  <si>
    <t>1.4 Em "Índices", selecionar "IDHM"</t>
  </si>
  <si>
    <t>1.5 Clicar no botão "Gerar grid"</t>
  </si>
  <si>
    <t>1.6 No canto inferior esquerdo da moldura da tabela, clicar em "csv"</t>
  </si>
  <si>
    <t>2.1 Selecionar os seis estados de menores IDHM e reunir a eles Brasil, Nordeste e Sergipe</t>
  </si>
  <si>
    <t>2.2 Calcular a diferença entre os IDHM do ano mais recente e do primeiro ano da série</t>
  </si>
  <si>
    <t>2.3 Selcionar os seis estados de menores variações e reunir a eles Brasil, Nordeste e Sergipe</t>
  </si>
  <si>
    <t>3.1 Fazer um gráfico de barras agrupadas para os seis estados de menores IDHM, reunindo a eles Sergipe, Nordeste e Brasil</t>
  </si>
  <si>
    <t>3.2 Fazer um gráfico de barras agrupadas para os seis estados de menores diferenças entre os IDHM dos anos extremos, reunindo a eles Sergipe, Nordeste e Brasil</t>
  </si>
  <si>
    <t>Ordem inversa</t>
  </si>
  <si>
    <t>IDHM</t>
  </si>
  <si>
    <t>Nome da UF</t>
  </si>
  <si>
    <t>Gráfico 20.2: Índice de Desenvolvimento Humano</t>
  </si>
  <si>
    <t>1.3 Em "Macroregiões", selecionar " Nordeste"</t>
  </si>
  <si>
    <t>1.4 Em "UF", selecionar "Sergipe"</t>
  </si>
  <si>
    <t>Gráfico 20.3: Seis maiores índices de vulnerabilidade social e posição de Sergipe</t>
  </si>
  <si>
    <t>1.4 Em "Índices", selecionar "IVS"</t>
  </si>
  <si>
    <t>2.1 Selecionar os seis estados de maiores IVS e reunir a eles Brasil, Nordeste e Sergipe</t>
  </si>
  <si>
    <t>2.2 Calcular a diferença entre os IVS do ano mais recente e do primeiro ano da série, para todas as unidades territoriais</t>
  </si>
  <si>
    <t>2.3 Selecionar os seis estados de maiores diferenças e reunir a eles Brasil, Nordeste e Sergipe</t>
  </si>
  <si>
    <t>3.1 Fazer um gráfico de barras agrupadas para os seis estados de maiores IVS, reunindo a eles Sergipe, Nordeste e Brasil</t>
  </si>
  <si>
    <t>3.2 Fazer um gráfico de barras agrupadas para os seis estados de mAIores diferenças entre os IVS dos anos extremos, reunindo a eles Sergipe, Nordeste e Brasil</t>
  </si>
  <si>
    <t>2017-2000</t>
  </si>
  <si>
    <t>Gráfico 20.4: Índice de Vulnerabilidade Social</t>
  </si>
  <si>
    <t>Gráfico 20.5: Seis maiores percentuais de pessoas pobres e posição de Sergipe</t>
  </si>
  <si>
    <t>1.1 Dados de pessoas pobres:</t>
  </si>
  <si>
    <t>1.1.1 Acessar: https://www.ibge.gov.br/estatisticas/downloads-estatisticas.html</t>
  </si>
  <si>
    <t>1.1.2 Clicar em "Indicadores Sociais" -&gt; "Síntese de Indicadores Sociais" -&gt; "Síntese de Indicadores Sociais_[ano mais recente]" -&gt; "Rendimento" -&gt; "Rendimento_xls.zip"</t>
  </si>
  <si>
    <t>1.1.3 Abrir o arquivo "Tabela 2.26 UF"</t>
  </si>
  <si>
    <t>1.1.4 Em cada planilha (ano), clicar na coluna "Pessoas" -&gt; "Com rendimento domiciliar per capita inferior a US$ 5,5 PPC 2011" -&gt; "Percentual", coletar dados de "Brasil", "Nordeste" e todos os estados</t>
  </si>
  <si>
    <t>2.1 Selecionar os seis estados de maiores percentuais e reunir a eles Brasil, Nordeste e Sergipe</t>
  </si>
  <si>
    <t>2.2 Calcular a diferença entre os percentuais do ano mais recente e do primeiro ano da série, para todas as unidades territoriais</t>
  </si>
  <si>
    <t>3.1 Fazer um gráfico de barras agrupadas para os seis estados de maiores percentuais, reunindo a eles Sergipe, Nordeste e Brasil</t>
  </si>
  <si>
    <t>3.2 Fazer um gráfico de barras agrupadas para os seis estados de maiores diferenças entre os percentuais dos anos extremos, reunindo a eles Sergipe, Nordeste e Brasil</t>
  </si>
  <si>
    <t>Linha de pobreza (US$ 5,50)</t>
  </si>
  <si>
    <t>Gráfico 20.6: Percentual de pessoas pobres</t>
  </si>
  <si>
    <t>1.1.4 Em cada planilha (ano), clicar na coluna "Pessoas" -&gt; "Com rendimento domiciliar per capita inferior a US$ 5,5 PPC 2011" -&gt; "Percentual", coletar dados de "Brasil", "Nordeste" e "Sergipe"</t>
  </si>
  <si>
    <t>Gráfico 20.7: Seis maiores percentuais de pessoas miseráveis e posição de Sergipe</t>
  </si>
  <si>
    <t>1.1.3 Abrir o arquivo "Tabela 2.26a UF"</t>
  </si>
  <si>
    <t>1.1.4 Em cada planilha (ano), coletar dados da coluna "Pessoas" -&gt; "Com rendimento domiciliar per capita inferior a US$ 1,9 PPC 2011" -&gt; "Percentual", de "Brasil", "Nordeste" e todos os estados</t>
  </si>
  <si>
    <t>Linha de miséria (US$ 1,9)</t>
  </si>
  <si>
    <t>Percentual</t>
  </si>
  <si>
    <t>Gráfico 20.8: Percentual de pessoas miseráveis</t>
  </si>
  <si>
    <t>1.1.4 Em cada planilha (ano), clicar na coluna "Pessoas" -&gt; "Com rendimento domiciliar per capita inferior a US$ 1,9 PPC 2011" -&gt; "Percentual", coletar dados de "Brasil", "Nordeste" e "Sergipe"</t>
  </si>
  <si>
    <t>Gráfico 20.9: Parcela de famílias extremamente pobres no Cadastro Único do Governo Federal</t>
  </si>
  <si>
    <t>1.1 De famílias cadastradas por faixa de renda:</t>
  </si>
  <si>
    <t>1.1.1 Acessar: https://cecad.cidadania.gov.br/agregado/index4.php</t>
  </si>
  <si>
    <t>1.1.2 No menu vertical à esquerda, clicar em "Cadastro Único" -&gt; "Famílias" -&gt; "Distribuição das famílias por faixa de renda per capita"</t>
  </si>
  <si>
    <t>1.1.3 Baixar a tela e clicar no sinal de + à frente de "Série Histórica"</t>
  </si>
  <si>
    <t>1.1.4 Coletar os dados de "1- Qtd de famílias em situação de extrema pobreza", de dezembro de cada ano e da data mais recente disponível</t>
  </si>
  <si>
    <t>1.1.5 Subir a tela e em "Escolha estado e/ou município" selecionar "Nordeste"</t>
  </si>
  <si>
    <t>1.1.6 Clicar no botão "Consultar"</t>
  </si>
  <si>
    <t>1.1.7 Baixar a tela e clicar no sinal de + à frente de "Série Histórica"</t>
  </si>
  <si>
    <t>1.1.8 Coletar os dados de "1- Qtd de famílias em situação de extrema pobreza", de dezembro de cada ano e da última data disponível</t>
  </si>
  <si>
    <t>1.1.9 Subir a tela e em "Escolha estado e/ou município" selecionar "Sergipe"</t>
  </si>
  <si>
    <t>1.1.10 Clicar no botão "Consultar"</t>
  </si>
  <si>
    <t>1.1.11 Baixar a tela e clicar no sinal de + à frente de "Série Histórica"</t>
  </si>
  <si>
    <t>1.1.12 Coletar os dados de "1- Qtd de famílias em situação de extrema pobreza", de dezembro de cada ano e da última data disponível</t>
  </si>
  <si>
    <t>1.2 Do total de famílias cadastradas no CADun:</t>
  </si>
  <si>
    <t>1.2.1 Acessar: https://cecad.cidadania.gov.br/agregado/index4.php</t>
  </si>
  <si>
    <t>1.2.2 No menu vertical à esquerda, clicar em "Cadastro Único" -&gt; "Famílias" -&gt; "Famílias no Cadastro Único"</t>
  </si>
  <si>
    <t>1.2.3 Em "Escolha estado e/ou município", selecionar "Brasil"</t>
  </si>
  <si>
    <t>1.2.4 Clicar no botão "Consultar"</t>
  </si>
  <si>
    <t>1.2.5 Baixar a tela e clicar no sinal de + à frente de "Série Histórica"</t>
  </si>
  <si>
    <t>1.2.6 Coletar os dados para o mesmo período dos dados coletados por faixa de renda</t>
  </si>
  <si>
    <t>1.2.7 Subir a tela e em "Escolha estado e/ou município" selecionar "Nordeste"</t>
  </si>
  <si>
    <t>1.2.8 Clicar no botão "Consultar"</t>
  </si>
  <si>
    <t>1.2.9 Baixar a tela e clicar no sinal de + à frente de "Série Histórica"</t>
  </si>
  <si>
    <t>1.2.10 Coletar os dados para o mesmo período dos dados coletados por faixa de renda</t>
  </si>
  <si>
    <t>1.2.11 Subir a tela e em "Escolha estado e/ou município" selecionar "Sergipe"</t>
  </si>
  <si>
    <t>1.2.12 Clicar no botão "Consultar"</t>
  </si>
  <si>
    <t>1.2.13 Baixar a tela e clicar no sinal de + à frente de "Série Histórica"</t>
  </si>
  <si>
    <t>1.2.14 Coletar os dados para o mesmo período dos dados coletados por faixa de renda</t>
  </si>
  <si>
    <t>2.1 Calcular o percentual de famílias extremamente pobres no Cadastro Único da seguinte forma: X it / F it, sendo X = número de famílias extremamente pobres, F = número de famílias no Cadastro Único, i = unidade territorial, t = ano</t>
  </si>
  <si>
    <t>2.2 Calcular o percentual de famílias pobres no Cadastro Único da seguinte forma: P it / F it, sendo P = número de famílias pobres, F = número de famílias no Cadatro Único, i = unidade territorial, t = ano</t>
  </si>
  <si>
    <t>EXTREMA POBREZA</t>
  </si>
  <si>
    <t>mês</t>
  </si>
  <si>
    <t>fam miseráveis</t>
  </si>
  <si>
    <t>Pessoas no CADun</t>
  </si>
  <si>
    <t>Fam mis/Cadun</t>
  </si>
  <si>
    <t>data</t>
  </si>
  <si>
    <t>Gráfico 20.10: : Parcela de famílias pobres no Cadastro Único do Governo Federal</t>
  </si>
  <si>
    <t>1.1.4 Coletar os dados de "2- Qtd de famílias em situação de pobreza", de dezembro de cada ano e da data mais recente disponível</t>
  </si>
  <si>
    <t>1.1.8 Coletar os dados de "2- Qtd de famílias em situação de pobreza", de dezembro de cada ano e da última data disponível</t>
  </si>
  <si>
    <t>1.1.12 Coletar os dados de "2- Qtd de famílias em situação de pobreza", de dezembro de cada ano e da última data disponível</t>
  </si>
  <si>
    <t>fam pobres</t>
  </si>
  <si>
    <t>Fam pob/Cadun</t>
  </si>
  <si>
    <t>1.2 Clicar em "Indicadores Sociais" -&gt; "Síntese de Indicadores Sociais" -&gt; "Síntese de Indicadores Sociais_[ano mais recente]" -&gt; "Rendimento" -&gt; "Rendimento_xls.zip"</t>
  </si>
  <si>
    <t>1.3 Abrir o arquivo "Tabela 2.11"</t>
  </si>
  <si>
    <t>1.4 Em cada planilha (ano), coletar dados da coluna "Índice de Gini" -&gt; "Índice", de "Brasil", "Nordeste" e todos os estados</t>
  </si>
  <si>
    <t>2.1 Selecionar os seis estados de maiores índices e reunir a eles Brasil, Nordeste e Sergipe</t>
  </si>
  <si>
    <t>2.2 Calcular a diferença entre os índices do ano mais recente e do primeiro ano da série, para todas as unidades territoriais</t>
  </si>
  <si>
    <t>3.1 Fazer um gráfico de barras agrupadas para os seis estados de maiores ´´indices, reunindo a eles Sergipe, Nordeste e Brasil</t>
  </si>
  <si>
    <t>3.2 Fazer um gráfico de barras agrupadas para os seis estados de maiores diferenças entre os índices dos anos extremos, reunindo a eles Sergipe, Nordeste e Brasil</t>
  </si>
  <si>
    <t>Gráfico 20.12: Índice de Gini</t>
  </si>
  <si>
    <t>8) 2018 a 2021 :estimativas das populações residentes municipais calculadas com base na Projeção da população para o Brasil e Unidades da Federação, por sexo e idade,Revisão 2018. Notas metodológicas podem ser consultadas em: https://www.ibge.gov.br/estatisticas/sociais/populacao/9103-estimativas-de-populacao.html?=&amp;t=notas-tecnicas</t>
  </si>
  <si>
    <t>20-19</t>
  </si>
  <si>
    <t>2020-2010</t>
  </si>
  <si>
    <t>Brasil, Grandes Regiões e Unidades da Federação</t>
  </si>
  <si>
    <t>Tabela 3 - Série encadeada do volume do Produto Interno Bruto, segundo Brasil, Grandes Regiões e Unidades da Federação - 2010-2020</t>
  </si>
  <si>
    <t>S</t>
  </si>
  <si>
    <t>SD</t>
  </si>
  <si>
    <t>CO</t>
  </si>
  <si>
    <t>N</t>
  </si>
  <si>
    <t>Tabela 1 - Produto Interno Bruto (valores correntes) - Brasil, Grandes Regiões e Unidades da Federação - 2010-2020</t>
  </si>
  <si>
    <t>Série encadeada do volume do Produto Interno Bruto (base:2020 = 100)</t>
  </si>
  <si>
    <t>PIB defl pc 2020:</t>
  </si>
  <si>
    <t>% (2020/2010)</t>
  </si>
  <si>
    <t>Indústrias de Transformação</t>
  </si>
  <si>
    <t>Artes, cultura, esporte e recreação e outras atividades de serviços</t>
  </si>
  <si>
    <t>Serviços domésticos</t>
  </si>
  <si>
    <t>2010-2020</t>
  </si>
  <si>
    <t>2019-2020</t>
  </si>
  <si>
    <t>2.1 Deflacionar (excluir a inflação) os valores, da seguinte forma:</t>
  </si>
  <si>
    <t>2.1.1.2 Calcular os índices dos anos sucessivamente anteriores, da seguinte forma: Índice do ano anterior = índice do ano posterior / índice de preço (penúltima coluna) do ano posterior</t>
  </si>
  <si>
    <t>2021</t>
  </si>
  <si>
    <t>Quantidade (2021/2010)</t>
  </si>
  <si>
    <t>Valor (2021/2010)</t>
  </si>
  <si>
    <t>Quantidade (2021/2020)</t>
  </si>
  <si>
    <t>Valor (2021/2020)</t>
  </si>
  <si>
    <t>2010-2021</t>
  </si>
  <si>
    <t>2021-2010</t>
  </si>
  <si>
    <t>Alfafa fenada</t>
  </si>
  <si>
    <t>Alho</t>
  </si>
  <si>
    <t>Aveia (em grão)</t>
  </si>
  <si>
    <t>Batata-inglesa</t>
  </si>
  <si>
    <t>Cana para forragem</t>
  </si>
  <si>
    <t>Cebola</t>
  </si>
  <si>
    <t>Centeio (em grão)</t>
  </si>
  <si>
    <t>Cevada (em grão)</t>
  </si>
  <si>
    <t>Ervilha (em grão)</t>
  </si>
  <si>
    <t>Juta (fibra)</t>
  </si>
  <si>
    <t>Linho (semente)</t>
  </si>
  <si>
    <t>Malva (fibra)</t>
  </si>
  <si>
    <t>Mamona (baga)</t>
  </si>
  <si>
    <t>Melão</t>
  </si>
  <si>
    <t>Rami (fibra)</t>
  </si>
  <si>
    <t>Soja (em grão)</t>
  </si>
  <si>
    <t>Trigo (em grão)</t>
  </si>
  <si>
    <t>Triticale (em grão)</t>
  </si>
  <si>
    <t>Valores não deflacionados</t>
  </si>
  <si>
    <t>Valores deflacionados</t>
  </si>
  <si>
    <t>IP</t>
  </si>
  <si>
    <t>Produto das lavouras temporárias</t>
  </si>
  <si>
    <t>Gráfico 3.1: Valor da Produção na pecuária (R$ milhões de 2020)</t>
  </si>
  <si>
    <t>21-10</t>
  </si>
  <si>
    <t>21-20</t>
  </si>
  <si>
    <t>2021/2010</t>
  </si>
  <si>
    <t>2021/2020</t>
  </si>
  <si>
    <t>4º trimestre 2021</t>
  </si>
  <si>
    <t>4º trimestre 2022</t>
  </si>
  <si>
    <t>2022/2010</t>
  </si>
  <si>
    <t>2022/2021</t>
  </si>
  <si>
    <t>2.4 Calcular as médias das razões de todos os anos, para cada unidade territorial</t>
  </si>
  <si>
    <t>Índice (2021 = 100)</t>
  </si>
  <si>
    <t>2013-2021</t>
  </si>
  <si>
    <t>2.1.1.2 Calcular os índices dos anos sucessivamente anteriores, da seguinte forma: Índice do ano anterior = índice do ano posterior / (índice original de dezembro do ano posterior/índice original de dezembro do ano anterior)</t>
  </si>
  <si>
    <t>2022-2021</t>
  </si>
  <si>
    <t>2022/1997</t>
  </si>
  <si>
    <t>dezembro 2021</t>
  </si>
  <si>
    <t>1.1.1 Acessar '</t>
  </si>
  <si>
    <t>Receita bruta de prestação de Serviços (Brasil)</t>
  </si>
  <si>
    <t>Receita bruta de prestação de Serviços (Nordeste)</t>
  </si>
  <si>
    <t>* R$ constantes de 2020 (IPCA)</t>
  </si>
  <si>
    <t>Razão 22</t>
  </si>
  <si>
    <t>Rz22-12</t>
  </si>
  <si>
    <t>Ordem22</t>
  </si>
  <si>
    <t>Ordem22-12</t>
  </si>
  <si>
    <t>2022-2012</t>
  </si>
  <si>
    <t>4Tri21</t>
  </si>
  <si>
    <t>4Tri22</t>
  </si>
  <si>
    <t>4º tri 2022</t>
  </si>
  <si>
    <t>1T20</t>
  </si>
  <si>
    <t>4T21</t>
  </si>
  <si>
    <t>4T22</t>
  </si>
  <si>
    <t>1.3 Escolher a opção "xls" -&gt; "1_Estrutura_economica_e_mercado_de_trabalho_xls"</t>
  </si>
  <si>
    <t>1.4 Depois do download, selecionar "Tabela 1.40 (NENOSituacAtiv_Geo)"</t>
  </si>
  <si>
    <t>1º trimestre 2021</t>
  </si>
  <si>
    <t>2º trimestre 2021</t>
  </si>
  <si>
    <t>3º trimestre 2021</t>
  </si>
  <si>
    <t>1º trimestre 2022</t>
  </si>
  <si>
    <t>2º trimestre 2022</t>
  </si>
  <si>
    <t>3º trimestre 2022</t>
  </si>
  <si>
    <t>Tabela 14.1: Rendimento médio real por setor de atividade em Sergipe (R$ de 2022 - IPCA)</t>
  </si>
  <si>
    <t>2022*</t>
  </si>
  <si>
    <t>2018*</t>
  </si>
  <si>
    <t>1.1.1 Acessar: https://sidra.ibge.gov.br/tabela/3834</t>
  </si>
  <si>
    <t>VALORES CORRENTES</t>
  </si>
  <si>
    <t>Média(2002-2022)</t>
  </si>
  <si>
    <t>Média (2002-2022)</t>
  </si>
  <si>
    <t>2. Tratamento de dados (para todas as tabelas, quais sejam, valor bruto da produção, consumo intermediário e valor adicionado bruto):</t>
  </si>
  <si>
    <t>1.3 Em "Ano", selecionar o ano mais recente e seu anterior</t>
  </si>
  <si>
    <t>2.2 Somar os valores mensais de cada ano de Nordeste e, depois, de Sergipe</t>
  </si>
  <si>
    <t>POWER BI:</t>
  </si>
  <si>
    <t>No visual gráfico de colunas e linhas, Sergipe pode ser ocultado a partir de uma caixa de seleção.</t>
  </si>
  <si>
    <t>O gráfico de linhas pode ser criado como uma medida rápida que selecione a informação e seja</t>
  </si>
  <si>
    <t>inserida em "eixo y da linha"</t>
  </si>
  <si>
    <t>A linha segue um eixo y da direita e esse segue uma escala própria. Para sincronizar os eixos, de forma que</t>
  </si>
  <si>
    <t>a linha acompanhe os valores das colunas, em "formatar seu visual" &gt; "visual" &gt; "eixo y secundário",</t>
  </si>
  <si>
    <t>selecionar "alinhar zeros"</t>
  </si>
  <si>
    <t>Gráfico 14.1: Rendimento médio real habitualmente recebido</t>
  </si>
  <si>
    <t>Gráfico 9.1: Evolução das vendas do Comércio Varejista</t>
  </si>
  <si>
    <t>Gráfico 9.2: Evolução das vendas do Comércio Ampliado</t>
  </si>
  <si>
    <t>Tabela 4.1: Participação da indústria sergipana na produção industrial (VBP) do Brasil e do Nordeste</t>
  </si>
  <si>
    <t>Gráfico 5.1: Valor Bruto da Produção da Construção Civil</t>
  </si>
  <si>
    <t xml:space="preserve">Gráfico 5.2: Participação do valor bruto da produção da Construção em Sergipe, com relação ao Nordeste e ao Brasil
</t>
  </si>
  <si>
    <t>Gráfico 5.3: Participação do adicionado bruto da produção da Construção em Sergipe, com relação ao Nordeste e ao Brasil</t>
  </si>
  <si>
    <t>Gráfico 6.1: SIOP: Valor Bruto da Produção</t>
  </si>
  <si>
    <t>Gráfico 6.3 : SIOP: VBP (participação no Nordeste e no Brasil)</t>
  </si>
  <si>
    <t>Gráfico 6.4: SIOP: VAB (participação no Nordeste e no Brasil)</t>
  </si>
  <si>
    <t>Gráfico 11.7: Evolução do Déficit Previdenciário (Plano Financeiro) per capita</t>
  </si>
  <si>
    <t>Gráfico 11.8: Evolução do Déficit Previdenciário (Plano Financeiro) com relação à receita previdenciária</t>
  </si>
  <si>
    <t xml:space="preserve">Tabela 11.3: Necessidade de financiamento do Estado de Sergipe: componentes
</t>
  </si>
  <si>
    <t>Gráfico 11.12: Seis maiores aumentos da relação Dívida Consolidada Líquida (DCL) / Receita Corrente Líquida (RCL) e posição de Sergipe</t>
  </si>
  <si>
    <t>Tabela 13.1: Força de Trabalho na População</t>
  </si>
  <si>
    <t>Gráfico 14.2: Massa de rendimento</t>
  </si>
  <si>
    <t>Tabela 14.2: Distribuição do rendimento do trabalho, por classes de salário mínimo mensal per capita dos arranjos domiciliares</t>
  </si>
  <si>
    <t>Tabela 16.2: Proporção de domicílios sergipanos com bens duráveis, por tipo de bem</t>
  </si>
  <si>
    <t>Gráfico 19.8: Taxas de homicídios de homens jóvens (15 a 29 anos), por arma de fogo</t>
  </si>
  <si>
    <t>Gráfico 20.11: Seis maiores índices de Gini e posição de Sergipe</t>
  </si>
  <si>
    <t>Tabela 1.1: Participação do valor adicionado bruto no total de todas atividades</t>
  </si>
  <si>
    <t>Tabela 14.1: Rendimento médio real habitualente recebido, por setor de atividade</t>
  </si>
  <si>
    <t>Gráfico 11.2: Principais componentes da Receita Corrente Líquida</t>
  </si>
  <si>
    <r>
      <t>Tabela 11.1: Receitas Estaduais: v</t>
    </r>
    <r>
      <rPr>
        <sz val="12"/>
        <color theme="1"/>
        <rFont val="Tahoma"/>
        <family val="2"/>
      </rPr>
      <t>ariação real anual, a preços do último ano.</t>
    </r>
  </si>
  <si>
    <t>Gráfico 11.3: ICMS por setor de atividade</t>
  </si>
  <si>
    <t>Gráfico 11.4: Evolução da arrecadação do ICMS, por setor de atividade</t>
  </si>
  <si>
    <t>Gráfico 11.10: Necessidade de financiamento do Estado de Sergipe com relação ao PIB</t>
  </si>
  <si>
    <t>Gráfico 18.8: Mortes evitáveis (pessoas com mais de 4 anos)</t>
  </si>
  <si>
    <t>Tabela 18.1: Leitos de Internação Hospitalar/100 mil habitantes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</si>
</sst>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1" formatCode="_-* #,##0_-;\-* #,##0_-;_-* &quot;-&quot;_-;_-@_-"/>
    <numFmt numFmtId="43" formatCode="_-* #,##0.00_-;\-* #,##0.00_-;_-* &quot;-&quot;??_-;_-@_-"/>
    <numFmt numFmtId="164" formatCode="0.0%"/>
    <numFmt numFmtId="165" formatCode="##0.0"/>
    <numFmt numFmtId="166" formatCode="#,##0.0"/>
    <numFmt numFmtId="167" formatCode="0.0"/>
    <numFmt numFmtId="168" formatCode="_(* #,##0_);_(* \(#,##0\);_(* &quot;-&quot;??_);_(@_)"/>
    <numFmt numFmtId="169" formatCode="_-* #,##0.0_-;\-* #,##0.0_-;_-* &quot;-&quot;??_-;_-@_-"/>
    <numFmt numFmtId="170" formatCode="_(* #,##0.00_);_(* \(#,##0.00\);_(* &quot;-&quot;??_);_(@_)"/>
    <numFmt numFmtId="171" formatCode="#\ ###\ ###\ ##0"/>
    <numFmt numFmtId="172" formatCode="0.000"/>
    <numFmt numFmtId="173" formatCode="0.0\ ;\-0.0\ "/>
    <numFmt numFmtId="174" formatCode="#\ ##0.0_ ;\-#\ ##0.0\ "/>
    <numFmt numFmtId="175" formatCode="#,##0.0_ ;\-#,##0.0\ "/>
    <numFmt numFmtId="176" formatCode="_-* #\ ###\ ##0.0_-;\-* #\ ###\ ##0.0_-;_-* \-_-;_-@_-"/>
    <numFmt numFmtId="177" formatCode="0.0_ ;\-0.0\ "/>
    <numFmt numFmtId="178" formatCode="0.00_ ;\-0.00\ "/>
    <numFmt numFmtId="179" formatCode="0;[Red]0"/>
    <numFmt numFmtId="180" formatCode="#\ ##0_ ;\-#\ ##0\ "/>
    <numFmt numFmtId="181" formatCode="_-* #,##0_-;\-* #,##0_-;_-* &quot;-&quot;??_-;_-@_-"/>
    <numFmt numFmtId="182" formatCode="_-* #,##0.0_-;\-* #,##0.0_-;_-* &quot;-&quot;?_-;_-@_-"/>
    <numFmt numFmtId="183" formatCode="_-* #\ ###\ ##0.000_-;\-* #\ ###\ ##0.000_-;_-* \-_-;_-@_-"/>
    <numFmt numFmtId="184" formatCode="_-* #,##0.000_-;\-* #,##0.000_-;_-* &quot;-&quot;???_-;_-@_-"/>
    <numFmt numFmtId="185" formatCode="#\ ###\ ###\ ###\ ###"/>
    <numFmt numFmtId="186" formatCode="0.0000"/>
  </numFmts>
  <fonts count="126" x14ac:knownFonts="1">
    <font>
      <sz val="11"/>
      <color theme="1"/>
      <name val="Calibri"/>
      <family val="2"/>
      <scheme val="minor"/>
    </font>
    <font>
      <sz val="8"/>
      <name val="Calibri"/>
      <family val="2"/>
      <scheme val="minor"/>
    </font>
    <font>
      <sz val="6"/>
      <color indexed="8"/>
      <name val="Arial"/>
      <family val="2"/>
    </font>
    <font>
      <sz val="11"/>
      <color indexed="8"/>
      <name val="Univers"/>
      <family val="2"/>
    </font>
    <font>
      <b/>
      <sz val="11"/>
      <color indexed="8"/>
      <name val="Univers"/>
      <family val="2"/>
    </font>
    <font>
      <sz val="11"/>
      <color theme="1"/>
      <name val="Calibri"/>
      <family val="2"/>
      <scheme val="minor"/>
    </font>
    <font>
      <sz val="11"/>
      <color theme="1"/>
      <name val="Tahoma"/>
      <family val="2"/>
    </font>
    <font>
      <b/>
      <sz val="14"/>
      <color theme="0"/>
      <name val="Tahoma"/>
      <family val="2"/>
    </font>
    <font>
      <sz val="14"/>
      <color theme="1"/>
      <name val="Tahoma"/>
      <family val="2"/>
    </font>
    <font>
      <sz val="12"/>
      <color theme="1"/>
      <name val="Tahoma"/>
      <family val="2"/>
    </font>
    <font>
      <sz val="10"/>
      <color theme="1"/>
      <name val="Calibri"/>
      <family val="2"/>
      <scheme val="minor"/>
    </font>
    <font>
      <b/>
      <sz val="12"/>
      <color theme="1"/>
      <name val="Tahoma"/>
      <family val="2"/>
    </font>
    <font>
      <sz val="10"/>
      <name val="Arial"/>
      <family val="2"/>
    </font>
    <font>
      <sz val="11"/>
      <color indexed="8"/>
      <name val="Calibri"/>
      <family val="2"/>
    </font>
    <font>
      <b/>
      <sz val="10"/>
      <name val="Calibri"/>
      <family val="2"/>
      <scheme val="minor"/>
    </font>
    <font>
      <sz val="10"/>
      <color indexed="8"/>
      <name val="Arial"/>
      <family val="2"/>
    </font>
    <font>
      <sz val="12"/>
      <color rgb="FF000000"/>
      <name val="Tahoma"/>
      <family val="2"/>
    </font>
    <font>
      <sz val="6"/>
      <color indexed="8"/>
      <name val="Arial"/>
      <family val="2"/>
    </font>
    <font>
      <b/>
      <sz val="7"/>
      <color indexed="8"/>
      <name val="Univers"/>
      <family val="2"/>
    </font>
    <font>
      <sz val="7"/>
      <color indexed="8"/>
      <name val="Univers"/>
      <family val="2"/>
    </font>
    <font>
      <sz val="11"/>
      <color indexed="64"/>
      <name val="Calibri"/>
      <family val="2"/>
      <scheme val="minor"/>
    </font>
    <font>
      <sz val="10"/>
      <name val="Arial"/>
      <family val="2"/>
    </font>
    <font>
      <sz val="10"/>
      <name val="Arial"/>
      <family val="2"/>
      <charset val="1"/>
    </font>
    <font>
      <sz val="12"/>
      <color indexed="8"/>
      <name val="Arial"/>
      <family val="2"/>
    </font>
    <font>
      <sz val="10"/>
      <name val="Calibri"/>
      <family val="2"/>
      <scheme val="minor"/>
    </font>
    <font>
      <b/>
      <i/>
      <sz val="10"/>
      <color indexed="8"/>
      <name val="Arial"/>
      <family val="2"/>
    </font>
    <font>
      <b/>
      <sz val="11"/>
      <color theme="1"/>
      <name val="Calibri"/>
      <family val="2"/>
      <scheme val="minor"/>
    </font>
    <font>
      <sz val="8"/>
      <name val="Arial"/>
      <family val="2"/>
    </font>
    <font>
      <sz val="8"/>
      <color theme="1"/>
      <name val="Calibri"/>
      <family val="2"/>
      <scheme val="minor"/>
    </font>
    <font>
      <b/>
      <sz val="8"/>
      <color theme="1"/>
      <name val="Calibri"/>
      <family val="2"/>
      <scheme val="minor"/>
    </font>
    <font>
      <b/>
      <sz val="12"/>
      <color theme="0"/>
      <name val="Tahoma"/>
      <family val="2"/>
    </font>
    <font>
      <b/>
      <sz val="11"/>
      <color theme="1"/>
      <name val="Tahoma"/>
      <family val="2"/>
    </font>
    <font>
      <b/>
      <sz val="7"/>
      <name val="Univers 45 Light"/>
    </font>
    <font>
      <vertAlign val="superscript"/>
      <sz val="11"/>
      <color theme="1"/>
      <name val="Calibri"/>
      <family val="2"/>
      <scheme val="minor"/>
    </font>
    <font>
      <b/>
      <sz val="12"/>
      <name val="Tahoma"/>
      <family val="2"/>
    </font>
    <font>
      <sz val="10"/>
      <color theme="1"/>
      <name val="Tahoma"/>
      <family val="2"/>
    </font>
    <font>
      <i/>
      <sz val="11"/>
      <color theme="1"/>
      <name val="Calibri"/>
      <family val="2"/>
      <scheme val="minor"/>
    </font>
    <font>
      <sz val="10"/>
      <color indexed="8"/>
      <name val="Arial"/>
      <family val="2"/>
    </font>
    <font>
      <sz val="12"/>
      <color theme="1"/>
      <name val="Times New Roman"/>
      <family val="1"/>
    </font>
    <font>
      <b/>
      <sz val="11"/>
      <name val="Tahoma"/>
      <family val="2"/>
    </font>
    <font>
      <sz val="10"/>
      <color indexed="8"/>
      <name val="Trebuchet MS"/>
      <family val="2"/>
    </font>
    <font>
      <sz val="10"/>
      <color indexed="8"/>
      <name val="Arial"/>
      <family val="2"/>
    </font>
    <font>
      <sz val="10"/>
      <color indexed="8"/>
      <name val="Arial"/>
      <family val="2"/>
    </font>
    <font>
      <sz val="10"/>
      <color indexed="8"/>
      <name val="Arial"/>
      <family val="2"/>
    </font>
    <font>
      <sz val="14"/>
      <color theme="1"/>
      <name val="Calibri"/>
      <family val="2"/>
      <scheme val="minor"/>
    </font>
    <font>
      <vertAlign val="superscript"/>
      <sz val="12"/>
      <color theme="1"/>
      <name val="Tahoma"/>
      <family val="2"/>
    </font>
    <font>
      <vertAlign val="subscript"/>
      <sz val="11"/>
      <color theme="1"/>
      <name val="Calibri"/>
      <family val="2"/>
      <scheme val="minor"/>
    </font>
    <font>
      <sz val="11"/>
      <color rgb="FF000000"/>
      <name val="Trebuchet MS"/>
      <family val="2"/>
    </font>
    <font>
      <b/>
      <sz val="12"/>
      <color theme="1"/>
      <name val="Calibri"/>
      <family val="2"/>
      <scheme val="minor"/>
    </font>
    <font>
      <u/>
      <sz val="11"/>
      <color theme="10"/>
      <name val="Calibri"/>
      <family val="2"/>
      <scheme val="minor"/>
    </font>
    <font>
      <sz val="8"/>
      <color indexed="8"/>
      <name val="Arial"/>
      <family val="2"/>
    </font>
    <font>
      <b/>
      <sz val="10"/>
      <color theme="0"/>
      <name val="Tahoma"/>
      <family val="2"/>
    </font>
    <font>
      <b/>
      <sz val="8"/>
      <name val="Arial"/>
      <family val="2"/>
    </font>
    <font>
      <b/>
      <sz val="8"/>
      <name val="Arial"/>
      <family val="2"/>
      <charset val="1"/>
    </font>
    <font>
      <sz val="8"/>
      <name val="Arial"/>
      <family val="2"/>
      <charset val="1"/>
    </font>
    <font>
      <sz val="11"/>
      <color rgb="FF000000"/>
      <name val="Tahoma"/>
      <family val="2"/>
    </font>
    <font>
      <sz val="10"/>
      <color indexed="8"/>
      <name val="Arial"/>
      <family val="2"/>
    </font>
    <font>
      <sz val="10"/>
      <color indexed="8"/>
      <name val="Arial"/>
      <family val="2"/>
    </font>
    <font>
      <b/>
      <sz val="8"/>
      <color rgb="FFFFFFFF"/>
      <name val="Arial"/>
      <family val="2"/>
    </font>
    <font>
      <b/>
      <sz val="9"/>
      <color rgb="FF333333"/>
      <name val="Arial"/>
      <family val="2"/>
    </font>
    <font>
      <sz val="8"/>
      <color rgb="FF000000"/>
      <name val="Arial"/>
      <family val="2"/>
    </font>
    <font>
      <b/>
      <sz val="10"/>
      <name val="Tahoma"/>
      <family val="2"/>
    </font>
    <font>
      <sz val="11"/>
      <color theme="0"/>
      <name val="Calibri"/>
      <family val="2"/>
      <scheme val="minor"/>
    </font>
    <font>
      <sz val="10"/>
      <name val="Verdana"/>
      <family val="2"/>
    </font>
    <font>
      <sz val="10"/>
      <color rgb="FF315049"/>
      <name val="Verdana"/>
      <family val="2"/>
    </font>
    <font>
      <sz val="9"/>
      <color rgb="FF315049"/>
      <name val="Verdana"/>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8"/>
      <color theme="1"/>
      <name val="Arial"/>
      <family val="2"/>
    </font>
    <font>
      <sz val="11"/>
      <color rgb="FF000000"/>
      <name val="Calibri"/>
      <family val="2"/>
      <scheme val="minor"/>
    </font>
    <font>
      <b/>
      <sz val="10"/>
      <color rgb="FF000000"/>
      <name val="Trebuchet MS"/>
      <family val="2"/>
    </font>
    <font>
      <sz val="7"/>
      <color theme="1"/>
      <name val="Calibri"/>
      <family val="2"/>
      <scheme val="minor"/>
    </font>
    <font>
      <b/>
      <sz val="11"/>
      <color rgb="FF333333"/>
      <name val="Verdana"/>
      <family val="2"/>
    </font>
    <font>
      <sz val="11"/>
      <color rgb="FF333333"/>
      <name val="Verdana"/>
      <family val="2"/>
    </font>
    <font>
      <b/>
      <sz val="10"/>
      <name val="Arial"/>
      <family val="2"/>
      <charset val="1"/>
    </font>
    <font>
      <sz val="11"/>
      <color rgb="FF333333"/>
      <name val="Arial"/>
      <family val="2"/>
    </font>
    <font>
      <sz val="10"/>
      <color indexed="8"/>
      <name val="Arial"/>
      <family val="2"/>
    </font>
    <font>
      <b/>
      <sz val="8"/>
      <color theme="1"/>
      <name val="Arial"/>
      <family val="2"/>
    </font>
    <font>
      <vertAlign val="superscript"/>
      <sz val="8"/>
      <color theme="1"/>
      <name val="Arial"/>
      <family val="2"/>
    </font>
    <font>
      <b/>
      <vertAlign val="superscript"/>
      <sz val="12"/>
      <color theme="0"/>
      <name val="Tahoma"/>
      <family val="2"/>
    </font>
    <font>
      <sz val="10"/>
      <color rgb="FF000000"/>
      <name val="Tahoma"/>
      <family val="2"/>
    </font>
    <font>
      <sz val="11"/>
      <color theme="1"/>
      <name val="Arial"/>
      <family val="2"/>
    </font>
    <font>
      <sz val="10"/>
      <color indexed="8"/>
      <name val="Tahoma"/>
      <family val="2"/>
    </font>
    <font>
      <b/>
      <sz val="9"/>
      <color indexed="9"/>
      <name val="Univers"/>
      <family val="2"/>
    </font>
    <font>
      <b/>
      <sz val="11"/>
      <color indexed="9"/>
      <name val="Univers"/>
      <family val="2"/>
    </font>
    <font>
      <sz val="10"/>
      <color indexed="8"/>
      <name val="Calibri"/>
      <family val="2"/>
    </font>
    <font>
      <sz val="10"/>
      <name val="Calibri"/>
      <family val="2"/>
    </font>
    <font>
      <b/>
      <sz val="10"/>
      <name val="Calibri"/>
      <family val="2"/>
    </font>
    <font>
      <b/>
      <sz val="10"/>
      <color indexed="8"/>
      <name val="Calibri"/>
      <family val="2"/>
    </font>
    <font>
      <b/>
      <sz val="11"/>
      <color indexed="64"/>
      <name val="Calibri"/>
      <family val="2"/>
      <scheme val="minor"/>
    </font>
    <font>
      <b/>
      <sz val="7"/>
      <name val="Univers 45 Light"/>
      <family val="2"/>
    </font>
    <font>
      <sz val="10"/>
      <color indexed="8"/>
      <name val="Arial"/>
      <family val="2"/>
    </font>
    <font>
      <sz val="10"/>
      <color indexed="8"/>
      <name val="Arial"/>
      <family val="2"/>
    </font>
    <font>
      <b/>
      <sz val="11"/>
      <name val="Calibri"/>
      <family val="2"/>
      <scheme val="minor"/>
    </font>
    <font>
      <sz val="10"/>
      <color rgb="FF595959"/>
      <name val="Calibri"/>
      <family val="2"/>
      <scheme val="minor"/>
    </font>
    <font>
      <vertAlign val="superscript"/>
      <sz val="11"/>
      <color rgb="FF000000"/>
      <name val="Calibri"/>
      <family val="2"/>
      <scheme val="minor"/>
    </font>
    <font>
      <i/>
      <sz val="14"/>
      <color theme="1"/>
      <name val="Tahoma"/>
      <family val="2"/>
    </font>
    <font>
      <sz val="8"/>
      <color rgb="FF000000"/>
      <name val="Verdana"/>
      <family val="2"/>
    </font>
    <font>
      <sz val="12.5"/>
      <color theme="1"/>
      <name val="Tahoma"/>
      <family val="2"/>
    </font>
    <font>
      <sz val="11"/>
      <color indexed="8"/>
      <name val="Calibri"/>
      <family val="2"/>
      <charset val="1"/>
    </font>
    <font>
      <sz val="10"/>
      <color indexed="10"/>
      <name val="Calibri"/>
      <family val="2"/>
    </font>
    <font>
      <u/>
      <sz val="11"/>
      <color theme="10"/>
      <name val="Calibri"/>
      <family val="2"/>
      <charset val="1"/>
    </font>
    <font>
      <sz val="14"/>
      <color indexed="8"/>
      <name val="Calibri"/>
      <family val="2"/>
    </font>
    <font>
      <sz val="8"/>
      <color rgb="FFC00000"/>
      <name val="Calibri"/>
      <family val="2"/>
      <scheme val="minor"/>
    </font>
    <font>
      <sz val="8"/>
      <color rgb="FFC00000"/>
      <name val="Calibri"/>
      <family val="2"/>
    </font>
    <font>
      <b/>
      <sz val="8"/>
      <color indexed="8"/>
      <name val="Univers"/>
      <family val="2"/>
    </font>
    <font>
      <b/>
      <sz val="10"/>
      <color theme="1"/>
      <name val="Calibri"/>
      <family val="2"/>
      <scheme val="minor"/>
    </font>
    <font>
      <sz val="11"/>
      <color rgb="FF333333"/>
      <name val="Calibri"/>
      <family val="2"/>
      <scheme val="minor"/>
    </font>
    <font>
      <sz val="11"/>
      <color theme="0" tint="-0.14999847407452621"/>
      <name val="Calibri"/>
      <family val="2"/>
      <scheme val="minor"/>
    </font>
    <font>
      <sz val="11"/>
      <name val="Calibri"/>
      <family val="2"/>
      <scheme val="minor"/>
    </font>
    <font>
      <sz val="11"/>
      <color theme="0" tint="-0.34998626667073579"/>
      <name val="Calibri"/>
      <family val="2"/>
      <scheme val="minor"/>
    </font>
    <font>
      <sz val="8"/>
      <color theme="0" tint="-0.34998626667073579"/>
      <name val="Arial"/>
      <family val="2"/>
    </font>
    <font>
      <sz val="11"/>
      <color theme="0" tint="-0.499984740745262"/>
      <name val="Calibri"/>
      <family val="2"/>
      <scheme val="minor"/>
    </font>
    <font>
      <sz val="11"/>
      <color rgb="FFC00000"/>
      <name val="Calibri"/>
      <family val="2"/>
      <scheme val="minor"/>
    </font>
  </fonts>
  <fills count="69">
    <fill>
      <patternFill patternType="none"/>
    </fill>
    <fill>
      <patternFill patternType="gray125"/>
    </fill>
    <fill>
      <patternFill patternType="solid">
        <fgColor theme="0" tint="-0.14999847407452621"/>
        <bgColor indexed="64"/>
      </patternFill>
    </fill>
    <fill>
      <patternFill patternType="solid">
        <fgColor rgb="FF83C7D7"/>
        <bgColor indexed="64"/>
      </patternFill>
    </fill>
    <fill>
      <patternFill patternType="solid">
        <fgColor rgb="FF4A4800"/>
        <bgColor indexed="64"/>
      </patternFill>
    </fill>
    <fill>
      <patternFill patternType="solid">
        <fgColor rgb="FFC00000"/>
        <bgColor indexed="64"/>
      </patternFill>
    </fill>
    <fill>
      <patternFill patternType="solid">
        <fgColor indexed="9"/>
        <bgColor indexed="8"/>
      </patternFill>
    </fill>
    <fill>
      <patternFill patternType="solid">
        <fgColor rgb="FF333300"/>
        <bgColor indexed="64"/>
      </patternFill>
    </fill>
    <fill>
      <patternFill patternType="solid">
        <fgColor rgb="FF00B050"/>
        <bgColor indexed="64"/>
      </patternFill>
    </fill>
    <fill>
      <patternFill patternType="solid">
        <fgColor theme="0"/>
        <bgColor indexed="64"/>
      </patternFill>
    </fill>
    <fill>
      <patternFill patternType="solid">
        <fgColor indexed="22"/>
        <bgColor indexed="0"/>
      </patternFill>
    </fill>
    <fill>
      <patternFill patternType="solid">
        <fgColor theme="0" tint="-0.249977111117893"/>
        <bgColor indexed="64"/>
      </patternFill>
    </fill>
    <fill>
      <patternFill patternType="solid">
        <fgColor rgb="FFFFFF00"/>
        <bgColor indexed="64"/>
      </patternFill>
    </fill>
    <fill>
      <patternFill patternType="solid">
        <fgColor indexed="9"/>
        <bgColor indexed="64"/>
      </patternFill>
    </fill>
    <fill>
      <patternFill patternType="solid">
        <fgColor rgb="FFFABF8F"/>
        <bgColor indexed="64"/>
      </patternFill>
    </fill>
    <fill>
      <patternFill patternType="solid">
        <fgColor rgb="FFFFFFFF"/>
        <bgColor rgb="FF000000"/>
      </patternFill>
    </fill>
    <fill>
      <patternFill patternType="solid">
        <fgColor rgb="FFD9D9D9"/>
        <bgColor indexed="64"/>
      </patternFill>
    </fill>
    <fill>
      <patternFill patternType="solid">
        <fgColor indexed="9"/>
        <bgColor indexed="26"/>
      </patternFill>
    </fill>
    <fill>
      <patternFill patternType="solid">
        <fgColor rgb="FFFFFFFF"/>
        <bgColor indexed="64"/>
      </patternFill>
    </fill>
    <fill>
      <patternFill patternType="solid">
        <fgColor rgb="FF900000"/>
        <bgColor indexed="64"/>
      </patternFill>
    </fill>
    <fill>
      <patternFill patternType="solid">
        <fgColor rgb="FFF9E4E4"/>
        <bgColor indexed="64"/>
      </patternFill>
    </fill>
    <fill>
      <patternFill patternType="solid">
        <fgColor rgb="FFF1F1F1"/>
        <bgColor indexed="64"/>
      </patternFill>
    </fill>
    <fill>
      <patternFill patternType="solid">
        <fgColor rgb="FF99CC99"/>
        <bgColor indexed="64"/>
      </patternFill>
    </fill>
    <fill>
      <patternFill patternType="solid">
        <fgColor rgb="FFD6DFB5"/>
        <bgColor indexed="64"/>
      </patternFill>
    </fill>
    <fill>
      <patternFill patternType="solid">
        <fgColor rgb="FFF2F5E7"/>
        <bgColor indexed="64"/>
      </patternFill>
    </fill>
    <fill>
      <patternFill patternType="solid">
        <fgColor theme="2"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9F9F9"/>
        <bgColor indexed="64"/>
      </patternFill>
    </fill>
    <fill>
      <patternFill patternType="solid">
        <fgColor rgb="FFF5F5F5"/>
        <bgColor indexed="64"/>
      </patternFill>
    </fill>
    <fill>
      <patternFill patternType="solid">
        <fgColor indexed="12"/>
        <bgColor indexed="8"/>
      </patternFill>
    </fill>
    <fill>
      <patternFill patternType="solid">
        <fgColor indexed="10"/>
        <bgColor indexed="8"/>
      </patternFill>
    </fill>
    <fill>
      <patternFill patternType="solid">
        <fgColor indexed="11"/>
        <bgColor indexed="8"/>
      </patternFill>
    </fill>
    <fill>
      <patternFill patternType="solid">
        <fgColor indexed="9"/>
        <bgColor indexed="31"/>
      </patternFill>
    </fill>
    <fill>
      <patternFill patternType="solid">
        <fgColor rgb="FFFFC0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9" tint="0.59999389629810485"/>
        <bgColor indexed="8"/>
      </patternFill>
    </fill>
    <fill>
      <patternFill patternType="solid">
        <fgColor rgb="FFEDF3F8"/>
        <bgColor indexed="64"/>
      </patternFill>
    </fill>
    <fill>
      <patternFill patternType="solid">
        <fgColor theme="9" tint="0.79998168889431442"/>
        <bgColor indexed="64"/>
      </patternFill>
    </fill>
  </fills>
  <borders count="133">
    <border>
      <left/>
      <right/>
      <top/>
      <bottom/>
      <diagonal/>
    </border>
    <border>
      <left/>
      <right/>
      <top style="thin">
        <color indexed="64"/>
      </top>
      <bottom/>
      <diagonal/>
    </border>
    <border>
      <left style="medium">
        <color theme="0"/>
      </left>
      <right style="medium">
        <color theme="0"/>
      </right>
      <top style="medium">
        <color theme="0"/>
      </top>
      <bottom style="medium">
        <color theme="0"/>
      </bottom>
      <diagonal/>
    </border>
    <border>
      <left style="medium">
        <color theme="0"/>
      </left>
      <right/>
      <top/>
      <bottom style="medium">
        <color theme="0"/>
      </bottom>
      <diagonal/>
    </border>
    <border>
      <left/>
      <right/>
      <top/>
      <bottom style="thin">
        <color theme="0"/>
      </bottom>
      <diagonal/>
    </border>
    <border>
      <left style="medium">
        <color theme="0"/>
      </left>
      <right/>
      <top style="medium">
        <color theme="0"/>
      </top>
      <bottom style="medium">
        <color theme="0"/>
      </bottom>
      <diagonal/>
    </border>
    <border>
      <left/>
      <right/>
      <top style="thin">
        <color theme="0"/>
      </top>
      <bottom style="medium">
        <color theme="0"/>
      </bottom>
      <diagonal/>
    </border>
    <border>
      <left/>
      <right/>
      <top/>
      <bottom style="medium">
        <color theme="0"/>
      </bottom>
      <diagonal/>
    </border>
    <border>
      <left/>
      <right style="medium">
        <color theme="0"/>
      </right>
      <top/>
      <bottom style="medium">
        <color theme="0"/>
      </bottom>
      <diagonal/>
    </border>
    <border>
      <left style="thin">
        <color indexed="64"/>
      </left>
      <right/>
      <top/>
      <bottom/>
      <diagonal/>
    </border>
    <border>
      <left style="thin">
        <color indexed="22"/>
      </left>
      <right style="thin">
        <color indexed="22"/>
      </right>
      <top style="thin">
        <color indexed="22"/>
      </top>
      <bottom style="thin">
        <color indexed="22"/>
      </bottom>
      <diagonal/>
    </border>
    <border>
      <left/>
      <right style="medium">
        <color theme="0"/>
      </right>
      <top style="thin">
        <color indexed="64"/>
      </top>
      <bottom/>
      <diagonal/>
    </border>
    <border>
      <left style="medium">
        <color theme="0"/>
      </left>
      <right style="medium">
        <color theme="0"/>
      </right>
      <top/>
      <bottom style="medium">
        <color theme="0"/>
      </bottom>
      <diagonal/>
    </border>
    <border>
      <left/>
      <right style="medium">
        <color theme="0"/>
      </right>
      <top/>
      <bottom style="thin">
        <color theme="0"/>
      </bottom>
      <diagonal/>
    </border>
    <border>
      <left/>
      <right style="medium">
        <color theme="0"/>
      </right>
      <top style="thin">
        <color theme="0"/>
      </top>
      <bottom style="medium">
        <color theme="0"/>
      </bottom>
      <diagonal/>
    </border>
    <border>
      <left/>
      <right/>
      <top style="medium">
        <color theme="0"/>
      </top>
      <bottom style="thin">
        <color theme="0"/>
      </bottom>
      <diagonal/>
    </border>
    <border>
      <left/>
      <right style="medium">
        <color theme="0"/>
      </right>
      <top style="medium">
        <color theme="0"/>
      </top>
      <bottom style="thin">
        <color theme="0"/>
      </bottom>
      <diagonal/>
    </border>
    <border>
      <left/>
      <right/>
      <top style="medium">
        <color theme="0"/>
      </top>
      <bottom style="thick">
        <color rgb="FF4A4800"/>
      </bottom>
      <diagonal/>
    </border>
    <border>
      <left/>
      <right style="medium">
        <color theme="0"/>
      </right>
      <top style="medium">
        <color theme="0"/>
      </top>
      <bottom style="thick">
        <color rgb="FF4A4800"/>
      </bottom>
      <diagonal/>
    </border>
    <border>
      <left style="medium">
        <color theme="0"/>
      </left>
      <right style="medium">
        <color theme="0"/>
      </right>
      <top style="medium">
        <color theme="0"/>
      </top>
      <bottom style="thick">
        <color rgb="FF4A4800"/>
      </bottom>
      <diagonal/>
    </border>
    <border>
      <left style="thin">
        <color indexed="8"/>
      </left>
      <right style="thin">
        <color indexed="8"/>
      </right>
      <top style="thin">
        <color indexed="8"/>
      </top>
      <bottom style="thin">
        <color indexed="8"/>
      </bottom>
      <diagonal/>
    </border>
    <border>
      <left style="medium">
        <color theme="0"/>
      </left>
      <right/>
      <top/>
      <bottom/>
      <diagonal/>
    </border>
    <border>
      <left/>
      <right style="medium">
        <color theme="0"/>
      </right>
      <top/>
      <bottom/>
      <diagonal/>
    </border>
    <border>
      <left/>
      <right style="medium">
        <color theme="0"/>
      </right>
      <top style="medium">
        <color theme="0"/>
      </top>
      <bottom style="medium">
        <color theme="0"/>
      </bottom>
      <diagonal/>
    </border>
    <border>
      <left/>
      <right/>
      <top style="thin">
        <color theme="0"/>
      </top>
      <bottom style="medium">
        <color auto="1"/>
      </bottom>
      <diagonal/>
    </border>
    <border>
      <left style="medium">
        <color theme="0"/>
      </left>
      <right/>
      <top style="medium">
        <color theme="0"/>
      </top>
      <bottom style="medium">
        <color auto="1"/>
      </bottom>
      <diagonal/>
    </border>
    <border>
      <left style="medium">
        <color theme="0"/>
      </left>
      <right style="medium">
        <color theme="0"/>
      </right>
      <top style="medium">
        <color theme="0"/>
      </top>
      <bottom style="medium">
        <color auto="1"/>
      </bottom>
      <diagonal/>
    </border>
    <border>
      <left/>
      <right/>
      <top style="thin">
        <color theme="0"/>
      </top>
      <bottom style="thick">
        <color auto="1"/>
      </bottom>
      <diagonal/>
    </border>
    <border>
      <left style="medium">
        <color theme="0"/>
      </left>
      <right style="medium">
        <color theme="0"/>
      </right>
      <top style="medium">
        <color theme="0"/>
      </top>
      <bottom style="thick">
        <color auto="1"/>
      </bottom>
      <diagonal/>
    </border>
    <border>
      <left/>
      <right/>
      <top style="medium">
        <color theme="0"/>
      </top>
      <bottom style="medium">
        <color rgb="FF4A4800"/>
      </bottom>
      <diagonal/>
    </border>
    <border>
      <left/>
      <right style="medium">
        <color theme="0"/>
      </right>
      <top style="medium">
        <color theme="0"/>
      </top>
      <bottom style="medium">
        <color rgb="FF4A4800"/>
      </bottom>
      <diagonal/>
    </border>
    <border>
      <left style="medium">
        <color theme="0"/>
      </left>
      <right/>
      <top style="medium">
        <color theme="0"/>
      </top>
      <bottom style="medium">
        <color rgb="FF4A4800"/>
      </bottom>
      <diagonal/>
    </border>
    <border>
      <left style="medium">
        <color theme="0"/>
      </left>
      <right style="medium">
        <color theme="0"/>
      </right>
      <top style="medium">
        <color theme="0"/>
      </top>
      <bottom style="medium">
        <color rgb="FF4A4800"/>
      </bottom>
      <diagonal/>
    </border>
    <border>
      <left/>
      <right/>
      <top style="medium">
        <color rgb="FF4A4800"/>
      </top>
      <bottom style="medium">
        <color theme="0"/>
      </bottom>
      <diagonal/>
    </border>
    <border>
      <left/>
      <right style="medium">
        <color theme="0"/>
      </right>
      <top style="medium">
        <color rgb="FF4A4800"/>
      </top>
      <bottom style="medium">
        <color theme="0"/>
      </bottom>
      <diagonal/>
    </border>
    <border>
      <left style="medium">
        <color theme="0"/>
      </left>
      <right/>
      <top style="medium">
        <color rgb="FF4A4800"/>
      </top>
      <bottom style="medium">
        <color theme="0"/>
      </bottom>
      <diagonal/>
    </border>
    <border>
      <left style="medium">
        <color theme="0"/>
      </left>
      <right style="medium">
        <color theme="0"/>
      </right>
      <top style="medium">
        <color rgb="FF4A4800"/>
      </top>
      <bottom style="medium">
        <color theme="0"/>
      </bottom>
      <diagonal/>
    </border>
    <border>
      <left/>
      <right/>
      <top/>
      <bottom style="thick">
        <color rgb="FF4A4800"/>
      </bottom>
      <diagonal/>
    </border>
    <border>
      <left/>
      <right style="medium">
        <color theme="0"/>
      </right>
      <top/>
      <bottom style="thick">
        <color rgb="FF4A4800"/>
      </bottom>
      <diagonal/>
    </border>
    <border>
      <left style="medium">
        <color theme="0"/>
      </left>
      <right/>
      <top style="medium">
        <color theme="0"/>
      </top>
      <bottom style="thick">
        <color rgb="FF4A4800"/>
      </bottom>
      <diagonal/>
    </border>
    <border>
      <left/>
      <right/>
      <top/>
      <bottom style="thin">
        <color indexed="64"/>
      </bottom>
      <diagonal/>
    </border>
    <border>
      <left style="medium">
        <color theme="0"/>
      </left>
      <right style="medium">
        <color theme="0"/>
      </right>
      <top/>
      <bottom/>
      <diagonal/>
    </border>
    <border>
      <left style="medium">
        <color theme="0"/>
      </left>
      <right/>
      <top style="thin">
        <color theme="0"/>
      </top>
      <bottom style="medium">
        <color theme="0"/>
      </bottom>
      <diagonal/>
    </border>
    <border>
      <left style="medium">
        <color theme="0"/>
      </left>
      <right/>
      <top/>
      <bottom style="thin">
        <color theme="0"/>
      </bottom>
      <diagonal/>
    </border>
    <border>
      <left/>
      <right/>
      <top/>
      <bottom style="medium">
        <color indexed="64"/>
      </bottom>
      <diagonal/>
    </border>
    <border>
      <left style="medium">
        <color theme="0"/>
      </left>
      <right/>
      <top/>
      <bottom style="medium">
        <color indexed="64"/>
      </bottom>
      <diagonal/>
    </border>
    <border>
      <left style="medium">
        <color theme="0"/>
      </left>
      <right/>
      <top style="medium">
        <color indexed="64"/>
      </top>
      <bottom style="medium">
        <color theme="0"/>
      </bottom>
      <diagonal/>
    </border>
    <border>
      <left style="medium">
        <color theme="0"/>
      </left>
      <right style="medium">
        <color theme="0"/>
      </right>
      <top style="medium">
        <color indexed="64"/>
      </top>
      <bottom style="medium">
        <color theme="0"/>
      </bottom>
      <diagonal/>
    </border>
    <border>
      <left style="medium">
        <color theme="0"/>
      </left>
      <right/>
      <top style="thin">
        <color theme="0"/>
      </top>
      <bottom style="medium">
        <color indexed="64"/>
      </bottom>
      <diagonal/>
    </border>
    <border>
      <left/>
      <right/>
      <top style="medium">
        <color theme="0"/>
      </top>
      <bottom style="medium">
        <color indexed="64"/>
      </bottom>
      <diagonal/>
    </border>
    <border>
      <left/>
      <right style="medium">
        <color theme="0"/>
      </right>
      <top style="medium">
        <color indexed="64"/>
      </top>
      <bottom/>
      <diagonal/>
    </border>
    <border>
      <left/>
      <right style="medium">
        <color theme="0"/>
      </right>
      <top/>
      <bottom style="medium">
        <color indexed="64"/>
      </bottom>
      <diagonal/>
    </border>
    <border>
      <left style="thin">
        <color indexed="22"/>
      </left>
      <right style="thin">
        <color indexed="22"/>
      </right>
      <top/>
      <bottom/>
      <diagonal/>
    </border>
    <border>
      <left style="medium">
        <color theme="0"/>
      </left>
      <right style="medium">
        <color theme="0"/>
      </right>
      <top style="medium">
        <color theme="0"/>
      </top>
      <bottom style="thin">
        <color theme="0"/>
      </bottom>
      <diagonal/>
    </border>
    <border>
      <left/>
      <right/>
      <top style="medium">
        <color indexed="64"/>
      </top>
      <bottom/>
      <diagonal/>
    </border>
    <border>
      <left/>
      <right/>
      <top style="medium">
        <color indexed="64"/>
      </top>
      <bottom style="medium">
        <color theme="0"/>
      </bottom>
      <diagonal/>
    </border>
    <border>
      <left style="medium">
        <color theme="0"/>
      </left>
      <right/>
      <top style="medium">
        <color theme="0"/>
      </top>
      <bottom style="thick">
        <color rgb="FF333300"/>
      </bottom>
      <diagonal/>
    </border>
    <border>
      <left/>
      <right style="medium">
        <color theme="0"/>
      </right>
      <top style="medium">
        <color theme="0"/>
      </top>
      <bottom style="thick">
        <color rgb="FF333300"/>
      </bottom>
      <diagonal/>
    </border>
    <border>
      <left style="medium">
        <color theme="0"/>
      </left>
      <right style="medium">
        <color theme="0"/>
      </right>
      <top style="medium">
        <color theme="0"/>
      </top>
      <bottom style="thick">
        <color rgb="FF333300"/>
      </bottom>
      <diagonal/>
    </border>
    <border>
      <left/>
      <right/>
      <top style="medium">
        <color theme="0"/>
      </top>
      <bottom style="thin">
        <color rgb="FF333300"/>
      </bottom>
      <diagonal/>
    </border>
    <border>
      <left/>
      <right style="medium">
        <color theme="0"/>
      </right>
      <top style="medium">
        <color theme="0"/>
      </top>
      <bottom style="thin">
        <color rgb="FF333300"/>
      </bottom>
      <diagonal/>
    </border>
    <border>
      <left style="medium">
        <color theme="0"/>
      </left>
      <right/>
      <top style="medium">
        <color theme="0"/>
      </top>
      <bottom style="thin">
        <color rgb="FF333300"/>
      </bottom>
      <diagonal/>
    </border>
    <border>
      <left style="medium">
        <color theme="0"/>
      </left>
      <right style="medium">
        <color theme="0"/>
      </right>
      <top style="medium">
        <color theme="0"/>
      </top>
      <bottom style="thin">
        <color rgb="FF333300"/>
      </bottom>
      <diagonal/>
    </border>
    <border>
      <left/>
      <right/>
      <top style="medium">
        <color theme="0"/>
      </top>
      <bottom style="thin">
        <color rgb="FF4A4800"/>
      </bottom>
      <diagonal/>
    </border>
    <border>
      <left/>
      <right style="medium">
        <color theme="0"/>
      </right>
      <top style="medium">
        <color theme="0"/>
      </top>
      <bottom style="thin">
        <color rgb="FF4A4800"/>
      </bottom>
      <diagonal/>
    </border>
    <border>
      <left style="medium">
        <color theme="0"/>
      </left>
      <right/>
      <top style="medium">
        <color theme="0"/>
      </top>
      <bottom style="thin">
        <color rgb="FF4A4800"/>
      </bottom>
      <diagonal/>
    </border>
    <border>
      <left style="medium">
        <color theme="0"/>
      </left>
      <right style="medium">
        <color theme="0"/>
      </right>
      <top style="medium">
        <color theme="0"/>
      </top>
      <bottom style="thin">
        <color rgb="FF4A4800"/>
      </bottom>
      <diagonal/>
    </border>
    <border>
      <left/>
      <right/>
      <top style="medium">
        <color theme="0"/>
      </top>
      <bottom style="thick">
        <color rgb="FF333300"/>
      </bottom>
      <diagonal/>
    </border>
    <border>
      <left style="thin">
        <color indexed="8"/>
      </left>
      <right/>
      <top/>
      <bottom/>
      <diagonal/>
    </border>
    <border>
      <left style="thin">
        <color indexed="8"/>
      </left>
      <right style="thin">
        <color indexed="8"/>
      </right>
      <top/>
      <bottom/>
      <diagonal/>
    </border>
    <border>
      <left/>
      <right/>
      <top style="thin">
        <color theme="0"/>
      </top>
      <bottom style="thick">
        <color rgb="FF333300"/>
      </bottom>
      <diagonal/>
    </border>
    <border>
      <left/>
      <right style="medium">
        <color theme="0"/>
      </right>
      <top style="thin">
        <color theme="0"/>
      </top>
      <bottom style="thick">
        <color rgb="FF333300"/>
      </bottom>
      <diagonal/>
    </border>
    <border>
      <left/>
      <right style="medium">
        <color theme="0"/>
      </right>
      <top style="medium">
        <color theme="0"/>
      </top>
      <bottom style="medium">
        <color indexed="64"/>
      </bottom>
      <diagonal/>
    </border>
    <border>
      <left/>
      <right style="thin">
        <color theme="0"/>
      </right>
      <top/>
      <bottom style="medium">
        <color theme="0"/>
      </bottom>
      <diagonal/>
    </border>
    <border>
      <left style="medium">
        <color theme="0"/>
      </left>
      <right style="thin">
        <color theme="0"/>
      </right>
      <top style="medium">
        <color theme="0"/>
      </top>
      <bottom style="medium">
        <color theme="0"/>
      </bottom>
      <diagonal/>
    </border>
    <border>
      <left/>
      <right/>
      <top style="thin">
        <color rgb="FFFABF8F"/>
      </top>
      <bottom style="thin">
        <color rgb="FFFABF8F"/>
      </bottom>
      <diagonal/>
    </border>
    <border>
      <left/>
      <right/>
      <top style="medium">
        <color theme="0"/>
      </top>
      <bottom style="thick">
        <color auto="1"/>
      </bottom>
      <diagonal/>
    </border>
    <border>
      <left style="medium">
        <color theme="0"/>
      </left>
      <right style="thick">
        <color theme="0"/>
      </right>
      <top style="medium">
        <color theme="0"/>
      </top>
      <bottom style="thick">
        <color auto="1"/>
      </bottom>
      <diagonal/>
    </border>
    <border>
      <left style="thick">
        <color theme="0"/>
      </left>
      <right/>
      <top/>
      <bottom/>
      <diagonal/>
    </border>
    <border>
      <left style="medium">
        <color theme="0"/>
      </left>
      <right style="medium">
        <color theme="0"/>
      </right>
      <top style="medium">
        <color theme="0"/>
      </top>
      <bottom style="thick">
        <color theme="2" tint="-0.749961851863155"/>
      </bottom>
      <diagonal/>
    </border>
    <border>
      <left style="medium">
        <color theme="0"/>
      </left>
      <right style="thick">
        <color theme="0"/>
      </right>
      <top style="medium">
        <color theme="0"/>
      </top>
      <bottom style="thick">
        <color theme="2" tint="-0.749961851863155"/>
      </bottom>
      <diagonal/>
    </border>
    <border>
      <left style="medium">
        <color theme="0"/>
      </left>
      <right style="thick">
        <color theme="0"/>
      </right>
      <top style="medium">
        <color theme="0"/>
      </top>
      <bottom/>
      <diagonal/>
    </border>
    <border>
      <left/>
      <right style="medium">
        <color theme="0"/>
      </right>
      <top style="medium">
        <color theme="0"/>
      </top>
      <bottom style="thick">
        <color auto="1"/>
      </bottom>
      <diagonal/>
    </border>
    <border>
      <left/>
      <right style="medium">
        <color rgb="FFFFFFFF"/>
      </right>
      <top/>
      <bottom style="medium">
        <color rgb="FFFFFFFF"/>
      </bottom>
      <diagonal/>
    </border>
    <border>
      <left/>
      <right style="medium">
        <color rgb="FFFFFFFF"/>
      </right>
      <top/>
      <bottom style="thick">
        <color indexed="64"/>
      </bottom>
      <diagonal/>
    </border>
    <border>
      <left style="hair">
        <color indexed="8"/>
      </left>
      <right style="hair">
        <color indexed="8"/>
      </right>
      <top style="hair">
        <color indexed="8"/>
      </top>
      <bottom style="hair">
        <color indexed="8"/>
      </bottom>
      <diagonal/>
    </border>
    <border>
      <left style="hair">
        <color indexed="8"/>
      </left>
      <right/>
      <top style="hair">
        <color indexed="8"/>
      </top>
      <bottom style="hair">
        <color indexed="8"/>
      </bottom>
      <diagonal/>
    </border>
    <border>
      <left style="medium">
        <color theme="0"/>
      </left>
      <right style="medium">
        <color theme="0"/>
      </right>
      <top style="medium">
        <color theme="0"/>
      </top>
      <bottom/>
      <diagonal/>
    </border>
    <border>
      <left style="thin">
        <color indexed="64"/>
      </left>
      <right style="thin">
        <color indexed="64"/>
      </right>
      <top style="thin">
        <color indexed="64"/>
      </top>
      <bottom style="thin">
        <color indexed="64"/>
      </bottom>
      <diagonal/>
    </border>
    <border>
      <left/>
      <right style="medium">
        <color rgb="FFC0C0C0"/>
      </right>
      <top/>
      <bottom style="medium">
        <color rgb="FFC0C0C0"/>
      </bottom>
      <diagonal/>
    </border>
    <border>
      <left style="medium">
        <color rgb="FFC0C0C0"/>
      </left>
      <right style="medium">
        <color rgb="FFC0C0C0"/>
      </right>
      <top style="medium">
        <color rgb="FFC0C0C0"/>
      </top>
      <bottom style="medium">
        <color rgb="FFC0C0C0"/>
      </bottom>
      <diagonal/>
    </border>
    <border>
      <left/>
      <right/>
      <top style="medium">
        <color rgb="FFC0C0C0"/>
      </top>
      <bottom style="medium">
        <color rgb="FFC0C0C0"/>
      </bottom>
      <diagonal/>
    </border>
    <border>
      <left/>
      <right style="medium">
        <color rgb="FFC0C0C0"/>
      </right>
      <top style="medium">
        <color rgb="FFC0C0C0"/>
      </top>
      <bottom style="medium">
        <color rgb="FFC0C0C0"/>
      </bottom>
      <diagonal/>
    </border>
    <border>
      <left style="medium">
        <color rgb="FFC0C0C0"/>
      </left>
      <right style="medium">
        <color rgb="FFC0C0C0"/>
      </right>
      <top/>
      <bottom/>
      <diagonal/>
    </border>
    <border>
      <left style="medium">
        <color rgb="FFC0C0C0"/>
      </left>
      <right style="medium">
        <color rgb="FFC0C0C0"/>
      </right>
      <top/>
      <bottom style="medium">
        <color rgb="FFC0C0C0"/>
      </bottom>
      <diagonal/>
    </border>
    <border>
      <left style="medium">
        <color rgb="FFC0C0C0"/>
      </left>
      <right/>
      <top style="medium">
        <color rgb="FFC0C0C0"/>
      </top>
      <bottom style="medium">
        <color rgb="FFC0C0C0"/>
      </bottom>
      <diagonal/>
    </border>
    <border>
      <left style="medium">
        <color rgb="FFC0C0C0"/>
      </left>
      <right style="medium">
        <color rgb="FFC0C0C0"/>
      </right>
      <top style="medium">
        <color rgb="FFC0C0C0"/>
      </top>
      <bottom/>
      <diagonal/>
    </border>
    <border>
      <left/>
      <right/>
      <top style="medium">
        <color indexed="64"/>
      </top>
      <bottom style="medium">
        <color indexed="64"/>
      </bottom>
      <diagonal/>
    </border>
    <border>
      <left style="medium">
        <color theme="0"/>
      </left>
      <right/>
      <top style="medium">
        <color theme="0"/>
      </top>
      <bottom/>
      <diagonal/>
    </border>
    <border>
      <left/>
      <right style="medium">
        <color theme="0"/>
      </right>
      <top style="medium">
        <color theme="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rgb="FFDDDDDD"/>
      </right>
      <top style="medium">
        <color rgb="FFDDDDDD"/>
      </top>
      <bottom/>
      <diagonal/>
    </border>
    <border>
      <left style="medium">
        <color rgb="FFDDDDDD"/>
      </left>
      <right style="medium">
        <color rgb="FFDDDDDD"/>
      </right>
      <top style="medium">
        <color rgb="FFDDDDDD"/>
      </top>
      <bottom style="medium">
        <color rgb="FFDDDDDD"/>
      </bottom>
      <diagonal/>
    </border>
    <border>
      <left/>
      <right/>
      <top style="thin">
        <color indexed="64"/>
      </top>
      <bottom style="thin">
        <color indexed="64"/>
      </bottom>
      <diagonal/>
    </border>
    <border>
      <left/>
      <right/>
      <top style="medium">
        <color rgb="FFDDDDDD"/>
      </top>
      <bottom/>
      <diagonal/>
    </border>
    <border>
      <left/>
      <right/>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right/>
      <top style="thin">
        <color indexed="8"/>
      </top>
      <bottom/>
      <diagonal/>
    </border>
    <border>
      <left style="thin">
        <color indexed="8"/>
      </left>
      <right style="thin">
        <color indexed="8"/>
      </right>
      <top style="thin">
        <color indexed="64"/>
      </top>
      <bottom style="thin">
        <color indexed="8"/>
      </bottom>
      <diagonal/>
    </border>
    <border>
      <left style="thin">
        <color indexed="8"/>
      </left>
      <right style="thin">
        <color indexed="64"/>
      </right>
      <top style="thin">
        <color indexed="64"/>
      </top>
      <bottom style="thin">
        <color indexed="8"/>
      </bottom>
      <diagonal/>
    </border>
    <border>
      <left style="thin">
        <color indexed="64"/>
      </left>
      <right/>
      <top style="thin">
        <color indexed="64"/>
      </top>
      <bottom style="thin">
        <color indexed="64"/>
      </bottom>
      <diagonal/>
    </border>
    <border>
      <left style="medium">
        <color theme="0"/>
      </left>
      <right/>
      <top style="medium">
        <color theme="0"/>
      </top>
      <bottom style="thin">
        <color theme="0"/>
      </bottom>
      <diagonal/>
    </border>
    <border>
      <left/>
      <right/>
      <top style="thin">
        <color theme="0"/>
      </top>
      <bottom style="thin">
        <color theme="0"/>
      </bottom>
      <diagonal/>
    </border>
    <border>
      <left/>
      <right style="medium">
        <color theme="0"/>
      </right>
      <top style="thin">
        <color theme="0"/>
      </top>
      <bottom style="thin">
        <color theme="0"/>
      </bottom>
      <diagonal/>
    </border>
    <border>
      <left style="medium">
        <color theme="0"/>
      </left>
      <right style="medium">
        <color theme="0"/>
      </right>
      <top/>
      <bottom style="thick">
        <color rgb="FF4A4800"/>
      </bottom>
      <diagonal/>
    </border>
    <border>
      <left style="thin">
        <color indexed="64"/>
      </left>
      <right style="thin">
        <color indexed="64"/>
      </right>
      <top/>
      <bottom/>
      <diagonal/>
    </border>
    <border>
      <left style="thin">
        <color indexed="8"/>
      </left>
      <right/>
      <top/>
      <bottom style="thin">
        <color indexed="8"/>
      </bottom>
      <diagonal/>
    </border>
    <border>
      <left/>
      <right style="thin">
        <color indexed="8"/>
      </right>
      <top style="thin">
        <color indexed="8"/>
      </top>
      <bottom/>
      <diagonal/>
    </border>
    <border>
      <left/>
      <right style="thin">
        <color indexed="8"/>
      </right>
      <top/>
      <bottom style="thin">
        <color indexed="8"/>
      </bottom>
      <diagonal/>
    </border>
    <border>
      <left/>
      <right style="thin">
        <color indexed="22"/>
      </right>
      <top/>
      <bottom style="thin">
        <color indexed="8"/>
      </bottom>
      <diagonal/>
    </border>
    <border>
      <left style="thin">
        <color indexed="64"/>
      </left>
      <right/>
      <top/>
      <bottom style="thin">
        <color indexed="64"/>
      </bottom>
      <diagonal/>
    </border>
    <border>
      <left style="thin">
        <color indexed="8"/>
      </left>
      <right style="thin">
        <color indexed="8"/>
      </right>
      <top style="thin">
        <color indexed="8"/>
      </top>
      <bottom/>
      <diagonal/>
    </border>
    <border>
      <left/>
      <right/>
      <top style="thin">
        <color auto="1"/>
      </top>
      <bottom style="thin">
        <color auto="1"/>
      </bottom>
      <diagonal/>
    </border>
    <border>
      <left style="thin">
        <color indexed="64"/>
      </left>
      <right/>
      <top style="thin">
        <color indexed="64"/>
      </top>
      <bottom/>
      <diagonal/>
    </border>
  </borders>
  <cellStyleXfs count="81">
    <xf numFmtId="0" fontId="0" fillId="0" borderId="0"/>
    <xf numFmtId="0" fontId="2" fillId="0" borderId="0" applyFill="0" applyProtection="0"/>
    <xf numFmtId="9" fontId="2"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13" fillId="0" borderId="0" applyFont="0" applyFill="0" applyBorder="0" applyAlignment="0" applyProtection="0"/>
    <xf numFmtId="0" fontId="12" fillId="0" borderId="0"/>
    <xf numFmtId="43" fontId="13" fillId="0" borderId="0" applyFont="0" applyFill="0" applyBorder="0" applyAlignment="0" applyProtection="0"/>
    <xf numFmtId="0" fontId="15" fillId="0" borderId="0"/>
    <xf numFmtId="0" fontId="17" fillId="0" borderId="0" applyFill="0" applyProtection="0"/>
    <xf numFmtId="0" fontId="20" fillId="0" borderId="0"/>
    <xf numFmtId="170" fontId="13" fillId="0" borderId="0" applyFont="0" applyFill="0" applyBorder="0" applyAlignment="0" applyProtection="0"/>
    <xf numFmtId="0" fontId="21" fillId="0" borderId="0"/>
    <xf numFmtId="0" fontId="22" fillId="0" borderId="0"/>
    <xf numFmtId="9" fontId="12" fillId="0" borderId="0" applyBorder="0" applyAlignment="0" applyProtection="0"/>
    <xf numFmtId="0" fontId="37" fillId="0" borderId="0"/>
    <xf numFmtId="0" fontId="15" fillId="0" borderId="0"/>
    <xf numFmtId="0" fontId="41" fillId="0" borderId="0"/>
    <xf numFmtId="0" fontId="42" fillId="0" borderId="0"/>
    <xf numFmtId="0" fontId="42" fillId="0" borderId="0"/>
    <xf numFmtId="0" fontId="43" fillId="0" borderId="0"/>
    <xf numFmtId="0" fontId="49" fillId="0" borderId="0" applyNumberFormat="0" applyFill="0" applyBorder="0" applyAlignment="0" applyProtection="0"/>
    <xf numFmtId="0" fontId="56" fillId="0" borderId="0"/>
    <xf numFmtId="0" fontId="12" fillId="0" borderId="0"/>
    <xf numFmtId="0" fontId="57" fillId="0" borderId="0"/>
    <xf numFmtId="0" fontId="66" fillId="0" borderId="0" applyNumberFormat="0" applyFill="0" applyBorder="0" applyAlignment="0" applyProtection="0"/>
    <xf numFmtId="0" fontId="67" fillId="0" borderId="100" applyNumberFormat="0" applyFill="0" applyAlignment="0" applyProtection="0"/>
    <xf numFmtId="0" fontId="68" fillId="0" borderId="101" applyNumberFormat="0" applyFill="0" applyAlignment="0" applyProtection="0"/>
    <xf numFmtId="0" fontId="69" fillId="0" borderId="102" applyNumberFormat="0" applyFill="0" applyAlignment="0" applyProtection="0"/>
    <xf numFmtId="0" fontId="69" fillId="0" borderId="0" applyNumberFormat="0" applyFill="0" applyBorder="0" applyAlignment="0" applyProtection="0"/>
    <xf numFmtId="0" fontId="70" fillId="26" borderId="0" applyNumberFormat="0" applyBorder="0" applyAlignment="0" applyProtection="0"/>
    <xf numFmtId="0" fontId="71" fillId="27" borderId="0" applyNumberFormat="0" applyBorder="0" applyAlignment="0" applyProtection="0"/>
    <xf numFmtId="0" fontId="72" fillId="28" borderId="0" applyNumberFormat="0" applyBorder="0" applyAlignment="0" applyProtection="0"/>
    <xf numFmtId="0" fontId="73" fillId="29" borderId="103" applyNumberFormat="0" applyAlignment="0" applyProtection="0"/>
    <xf numFmtId="0" fontId="74" fillId="30" borderId="104" applyNumberFormat="0" applyAlignment="0" applyProtection="0"/>
    <xf numFmtId="0" fontId="75" fillId="30" borderId="103" applyNumberFormat="0" applyAlignment="0" applyProtection="0"/>
    <xf numFmtId="0" fontId="76" fillId="0" borderId="105" applyNumberFormat="0" applyFill="0" applyAlignment="0" applyProtection="0"/>
    <xf numFmtId="0" fontId="77" fillId="31" borderId="106" applyNumberFormat="0" applyAlignment="0" applyProtection="0"/>
    <xf numFmtId="0" fontId="78" fillId="0" borderId="0" applyNumberFormat="0" applyFill="0" applyBorder="0" applyAlignment="0" applyProtection="0"/>
    <xf numFmtId="0" fontId="5" fillId="32" borderId="107" applyNumberFormat="0" applyFont="0" applyAlignment="0" applyProtection="0"/>
    <xf numFmtId="0" fontId="79" fillId="0" borderId="0" applyNumberFormat="0" applyFill="0" applyBorder="0" applyAlignment="0" applyProtection="0"/>
    <xf numFmtId="0" fontId="26" fillId="0" borderId="108" applyNumberFormat="0" applyFill="0" applyAlignment="0" applyProtection="0"/>
    <xf numFmtId="0" fontId="62"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62"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6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5" fillId="44" borderId="0" applyNumberFormat="0" applyBorder="0" applyAlignment="0" applyProtection="0"/>
    <xf numFmtId="0" fontId="62" fillId="45" borderId="0" applyNumberFormat="0" applyBorder="0" applyAlignment="0" applyProtection="0"/>
    <xf numFmtId="0" fontId="5" fillId="46" borderId="0" applyNumberFormat="0" applyBorder="0" applyAlignment="0" applyProtection="0"/>
    <xf numFmtId="0" fontId="5" fillId="47" borderId="0" applyNumberFormat="0" applyBorder="0" applyAlignment="0" applyProtection="0"/>
    <xf numFmtId="0" fontId="5" fillId="48" borderId="0" applyNumberFormat="0" applyBorder="0" applyAlignment="0" applyProtection="0"/>
    <xf numFmtId="0" fontId="62" fillId="49" borderId="0" applyNumberFormat="0" applyBorder="0" applyAlignment="0" applyProtection="0"/>
    <xf numFmtId="0" fontId="5" fillId="50"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6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5" fillId="56" borderId="0" applyNumberFormat="0" applyBorder="0" applyAlignment="0" applyProtection="0"/>
    <xf numFmtId="0" fontId="80" fillId="0" borderId="0"/>
    <xf numFmtId="0" fontId="5" fillId="0" borderId="0"/>
    <xf numFmtId="9" fontId="12" fillId="0" borderId="0" applyFont="0" applyFill="0" applyBorder="0" applyAlignment="0" applyProtection="0"/>
    <xf numFmtId="0" fontId="88" fillId="0" borderId="0"/>
    <xf numFmtId="0" fontId="103" fillId="0" borderId="0"/>
    <xf numFmtId="0" fontId="103" fillId="0" borderId="0"/>
    <xf numFmtId="0" fontId="104" fillId="0" borderId="0"/>
    <xf numFmtId="0" fontId="104" fillId="0" borderId="0"/>
    <xf numFmtId="0" fontId="104" fillId="0" borderId="0"/>
    <xf numFmtId="0" fontId="104" fillId="0" borderId="0"/>
    <xf numFmtId="0" fontId="104" fillId="0" borderId="0"/>
    <xf numFmtId="0" fontId="93" fillId="0" borderId="0"/>
    <xf numFmtId="0" fontId="111" fillId="0" borderId="0"/>
    <xf numFmtId="0" fontId="113" fillId="0" borderId="0" applyNumberFormat="0" applyFill="0" applyBorder="0" applyAlignment="0" applyProtection="0"/>
  </cellStyleXfs>
  <cellXfs count="838">
    <xf numFmtId="0" fontId="0" fillId="0" borderId="0" xfId="0"/>
    <xf numFmtId="0" fontId="3" fillId="0" borderId="0" xfId="1" applyFont="1" applyFill="1" applyAlignment="1" applyProtection="1">
      <alignment horizontal="center" vertical="center"/>
    </xf>
    <xf numFmtId="0" fontId="13" fillId="0" borderId="10" xfId="9" applyFont="1" applyBorder="1" applyAlignment="1">
      <alignment wrapText="1"/>
    </xf>
    <xf numFmtId="1" fontId="13" fillId="0" borderId="10" xfId="9" applyNumberFormat="1" applyFont="1" applyBorder="1" applyAlignment="1">
      <alignment horizontal="right" wrapText="1"/>
    </xf>
    <xf numFmtId="2" fontId="13" fillId="0" borderId="10" xfId="9" applyNumberFormat="1" applyFont="1" applyBorder="1" applyAlignment="1">
      <alignment horizontal="right" wrapText="1"/>
    </xf>
    <xf numFmtId="0" fontId="6" fillId="0" borderId="0" xfId="0" applyFont="1"/>
    <xf numFmtId="0" fontId="0" fillId="0" borderId="0" xfId="0" applyAlignment="1">
      <alignment horizontal="center"/>
    </xf>
    <xf numFmtId="166" fontId="6" fillId="3" borderId="2" xfId="0" applyNumberFormat="1" applyFont="1" applyFill="1" applyBorder="1" applyAlignment="1">
      <alignment horizontal="center"/>
    </xf>
    <xf numFmtId="166" fontId="6" fillId="2" borderId="2" xfId="0" applyNumberFormat="1" applyFont="1" applyFill="1" applyBorder="1" applyAlignment="1">
      <alignment horizontal="center"/>
    </xf>
    <xf numFmtId="167" fontId="0" fillId="0" borderId="0" xfId="0" applyNumberFormat="1" applyAlignment="1">
      <alignment horizontal="center"/>
    </xf>
    <xf numFmtId="0" fontId="0" fillId="0" borderId="0" xfId="0" applyAlignment="1">
      <alignment horizontal="left"/>
    </xf>
    <xf numFmtId="167" fontId="6" fillId="3" borderId="2" xfId="0" applyNumberFormat="1" applyFont="1" applyFill="1" applyBorder="1" applyAlignment="1">
      <alignment horizontal="center"/>
    </xf>
    <xf numFmtId="167" fontId="6" fillId="3" borderId="5" xfId="0" applyNumberFormat="1" applyFont="1" applyFill="1" applyBorder="1" applyAlignment="1">
      <alignment horizontal="center"/>
    </xf>
    <xf numFmtId="3" fontId="0" fillId="0" borderId="0" xfId="0" applyNumberFormat="1" applyAlignment="1">
      <alignment horizontal="center"/>
    </xf>
    <xf numFmtId="0" fontId="0" fillId="0" borderId="0" xfId="0" applyAlignment="1">
      <alignment horizontal="center" wrapText="1"/>
    </xf>
    <xf numFmtId="0" fontId="0" fillId="0" borderId="0" xfId="0" applyAlignment="1">
      <alignment wrapText="1"/>
    </xf>
    <xf numFmtId="167" fontId="0" fillId="0" borderId="0" xfId="0" applyNumberFormat="1"/>
    <xf numFmtId="0" fontId="7" fillId="4" borderId="2" xfId="0" applyFont="1" applyFill="1" applyBorder="1" applyAlignment="1">
      <alignment horizontal="center"/>
    </xf>
    <xf numFmtId="0" fontId="8" fillId="0" borderId="0" xfId="0" applyFont="1"/>
    <xf numFmtId="0" fontId="10" fillId="0" borderId="0" xfId="0" applyFont="1"/>
    <xf numFmtId="2" fontId="0" fillId="0" borderId="0" xfId="0" applyNumberFormat="1"/>
    <xf numFmtId="0" fontId="0" fillId="0" borderId="0" xfId="0" applyAlignment="1">
      <alignment horizontal="right"/>
    </xf>
    <xf numFmtId="164" fontId="10" fillId="2" borderId="0" xfId="4" applyNumberFormat="1" applyFont="1" applyFill="1"/>
    <xf numFmtId="0" fontId="11" fillId="3" borderId="6" xfId="0" applyFont="1" applyFill="1" applyBorder="1"/>
    <xf numFmtId="0" fontId="9" fillId="2" borderId="4" xfId="0" applyFont="1" applyFill="1" applyBorder="1"/>
    <xf numFmtId="0" fontId="9" fillId="3" borderId="6" xfId="0" applyFont="1" applyFill="1" applyBorder="1"/>
    <xf numFmtId="0" fontId="16" fillId="0" borderId="0" xfId="0" applyFont="1" applyAlignment="1">
      <alignment horizontal="left" vertical="center" readingOrder="1"/>
    </xf>
    <xf numFmtId="0" fontId="13" fillId="0" borderId="10" xfId="9" applyFont="1" applyBorder="1"/>
    <xf numFmtId="0" fontId="14" fillId="0" borderId="9" xfId="0" applyFont="1" applyBorder="1"/>
    <xf numFmtId="0" fontId="14" fillId="0" borderId="0" xfId="0" applyFont="1"/>
    <xf numFmtId="0" fontId="17" fillId="0" borderId="0" xfId="10" applyFill="1" applyProtection="1"/>
    <xf numFmtId="165" fontId="19" fillId="0" borderId="0" xfId="10" applyNumberFormat="1" applyFont="1" applyFill="1" applyAlignment="1" applyProtection="1">
      <alignment horizontal="right" wrapText="1"/>
    </xf>
    <xf numFmtId="0" fontId="19" fillId="0" borderId="0" xfId="10" applyFont="1" applyFill="1" applyAlignment="1" applyProtection="1">
      <alignment horizontal="center" vertical="center"/>
    </xf>
    <xf numFmtId="0" fontId="18" fillId="0" borderId="0" xfId="10" applyFont="1" applyFill="1" applyAlignment="1" applyProtection="1">
      <alignment horizontal="center"/>
    </xf>
    <xf numFmtId="0" fontId="19" fillId="0" borderId="0" xfId="10" applyFont="1" applyFill="1" applyAlignment="1" applyProtection="1">
      <alignment horizontal="center"/>
    </xf>
    <xf numFmtId="0" fontId="19" fillId="0" borderId="0" xfId="10" applyFont="1" applyFill="1" applyProtection="1"/>
    <xf numFmtId="43" fontId="0" fillId="0" borderId="0" xfId="3" applyFont="1"/>
    <xf numFmtId="0" fontId="20" fillId="0" borderId="0" xfId="11"/>
    <xf numFmtId="167" fontId="20" fillId="0" borderId="0" xfId="11" applyNumberFormat="1"/>
    <xf numFmtId="2" fontId="20" fillId="0" borderId="0" xfId="11" applyNumberFormat="1"/>
    <xf numFmtId="169" fontId="0" fillId="0" borderId="0" xfId="3" applyNumberFormat="1" applyFont="1"/>
    <xf numFmtId="0" fontId="0" fillId="5" borderId="0" xfId="0" applyFill="1"/>
    <xf numFmtId="0" fontId="15" fillId="0" borderId="0" xfId="1" applyFont="1" applyFill="1" applyProtection="1"/>
    <xf numFmtId="0" fontId="13" fillId="0" borderId="10" xfId="9" applyFont="1" applyBorder="1" applyProtection="1">
      <protection locked="0"/>
    </xf>
    <xf numFmtId="0" fontId="13" fillId="0" borderId="10" xfId="9" applyFont="1" applyBorder="1" applyAlignment="1" applyProtection="1">
      <alignment wrapText="1"/>
      <protection locked="0"/>
    </xf>
    <xf numFmtId="0" fontId="7" fillId="4" borderId="1" xfId="0" applyFont="1" applyFill="1" applyBorder="1" applyAlignment="1">
      <alignment horizontal="center" vertical="center"/>
    </xf>
    <xf numFmtId="0" fontId="7" fillId="4" borderId="4" xfId="0" applyFont="1" applyFill="1" applyBorder="1" applyAlignment="1">
      <alignment horizontal="center" vertical="center"/>
    </xf>
    <xf numFmtId="166" fontId="6" fillId="2" borderId="5" xfId="0" applyNumberFormat="1" applyFont="1" applyFill="1" applyBorder="1" applyAlignment="1">
      <alignment horizontal="center"/>
    </xf>
    <xf numFmtId="166" fontId="6" fillId="3" borderId="5" xfId="0" applyNumberFormat="1" applyFont="1" applyFill="1" applyBorder="1" applyAlignment="1">
      <alignment horizontal="center"/>
    </xf>
    <xf numFmtId="0" fontId="24" fillId="0" borderId="0" xfId="0" applyFont="1" applyAlignment="1">
      <alignment horizontal="left" vertical="center" readingOrder="1"/>
    </xf>
    <xf numFmtId="165" fontId="0" fillId="0" borderId="0" xfId="0" applyNumberFormat="1"/>
    <xf numFmtId="0" fontId="13" fillId="0" borderId="10" xfId="9" applyFont="1" applyBorder="1" applyAlignment="1" applyProtection="1">
      <alignment horizontal="right"/>
      <protection locked="0"/>
    </xf>
    <xf numFmtId="0" fontId="0" fillId="0" borderId="9" xfId="0" applyBorder="1"/>
    <xf numFmtId="164" fontId="0" fillId="2" borderId="0" xfId="4" applyNumberFormat="1" applyFont="1" applyFill="1"/>
    <xf numFmtId="0" fontId="15" fillId="0" borderId="0" xfId="10" applyFont="1" applyFill="1" applyProtection="1"/>
    <xf numFmtId="167" fontId="6" fillId="2" borderId="2" xfId="0" applyNumberFormat="1" applyFont="1" applyFill="1" applyBorder="1" applyAlignment="1" applyProtection="1">
      <alignment horizontal="center"/>
      <protection locked="0"/>
    </xf>
    <xf numFmtId="167" fontId="6" fillId="2" borderId="5" xfId="0" applyNumberFormat="1" applyFont="1" applyFill="1" applyBorder="1" applyAlignment="1" applyProtection="1">
      <alignment horizontal="center"/>
      <protection locked="0"/>
    </xf>
    <xf numFmtId="0" fontId="0" fillId="0" borderId="0" xfId="0" applyAlignment="1">
      <alignment horizontal="left" wrapText="1"/>
    </xf>
    <xf numFmtId="3" fontId="27" fillId="0" borderId="0" xfId="0" applyNumberFormat="1" applyFont="1" applyAlignment="1">
      <alignment horizontal="center"/>
    </xf>
    <xf numFmtId="164" fontId="0" fillId="0" borderId="0" xfId="4" applyNumberFormat="1" applyFont="1"/>
    <xf numFmtId="0" fontId="7" fillId="4" borderId="5" xfId="0" applyFont="1" applyFill="1" applyBorder="1" applyAlignment="1">
      <alignment horizontal="center"/>
    </xf>
    <xf numFmtId="166" fontId="6" fillId="2" borderId="19" xfId="0" applyNumberFormat="1" applyFont="1" applyFill="1" applyBorder="1" applyAlignment="1">
      <alignment horizontal="center"/>
    </xf>
    <xf numFmtId="0" fontId="26" fillId="0" borderId="0" xfId="0" applyFont="1"/>
    <xf numFmtId="0" fontId="28" fillId="0" borderId="0" xfId="0" applyFont="1"/>
    <xf numFmtId="0" fontId="29" fillId="0" borderId="0" xfId="0" applyFont="1"/>
    <xf numFmtId="166" fontId="27" fillId="0" borderId="0" xfId="0" applyNumberFormat="1" applyFont="1" applyAlignment="1">
      <alignment horizontal="center"/>
    </xf>
    <xf numFmtId="4" fontId="27" fillId="0" borderId="0" xfId="3" applyNumberFormat="1" applyFont="1" applyFill="1" applyBorder="1" applyAlignment="1">
      <alignment horizontal="center"/>
    </xf>
    <xf numFmtId="166" fontId="27" fillId="0" borderId="0" xfId="3" applyNumberFormat="1" applyFont="1" applyFill="1" applyBorder="1" applyAlignment="1">
      <alignment horizontal="center"/>
    </xf>
    <xf numFmtId="164" fontId="0" fillId="0" borderId="0" xfId="0" applyNumberFormat="1"/>
    <xf numFmtId="3" fontId="0" fillId="0" borderId="0" xfId="0" applyNumberFormat="1"/>
    <xf numFmtId="0" fontId="30" fillId="7" borderId="2" xfId="0" applyFont="1" applyFill="1" applyBorder="1" applyAlignment="1">
      <alignment horizontal="center"/>
    </xf>
    <xf numFmtId="3" fontId="31" fillId="3" borderId="2" xfId="0" applyNumberFormat="1" applyFont="1" applyFill="1" applyBorder="1" applyAlignment="1">
      <alignment horizontal="center"/>
    </xf>
    <xf numFmtId="3" fontId="6" fillId="2" borderId="2" xfId="0" applyNumberFormat="1" applyFont="1" applyFill="1" applyBorder="1" applyAlignment="1">
      <alignment horizontal="center"/>
    </xf>
    <xf numFmtId="3" fontId="6" fillId="2" borderId="5" xfId="0" applyNumberFormat="1" applyFont="1" applyFill="1" applyBorder="1" applyAlignment="1">
      <alignment horizontal="center"/>
    </xf>
    <xf numFmtId="3" fontId="6" fillId="3" borderId="2" xfId="0" applyNumberFormat="1" applyFont="1" applyFill="1" applyBorder="1" applyAlignment="1">
      <alignment horizontal="center"/>
    </xf>
    <xf numFmtId="3" fontId="6" fillId="3" borderId="5" xfId="0" applyNumberFormat="1" applyFont="1" applyFill="1" applyBorder="1" applyAlignment="1">
      <alignment horizontal="center"/>
    </xf>
    <xf numFmtId="4" fontId="6" fillId="2" borderId="12" xfId="0" applyNumberFormat="1" applyFont="1" applyFill="1" applyBorder="1" applyAlignment="1">
      <alignment horizontal="center"/>
    </xf>
    <xf numFmtId="4" fontId="6" fillId="2" borderId="3" xfId="0" applyNumberFormat="1" applyFont="1" applyFill="1" applyBorder="1" applyAlignment="1">
      <alignment horizontal="center"/>
    </xf>
    <xf numFmtId="0" fontId="11" fillId="3" borderId="14" xfId="0" applyFont="1" applyFill="1" applyBorder="1"/>
    <xf numFmtId="0" fontId="9" fillId="2" borderId="13" xfId="0" applyFont="1" applyFill="1" applyBorder="1"/>
    <xf numFmtId="0" fontId="9" fillId="3" borderId="14" xfId="0" applyFont="1" applyFill="1" applyBorder="1"/>
    <xf numFmtId="0" fontId="9" fillId="2" borderId="29" xfId="0" applyFont="1" applyFill="1" applyBorder="1"/>
    <xf numFmtId="0" fontId="9" fillId="2" borderId="30" xfId="0" applyFont="1" applyFill="1" applyBorder="1"/>
    <xf numFmtId="3" fontId="6" fillId="2" borderId="32" xfId="0" applyNumberFormat="1" applyFont="1" applyFill="1" applyBorder="1" applyAlignment="1">
      <alignment horizontal="center"/>
    </xf>
    <xf numFmtId="0" fontId="9" fillId="3" borderId="33" xfId="0" applyFont="1" applyFill="1" applyBorder="1"/>
    <xf numFmtId="0" fontId="11" fillId="3" borderId="33" xfId="0" applyFont="1" applyFill="1" applyBorder="1"/>
    <xf numFmtId="0" fontId="11" fillId="3" borderId="34" xfId="0" applyFont="1" applyFill="1" applyBorder="1"/>
    <xf numFmtId="166" fontId="6" fillId="3" borderId="36" xfId="0" applyNumberFormat="1" applyFont="1" applyFill="1" applyBorder="1" applyAlignment="1">
      <alignment horizontal="center"/>
    </xf>
    <xf numFmtId="0" fontId="9" fillId="2" borderId="37" xfId="0" applyFont="1" applyFill="1" applyBorder="1"/>
    <xf numFmtId="0" fontId="9" fillId="2" borderId="38" xfId="0" applyFont="1" applyFill="1" applyBorder="1"/>
    <xf numFmtId="166" fontId="6" fillId="2" borderId="39" xfId="0" applyNumberFormat="1" applyFont="1" applyFill="1" applyBorder="1" applyAlignment="1">
      <alignment horizontal="center"/>
    </xf>
    <xf numFmtId="171" fontId="32" fillId="0" borderId="0" xfId="0" applyNumberFormat="1" applyFont="1" applyAlignment="1">
      <alignment horizontal="right"/>
    </xf>
    <xf numFmtId="167" fontId="0" fillId="8" borderId="0" xfId="0" applyNumberFormat="1" applyFill="1" applyAlignment="1">
      <alignment horizontal="center"/>
    </xf>
    <xf numFmtId="0" fontId="0" fillId="0" borderId="40" xfId="0" quotePrefix="1" applyBorder="1"/>
    <xf numFmtId="4" fontId="0" fillId="0" borderId="0" xfId="0" applyNumberFormat="1"/>
    <xf numFmtId="0" fontId="9" fillId="9" borderId="0" xfId="0" applyFont="1" applyFill="1"/>
    <xf numFmtId="0" fontId="9" fillId="3" borderId="42" xfId="0" applyFont="1" applyFill="1" applyBorder="1"/>
    <xf numFmtId="0" fontId="9" fillId="3" borderId="43" xfId="0" applyFont="1" applyFill="1" applyBorder="1"/>
    <xf numFmtId="0" fontId="9" fillId="3" borderId="45" xfId="0" applyFont="1" applyFill="1" applyBorder="1"/>
    <xf numFmtId="167" fontId="6" fillId="3" borderId="26" xfId="0" applyNumberFormat="1" applyFont="1" applyFill="1" applyBorder="1" applyAlignment="1">
      <alignment horizontal="center"/>
    </xf>
    <xf numFmtId="167" fontId="6" fillId="2" borderId="2" xfId="0" applyNumberFormat="1" applyFont="1" applyFill="1" applyBorder="1" applyAlignment="1">
      <alignment horizontal="center"/>
    </xf>
    <xf numFmtId="167" fontId="6" fillId="2" borderId="26" xfId="0" applyNumberFormat="1" applyFont="1" applyFill="1" applyBorder="1" applyAlignment="1">
      <alignment horizontal="center"/>
    </xf>
    <xf numFmtId="0" fontId="35" fillId="0" borderId="0" xfId="0" applyFont="1"/>
    <xf numFmtId="0" fontId="11" fillId="2" borderId="49" xfId="0" applyFont="1" applyFill="1" applyBorder="1"/>
    <xf numFmtId="167" fontId="31" fillId="2" borderId="26" xfId="0" applyNumberFormat="1" applyFont="1" applyFill="1" applyBorder="1" applyAlignment="1">
      <alignment horizontal="right"/>
    </xf>
    <xf numFmtId="166" fontId="6" fillId="2" borderId="3" xfId="0" applyNumberFormat="1" applyFont="1" applyFill="1" applyBorder="1" applyAlignment="1">
      <alignment horizontal="center"/>
    </xf>
    <xf numFmtId="166" fontId="6" fillId="3" borderId="5" xfId="0" applyNumberFormat="1" applyFont="1" applyFill="1" applyBorder="1"/>
    <xf numFmtId="166" fontId="6" fillId="2" borderId="5" xfId="0" applyNumberFormat="1" applyFont="1" applyFill="1" applyBorder="1"/>
    <xf numFmtId="0" fontId="13" fillId="0" borderId="0" xfId="9" applyFont="1"/>
    <xf numFmtId="0" fontId="0" fillId="0" borderId="0" xfId="0" applyProtection="1">
      <protection locked="0"/>
    </xf>
    <xf numFmtId="1" fontId="0" fillId="0" borderId="0" xfId="0" applyNumberFormat="1"/>
    <xf numFmtId="1" fontId="0" fillId="0" borderId="0" xfId="0" applyNumberFormat="1" applyAlignment="1">
      <alignment horizontal="center"/>
    </xf>
    <xf numFmtId="1" fontId="0" fillId="0" borderId="0" xfId="0" quotePrefix="1" applyNumberFormat="1" applyAlignment="1">
      <alignment horizontal="center"/>
    </xf>
    <xf numFmtId="0" fontId="9" fillId="3" borderId="0" xfId="0" applyFont="1" applyFill="1"/>
    <xf numFmtId="167" fontId="6" fillId="2" borderId="4" xfId="0" applyNumberFormat="1" applyFont="1" applyFill="1" applyBorder="1" applyAlignment="1">
      <alignment horizontal="right"/>
    </xf>
    <xf numFmtId="0" fontId="9" fillId="2" borderId="16" xfId="0" applyFont="1" applyFill="1" applyBorder="1"/>
    <xf numFmtId="167" fontId="6" fillId="2" borderId="2" xfId="0" applyNumberFormat="1" applyFont="1" applyFill="1" applyBorder="1" applyAlignment="1">
      <alignment horizontal="right"/>
    </xf>
    <xf numFmtId="167" fontId="6" fillId="2" borderId="53" xfId="0" applyNumberFormat="1" applyFont="1" applyFill="1" applyBorder="1" applyAlignment="1">
      <alignment horizontal="right"/>
    </xf>
    <xf numFmtId="167" fontId="6" fillId="2" borderId="12" xfId="0" applyNumberFormat="1" applyFont="1" applyFill="1" applyBorder="1" applyAlignment="1">
      <alignment horizontal="right"/>
    </xf>
    <xf numFmtId="0" fontId="38" fillId="0" borderId="0" xfId="0" applyFont="1"/>
    <xf numFmtId="0" fontId="13" fillId="0" borderId="10" xfId="17" applyFont="1" applyBorder="1" applyAlignment="1">
      <alignment wrapText="1"/>
    </xf>
    <xf numFmtId="2" fontId="13" fillId="0" borderId="10" xfId="17" applyNumberFormat="1" applyFont="1" applyBorder="1" applyAlignment="1">
      <alignment horizontal="right" wrapText="1"/>
    </xf>
    <xf numFmtId="0" fontId="9" fillId="3" borderId="4" xfId="0" applyFont="1" applyFill="1" applyBorder="1"/>
    <xf numFmtId="0" fontId="9" fillId="3" borderId="44" xfId="0" applyFont="1" applyFill="1" applyBorder="1"/>
    <xf numFmtId="166" fontId="6" fillId="3" borderId="26" xfId="0" applyNumberFormat="1" applyFont="1" applyFill="1" applyBorder="1" applyAlignment="1">
      <alignment horizontal="center"/>
    </xf>
    <xf numFmtId="172" fontId="0" fillId="0" borderId="0" xfId="0" applyNumberFormat="1"/>
    <xf numFmtId="0" fontId="9" fillId="11" borderId="46" xfId="0" applyFont="1" applyFill="1" applyBorder="1"/>
    <xf numFmtId="0" fontId="9" fillId="11" borderId="55" xfId="0" applyFont="1" applyFill="1" applyBorder="1"/>
    <xf numFmtId="167" fontId="6" fillId="11" borderId="47" xfId="0" applyNumberFormat="1" applyFont="1" applyFill="1" applyBorder="1" applyAlignment="1">
      <alignment horizontal="center"/>
    </xf>
    <xf numFmtId="167" fontId="6" fillId="11" borderId="46" xfId="0" applyNumberFormat="1" applyFont="1" applyFill="1" applyBorder="1" applyAlignment="1">
      <alignment horizontal="center"/>
    </xf>
    <xf numFmtId="0" fontId="9" fillId="11" borderId="43" xfId="0" applyFont="1" applyFill="1" applyBorder="1"/>
    <xf numFmtId="0" fontId="9" fillId="11" borderId="4" xfId="0" applyFont="1" applyFill="1" applyBorder="1"/>
    <xf numFmtId="167" fontId="6" fillId="11" borderId="12" xfId="0" applyNumberFormat="1" applyFont="1" applyFill="1" applyBorder="1" applyAlignment="1">
      <alignment horizontal="center"/>
    </xf>
    <xf numFmtId="167" fontId="6" fillId="11" borderId="3" xfId="0" applyNumberFormat="1" applyFont="1" applyFill="1" applyBorder="1" applyAlignment="1">
      <alignment horizontal="center"/>
    </xf>
    <xf numFmtId="167" fontId="6" fillId="11" borderId="2" xfId="0" applyNumberFormat="1" applyFont="1" applyFill="1" applyBorder="1" applyAlignment="1">
      <alignment horizontal="center"/>
    </xf>
    <xf numFmtId="167" fontId="6" fillId="11" borderId="5" xfId="0" applyNumberFormat="1" applyFont="1" applyFill="1" applyBorder="1" applyAlignment="1">
      <alignment horizontal="center"/>
    </xf>
    <xf numFmtId="0" fontId="9" fillId="11" borderId="48" xfId="0" applyFont="1" applyFill="1" applyBorder="1"/>
    <xf numFmtId="0" fontId="9" fillId="11" borderId="24" xfId="0" applyFont="1" applyFill="1" applyBorder="1"/>
    <xf numFmtId="167" fontId="6" fillId="11" borderId="26" xfId="0" applyNumberFormat="1" applyFont="1" applyFill="1" applyBorder="1" applyAlignment="1">
      <alignment horizontal="center"/>
    </xf>
    <xf numFmtId="167" fontId="6" fillId="11" borderId="25" xfId="0" applyNumberFormat="1" applyFont="1" applyFill="1" applyBorder="1" applyAlignment="1">
      <alignment horizontal="center"/>
    </xf>
    <xf numFmtId="167" fontId="6" fillId="3" borderId="25" xfId="0" applyNumberFormat="1" applyFont="1" applyFill="1" applyBorder="1" applyAlignment="1">
      <alignment horizontal="center"/>
    </xf>
    <xf numFmtId="0" fontId="40" fillId="9" borderId="0" xfId="0" applyFont="1" applyFill="1" applyAlignment="1">
      <alignment horizontal="left" vertical="center" indent="1"/>
    </xf>
    <xf numFmtId="167" fontId="40" fillId="9" borderId="0" xfId="0" applyNumberFormat="1" applyFont="1" applyFill="1" applyAlignment="1">
      <alignment horizontal="right" vertical="center" indent="2"/>
    </xf>
    <xf numFmtId="0" fontId="9" fillId="2" borderId="59" xfId="0" applyFont="1" applyFill="1" applyBorder="1"/>
    <xf numFmtId="0" fontId="9" fillId="2" borderId="60" xfId="0" applyFont="1" applyFill="1" applyBorder="1"/>
    <xf numFmtId="3" fontId="6" fillId="2" borderId="62" xfId="0" applyNumberFormat="1" applyFont="1" applyFill="1" applyBorder="1" applyAlignment="1">
      <alignment horizontal="center"/>
    </xf>
    <xf numFmtId="3" fontId="6" fillId="2" borderId="61" xfId="0" applyNumberFormat="1" applyFont="1" applyFill="1" applyBorder="1" applyAlignment="1">
      <alignment horizontal="center"/>
    </xf>
    <xf numFmtId="0" fontId="9" fillId="3" borderId="7" xfId="0" applyFont="1" applyFill="1" applyBorder="1"/>
    <xf numFmtId="0" fontId="9" fillId="3" borderId="8" xfId="0" applyFont="1" applyFill="1" applyBorder="1"/>
    <xf numFmtId="3" fontId="6" fillId="3" borderId="12" xfId="0" applyNumberFormat="1" applyFont="1" applyFill="1" applyBorder="1" applyAlignment="1">
      <alignment horizontal="center"/>
    </xf>
    <xf numFmtId="3" fontId="6" fillId="3" borderId="3" xfId="0" applyNumberFormat="1" applyFont="1" applyFill="1" applyBorder="1" applyAlignment="1">
      <alignment horizontal="center"/>
    </xf>
    <xf numFmtId="0" fontId="9" fillId="2" borderId="63" xfId="0" applyFont="1" applyFill="1" applyBorder="1"/>
    <xf numFmtId="0" fontId="9" fillId="2" borderId="64" xfId="0" applyFont="1" applyFill="1" applyBorder="1"/>
    <xf numFmtId="3" fontId="6" fillId="2" borderId="66" xfId="0" applyNumberFormat="1" applyFont="1" applyFill="1" applyBorder="1" applyAlignment="1">
      <alignment horizontal="center"/>
    </xf>
    <xf numFmtId="3" fontId="6" fillId="2" borderId="65" xfId="0" applyNumberFormat="1" applyFont="1" applyFill="1" applyBorder="1" applyAlignment="1">
      <alignment horizontal="center"/>
    </xf>
    <xf numFmtId="0" fontId="11" fillId="3" borderId="7" xfId="0" applyFont="1" applyFill="1" applyBorder="1"/>
    <xf numFmtId="0" fontId="11" fillId="3" borderId="8" xfId="0" applyFont="1" applyFill="1" applyBorder="1"/>
    <xf numFmtId="4" fontId="6" fillId="3" borderId="12" xfId="0" applyNumberFormat="1" applyFont="1" applyFill="1" applyBorder="1" applyAlignment="1">
      <alignment horizontal="center"/>
    </xf>
    <xf numFmtId="4" fontId="6" fillId="2" borderId="62" xfId="0" applyNumberFormat="1" applyFont="1" applyFill="1" applyBorder="1" applyAlignment="1">
      <alignment horizontal="center"/>
    </xf>
    <xf numFmtId="4" fontId="6" fillId="2" borderId="66" xfId="0" applyNumberFormat="1" applyFont="1" applyFill="1" applyBorder="1" applyAlignment="1">
      <alignment horizontal="center"/>
    </xf>
    <xf numFmtId="0" fontId="9" fillId="2" borderId="67" xfId="0" applyFont="1" applyFill="1" applyBorder="1"/>
    <xf numFmtId="0" fontId="9" fillId="2" borderId="57" xfId="0" applyFont="1" applyFill="1" applyBorder="1"/>
    <xf numFmtId="4" fontId="6" fillId="2" borderId="58" xfId="0" applyNumberFormat="1" applyFont="1" applyFill="1" applyBorder="1" applyAlignment="1">
      <alignment horizontal="center"/>
    </xf>
    <xf numFmtId="166" fontId="0" fillId="0" borderId="0" xfId="0" applyNumberFormat="1"/>
    <xf numFmtId="0" fontId="0" fillId="12" borderId="0" xfId="0" applyFill="1"/>
    <xf numFmtId="167" fontId="43" fillId="0" borderId="0" xfId="21" applyNumberFormat="1"/>
    <xf numFmtId="0" fontId="44" fillId="0" borderId="0" xfId="0" applyFont="1"/>
    <xf numFmtId="17" fontId="0" fillId="0" borderId="0" xfId="0" applyNumberFormat="1"/>
    <xf numFmtId="0" fontId="9" fillId="2" borderId="49" xfId="0" applyFont="1" applyFill="1" applyBorder="1"/>
    <xf numFmtId="166" fontId="6" fillId="2" borderId="26" xfId="0" applyNumberFormat="1" applyFont="1" applyFill="1" applyBorder="1" applyAlignment="1">
      <alignment horizontal="center"/>
    </xf>
    <xf numFmtId="0" fontId="0" fillId="0" borderId="0" xfId="0" quotePrefix="1"/>
    <xf numFmtId="41" fontId="47" fillId="13" borderId="0" xfId="0" applyNumberFormat="1" applyFont="1" applyFill="1" applyAlignment="1">
      <alignment horizontal="right" vertical="center"/>
    </xf>
    <xf numFmtId="168" fontId="47" fillId="15" borderId="0" xfId="0" applyNumberFormat="1" applyFont="1" applyFill="1" applyAlignment="1">
      <alignment horizontal="right" vertical="center"/>
    </xf>
    <xf numFmtId="3" fontId="47" fillId="15" borderId="0" xfId="0" applyNumberFormat="1" applyFont="1" applyFill="1" applyAlignment="1">
      <alignment horizontal="right" vertical="center"/>
    </xf>
    <xf numFmtId="1" fontId="0" fillId="12" borderId="0" xfId="0" applyNumberFormat="1" applyFill="1"/>
    <xf numFmtId="0" fontId="9" fillId="2" borderId="76" xfId="0" applyFont="1" applyFill="1" applyBorder="1"/>
    <xf numFmtId="3" fontId="6" fillId="2" borderId="28" xfId="0" applyNumberFormat="1" applyFont="1" applyFill="1" applyBorder="1" applyAlignment="1">
      <alignment horizontal="center"/>
    </xf>
    <xf numFmtId="164" fontId="6" fillId="2" borderId="2" xfId="4" applyNumberFormat="1" applyFont="1" applyFill="1" applyBorder="1" applyAlignment="1">
      <alignment horizontal="center"/>
    </xf>
    <xf numFmtId="164" fontId="6" fillId="3" borderId="2" xfId="4" applyNumberFormat="1" applyFont="1" applyFill="1" applyBorder="1" applyAlignment="1">
      <alignment horizontal="center"/>
    </xf>
    <xf numFmtId="164" fontId="6" fillId="2" borderId="28" xfId="4" applyNumberFormat="1" applyFont="1" applyFill="1" applyBorder="1" applyAlignment="1">
      <alignment horizontal="center"/>
    </xf>
    <xf numFmtId="173" fontId="50" fillId="0" borderId="0" xfId="0" applyNumberFormat="1" applyFont="1" applyAlignment="1">
      <alignment horizontal="right" vertical="center"/>
    </xf>
    <xf numFmtId="0" fontId="51" fillId="4" borderId="2" xfId="0" applyFont="1" applyFill="1" applyBorder="1" applyAlignment="1">
      <alignment horizontal="center"/>
    </xf>
    <xf numFmtId="166" fontId="6" fillId="2" borderId="28" xfId="0" applyNumberFormat="1" applyFont="1" applyFill="1" applyBorder="1" applyAlignment="1">
      <alignment horizontal="center"/>
    </xf>
    <xf numFmtId="166" fontId="6" fillId="2" borderId="77" xfId="0" applyNumberFormat="1" applyFont="1" applyFill="1" applyBorder="1" applyAlignment="1">
      <alignment horizontal="center"/>
    </xf>
    <xf numFmtId="0" fontId="35" fillId="9" borderId="0" xfId="0" applyFont="1" applyFill="1"/>
    <xf numFmtId="0" fontId="0" fillId="0" borderId="78" xfId="0" applyBorder="1"/>
    <xf numFmtId="9" fontId="0" fillId="0" borderId="0" xfId="4" applyFont="1"/>
    <xf numFmtId="0" fontId="7" fillId="4" borderId="41" xfId="0" applyFont="1" applyFill="1" applyBorder="1" applyAlignment="1">
      <alignment horizontal="center" vertical="center"/>
    </xf>
    <xf numFmtId="3" fontId="6" fillId="3" borderId="2" xfId="0" applyNumberFormat="1" applyFont="1" applyFill="1" applyBorder="1" applyAlignment="1">
      <alignment horizontal="left"/>
    </xf>
    <xf numFmtId="3" fontId="6" fillId="2" borderId="2" xfId="0" applyNumberFormat="1" applyFont="1" applyFill="1" applyBorder="1" applyAlignment="1">
      <alignment horizontal="left"/>
    </xf>
    <xf numFmtId="3" fontId="6" fillId="3" borderId="79" xfId="0" applyNumberFormat="1" applyFont="1" applyFill="1" applyBorder="1" applyAlignment="1">
      <alignment horizontal="left"/>
    </xf>
    <xf numFmtId="3" fontId="6" fillId="3" borderId="79" xfId="0" applyNumberFormat="1" applyFont="1" applyFill="1" applyBorder="1" applyAlignment="1">
      <alignment horizontal="center"/>
    </xf>
    <xf numFmtId="3" fontId="6" fillId="3" borderId="80" xfId="0" applyNumberFormat="1" applyFont="1" applyFill="1" applyBorder="1" applyAlignment="1">
      <alignment horizontal="center"/>
    </xf>
    <xf numFmtId="3" fontId="6" fillId="0" borderId="81" xfId="0" applyNumberFormat="1" applyFont="1" applyBorder="1" applyAlignment="1">
      <alignment horizontal="center"/>
    </xf>
    <xf numFmtId="3" fontId="6" fillId="0" borderId="0" xfId="0" applyNumberFormat="1" applyFont="1" applyAlignment="1">
      <alignment horizontal="center"/>
    </xf>
    <xf numFmtId="164" fontId="6" fillId="3" borderId="2" xfId="0" applyNumberFormat="1" applyFont="1" applyFill="1" applyBorder="1" applyAlignment="1">
      <alignment horizontal="center"/>
    </xf>
    <xf numFmtId="164" fontId="6" fillId="2" borderId="2" xfId="0" applyNumberFormat="1" applyFont="1" applyFill="1" applyBorder="1" applyAlignment="1">
      <alignment horizontal="center"/>
    </xf>
    <xf numFmtId="0" fontId="9" fillId="2" borderId="82" xfId="0" applyFont="1" applyFill="1" applyBorder="1"/>
    <xf numFmtId="164" fontId="6" fillId="2" borderId="28" xfId="0" applyNumberFormat="1" applyFont="1" applyFill="1" applyBorder="1" applyAlignment="1">
      <alignment horizontal="center"/>
    </xf>
    <xf numFmtId="174" fontId="52" fillId="0" borderId="0" xfId="0" applyNumberFormat="1" applyFont="1" applyAlignment="1">
      <alignment horizontal="right" vertical="center"/>
    </xf>
    <xf numFmtId="167" fontId="0" fillId="9" borderId="0" xfId="0" applyNumberFormat="1" applyFill="1" applyAlignment="1">
      <alignment horizontal="center"/>
    </xf>
    <xf numFmtId="174" fontId="27" fillId="0" borderId="0" xfId="0" applyNumberFormat="1" applyFont="1" applyAlignment="1">
      <alignment horizontal="right" vertical="center"/>
    </xf>
    <xf numFmtId="172" fontId="0" fillId="0" borderId="0" xfId="0" applyNumberFormat="1" applyAlignment="1">
      <alignment horizontal="center"/>
    </xf>
    <xf numFmtId="0" fontId="49" fillId="0" borderId="0" xfId="22"/>
    <xf numFmtId="175" fontId="53" fillId="0" borderId="0" xfId="0" applyNumberFormat="1" applyFont="1" applyAlignment="1">
      <alignment horizontal="right" vertical="center"/>
    </xf>
    <xf numFmtId="175" fontId="54" fillId="0" borderId="0" xfId="0" applyNumberFormat="1" applyFont="1" applyAlignment="1">
      <alignment horizontal="right" vertical="center"/>
    </xf>
    <xf numFmtId="0" fontId="9" fillId="3" borderId="27" xfId="0" applyFont="1" applyFill="1" applyBorder="1"/>
    <xf numFmtId="2" fontId="0" fillId="0" borderId="0" xfId="4" applyNumberFormat="1" applyFont="1"/>
    <xf numFmtId="0" fontId="52" fillId="0" borderId="0" xfId="0" applyFont="1" applyAlignment="1">
      <alignment vertical="center"/>
    </xf>
    <xf numFmtId="176" fontId="52" fillId="0" borderId="0" xfId="0" applyNumberFormat="1" applyFont="1" applyAlignment="1">
      <alignment horizontal="right" vertical="center"/>
    </xf>
    <xf numFmtId="0" fontId="52" fillId="0" borderId="0" xfId="0" applyFont="1" applyAlignment="1">
      <alignment horizontal="center" vertical="center"/>
    </xf>
    <xf numFmtId="0" fontId="54" fillId="0" borderId="0" xfId="0" applyFont="1" applyAlignment="1">
      <alignment vertical="center"/>
    </xf>
    <xf numFmtId="176" fontId="27" fillId="0" borderId="0" xfId="0" applyNumberFormat="1" applyFont="1" applyAlignment="1">
      <alignment horizontal="right" vertical="center"/>
    </xf>
    <xf numFmtId="166" fontId="55" fillId="16" borderId="83" xfId="0" applyNumberFormat="1" applyFont="1" applyFill="1" applyBorder="1" applyAlignment="1">
      <alignment horizontal="center" vertical="center"/>
    </xf>
    <xf numFmtId="166" fontId="55" fillId="3" borderId="83" xfId="0" applyNumberFormat="1" applyFont="1" applyFill="1" applyBorder="1" applyAlignment="1">
      <alignment horizontal="center" vertical="center"/>
    </xf>
    <xf numFmtId="166" fontId="55" fillId="3" borderId="84" xfId="0" applyNumberFormat="1" applyFont="1" applyFill="1" applyBorder="1" applyAlignment="1">
      <alignment horizontal="center" vertical="center"/>
    </xf>
    <xf numFmtId="167" fontId="27" fillId="17" borderId="0" xfId="0" applyNumberFormat="1" applyFont="1" applyFill="1" applyAlignment="1">
      <alignment horizontal="center" vertical="center" wrapText="1"/>
    </xf>
    <xf numFmtId="0" fontId="27" fillId="17" borderId="0" xfId="0" applyFont="1" applyFill="1" applyAlignment="1">
      <alignment horizontal="center" vertical="center" wrapText="1"/>
    </xf>
    <xf numFmtId="177" fontId="27" fillId="17" borderId="0" xfId="0" applyNumberFormat="1" applyFont="1" applyFill="1" applyAlignment="1">
      <alignment horizontal="center" vertical="center"/>
    </xf>
    <xf numFmtId="177" fontId="52" fillId="17" borderId="0" xfId="0" applyNumberFormat="1" applyFont="1" applyFill="1" applyAlignment="1">
      <alignment horizontal="center" vertical="center"/>
    </xf>
    <xf numFmtId="177" fontId="52" fillId="17" borderId="0" xfId="0" applyNumberFormat="1" applyFont="1" applyFill="1" applyAlignment="1">
      <alignment horizontal="right" vertical="center"/>
    </xf>
    <xf numFmtId="177" fontId="27" fillId="17" borderId="0" xfId="0" applyNumberFormat="1" applyFont="1" applyFill="1" applyAlignment="1">
      <alignment horizontal="right" vertical="center"/>
    </xf>
    <xf numFmtId="0" fontId="27" fillId="17" borderId="85" xfId="0" applyFont="1" applyFill="1" applyBorder="1" applyAlignment="1">
      <alignment vertical="center" wrapText="1"/>
    </xf>
    <xf numFmtId="177" fontId="27" fillId="17" borderId="0" xfId="0" applyNumberFormat="1" applyFont="1" applyFill="1" applyAlignment="1">
      <alignment horizontal="right" vertical="center" wrapText="1"/>
    </xf>
    <xf numFmtId="0" fontId="27" fillId="17" borderId="86" xfId="0" applyFont="1" applyFill="1" applyBorder="1" applyAlignment="1">
      <alignment vertical="center" wrapText="1"/>
    </xf>
    <xf numFmtId="177" fontId="0" fillId="0" borderId="0" xfId="0" applyNumberFormat="1"/>
    <xf numFmtId="178" fontId="52" fillId="17" borderId="0" xfId="0" applyNumberFormat="1" applyFont="1" applyFill="1" applyAlignment="1">
      <alignment horizontal="right" vertical="center" wrapText="1"/>
    </xf>
    <xf numFmtId="178" fontId="27" fillId="17" borderId="0" xfId="0" applyNumberFormat="1" applyFont="1" applyFill="1" applyAlignment="1">
      <alignment horizontal="right" vertical="center" wrapText="1"/>
    </xf>
    <xf numFmtId="0" fontId="30" fillId="4" borderId="2" xfId="0" applyFont="1" applyFill="1" applyBorder="1" applyAlignment="1">
      <alignment horizontal="center"/>
    </xf>
    <xf numFmtId="167" fontId="6" fillId="3" borderId="87" xfId="0" applyNumberFormat="1" applyFont="1" applyFill="1" applyBorder="1" applyAlignment="1">
      <alignment horizontal="center"/>
    </xf>
    <xf numFmtId="167" fontId="6" fillId="11" borderId="41" xfId="0" applyNumberFormat="1" applyFont="1" applyFill="1" applyBorder="1" applyAlignment="1">
      <alignment horizontal="center"/>
    </xf>
    <xf numFmtId="0" fontId="9" fillId="0" borderId="0" xfId="0" applyFont="1"/>
    <xf numFmtId="2" fontId="12" fillId="9" borderId="88" xfId="24" applyNumberFormat="1" applyFill="1" applyBorder="1" applyAlignment="1">
      <alignment horizontal="center" vertical="center"/>
    </xf>
    <xf numFmtId="0" fontId="57" fillId="0" borderId="0" xfId="25"/>
    <xf numFmtId="0" fontId="15" fillId="0" borderId="0" xfId="25" applyFont="1"/>
    <xf numFmtId="0" fontId="60" fillId="21" borderId="89" xfId="0" applyFont="1" applyFill="1" applyBorder="1" applyAlignment="1">
      <alignment vertical="center" wrapText="1"/>
    </xf>
    <xf numFmtId="0" fontId="60" fillId="22" borderId="89" xfId="0" applyFont="1" applyFill="1" applyBorder="1" applyAlignment="1">
      <alignment vertical="center" wrapText="1"/>
    </xf>
    <xf numFmtId="0" fontId="58" fillId="19" borderId="90" xfId="0" applyFont="1" applyFill="1" applyBorder="1" applyAlignment="1">
      <alignment horizontal="center" vertical="center" wrapText="1"/>
    </xf>
    <xf numFmtId="0" fontId="60" fillId="21" borderId="94" xfId="0" applyFont="1" applyFill="1" applyBorder="1" applyAlignment="1">
      <alignment vertical="center" wrapText="1"/>
    </xf>
    <xf numFmtId="0" fontId="60" fillId="18" borderId="89" xfId="0" applyFont="1" applyFill="1" applyBorder="1" applyAlignment="1">
      <alignment vertical="center" wrapText="1"/>
    </xf>
    <xf numFmtId="0" fontId="60" fillId="18" borderId="94" xfId="0" applyFont="1" applyFill="1" applyBorder="1" applyAlignment="1">
      <alignment vertical="center" wrapText="1"/>
    </xf>
    <xf numFmtId="179" fontId="0" fillId="0" borderId="0" xfId="0" applyNumberFormat="1" applyAlignment="1">
      <alignment horizontal="center"/>
    </xf>
    <xf numFmtId="0" fontId="61" fillId="3" borderId="54" xfId="0" applyFont="1" applyFill="1" applyBorder="1" applyAlignment="1">
      <alignment vertical="center" wrapText="1"/>
    </xf>
    <xf numFmtId="0" fontId="61" fillId="11" borderId="54" xfId="0" applyFont="1" applyFill="1" applyBorder="1" applyAlignment="1">
      <alignment vertical="center" wrapText="1"/>
    </xf>
    <xf numFmtId="0" fontId="51" fillId="4" borderId="87" xfId="0" applyFont="1" applyFill="1" applyBorder="1" applyAlignment="1">
      <alignment horizontal="center"/>
    </xf>
    <xf numFmtId="167" fontId="6" fillId="3" borderId="12" xfId="0" applyNumberFormat="1" applyFont="1" applyFill="1" applyBorder="1" applyAlignment="1">
      <alignment horizontal="center"/>
    </xf>
    <xf numFmtId="0" fontId="61" fillId="3" borderId="97" xfId="0" applyFont="1" applyFill="1" applyBorder="1" applyAlignment="1">
      <alignment vertical="center" wrapText="1"/>
    </xf>
    <xf numFmtId="0" fontId="61" fillId="3" borderId="0" xfId="0" applyFont="1" applyFill="1" applyAlignment="1">
      <alignment vertical="center" wrapText="1"/>
    </xf>
    <xf numFmtId="0" fontId="61" fillId="3" borderId="50" xfId="0" applyFont="1" applyFill="1" applyBorder="1" applyAlignment="1">
      <alignment vertical="center" wrapText="1"/>
    </xf>
    <xf numFmtId="0" fontId="61" fillId="3" borderId="22" xfId="0" applyFont="1" applyFill="1" applyBorder="1" applyAlignment="1">
      <alignment vertical="center" wrapText="1"/>
    </xf>
    <xf numFmtId="0" fontId="61" fillId="11" borderId="0" xfId="0" applyFont="1" applyFill="1" applyAlignment="1">
      <alignment vertical="center" wrapText="1"/>
    </xf>
    <xf numFmtId="0" fontId="61" fillId="11" borderId="50" xfId="0" applyFont="1" applyFill="1" applyBorder="1" applyAlignment="1">
      <alignment vertical="center" wrapText="1"/>
    </xf>
    <xf numFmtId="0" fontId="61" fillId="3" borderId="51" xfId="0" applyFont="1" applyFill="1" applyBorder="1" applyAlignment="1">
      <alignment vertical="center" wrapText="1"/>
    </xf>
    <xf numFmtId="0" fontId="30" fillId="4" borderId="0" xfId="0" applyFont="1" applyFill="1" applyAlignment="1">
      <alignment vertical="center"/>
    </xf>
    <xf numFmtId="0" fontId="63" fillId="9" borderId="0" xfId="0" applyFont="1" applyFill="1" applyAlignment="1">
      <alignment horizontal="left"/>
    </xf>
    <xf numFmtId="0" fontId="63" fillId="9" borderId="0" xfId="0" applyFont="1" applyFill="1" applyAlignment="1">
      <alignment horizontal="right"/>
    </xf>
    <xf numFmtId="0" fontId="64" fillId="23" borderId="0" xfId="0" applyFont="1" applyFill="1" applyAlignment="1">
      <alignment horizontal="left" vertical="center" wrapText="1"/>
    </xf>
    <xf numFmtId="17" fontId="64" fillId="23" borderId="0" xfId="0" applyNumberFormat="1" applyFont="1" applyFill="1" applyAlignment="1">
      <alignment horizontal="left" vertical="center" wrapText="1"/>
    </xf>
    <xf numFmtId="3" fontId="65" fillId="24" borderId="0" xfId="0" applyNumberFormat="1" applyFont="1" applyFill="1" applyAlignment="1">
      <alignment horizontal="right" vertical="center" wrapText="1"/>
    </xf>
    <xf numFmtId="0" fontId="65" fillId="24" borderId="0" xfId="0" applyFont="1" applyFill="1" applyAlignment="1">
      <alignment horizontal="right" vertical="center" wrapText="1"/>
    </xf>
    <xf numFmtId="167" fontId="35" fillId="3" borderId="42" xfId="0" applyNumberFormat="1" applyFont="1" applyFill="1" applyBorder="1"/>
    <xf numFmtId="0" fontId="35" fillId="3" borderId="42" xfId="0" applyFont="1" applyFill="1" applyBorder="1"/>
    <xf numFmtId="167" fontId="35" fillId="3" borderId="42" xfId="0" applyNumberFormat="1" applyFont="1" applyFill="1" applyBorder="1" applyAlignment="1">
      <alignment horizontal="center"/>
    </xf>
    <xf numFmtId="0" fontId="35" fillId="25" borderId="42" xfId="0" applyFont="1" applyFill="1" applyBorder="1"/>
    <xf numFmtId="167" fontId="35" fillId="25" borderId="42" xfId="0" applyNumberFormat="1" applyFont="1" applyFill="1" applyBorder="1"/>
    <xf numFmtId="167" fontId="35" fillId="25" borderId="42" xfId="0" applyNumberFormat="1" applyFont="1" applyFill="1" applyBorder="1" applyAlignment="1">
      <alignment horizontal="center"/>
    </xf>
    <xf numFmtId="0" fontId="81" fillId="0" borderId="0" xfId="0" applyFont="1" applyAlignment="1">
      <alignment horizontal="left" vertical="center" readingOrder="1"/>
    </xf>
    <xf numFmtId="0" fontId="82" fillId="0" borderId="0" xfId="0" applyFont="1"/>
    <xf numFmtId="0" fontId="83" fillId="0" borderId="0" xfId="0" applyFont="1"/>
    <xf numFmtId="0" fontId="35" fillId="3" borderId="3" xfId="0" applyFont="1" applyFill="1" applyBorder="1"/>
    <xf numFmtId="167" fontId="35" fillId="3" borderId="3" xfId="0" applyNumberFormat="1" applyFont="1" applyFill="1" applyBorder="1"/>
    <xf numFmtId="167" fontId="35" fillId="3" borderId="3" xfId="0" applyNumberFormat="1" applyFont="1" applyFill="1" applyBorder="1" applyAlignment="1">
      <alignment horizontal="center"/>
    </xf>
    <xf numFmtId="0" fontId="35" fillId="25" borderId="5" xfId="0" applyFont="1" applyFill="1" applyBorder="1"/>
    <xf numFmtId="167" fontId="35" fillId="25" borderId="5" xfId="0" applyNumberFormat="1" applyFont="1" applyFill="1" applyBorder="1"/>
    <xf numFmtId="0" fontId="0" fillId="18" borderId="109" xfId="0" applyFill="1" applyBorder="1"/>
    <xf numFmtId="0" fontId="84" fillId="57" borderId="110" xfId="0" applyFont="1" applyFill="1" applyBorder="1" applyAlignment="1">
      <alignment horizontal="left" vertical="top" wrapText="1"/>
    </xf>
    <xf numFmtId="167" fontId="6" fillId="2" borderId="87" xfId="0" applyNumberFormat="1" applyFont="1" applyFill="1" applyBorder="1" applyAlignment="1">
      <alignment horizontal="center"/>
    </xf>
    <xf numFmtId="0" fontId="22" fillId="0" borderId="0" xfId="14"/>
    <xf numFmtId="0" fontId="86" fillId="0" borderId="0" xfId="14" applyFont="1"/>
    <xf numFmtId="49" fontId="22" fillId="0" borderId="0" xfId="14" applyNumberFormat="1"/>
    <xf numFmtId="0" fontId="12" fillId="0" borderId="0" xfId="7"/>
    <xf numFmtId="180" fontId="27" fillId="17" borderId="0" xfId="7" applyNumberFormat="1" applyFont="1" applyFill="1" applyAlignment="1">
      <alignment horizontal="right" vertical="center"/>
    </xf>
    <xf numFmtId="174" fontId="27" fillId="17" borderId="0" xfId="7" applyNumberFormat="1" applyFont="1" applyFill="1" applyAlignment="1">
      <alignment horizontal="right" vertical="center"/>
    </xf>
    <xf numFmtId="49" fontId="87" fillId="0" borderId="0" xfId="0" applyNumberFormat="1" applyFont="1" applyAlignment="1">
      <alignment vertical="center" wrapText="1"/>
    </xf>
    <xf numFmtId="172" fontId="12" fillId="0" borderId="0" xfId="7" applyNumberFormat="1"/>
    <xf numFmtId="0" fontId="0" fillId="18" borderId="0" xfId="0" applyFill="1"/>
    <xf numFmtId="167" fontId="89" fillId="0" borderId="111" xfId="0" applyNumberFormat="1" applyFont="1" applyBorder="1"/>
    <xf numFmtId="167" fontId="80" fillId="0" borderId="40" xfId="0" applyNumberFormat="1" applyFont="1" applyBorder="1"/>
    <xf numFmtId="0" fontId="85" fillId="57" borderId="0" xfId="0" applyFont="1" applyFill="1" applyAlignment="1">
      <alignment horizontal="right" vertical="top" wrapText="1"/>
    </xf>
    <xf numFmtId="0" fontId="9" fillId="3" borderId="6" xfId="0" applyFont="1" applyFill="1" applyBorder="1" applyAlignment="1">
      <alignment horizontal="center"/>
    </xf>
    <xf numFmtId="0" fontId="13" fillId="0" borderId="10" xfId="70" applyFont="1" applyBorder="1" applyAlignment="1">
      <alignment wrapText="1"/>
    </xf>
    <xf numFmtId="167" fontId="9" fillId="2" borderId="2" xfId="0" applyNumberFormat="1" applyFont="1" applyFill="1" applyBorder="1" applyAlignment="1">
      <alignment horizontal="center"/>
    </xf>
    <xf numFmtId="167" fontId="9" fillId="2" borderId="26" xfId="0" applyNumberFormat="1" applyFont="1" applyFill="1" applyBorder="1" applyAlignment="1">
      <alignment horizontal="center"/>
    </xf>
    <xf numFmtId="0" fontId="89" fillId="0" borderId="111" xfId="0" applyFont="1" applyBorder="1" applyAlignment="1">
      <alignment horizontal="center" vertical="center"/>
    </xf>
    <xf numFmtId="181" fontId="89" fillId="0" borderId="111" xfId="3" applyNumberFormat="1" applyFont="1" applyFill="1" applyBorder="1" applyAlignment="1">
      <alignment vertical="center"/>
    </xf>
    <xf numFmtId="167" fontId="89" fillId="0" borderId="111" xfId="0" applyNumberFormat="1" applyFont="1" applyBorder="1" applyAlignment="1">
      <alignment vertical="center"/>
    </xf>
    <xf numFmtId="0" fontId="80" fillId="0" borderId="0" xfId="0" applyFont="1" applyAlignment="1">
      <alignment vertical="center"/>
    </xf>
    <xf numFmtId="181" fontId="80" fillId="0" borderId="0" xfId="3" applyNumberFormat="1" applyFont="1" applyBorder="1" applyAlignment="1">
      <alignment horizontal="right" vertical="center"/>
    </xf>
    <xf numFmtId="167" fontId="80" fillId="0" borderId="0" xfId="0" applyNumberFormat="1" applyFont="1" applyAlignment="1">
      <alignment horizontal="right" vertical="center"/>
    </xf>
    <xf numFmtId="181" fontId="80" fillId="0" borderId="0" xfId="3" applyNumberFormat="1" applyFont="1" applyFill="1" applyBorder="1" applyAlignment="1">
      <alignment vertical="center"/>
    </xf>
    <xf numFmtId="167" fontId="80" fillId="0" borderId="0" xfId="0" applyNumberFormat="1" applyFont="1" applyAlignment="1">
      <alignment vertical="center"/>
    </xf>
    <xf numFmtId="181" fontId="80" fillId="0" borderId="0" xfId="3" applyNumberFormat="1" applyFont="1" applyBorder="1" applyAlignment="1">
      <alignment vertical="center"/>
    </xf>
    <xf numFmtId="3" fontId="80" fillId="0" borderId="0" xfId="0" applyNumberFormat="1" applyFont="1" applyAlignment="1">
      <alignment horizontal="right" vertical="center"/>
    </xf>
    <xf numFmtId="166" fontId="80" fillId="0" borderId="0" xfId="0" applyNumberFormat="1" applyFont="1" applyAlignment="1">
      <alignment horizontal="right" vertical="center"/>
    </xf>
    <xf numFmtId="3" fontId="80" fillId="0" borderId="0" xfId="0" applyNumberFormat="1" applyFont="1" applyAlignment="1">
      <alignment vertical="center"/>
    </xf>
    <xf numFmtId="3" fontId="89" fillId="0" borderId="111" xfId="0" applyNumberFormat="1" applyFont="1" applyBorder="1" applyAlignment="1">
      <alignment vertical="center"/>
    </xf>
    <xf numFmtId="1" fontId="80" fillId="0" borderId="0" xfId="0" applyNumberFormat="1" applyFont="1" applyAlignment="1">
      <alignment horizontal="right" vertical="center"/>
    </xf>
    <xf numFmtId="181" fontId="80" fillId="0" borderId="0" xfId="3" applyNumberFormat="1" applyFont="1" applyFill="1" applyBorder="1" applyAlignment="1">
      <alignment horizontal="right" vertical="center"/>
    </xf>
    <xf numFmtId="0" fontId="89" fillId="0" borderId="0" xfId="0" applyFont="1" applyAlignment="1">
      <alignment horizontal="center" vertical="center"/>
    </xf>
    <xf numFmtId="181" fontId="89" fillId="0" borderId="0" xfId="3" applyNumberFormat="1" applyFont="1" applyFill="1" applyBorder="1" applyAlignment="1">
      <alignment vertical="center"/>
    </xf>
    <xf numFmtId="167" fontId="89" fillId="0" borderId="0" xfId="0" applyNumberFormat="1" applyFont="1" applyAlignment="1">
      <alignment vertical="center"/>
    </xf>
    <xf numFmtId="43" fontId="6" fillId="2" borderId="2" xfId="3" applyFont="1" applyFill="1" applyBorder="1" applyAlignment="1">
      <alignment horizontal="center"/>
    </xf>
    <xf numFmtId="43" fontId="6" fillId="3" borderId="2" xfId="3" applyFont="1" applyFill="1" applyBorder="1" applyAlignment="1">
      <alignment horizontal="center"/>
    </xf>
    <xf numFmtId="43" fontId="6" fillId="2" borderId="26" xfId="3" applyFont="1" applyFill="1" applyBorder="1" applyAlignment="1">
      <alignment horizontal="center"/>
    </xf>
    <xf numFmtId="0" fontId="92" fillId="0" borderId="0" xfId="0" applyFont="1" applyAlignment="1">
      <alignment horizontal="left" vertical="center" readingOrder="1"/>
    </xf>
    <xf numFmtId="164" fontId="12" fillId="0" borderId="0" xfId="15" applyNumberFormat="1"/>
    <xf numFmtId="0" fontId="52" fillId="17" borderId="0" xfId="0" applyFont="1" applyFill="1" applyAlignment="1">
      <alignment horizontal="center" vertical="center"/>
    </xf>
    <xf numFmtId="176" fontId="53" fillId="17" borderId="0" xfId="0" applyNumberFormat="1" applyFont="1" applyFill="1" applyAlignment="1">
      <alignment horizontal="right" vertical="center"/>
    </xf>
    <xf numFmtId="0" fontId="27" fillId="17" borderId="0" xfId="0" applyFont="1" applyFill="1" applyAlignment="1">
      <alignment horizontal="left" vertical="center" indent="1"/>
    </xf>
    <xf numFmtId="176" fontId="27" fillId="17" borderId="0" xfId="0" applyNumberFormat="1" applyFont="1" applyFill="1" applyAlignment="1">
      <alignment horizontal="right" vertical="center"/>
    </xf>
    <xf numFmtId="176" fontId="52" fillId="17" borderId="0" xfId="0" applyNumberFormat="1" applyFont="1" applyFill="1" applyAlignment="1">
      <alignment horizontal="right" vertical="center"/>
    </xf>
    <xf numFmtId="0" fontId="27" fillId="0" borderId="0" xfId="0" applyFont="1" applyAlignment="1">
      <alignment horizontal="left" vertical="center" indent="1"/>
    </xf>
    <xf numFmtId="0" fontId="52" fillId="17" borderId="0" xfId="0" applyFont="1" applyFill="1" applyAlignment="1">
      <alignment horizontal="left" vertical="center"/>
    </xf>
    <xf numFmtId="0" fontId="52" fillId="0" borderId="0" xfId="0" applyFont="1" applyAlignment="1">
      <alignment horizontal="left" vertical="center"/>
    </xf>
    <xf numFmtId="182" fontId="22" fillId="0" borderId="0" xfId="14" applyNumberFormat="1"/>
    <xf numFmtId="0" fontId="27" fillId="17" borderId="20" xfId="0" applyFont="1" applyFill="1" applyBorder="1" applyAlignment="1">
      <alignment horizontal="center" vertical="center" wrapText="1"/>
    </xf>
    <xf numFmtId="176" fontId="53" fillId="0" borderId="0" xfId="0" applyNumberFormat="1" applyFont="1" applyAlignment="1">
      <alignment horizontal="right" vertical="center"/>
    </xf>
    <xf numFmtId="17" fontId="87" fillId="57" borderId="112" xfId="0" applyNumberFormat="1" applyFont="1" applyFill="1" applyBorder="1" applyAlignment="1">
      <alignment vertical="top" wrapText="1"/>
    </xf>
    <xf numFmtId="3" fontId="87" fillId="57" borderId="112" xfId="0" applyNumberFormat="1" applyFont="1" applyFill="1" applyBorder="1" applyAlignment="1">
      <alignment horizontal="right" vertical="top" wrapText="1"/>
    </xf>
    <xf numFmtId="0" fontId="87" fillId="57" borderId="112" xfId="0" applyFont="1" applyFill="1" applyBorder="1" applyAlignment="1">
      <alignment vertical="top" wrapText="1"/>
    </xf>
    <xf numFmtId="17" fontId="87" fillId="18" borderId="112" xfId="0" applyNumberFormat="1" applyFont="1" applyFill="1" applyBorder="1" applyAlignment="1">
      <alignment vertical="top" wrapText="1"/>
    </xf>
    <xf numFmtId="3" fontId="87" fillId="18" borderId="112" xfId="0" applyNumberFormat="1" applyFont="1" applyFill="1" applyBorder="1" applyAlignment="1">
      <alignment horizontal="right" vertical="top" wrapText="1"/>
    </xf>
    <xf numFmtId="0" fontId="87" fillId="18" borderId="112" xfId="0" applyFont="1" applyFill="1" applyBorder="1" applyAlignment="1">
      <alignment vertical="top" wrapText="1"/>
    </xf>
    <xf numFmtId="17" fontId="87" fillId="58" borderId="112" xfId="0" applyNumberFormat="1" applyFont="1" applyFill="1" applyBorder="1" applyAlignment="1">
      <alignment vertical="top" wrapText="1"/>
    </xf>
    <xf numFmtId="3" fontId="87" fillId="58" borderId="112" xfId="0" applyNumberFormat="1" applyFont="1" applyFill="1" applyBorder="1" applyAlignment="1">
      <alignment horizontal="right" vertical="top" wrapText="1"/>
    </xf>
    <xf numFmtId="0" fontId="87" fillId="58" borderId="112" xfId="0" applyFont="1" applyFill="1" applyBorder="1" applyAlignment="1">
      <alignment vertical="top" wrapText="1"/>
    </xf>
    <xf numFmtId="3" fontId="87" fillId="57" borderId="112" xfId="0" applyNumberFormat="1" applyFont="1" applyFill="1" applyBorder="1" applyAlignment="1">
      <alignment vertical="top" wrapText="1"/>
    </xf>
    <xf numFmtId="3" fontId="87" fillId="18" borderId="112" xfId="0" applyNumberFormat="1" applyFont="1" applyFill="1" applyBorder="1" applyAlignment="1">
      <alignment vertical="top" wrapText="1"/>
    </xf>
    <xf numFmtId="3" fontId="87" fillId="58" borderId="112" xfId="0" applyNumberFormat="1" applyFont="1" applyFill="1" applyBorder="1" applyAlignment="1">
      <alignment vertical="top" wrapText="1"/>
    </xf>
    <xf numFmtId="17" fontId="93" fillId="57" borderId="112" xfId="0" applyNumberFormat="1" applyFont="1" applyFill="1" applyBorder="1" applyAlignment="1">
      <alignment vertical="top" wrapText="1"/>
    </xf>
    <xf numFmtId="3" fontId="93" fillId="57" borderId="112" xfId="0" applyNumberFormat="1" applyFont="1" applyFill="1" applyBorder="1" applyAlignment="1">
      <alignment horizontal="right" vertical="top" wrapText="1"/>
    </xf>
    <xf numFmtId="17" fontId="93" fillId="0" borderId="112" xfId="0" applyNumberFormat="1" applyFont="1" applyBorder="1" applyAlignment="1">
      <alignment vertical="top" wrapText="1"/>
    </xf>
    <xf numFmtId="3" fontId="93" fillId="0" borderId="112" xfId="0" applyNumberFormat="1" applyFont="1" applyBorder="1" applyAlignment="1">
      <alignment horizontal="right" vertical="top" wrapText="1"/>
    </xf>
    <xf numFmtId="183" fontId="52" fillId="0" borderId="0" xfId="0" applyNumberFormat="1" applyFont="1" applyAlignment="1">
      <alignment horizontal="right" vertical="center"/>
    </xf>
    <xf numFmtId="183" fontId="27" fillId="0" borderId="0" xfId="0" applyNumberFormat="1" applyFont="1" applyAlignment="1">
      <alignment horizontal="right" vertical="center"/>
    </xf>
    <xf numFmtId="184" fontId="12" fillId="0" borderId="0" xfId="7" applyNumberFormat="1"/>
    <xf numFmtId="172" fontId="22" fillId="0" borderId="0" xfId="14" applyNumberFormat="1"/>
    <xf numFmtId="0" fontId="99" fillId="62" borderId="0" xfId="0" applyFont="1" applyFill="1" applyAlignment="1">
      <alignment horizontal="center" vertical="center"/>
    </xf>
    <xf numFmtId="0" fontId="99" fillId="62" borderId="0" xfId="0" applyFont="1" applyFill="1" applyAlignment="1">
      <alignment vertical="center"/>
    </xf>
    <xf numFmtId="0" fontId="98" fillId="17" borderId="0" xfId="0" applyFont="1" applyFill="1" applyAlignment="1">
      <alignment vertical="center"/>
    </xf>
    <xf numFmtId="0" fontId="98" fillId="17" borderId="113" xfId="0" applyFont="1" applyFill="1" applyBorder="1" applyAlignment="1">
      <alignment vertical="center"/>
    </xf>
    <xf numFmtId="0" fontId="0" fillId="0" borderId="0" xfId="0" applyAlignment="1">
      <alignment vertical="center"/>
    </xf>
    <xf numFmtId="0" fontId="0" fillId="12" borderId="0" xfId="0" applyFill="1" applyAlignment="1">
      <alignment vertical="center"/>
    </xf>
    <xf numFmtId="0" fontId="20" fillId="12" borderId="0" xfId="11" applyFill="1"/>
    <xf numFmtId="0" fontId="20" fillId="63" borderId="0" xfId="11" applyFill="1"/>
    <xf numFmtId="49" fontId="102" fillId="0" borderId="0" xfId="0" applyNumberFormat="1" applyFont="1"/>
    <xf numFmtId="0" fontId="102" fillId="0" borderId="0" xfId="0" applyFont="1"/>
    <xf numFmtId="3" fontId="6" fillId="2" borderId="12" xfId="0" applyNumberFormat="1" applyFont="1" applyFill="1" applyBorder="1" applyAlignment="1">
      <alignment horizontal="center"/>
    </xf>
    <xf numFmtId="166" fontId="6" fillId="3" borderId="120" xfId="0" applyNumberFormat="1" applyFont="1" applyFill="1" applyBorder="1"/>
    <xf numFmtId="3" fontId="6" fillId="3" borderId="120" xfId="0" applyNumberFormat="1" applyFont="1" applyFill="1" applyBorder="1" applyAlignment="1">
      <alignment horizontal="center"/>
    </xf>
    <xf numFmtId="166" fontId="6" fillId="3" borderId="120" xfId="0" applyNumberFormat="1" applyFont="1" applyFill="1" applyBorder="1" applyAlignment="1">
      <alignment horizontal="center"/>
    </xf>
    <xf numFmtId="166" fontId="6" fillId="2" borderId="123" xfId="0" applyNumberFormat="1" applyFont="1" applyFill="1" applyBorder="1" applyAlignment="1">
      <alignment horizontal="center"/>
    </xf>
    <xf numFmtId="4" fontId="6" fillId="2" borderId="123" xfId="0" applyNumberFormat="1" applyFont="1" applyFill="1" applyBorder="1" applyAlignment="1">
      <alignment horizontal="center"/>
    </xf>
    <xf numFmtId="4" fontId="6" fillId="3" borderId="120" xfId="0" applyNumberFormat="1" applyFont="1" applyFill="1" applyBorder="1" applyAlignment="1">
      <alignment horizontal="center"/>
    </xf>
    <xf numFmtId="181" fontId="0" fillId="0" borderId="0" xfId="3" applyNumberFormat="1" applyFont="1"/>
    <xf numFmtId="167" fontId="6" fillId="2" borderId="19" xfId="0" applyNumberFormat="1" applyFont="1" applyFill="1" applyBorder="1" applyAlignment="1">
      <alignment horizontal="center"/>
    </xf>
    <xf numFmtId="0" fontId="0" fillId="0" borderId="10" xfId="0" applyBorder="1"/>
    <xf numFmtId="0" fontId="105" fillId="64" borderId="88" xfId="0" applyFont="1" applyFill="1" applyBorder="1"/>
    <xf numFmtId="0" fontId="105" fillId="64" borderId="124" xfId="0" applyFont="1" applyFill="1" applyBorder="1"/>
    <xf numFmtId="0" fontId="0" fillId="0" borderId="88" xfId="0" applyBorder="1"/>
    <xf numFmtId="0" fontId="0" fillId="0" borderId="88" xfId="4" applyNumberFormat="1" applyFont="1" applyBorder="1"/>
    <xf numFmtId="0" fontId="0" fillId="0" borderId="124" xfId="0" applyBorder="1"/>
    <xf numFmtId="0" fontId="0" fillId="0" borderId="0" xfId="4" applyNumberFormat="1" applyFont="1"/>
    <xf numFmtId="0" fontId="13" fillId="10" borderId="20" xfId="70" applyFont="1" applyFill="1" applyBorder="1" applyAlignment="1">
      <alignment horizontal="center"/>
    </xf>
    <xf numFmtId="0" fontId="13" fillId="10" borderId="68" xfId="70" applyFont="1" applyFill="1" applyBorder="1" applyAlignment="1">
      <alignment horizontal="center"/>
    </xf>
    <xf numFmtId="0" fontId="106" fillId="0" borderId="0" xfId="0" applyFont="1" applyAlignment="1">
      <alignment horizontal="left" vertical="center" readingOrder="1"/>
    </xf>
    <xf numFmtId="0" fontId="54" fillId="0" borderId="0" xfId="0" applyFont="1" applyAlignment="1">
      <alignment horizontal="left" vertical="center" indent="2"/>
    </xf>
    <xf numFmtId="167" fontId="0" fillId="0" borderId="0" xfId="4" applyNumberFormat="1" applyFont="1"/>
    <xf numFmtId="1" fontId="0" fillId="0" borderId="0" xfId="4" applyNumberFormat="1" applyFont="1"/>
    <xf numFmtId="0" fontId="9" fillId="3" borderId="24" xfId="0" applyFont="1" applyFill="1" applyBorder="1"/>
    <xf numFmtId="164" fontId="35" fillId="3" borderId="21" xfId="4" applyNumberFormat="1" applyFont="1" applyFill="1" applyBorder="1"/>
    <xf numFmtId="0" fontId="109" fillId="0" borderId="0" xfId="0" applyFont="1"/>
    <xf numFmtId="0" fontId="30" fillId="4" borderId="1" xfId="0" applyFont="1" applyFill="1" applyBorder="1" applyAlignment="1">
      <alignment horizontal="left" vertical="center"/>
    </xf>
    <xf numFmtId="0" fontId="30" fillId="4" borderId="4" xfId="0" applyFont="1" applyFill="1" applyBorder="1" applyAlignment="1">
      <alignment horizontal="left" vertical="center"/>
    </xf>
    <xf numFmtId="167" fontId="6" fillId="2" borderId="87" xfId="0" quotePrefix="1" applyNumberFormat="1" applyFont="1" applyFill="1" applyBorder="1" applyAlignment="1">
      <alignment horizontal="center"/>
    </xf>
    <xf numFmtId="167" fontId="27" fillId="0" borderId="0" xfId="7" applyNumberFormat="1" applyFont="1"/>
    <xf numFmtId="167" fontId="80" fillId="0" borderId="0" xfId="0" applyNumberFormat="1" applyFont="1"/>
    <xf numFmtId="0" fontId="110" fillId="0" borderId="0" xfId="0" applyFont="1"/>
    <xf numFmtId="0" fontId="35" fillId="3" borderId="6" xfId="0" applyFont="1" applyFill="1" applyBorder="1" applyAlignment="1">
      <alignment horizontal="left"/>
    </xf>
    <xf numFmtId="0" fontId="35" fillId="2" borderId="15" xfId="0" applyFont="1" applyFill="1" applyBorder="1" applyAlignment="1">
      <alignment horizontal="left"/>
    </xf>
    <xf numFmtId="0" fontId="35" fillId="3" borderId="6" xfId="0" applyFont="1" applyFill="1" applyBorder="1" applyAlignment="1">
      <alignment horizontal="left" wrapText="1"/>
    </xf>
    <xf numFmtId="0" fontId="35" fillId="2" borderId="17" xfId="0" applyFont="1" applyFill="1" applyBorder="1" applyAlignment="1">
      <alignment horizontal="left"/>
    </xf>
    <xf numFmtId="0" fontId="30" fillId="7" borderId="5" xfId="0" applyFont="1" applyFill="1" applyBorder="1" applyAlignment="1">
      <alignment horizontal="center"/>
    </xf>
    <xf numFmtId="0" fontId="95" fillId="59" borderId="0" xfId="0" applyFont="1" applyFill="1" applyAlignment="1">
      <alignment horizontal="center" vertical="center" wrapText="1"/>
    </xf>
    <xf numFmtId="165" fontId="19" fillId="0" borderId="0" xfId="0" applyNumberFormat="1" applyFont="1" applyAlignment="1">
      <alignment horizontal="right" wrapText="1"/>
    </xf>
    <xf numFmtId="165" fontId="19" fillId="0" borderId="0" xfId="0" applyNumberFormat="1" applyFont="1" applyAlignment="1">
      <alignment horizontal="right"/>
    </xf>
    <xf numFmtId="0" fontId="18" fillId="60" borderId="20" xfId="0" applyFont="1" applyFill="1" applyBorder="1" applyAlignment="1">
      <alignment horizontal="center" vertical="center" wrapText="1"/>
    </xf>
    <xf numFmtId="0" fontId="97" fillId="0" borderId="0" xfId="79" applyFont="1"/>
    <xf numFmtId="0" fontId="111" fillId="0" borderId="0" xfId="79"/>
    <xf numFmtId="0" fontId="112" fillId="0" borderId="0" xfId="79" applyFont="1"/>
    <xf numFmtId="0" fontId="97" fillId="0" borderId="0" xfId="79" applyFont="1" applyAlignment="1">
      <alignment horizontal="left"/>
    </xf>
    <xf numFmtId="0" fontId="98" fillId="17" borderId="0" xfId="79" applyFont="1" applyFill="1" applyAlignment="1">
      <alignment vertical="center"/>
    </xf>
    <xf numFmtId="3" fontId="97" fillId="0" borderId="113" xfId="79" applyNumberFormat="1" applyFont="1" applyBorder="1" applyAlignment="1">
      <alignment horizontal="right"/>
    </xf>
    <xf numFmtId="3" fontId="97" fillId="0" borderId="113" xfId="79" applyNumberFormat="1" applyFont="1" applyBorder="1"/>
    <xf numFmtId="3" fontId="98" fillId="0" borderId="113" xfId="79" applyNumberFormat="1" applyFont="1" applyBorder="1"/>
    <xf numFmtId="3" fontId="97" fillId="0" borderId="125" xfId="79" applyNumberFormat="1" applyFont="1" applyBorder="1"/>
    <xf numFmtId="0" fontId="98" fillId="17" borderId="113" xfId="79" applyFont="1" applyFill="1" applyBorder="1" applyAlignment="1">
      <alignment vertical="center"/>
    </xf>
    <xf numFmtId="3" fontId="97" fillId="0" borderId="0" xfId="79" applyNumberFormat="1" applyFont="1" applyAlignment="1">
      <alignment horizontal="right"/>
    </xf>
    <xf numFmtId="3" fontId="97" fillId="0" borderId="0" xfId="79" applyNumberFormat="1" applyFont="1"/>
    <xf numFmtId="3" fontId="98" fillId="0" borderId="0" xfId="79" applyNumberFormat="1" applyFont="1"/>
    <xf numFmtId="3" fontId="97" fillId="0" borderId="68" xfId="79" applyNumberFormat="1" applyFont="1" applyBorder="1"/>
    <xf numFmtId="3" fontId="100" fillId="0" borderId="0" xfId="79" applyNumberFormat="1" applyFont="1"/>
    <xf numFmtId="3" fontId="99" fillId="0" borderId="0" xfId="79" applyNumberFormat="1" applyFont="1"/>
    <xf numFmtId="3" fontId="100" fillId="0" borderId="68" xfId="79" applyNumberFormat="1" applyFont="1" applyBorder="1"/>
    <xf numFmtId="0" fontId="99" fillId="62" borderId="0" xfId="79" applyFont="1" applyFill="1" applyAlignment="1">
      <alignment vertical="center"/>
    </xf>
    <xf numFmtId="3" fontId="97" fillId="0" borderId="9" xfId="79" applyNumberFormat="1" applyFont="1" applyBorder="1"/>
    <xf numFmtId="0" fontId="99" fillId="62" borderId="0" xfId="79" applyFont="1" applyFill="1" applyAlignment="1">
      <alignment horizontal="center" vertical="center"/>
    </xf>
    <xf numFmtId="0" fontId="97" fillId="0" borderId="0" xfId="79" applyFont="1" applyAlignment="1">
      <alignment horizontal="center"/>
    </xf>
    <xf numFmtId="0" fontId="97" fillId="0" borderId="119" xfId="79" applyFont="1" applyBorder="1" applyAlignment="1">
      <alignment horizontal="center"/>
    </xf>
    <xf numFmtId="0" fontId="97" fillId="0" borderId="118" xfId="79" applyFont="1" applyBorder="1" applyAlignment="1">
      <alignment horizontal="center"/>
    </xf>
    <xf numFmtId="0" fontId="97" fillId="0" borderId="117" xfId="79" applyFont="1" applyBorder="1" applyAlignment="1">
      <alignment horizontal="center"/>
    </xf>
    <xf numFmtId="0" fontId="98" fillId="0" borderId="117" xfId="79" applyFont="1" applyBorder="1" applyAlignment="1">
      <alignment horizontal="center"/>
    </xf>
    <xf numFmtId="0" fontId="97" fillId="0" borderId="113" xfId="79" applyFont="1" applyBorder="1" applyAlignment="1">
      <alignment horizontal="center"/>
    </xf>
    <xf numFmtId="0" fontId="97" fillId="0" borderId="113" xfId="79" applyFont="1" applyBorder="1"/>
    <xf numFmtId="165" fontId="11" fillId="3" borderId="6" xfId="0" applyNumberFormat="1" applyFont="1" applyFill="1" applyBorder="1"/>
    <xf numFmtId="165" fontId="9" fillId="2" borderId="4" xfId="0" applyNumberFormat="1" applyFont="1" applyFill="1" applyBorder="1"/>
    <xf numFmtId="165" fontId="9" fillId="3" borderId="6" xfId="0" applyNumberFormat="1" applyFont="1" applyFill="1" applyBorder="1"/>
    <xf numFmtId="165" fontId="11" fillId="2" borderId="4" xfId="0" applyNumberFormat="1" applyFont="1" applyFill="1" applyBorder="1"/>
    <xf numFmtId="165" fontId="9" fillId="2" borderId="4" xfId="0" applyNumberFormat="1" applyFont="1" applyFill="1" applyBorder="1" applyProtection="1">
      <protection locked="0"/>
    </xf>
    <xf numFmtId="165" fontId="19" fillId="0" borderId="0" xfId="0" applyNumberFormat="1" applyFont="1" applyAlignment="1">
      <alignment horizontal="left" wrapText="1" indent="1"/>
    </xf>
    <xf numFmtId="0" fontId="18" fillId="60" borderId="125" xfId="0" applyFont="1" applyFill="1" applyBorder="1" applyAlignment="1">
      <alignment horizontal="center" vertical="center"/>
    </xf>
    <xf numFmtId="0" fontId="18" fillId="60" borderId="113" xfId="0" applyFont="1" applyFill="1" applyBorder="1" applyAlignment="1">
      <alignment horizontal="center" vertical="center"/>
    </xf>
    <xf numFmtId="167" fontId="6" fillId="3" borderId="2" xfId="4" applyNumberFormat="1" applyFont="1" applyFill="1" applyBorder="1" applyAlignment="1">
      <alignment horizontal="right" vertical="center"/>
    </xf>
    <xf numFmtId="167" fontId="6" fillId="3" borderId="23" xfId="4" applyNumberFormat="1" applyFont="1" applyFill="1" applyBorder="1" applyAlignment="1">
      <alignment horizontal="right" vertical="center"/>
    </xf>
    <xf numFmtId="0" fontId="11" fillId="0" borderId="0" xfId="0" applyFont="1"/>
    <xf numFmtId="0" fontId="18" fillId="60" borderId="114" xfId="0" applyFont="1" applyFill="1" applyBorder="1" applyAlignment="1">
      <alignment vertical="center" wrapText="1"/>
    </xf>
    <xf numFmtId="0" fontId="18" fillId="60" borderId="115" xfId="0" applyFont="1" applyFill="1" applyBorder="1" applyAlignment="1">
      <alignment vertical="center" wrapText="1"/>
    </xf>
    <xf numFmtId="168" fontId="19" fillId="6" borderId="20" xfId="0" applyNumberFormat="1" applyFont="1" applyFill="1" applyBorder="1" applyAlignment="1">
      <alignment horizontal="right"/>
    </xf>
    <xf numFmtId="0" fontId="13" fillId="10" borderId="20" xfId="71" applyFont="1" applyFill="1" applyBorder="1" applyAlignment="1">
      <alignment horizontal="center"/>
    </xf>
    <xf numFmtId="0" fontId="13" fillId="0" borderId="10" xfId="71" applyFont="1" applyBorder="1" applyAlignment="1">
      <alignment horizontal="right" wrapText="1"/>
    </xf>
    <xf numFmtId="0" fontId="13" fillId="0" borderId="10" xfId="72" applyFont="1" applyBorder="1" applyAlignment="1">
      <alignment horizontal="right" wrapText="1"/>
    </xf>
    <xf numFmtId="0" fontId="13" fillId="0" borderId="0" xfId="73" applyFont="1" applyAlignment="1">
      <alignment horizontal="right" wrapText="1"/>
    </xf>
    <xf numFmtId="14" fontId="13" fillId="10" borderId="20" xfId="16" applyNumberFormat="1" applyFont="1" applyFill="1" applyBorder="1" applyAlignment="1">
      <alignment horizontal="center"/>
    </xf>
    <xf numFmtId="0" fontId="13" fillId="10" borderId="20" xfId="16" applyFont="1" applyFill="1" applyBorder="1" applyAlignment="1">
      <alignment horizontal="center"/>
    </xf>
    <xf numFmtId="0" fontId="13" fillId="0" borderId="10" xfId="16" applyFont="1" applyBorder="1" applyAlignment="1">
      <alignment wrapText="1"/>
    </xf>
    <xf numFmtId="0" fontId="13" fillId="0" borderId="10" xfId="16" applyFont="1" applyBorder="1" applyAlignment="1">
      <alignment horizontal="right" wrapText="1"/>
    </xf>
    <xf numFmtId="0" fontId="13" fillId="0" borderId="52" xfId="16" applyFont="1" applyBorder="1" applyAlignment="1">
      <alignment wrapText="1"/>
    </xf>
    <xf numFmtId="0" fontId="13" fillId="0" borderId="10" xfId="18" applyFont="1" applyBorder="1" applyAlignment="1">
      <alignment horizontal="right" wrapText="1"/>
    </xf>
    <xf numFmtId="0" fontId="13" fillId="10" borderId="20" xfId="20" applyFont="1" applyFill="1" applyBorder="1" applyAlignment="1">
      <alignment horizontal="center"/>
    </xf>
    <xf numFmtId="0" fontId="13" fillId="10" borderId="20" xfId="74" applyFont="1" applyFill="1" applyBorder="1" applyAlignment="1">
      <alignment horizontal="center"/>
    </xf>
    <xf numFmtId="0" fontId="13" fillId="0" borderId="10" xfId="20" applyFont="1" applyBorder="1" applyAlignment="1">
      <alignment wrapText="1"/>
    </xf>
    <xf numFmtId="0" fontId="13" fillId="0" borderId="10" xfId="74" applyFont="1" applyBorder="1" applyAlignment="1">
      <alignment horizontal="right" wrapText="1"/>
    </xf>
    <xf numFmtId="0" fontId="13" fillId="0" borderId="10" xfId="74" applyFont="1" applyBorder="1" applyAlignment="1">
      <alignment wrapText="1"/>
    </xf>
    <xf numFmtId="0" fontId="13" fillId="0" borderId="52" xfId="20" applyFont="1" applyBorder="1" applyAlignment="1">
      <alignment wrapText="1"/>
    </xf>
    <xf numFmtId="0" fontId="13" fillId="0" borderId="10" xfId="20" applyFont="1" applyBorder="1" applyAlignment="1">
      <alignment horizontal="right" wrapText="1"/>
    </xf>
    <xf numFmtId="0" fontId="13" fillId="10" borderId="20" xfId="75" applyFont="1" applyFill="1" applyBorder="1" applyAlignment="1">
      <alignment horizontal="center"/>
    </xf>
    <xf numFmtId="0" fontId="13" fillId="10" borderId="68" xfId="75" applyFont="1" applyFill="1" applyBorder="1" applyAlignment="1">
      <alignment horizontal="center"/>
    </xf>
    <xf numFmtId="0" fontId="13" fillId="0" borderId="10" xfId="75" applyFont="1" applyBorder="1" applyAlignment="1">
      <alignment wrapText="1"/>
    </xf>
    <xf numFmtId="167" fontId="13" fillId="0" borderId="10" xfId="75" applyNumberFormat="1" applyFont="1" applyBorder="1" applyAlignment="1">
      <alignment horizontal="right" wrapText="1"/>
    </xf>
    <xf numFmtId="0" fontId="13" fillId="0" borderId="10" xfId="19" applyFont="1" applyBorder="1" applyAlignment="1">
      <alignment horizontal="right" wrapText="1"/>
    </xf>
    <xf numFmtId="0" fontId="13" fillId="10" borderId="20" xfId="76" applyFont="1" applyFill="1" applyBorder="1" applyAlignment="1">
      <alignment horizontal="center"/>
    </xf>
    <xf numFmtId="0" fontId="13" fillId="0" borderId="10" xfId="76" applyFont="1" applyBorder="1" applyAlignment="1">
      <alignment wrapText="1"/>
    </xf>
    <xf numFmtId="0" fontId="13" fillId="0" borderId="10" xfId="76" applyFont="1" applyBorder="1" applyAlignment="1">
      <alignment horizontal="right" wrapText="1"/>
    </xf>
    <xf numFmtId="0" fontId="13" fillId="0" borderId="52" xfId="76" applyFont="1" applyBorder="1" applyAlignment="1">
      <alignment wrapText="1"/>
    </xf>
    <xf numFmtId="0" fontId="13" fillId="10" borderId="20" xfId="77" applyFont="1" applyFill="1" applyBorder="1" applyAlignment="1">
      <alignment horizontal="center"/>
    </xf>
    <xf numFmtId="0" fontId="13" fillId="10" borderId="68" xfId="77" applyFont="1" applyFill="1" applyBorder="1" applyAlignment="1">
      <alignment horizontal="center"/>
    </xf>
    <xf numFmtId="0" fontId="13" fillId="0" borderId="10" xfId="77" applyFont="1" applyBorder="1" applyAlignment="1">
      <alignment wrapText="1"/>
    </xf>
    <xf numFmtId="0" fontId="13" fillId="0" borderId="10" xfId="77" applyFont="1" applyBorder="1" applyAlignment="1">
      <alignment horizontal="right" wrapText="1"/>
    </xf>
    <xf numFmtId="0" fontId="13" fillId="10" borderId="20" xfId="21" applyFont="1" applyFill="1" applyBorder="1" applyAlignment="1">
      <alignment horizontal="center"/>
    </xf>
    <xf numFmtId="0" fontId="13" fillId="10" borderId="69" xfId="21" applyFont="1" applyFill="1" applyBorder="1" applyAlignment="1">
      <alignment horizontal="center"/>
    </xf>
    <xf numFmtId="0" fontId="13" fillId="10" borderId="68" xfId="21" applyFont="1" applyFill="1" applyBorder="1" applyAlignment="1">
      <alignment horizontal="center"/>
    </xf>
    <xf numFmtId="0" fontId="13" fillId="0" borderId="10" xfId="21" applyFont="1" applyBorder="1" applyAlignment="1">
      <alignment wrapText="1"/>
    </xf>
    <xf numFmtId="167" fontId="13" fillId="0" borderId="10" xfId="21" applyNumberFormat="1" applyFont="1" applyBorder="1" applyAlignment="1">
      <alignment horizontal="right" wrapText="1"/>
    </xf>
    <xf numFmtId="0" fontId="13" fillId="0" borderId="52" xfId="21" applyFont="1" applyBorder="1" applyAlignment="1">
      <alignment wrapText="1"/>
    </xf>
    <xf numFmtId="167" fontId="13" fillId="0" borderId="10" xfId="70" applyNumberFormat="1" applyFont="1" applyBorder="1" applyAlignment="1">
      <alignment horizontal="right" wrapText="1"/>
    </xf>
    <xf numFmtId="0" fontId="96" fillId="0" borderId="0" xfId="0" applyFont="1" applyAlignment="1">
      <alignment horizontal="center" vertical="center" wrapText="1"/>
    </xf>
    <xf numFmtId="0" fontId="4" fillId="0" borderId="0" xfId="0" applyFont="1" applyAlignment="1">
      <alignment horizontal="center" vertical="center"/>
    </xf>
    <xf numFmtId="3" fontId="100" fillId="0" borderId="116" xfId="79" applyNumberFormat="1" applyFont="1" applyBorder="1"/>
    <xf numFmtId="3" fontId="100" fillId="0" borderId="1" xfId="79" applyNumberFormat="1" applyFont="1" applyBorder="1"/>
    <xf numFmtId="0" fontId="97" fillId="0" borderId="129" xfId="79" applyFont="1" applyBorder="1"/>
    <xf numFmtId="0" fontId="97" fillId="0" borderId="40" xfId="79" applyFont="1" applyBorder="1"/>
    <xf numFmtId="0" fontId="18" fillId="60" borderId="0" xfId="0" applyFont="1" applyFill="1" applyAlignment="1">
      <alignment horizontal="center" vertical="center"/>
    </xf>
    <xf numFmtId="0" fontId="18" fillId="61" borderId="0" xfId="0" applyFont="1" applyFill="1" applyAlignment="1">
      <alignment horizontal="right" vertical="center"/>
    </xf>
    <xf numFmtId="0" fontId="15" fillId="0" borderId="0" xfId="1" applyFont="1" applyFill="1" applyAlignment="1" applyProtection="1">
      <alignment vertical="center"/>
    </xf>
    <xf numFmtId="0" fontId="2" fillId="0" borderId="0" xfId="1" applyFill="1" applyAlignment="1" applyProtection="1">
      <alignment vertical="center"/>
    </xf>
    <xf numFmtId="0" fontId="0" fillId="0" borderId="0" xfId="0" applyAlignment="1">
      <alignment vertical="center" wrapText="1"/>
    </xf>
    <xf numFmtId="0" fontId="4" fillId="0" borderId="0" xfId="1" applyFont="1" applyFill="1" applyAlignment="1" applyProtection="1">
      <alignment horizontal="center" vertical="center"/>
    </xf>
    <xf numFmtId="0" fontId="3" fillId="0" borderId="0" xfId="1" applyFont="1" applyFill="1" applyAlignment="1" applyProtection="1">
      <alignment vertical="center"/>
    </xf>
    <xf numFmtId="0" fontId="0" fillId="0" borderId="0" xfId="0" applyAlignment="1">
      <alignment horizontal="center" vertical="center"/>
    </xf>
    <xf numFmtId="0" fontId="18" fillId="0" borderId="116" xfId="0" applyFont="1" applyBorder="1" applyAlignment="1">
      <alignment horizontal="right" vertical="center"/>
    </xf>
    <xf numFmtId="165" fontId="18" fillId="0" borderId="116" xfId="0" applyNumberFormat="1" applyFont="1" applyBorder="1" applyAlignment="1">
      <alignment horizontal="right" vertical="center"/>
    </xf>
    <xf numFmtId="165" fontId="18" fillId="0" borderId="0" xfId="0" applyNumberFormat="1" applyFont="1" applyAlignment="1">
      <alignment horizontal="right" vertical="center"/>
    </xf>
    <xf numFmtId="164" fontId="0" fillId="0" borderId="0" xfId="4" applyNumberFormat="1" applyFont="1" applyAlignment="1">
      <alignment vertical="center"/>
    </xf>
    <xf numFmtId="167" fontId="0" fillId="0" borderId="0" xfId="0" applyNumberFormat="1" applyAlignment="1">
      <alignment vertical="center"/>
    </xf>
    <xf numFmtId="165" fontId="18" fillId="61" borderId="0" xfId="0" applyNumberFormat="1" applyFont="1" applyFill="1" applyAlignment="1">
      <alignment horizontal="right" vertical="center"/>
    </xf>
    <xf numFmtId="0" fontId="19" fillId="0" borderId="0" xfId="0" applyFont="1" applyAlignment="1">
      <alignment horizontal="left" vertical="center"/>
    </xf>
    <xf numFmtId="165" fontId="19" fillId="0" borderId="0" xfId="0" applyNumberFormat="1" applyFont="1" applyAlignment="1">
      <alignment horizontal="right" vertical="center"/>
    </xf>
    <xf numFmtId="165" fontId="19" fillId="0" borderId="0" xfId="0" applyNumberFormat="1" applyFont="1" applyAlignment="1">
      <alignment horizontal="right" vertical="center" wrapText="1"/>
    </xf>
    <xf numFmtId="0" fontId="19" fillId="0" borderId="113" xfId="0" applyFont="1" applyBorder="1" applyAlignment="1">
      <alignment horizontal="left" vertical="center"/>
    </xf>
    <xf numFmtId="165" fontId="19" fillId="0" borderId="113" xfId="0" applyNumberFormat="1" applyFont="1" applyBorder="1" applyAlignment="1">
      <alignment horizontal="right" vertical="center"/>
    </xf>
    <xf numFmtId="0" fontId="18" fillId="61" borderId="0" xfId="0" applyFont="1" applyFill="1" applyAlignment="1">
      <alignment horizontal="left" vertical="center"/>
    </xf>
    <xf numFmtId="164" fontId="0" fillId="0" borderId="0" xfId="0" applyNumberFormat="1" applyAlignment="1">
      <alignment vertical="center"/>
    </xf>
    <xf numFmtId="0" fontId="0" fillId="0" borderId="0" xfId="0" applyAlignment="1">
      <alignment horizontal="left" vertical="center" wrapText="1"/>
    </xf>
    <xf numFmtId="164" fontId="18" fillId="61" borderId="0" xfId="4" applyNumberFormat="1" applyFont="1" applyFill="1" applyAlignment="1">
      <alignment horizontal="right" vertical="center"/>
    </xf>
    <xf numFmtId="165" fontId="18" fillId="61" borderId="1" xfId="0" applyNumberFormat="1" applyFont="1" applyFill="1" applyBorder="1" applyAlignment="1">
      <alignment horizontal="right" vertical="center"/>
    </xf>
    <xf numFmtId="164" fontId="18" fillId="61" borderId="1" xfId="4" applyNumberFormat="1" applyFont="1" applyFill="1" applyBorder="1" applyAlignment="1">
      <alignment horizontal="right" vertical="center"/>
    </xf>
    <xf numFmtId="0" fontId="13" fillId="0" borderId="10" xfId="9" applyFont="1" applyBorder="1" applyAlignment="1" applyProtection="1">
      <alignment vertical="center" wrapText="1"/>
      <protection locked="0"/>
    </xf>
    <xf numFmtId="2" fontId="13" fillId="0" borderId="10" xfId="9" applyNumberFormat="1" applyFont="1" applyBorder="1" applyAlignment="1">
      <alignment horizontal="right" vertical="center" wrapText="1"/>
    </xf>
    <xf numFmtId="0" fontId="18" fillId="0" borderId="116" xfId="0" applyFont="1" applyBorder="1" applyAlignment="1">
      <alignment horizontal="left" vertical="center"/>
    </xf>
    <xf numFmtId="185" fontId="18" fillId="0" borderId="116" xfId="0" applyNumberFormat="1" applyFont="1" applyBorder="1" applyAlignment="1">
      <alignment horizontal="right" vertical="center"/>
    </xf>
    <xf numFmtId="2" fontId="13" fillId="0" borderId="0" xfId="9" applyNumberFormat="1" applyFont="1" applyAlignment="1">
      <alignment horizontal="right" vertical="center" wrapText="1"/>
    </xf>
    <xf numFmtId="0" fontId="97" fillId="0" borderId="113" xfId="0" applyFont="1" applyBorder="1" applyAlignment="1">
      <alignment horizontal="center" vertical="center"/>
    </xf>
    <xf numFmtId="0" fontId="98" fillId="0" borderId="117" xfId="0" applyFont="1" applyBorder="1" applyAlignment="1">
      <alignment horizontal="center" vertical="center"/>
    </xf>
    <xf numFmtId="0" fontId="97" fillId="0" borderId="117" xfId="0" applyFont="1" applyBorder="1" applyAlignment="1">
      <alignment horizontal="center" vertical="center"/>
    </xf>
    <xf numFmtId="0" fontId="97" fillId="0" borderId="118" xfId="0" applyFont="1" applyBorder="1" applyAlignment="1">
      <alignment horizontal="center" vertical="center"/>
    </xf>
    <xf numFmtId="0" fontId="97" fillId="0" borderId="119" xfId="0" applyFont="1" applyBorder="1" applyAlignment="1">
      <alignment horizontal="center" vertical="center"/>
    </xf>
    <xf numFmtId="0" fontId="97" fillId="0" borderId="0" xfId="0" applyFont="1" applyAlignment="1">
      <alignment vertical="center"/>
    </xf>
    <xf numFmtId="0" fontId="98" fillId="0" borderId="0" xfId="0" applyFont="1" applyAlignment="1">
      <alignment vertical="center"/>
    </xf>
    <xf numFmtId="0" fontId="97" fillId="0" borderId="0" xfId="0" applyFont="1" applyAlignment="1">
      <alignment horizontal="center" vertical="center"/>
    </xf>
    <xf numFmtId="3" fontId="99" fillId="0" borderId="0" xfId="0" applyNumberFormat="1" applyFont="1" applyAlignment="1">
      <alignment vertical="center"/>
    </xf>
    <xf numFmtId="3" fontId="100" fillId="0" borderId="0" xfId="0" applyNumberFormat="1" applyFont="1" applyAlignment="1">
      <alignment vertical="center"/>
    </xf>
    <xf numFmtId="3" fontId="0" fillId="0" borderId="0" xfId="0" applyNumberFormat="1" applyAlignment="1">
      <alignment vertical="center"/>
    </xf>
    <xf numFmtId="3" fontId="98" fillId="0" borderId="0" xfId="0" applyNumberFormat="1" applyFont="1" applyAlignment="1">
      <alignment vertical="center"/>
    </xf>
    <xf numFmtId="3" fontId="97" fillId="0" borderId="0" xfId="0" applyNumberFormat="1" applyFont="1" applyAlignment="1">
      <alignment vertical="center"/>
    </xf>
    <xf numFmtId="3" fontId="97" fillId="0" borderId="0" xfId="0" applyNumberFormat="1" applyFont="1" applyAlignment="1">
      <alignment horizontal="right" vertical="center"/>
    </xf>
    <xf numFmtId="3" fontId="98" fillId="0" borderId="113" xfId="0" applyNumberFormat="1" applyFont="1" applyBorder="1" applyAlignment="1">
      <alignment vertical="center"/>
    </xf>
    <xf numFmtId="3" fontId="97" fillId="0" borderId="113" xfId="0" applyNumberFormat="1" applyFont="1" applyBorder="1" applyAlignment="1">
      <alignment vertical="center"/>
    </xf>
    <xf numFmtId="3" fontId="97" fillId="0" borderId="113" xfId="0" applyNumberFormat="1" applyFont="1" applyBorder="1" applyAlignment="1">
      <alignment horizontal="right" vertical="center"/>
    </xf>
    <xf numFmtId="0" fontId="13" fillId="0" borderId="0" xfId="9" applyFont="1" applyAlignment="1" applyProtection="1">
      <alignment vertical="center" wrapText="1"/>
      <protection locked="0"/>
    </xf>
    <xf numFmtId="185" fontId="19" fillId="0" borderId="0" xfId="0" applyNumberFormat="1" applyFont="1" applyAlignment="1">
      <alignment horizontal="right" vertical="center"/>
    </xf>
    <xf numFmtId="185" fontId="19" fillId="0" borderId="0" xfId="0" applyNumberFormat="1" applyFont="1" applyAlignment="1">
      <alignment horizontal="right" vertical="center" wrapText="1"/>
    </xf>
    <xf numFmtId="185" fontId="19" fillId="0" borderId="113" xfId="0" applyNumberFormat="1" applyFont="1" applyBorder="1" applyAlignment="1">
      <alignment horizontal="right" vertical="center"/>
    </xf>
    <xf numFmtId="0" fontId="3" fillId="0" borderId="0" xfId="0" applyFont="1" applyAlignment="1">
      <alignment vertical="center" wrapText="1"/>
    </xf>
    <xf numFmtId="0" fontId="18" fillId="60" borderId="127" xfId="0" applyFont="1" applyFill="1" applyBorder="1" applyAlignment="1">
      <alignment vertical="center" wrapText="1"/>
    </xf>
    <xf numFmtId="0" fontId="18" fillId="60" borderId="0" xfId="0" applyFont="1" applyFill="1" applyAlignment="1">
      <alignment horizontal="center" vertical="center" wrapText="1"/>
    </xf>
    <xf numFmtId="0" fontId="18" fillId="60" borderId="116" xfId="0" applyFont="1" applyFill="1" applyBorder="1" applyAlignment="1">
      <alignment vertical="center" wrapText="1"/>
    </xf>
    <xf numFmtId="0" fontId="18" fillId="60" borderId="130" xfId="0" applyFont="1" applyFill="1" applyBorder="1" applyAlignment="1">
      <alignment horizontal="center" vertical="center" wrapText="1"/>
    </xf>
    <xf numFmtId="0" fontId="0" fillId="0" borderId="131" xfId="0" applyBorder="1" applyAlignment="1">
      <alignment vertical="center"/>
    </xf>
    <xf numFmtId="0" fontId="18" fillId="0" borderId="131" xfId="0" applyFont="1" applyBorder="1" applyAlignment="1">
      <alignment horizontal="left" vertical="center"/>
    </xf>
    <xf numFmtId="185" fontId="18" fillId="0" borderId="131" xfId="0" applyNumberFormat="1" applyFont="1" applyBorder="1" applyAlignment="1">
      <alignment horizontal="right" vertical="center"/>
    </xf>
    <xf numFmtId="0" fontId="19" fillId="0" borderId="131" xfId="0" applyFont="1" applyBorder="1" applyAlignment="1">
      <alignment horizontal="left" vertical="center"/>
    </xf>
    <xf numFmtId="185" fontId="18" fillId="0" borderId="0" xfId="0" applyNumberFormat="1" applyFont="1" applyAlignment="1">
      <alignment horizontal="right" vertical="center"/>
    </xf>
    <xf numFmtId="0" fontId="115" fillId="0" borderId="0" xfId="0" applyFont="1" applyAlignment="1">
      <alignment horizontal="center" vertical="center"/>
    </xf>
    <xf numFmtId="0" fontId="116" fillId="0" borderId="0" xfId="9" applyFont="1" applyAlignment="1" applyProtection="1">
      <alignment horizontal="center" vertical="center" wrapText="1"/>
      <protection locked="0"/>
    </xf>
    <xf numFmtId="0" fontId="18" fillId="0" borderId="111" xfId="0" applyFont="1" applyBorder="1" applyAlignment="1">
      <alignment horizontal="left" vertical="center"/>
    </xf>
    <xf numFmtId="0" fontId="19" fillId="0" borderId="111" xfId="0" applyFont="1" applyBorder="1" applyAlignment="1">
      <alignment horizontal="left" vertical="center"/>
    </xf>
    <xf numFmtId="0" fontId="0" fillId="65" borderId="131" xfId="0" applyFill="1" applyBorder="1" applyAlignment="1">
      <alignment vertical="center"/>
    </xf>
    <xf numFmtId="0" fontId="18" fillId="66" borderId="131" xfId="0" applyFont="1" applyFill="1" applyBorder="1" applyAlignment="1">
      <alignment horizontal="left" vertical="center"/>
    </xf>
    <xf numFmtId="185" fontId="18" fillId="65" borderId="131" xfId="0" applyNumberFormat="1" applyFont="1" applyFill="1" applyBorder="1" applyAlignment="1">
      <alignment horizontal="right" vertical="center"/>
    </xf>
    <xf numFmtId="0" fontId="18" fillId="66" borderId="0" xfId="0" applyFont="1" applyFill="1" applyAlignment="1">
      <alignment horizontal="left" vertical="center"/>
    </xf>
    <xf numFmtId="185" fontId="18" fillId="66" borderId="0" xfId="0" applyNumberFormat="1" applyFont="1" applyFill="1" applyAlignment="1">
      <alignment horizontal="right" vertical="center"/>
    </xf>
    <xf numFmtId="0" fontId="13" fillId="0" borderId="0" xfId="9" applyFont="1" applyAlignment="1">
      <alignment vertical="center" wrapText="1"/>
    </xf>
    <xf numFmtId="0" fontId="18" fillId="0" borderId="0" xfId="0" applyFont="1" applyAlignment="1">
      <alignment horizontal="left" vertical="center"/>
    </xf>
    <xf numFmtId="1" fontId="13" fillId="0" borderId="0" xfId="9" applyNumberFormat="1" applyFont="1" applyAlignment="1">
      <alignment horizontal="right" vertical="center" wrapText="1"/>
    </xf>
    <xf numFmtId="1" fontId="13" fillId="0" borderId="0" xfId="9" applyNumberFormat="1" applyFont="1" applyAlignment="1">
      <alignment horizontal="center" vertical="center" wrapText="1"/>
    </xf>
    <xf numFmtId="0" fontId="13" fillId="0" borderId="0" xfId="9" applyFont="1" applyAlignment="1" applyProtection="1">
      <alignment vertical="center"/>
      <protection locked="0"/>
    </xf>
    <xf numFmtId="2" fontId="13" fillId="0" borderId="0" xfId="9" applyNumberFormat="1" applyFont="1" applyAlignment="1" applyProtection="1">
      <alignment horizontal="right" vertical="center" wrapText="1"/>
      <protection locked="0"/>
    </xf>
    <xf numFmtId="167" fontId="18" fillId="0" borderId="131" xfId="0" applyNumberFormat="1" applyFont="1" applyBorder="1" applyAlignment="1">
      <alignment horizontal="center" vertical="center"/>
    </xf>
    <xf numFmtId="167" fontId="18" fillId="65" borderId="131" xfId="0" applyNumberFormat="1" applyFont="1" applyFill="1" applyBorder="1" applyAlignment="1">
      <alignment horizontal="center" vertical="center"/>
    </xf>
    <xf numFmtId="1" fontId="18" fillId="0" borderId="131" xfId="0" applyNumberFormat="1" applyFont="1" applyBorder="1" applyAlignment="1">
      <alignment horizontal="center" vertical="center"/>
    </xf>
    <xf numFmtId="0" fontId="18" fillId="66" borderId="111" xfId="0" applyFont="1" applyFill="1" applyBorder="1" applyAlignment="1">
      <alignment horizontal="left" vertical="center"/>
    </xf>
    <xf numFmtId="167" fontId="18" fillId="0" borderId="111" xfId="0" applyNumberFormat="1" applyFont="1" applyBorder="1" applyAlignment="1">
      <alignment horizontal="center" vertical="center"/>
    </xf>
    <xf numFmtId="167" fontId="18" fillId="65" borderId="111" xfId="0" applyNumberFormat="1" applyFont="1" applyFill="1" applyBorder="1" applyAlignment="1">
      <alignment horizontal="center" vertical="center"/>
    </xf>
    <xf numFmtId="0" fontId="0" fillId="0" borderId="111" xfId="0" applyBorder="1" applyAlignment="1">
      <alignment horizontal="center" vertical="center"/>
    </xf>
    <xf numFmtId="167" fontId="0" fillId="65" borderId="111" xfId="0" applyNumberFormat="1" applyFill="1" applyBorder="1" applyAlignment="1">
      <alignment horizontal="center" vertical="center"/>
    </xf>
    <xf numFmtId="1" fontId="0" fillId="0" borderId="111" xfId="0" applyNumberFormat="1" applyBorder="1" applyAlignment="1">
      <alignment horizontal="center" vertical="center"/>
    </xf>
    <xf numFmtId="167" fontId="10" fillId="0" borderId="0" xfId="0" applyNumberFormat="1" applyFont="1" applyAlignment="1">
      <alignment vertical="center"/>
    </xf>
    <xf numFmtId="3" fontId="118" fillId="0" borderId="0" xfId="0" applyNumberFormat="1" applyFont="1" applyAlignment="1">
      <alignment vertical="center"/>
    </xf>
    <xf numFmtId="3" fontId="10" fillId="0" borderId="0" xfId="0" applyNumberFormat="1" applyFont="1" applyAlignment="1">
      <alignment vertical="center"/>
    </xf>
    <xf numFmtId="3" fontId="118" fillId="0" borderId="1" xfId="0" applyNumberFormat="1" applyFont="1" applyBorder="1" applyAlignment="1">
      <alignment vertical="center"/>
    </xf>
    <xf numFmtId="0" fontId="15" fillId="0" borderId="0" xfId="10" applyFont="1" applyFill="1" applyAlignment="1" applyProtection="1">
      <alignment horizontal="center" vertical="center"/>
    </xf>
    <xf numFmtId="167" fontId="15" fillId="12" borderId="0" xfId="10" applyNumberFormat="1" applyFont="1" applyFill="1" applyAlignment="1" applyProtection="1">
      <alignment horizontal="center" vertical="center"/>
    </xf>
    <xf numFmtId="167" fontId="15" fillId="0" borderId="0" xfId="10" applyNumberFormat="1" applyFont="1" applyFill="1" applyAlignment="1" applyProtection="1">
      <alignment horizontal="center" vertical="center"/>
    </xf>
    <xf numFmtId="0" fontId="17" fillId="0" borderId="0" xfId="10" applyFill="1" applyAlignment="1" applyProtection="1">
      <alignment vertical="center"/>
    </xf>
    <xf numFmtId="0" fontId="23" fillId="0" borderId="0" xfId="10" applyFont="1" applyFill="1" applyAlignment="1" applyProtection="1">
      <alignment vertical="center"/>
    </xf>
    <xf numFmtId="0" fontId="25" fillId="0" borderId="0" xfId="10" applyFont="1" applyFill="1" applyAlignment="1" applyProtection="1">
      <alignment vertical="center"/>
    </xf>
    <xf numFmtId="0" fontId="15" fillId="0" borderId="0" xfId="10" applyFont="1" applyFill="1" applyAlignment="1" applyProtection="1">
      <alignment vertical="center"/>
    </xf>
    <xf numFmtId="167" fontId="15" fillId="0" borderId="0" xfId="10" applyNumberFormat="1" applyFont="1" applyFill="1" applyAlignment="1" applyProtection="1">
      <alignment vertical="center"/>
    </xf>
    <xf numFmtId="167" fontId="15" fillId="0" borderId="0" xfId="10" applyNumberFormat="1" applyFont="1" applyFill="1" applyProtection="1"/>
    <xf numFmtId="0" fontId="8" fillId="12" borderId="0" xfId="0" applyFont="1" applyFill="1"/>
    <xf numFmtId="0" fontId="6" fillId="12" borderId="0" xfId="0" applyFont="1" applyFill="1"/>
    <xf numFmtId="3" fontId="26" fillId="0" borderId="0" xfId="0" applyNumberFormat="1" applyFont="1"/>
    <xf numFmtId="20" fontId="0" fillId="12" borderId="0" xfId="0" applyNumberFormat="1" applyFill="1" applyAlignment="1">
      <alignment vertical="center"/>
    </xf>
    <xf numFmtId="0" fontId="0" fillId="0" borderId="0" xfId="0" applyAlignment="1">
      <alignment horizontal="left" vertical="center"/>
    </xf>
    <xf numFmtId="0" fontId="26" fillId="0" borderId="0" xfId="0" applyFont="1" applyAlignment="1">
      <alignment vertical="center"/>
    </xf>
    <xf numFmtId="2" fontId="0" fillId="0" borderId="0" xfId="0" applyNumberFormat="1" applyAlignment="1">
      <alignment vertical="center"/>
    </xf>
    <xf numFmtId="1" fontId="0" fillId="0" borderId="0" xfId="0" applyNumberFormat="1" applyAlignment="1">
      <alignment vertical="center"/>
    </xf>
    <xf numFmtId="1" fontId="0" fillId="0" borderId="0" xfId="0" applyNumberFormat="1" applyAlignment="1">
      <alignment horizontal="center" vertical="center"/>
    </xf>
    <xf numFmtId="166" fontId="15" fillId="0" borderId="0" xfId="0" applyNumberFormat="1" applyFont="1" applyAlignment="1">
      <alignment vertical="center"/>
    </xf>
    <xf numFmtId="166" fontId="15" fillId="0" borderId="0" xfId="0" applyNumberFormat="1" applyFont="1"/>
    <xf numFmtId="166" fontId="0" fillId="0" borderId="0" xfId="0" applyNumberFormat="1" applyAlignment="1">
      <alignment vertical="center"/>
    </xf>
    <xf numFmtId="186" fontId="0" fillId="0" borderId="0" xfId="0" applyNumberFormat="1" applyAlignment="1">
      <alignment vertical="center"/>
    </xf>
    <xf numFmtId="0" fontId="119" fillId="57" borderId="88" xfId="0" applyFont="1" applyFill="1" applyBorder="1" applyAlignment="1">
      <alignment horizontal="left" vertical="center"/>
    </xf>
    <xf numFmtId="0" fontId="20" fillId="0" borderId="0" xfId="11" applyAlignment="1">
      <alignment vertical="center"/>
    </xf>
    <xf numFmtId="0" fontId="20" fillId="0" borderId="0" xfId="11" applyAlignment="1">
      <alignment horizontal="center" vertical="center"/>
    </xf>
    <xf numFmtId="167" fontId="20" fillId="0" borderId="0" xfId="11" applyNumberFormat="1" applyAlignment="1">
      <alignment vertical="center"/>
    </xf>
    <xf numFmtId="167" fontId="0" fillId="0" borderId="0" xfId="0" applyNumberFormat="1" applyAlignment="1">
      <alignment horizontal="center" vertical="center"/>
    </xf>
    <xf numFmtId="167" fontId="0" fillId="0" borderId="1" xfId="0" applyNumberFormat="1" applyBorder="1" applyAlignment="1">
      <alignment horizontal="center" vertical="center"/>
    </xf>
    <xf numFmtId="0" fontId="20" fillId="0" borderId="40" xfId="11" applyBorder="1" applyAlignment="1">
      <alignment horizontal="center" vertical="center"/>
    </xf>
    <xf numFmtId="0" fontId="20" fillId="0" borderId="1" xfId="11" applyBorder="1" applyAlignment="1">
      <alignment horizontal="center" vertical="center"/>
    </xf>
    <xf numFmtId="167" fontId="0" fillId="0" borderId="132" xfId="0" applyNumberFormat="1" applyBorder="1" applyAlignment="1">
      <alignment horizontal="center" vertical="center"/>
    </xf>
    <xf numFmtId="0" fontId="0" fillId="0" borderId="1" xfId="0" applyBorder="1" applyAlignment="1">
      <alignment horizontal="center" vertical="center"/>
    </xf>
    <xf numFmtId="167" fontId="0" fillId="0" borderId="9" xfId="0" applyNumberFormat="1" applyBorder="1" applyAlignment="1">
      <alignment horizontal="center" vertical="center"/>
    </xf>
    <xf numFmtId="167" fontId="0" fillId="0" borderId="129" xfId="0" applyNumberFormat="1" applyBorder="1" applyAlignment="1">
      <alignment horizontal="center" vertical="center"/>
    </xf>
    <xf numFmtId="167" fontId="0" fillId="0" borderId="40" xfId="0" applyNumberFormat="1" applyBorder="1" applyAlignment="1">
      <alignment horizontal="center" vertical="center"/>
    </xf>
    <xf numFmtId="0" fontId="0" fillId="0" borderId="40" xfId="0" applyBorder="1" applyAlignment="1">
      <alignment horizontal="center" vertical="center"/>
    </xf>
    <xf numFmtId="2" fontId="20" fillId="0" borderId="0" xfId="11" applyNumberFormat="1" applyAlignment="1">
      <alignment vertical="center"/>
    </xf>
    <xf numFmtId="186" fontId="20" fillId="0" borderId="0" xfId="11" applyNumberFormat="1" applyAlignment="1">
      <alignment vertical="center"/>
    </xf>
    <xf numFmtId="0" fontId="0" fillId="0" borderId="0" xfId="0" applyAlignment="1">
      <alignment horizontal="right" vertical="center"/>
    </xf>
    <xf numFmtId="3" fontId="0" fillId="0" borderId="0" xfId="0" applyNumberFormat="1" applyAlignment="1">
      <alignment horizontal="right" vertical="center"/>
    </xf>
    <xf numFmtId="3" fontId="119" fillId="0" borderId="88" xfId="0" applyNumberFormat="1" applyFont="1" applyBorder="1" applyAlignment="1">
      <alignment horizontal="right" vertical="center"/>
    </xf>
    <xf numFmtId="3" fontId="20" fillId="0" borderId="0" xfId="11" applyNumberFormat="1" applyAlignment="1">
      <alignment vertical="center"/>
    </xf>
    <xf numFmtId="167" fontId="20" fillId="0" borderId="0" xfId="11" applyNumberFormat="1" applyAlignment="1">
      <alignment horizontal="center" vertical="center"/>
    </xf>
    <xf numFmtId="167" fontId="0" fillId="12" borderId="0" xfId="0" applyNumberFormat="1" applyFill="1" applyAlignment="1">
      <alignment vertical="center"/>
    </xf>
    <xf numFmtId="0" fontId="20" fillId="12" borderId="0" xfId="11" applyFill="1" applyAlignment="1">
      <alignment horizontal="center" vertical="center"/>
    </xf>
    <xf numFmtId="3" fontId="0" fillId="0" borderId="0" xfId="0" applyNumberFormat="1" applyAlignment="1">
      <alignment horizontal="right"/>
    </xf>
    <xf numFmtId="0" fontId="101" fillId="0" borderId="0" xfId="11" applyFont="1" applyAlignment="1">
      <alignment vertical="center"/>
    </xf>
    <xf numFmtId="0" fontId="20" fillId="0" borderId="0" xfId="11" applyAlignment="1">
      <alignment horizontal="right" vertical="center"/>
    </xf>
    <xf numFmtId="3" fontId="20" fillId="0" borderId="0" xfId="11" applyNumberFormat="1" applyAlignment="1">
      <alignment horizontal="right" vertical="center"/>
    </xf>
    <xf numFmtId="0" fontId="26" fillId="0" borderId="0" xfId="0" applyFont="1" applyAlignment="1">
      <alignment horizontal="center" vertical="center"/>
    </xf>
    <xf numFmtId="166" fontId="20" fillId="0" borderId="0" xfId="11" applyNumberFormat="1" applyAlignment="1">
      <alignment vertical="center"/>
    </xf>
    <xf numFmtId="0" fontId="101" fillId="0" borderId="0" xfId="11" applyFont="1" applyAlignment="1">
      <alignment horizontal="center" vertical="center"/>
    </xf>
    <xf numFmtId="0" fontId="101" fillId="12" borderId="0" xfId="11" applyFont="1" applyFill="1" applyAlignment="1">
      <alignment vertical="center"/>
    </xf>
    <xf numFmtId="0" fontId="101" fillId="68" borderId="0" xfId="11" applyFont="1" applyFill="1" applyAlignment="1">
      <alignment vertical="center"/>
    </xf>
    <xf numFmtId="0" fontId="120" fillId="0" borderId="0" xfId="11" applyFont="1" applyAlignment="1">
      <alignment vertical="center"/>
    </xf>
    <xf numFmtId="0" fontId="20" fillId="12" borderId="0" xfId="11" applyFill="1" applyAlignment="1">
      <alignment vertical="center"/>
    </xf>
    <xf numFmtId="186" fontId="0" fillId="0" borderId="0" xfId="0" applyNumberFormat="1"/>
    <xf numFmtId="16" fontId="0" fillId="0" borderId="0" xfId="0" applyNumberFormat="1" applyAlignment="1">
      <alignment vertical="center"/>
    </xf>
    <xf numFmtId="16" fontId="0" fillId="0" borderId="0" xfId="0" quotePrefix="1" applyNumberFormat="1" applyAlignment="1">
      <alignment vertical="center"/>
    </xf>
    <xf numFmtId="0" fontId="0" fillId="0" borderId="0" xfId="0" applyAlignment="1">
      <alignment horizontal="right" wrapText="1"/>
    </xf>
    <xf numFmtId="169" fontId="0" fillId="0" borderId="0" xfId="3" applyNumberFormat="1" applyFont="1" applyAlignment="1">
      <alignment horizontal="center"/>
    </xf>
    <xf numFmtId="169" fontId="0" fillId="0" borderId="0" xfId="0" applyNumberFormat="1" applyAlignment="1">
      <alignment horizontal="center"/>
    </xf>
    <xf numFmtId="169" fontId="0" fillId="0" borderId="0" xfId="0" applyNumberFormat="1"/>
    <xf numFmtId="0" fontId="48" fillId="14" borderId="75" xfId="0" applyFont="1" applyFill="1" applyBorder="1" applyAlignment="1">
      <alignment horizontal="right" vertical="center"/>
    </xf>
    <xf numFmtId="3" fontId="13" fillId="0" borderId="10" xfId="71" applyNumberFormat="1" applyFont="1" applyBorder="1" applyAlignment="1">
      <alignment horizontal="right" wrapText="1"/>
    </xf>
    <xf numFmtId="3" fontId="13" fillId="0" borderId="10" xfId="72" applyNumberFormat="1" applyFont="1" applyBorder="1" applyAlignment="1">
      <alignment horizontal="right" wrapText="1"/>
    </xf>
    <xf numFmtId="3" fontId="121" fillId="0" borderId="0" xfId="0" applyNumberFormat="1" applyFont="1"/>
    <xf numFmtId="0" fontId="121" fillId="0" borderId="0" xfId="0" applyFont="1"/>
    <xf numFmtId="167" fontId="0" fillId="0" borderId="0" xfId="0" applyNumberFormat="1" applyAlignment="1">
      <alignment horizontal="right"/>
    </xf>
    <xf numFmtId="0" fontId="0" fillId="0" borderId="0" xfId="0" quotePrefix="1" applyAlignment="1">
      <alignment vertical="center"/>
    </xf>
    <xf numFmtId="0" fontId="8" fillId="0" borderId="0" xfId="0" applyFont="1" applyAlignment="1">
      <alignment vertical="center"/>
    </xf>
    <xf numFmtId="0" fontId="30" fillId="7" borderId="2" xfId="0" applyFont="1" applyFill="1" applyBorder="1" applyAlignment="1">
      <alignment horizontal="center" vertical="center"/>
    </xf>
    <xf numFmtId="0" fontId="30" fillId="7" borderId="74" xfId="0" applyFont="1" applyFill="1" applyBorder="1" applyAlignment="1">
      <alignment horizontal="center" vertical="center"/>
    </xf>
    <xf numFmtId="0" fontId="9" fillId="3" borderId="6" xfId="0" applyFont="1" applyFill="1" applyBorder="1" applyAlignment="1">
      <alignment vertical="center"/>
    </xf>
    <xf numFmtId="0" fontId="11" fillId="3" borderId="6" xfId="0" applyFont="1" applyFill="1" applyBorder="1" applyAlignment="1">
      <alignment vertical="center"/>
    </xf>
    <xf numFmtId="0" fontId="11" fillId="3" borderId="14" xfId="0" applyFont="1" applyFill="1" applyBorder="1" applyAlignment="1">
      <alignment vertical="center"/>
    </xf>
    <xf numFmtId="3" fontId="31" fillId="3" borderId="2" xfId="0" applyNumberFormat="1" applyFont="1" applyFill="1" applyBorder="1" applyAlignment="1">
      <alignment horizontal="center" vertical="center"/>
    </xf>
    <xf numFmtId="3" fontId="31" fillId="3" borderId="5" xfId="0" applyNumberFormat="1" applyFont="1" applyFill="1" applyBorder="1" applyAlignment="1">
      <alignment horizontal="center" vertical="center"/>
    </xf>
    <xf numFmtId="0" fontId="9" fillId="2" borderId="4" xfId="0" applyFont="1" applyFill="1" applyBorder="1" applyAlignment="1">
      <alignment vertical="center"/>
    </xf>
    <xf numFmtId="0" fontId="9" fillId="2" borderId="13" xfId="0" applyFont="1" applyFill="1" applyBorder="1" applyAlignment="1">
      <alignment vertical="center"/>
    </xf>
    <xf numFmtId="166" fontId="6" fillId="2" borderId="5" xfId="0" applyNumberFormat="1" applyFont="1" applyFill="1" applyBorder="1" applyAlignment="1">
      <alignment horizontal="center" vertical="center"/>
    </xf>
    <xf numFmtId="166" fontId="6" fillId="2" borderId="2" xfId="0" applyNumberFormat="1" applyFont="1" applyFill="1" applyBorder="1" applyAlignment="1">
      <alignment horizontal="center" vertical="center"/>
    </xf>
    <xf numFmtId="0" fontId="9" fillId="3" borderId="14" xfId="0" applyFont="1" applyFill="1" applyBorder="1" applyAlignment="1">
      <alignment vertical="center"/>
    </xf>
    <xf numFmtId="166" fontId="6" fillId="3" borderId="5" xfId="0" applyNumberFormat="1" applyFont="1" applyFill="1" applyBorder="1" applyAlignment="1">
      <alignment horizontal="center" vertical="center"/>
    </xf>
    <xf numFmtId="166" fontId="6" fillId="3" borderId="2" xfId="0" applyNumberFormat="1" applyFont="1" applyFill="1" applyBorder="1" applyAlignment="1">
      <alignment horizontal="center" vertical="center"/>
    </xf>
    <xf numFmtId="0" fontId="9" fillId="2" borderId="49" xfId="0" applyFont="1" applyFill="1" applyBorder="1" applyAlignment="1">
      <alignment vertical="center"/>
    </xf>
    <xf numFmtId="0" fontId="9" fillId="2" borderId="72" xfId="0" applyFont="1" applyFill="1" applyBorder="1" applyAlignment="1">
      <alignment vertical="center"/>
    </xf>
    <xf numFmtId="166" fontId="6" fillId="2" borderId="25" xfId="0" applyNumberFormat="1" applyFont="1" applyFill="1" applyBorder="1" applyAlignment="1">
      <alignment horizontal="center" vertical="center"/>
    </xf>
    <xf numFmtId="166" fontId="6" fillId="2" borderId="26" xfId="0" applyNumberFormat="1" applyFont="1" applyFill="1" applyBorder="1" applyAlignment="1">
      <alignment horizontal="center" vertical="center"/>
    </xf>
    <xf numFmtId="166" fontId="6" fillId="2" borderId="3" xfId="0" applyNumberFormat="1" applyFont="1" applyFill="1" applyBorder="1" applyAlignment="1">
      <alignment horizontal="center" vertical="center"/>
    </xf>
    <xf numFmtId="166" fontId="6" fillId="2" borderId="12" xfId="0" applyNumberFormat="1" applyFont="1" applyFill="1" applyBorder="1" applyAlignment="1">
      <alignment horizontal="center" vertical="center"/>
    </xf>
    <xf numFmtId="0" fontId="9" fillId="3" borderId="70" xfId="0" applyFont="1" applyFill="1" applyBorder="1" applyAlignment="1">
      <alignment vertical="center"/>
    </xf>
    <xf numFmtId="0" fontId="11" fillId="3" borderId="70" xfId="0" applyFont="1" applyFill="1" applyBorder="1" applyAlignment="1">
      <alignment vertical="center"/>
    </xf>
    <xf numFmtId="0" fontId="11" fillId="3" borderId="71" xfId="0" applyFont="1" applyFill="1" applyBorder="1" applyAlignment="1">
      <alignment vertical="center"/>
    </xf>
    <xf numFmtId="166" fontId="6" fillId="3" borderId="56" xfId="0" applyNumberFormat="1" applyFont="1" applyFill="1" applyBorder="1" applyAlignment="1">
      <alignment horizontal="center" vertical="center"/>
    </xf>
    <xf numFmtId="166" fontId="6" fillId="3" borderId="58" xfId="0" applyNumberFormat="1" applyFont="1" applyFill="1" applyBorder="1" applyAlignment="1">
      <alignment horizontal="center" vertical="center"/>
    </xf>
    <xf numFmtId="0" fontId="10" fillId="0" borderId="0" xfId="0" applyFont="1" applyAlignment="1">
      <alignment vertical="center"/>
    </xf>
    <xf numFmtId="4" fontId="0" fillId="0" borderId="0" xfId="0" applyNumberFormat="1" applyAlignment="1">
      <alignment vertical="center"/>
    </xf>
    <xf numFmtId="17" fontId="0" fillId="0" borderId="0" xfId="0" applyNumberFormat="1" applyAlignment="1">
      <alignment vertical="center"/>
    </xf>
    <xf numFmtId="0" fontId="0" fillId="0" borderId="0" xfId="0" applyAlignment="1" applyProtection="1">
      <alignment vertical="center"/>
      <protection locked="0"/>
    </xf>
    <xf numFmtId="43" fontId="0" fillId="0" borderId="0" xfId="3" applyFont="1" applyAlignment="1">
      <alignment vertical="center"/>
    </xf>
    <xf numFmtId="164" fontId="20" fillId="0" borderId="0" xfId="4" applyNumberFormat="1" applyFont="1" applyFill="1" applyAlignment="1">
      <alignment vertical="center"/>
    </xf>
    <xf numFmtId="164" fontId="0" fillId="0" borderId="0" xfId="4" applyNumberFormat="1" applyFont="1" applyFill="1" applyAlignment="1">
      <alignment vertical="center"/>
    </xf>
    <xf numFmtId="43" fontId="0" fillId="0" borderId="0" xfId="3" applyFont="1" applyFill="1" applyAlignment="1">
      <alignment vertical="center"/>
    </xf>
    <xf numFmtId="0" fontId="0" fillId="8" borderId="0" xfId="0" applyFill="1" applyAlignment="1">
      <alignment vertical="center"/>
    </xf>
    <xf numFmtId="1" fontId="0" fillId="8" borderId="0" xfId="0" applyNumberFormat="1" applyFill="1" applyAlignment="1">
      <alignment vertical="center"/>
    </xf>
    <xf numFmtId="1" fontId="0" fillId="12" borderId="0" xfId="0" applyNumberFormat="1" applyFill="1" applyAlignment="1">
      <alignment vertical="center"/>
    </xf>
    <xf numFmtId="164" fontId="0" fillId="0" borderId="0" xfId="4" applyNumberFormat="1" applyFont="1" applyAlignment="1">
      <alignment horizontal="center" vertical="center"/>
    </xf>
    <xf numFmtId="43" fontId="0" fillId="0" borderId="0" xfId="3" applyFont="1" applyAlignment="1">
      <alignment horizontal="center" vertical="center"/>
    </xf>
    <xf numFmtId="0" fontId="0" fillId="2" borderId="0" xfId="0" applyFill="1"/>
    <xf numFmtId="164" fontId="0" fillId="0" borderId="0" xfId="4" applyNumberFormat="1" applyFont="1" applyAlignment="1">
      <alignment horizontal="right"/>
    </xf>
    <xf numFmtId="1" fontId="26" fillId="0" borderId="0" xfId="0" applyNumberFormat="1" applyFont="1"/>
    <xf numFmtId="0" fontId="35" fillId="0" borderId="0" xfId="0" applyFont="1" applyAlignment="1">
      <alignment vertical="center"/>
    </xf>
    <xf numFmtId="0" fontId="35" fillId="0" borderId="0" xfId="0" applyFont="1" applyAlignment="1" applyProtection="1">
      <alignment vertical="center"/>
      <protection locked="0"/>
    </xf>
    <xf numFmtId="0" fontId="94" fillId="10" borderId="20" xfId="23" applyFont="1" applyFill="1" applyBorder="1" applyAlignment="1">
      <alignment horizontal="center" vertical="center"/>
    </xf>
    <xf numFmtId="0" fontId="94" fillId="0" borderId="10" xfId="23" applyFont="1" applyBorder="1" applyAlignment="1">
      <alignment vertical="center" wrapText="1"/>
    </xf>
    <xf numFmtId="167" fontId="94" fillId="0" borderId="10" xfId="23" applyNumberFormat="1" applyFont="1" applyBorder="1" applyAlignment="1">
      <alignment horizontal="right" vertical="center" wrapText="1"/>
    </xf>
    <xf numFmtId="167" fontId="35" fillId="0" borderId="0" xfId="0" applyNumberFormat="1" applyFont="1" applyAlignment="1">
      <alignment vertical="center"/>
    </xf>
    <xf numFmtId="0" fontId="94" fillId="10" borderId="69" xfId="23" applyFont="1" applyFill="1" applyBorder="1" applyAlignment="1">
      <alignment horizontal="center" vertical="center"/>
    </xf>
    <xf numFmtId="0" fontId="94" fillId="10" borderId="20" xfId="23" applyFont="1" applyFill="1" applyBorder="1" applyAlignment="1">
      <alignment horizontal="right" vertical="center"/>
    </xf>
    <xf numFmtId="167" fontId="94" fillId="0" borderId="0" xfId="23" applyNumberFormat="1" applyFont="1" applyAlignment="1">
      <alignment horizontal="right" vertical="center" wrapText="1"/>
    </xf>
    <xf numFmtId="0" fontId="122" fillId="0" borderId="0" xfId="0" applyFont="1"/>
    <xf numFmtId="0" fontId="122" fillId="0" borderId="0" xfId="0" applyFont="1" applyAlignment="1">
      <alignment horizontal="right"/>
    </xf>
    <xf numFmtId="178" fontId="123" fillId="17" borderId="0" xfId="0" applyNumberFormat="1" applyFont="1" applyFill="1" applyAlignment="1">
      <alignment horizontal="right" vertical="center" wrapText="1"/>
    </xf>
    <xf numFmtId="167" fontId="0" fillId="9" borderId="0" xfId="0" applyNumberFormat="1" applyFill="1" applyAlignment="1">
      <alignment horizontal="right"/>
    </xf>
    <xf numFmtId="0" fontId="124" fillId="0" borderId="0" xfId="0" applyFont="1"/>
    <xf numFmtId="167" fontId="124" fillId="0" borderId="0" xfId="0" applyNumberFormat="1" applyFont="1" applyAlignment="1">
      <alignment horizontal="right"/>
    </xf>
    <xf numFmtId="167" fontId="124" fillId="9" borderId="0" xfId="0" applyNumberFormat="1" applyFont="1" applyFill="1" applyAlignment="1">
      <alignment horizontal="right"/>
    </xf>
    <xf numFmtId="0" fontId="125" fillId="0" borderId="0" xfId="0" applyFont="1" applyAlignment="1">
      <alignment horizontal="right"/>
    </xf>
    <xf numFmtId="0" fontId="125" fillId="0" borderId="0" xfId="0" applyFont="1"/>
    <xf numFmtId="179" fontId="0" fillId="0" borderId="0" xfId="0" applyNumberFormat="1" applyAlignment="1">
      <alignment horizontal="right"/>
    </xf>
    <xf numFmtId="4" fontId="0" fillId="0" borderId="0" xfId="0" applyNumberFormat="1" applyAlignment="1">
      <alignment horizontal="center"/>
    </xf>
    <xf numFmtId="2" fontId="20" fillId="0" borderId="0" xfId="11" quotePrefix="1" applyNumberFormat="1" applyAlignment="1">
      <alignment vertical="center"/>
    </xf>
    <xf numFmtId="0" fontId="35" fillId="0" borderId="0" xfId="0" applyFont="1" applyAlignment="1">
      <alignment wrapText="1"/>
    </xf>
    <xf numFmtId="0" fontId="97" fillId="0" borderId="0" xfId="79" applyFont="1" applyAlignment="1">
      <alignment horizontal="left" vertical="justify" wrapText="1"/>
    </xf>
    <xf numFmtId="0" fontId="97" fillId="0" borderId="0" xfId="79" applyFont="1" applyAlignment="1">
      <alignment horizontal="left" vertical="center" wrapText="1"/>
    </xf>
    <xf numFmtId="0" fontId="113" fillId="0" borderId="0" xfId="80" applyAlignment="1">
      <alignment horizontal="left" vertical="center" wrapText="1"/>
    </xf>
    <xf numFmtId="0" fontId="97" fillId="0" borderId="0" xfId="79" applyFont="1" applyAlignment="1">
      <alignment horizontal="left" vertical="justify"/>
    </xf>
    <xf numFmtId="0" fontId="95" fillId="59" borderId="0" xfId="0" applyFont="1" applyFill="1" applyAlignment="1">
      <alignment horizontal="center" vertical="center" wrapText="1"/>
    </xf>
    <xf numFmtId="0" fontId="117" fillId="60" borderId="125" xfId="0" applyFont="1" applyFill="1" applyBorder="1" applyAlignment="1">
      <alignment horizontal="center" vertical="center"/>
    </xf>
    <xf numFmtId="0" fontId="117" fillId="60" borderId="113" xfId="0" applyFont="1" applyFill="1" applyBorder="1" applyAlignment="1">
      <alignment horizontal="center" vertical="center"/>
    </xf>
    <xf numFmtId="0" fontId="18" fillId="60" borderId="125" xfId="0" applyFont="1" applyFill="1" applyBorder="1" applyAlignment="1">
      <alignment horizontal="center" vertical="center"/>
    </xf>
    <xf numFmtId="0" fontId="18" fillId="60" borderId="113" xfId="0" applyFont="1" applyFill="1" applyBorder="1" applyAlignment="1">
      <alignment horizontal="center" vertical="center"/>
    </xf>
    <xf numFmtId="0" fontId="18" fillId="60" borderId="128" xfId="0" applyFont="1" applyFill="1" applyBorder="1" applyAlignment="1">
      <alignment horizontal="center" vertical="center"/>
    </xf>
    <xf numFmtId="0" fontId="19" fillId="0" borderId="0" xfId="0" applyFont="1" applyAlignment="1">
      <alignment vertical="center" wrapText="1"/>
    </xf>
    <xf numFmtId="0" fontId="3" fillId="0" borderId="0" xfId="0" applyFont="1" applyAlignment="1">
      <alignment vertical="center" wrapText="1"/>
    </xf>
    <xf numFmtId="0" fontId="18" fillId="60" borderId="126" xfId="0" applyFont="1" applyFill="1" applyBorder="1" applyAlignment="1">
      <alignment horizontal="center" vertical="center" wrapText="1"/>
    </xf>
    <xf numFmtId="0" fontId="18" fillId="60" borderId="127" xfId="0" applyFont="1" applyFill="1" applyBorder="1" applyAlignment="1">
      <alignment horizontal="center" vertical="center" wrapText="1"/>
    </xf>
    <xf numFmtId="0" fontId="18" fillId="60" borderId="114" xfId="0" applyFont="1" applyFill="1" applyBorder="1" applyAlignment="1">
      <alignment horizontal="center" vertical="center" wrapText="1"/>
    </xf>
    <xf numFmtId="0" fontId="18" fillId="60" borderId="115" xfId="0" applyFont="1" applyFill="1" applyBorder="1" applyAlignment="1">
      <alignment horizontal="center" vertical="center" wrapText="1"/>
    </xf>
    <xf numFmtId="0" fontId="7" fillId="4" borderId="3" xfId="0" applyFont="1" applyFill="1" applyBorder="1" applyAlignment="1">
      <alignment horizontal="center"/>
    </xf>
    <xf numFmtId="0" fontId="7" fillId="4" borderId="7" xfId="0" applyFont="1" applyFill="1" applyBorder="1" applyAlignment="1">
      <alignment horizontal="center"/>
    </xf>
    <xf numFmtId="0" fontId="7" fillId="4" borderId="8" xfId="0" applyFont="1" applyFill="1" applyBorder="1" applyAlignment="1">
      <alignment horizontal="center"/>
    </xf>
    <xf numFmtId="0" fontId="19" fillId="0" borderId="116" xfId="0" applyFont="1" applyBorder="1" applyAlignment="1">
      <alignment horizontal="left" wrapText="1"/>
    </xf>
    <xf numFmtId="0" fontId="114" fillId="0" borderId="116" xfId="0" applyFont="1" applyBorder="1" applyAlignment="1">
      <alignment horizontal="left" wrapText="1"/>
    </xf>
    <xf numFmtId="0" fontId="0" fillId="0" borderId="0" xfId="0"/>
    <xf numFmtId="0" fontId="0" fillId="0" borderId="0" xfId="0" applyAlignment="1">
      <alignment vertical="center"/>
    </xf>
    <xf numFmtId="0" fontId="119" fillId="67" borderId="88" xfId="0" applyFont="1" applyFill="1" applyBorder="1" applyAlignment="1">
      <alignment horizontal="left" vertical="center"/>
    </xf>
    <xf numFmtId="0" fontId="119" fillId="57" borderId="88" xfId="0" applyFont="1" applyFill="1" applyBorder="1" applyAlignment="1">
      <alignment horizontal="left" vertical="center"/>
    </xf>
    <xf numFmtId="0" fontId="7" fillId="4" borderId="12" xfId="0" applyFont="1" applyFill="1" applyBorder="1" applyAlignment="1">
      <alignment horizontal="center"/>
    </xf>
    <xf numFmtId="0" fontId="30" fillId="4" borderId="11" xfId="0" applyFont="1" applyFill="1" applyBorder="1" applyAlignment="1">
      <alignment horizontal="center" vertical="center"/>
    </xf>
    <xf numFmtId="0" fontId="30" fillId="4" borderId="13" xfId="0" applyFont="1" applyFill="1" applyBorder="1" applyAlignment="1">
      <alignment horizontal="center" vertical="center"/>
    </xf>
    <xf numFmtId="0" fontId="30" fillId="7" borderId="3" xfId="0" applyFont="1" applyFill="1" applyBorder="1" applyAlignment="1">
      <alignment horizontal="center"/>
    </xf>
    <xf numFmtId="0" fontId="30" fillId="7" borderId="7" xfId="0" applyFont="1" applyFill="1" applyBorder="1" applyAlignment="1">
      <alignment horizontal="center"/>
    </xf>
    <xf numFmtId="166" fontId="6" fillId="3" borderId="3" xfId="0" applyNumberFormat="1" applyFont="1" applyFill="1" applyBorder="1" applyAlignment="1">
      <alignment horizontal="center"/>
    </xf>
    <xf numFmtId="166" fontId="6" fillId="3" borderId="8" xfId="0" applyNumberFormat="1" applyFont="1" applyFill="1" applyBorder="1" applyAlignment="1">
      <alignment horizontal="center"/>
    </xf>
    <xf numFmtId="0" fontId="7" fillId="7" borderId="1" xfId="0" applyFont="1" applyFill="1" applyBorder="1" applyAlignment="1">
      <alignment horizontal="center" vertical="center"/>
    </xf>
    <xf numFmtId="0" fontId="7" fillId="7" borderId="11" xfId="0" applyFont="1" applyFill="1" applyBorder="1" applyAlignment="1">
      <alignment horizontal="center" vertical="center"/>
    </xf>
    <xf numFmtId="0" fontId="7" fillId="7" borderId="4" xfId="0" applyFont="1" applyFill="1" applyBorder="1" applyAlignment="1">
      <alignment horizontal="center" vertical="center"/>
    </xf>
    <xf numFmtId="0" fontId="7" fillId="7" borderId="13" xfId="0" applyFont="1" applyFill="1" applyBorder="1" applyAlignment="1">
      <alignment horizontal="center" vertical="center"/>
    </xf>
    <xf numFmtId="0" fontId="30" fillId="7" borderId="21" xfId="0" applyFont="1" applyFill="1" applyBorder="1" applyAlignment="1">
      <alignment horizontal="center" vertical="center"/>
    </xf>
    <xf numFmtId="0" fontId="30" fillId="7" borderId="22" xfId="0" applyFont="1" applyFill="1" applyBorder="1" applyAlignment="1">
      <alignment horizontal="center" vertical="center"/>
    </xf>
    <xf numFmtId="0" fontId="30" fillId="7" borderId="3" xfId="0" applyFont="1" applyFill="1" applyBorder="1" applyAlignment="1">
      <alignment horizontal="center" vertical="center"/>
    </xf>
    <xf numFmtId="0" fontId="30" fillId="7" borderId="8" xfId="0" applyFont="1" applyFill="1" applyBorder="1" applyAlignment="1">
      <alignment horizontal="center" vertical="center"/>
    </xf>
    <xf numFmtId="166" fontId="6" fillId="3" borderId="5" xfId="0" applyNumberFormat="1" applyFont="1" applyFill="1" applyBorder="1" applyAlignment="1">
      <alignment horizontal="center"/>
    </xf>
    <xf numFmtId="166" fontId="6" fillId="3" borderId="23" xfId="0" applyNumberFormat="1" applyFont="1" applyFill="1" applyBorder="1" applyAlignment="1">
      <alignment horizontal="center"/>
    </xf>
    <xf numFmtId="166" fontId="6" fillId="2" borderId="61" xfId="0" applyNumberFormat="1" applyFont="1" applyFill="1" applyBorder="1" applyAlignment="1">
      <alignment horizontal="center"/>
    </xf>
    <xf numFmtId="166" fontId="6" fillId="2" borderId="60" xfId="0" applyNumberFormat="1" applyFont="1" applyFill="1" applyBorder="1" applyAlignment="1">
      <alignment horizontal="center"/>
    </xf>
    <xf numFmtId="166" fontId="6" fillId="2" borderId="56" xfId="0" applyNumberFormat="1" applyFont="1" applyFill="1" applyBorder="1" applyAlignment="1">
      <alignment horizontal="center"/>
    </xf>
    <xf numFmtId="166" fontId="6" fillId="2" borderId="57" xfId="0" applyNumberFormat="1" applyFont="1" applyFill="1" applyBorder="1" applyAlignment="1">
      <alignment horizontal="center"/>
    </xf>
    <xf numFmtId="166" fontId="6" fillId="2" borderId="65" xfId="0" applyNumberFormat="1" applyFont="1" applyFill="1" applyBorder="1" applyAlignment="1">
      <alignment horizontal="center"/>
    </xf>
    <xf numFmtId="166" fontId="6" fillId="2" borderId="64" xfId="0" applyNumberFormat="1" applyFont="1" applyFill="1" applyBorder="1" applyAlignment="1">
      <alignment horizontal="center"/>
    </xf>
    <xf numFmtId="0" fontId="9" fillId="2" borderId="4" xfId="0" applyFont="1" applyFill="1" applyBorder="1" applyAlignment="1">
      <alignment horizontal="left"/>
    </xf>
    <xf numFmtId="0" fontId="9" fillId="2" borderId="13" xfId="0" applyFont="1" applyFill="1" applyBorder="1" applyAlignment="1">
      <alignment horizontal="left"/>
    </xf>
    <xf numFmtId="0" fontId="11" fillId="3" borderId="6" xfId="0" applyFont="1" applyFill="1" applyBorder="1" applyAlignment="1">
      <alignment horizontal="left" wrapText="1"/>
    </xf>
    <xf numFmtId="0" fontId="11" fillId="3" borderId="6" xfId="0" applyFont="1" applyFill="1" applyBorder="1" applyAlignment="1">
      <alignment horizontal="left"/>
    </xf>
    <xf numFmtId="0" fontId="11" fillId="3" borderId="14" xfId="0" applyFont="1" applyFill="1" applyBorder="1" applyAlignment="1">
      <alignment horizontal="left"/>
    </xf>
    <xf numFmtId="0" fontId="9" fillId="2" borderId="37" xfId="0" applyFont="1" applyFill="1" applyBorder="1" applyAlignment="1">
      <alignment horizontal="left"/>
    </xf>
    <xf numFmtId="0" fontId="9" fillId="2" borderId="38" xfId="0" applyFont="1" applyFill="1" applyBorder="1" applyAlignment="1">
      <alignment horizontal="left"/>
    </xf>
    <xf numFmtId="0" fontId="11" fillId="2" borderId="4" xfId="0" applyFont="1" applyFill="1" applyBorder="1" applyAlignment="1">
      <alignment horizontal="left"/>
    </xf>
    <xf numFmtId="0" fontId="11" fillId="2" borderId="13" xfId="0" applyFont="1" applyFill="1" applyBorder="1" applyAlignment="1">
      <alignment horizontal="left"/>
    </xf>
    <xf numFmtId="0" fontId="11" fillId="3" borderId="121" xfId="0" applyFont="1" applyFill="1" applyBorder="1" applyAlignment="1">
      <alignment horizontal="left"/>
    </xf>
    <xf numFmtId="0" fontId="11" fillId="3" borderId="122" xfId="0" applyFont="1" applyFill="1" applyBorder="1" applyAlignment="1">
      <alignment horizontal="left"/>
    </xf>
    <xf numFmtId="0" fontId="9" fillId="3" borderId="121" xfId="0" applyFont="1" applyFill="1" applyBorder="1" applyAlignment="1">
      <alignment horizontal="left"/>
    </xf>
    <xf numFmtId="0" fontId="9" fillId="3" borderId="122" xfId="0" applyFont="1" applyFill="1" applyBorder="1" applyAlignment="1">
      <alignment horizontal="left"/>
    </xf>
    <xf numFmtId="0" fontId="9" fillId="3" borderId="6" xfId="0" applyFont="1" applyFill="1" applyBorder="1" applyAlignment="1">
      <alignment horizontal="left"/>
    </xf>
    <xf numFmtId="0" fontId="9" fillId="3" borderId="14" xfId="0" applyFont="1" applyFill="1" applyBorder="1" applyAlignment="1">
      <alignment horizontal="left"/>
    </xf>
    <xf numFmtId="0" fontId="0" fillId="0" borderId="0" xfId="0" applyAlignment="1">
      <alignment horizontal="right"/>
    </xf>
    <xf numFmtId="166" fontId="31" fillId="3" borderId="5" xfId="0" applyNumberFormat="1" applyFont="1" applyFill="1" applyBorder="1" applyAlignment="1">
      <alignment horizontal="center"/>
    </xf>
    <xf numFmtId="166" fontId="31" fillId="3" borderId="23" xfId="0" applyNumberFormat="1" applyFont="1" applyFill="1" applyBorder="1" applyAlignment="1">
      <alignment horizontal="center"/>
    </xf>
    <xf numFmtId="166" fontId="6" fillId="2" borderId="5" xfId="0" applyNumberFormat="1" applyFont="1" applyFill="1" applyBorder="1" applyAlignment="1">
      <alignment horizontal="center"/>
    </xf>
    <xf numFmtId="166" fontId="6" fillId="2" borderId="23" xfId="0" applyNumberFormat="1" applyFont="1" applyFill="1" applyBorder="1" applyAlignment="1">
      <alignment horizontal="center"/>
    </xf>
    <xf numFmtId="166" fontId="6" fillId="2" borderId="39" xfId="0" applyNumberFormat="1" applyFont="1" applyFill="1" applyBorder="1" applyAlignment="1">
      <alignment horizontal="center"/>
    </xf>
    <xf numFmtId="166" fontId="6" fillId="2" borderId="18" xfId="0" applyNumberFormat="1" applyFont="1" applyFill="1" applyBorder="1" applyAlignment="1">
      <alignment horizontal="center"/>
    </xf>
    <xf numFmtId="166" fontId="6" fillId="2" borderId="31" xfId="0" applyNumberFormat="1" applyFont="1" applyFill="1" applyBorder="1" applyAlignment="1">
      <alignment horizontal="center"/>
    </xf>
    <xf numFmtId="166" fontId="6" fillId="2" borderId="30" xfId="0" applyNumberFormat="1" applyFont="1" applyFill="1" applyBorder="1" applyAlignment="1">
      <alignment horizontal="center"/>
    </xf>
    <xf numFmtId="166" fontId="6" fillId="3" borderId="35" xfId="0" applyNumberFormat="1" applyFont="1" applyFill="1" applyBorder="1" applyAlignment="1">
      <alignment horizontal="center"/>
    </xf>
    <xf numFmtId="166" fontId="6" fillId="3" borderId="34" xfId="0" applyNumberFormat="1" applyFont="1" applyFill="1" applyBorder="1" applyAlignment="1">
      <alignment horizontal="center"/>
    </xf>
    <xf numFmtId="0" fontId="7" fillId="4" borderId="11" xfId="0" applyFont="1" applyFill="1" applyBorder="1" applyAlignment="1">
      <alignment horizontal="center" vertical="center"/>
    </xf>
    <xf numFmtId="0" fontId="7" fillId="4" borderId="13" xfId="0" applyFont="1" applyFill="1" applyBorder="1" applyAlignment="1">
      <alignment horizontal="center" vertical="center"/>
    </xf>
    <xf numFmtId="0" fontId="30" fillId="4" borderId="41" xfId="0" applyFont="1" applyFill="1" applyBorder="1" applyAlignment="1">
      <alignment horizontal="center" vertical="center"/>
    </xf>
    <xf numFmtId="0" fontId="30" fillId="4" borderId="12" xfId="0" applyFont="1" applyFill="1" applyBorder="1" applyAlignment="1">
      <alignment horizontal="center" vertical="center"/>
    </xf>
    <xf numFmtId="0" fontId="7" fillId="4" borderId="1" xfId="0" applyFont="1" applyFill="1" applyBorder="1" applyAlignment="1">
      <alignment horizontal="center" vertical="center"/>
    </xf>
    <xf numFmtId="0" fontId="7" fillId="4" borderId="0" xfId="0" applyFont="1" applyFill="1" applyAlignment="1">
      <alignment horizontal="center" vertical="center"/>
    </xf>
    <xf numFmtId="0" fontId="7" fillId="4" borderId="22" xfId="0" applyFont="1" applyFill="1" applyBorder="1" applyAlignment="1">
      <alignment horizontal="center" vertical="center"/>
    </xf>
    <xf numFmtId="0" fontId="34" fillId="3" borderId="50" xfId="0" applyFont="1" applyFill="1" applyBorder="1" applyAlignment="1">
      <alignment horizontal="center" vertical="center" wrapText="1"/>
    </xf>
    <xf numFmtId="0" fontId="34" fillId="3" borderId="22" xfId="0" applyFont="1" applyFill="1" applyBorder="1" applyAlignment="1">
      <alignment horizontal="center" vertical="center"/>
    </xf>
    <xf numFmtId="0" fontId="34" fillId="3" borderId="51" xfId="0" applyFont="1" applyFill="1" applyBorder="1" applyAlignment="1">
      <alignment horizontal="center" vertical="center"/>
    </xf>
    <xf numFmtId="0" fontId="34" fillId="11" borderId="50" xfId="0" applyFont="1" applyFill="1" applyBorder="1" applyAlignment="1">
      <alignment horizontal="center" vertical="center" wrapText="1"/>
    </xf>
    <xf numFmtId="0" fontId="34" fillId="11" borderId="22" xfId="0" applyFont="1" applyFill="1" applyBorder="1" applyAlignment="1">
      <alignment horizontal="center" vertical="center"/>
    </xf>
    <xf numFmtId="0" fontId="34" fillId="11" borderId="51" xfId="0" applyFont="1" applyFill="1" applyBorder="1" applyAlignment="1">
      <alignment horizontal="center" vertical="center"/>
    </xf>
    <xf numFmtId="0" fontId="34" fillId="3" borderId="54" xfId="0" applyFont="1" applyFill="1" applyBorder="1" applyAlignment="1">
      <alignment horizontal="center" vertical="center"/>
    </xf>
    <xf numFmtId="0" fontId="34" fillId="3" borderId="0" xfId="0" applyFont="1" applyFill="1" applyAlignment="1">
      <alignment horizontal="center" vertical="center"/>
    </xf>
    <xf numFmtId="0" fontId="34" fillId="3" borderId="44" xfId="0" applyFont="1" applyFill="1" applyBorder="1" applyAlignment="1">
      <alignment horizontal="center" vertical="center"/>
    </xf>
    <xf numFmtId="0" fontId="34" fillId="3" borderId="50" xfId="0" applyFont="1" applyFill="1" applyBorder="1" applyAlignment="1">
      <alignment horizontal="left" vertical="center" wrapText="1"/>
    </xf>
    <xf numFmtId="0" fontId="34" fillId="3" borderId="22" xfId="0" applyFont="1" applyFill="1" applyBorder="1" applyAlignment="1">
      <alignment horizontal="left" vertical="center" wrapText="1"/>
    </xf>
    <xf numFmtId="0" fontId="34" fillId="3" borderId="51" xfId="0" applyFont="1" applyFill="1" applyBorder="1" applyAlignment="1">
      <alignment horizontal="left" vertical="center" wrapText="1"/>
    </xf>
    <xf numFmtId="17" fontId="30" fillId="4" borderId="41" xfId="0" quotePrefix="1" applyNumberFormat="1" applyFont="1" applyFill="1" applyBorder="1" applyAlignment="1">
      <alignment horizontal="center" vertical="center"/>
    </xf>
    <xf numFmtId="17" fontId="30" fillId="4" borderId="12" xfId="0" applyNumberFormat="1" applyFont="1" applyFill="1" applyBorder="1" applyAlignment="1">
      <alignment horizontal="center" vertical="center"/>
    </xf>
    <xf numFmtId="0" fontId="30" fillId="7" borderId="7" xfId="0" applyFont="1" applyFill="1" applyBorder="1" applyAlignment="1">
      <alignment horizontal="center" vertical="center"/>
    </xf>
    <xf numFmtId="0" fontId="30" fillId="7" borderId="73" xfId="0" applyFont="1" applyFill="1" applyBorder="1" applyAlignment="1">
      <alignment horizontal="center" vertical="center"/>
    </xf>
    <xf numFmtId="166" fontId="6" fillId="3" borderId="5" xfId="0" applyNumberFormat="1" applyFont="1" applyFill="1" applyBorder="1" applyAlignment="1">
      <alignment horizontal="center" vertical="center"/>
    </xf>
    <xf numFmtId="166" fontId="6" fillId="3" borderId="23" xfId="0" applyNumberFormat="1" applyFont="1" applyFill="1" applyBorder="1" applyAlignment="1">
      <alignment horizontal="center" vertical="center"/>
    </xf>
    <xf numFmtId="166" fontId="6" fillId="2" borderId="5" xfId="0" applyNumberFormat="1" applyFont="1" applyFill="1" applyBorder="1" applyAlignment="1">
      <alignment horizontal="center" vertical="center"/>
    </xf>
    <xf numFmtId="166" fontId="6" fillId="2" borderId="23" xfId="0" applyNumberFormat="1" applyFont="1" applyFill="1" applyBorder="1" applyAlignment="1">
      <alignment horizontal="center" vertical="center"/>
    </xf>
    <xf numFmtId="166" fontId="6" fillId="2" borderId="25" xfId="0" applyNumberFormat="1" applyFont="1" applyFill="1" applyBorder="1" applyAlignment="1">
      <alignment horizontal="center" vertical="center"/>
    </xf>
    <xf numFmtId="166" fontId="6" fillId="2" borderId="72" xfId="0" applyNumberFormat="1" applyFont="1" applyFill="1" applyBorder="1" applyAlignment="1">
      <alignment horizontal="center" vertical="center"/>
    </xf>
    <xf numFmtId="166" fontId="6" fillId="2" borderId="3" xfId="0" applyNumberFormat="1" applyFont="1" applyFill="1" applyBorder="1" applyAlignment="1">
      <alignment horizontal="center" vertical="center"/>
    </xf>
    <xf numFmtId="166" fontId="6" fillId="2" borderId="8" xfId="0" applyNumberFormat="1" applyFont="1" applyFill="1" applyBorder="1" applyAlignment="1">
      <alignment horizontal="center" vertical="center"/>
    </xf>
    <xf numFmtId="166" fontId="6" fillId="3" borderId="56" xfId="0" applyNumberFormat="1" applyFont="1" applyFill="1" applyBorder="1" applyAlignment="1">
      <alignment horizontal="center" vertical="center"/>
    </xf>
    <xf numFmtId="166" fontId="6" fillId="3" borderId="57" xfId="0" applyNumberFormat="1" applyFont="1" applyFill="1" applyBorder="1" applyAlignment="1">
      <alignment horizontal="center" vertical="center"/>
    </xf>
    <xf numFmtId="166" fontId="31" fillId="3" borderId="5" xfId="0" applyNumberFormat="1" applyFont="1" applyFill="1" applyBorder="1" applyAlignment="1">
      <alignment horizontal="center" vertical="center"/>
    </xf>
    <xf numFmtId="166" fontId="31" fillId="3" borderId="23" xfId="0" applyNumberFormat="1" applyFont="1" applyFill="1" applyBorder="1" applyAlignment="1">
      <alignment horizontal="center" vertical="center"/>
    </xf>
    <xf numFmtId="0" fontId="0" fillId="2" borderId="0" xfId="0" applyFill="1"/>
    <xf numFmtId="0" fontId="30" fillId="4" borderId="12" xfId="0" applyFont="1" applyFill="1" applyBorder="1" applyAlignment="1">
      <alignment horizontal="center"/>
    </xf>
    <xf numFmtId="0" fontId="7" fillId="4" borderId="4" xfId="0" applyFont="1" applyFill="1" applyBorder="1" applyAlignment="1">
      <alignment horizontal="center" vertical="center"/>
    </xf>
    <xf numFmtId="0" fontId="34" fillId="11" borderId="54" xfId="0" applyFont="1" applyFill="1" applyBorder="1" applyAlignment="1">
      <alignment horizontal="left" vertical="center"/>
    </xf>
    <xf numFmtId="0" fontId="34" fillId="11" borderId="44" xfId="0" applyFont="1" applyFill="1" applyBorder="1" applyAlignment="1">
      <alignment horizontal="left" vertical="center"/>
    </xf>
    <xf numFmtId="0" fontId="34" fillId="3" borderId="54" xfId="0" applyFont="1" applyFill="1" applyBorder="1" applyAlignment="1">
      <alignment horizontal="left" vertical="center"/>
    </xf>
    <xf numFmtId="0" fontId="34" fillId="3" borderId="44" xfId="0" applyFont="1" applyFill="1" applyBorder="1" applyAlignment="1">
      <alignment horizontal="left" vertical="center"/>
    </xf>
    <xf numFmtId="0" fontId="59" fillId="20" borderId="96" xfId="0" applyFont="1" applyFill="1" applyBorder="1" applyAlignment="1">
      <alignment horizontal="center" vertical="center"/>
    </xf>
    <xf numFmtId="0" fontId="59" fillId="20" borderId="93" xfId="0" applyFont="1" applyFill="1" applyBorder="1" applyAlignment="1">
      <alignment horizontal="center" vertical="center"/>
    </xf>
    <xf numFmtId="0" fontId="58" fillId="19" borderId="95" xfId="0" applyFont="1" applyFill="1" applyBorder="1" applyAlignment="1">
      <alignment horizontal="center" vertical="center" wrapText="1"/>
    </xf>
    <xf numFmtId="0" fontId="58" fillId="19" borderId="91" xfId="0" applyFont="1" applyFill="1" applyBorder="1" applyAlignment="1">
      <alignment horizontal="center" vertical="center" wrapText="1"/>
    </xf>
    <xf numFmtId="0" fontId="58" fillId="19" borderId="92" xfId="0" applyFont="1" applyFill="1" applyBorder="1" applyAlignment="1">
      <alignment horizontal="center" vertical="center" wrapText="1"/>
    </xf>
    <xf numFmtId="0" fontId="30" fillId="4" borderId="7" xfId="0" applyFont="1" applyFill="1" applyBorder="1" applyAlignment="1">
      <alignment horizontal="center"/>
    </xf>
    <xf numFmtId="0" fontId="30" fillId="4" borderId="8" xfId="0" applyFont="1" applyFill="1" applyBorder="1" applyAlignment="1">
      <alignment horizontal="center"/>
    </xf>
    <xf numFmtId="0" fontId="51" fillId="4" borderId="21" xfId="0" applyFont="1" applyFill="1" applyBorder="1" applyAlignment="1">
      <alignment horizontal="center" vertical="top"/>
    </xf>
    <xf numFmtId="0" fontId="51" fillId="4" borderId="3" xfId="0" applyFont="1" applyFill="1" applyBorder="1" applyAlignment="1">
      <alignment horizontal="center" vertical="top"/>
    </xf>
    <xf numFmtId="0" fontId="51" fillId="4" borderId="98" xfId="0" applyFont="1" applyFill="1" applyBorder="1" applyAlignment="1">
      <alignment horizontal="center" vertical="top"/>
    </xf>
    <xf numFmtId="0" fontId="61" fillId="3" borderId="22" xfId="0" applyFont="1" applyFill="1" applyBorder="1" applyAlignment="1">
      <alignment horizontal="center" vertical="top" wrapText="1"/>
    </xf>
    <xf numFmtId="0" fontId="61" fillId="3" borderId="8" xfId="0" applyFont="1" applyFill="1" applyBorder="1" applyAlignment="1">
      <alignment horizontal="center" vertical="top" wrapText="1"/>
    </xf>
    <xf numFmtId="0" fontId="61" fillId="25" borderId="99" xfId="0" applyFont="1" applyFill="1" applyBorder="1" applyAlignment="1">
      <alignment horizontal="center" vertical="top" wrapText="1"/>
    </xf>
    <xf numFmtId="0" fontId="61" fillId="25" borderId="22" xfId="0" applyFont="1" applyFill="1" applyBorder="1" applyAlignment="1">
      <alignment horizontal="center" vertical="top" wrapText="1"/>
    </xf>
    <xf numFmtId="0" fontId="61" fillId="25" borderId="8" xfId="0" applyFont="1" applyFill="1" applyBorder="1" applyAlignment="1">
      <alignment horizontal="center" vertical="top" wrapText="1"/>
    </xf>
    <xf numFmtId="0" fontId="61" fillId="3" borderId="99" xfId="0" applyFont="1" applyFill="1" applyBorder="1" applyAlignment="1">
      <alignment horizontal="center" vertical="top" wrapText="1"/>
    </xf>
    <xf numFmtId="0" fontId="30" fillId="4" borderId="3" xfId="0" applyFont="1" applyFill="1" applyBorder="1" applyAlignment="1">
      <alignment horizontal="center"/>
    </xf>
    <xf numFmtId="0" fontId="7" fillId="4" borderId="1" xfId="0" applyFont="1" applyFill="1" applyBorder="1" applyAlignment="1">
      <alignment horizontal="center" vertical="center" wrapText="1"/>
    </xf>
  </cellXfs>
  <cellStyles count="81">
    <cellStyle name="20% - Ênfase1" xfId="44" builtinId="30" customBuiltin="1"/>
    <cellStyle name="20% - Ênfase2" xfId="48" builtinId="34" customBuiltin="1"/>
    <cellStyle name="20% - Ênfase3" xfId="52" builtinId="38" customBuiltin="1"/>
    <cellStyle name="20% - Ênfase4" xfId="56" builtinId="42" customBuiltin="1"/>
    <cellStyle name="20% - Ênfase5" xfId="60" builtinId="46" customBuiltin="1"/>
    <cellStyle name="20% - Ênfase6" xfId="64" builtinId="50" customBuiltin="1"/>
    <cellStyle name="40% - Ênfase1" xfId="45" builtinId="31" customBuiltin="1"/>
    <cellStyle name="40% - Ênfase2" xfId="49" builtinId="35" customBuiltin="1"/>
    <cellStyle name="40% - Ênfase3" xfId="53" builtinId="39" customBuiltin="1"/>
    <cellStyle name="40% - Ênfase4" xfId="57" builtinId="43" customBuiltin="1"/>
    <cellStyle name="40% - Ênfase5" xfId="61" builtinId="47" customBuiltin="1"/>
    <cellStyle name="40% - Ênfase6" xfId="65" builtinId="51" customBuiltin="1"/>
    <cellStyle name="60% - Ênfase1" xfId="46" builtinId="32" customBuiltin="1"/>
    <cellStyle name="60% - Ênfase2" xfId="50" builtinId="36" customBuiltin="1"/>
    <cellStyle name="60% - Ênfase3" xfId="54" builtinId="40" customBuiltin="1"/>
    <cellStyle name="60% - Ênfase4" xfId="58" builtinId="44" customBuiltin="1"/>
    <cellStyle name="60% - Ênfase5" xfId="62" builtinId="48" customBuiltin="1"/>
    <cellStyle name="60% - Ênfase6" xfId="66" builtinId="52" customBuiltin="1"/>
    <cellStyle name="Bom" xfId="31" builtinId="26" customBuiltin="1"/>
    <cellStyle name="Cálculo" xfId="36" builtinId="22" customBuiltin="1"/>
    <cellStyle name="Célula de Verificação" xfId="38" builtinId="23" customBuiltin="1"/>
    <cellStyle name="Célula Vinculada" xfId="37" builtinId="24" customBuiltin="1"/>
    <cellStyle name="Ênfase1" xfId="43" builtinId="29" customBuiltin="1"/>
    <cellStyle name="Ênfase2" xfId="47" builtinId="33" customBuiltin="1"/>
    <cellStyle name="Ênfase3" xfId="51" builtinId="37" customBuiltin="1"/>
    <cellStyle name="Ênfase4" xfId="55" builtinId="41" customBuiltin="1"/>
    <cellStyle name="Ênfase5" xfId="59" builtinId="45" customBuiltin="1"/>
    <cellStyle name="Ênfase6" xfId="63" builtinId="49" customBuiltin="1"/>
    <cellStyle name="Entrada" xfId="34" builtinId="20" customBuiltin="1"/>
    <cellStyle name="Hiperlink" xfId="22" builtinId="8"/>
    <cellStyle name="Hiperlink 2" xfId="80" xr:uid="{BC1A1C94-DD8A-4E99-9ED9-A4E7949D4D79}"/>
    <cellStyle name="Neutro" xfId="33" builtinId="28" customBuiltin="1"/>
    <cellStyle name="Normal" xfId="0" builtinId="0"/>
    <cellStyle name="Normal 10" xfId="79" xr:uid="{99EDEB64-59D7-4BD1-AF9F-4EE9DD6C1427}"/>
    <cellStyle name="Normal 16 2" xfId="24" xr:uid="{8DF77D08-5A9C-4E5E-BEC3-D93989DA0AB7}"/>
    <cellStyle name="Normal 2" xfId="1" xr:uid="{F8E4D9AF-3B9F-4267-8916-C4EDA94229F3}"/>
    <cellStyle name="Normal 2 2" xfId="7" xr:uid="{731A5405-D7C3-42B3-8C5B-AFD2D983EF03}"/>
    <cellStyle name="Normal 3" xfId="10" xr:uid="{ADCE45FB-EEDE-4180-A2E0-1845C97FA716}"/>
    <cellStyle name="Normal 4" xfId="11" xr:uid="{922B0D94-0C07-44C1-B665-64BE3FA78DB1}"/>
    <cellStyle name="Normal 5" xfId="13" xr:uid="{F53F559A-6E26-4587-959D-9B776AA49A1E}"/>
    <cellStyle name="Normal 6" xfId="14" xr:uid="{67CDE5F0-0D34-4907-95F7-862EFE903C11}"/>
    <cellStyle name="Normal 6 2" xfId="68" xr:uid="{A9A3B3CB-693D-4020-8940-43E339A13539}"/>
    <cellStyle name="Normal 7" xfId="25" xr:uid="{D4A3709E-34D4-4D6A-B5C2-CE59820EC07C}"/>
    <cellStyle name="Normal 8" xfId="67" xr:uid="{27E6EF9A-3A45-43A3-A57A-81A3E03EDCCA}"/>
    <cellStyle name="Normal 9" xfId="78" xr:uid="{CD50FA4D-3666-4F02-B3BA-F13E9778D841}"/>
    <cellStyle name="Normal_g1.1&amp;g1.2" xfId="9" xr:uid="{40CFFB54-762C-4404-B929-453362A4536B}"/>
    <cellStyle name="Normal_g10.3_1" xfId="73" xr:uid="{8553947D-142D-42C6-B791-1D1050BADF78}"/>
    <cellStyle name="Normal_g11.1" xfId="17" xr:uid="{A0D6687B-2E95-47F7-82FF-0CBC497C2FE1}"/>
    <cellStyle name="Normal_g11.1_1" xfId="20" xr:uid="{24A43C6D-61F5-4023-9E47-E8983D29B8D0}"/>
    <cellStyle name="Normal_g11.1_2" xfId="18" xr:uid="{9A3853FA-B826-484C-ADDC-1E7C5EB0444A}"/>
    <cellStyle name="Normal_g11.1_3" xfId="74" xr:uid="{5E3804E6-C08B-46CE-88B8-B0705E5E5592}"/>
    <cellStyle name="Normal_g11.2" xfId="75" xr:uid="{49D6A792-26FB-4C80-A2B1-BB7AFAB389A6}"/>
    <cellStyle name="Normal_g11.2_1" xfId="19" xr:uid="{FC128551-12D2-4EF5-B979-1EC688A37B6A}"/>
    <cellStyle name="Normal_g11.3 (2)" xfId="77" xr:uid="{AA4204B9-4AC5-4196-9A1C-67278B904078}"/>
    <cellStyle name="Normal_g11.3_1" xfId="76" xr:uid="{EDAE4684-5B3C-4489-A046-50398C284B17}"/>
    <cellStyle name="Normal_g12.2" xfId="21" xr:uid="{3F348C83-E865-4C36-B977-3F5CEFDE50A0}"/>
    <cellStyle name="Normal_g20.1" xfId="23" xr:uid="{CCD738E6-5D19-47B4-83AB-A0AF0C1EC642}"/>
    <cellStyle name="Normal_g25.5" xfId="70" xr:uid="{970BB596-103D-4E31-860C-1784B1E41E8D}"/>
    <cellStyle name="Normal_g5.3a" xfId="71" xr:uid="{2BCBC489-F035-4C62-B24A-4D3D9C82541A}"/>
    <cellStyle name="Normal_g5.4" xfId="72" xr:uid="{8E9D5F09-88AA-47CB-BE4D-01F38E2CEED4}"/>
    <cellStyle name="Normal_t10.2" xfId="16" xr:uid="{A57F797A-0BC5-4A51-A375-4FA0703401A6}"/>
    <cellStyle name="Nota" xfId="40" builtinId="10" customBuiltin="1"/>
    <cellStyle name="Percent 2" xfId="69" xr:uid="{5E234A9F-7C9E-46EE-BEE9-FFC96926776C}"/>
    <cellStyle name="Porcentagem" xfId="4" builtinId="5"/>
    <cellStyle name="Porcentagem 2" xfId="2" xr:uid="{6FBF7F6A-6F2A-4021-9D32-92105FF71AAD}"/>
    <cellStyle name="Porcentagem 3" xfId="15" xr:uid="{422CE8B7-A47C-43D2-8BA6-C61A1C99E177}"/>
    <cellStyle name="Ruim" xfId="32" builtinId="27" customBuiltin="1"/>
    <cellStyle name="Saída" xfId="35" builtinId="21" customBuiltin="1"/>
    <cellStyle name="Texto de Aviso" xfId="39" builtinId="11" customBuiltin="1"/>
    <cellStyle name="Texto Explicativo" xfId="41" builtinId="53" customBuiltin="1"/>
    <cellStyle name="Título" xfId="26" builtinId="15" customBuiltin="1"/>
    <cellStyle name="Título 1" xfId="27" builtinId="16" customBuiltin="1"/>
    <cellStyle name="Título 2" xfId="28" builtinId="17" customBuiltin="1"/>
    <cellStyle name="Título 3" xfId="29" builtinId="18" customBuiltin="1"/>
    <cellStyle name="Título 4" xfId="30" builtinId="19" customBuiltin="1"/>
    <cellStyle name="Total" xfId="42" builtinId="25" customBuiltin="1"/>
    <cellStyle name="Vírgula" xfId="3" builtinId="3"/>
    <cellStyle name="Vírgula 2" xfId="5" xr:uid="{F6626EC6-C1BD-4CC3-B307-DB6990568FBA}"/>
    <cellStyle name="Vírgula 4" xfId="6" xr:uid="{393B7AD9-1CC3-4D33-A62C-0C65D19E301D}"/>
    <cellStyle name="Vírgula 4 2 3" xfId="8" xr:uid="{CA961807-F006-4F42-AD92-2085EC797DBF}"/>
    <cellStyle name="Vírgula 4 2 3 2" xfId="12" xr:uid="{CA4D4888-94AA-4AE2-B541-363E55AE1369}"/>
  </cellStyles>
  <dxfs count="0"/>
  <tableStyles count="0" defaultTableStyle="TableStyleMedium2" defaultPivotStyle="PivotStyleLight16"/>
  <colors>
    <mruColors>
      <color rgb="FFFF2121"/>
      <color rgb="FF4674C6"/>
      <color rgb="FF0563C1"/>
      <color rgb="FFFF7D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sharedStrings" Target="sharedStrings.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calcChain" Target="calcChain.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externalLink" Target="externalLinks/externalLink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microsoft.com/office/2017/10/relationships/person" Target="persons/person.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0.xml"/><Relationship Id="rId1" Type="http://schemas.microsoft.com/office/2011/relationships/chartStyle" Target="style10.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1.xml"/><Relationship Id="rId1" Type="http://schemas.microsoft.com/office/2011/relationships/chartStyle" Target="style11.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2.xml"/><Relationship Id="rId1" Type="http://schemas.microsoft.com/office/2011/relationships/chartStyle" Target="style12.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13.xml"/><Relationship Id="rId1" Type="http://schemas.microsoft.com/office/2011/relationships/chartStyle" Target="style13.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15.xml"/><Relationship Id="rId1" Type="http://schemas.microsoft.com/office/2011/relationships/chartStyle" Target="style15.xml"/></Relationships>
</file>

<file path=xl/charts/_rels/chart2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9.xml"/><Relationship Id="rId1" Type="http://schemas.microsoft.com/office/2011/relationships/chartStyle" Target="style19.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20.xml"/><Relationship Id="rId1" Type="http://schemas.microsoft.com/office/2011/relationships/chartStyle" Target="style20.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21.xml"/><Relationship Id="rId1" Type="http://schemas.microsoft.com/office/2011/relationships/chartStyle" Target="style21.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31.xml"/><Relationship Id="rId2" Type="http://schemas.microsoft.com/office/2011/relationships/chartColorStyle" Target="colors22.xml"/><Relationship Id="rId1" Type="http://schemas.microsoft.com/office/2011/relationships/chartStyle" Target="style22.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3.xml"/><Relationship Id="rId1" Type="http://schemas.microsoft.com/office/2011/relationships/chartStyle" Target="style23.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24.xml"/><Relationship Id="rId1" Type="http://schemas.microsoft.com/office/2011/relationships/chartStyle" Target="style24.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5.xml"/><Relationship Id="rId1" Type="http://schemas.microsoft.com/office/2011/relationships/chartStyle" Target="style25.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6.xml"/><Relationship Id="rId1" Type="http://schemas.microsoft.com/office/2011/relationships/chartStyle" Target="style26.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0.xml"/><Relationship Id="rId2" Type="http://schemas.microsoft.com/office/2011/relationships/chartColorStyle" Target="colors27.xml"/><Relationship Id="rId1" Type="http://schemas.microsoft.com/office/2011/relationships/chartStyle" Target="style27.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46.xml"/><Relationship Id="rId2" Type="http://schemas.microsoft.com/office/2011/relationships/chartColorStyle" Target="colors33.xml"/><Relationship Id="rId1" Type="http://schemas.microsoft.com/office/2011/relationships/chartStyle" Target="style33.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4.xml"/><Relationship Id="rId1" Type="http://schemas.microsoft.com/office/2011/relationships/chartStyle" Target="style34.xml"/></Relationships>
</file>

<file path=xl/charts/_rels/chart4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7.xml"/><Relationship Id="rId1" Type="http://schemas.microsoft.com/office/2011/relationships/chartStyle" Target="style37.xml"/></Relationships>
</file>

<file path=xl/charts/_rels/chart43.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4.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40.xml"/><Relationship Id="rId1" Type="http://schemas.microsoft.com/office/2011/relationships/chartStyle" Target="style40.xml"/></Relationships>
</file>

<file path=xl/charts/_rels/chart46.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7.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43.xml"/><Relationship Id="rId1" Type="http://schemas.microsoft.com/office/2011/relationships/chartStyle" Target="style43.xml"/></Relationships>
</file>

<file path=xl/charts/_rels/chart49.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45.xml"/><Relationship Id="rId1" Type="http://schemas.microsoft.com/office/2011/relationships/chartStyle" Target="style45.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61.xml"/><Relationship Id="rId2" Type="http://schemas.microsoft.com/office/2011/relationships/chartColorStyle" Target="colors46.xml"/><Relationship Id="rId1" Type="http://schemas.microsoft.com/office/2011/relationships/chartStyle" Target="style46.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7.xml"/><Relationship Id="rId1" Type="http://schemas.microsoft.com/office/2011/relationships/chartStyle" Target="style47.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8.xml"/><Relationship Id="rId1" Type="http://schemas.microsoft.com/office/2011/relationships/chartStyle" Target="style48.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67.xml"/><Relationship Id="rId2" Type="http://schemas.microsoft.com/office/2011/relationships/chartColorStyle" Target="colors49.xml"/><Relationship Id="rId1" Type="http://schemas.microsoft.com/office/2011/relationships/chartStyle" Target="style49.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50.xml"/><Relationship Id="rId1" Type="http://schemas.microsoft.com/office/2011/relationships/chartStyle" Target="style5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71.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73.xml"/><Relationship Id="rId2" Type="http://schemas.microsoft.com/office/2011/relationships/chartColorStyle" Target="colors51.xml"/><Relationship Id="rId1" Type="http://schemas.microsoft.com/office/2011/relationships/chartStyle" Target="style51.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2.xml"/><Relationship Id="rId1" Type="http://schemas.microsoft.com/office/2011/relationships/chartStyle" Target="style52.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3.xml"/><Relationship Id="rId1" Type="http://schemas.microsoft.com/office/2011/relationships/chartStyle" Target="style53.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79.xml"/><Relationship Id="rId2" Type="http://schemas.microsoft.com/office/2011/relationships/chartColorStyle" Target="colors54.xml"/><Relationship Id="rId1" Type="http://schemas.microsoft.com/office/2011/relationships/chartStyle" Target="style54.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5.xml"/><Relationship Id="rId1" Type="http://schemas.microsoft.com/office/2011/relationships/chartStyle" Target="style55.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6.xml"/><Relationship Id="rId1" Type="http://schemas.microsoft.com/office/2011/relationships/chartStyle" Target="style56.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85.xml"/><Relationship Id="rId2" Type="http://schemas.microsoft.com/office/2011/relationships/chartColorStyle" Target="colors57.xml"/><Relationship Id="rId1" Type="http://schemas.microsoft.com/office/2011/relationships/chartStyle" Target="style57.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1.xml"/><Relationship Id="rId2" Type="http://schemas.microsoft.com/office/2011/relationships/chartColorStyle" Target="colors60.xml"/><Relationship Id="rId1" Type="http://schemas.microsoft.com/office/2011/relationships/chartStyle" Target="style60.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1.xml"/><Relationship Id="rId1" Type="http://schemas.microsoft.com/office/2011/relationships/chartStyle" Target="style61.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2.xml"/><Relationship Id="rId1" Type="http://schemas.microsoft.com/office/2011/relationships/chartStyle" Target="style62.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97.xml"/><Relationship Id="rId2" Type="http://schemas.microsoft.com/office/2011/relationships/chartColorStyle" Target="colors63.xml"/><Relationship Id="rId1" Type="http://schemas.microsoft.com/office/2011/relationships/chartStyle" Target="style63.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4.xml"/><Relationship Id="rId1" Type="http://schemas.microsoft.com/office/2011/relationships/chartStyle" Target="style64.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5.xml"/><Relationship Id="rId1" Type="http://schemas.microsoft.com/office/2011/relationships/chartStyle" Target="style65.xml"/></Relationships>
</file>

<file path=xl/charts/_rels/chart72.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73.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74.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5.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6.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8.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9.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4.xml"/><Relationship Id="rId1" Type="http://schemas.microsoft.com/office/2011/relationships/chartStyle" Target="style74.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12.xml"/><Relationship Id="rId2" Type="http://schemas.microsoft.com/office/2011/relationships/chartColorStyle" Target="colors75.xml"/><Relationship Id="rId1" Type="http://schemas.microsoft.com/office/2011/relationships/chartStyle" Target="style75.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83.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84.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9.xml"/><Relationship Id="rId1" Type="http://schemas.microsoft.com/office/2011/relationships/chartStyle" Target="style79.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80.xml"/><Relationship Id="rId1" Type="http://schemas.microsoft.com/office/2011/relationships/chartStyle" Target="style80.xml"/></Relationships>
</file>

<file path=xl/charts/_rels/chart87.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8.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3.xml"/><Relationship Id="rId1" Type="http://schemas.microsoft.com/office/2011/relationships/chartStyle" Target="style83.xml"/></Relationships>
</file>

<file path=xl/charts/_rels/chart90.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91.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6.xml"/><Relationship Id="rId1" Type="http://schemas.microsoft.com/office/2011/relationships/chartStyle" Target="style86.xml"/></Relationships>
</file>

<file path=xl/charts/_rels/chart93.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94.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9.xml"/><Relationship Id="rId1" Type="http://schemas.microsoft.com/office/2011/relationships/chartStyle" Target="style89.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30.xml"/><Relationship Id="rId2" Type="http://schemas.microsoft.com/office/2011/relationships/chartColorStyle" Target="colors90.xml"/><Relationship Id="rId1" Type="http://schemas.microsoft.com/office/2011/relationships/chartStyle" Target="style90.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91.xml"/><Relationship Id="rId1" Type="http://schemas.microsoft.com/office/2011/relationships/chartStyle" Target="style91.xml"/></Relationships>
</file>

<file path=xl/charts/_rels/chart98.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9.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100.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101.xml.rels><?xml version="1.0" encoding="UTF-8" standalone="yes"?>
<Relationships xmlns="http://schemas.openxmlformats.org/package/2006/relationships"><Relationship Id="rId3" Type="http://schemas.openxmlformats.org/officeDocument/2006/relationships/chartUserShapes" Target="../drawings/drawing136.xml"/><Relationship Id="rId2" Type="http://schemas.microsoft.com/office/2011/relationships/chartColorStyle" Target="colors95.xml"/><Relationship Id="rId1" Type="http://schemas.microsoft.com/office/2011/relationships/chartStyle" Target="style95.xml"/></Relationships>
</file>

<file path=xl/charts/_rels/chart10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6.xml"/><Relationship Id="rId1" Type="http://schemas.microsoft.com/office/2011/relationships/chartStyle" Target="style96.xml"/></Relationships>
</file>

<file path=xl/charts/_rels/chart103.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104.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105.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6.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7.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101.xml"/><Relationship Id="rId1" Type="http://schemas.microsoft.com/office/2011/relationships/chartStyle" Target="style101.xml"/></Relationships>
</file>

<file path=xl/charts/_rels/chart108.xml.rels><?xml version="1.0" encoding="UTF-8" standalone="yes"?>
<Relationships xmlns="http://schemas.openxmlformats.org/package/2006/relationships"><Relationship Id="rId3" Type="http://schemas.openxmlformats.org/officeDocument/2006/relationships/chartUserShapes" Target="../drawings/drawing145.xml"/><Relationship Id="rId2" Type="http://schemas.microsoft.com/office/2011/relationships/chartColorStyle" Target="colors102.xml"/><Relationship Id="rId1" Type="http://schemas.microsoft.com/office/2011/relationships/chartStyle" Target="style102.xml"/></Relationships>
</file>

<file path=xl/charts/_rels/chart109.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103.xml"/><Relationship Id="rId1" Type="http://schemas.microsoft.com/office/2011/relationships/chartStyle" Target="style103.xml"/></Relationships>
</file>

<file path=xl/charts/_rels/chart110.xml.rels><?xml version="1.0" encoding="UTF-8" standalone="yes"?>
<Relationships xmlns="http://schemas.openxmlformats.org/package/2006/relationships"><Relationship Id="rId3" Type="http://schemas.openxmlformats.org/officeDocument/2006/relationships/chartUserShapes" Target="../drawings/drawing149.xml"/><Relationship Id="rId2" Type="http://schemas.microsoft.com/office/2011/relationships/chartColorStyle" Target="colors104.xml"/><Relationship Id="rId1" Type="http://schemas.microsoft.com/office/2011/relationships/chartStyle" Target="style104.xml"/></Relationships>
</file>

<file path=xl/charts/_rels/chart111.xml.rels><?xml version="1.0" encoding="UTF-8" standalone="yes"?>
<Relationships xmlns="http://schemas.openxmlformats.org/package/2006/relationships"><Relationship Id="rId3" Type="http://schemas.openxmlformats.org/officeDocument/2006/relationships/chartUserShapes" Target="../drawings/drawing151.xml"/><Relationship Id="rId2" Type="http://schemas.microsoft.com/office/2011/relationships/chartColorStyle" Target="colors105.xml"/><Relationship Id="rId1" Type="http://schemas.microsoft.com/office/2011/relationships/chartStyle" Target="style105.xml"/></Relationships>
</file>

<file path=xl/charts/_rels/chart112.xml.rels><?xml version="1.0" encoding="UTF-8" standalone="yes"?>
<Relationships xmlns="http://schemas.openxmlformats.org/package/2006/relationships"><Relationship Id="rId3" Type="http://schemas.openxmlformats.org/officeDocument/2006/relationships/chartUserShapes" Target="../drawings/drawing153.xml"/><Relationship Id="rId2" Type="http://schemas.microsoft.com/office/2011/relationships/chartColorStyle" Target="colors106.xml"/><Relationship Id="rId1" Type="http://schemas.microsoft.com/office/2011/relationships/chartStyle" Target="style106.xml"/></Relationships>
</file>

<file path=xl/charts/_rels/chart113.xml.rels><?xml version="1.0" encoding="UTF-8" standalone="yes"?>
<Relationships xmlns="http://schemas.openxmlformats.org/package/2006/relationships"><Relationship Id="rId3" Type="http://schemas.openxmlformats.org/officeDocument/2006/relationships/chartUserShapes" Target="../drawings/drawing154.xml"/><Relationship Id="rId2" Type="http://schemas.microsoft.com/office/2011/relationships/chartColorStyle" Target="colors107.xml"/><Relationship Id="rId1" Type="http://schemas.microsoft.com/office/2011/relationships/chartStyle" Target="style107.xml"/></Relationships>
</file>

<file path=xl/charts/_rels/chart114.xml.rels><?xml version="1.0" encoding="UTF-8" standalone="yes"?>
<Relationships xmlns="http://schemas.openxmlformats.org/package/2006/relationships"><Relationship Id="rId3" Type="http://schemas.openxmlformats.org/officeDocument/2006/relationships/chartUserShapes" Target="../drawings/drawing156.xml"/><Relationship Id="rId2" Type="http://schemas.microsoft.com/office/2011/relationships/chartColorStyle" Target="colors108.xml"/><Relationship Id="rId1" Type="http://schemas.microsoft.com/office/2011/relationships/chartStyle" Target="style108.xml"/></Relationships>
</file>

<file path=xl/charts/_rels/chart115.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6.xml.rels><?xml version="1.0" encoding="UTF-8" standalone="yes"?>
<Relationships xmlns="http://schemas.openxmlformats.org/package/2006/relationships"><Relationship Id="rId3" Type="http://schemas.openxmlformats.org/officeDocument/2006/relationships/chartUserShapes" Target="../drawings/drawing159.xml"/><Relationship Id="rId2" Type="http://schemas.microsoft.com/office/2011/relationships/chartColorStyle" Target="colors110.xml"/><Relationship Id="rId1" Type="http://schemas.microsoft.com/office/2011/relationships/chartStyle" Target="style110.xml"/></Relationships>
</file>

<file path=xl/charts/_rels/chart117.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8.xml.rels><?xml version="1.0" encoding="UTF-8" standalone="yes"?>
<Relationships xmlns="http://schemas.openxmlformats.org/package/2006/relationships"><Relationship Id="rId3" Type="http://schemas.openxmlformats.org/officeDocument/2006/relationships/chartUserShapes" Target="../drawings/drawing161.xml"/><Relationship Id="rId2" Type="http://schemas.microsoft.com/office/2011/relationships/chartColorStyle" Target="colors112.xml"/><Relationship Id="rId1" Type="http://schemas.microsoft.com/office/2011/relationships/chartStyle" Target="style112.xml"/></Relationships>
</file>

<file path=xl/charts/_rels/chart119.xml.rels><?xml version="1.0" encoding="UTF-8" standalone="yes"?>
<Relationships xmlns="http://schemas.openxmlformats.org/package/2006/relationships"><Relationship Id="rId3" Type="http://schemas.openxmlformats.org/officeDocument/2006/relationships/chartUserShapes" Target="../drawings/drawing163.xml"/><Relationship Id="rId2" Type="http://schemas.microsoft.com/office/2011/relationships/chartColorStyle" Target="colors113.xml"/><Relationship Id="rId1" Type="http://schemas.microsoft.com/office/2011/relationships/chartStyle" Target="style113.xml"/></Relationships>
</file>

<file path=xl/charts/_rels/chart120.xml.rels><?xml version="1.0" encoding="UTF-8" standalone="yes"?>
<Relationships xmlns="http://schemas.openxmlformats.org/package/2006/relationships"><Relationship Id="rId3" Type="http://schemas.openxmlformats.org/officeDocument/2006/relationships/chartUserShapes" Target="../drawings/drawing165.xml"/><Relationship Id="rId2" Type="http://schemas.microsoft.com/office/2011/relationships/chartColorStyle" Target="colors114.xml"/><Relationship Id="rId1" Type="http://schemas.microsoft.com/office/2011/relationships/chartStyle" Target="style114.xml"/></Relationships>
</file>

<file path=xl/charts/_rels/chart121.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22.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23.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24.xml.rels><?xml version="1.0" encoding="UTF-8" standalone="yes"?>
<Relationships xmlns="http://schemas.openxmlformats.org/package/2006/relationships"><Relationship Id="rId3" Type="http://schemas.openxmlformats.org/officeDocument/2006/relationships/chartUserShapes" Target="../drawings/drawing170.xml"/><Relationship Id="rId2" Type="http://schemas.microsoft.com/office/2011/relationships/chartColorStyle" Target="colors118.xml"/><Relationship Id="rId1" Type="http://schemas.microsoft.com/office/2011/relationships/chartStyle" Target="style118.xml"/></Relationships>
</file>

<file path=xl/charts/_rels/chart125.xml.rels><?xml version="1.0" encoding="UTF-8" standalone="yes"?>
<Relationships xmlns="http://schemas.openxmlformats.org/package/2006/relationships"><Relationship Id="rId3" Type="http://schemas.openxmlformats.org/officeDocument/2006/relationships/chartUserShapes" Target="../drawings/drawing172.xml"/><Relationship Id="rId2" Type="http://schemas.microsoft.com/office/2011/relationships/chartColorStyle" Target="colors119.xml"/><Relationship Id="rId1" Type="http://schemas.microsoft.com/office/2011/relationships/chartStyle" Target="style119.xml"/></Relationships>
</file>

<file path=xl/charts/_rels/chart126.xml.rels><?xml version="1.0" encoding="UTF-8" standalone="yes"?>
<Relationships xmlns="http://schemas.openxmlformats.org/package/2006/relationships"><Relationship Id="rId3" Type="http://schemas.openxmlformats.org/officeDocument/2006/relationships/chartUserShapes" Target="../drawings/drawing174.xml"/><Relationship Id="rId2" Type="http://schemas.microsoft.com/office/2011/relationships/chartColorStyle" Target="colors120.xml"/><Relationship Id="rId1" Type="http://schemas.microsoft.com/office/2011/relationships/chartStyle" Target="style120.xml"/></Relationships>
</file>

<file path=xl/charts/_rels/chart127.xml.rels><?xml version="1.0" encoding="UTF-8" standalone="yes"?>
<Relationships xmlns="http://schemas.openxmlformats.org/package/2006/relationships"><Relationship Id="rId3" Type="http://schemas.openxmlformats.org/officeDocument/2006/relationships/chartUserShapes" Target="../drawings/drawing176.xml"/><Relationship Id="rId2" Type="http://schemas.microsoft.com/office/2011/relationships/chartColorStyle" Target="colors121.xml"/><Relationship Id="rId1" Type="http://schemas.microsoft.com/office/2011/relationships/chartStyle" Target="style121.xml"/></Relationships>
</file>

<file path=xl/charts/_rels/chart128.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9.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30.xml.rels><?xml version="1.0" encoding="UTF-8" standalone="yes"?>
<Relationships xmlns="http://schemas.openxmlformats.org/package/2006/relationships"><Relationship Id="rId3" Type="http://schemas.openxmlformats.org/officeDocument/2006/relationships/chartUserShapes" Target="../drawings/drawing180.xml"/><Relationship Id="rId2" Type="http://schemas.microsoft.com/office/2011/relationships/chartColorStyle" Target="colors124.xml"/><Relationship Id="rId1" Type="http://schemas.microsoft.com/office/2011/relationships/chartStyle" Target="style124.xml"/></Relationships>
</file>

<file path=xl/charts/_rels/chart131.xml.rels><?xml version="1.0" encoding="UTF-8" standalone="yes"?>
<Relationships xmlns="http://schemas.openxmlformats.org/package/2006/relationships"><Relationship Id="rId3" Type="http://schemas.openxmlformats.org/officeDocument/2006/relationships/chartUserShapes" Target="../drawings/drawing181.xml"/><Relationship Id="rId2" Type="http://schemas.microsoft.com/office/2011/relationships/chartColorStyle" Target="colors125.xml"/><Relationship Id="rId1" Type="http://schemas.microsoft.com/office/2011/relationships/chartStyle" Target="style125.xml"/></Relationships>
</file>

<file path=xl/charts/_rels/chart132.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33.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34.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35.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6.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7.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8.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9.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40.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41.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42.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43.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44.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45.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6.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7.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8.xml.rels><?xml version="1.0" encoding="UTF-8" standalone="yes"?>
<Relationships xmlns="http://schemas.openxmlformats.org/package/2006/relationships"><Relationship Id="rId3" Type="http://schemas.openxmlformats.org/officeDocument/2006/relationships/chartUserShapes" Target="../drawings/drawing194.xml"/><Relationship Id="rId2" Type="http://schemas.microsoft.com/office/2011/relationships/chartColorStyle" Target="colors142.xml"/><Relationship Id="rId1" Type="http://schemas.microsoft.com/office/2011/relationships/chartStyle" Target="style142.xml"/></Relationships>
</file>

<file path=xl/charts/_rels/chart149.xml.rels><?xml version="1.0" encoding="UTF-8" standalone="yes"?>
<Relationships xmlns="http://schemas.openxmlformats.org/package/2006/relationships"><Relationship Id="rId3" Type="http://schemas.openxmlformats.org/officeDocument/2006/relationships/chartUserShapes" Target="../drawings/drawing195.xml"/><Relationship Id="rId2" Type="http://schemas.microsoft.com/office/2011/relationships/chartColorStyle" Target="colors143.xml"/><Relationship Id="rId1" Type="http://schemas.microsoft.com/office/2011/relationships/chartStyle" Target="style143.xml"/></Relationships>
</file>

<file path=xl/charts/_rels/chart150.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51.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52.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53.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54.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55.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6.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7.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8.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9.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60.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61.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62.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63.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64.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65.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6.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7.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8.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9.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70.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000" b="0" i="0" u="none" strike="noStrike" kern="1200" spc="0" baseline="0">
                <a:solidFill>
                  <a:schemeClr val="tx1">
                    <a:lumMod val="65000"/>
                    <a:lumOff val="35000"/>
                  </a:schemeClr>
                </a:solidFill>
                <a:latin typeface="+mn-lt"/>
                <a:ea typeface="+mn-ea"/>
                <a:cs typeface="+mn-cs"/>
              </a:defRPr>
            </a:pPr>
            <a:r>
              <a:rPr lang="pt-BR" sz="1000" b="0" i="0" baseline="0">
                <a:effectLst/>
              </a:rPr>
              <a:t>Variação do volume</a:t>
            </a:r>
          </a:p>
          <a:p>
            <a:pPr algn="l">
              <a:defRPr sz="1000" b="0" i="0" u="none" strike="noStrike" kern="1200" spc="0" baseline="0">
                <a:solidFill>
                  <a:schemeClr val="tx1">
                    <a:lumMod val="65000"/>
                    <a:lumOff val="35000"/>
                  </a:schemeClr>
                </a:solidFill>
                <a:latin typeface="+mn-lt"/>
                <a:ea typeface="+mn-ea"/>
                <a:cs typeface="+mn-cs"/>
              </a:defRPr>
            </a:pPr>
            <a:r>
              <a:rPr lang="pt-BR" sz="1000" b="0" i="0" u="none" strike="noStrike" baseline="0">
                <a:effectLst/>
              </a:rPr>
              <a:t>(%), </a:t>
            </a:r>
            <a:r>
              <a:rPr lang="pt-BR" sz="1000" b="0" i="0" baseline="0">
                <a:effectLst/>
              </a:rPr>
              <a:t>2020-2019</a:t>
            </a:r>
            <a:endParaRPr lang="pt-BR" sz="1000">
              <a:effectLst/>
            </a:endParaRPr>
          </a:p>
        </c:rich>
      </c:tx>
      <c:layout>
        <c:manualLayout>
          <c:xMode val="edge"/>
          <c:yMode val="edge"/>
          <c:x val="1.7158323535691061E-2"/>
          <c:y val="2.7777777777777776E-2"/>
        </c:manualLayout>
      </c:layout>
      <c:overlay val="0"/>
      <c:spPr>
        <a:noFill/>
        <a:ln>
          <a:noFill/>
        </a:ln>
        <a:effectLst/>
      </c:spPr>
    </c:title>
    <c:autoTitleDeleted val="0"/>
    <c:plotArea>
      <c:layout>
        <c:manualLayout>
          <c:layoutTarget val="inner"/>
          <c:xMode val="edge"/>
          <c:yMode val="edge"/>
          <c:x val="7.2503204360272328E-2"/>
          <c:y val="0.20560185185185184"/>
          <c:w val="0.89220268032801697"/>
          <c:h val="0.7434722222222222"/>
        </c:manualLayout>
      </c:layout>
      <c:barChart>
        <c:barDir val="bar"/>
        <c:grouping val="clustered"/>
        <c:varyColors val="0"/>
        <c:ser>
          <c:idx val="2"/>
          <c:order val="0"/>
          <c:spPr>
            <a:solidFill>
              <a:srgbClr val="0070C0"/>
            </a:solidFill>
          </c:spPr>
          <c:invertIfNegative val="0"/>
          <c:dPt>
            <c:idx val="0"/>
            <c:invertIfNegative val="0"/>
            <c:bubble3D val="0"/>
            <c:spPr>
              <a:solidFill>
                <a:srgbClr val="FFC000"/>
              </a:solidFill>
            </c:spPr>
            <c:extLst>
              <c:ext xmlns:c16="http://schemas.microsoft.com/office/drawing/2014/chart" uri="{C3380CC4-5D6E-409C-BE32-E72D297353CC}">
                <c16:uniqueId val="{00000015-1DCF-4DC3-8F22-964478BECC91}"/>
              </c:ext>
            </c:extLst>
          </c:dPt>
          <c:dPt>
            <c:idx val="1"/>
            <c:invertIfNegative val="0"/>
            <c:bubble3D val="0"/>
            <c:spPr>
              <a:solidFill>
                <a:srgbClr val="FF0000"/>
              </a:solidFill>
            </c:spPr>
            <c:extLst>
              <c:ext xmlns:c16="http://schemas.microsoft.com/office/drawing/2014/chart" uri="{C3380CC4-5D6E-409C-BE32-E72D297353CC}">
                <c16:uniqueId val="{00000014-1DCF-4DC3-8F22-964478BECC91}"/>
              </c:ext>
            </c:extLst>
          </c:dPt>
          <c:dPt>
            <c:idx val="3"/>
            <c:invertIfNegative val="0"/>
            <c:bubble3D val="0"/>
            <c:spPr>
              <a:solidFill>
                <a:srgbClr val="00B050"/>
              </a:solidFill>
            </c:spPr>
            <c:extLst>
              <c:ext xmlns:c16="http://schemas.microsoft.com/office/drawing/2014/chart" uri="{C3380CC4-5D6E-409C-BE32-E72D297353CC}">
                <c16:uniqueId val="{00000006-1955-481D-BD05-74D273B45977}"/>
              </c:ext>
            </c:extLst>
          </c:dPt>
          <c:dLbls>
            <c:dLbl>
              <c:idx val="3"/>
              <c:tx>
                <c:rich>
                  <a:bodyPr/>
                  <a:lstStyle/>
                  <a:p>
                    <a:fld id="{FA29DD63-7904-4E8B-A848-B11F57CDA982}" type="VALUE">
                      <a:rPr lang="en-US"/>
                      <a:pPr/>
                      <a:t>[VALOR]</a:t>
                    </a:fld>
                    <a:r>
                      <a:rPr lang="en-US"/>
                      <a:t> (5</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1955-481D-BD05-74D273B45977}"/>
                </c:ext>
              </c:extLst>
            </c:dLbl>
            <c:dLbl>
              <c:idx val="4"/>
              <c:layout>
                <c:manualLayout>
                  <c:x val="1.4095810620274158E-3"/>
                  <c:y val="-4.6296296296296294E-3"/>
                </c:manualLayout>
              </c:layout>
              <c:numFmt formatCode="#,##0.00" sourceLinked="0"/>
              <c:spPr>
                <a:noFill/>
                <a:ln>
                  <a:noFill/>
                </a:ln>
                <a:effectLst/>
              </c:spPr>
              <c:txPr>
                <a:bodyPr vertOverflow="clip" horzOverflow="clip" wrap="square" lIns="38100" tIns="19050" rIns="38100" bIns="19050" anchor="ctr" anchorCtr="0">
                  <a:spAutoFit/>
                </a:bodyPr>
                <a:lstStyle/>
                <a:p>
                  <a:pPr>
                    <a:defRPr>
                      <a:solidFill>
                        <a:sysClr val="windowText" lastClr="000000"/>
                      </a:solidFill>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E56-4DF0-A2D0-560B60966136}"/>
                </c:ext>
              </c:extLst>
            </c:dLbl>
            <c:dLbl>
              <c:idx val="5"/>
              <c:numFmt formatCode="#,##0.00" sourceLinked="0"/>
              <c:spPr>
                <a:noFill/>
                <a:ln>
                  <a:noFill/>
                </a:ln>
                <a:effectLst/>
              </c:spPr>
              <c:txPr>
                <a:bodyPr vertOverflow="clip" horzOverflow="clip" wrap="square" lIns="38100" tIns="19050" rIns="38100" bIns="19050" anchor="ctr" anchorCtr="0">
                  <a:spAutoFit/>
                </a:bodyPr>
                <a:lstStyle/>
                <a:p>
                  <a:pPr>
                    <a:defRPr>
                      <a:solidFill>
                        <a:sysClr val="windowText" lastClr="000000"/>
                      </a:solidFill>
                    </a:defRPr>
                  </a:pPr>
                  <a:endParaRPr lang="pt-BR"/>
                </a:p>
              </c:txPr>
              <c:dLblPos val="ctr"/>
              <c:showLegendKey val="0"/>
              <c:showVal val="1"/>
              <c:showCatName val="0"/>
              <c:showSerName val="0"/>
              <c:showPercent val="0"/>
              <c:showBubbleSize val="0"/>
              <c:extLst>
                <c:ext xmlns:c16="http://schemas.microsoft.com/office/drawing/2014/chart" uri="{C3380CC4-5D6E-409C-BE32-E72D297353CC}">
                  <c16:uniqueId val="{00000009-8E56-4DF0-A2D0-560B60966136}"/>
                </c:ext>
              </c:extLst>
            </c:dLbl>
            <c:dLbl>
              <c:idx val="6"/>
              <c:layout>
                <c:manualLayout>
                  <c:x val="1.8544298382564787E-3"/>
                  <c:y val="-4.6296296296296719E-3"/>
                </c:manualLayout>
              </c:layout>
              <c:numFmt formatCode="#,##0.00" sourceLinked="0"/>
              <c:spPr>
                <a:noFill/>
                <a:ln>
                  <a:noFill/>
                </a:ln>
                <a:effectLst/>
              </c:spPr>
              <c:txPr>
                <a:bodyPr vertOverflow="clip" horzOverflow="clip" wrap="square" lIns="38100" tIns="19050" rIns="38100" bIns="19050" anchor="ctr" anchorCtr="0">
                  <a:spAutoFit/>
                </a:bodyPr>
                <a:lstStyle/>
                <a:p>
                  <a:pPr>
                    <a:defRPr>
                      <a:solidFill>
                        <a:sysClr val="windowText" lastClr="000000"/>
                      </a:solidFill>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E56-4DF0-A2D0-560B60966136}"/>
                </c:ext>
              </c:extLst>
            </c:dLbl>
            <c:dLbl>
              <c:idx val="7"/>
              <c:layout>
                <c:manualLayout>
                  <c:x val="-1.857010397868696E-3"/>
                  <c:y val="0"/>
                </c:manualLayout>
              </c:layout>
              <c:numFmt formatCode="#,##0.00" sourceLinked="0"/>
              <c:spPr>
                <a:noFill/>
                <a:ln>
                  <a:noFill/>
                </a:ln>
                <a:effectLst/>
              </c:spPr>
              <c:txPr>
                <a:bodyPr vertOverflow="clip" horzOverflow="clip" wrap="square" lIns="38100" tIns="19050" rIns="38100" bIns="19050" anchor="ctr" anchorCtr="0">
                  <a:spAutoFit/>
                </a:bodyPr>
                <a:lstStyle/>
                <a:p>
                  <a:pPr>
                    <a:defRPr>
                      <a:solidFill>
                        <a:sysClr val="windowText" lastClr="000000"/>
                      </a:solidFill>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E56-4DF0-A2D0-560B60966136}"/>
                </c:ext>
              </c:extLst>
            </c:dLbl>
            <c:numFmt formatCode="#,##0.00" sourceLinked="0"/>
            <c:spPr>
              <a:noFill/>
              <a:ln>
                <a:noFill/>
              </a:ln>
              <a:effectLst/>
            </c:spPr>
            <c:txPr>
              <a:bodyPr vertOverflow="clip" horzOverflow="clip" wrap="square" lIns="38100" tIns="19050" rIns="38100" bIns="19050" anchor="ctr" anchorCtr="0">
                <a:spAutoFit/>
              </a:bodyPr>
              <a:lstStyle/>
              <a:p>
                <a:pPr>
                  <a:defRPr>
                    <a:solidFill>
                      <a:schemeClr val="bg1"/>
                    </a:solidFill>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'g1.1'!$L$20:$L$27</c:f>
              <c:strCache>
                <c:ptCount val="8"/>
                <c:pt idx="0">
                  <c:v>BR
e
Unidades da Federação</c:v>
                </c:pt>
                <c:pt idx="1">
                  <c:v>NE</c:v>
                </c:pt>
                <c:pt idx="2">
                  <c:v>GO</c:v>
                </c:pt>
                <c:pt idx="3">
                  <c:v>SE</c:v>
                </c:pt>
                <c:pt idx="4">
                  <c:v>PA</c:v>
                </c:pt>
                <c:pt idx="5">
                  <c:v>MT</c:v>
                </c:pt>
                <c:pt idx="6">
                  <c:v>RR</c:v>
                </c:pt>
                <c:pt idx="7">
                  <c:v>MS</c:v>
                </c:pt>
              </c:strCache>
            </c:strRef>
          </c:cat>
          <c:val>
            <c:numRef>
              <c:f>'g1.1'!$M$20:$M$27</c:f>
              <c:numCache>
                <c:formatCode>General</c:formatCode>
                <c:ptCount val="8"/>
                <c:pt idx="0">
                  <c:v>-3.2767587961291631</c:v>
                </c:pt>
                <c:pt idx="1">
                  <c:v>-4.1244542433977367</c:v>
                </c:pt>
                <c:pt idx="2">
                  <c:v>-1.2909542580955315</c:v>
                </c:pt>
                <c:pt idx="3">
                  <c:v>-0.99988372994062391</c:v>
                </c:pt>
                <c:pt idx="4">
                  <c:v>-0.17701120245409496</c:v>
                </c:pt>
                <c:pt idx="5">
                  <c:v>5.3619692679096808E-3</c:v>
                </c:pt>
                <c:pt idx="6">
                  <c:v>0.12315805612878403</c:v>
                </c:pt>
                <c:pt idx="7">
                  <c:v>0.24983967537865587</c:v>
                </c:pt>
              </c:numCache>
            </c:numRef>
          </c:val>
          <c:extLst>
            <c:ext xmlns:c16="http://schemas.microsoft.com/office/drawing/2014/chart" uri="{C3380CC4-5D6E-409C-BE32-E72D297353CC}">
              <c16:uniqueId val="{0000001C-3548-44E4-991A-7EB5D6F53714}"/>
            </c:ext>
          </c:extLst>
        </c:ser>
        <c:dLbls>
          <c:showLegendKey val="0"/>
          <c:showVal val="0"/>
          <c:showCatName val="0"/>
          <c:showSerName val="0"/>
          <c:showPercent val="0"/>
          <c:showBubbleSize val="0"/>
        </c:dLbls>
        <c:gapWidth val="50"/>
        <c:axId val="570441824"/>
        <c:axId val="570439528"/>
      </c:barChart>
      <c:catAx>
        <c:axId val="570441824"/>
        <c:scaling>
          <c:orientation val="minMax"/>
        </c:scaling>
        <c:delete val="0"/>
        <c:axPos val="l"/>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70439528"/>
        <c:crosses val="autoZero"/>
        <c:auto val="1"/>
        <c:lblAlgn val="ctr"/>
        <c:lblOffset val="100"/>
        <c:noMultiLvlLbl val="0"/>
      </c:catAx>
      <c:valAx>
        <c:axId val="570439528"/>
        <c:scaling>
          <c:orientation val="minMax"/>
        </c:scaling>
        <c:delete val="1"/>
        <c:axPos val="b"/>
        <c:numFmt formatCode="General" sourceLinked="1"/>
        <c:majorTickMark val="out"/>
        <c:minorTickMark val="none"/>
        <c:tickLblPos val="nextTo"/>
        <c:crossAx val="570441824"/>
        <c:crosses val="autoZero"/>
        <c:crossBetween val="between"/>
      </c:valAx>
    </c:plotArea>
    <c:plotVisOnly val="1"/>
    <c:dispBlanksAs val="gap"/>
    <c:showDLblsOverMax val="0"/>
    <c:extLst/>
  </c:chart>
  <c:spPr>
    <a:ln>
      <a:noFill/>
    </a:ln>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Variação do volume</a:t>
            </a:r>
          </a:p>
          <a:p>
            <a:pPr>
              <a:defRPr sz="1000"/>
            </a:pPr>
            <a:r>
              <a:rPr lang="pt-BR" sz="1000"/>
              <a:t>(%), 2020-2010</a:t>
            </a:r>
          </a:p>
        </c:rich>
      </c:tx>
      <c:layout>
        <c:manualLayout>
          <c:xMode val="edge"/>
          <c:yMode val="edge"/>
          <c:x val="2.0445056585046591E-2"/>
          <c:y val="3.240740740740740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6.1493938729200906E-2"/>
          <c:y val="0.20560185185185184"/>
          <c:w val="0.93850606127079905"/>
          <c:h val="0.7434722222222222"/>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B06A-4E12-82F6-CA3546A602AB}"/>
              </c:ext>
            </c:extLst>
          </c:dPt>
          <c:dPt>
            <c:idx val="1"/>
            <c:invertIfNegative val="0"/>
            <c:bubble3D val="0"/>
            <c:spPr>
              <a:solidFill>
                <a:srgbClr val="FF0000"/>
              </a:solidFill>
              <a:ln>
                <a:noFill/>
              </a:ln>
              <a:effectLst/>
            </c:spPr>
            <c:extLst>
              <c:ext xmlns:c16="http://schemas.microsoft.com/office/drawing/2014/chart" uri="{C3380CC4-5D6E-409C-BE32-E72D297353CC}">
                <c16:uniqueId val="{00000003-B06A-4E12-82F6-CA3546A602AB}"/>
              </c:ext>
            </c:extLst>
          </c:dPt>
          <c:dPt>
            <c:idx val="2"/>
            <c:invertIfNegative val="0"/>
            <c:bubble3D val="0"/>
            <c:spPr>
              <a:solidFill>
                <a:srgbClr val="00B050"/>
              </a:solidFill>
              <a:ln>
                <a:noFill/>
              </a:ln>
              <a:effectLst/>
            </c:spPr>
            <c:extLst>
              <c:ext xmlns:c16="http://schemas.microsoft.com/office/drawing/2014/chart" uri="{C3380CC4-5D6E-409C-BE32-E72D297353CC}">
                <c16:uniqueId val="{00000005-B06A-4E12-82F6-CA3546A602AB}"/>
              </c:ext>
            </c:extLst>
          </c:dPt>
          <c:dLbls>
            <c:dLbl>
              <c:idx val="2"/>
              <c:layout>
                <c:manualLayout>
                  <c:x val="-0.16984698929185774"/>
                  <c:y val="0"/>
                </c:manualLayout>
              </c:layout>
              <c:tx>
                <c:rich>
                  <a:bodyPr/>
                  <a:lstStyle/>
                  <a:p>
                    <a:fld id="{6AABF8E1-B225-42E7-BDD6-A5F6D6FB9404}" type="VALUE">
                      <a:rPr lang="en-US">
                        <a:solidFill>
                          <a:sysClr val="windowText" lastClr="000000"/>
                        </a:solidFill>
                      </a:rPr>
                      <a:pPr/>
                      <a:t>[VALOR]</a:t>
                    </a:fld>
                    <a:r>
                      <a:rPr lang="en-US">
                        <a:solidFill>
                          <a:sysClr val="windowText" lastClr="000000"/>
                        </a:solidFill>
                      </a:rPr>
                      <a:t> </a:t>
                    </a:r>
                    <a:r>
                      <a:rPr lang="en-US" baseline="0">
                        <a:solidFill>
                          <a:sysClr val="windowText" lastClr="000000"/>
                        </a:solidFill>
                      </a:rPr>
                      <a:t> </a:t>
                    </a:r>
                    <a:r>
                      <a:rPr lang="en-US">
                        <a:solidFill>
                          <a:sysClr val="windowText" lastClr="000000"/>
                        </a:solidFill>
                      </a:rPr>
                      <a:t>(24</a:t>
                    </a:r>
                    <a:r>
                      <a:rPr lang="en-US" baseline="30000">
                        <a:solidFill>
                          <a:sysClr val="windowText" lastClr="000000"/>
                        </a:solidFill>
                      </a:rPr>
                      <a:t>o</a:t>
                    </a:r>
                    <a:r>
                      <a:rPr lang="en-US">
                        <a:solidFill>
                          <a:sysClr val="windowText" lastClr="000000"/>
                        </a:solidFill>
                      </a:rPr>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B06A-4E12-82F6-CA3546A602AB}"/>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'g1.1'!$L$35:$L$43</c:f>
              <c:strCache>
                <c:ptCount val="9"/>
                <c:pt idx="0">
                  <c:v>BR</c:v>
                </c:pt>
                <c:pt idx="1">
                  <c:v>NE</c:v>
                </c:pt>
                <c:pt idx="2">
                  <c:v>SE</c:v>
                </c:pt>
                <c:pt idx="3">
                  <c:v>MT</c:v>
                </c:pt>
                <c:pt idx="4">
                  <c:v>RR</c:v>
                </c:pt>
                <c:pt idx="5">
                  <c:v>TO</c:v>
                </c:pt>
                <c:pt idx="6">
                  <c:v>MS</c:v>
                </c:pt>
                <c:pt idx="7">
                  <c:v>MA</c:v>
                </c:pt>
                <c:pt idx="8">
                  <c:v>PI</c:v>
                </c:pt>
              </c:strCache>
            </c:strRef>
          </c:cat>
          <c:val>
            <c:numRef>
              <c:f>'g1.1'!$M$35:$M$43</c:f>
              <c:numCache>
                <c:formatCode>0.0</c:formatCode>
                <c:ptCount val="9"/>
                <c:pt idx="0">
                  <c:v>3.3412270607313133</c:v>
                </c:pt>
                <c:pt idx="1">
                  <c:v>5.1545870470221331</c:v>
                </c:pt>
                <c:pt idx="2">
                  <c:v>-1.4488449482333721</c:v>
                </c:pt>
                <c:pt idx="3">
                  <c:v>41.954014123323844</c:v>
                </c:pt>
                <c:pt idx="4">
                  <c:v>30.381175442148873</c:v>
                </c:pt>
                <c:pt idx="5">
                  <c:v>27.607675076740289</c:v>
                </c:pt>
                <c:pt idx="6">
                  <c:v>24.806020744092862</c:v>
                </c:pt>
                <c:pt idx="7">
                  <c:v>18.029555561081565</c:v>
                </c:pt>
                <c:pt idx="8">
                  <c:v>17.653736030766538</c:v>
                </c:pt>
              </c:numCache>
            </c:numRef>
          </c:val>
          <c:extLst>
            <c:ext xmlns:c16="http://schemas.microsoft.com/office/drawing/2014/chart" uri="{C3380CC4-5D6E-409C-BE32-E72D297353CC}">
              <c16:uniqueId val="{00000006-B06A-4E12-82F6-CA3546A602AB}"/>
            </c:ext>
          </c:extLst>
        </c:ser>
        <c:dLbls>
          <c:showLegendKey val="0"/>
          <c:showVal val="0"/>
          <c:showCatName val="0"/>
          <c:showSerName val="0"/>
          <c:showPercent val="0"/>
          <c:showBubbleSize val="0"/>
        </c:dLbls>
        <c:gapWidth val="50"/>
        <c:axId val="688479576"/>
        <c:axId val="688479904"/>
      </c:barChart>
      <c:catAx>
        <c:axId val="688479576"/>
        <c:scaling>
          <c:orientation val="minMax"/>
        </c:scaling>
        <c:delete val="0"/>
        <c:axPos val="l"/>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88479904"/>
        <c:crosses val="autoZero"/>
        <c:auto val="1"/>
        <c:lblAlgn val="ctr"/>
        <c:lblOffset val="100"/>
        <c:noMultiLvlLbl val="0"/>
      </c:catAx>
      <c:valAx>
        <c:axId val="688479904"/>
        <c:scaling>
          <c:orientation val="minMax"/>
        </c:scaling>
        <c:delete val="1"/>
        <c:axPos val="b"/>
        <c:numFmt formatCode="0.0" sourceLinked="1"/>
        <c:majorTickMark val="none"/>
        <c:minorTickMark val="none"/>
        <c:tickLblPos val="nextTo"/>
        <c:crossAx val="688479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b="0" i="0" baseline="0">
                <a:effectLst/>
              </a:rPr>
              <a:t>Variação (%) do volume</a:t>
            </a:r>
            <a:endParaRPr lang="pt-BR" sz="1000">
              <a:effectLst/>
            </a:endParaRPr>
          </a:p>
        </c:rich>
      </c:tx>
      <c:layout>
        <c:manualLayout>
          <c:xMode val="edge"/>
          <c:yMode val="edge"/>
          <c:x val="1.6451224846894125E-2"/>
          <c:y val="2.777777777777777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8.047003499562555E-2"/>
          <c:y val="0.14909740449110528"/>
          <c:w val="0.88897440944881889"/>
          <c:h val="0.67902595508894725"/>
        </c:manualLayout>
      </c:layout>
      <c:barChart>
        <c:barDir val="col"/>
        <c:grouping val="clustered"/>
        <c:varyColors val="0"/>
        <c:ser>
          <c:idx val="0"/>
          <c:order val="0"/>
          <c:tx>
            <c:strRef>
              <c:f>'g1.2'!$A$22</c:f>
              <c:strCache>
                <c:ptCount val="1"/>
                <c:pt idx="0">
                  <c:v>Brasil</c:v>
                </c:pt>
              </c:strCache>
            </c:strRef>
          </c:tx>
          <c:spPr>
            <a:solidFill>
              <a:srgbClr val="FFC000"/>
            </a:solidFill>
            <a:ln>
              <a:noFill/>
            </a:ln>
            <a:effectLst/>
          </c:spPr>
          <c:invertIfNegative val="0"/>
          <c:cat>
            <c:numRef>
              <c:f>'g1.2'!$B$21:$K$21</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'g1.2'!$B$22:$K$22</c:f>
              <c:numCache>
                <c:formatCode>##0.0</c:formatCode>
                <c:ptCount val="10"/>
                <c:pt idx="0">
                  <c:v>3.9744230794471065</c:v>
                </c:pt>
                <c:pt idx="1">
                  <c:v>1.9211759850946193</c:v>
                </c:pt>
                <c:pt idx="2">
                  <c:v>3.0048226702888612</c:v>
                </c:pt>
                <c:pt idx="3">
                  <c:v>0.50395655751428858</c:v>
                </c:pt>
                <c:pt idx="4">
                  <c:v>-3.5457770257123391</c:v>
                </c:pt>
                <c:pt idx="5">
                  <c:v>-3.2759169063210711</c:v>
                </c:pt>
                <c:pt idx="6">
                  <c:v>1.3228690539081374</c:v>
                </c:pt>
                <c:pt idx="7">
                  <c:v>1.7836667613698949</c:v>
                </c:pt>
                <c:pt idx="8">
                  <c:v>1.2207778227194379</c:v>
                </c:pt>
                <c:pt idx="9">
                  <c:v>-3.2767587961291631</c:v>
                </c:pt>
              </c:numCache>
            </c:numRef>
          </c:val>
          <c:extLst>
            <c:ext xmlns:c16="http://schemas.microsoft.com/office/drawing/2014/chart" uri="{C3380CC4-5D6E-409C-BE32-E72D297353CC}">
              <c16:uniqueId val="{00000000-79C7-4A0E-9D19-7DCC70E17F14}"/>
            </c:ext>
          </c:extLst>
        </c:ser>
        <c:ser>
          <c:idx val="1"/>
          <c:order val="1"/>
          <c:tx>
            <c:strRef>
              <c:f>'g1.2'!$A$23</c:f>
              <c:strCache>
                <c:ptCount val="1"/>
                <c:pt idx="0">
                  <c:v>Nordeste</c:v>
                </c:pt>
              </c:strCache>
            </c:strRef>
          </c:tx>
          <c:spPr>
            <a:solidFill>
              <a:srgbClr val="FF0000"/>
            </a:solidFill>
            <a:ln>
              <a:noFill/>
            </a:ln>
            <a:effectLst/>
          </c:spPr>
          <c:invertIfNegative val="0"/>
          <c:trendline>
            <c:spPr>
              <a:ln w="19050" cap="rnd">
                <a:solidFill>
                  <a:schemeClr val="accent2"/>
                </a:solidFill>
                <a:prstDash val="sysDot"/>
              </a:ln>
              <a:effectLst/>
            </c:spPr>
            <c:trendlineType val="log"/>
            <c:dispRSqr val="0"/>
            <c:dispEq val="0"/>
          </c:trendline>
          <c:cat>
            <c:numRef>
              <c:f>'g1.2'!$B$21:$K$21</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'g1.2'!$B$23:$K$23</c:f>
              <c:numCache>
                <c:formatCode>##0.0</c:formatCode>
                <c:ptCount val="10"/>
                <c:pt idx="0">
                  <c:v>4.0626832957284051</c:v>
                </c:pt>
                <c:pt idx="1">
                  <c:v>2.9802690082097536</c:v>
                </c:pt>
                <c:pt idx="2">
                  <c:v>3.0648750305779031</c:v>
                </c:pt>
                <c:pt idx="3">
                  <c:v>2.8180118757833914</c:v>
                </c:pt>
                <c:pt idx="4">
                  <c:v>-3.351898531963756</c:v>
                </c:pt>
                <c:pt idx="5">
                  <c:v>-4.5474181174099533</c:v>
                </c:pt>
                <c:pt idx="6">
                  <c:v>1.6476225289709288</c:v>
                </c:pt>
                <c:pt idx="7">
                  <c:v>1.8002584395386176</c:v>
                </c:pt>
                <c:pt idx="8">
                  <c:v>1.1729317319821302</c:v>
                </c:pt>
                <c:pt idx="9">
                  <c:v>-4.1244542433977367</c:v>
                </c:pt>
              </c:numCache>
            </c:numRef>
          </c:val>
          <c:extLst>
            <c:ext xmlns:c16="http://schemas.microsoft.com/office/drawing/2014/chart" uri="{C3380CC4-5D6E-409C-BE32-E72D297353CC}">
              <c16:uniqueId val="{00000002-79C7-4A0E-9D19-7DCC70E17F14}"/>
            </c:ext>
          </c:extLst>
        </c:ser>
        <c:dLbls>
          <c:showLegendKey val="0"/>
          <c:showVal val="0"/>
          <c:showCatName val="0"/>
          <c:showSerName val="0"/>
          <c:showPercent val="0"/>
          <c:showBubbleSize val="0"/>
        </c:dLbls>
        <c:gapWidth val="150"/>
        <c:axId val="722414856"/>
        <c:axId val="722419776"/>
      </c:barChart>
      <c:lineChart>
        <c:grouping val="standard"/>
        <c:varyColors val="0"/>
        <c:ser>
          <c:idx val="2"/>
          <c:order val="2"/>
          <c:tx>
            <c:strRef>
              <c:f>'g1.2'!$A$24</c:f>
              <c:strCache>
                <c:ptCount val="1"/>
                <c:pt idx="0">
                  <c:v>Sergipe</c:v>
                </c:pt>
              </c:strCache>
            </c:strRef>
          </c:tx>
          <c:spPr>
            <a:ln w="28575" cap="rnd">
              <a:solidFill>
                <a:srgbClr val="00B050"/>
              </a:solidFill>
              <a:round/>
            </a:ln>
            <a:effectLst/>
          </c:spPr>
          <c:marker>
            <c:symbol val="none"/>
          </c:marker>
          <c:dLbls>
            <c:dLbl>
              <c:idx val="0"/>
              <c:layout>
                <c:manualLayout>
                  <c:x val="-3.9395888013998251E-2"/>
                  <c:y val="-2.08679644211140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EE-4F0E-B05A-A1B0D20FC8C8}"/>
                </c:ext>
              </c:extLst>
            </c:dLbl>
            <c:dLbl>
              <c:idx val="1"/>
              <c:layout>
                <c:manualLayout>
                  <c:x val="-4.772922134733161E-2"/>
                  <c:y val="-7.64235199766696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9EE-4F0E-B05A-A1B0D20FC8C8}"/>
                </c:ext>
              </c:extLst>
            </c:dLbl>
            <c:dLbl>
              <c:idx val="2"/>
              <c:layout>
                <c:manualLayout>
                  <c:x val="-3.9395888013998251E-2"/>
                  <c:y val="-3.47568533100029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9EE-4F0E-B05A-A1B0D20FC8C8}"/>
                </c:ext>
              </c:extLst>
            </c:dLbl>
            <c:dLbl>
              <c:idx val="3"/>
              <c:layout>
                <c:manualLayout>
                  <c:x val="-5.6062554680664969E-2"/>
                  <c:y val="-3.93864829396325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EE-4F0E-B05A-A1B0D20FC8C8}"/>
                </c:ext>
              </c:extLst>
            </c:dLbl>
            <c:dLbl>
              <c:idx val="4"/>
              <c:layout>
                <c:manualLayout>
                  <c:x val="-4.3222222222222224E-2"/>
                  <c:y val="4.394685039370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EE-4F0E-B05A-A1B0D20FC8C8}"/>
                </c:ext>
              </c:extLst>
            </c:dLbl>
            <c:dLbl>
              <c:idx val="5"/>
              <c:layout>
                <c:manualLayout>
                  <c:x val="-4.3222222222222224E-2"/>
                  <c:y val="3.9317220764071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9EE-4F0E-B05A-A1B0D20FC8C8}"/>
                </c:ext>
              </c:extLst>
            </c:dLbl>
            <c:dLbl>
              <c:idx val="8"/>
              <c:layout>
                <c:manualLayout>
                  <c:x val="-3.8277777777777675E-2"/>
                  <c:y val="-3.93864829396325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EE-4F0E-B05A-A1B0D20FC8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00B050"/>
                </a:solidFill>
                <a:prstDash val="sysDot"/>
              </a:ln>
              <a:effectLst/>
            </c:spPr>
            <c:trendlineType val="log"/>
            <c:dispRSqr val="0"/>
            <c:dispEq val="0"/>
          </c:trendline>
          <c:cat>
            <c:numRef>
              <c:f>'g1.2'!$B$21:$K$21</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'g1.2'!$B$24:$K$24</c:f>
              <c:numCache>
                <c:formatCode>##0.0</c:formatCode>
                <c:ptCount val="10"/>
                <c:pt idx="0">
                  <c:v>4.8465042246622829</c:v>
                </c:pt>
                <c:pt idx="1">
                  <c:v>1.4928490892379944</c:v>
                </c:pt>
                <c:pt idx="2">
                  <c:v>0.98704035069296336</c:v>
                </c:pt>
                <c:pt idx="3">
                  <c:v>0.44747840081793433</c:v>
                </c:pt>
                <c:pt idx="4">
                  <c:v>-3.2931048104551044</c:v>
                </c:pt>
                <c:pt idx="5">
                  <c:v>-5.1791111368803087</c:v>
                </c:pt>
                <c:pt idx="6">
                  <c:v>-1.135639634965327</c:v>
                </c:pt>
                <c:pt idx="7">
                  <c:v>-1.7878576793212506</c:v>
                </c:pt>
                <c:pt idx="8">
                  <c:v>3.5775237331591594</c:v>
                </c:pt>
                <c:pt idx="9">
                  <c:v>-0.99988372994062391</c:v>
                </c:pt>
              </c:numCache>
            </c:numRef>
          </c:val>
          <c:smooth val="0"/>
          <c:extLst>
            <c:ext xmlns:c16="http://schemas.microsoft.com/office/drawing/2014/chart" uri="{C3380CC4-5D6E-409C-BE32-E72D297353CC}">
              <c16:uniqueId val="{00000004-79C7-4A0E-9D19-7DCC70E17F14}"/>
            </c:ext>
          </c:extLst>
        </c:ser>
        <c:dLbls>
          <c:showLegendKey val="0"/>
          <c:showVal val="0"/>
          <c:showCatName val="0"/>
          <c:showSerName val="0"/>
          <c:showPercent val="0"/>
          <c:showBubbleSize val="0"/>
        </c:dLbls>
        <c:marker val="1"/>
        <c:smooth val="0"/>
        <c:axId val="722414856"/>
        <c:axId val="722419776"/>
      </c:lineChart>
      <c:catAx>
        <c:axId val="722414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2419776"/>
        <c:crosses val="autoZero"/>
        <c:auto val="1"/>
        <c:lblAlgn val="ctr"/>
        <c:lblOffset val="100"/>
        <c:noMultiLvlLbl val="0"/>
      </c:catAx>
      <c:valAx>
        <c:axId val="7224197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2414856"/>
        <c:crosses val="autoZero"/>
        <c:crossBetween val="between"/>
      </c:valAx>
      <c:spPr>
        <a:noFill/>
        <a:ln>
          <a:noFill/>
        </a:ln>
        <a:effectLst/>
      </c:spPr>
    </c:plotArea>
    <c:legend>
      <c:legendPos val="b"/>
      <c:layout>
        <c:manualLayout>
          <c:xMode val="edge"/>
          <c:yMode val="edge"/>
          <c:x val="6.1303368328958878E-2"/>
          <c:y val="0.8327529892096821"/>
          <c:w val="0.93572659667541558"/>
          <c:h val="0.14409886264216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Variação 2010-2020 (%)</a:t>
            </a:r>
          </a:p>
        </c:rich>
      </c:tx>
      <c:layout>
        <c:manualLayout>
          <c:xMode val="edge"/>
          <c:yMode val="edge"/>
          <c:x val="1.8123359580052485E-3"/>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spPr>
            <a:solidFill>
              <a:srgbClr val="0563C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5-0D97-4995-A70B-5A19C0E441E0}"/>
              </c:ext>
            </c:extLst>
          </c:dPt>
          <c:dPt>
            <c:idx val="1"/>
            <c:invertIfNegative val="0"/>
            <c:bubble3D val="0"/>
            <c:spPr>
              <a:solidFill>
                <a:srgbClr val="FF2121"/>
              </a:solidFill>
              <a:ln>
                <a:noFill/>
              </a:ln>
              <a:effectLst/>
            </c:spPr>
            <c:extLst>
              <c:ext xmlns:c16="http://schemas.microsoft.com/office/drawing/2014/chart" uri="{C3380CC4-5D6E-409C-BE32-E72D297353CC}">
                <c16:uniqueId val="{00000004-0D97-4995-A70B-5A19C0E441E0}"/>
              </c:ext>
            </c:extLst>
          </c:dPt>
          <c:dPt>
            <c:idx val="2"/>
            <c:invertIfNegative val="0"/>
            <c:bubble3D val="0"/>
            <c:spPr>
              <a:solidFill>
                <a:srgbClr val="00B050"/>
              </a:solidFill>
              <a:ln>
                <a:noFill/>
              </a:ln>
              <a:effectLst/>
            </c:spPr>
            <c:extLst>
              <c:ext xmlns:c16="http://schemas.microsoft.com/office/drawing/2014/chart" uri="{C3380CC4-5D6E-409C-BE32-E72D297353CC}">
                <c16:uniqueId val="{00000003-0D97-4995-A70B-5A19C0E441E0}"/>
              </c:ext>
            </c:extLst>
          </c:dPt>
          <c:dPt>
            <c:idx val="6"/>
            <c:invertIfNegative val="0"/>
            <c:bubble3D val="0"/>
            <c:spPr>
              <a:solidFill>
                <a:srgbClr val="0563C1"/>
              </a:solidFill>
              <a:ln>
                <a:noFill/>
              </a:ln>
              <a:effectLst/>
            </c:spPr>
            <c:extLst>
              <c:ext xmlns:c16="http://schemas.microsoft.com/office/drawing/2014/chart" uri="{C3380CC4-5D6E-409C-BE32-E72D297353CC}">
                <c16:uniqueId val="{00000007-85C1-45A4-8E92-FBB48F3747FF}"/>
              </c:ext>
            </c:extLst>
          </c:dPt>
          <c:dLbls>
            <c:dLbl>
              <c:idx val="2"/>
              <c:tx>
                <c:rich>
                  <a:bodyPr/>
                  <a:lstStyle/>
                  <a:p>
                    <a:fld id="{8401CA75-F4C0-414E-A001-37B376C453DA}" type="VALUE">
                      <a:rPr lang="en-US"/>
                      <a:pPr/>
                      <a:t>[VALOR]</a:t>
                    </a:fld>
                    <a:r>
                      <a:rPr lang="en-US"/>
                      <a:t> (22</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D97-4995-A70B-5A19C0E441E0}"/>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'g1.3'!$B$48:$B$56</c:f>
              <c:strCache>
                <c:ptCount val="9"/>
                <c:pt idx="0">
                  <c:v>BR</c:v>
                </c:pt>
                <c:pt idx="1">
                  <c:v>NE</c:v>
                </c:pt>
                <c:pt idx="2">
                  <c:v>SE</c:v>
                </c:pt>
                <c:pt idx="3">
                  <c:v>PR</c:v>
                </c:pt>
                <c:pt idx="4">
                  <c:v>BA</c:v>
                </c:pt>
                <c:pt idx="5">
                  <c:v>MT</c:v>
                </c:pt>
                <c:pt idx="6">
                  <c:v>AL</c:v>
                </c:pt>
                <c:pt idx="7">
                  <c:v>PA</c:v>
                </c:pt>
                <c:pt idx="8">
                  <c:v>PI</c:v>
                </c:pt>
              </c:strCache>
            </c:strRef>
          </c:cat>
          <c:val>
            <c:numRef>
              <c:f>'g1.3'!$C$48:$C$56</c:f>
              <c:numCache>
                <c:formatCode>0.0</c:formatCode>
                <c:ptCount val="9"/>
                <c:pt idx="0">
                  <c:v>70.697404052038621</c:v>
                </c:pt>
                <c:pt idx="1">
                  <c:v>81.641490150840653</c:v>
                </c:pt>
                <c:pt idx="2">
                  <c:v>55.629425923980278</c:v>
                </c:pt>
                <c:pt idx="3">
                  <c:v>88.228327814610296</c:v>
                </c:pt>
                <c:pt idx="4">
                  <c:v>90.755912314966707</c:v>
                </c:pt>
                <c:pt idx="5">
                  <c:v>91.309001111440139</c:v>
                </c:pt>
                <c:pt idx="6">
                  <c:v>97.586154324901827</c:v>
                </c:pt>
                <c:pt idx="7">
                  <c:v>101.48550796254425</c:v>
                </c:pt>
                <c:pt idx="8">
                  <c:v>104.57385610134571</c:v>
                </c:pt>
              </c:numCache>
            </c:numRef>
          </c:val>
          <c:extLst>
            <c:ext xmlns:c16="http://schemas.microsoft.com/office/drawing/2014/chart" uri="{C3380CC4-5D6E-409C-BE32-E72D297353CC}">
              <c16:uniqueId val="{00000002-CB22-4113-A2B3-B6070CA73EA2}"/>
            </c:ext>
          </c:extLst>
        </c:ser>
        <c:dLbls>
          <c:showLegendKey val="0"/>
          <c:showVal val="0"/>
          <c:showCatName val="0"/>
          <c:showSerName val="0"/>
          <c:showPercent val="0"/>
          <c:showBubbleSize val="0"/>
        </c:dLbls>
        <c:gapWidth val="50"/>
        <c:axId val="631335584"/>
        <c:axId val="631331648"/>
      </c:barChart>
      <c:catAx>
        <c:axId val="631335584"/>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1331648"/>
        <c:crosses val="autoZero"/>
        <c:auto val="1"/>
        <c:lblAlgn val="ctr"/>
        <c:lblOffset val="100"/>
        <c:noMultiLvlLbl val="0"/>
      </c:catAx>
      <c:valAx>
        <c:axId val="631331648"/>
        <c:scaling>
          <c:orientation val="minMax"/>
        </c:scaling>
        <c:delete val="1"/>
        <c:axPos val="b"/>
        <c:numFmt formatCode="0.0" sourceLinked="1"/>
        <c:majorTickMark val="none"/>
        <c:minorTickMark val="none"/>
        <c:tickLblPos val="nextTo"/>
        <c:crossAx val="631335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000" b="0" i="0" u="none" strike="noStrike" kern="1200" spc="0" baseline="0">
                <a:solidFill>
                  <a:schemeClr val="tx1">
                    <a:lumMod val="65000"/>
                    <a:lumOff val="35000"/>
                  </a:schemeClr>
                </a:solidFill>
                <a:latin typeface="+mn-lt"/>
                <a:ea typeface="+mn-ea"/>
                <a:cs typeface="+mn-cs"/>
              </a:defRPr>
            </a:pPr>
            <a:r>
              <a:rPr lang="pt-BR" sz="1000"/>
              <a:t>R$ de 2020, deflacionados pelo índice de volume</a:t>
            </a:r>
          </a:p>
        </c:rich>
      </c:tx>
      <c:layout>
        <c:manualLayout>
          <c:xMode val="edge"/>
          <c:yMode val="edge"/>
          <c:x val="0"/>
          <c:y val="0"/>
        </c:manualLayout>
      </c:layout>
      <c:overlay val="0"/>
      <c:spPr>
        <a:noFill/>
        <a:ln>
          <a:noFill/>
        </a:ln>
        <a:effectLst/>
      </c:spPr>
      <c:txPr>
        <a:bodyPr rot="0" spcFirstLastPara="1" vertOverflow="ellipsis" vert="horz" wrap="square" anchor="ctr" anchorCtr="1"/>
        <a:lstStyle/>
        <a:p>
          <a:pPr algn="ct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5D1A-4EB4-8CFD-3B8079E7A414}"/>
              </c:ext>
            </c:extLst>
          </c:dPt>
          <c:dPt>
            <c:idx val="1"/>
            <c:invertIfNegative val="0"/>
            <c:bubble3D val="0"/>
            <c:spPr>
              <a:solidFill>
                <a:srgbClr val="FF0000"/>
              </a:solidFill>
              <a:ln>
                <a:noFill/>
              </a:ln>
              <a:effectLst/>
            </c:spPr>
            <c:extLst>
              <c:ext xmlns:c16="http://schemas.microsoft.com/office/drawing/2014/chart" uri="{C3380CC4-5D6E-409C-BE32-E72D297353CC}">
                <c16:uniqueId val="{00000003-5D1A-4EB4-8CFD-3B8079E7A414}"/>
              </c:ext>
            </c:extLst>
          </c:dPt>
          <c:dPt>
            <c:idx val="2"/>
            <c:invertIfNegative val="0"/>
            <c:bubble3D val="0"/>
            <c:spPr>
              <a:solidFill>
                <a:srgbClr val="00B050"/>
              </a:solidFill>
              <a:ln>
                <a:noFill/>
              </a:ln>
              <a:effectLst/>
            </c:spPr>
            <c:extLst>
              <c:ext xmlns:c16="http://schemas.microsoft.com/office/drawing/2014/chart" uri="{C3380CC4-5D6E-409C-BE32-E72D297353CC}">
                <c16:uniqueId val="{00000005-5D1A-4EB4-8CFD-3B8079E7A414}"/>
              </c:ext>
            </c:extLst>
          </c:dPt>
          <c:dLbls>
            <c:dLbl>
              <c:idx val="2"/>
              <c:layout>
                <c:manualLayout>
                  <c:x val="-0.1627268903760255"/>
                  <c:y val="0"/>
                </c:manualLayout>
              </c:layout>
              <c:tx>
                <c:rich>
                  <a:bodyPr/>
                  <a:lstStyle/>
                  <a:p>
                    <a:fld id="{EB4FF23B-2AB5-43F0-9F01-77FB34A429D7}" type="VALUE">
                      <a:rPr lang="en-US"/>
                      <a:pPr/>
                      <a:t>[VALOR]</a:t>
                    </a:fld>
                    <a:r>
                      <a:rPr lang="en-US"/>
                      <a:t> (21</a:t>
                    </a:r>
                    <a:r>
                      <a:rPr lang="en-US" baseline="30000"/>
                      <a:t>o</a:t>
                    </a:r>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D1A-4EB4-8CFD-3B8079E7A41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'g1.3'!$B$37:$B$45</c:f>
              <c:strCache>
                <c:ptCount val="9"/>
                <c:pt idx="0">
                  <c:v>BR</c:v>
                </c:pt>
                <c:pt idx="1">
                  <c:v>NE</c:v>
                </c:pt>
                <c:pt idx="2">
                  <c:v>SE</c:v>
                </c:pt>
                <c:pt idx="3">
                  <c:v>RJ</c:v>
                </c:pt>
                <c:pt idx="4">
                  <c:v>MS</c:v>
                </c:pt>
                <c:pt idx="5">
                  <c:v>SC</c:v>
                </c:pt>
                <c:pt idx="6">
                  <c:v>MT</c:v>
                </c:pt>
                <c:pt idx="7">
                  <c:v>SP</c:v>
                </c:pt>
                <c:pt idx="8">
                  <c:v>DF</c:v>
                </c:pt>
              </c:strCache>
            </c:strRef>
          </c:cat>
          <c:val>
            <c:numRef>
              <c:f>'g1.3'!$C$37:$C$45</c:f>
              <c:numCache>
                <c:formatCode>0.00</c:formatCode>
                <c:ptCount val="9"/>
                <c:pt idx="0">
                  <c:v>35935.737680199316</c:v>
                </c:pt>
                <c:pt idx="1">
                  <c:v>18812.118020808088</c:v>
                </c:pt>
                <c:pt idx="2">
                  <c:v>19583.071304835117</c:v>
                </c:pt>
                <c:pt idx="3">
                  <c:v>43407.549614647753</c:v>
                </c:pt>
                <c:pt idx="4">
                  <c:v>43649.173480040183</c:v>
                </c:pt>
                <c:pt idx="5">
                  <c:v>48159.244289919399</c:v>
                </c:pt>
                <c:pt idx="6">
                  <c:v>50663.192796256393</c:v>
                </c:pt>
                <c:pt idx="7">
                  <c:v>51364.727589512171</c:v>
                </c:pt>
                <c:pt idx="8">
                  <c:v>87016.159932854309</c:v>
                </c:pt>
              </c:numCache>
            </c:numRef>
          </c:val>
          <c:extLst>
            <c:ext xmlns:c16="http://schemas.microsoft.com/office/drawing/2014/chart" uri="{C3380CC4-5D6E-409C-BE32-E72D297353CC}">
              <c16:uniqueId val="{00000006-5D1A-4EB4-8CFD-3B8079E7A414}"/>
            </c:ext>
          </c:extLst>
        </c:ser>
        <c:dLbls>
          <c:showLegendKey val="0"/>
          <c:showVal val="0"/>
          <c:showCatName val="0"/>
          <c:showSerName val="0"/>
          <c:showPercent val="0"/>
          <c:showBubbleSize val="0"/>
        </c:dLbls>
        <c:gapWidth val="50"/>
        <c:axId val="665358760"/>
        <c:axId val="665354824"/>
      </c:barChart>
      <c:catAx>
        <c:axId val="665358760"/>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65354824"/>
        <c:crosses val="autoZero"/>
        <c:auto val="1"/>
        <c:lblAlgn val="ctr"/>
        <c:lblOffset val="100"/>
        <c:noMultiLvlLbl val="0"/>
      </c:catAx>
      <c:valAx>
        <c:axId val="665354824"/>
        <c:scaling>
          <c:orientation val="minMax"/>
        </c:scaling>
        <c:delete val="1"/>
        <c:axPos val="b"/>
        <c:numFmt formatCode="0.00" sourceLinked="1"/>
        <c:majorTickMark val="none"/>
        <c:minorTickMark val="none"/>
        <c:tickLblPos val="nextTo"/>
        <c:crossAx val="665358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R$ de 2020, deflacionados pelo índice de volume do PIB</a:t>
            </a:r>
          </a:p>
        </c:rich>
      </c:tx>
      <c:layout>
        <c:manualLayout>
          <c:xMode val="edge"/>
          <c:yMode val="edge"/>
          <c:x val="1.1333333333333334E-2"/>
          <c:y val="1.851851851851851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'g1.4'!$A$34</c:f>
              <c:strCache>
                <c:ptCount val="1"/>
                <c:pt idx="0">
                  <c:v>Brasil</c:v>
                </c:pt>
              </c:strCache>
            </c:strRef>
          </c:tx>
          <c:spPr>
            <a:solidFill>
              <a:srgbClr val="FFC000"/>
            </a:solidFill>
            <a:ln>
              <a:noFill/>
            </a:ln>
            <a:effectLst/>
          </c:spPr>
          <c:invertIfNegative val="0"/>
          <c:cat>
            <c:numRef>
              <c:f>'g1.4'!$B$33:$L$33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'g1.4'!$B$34:$L$34</c:f>
              <c:numCache>
                <c:formatCode>0.00</c:formatCode>
                <c:ptCount val="11"/>
                <c:pt idx="0">
                  <c:v>21052.304737595183</c:v>
                </c:pt>
                <c:pt idx="1">
                  <c:v>22610.179335557004</c:v>
                </c:pt>
                <c:pt idx="2">
                  <c:v>24208.869067961557</c:v>
                </c:pt>
                <c:pt idx="3">
                  <c:v>25108.309742378478</c:v>
                </c:pt>
                <c:pt idx="4">
                  <c:v>26846.673155153316</c:v>
                </c:pt>
                <c:pt idx="5">
                  <c:v>28640.355661053924</c:v>
                </c:pt>
                <c:pt idx="6">
                  <c:v>30716.251236731783</c:v>
                </c:pt>
                <c:pt idx="7">
                  <c:v>31601.753455846549</c:v>
                </c:pt>
                <c:pt idx="8">
                  <c:v>32889.703302481663</c:v>
                </c:pt>
                <c:pt idx="9">
                  <c:v>34009.539745071437</c:v>
                </c:pt>
                <c:pt idx="10">
                  <c:v>35935.737680199316</c:v>
                </c:pt>
              </c:numCache>
            </c:numRef>
          </c:val>
          <c:extLst>
            <c:ext xmlns:c16="http://schemas.microsoft.com/office/drawing/2014/chart" uri="{C3380CC4-5D6E-409C-BE32-E72D297353CC}">
              <c16:uniqueId val="{00000000-B3B9-4476-B10F-F62830D3AE54}"/>
            </c:ext>
          </c:extLst>
        </c:ser>
        <c:ser>
          <c:idx val="1"/>
          <c:order val="1"/>
          <c:tx>
            <c:strRef>
              <c:f>'g1.4'!$A$35</c:f>
              <c:strCache>
                <c:ptCount val="1"/>
                <c:pt idx="0">
                  <c:v>Nordeste</c:v>
                </c:pt>
              </c:strCache>
            </c:strRef>
          </c:tx>
          <c:spPr>
            <a:solidFill>
              <a:srgbClr val="FF0000"/>
            </a:solidFill>
            <a:ln>
              <a:noFill/>
            </a:ln>
            <a:effectLst/>
          </c:spPr>
          <c:invertIfNegative val="0"/>
          <c:cat>
            <c:numRef>
              <c:f>'g1.4'!$B$33:$L$33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'g1.4'!$B$35:$L$35</c:f>
              <c:numCache>
                <c:formatCode>0.00</c:formatCode>
                <c:ptCount val="11"/>
                <c:pt idx="0">
                  <c:v>10356.729624484984</c:v>
                </c:pt>
                <c:pt idx="1">
                  <c:v>11018.950959299304</c:v>
                </c:pt>
                <c:pt idx="2">
                  <c:v>11887.506445442286</c:v>
                </c:pt>
                <c:pt idx="3">
                  <c:v>12363.121810242079</c:v>
                </c:pt>
                <c:pt idx="4">
                  <c:v>13268.41529194471</c:v>
                </c:pt>
                <c:pt idx="5">
                  <c:v>14374.35688723446</c:v>
                </c:pt>
                <c:pt idx="6">
                  <c:v>15842.937417269071</c:v>
                </c:pt>
                <c:pt idx="7">
                  <c:v>16443.803072968032</c:v>
                </c:pt>
                <c:pt idx="8">
                  <c:v>17171.779983557321</c:v>
                </c:pt>
                <c:pt idx="9">
                  <c:v>17601.581480844405</c:v>
                </c:pt>
                <c:pt idx="10">
                  <c:v>18812.118020808088</c:v>
                </c:pt>
              </c:numCache>
            </c:numRef>
          </c:val>
          <c:extLst>
            <c:ext xmlns:c16="http://schemas.microsoft.com/office/drawing/2014/chart" uri="{C3380CC4-5D6E-409C-BE32-E72D297353CC}">
              <c16:uniqueId val="{00000001-B3B9-4476-B10F-F62830D3AE54}"/>
            </c:ext>
          </c:extLst>
        </c:ser>
        <c:dLbls>
          <c:showLegendKey val="0"/>
          <c:showVal val="0"/>
          <c:showCatName val="0"/>
          <c:showSerName val="0"/>
          <c:showPercent val="0"/>
          <c:showBubbleSize val="0"/>
        </c:dLbls>
        <c:gapWidth val="50"/>
        <c:axId val="1026769488"/>
        <c:axId val="1026767520"/>
      </c:barChart>
      <c:lineChart>
        <c:grouping val="standard"/>
        <c:varyColors val="0"/>
        <c:ser>
          <c:idx val="2"/>
          <c:order val="2"/>
          <c:tx>
            <c:strRef>
              <c:f>'g1.4'!$A$36</c:f>
              <c:strCache>
                <c:ptCount val="1"/>
                <c:pt idx="0">
                  <c:v>Sergipe</c:v>
                </c:pt>
              </c:strCache>
            </c:strRef>
          </c:tx>
          <c:spPr>
            <a:ln w="28575" cap="rnd">
              <a:solidFill>
                <a:srgbClr val="00B050"/>
              </a:solidFill>
              <a:round/>
            </a:ln>
            <a:effectLst/>
          </c:spPr>
          <c:marker>
            <c:symbol val="none"/>
          </c:marker>
          <c:cat>
            <c:numRef>
              <c:f>'g1.4'!$B$33:$L$33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'g1.4'!$B$36:$L$36</c:f>
              <c:numCache>
                <c:formatCode>0.00</c:formatCode>
                <c:ptCount val="11"/>
                <c:pt idx="0">
                  <c:v>12583.141773202187</c:v>
                </c:pt>
                <c:pt idx="1">
                  <c:v>13092.286874212803</c:v>
                </c:pt>
                <c:pt idx="2">
                  <c:v>14414.144552033536</c:v>
                </c:pt>
                <c:pt idx="3">
                  <c:v>14759.050024108725</c:v>
                </c:pt>
                <c:pt idx="4">
                  <c:v>15413.805766089466</c:v>
                </c:pt>
                <c:pt idx="5">
                  <c:v>16228.974116401803</c:v>
                </c:pt>
                <c:pt idx="6">
                  <c:v>17083.870455102649</c:v>
                </c:pt>
                <c:pt idx="7">
                  <c:v>17918.651857169065</c:v>
                </c:pt>
                <c:pt idx="8">
                  <c:v>18911.412893770674</c:v>
                </c:pt>
                <c:pt idx="9">
                  <c:v>19246.842563200484</c:v>
                </c:pt>
                <c:pt idx="10">
                  <c:v>19583.071304835117</c:v>
                </c:pt>
              </c:numCache>
            </c:numRef>
          </c:val>
          <c:smooth val="0"/>
          <c:extLst>
            <c:ext xmlns:c16="http://schemas.microsoft.com/office/drawing/2014/chart" uri="{C3380CC4-5D6E-409C-BE32-E72D297353CC}">
              <c16:uniqueId val="{00000002-B3B9-4476-B10F-F62830D3AE54}"/>
            </c:ext>
          </c:extLst>
        </c:ser>
        <c:dLbls>
          <c:showLegendKey val="0"/>
          <c:showVal val="0"/>
          <c:showCatName val="0"/>
          <c:showSerName val="0"/>
          <c:showPercent val="0"/>
          <c:showBubbleSize val="0"/>
        </c:dLbls>
        <c:marker val="1"/>
        <c:smooth val="0"/>
        <c:axId val="1026769488"/>
        <c:axId val="1026767520"/>
      </c:lineChart>
      <c:catAx>
        <c:axId val="1026769488"/>
        <c:scaling>
          <c:orientation val="minMax"/>
        </c:scaling>
        <c:delete val="0"/>
        <c:axPos val="b"/>
        <c:numFmt formatCode="0"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26767520"/>
        <c:crosses val="autoZero"/>
        <c:auto val="1"/>
        <c:lblAlgn val="ctr"/>
        <c:lblOffset val="100"/>
        <c:noMultiLvlLbl val="0"/>
      </c:catAx>
      <c:valAx>
        <c:axId val="1026767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26769488"/>
        <c:crosses val="autoZero"/>
        <c:crossBetween val="between"/>
      </c:valAx>
      <c:spPr>
        <a:noFill/>
        <a:ln>
          <a:noFill/>
        </a:ln>
        <a:effectLst/>
      </c:spPr>
    </c:plotArea>
    <c:legend>
      <c:legendPos val="b"/>
      <c:layout>
        <c:manualLayout>
          <c:xMode val="edge"/>
          <c:yMode val="edge"/>
          <c:x val="0.31546172353455815"/>
          <c:y val="0.86631889763779524"/>
          <c:w val="0.67463210848643917"/>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'g1.5'!$A$13</c:f>
              <c:strCache>
                <c:ptCount val="1"/>
                <c:pt idx="0">
                  <c:v>BR</c:v>
                </c:pt>
              </c:strCache>
            </c:strRef>
          </c:tx>
          <c:spPr>
            <a:solidFill>
              <a:srgbClr val="FF0000"/>
            </a:solidFill>
            <a:ln>
              <a:noFill/>
            </a:ln>
            <a:effectLst/>
          </c:spPr>
          <c:invertIfNegative val="0"/>
          <c:cat>
            <c:numRef>
              <c:f>'g1.5'!$B$12:$L$12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'g1.5'!$B$13:$L$13</c:f>
              <c:numCache>
                <c:formatCode>0.0%</c:formatCode>
                <c:ptCount val="11"/>
                <c:pt idx="0">
                  <c:v>0.32870182485311478</c:v>
                </c:pt>
                <c:pt idx="1">
                  <c:v>0.33215907569311809</c:v>
                </c:pt>
                <c:pt idx="2">
                  <c:v>0.33791570088644185</c:v>
                </c:pt>
                <c:pt idx="3">
                  <c:v>0.34177423683446945</c:v>
                </c:pt>
                <c:pt idx="4">
                  <c:v>0.34615423869235973</c:v>
                </c:pt>
                <c:pt idx="5">
                  <c:v>0.35472374185407124</c:v>
                </c:pt>
                <c:pt idx="6">
                  <c:v>0.35558707408513407</c:v>
                </c:pt>
                <c:pt idx="7">
                  <c:v>0.35112935596635969</c:v>
                </c:pt>
                <c:pt idx="8">
                  <c:v>0.34583798355858364</c:v>
                </c:pt>
                <c:pt idx="9">
                  <c:v>0.34370658741873811</c:v>
                </c:pt>
                <c:pt idx="10">
                  <c:v>0.33273260068826782</c:v>
                </c:pt>
              </c:numCache>
            </c:numRef>
          </c:val>
          <c:extLst>
            <c:ext xmlns:c16="http://schemas.microsoft.com/office/drawing/2014/chart" uri="{C3380CC4-5D6E-409C-BE32-E72D297353CC}">
              <c16:uniqueId val="{00000000-4B6D-4C46-B8D2-D140B3D8B85A}"/>
            </c:ext>
          </c:extLst>
        </c:ser>
        <c:ser>
          <c:idx val="1"/>
          <c:order val="1"/>
          <c:tx>
            <c:strRef>
              <c:f>'g1.5'!$A$14</c:f>
              <c:strCache>
                <c:ptCount val="1"/>
                <c:pt idx="0">
                  <c:v>NE</c:v>
                </c:pt>
              </c:strCache>
            </c:strRef>
          </c:tx>
          <c:spPr>
            <a:solidFill>
              <a:srgbClr val="FFC000"/>
            </a:solidFill>
            <a:ln>
              <a:noFill/>
            </a:ln>
            <a:effectLst/>
          </c:spPr>
          <c:invertIfNegative val="0"/>
          <c:cat>
            <c:numRef>
              <c:f>'g1.5'!$B$12:$L$12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'g1.5'!$B$14:$L$14</c:f>
              <c:numCache>
                <c:formatCode>0.0%</c:formatCode>
                <c:ptCount val="11"/>
                <c:pt idx="0">
                  <c:v>0.3607618087088878</c:v>
                </c:pt>
                <c:pt idx="1">
                  <c:v>0.36838726551552431</c:v>
                </c:pt>
                <c:pt idx="2">
                  <c:v>0.36854090739581119</c:v>
                </c:pt>
                <c:pt idx="3">
                  <c:v>0.37547522545056256</c:v>
                </c:pt>
                <c:pt idx="4">
                  <c:v>0.37741752033626658</c:v>
                </c:pt>
                <c:pt idx="5">
                  <c:v>0.38182298941957349</c:v>
                </c:pt>
                <c:pt idx="6">
                  <c:v>0.37717052698273468</c:v>
                </c:pt>
                <c:pt idx="7">
                  <c:v>0.37071152922141076</c:v>
                </c:pt>
                <c:pt idx="8">
                  <c:v>0.36918590727871409</c:v>
                </c:pt>
                <c:pt idx="9">
                  <c:v>0.36849781299365508</c:v>
                </c:pt>
                <c:pt idx="10">
                  <c:v>0.34873534664313233</c:v>
                </c:pt>
              </c:numCache>
            </c:numRef>
          </c:val>
          <c:extLst>
            <c:ext xmlns:c16="http://schemas.microsoft.com/office/drawing/2014/chart" uri="{C3380CC4-5D6E-409C-BE32-E72D297353CC}">
              <c16:uniqueId val="{00000001-4B6D-4C46-B8D2-D140B3D8B85A}"/>
            </c:ext>
          </c:extLst>
        </c:ser>
        <c:dLbls>
          <c:showLegendKey val="0"/>
          <c:showVal val="0"/>
          <c:showCatName val="0"/>
          <c:showSerName val="0"/>
          <c:showPercent val="0"/>
          <c:showBubbleSize val="0"/>
        </c:dLbls>
        <c:gapWidth val="150"/>
        <c:axId val="529960832"/>
        <c:axId val="529954272"/>
      </c:barChart>
      <c:lineChart>
        <c:grouping val="standard"/>
        <c:varyColors val="0"/>
        <c:ser>
          <c:idx val="2"/>
          <c:order val="2"/>
          <c:tx>
            <c:strRef>
              <c:f>'g1.5'!$A$15</c:f>
              <c:strCache>
                <c:ptCount val="1"/>
                <c:pt idx="0">
                  <c:v>SE</c:v>
                </c:pt>
              </c:strCache>
            </c:strRef>
          </c:tx>
          <c:spPr>
            <a:ln w="28575" cap="rnd">
              <a:solidFill>
                <a:srgbClr val="00B050"/>
              </a:solidFill>
              <a:round/>
            </a:ln>
            <a:effectLst/>
          </c:spPr>
          <c:marker>
            <c:symbol val="none"/>
          </c:marker>
          <c:cat>
            <c:numRef>
              <c:f>'g1.5'!$B$12:$L$12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'g1.5'!$B$15:$L$15</c:f>
              <c:numCache>
                <c:formatCode>0.0%</c:formatCode>
                <c:ptCount val="11"/>
                <c:pt idx="0">
                  <c:v>0.35875305857368539</c:v>
                </c:pt>
                <c:pt idx="1">
                  <c:v>0.36183880153166814</c:v>
                </c:pt>
                <c:pt idx="2">
                  <c:v>0.36158178112356609</c:v>
                </c:pt>
                <c:pt idx="3">
                  <c:v>0.378496745314786</c:v>
                </c:pt>
                <c:pt idx="4">
                  <c:v>0.3928978222821129</c:v>
                </c:pt>
                <c:pt idx="5">
                  <c:v>0.40100754873426847</c:v>
                </c:pt>
                <c:pt idx="6">
                  <c:v>0.39075295222652501</c:v>
                </c:pt>
                <c:pt idx="7">
                  <c:v>0.39397635738201664</c:v>
                </c:pt>
                <c:pt idx="8">
                  <c:v>0.39396746454137826</c:v>
                </c:pt>
                <c:pt idx="9">
                  <c:v>0.38561840089379079</c:v>
                </c:pt>
                <c:pt idx="10">
                  <c:v>0.37213940964052061</c:v>
                </c:pt>
              </c:numCache>
            </c:numRef>
          </c:val>
          <c:smooth val="0"/>
          <c:extLst>
            <c:ext xmlns:c16="http://schemas.microsoft.com/office/drawing/2014/chart" uri="{C3380CC4-5D6E-409C-BE32-E72D297353CC}">
              <c16:uniqueId val="{00000002-4B6D-4C46-B8D2-D140B3D8B85A}"/>
            </c:ext>
          </c:extLst>
        </c:ser>
        <c:dLbls>
          <c:showLegendKey val="0"/>
          <c:showVal val="0"/>
          <c:showCatName val="0"/>
          <c:showSerName val="0"/>
          <c:showPercent val="0"/>
          <c:showBubbleSize val="0"/>
        </c:dLbls>
        <c:marker val="1"/>
        <c:smooth val="0"/>
        <c:axId val="529960832"/>
        <c:axId val="529954272"/>
      </c:lineChart>
      <c:catAx>
        <c:axId val="529960832"/>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29954272"/>
        <c:crosses val="autoZero"/>
        <c:auto val="1"/>
        <c:lblAlgn val="ctr"/>
        <c:lblOffset val="100"/>
        <c:noMultiLvlLbl val="0"/>
      </c:catAx>
      <c:valAx>
        <c:axId val="529954272"/>
        <c:scaling>
          <c:orientation val="minMax"/>
          <c:min val="0.30000000000000004"/>
        </c:scaling>
        <c:delete val="1"/>
        <c:axPos val="l"/>
        <c:numFmt formatCode="0.0%" sourceLinked="1"/>
        <c:majorTickMark val="none"/>
        <c:minorTickMark val="none"/>
        <c:tickLblPos val="nextTo"/>
        <c:crossAx val="529960832"/>
        <c:crosses val="autoZero"/>
        <c:crossBetween val="between"/>
      </c:valAx>
      <c:spPr>
        <a:noFill/>
        <a:ln>
          <a:noFill/>
        </a:ln>
        <a:effectLst/>
      </c:spPr>
    </c:plotArea>
    <c:legend>
      <c:legendPos val="b"/>
      <c:layout>
        <c:manualLayout>
          <c:xMode val="edge"/>
          <c:yMode val="edge"/>
          <c:x val="0.63232217847769023"/>
          <c:y val="0.88112249409684007"/>
          <c:w val="0.32980008748906386"/>
          <c:h val="8.06457257358959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'g1.6'!$B$13</c:f>
              <c:strCache>
                <c:ptCount val="1"/>
                <c:pt idx="0">
                  <c:v>BR</c:v>
                </c:pt>
              </c:strCache>
            </c:strRef>
          </c:tx>
          <c:spPr>
            <a:solidFill>
              <a:srgbClr val="FF0000"/>
            </a:solidFill>
            <a:ln>
              <a:noFill/>
            </a:ln>
            <a:effectLst/>
          </c:spPr>
          <c:invertIfNegative val="0"/>
          <c:cat>
            <c:numRef>
              <c:f>'g1.6'!$C$12:$M$12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'g1.6'!$C$13:$M$13</c:f>
              <c:numCache>
                <c:formatCode>0.0%</c:formatCode>
                <c:ptCount val="11"/>
                <c:pt idx="0">
                  <c:v>8.7729908048361241E-2</c:v>
                </c:pt>
                <c:pt idx="1">
                  <c:v>8.9828995732091008E-2</c:v>
                </c:pt>
                <c:pt idx="2">
                  <c:v>8.9697305784712272E-2</c:v>
                </c:pt>
                <c:pt idx="3">
                  <c:v>9.0685963106434744E-2</c:v>
                </c:pt>
                <c:pt idx="4">
                  <c:v>8.9109570471347391E-2</c:v>
                </c:pt>
                <c:pt idx="5">
                  <c:v>9.0925845097565849E-2</c:v>
                </c:pt>
                <c:pt idx="6">
                  <c:v>9.1420324474967882E-2</c:v>
                </c:pt>
                <c:pt idx="7">
                  <c:v>9.2351976219193235E-2</c:v>
                </c:pt>
                <c:pt idx="8">
                  <c:v>9.0442925121010612E-2</c:v>
                </c:pt>
                <c:pt idx="9">
                  <c:v>9.1754632581287576E-2</c:v>
                </c:pt>
                <c:pt idx="10">
                  <c:v>8.6782782320786012E-2</c:v>
                </c:pt>
              </c:numCache>
            </c:numRef>
          </c:val>
          <c:extLst>
            <c:ext xmlns:c16="http://schemas.microsoft.com/office/drawing/2014/chart" uri="{C3380CC4-5D6E-409C-BE32-E72D297353CC}">
              <c16:uniqueId val="{00000000-67D9-4F4C-BAB1-394C2FB4CE0E}"/>
            </c:ext>
          </c:extLst>
        </c:ser>
        <c:ser>
          <c:idx val="1"/>
          <c:order val="1"/>
          <c:tx>
            <c:strRef>
              <c:f>'g1.6'!$B$14</c:f>
              <c:strCache>
                <c:ptCount val="1"/>
                <c:pt idx="0">
                  <c:v>NE</c:v>
                </c:pt>
              </c:strCache>
            </c:strRef>
          </c:tx>
          <c:spPr>
            <a:solidFill>
              <a:srgbClr val="FFC000"/>
            </a:solidFill>
            <a:ln>
              <a:noFill/>
            </a:ln>
            <a:effectLst/>
          </c:spPr>
          <c:invertIfNegative val="0"/>
          <c:cat>
            <c:numRef>
              <c:f>'g1.6'!$C$12:$M$12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'g1.6'!$C$14:$M$14</c:f>
              <c:numCache>
                <c:formatCode>0.0%</c:formatCode>
                <c:ptCount val="11"/>
                <c:pt idx="0">
                  <c:v>9.430518811532751E-2</c:v>
                </c:pt>
                <c:pt idx="1">
                  <c:v>9.7132896465790611E-2</c:v>
                </c:pt>
                <c:pt idx="2">
                  <c:v>9.4972165430594252E-2</c:v>
                </c:pt>
                <c:pt idx="3">
                  <c:v>9.6982259168248708E-2</c:v>
                </c:pt>
                <c:pt idx="4">
                  <c:v>9.5876180742060169E-2</c:v>
                </c:pt>
                <c:pt idx="5">
                  <c:v>9.6588061103106984E-2</c:v>
                </c:pt>
                <c:pt idx="6">
                  <c:v>9.5809869223102473E-2</c:v>
                </c:pt>
                <c:pt idx="7">
                  <c:v>9.7067302721415769E-2</c:v>
                </c:pt>
                <c:pt idx="8">
                  <c:v>9.6354482429229033E-2</c:v>
                </c:pt>
                <c:pt idx="9">
                  <c:v>9.8617011397665863E-2</c:v>
                </c:pt>
                <c:pt idx="10">
                  <c:v>9.233394837966985E-2</c:v>
                </c:pt>
              </c:numCache>
            </c:numRef>
          </c:val>
          <c:extLst>
            <c:ext xmlns:c16="http://schemas.microsoft.com/office/drawing/2014/chart" uri="{C3380CC4-5D6E-409C-BE32-E72D297353CC}">
              <c16:uniqueId val="{00000001-67D9-4F4C-BAB1-394C2FB4CE0E}"/>
            </c:ext>
          </c:extLst>
        </c:ser>
        <c:dLbls>
          <c:showLegendKey val="0"/>
          <c:showVal val="0"/>
          <c:showCatName val="0"/>
          <c:showSerName val="0"/>
          <c:showPercent val="0"/>
          <c:showBubbleSize val="0"/>
        </c:dLbls>
        <c:gapWidth val="150"/>
        <c:axId val="619118744"/>
        <c:axId val="619120384"/>
      </c:barChart>
      <c:lineChart>
        <c:grouping val="standard"/>
        <c:varyColors val="0"/>
        <c:ser>
          <c:idx val="2"/>
          <c:order val="2"/>
          <c:tx>
            <c:strRef>
              <c:f>'g1.6'!$B$15</c:f>
              <c:strCache>
                <c:ptCount val="1"/>
                <c:pt idx="0">
                  <c:v>SE</c:v>
                </c:pt>
              </c:strCache>
            </c:strRef>
          </c:tx>
          <c:spPr>
            <a:ln w="28575" cap="rnd">
              <a:solidFill>
                <a:srgbClr val="00B050"/>
              </a:solidFill>
              <a:round/>
            </a:ln>
            <a:effectLst/>
          </c:spPr>
          <c:marker>
            <c:symbol val="none"/>
          </c:marker>
          <c:cat>
            <c:numRef>
              <c:f>'g1.6'!$C$12:$M$12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'g1.6'!$C$15:$M$15</c:f>
              <c:numCache>
                <c:formatCode>0.0%</c:formatCode>
                <c:ptCount val="11"/>
                <c:pt idx="0">
                  <c:v>9.8896911888829708E-2</c:v>
                </c:pt>
                <c:pt idx="1">
                  <c:v>0.10049669046290394</c:v>
                </c:pt>
                <c:pt idx="2">
                  <c:v>9.6116696981426303E-2</c:v>
                </c:pt>
                <c:pt idx="3">
                  <c:v>0.10073096787341949</c:v>
                </c:pt>
                <c:pt idx="4">
                  <c:v>0.10380534943940223</c:v>
                </c:pt>
                <c:pt idx="5">
                  <c:v>0.10715509669430028</c:v>
                </c:pt>
                <c:pt idx="6">
                  <c:v>0.10450805234248173</c:v>
                </c:pt>
                <c:pt idx="7">
                  <c:v>0.10771134159463173</c:v>
                </c:pt>
                <c:pt idx="8">
                  <c:v>0.10866252184381336</c:v>
                </c:pt>
                <c:pt idx="9">
                  <c:v>0.10719090528268596</c:v>
                </c:pt>
                <c:pt idx="10">
                  <c:v>0.10062746173286019</c:v>
                </c:pt>
              </c:numCache>
            </c:numRef>
          </c:val>
          <c:smooth val="0"/>
          <c:extLst>
            <c:ext xmlns:c16="http://schemas.microsoft.com/office/drawing/2014/chart" uri="{C3380CC4-5D6E-409C-BE32-E72D297353CC}">
              <c16:uniqueId val="{00000002-67D9-4F4C-BAB1-394C2FB4CE0E}"/>
            </c:ext>
          </c:extLst>
        </c:ser>
        <c:dLbls>
          <c:showLegendKey val="0"/>
          <c:showVal val="0"/>
          <c:showCatName val="0"/>
          <c:showSerName val="0"/>
          <c:showPercent val="0"/>
          <c:showBubbleSize val="0"/>
        </c:dLbls>
        <c:marker val="1"/>
        <c:smooth val="0"/>
        <c:axId val="619118744"/>
        <c:axId val="619120384"/>
      </c:lineChart>
      <c:catAx>
        <c:axId val="61911874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19120384"/>
        <c:crosses val="autoZero"/>
        <c:auto val="1"/>
        <c:lblAlgn val="ctr"/>
        <c:lblOffset val="100"/>
        <c:noMultiLvlLbl val="0"/>
      </c:catAx>
      <c:valAx>
        <c:axId val="619120384"/>
        <c:scaling>
          <c:orientation val="minMax"/>
          <c:min val="8.0000000000000016E-2"/>
        </c:scaling>
        <c:delete val="1"/>
        <c:axPos val="l"/>
        <c:numFmt formatCode="0.0%" sourceLinked="1"/>
        <c:majorTickMark val="none"/>
        <c:minorTickMark val="none"/>
        <c:tickLblPos val="nextTo"/>
        <c:crossAx val="619118744"/>
        <c:crosses val="autoZero"/>
        <c:crossBetween val="between"/>
      </c:valAx>
      <c:spPr>
        <a:noFill/>
        <a:ln>
          <a:noFill/>
        </a:ln>
        <a:effectLst/>
      </c:spPr>
    </c:plotArea>
    <c:legend>
      <c:legendPos val="b"/>
      <c:layout>
        <c:manualLayout>
          <c:xMode val="edge"/>
          <c:yMode val="edge"/>
          <c:x val="0.62398884514435704"/>
          <c:y val="0.89409667541557303"/>
          <c:w val="0.32980008748906386"/>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'g1.7'!$B$13</c:f>
              <c:strCache>
                <c:ptCount val="1"/>
                <c:pt idx="0">
                  <c:v>BR</c:v>
                </c:pt>
              </c:strCache>
            </c:strRef>
          </c:tx>
          <c:spPr>
            <a:solidFill>
              <a:srgbClr val="FFC000"/>
            </a:solidFill>
            <a:ln>
              <a:noFill/>
            </a:ln>
            <a:effectLst/>
          </c:spPr>
          <c:invertIfNegative val="0"/>
          <c:cat>
            <c:numRef>
              <c:f>'g1.7'!$C$12:$M$12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'g1.7'!$C$13:$M$13</c:f>
              <c:numCache>
                <c:formatCode>0.0%</c:formatCode>
                <c:ptCount val="11"/>
                <c:pt idx="0">
                  <c:v>0.15003344187251855</c:v>
                </c:pt>
                <c:pt idx="1">
                  <c:v>0.14987745585280254</c:v>
                </c:pt>
                <c:pt idx="2">
                  <c:v>0.14964421902649389</c:v>
                </c:pt>
                <c:pt idx="3">
                  <c:v>0.1458954518264359</c:v>
                </c:pt>
                <c:pt idx="4">
                  <c:v>0.1395094943136044</c:v>
                </c:pt>
                <c:pt idx="5">
                  <c:v>0.14012939418961967</c:v>
                </c:pt>
                <c:pt idx="6">
                  <c:v>0.13550192301312011</c:v>
                </c:pt>
                <c:pt idx="7">
                  <c:v>0.1387223313596474</c:v>
                </c:pt>
                <c:pt idx="8">
                  <c:v>0.14177198888486128</c:v>
                </c:pt>
                <c:pt idx="9">
                  <c:v>0.13972509081243803</c:v>
                </c:pt>
                <c:pt idx="10">
                  <c:v>0.1333395185055051</c:v>
                </c:pt>
              </c:numCache>
            </c:numRef>
          </c:val>
          <c:extLst>
            <c:ext xmlns:c16="http://schemas.microsoft.com/office/drawing/2014/chart" uri="{C3380CC4-5D6E-409C-BE32-E72D297353CC}">
              <c16:uniqueId val="{00000000-4B45-467A-8F69-1719EC34FCFA}"/>
            </c:ext>
          </c:extLst>
        </c:ser>
        <c:ser>
          <c:idx val="1"/>
          <c:order val="1"/>
          <c:tx>
            <c:strRef>
              <c:f>'g1.7'!$B$14</c:f>
              <c:strCache>
                <c:ptCount val="1"/>
                <c:pt idx="0">
                  <c:v>NE</c:v>
                </c:pt>
              </c:strCache>
            </c:strRef>
          </c:tx>
          <c:spPr>
            <a:solidFill>
              <a:srgbClr val="FF0000"/>
            </a:solidFill>
            <a:ln>
              <a:noFill/>
            </a:ln>
            <a:effectLst/>
          </c:spPr>
          <c:invertIfNegative val="0"/>
          <c:cat>
            <c:numRef>
              <c:f>'g1.7'!$C$12:$M$12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'g1.7'!$C$14:$M$14</c:f>
              <c:numCache>
                <c:formatCode>0.0%</c:formatCode>
                <c:ptCount val="11"/>
                <c:pt idx="0">
                  <c:v>0.12321423960724076</c:v>
                </c:pt>
                <c:pt idx="1">
                  <c:v>0.1246103218388358</c:v>
                </c:pt>
                <c:pt idx="2">
                  <c:v>0.12731922650208671</c:v>
                </c:pt>
                <c:pt idx="3">
                  <c:v>0.12478720018431358</c:v>
                </c:pt>
                <c:pt idx="4">
                  <c:v>0.11934624073818487</c:v>
                </c:pt>
                <c:pt idx="5">
                  <c:v>0.11839456083616993</c:v>
                </c:pt>
                <c:pt idx="6">
                  <c:v>0.11780521228697</c:v>
                </c:pt>
                <c:pt idx="7">
                  <c:v>0.11938997593706206</c:v>
                </c:pt>
                <c:pt idx="8">
                  <c:v>0.12244183105043799</c:v>
                </c:pt>
                <c:pt idx="9">
                  <c:v>0.12478586709232842</c:v>
                </c:pt>
                <c:pt idx="10">
                  <c:v>0.12123073895857604</c:v>
                </c:pt>
              </c:numCache>
            </c:numRef>
          </c:val>
          <c:extLst>
            <c:ext xmlns:c16="http://schemas.microsoft.com/office/drawing/2014/chart" uri="{C3380CC4-5D6E-409C-BE32-E72D297353CC}">
              <c16:uniqueId val="{00000001-4B45-467A-8F69-1719EC34FCFA}"/>
            </c:ext>
          </c:extLst>
        </c:ser>
        <c:dLbls>
          <c:showLegendKey val="0"/>
          <c:showVal val="0"/>
          <c:showCatName val="0"/>
          <c:showSerName val="0"/>
          <c:showPercent val="0"/>
          <c:showBubbleSize val="0"/>
        </c:dLbls>
        <c:gapWidth val="150"/>
        <c:axId val="619118744"/>
        <c:axId val="619120384"/>
      </c:barChart>
      <c:lineChart>
        <c:grouping val="standard"/>
        <c:varyColors val="0"/>
        <c:ser>
          <c:idx val="2"/>
          <c:order val="2"/>
          <c:tx>
            <c:strRef>
              <c:f>'g1.7'!$B$15</c:f>
              <c:strCache>
                <c:ptCount val="1"/>
                <c:pt idx="0">
                  <c:v>SE</c:v>
                </c:pt>
              </c:strCache>
            </c:strRef>
          </c:tx>
          <c:spPr>
            <a:ln w="28575" cap="rnd">
              <a:solidFill>
                <a:srgbClr val="00B050"/>
              </a:solidFill>
              <a:round/>
            </a:ln>
            <a:effectLst/>
          </c:spPr>
          <c:marker>
            <c:symbol val="none"/>
          </c:marker>
          <c:cat>
            <c:numRef>
              <c:f>'g1.7'!$C$12:$M$12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'g1.7'!$C$15:$M$15</c:f>
              <c:numCache>
                <c:formatCode>0.0%</c:formatCode>
                <c:ptCount val="11"/>
                <c:pt idx="0">
                  <c:v>0.10293771717352004</c:v>
                </c:pt>
                <c:pt idx="1">
                  <c:v>0.10548104618439641</c:v>
                </c:pt>
                <c:pt idx="2">
                  <c:v>0.1063615453180508</c:v>
                </c:pt>
                <c:pt idx="3">
                  <c:v>0.10548238127045946</c:v>
                </c:pt>
                <c:pt idx="4">
                  <c:v>0.10161207975323923</c:v>
                </c:pt>
                <c:pt idx="5">
                  <c:v>0.10498760816542575</c:v>
                </c:pt>
                <c:pt idx="6">
                  <c:v>0.10611649538598485</c:v>
                </c:pt>
                <c:pt idx="7">
                  <c:v>0.10560485224342803</c:v>
                </c:pt>
                <c:pt idx="8">
                  <c:v>0.11271641510459249</c:v>
                </c:pt>
                <c:pt idx="9">
                  <c:v>0.10781547324071389</c:v>
                </c:pt>
                <c:pt idx="10">
                  <c:v>0.10397989948960308</c:v>
                </c:pt>
              </c:numCache>
            </c:numRef>
          </c:val>
          <c:smooth val="0"/>
          <c:extLst>
            <c:ext xmlns:c16="http://schemas.microsoft.com/office/drawing/2014/chart" uri="{C3380CC4-5D6E-409C-BE32-E72D297353CC}">
              <c16:uniqueId val="{00000002-4B45-467A-8F69-1719EC34FCFA}"/>
            </c:ext>
          </c:extLst>
        </c:ser>
        <c:dLbls>
          <c:showLegendKey val="0"/>
          <c:showVal val="0"/>
          <c:showCatName val="0"/>
          <c:showSerName val="0"/>
          <c:showPercent val="0"/>
          <c:showBubbleSize val="0"/>
        </c:dLbls>
        <c:marker val="1"/>
        <c:smooth val="0"/>
        <c:axId val="619118744"/>
        <c:axId val="619120384"/>
      </c:lineChart>
      <c:catAx>
        <c:axId val="61911874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19120384"/>
        <c:crosses val="autoZero"/>
        <c:auto val="1"/>
        <c:lblAlgn val="ctr"/>
        <c:lblOffset val="100"/>
        <c:noMultiLvlLbl val="0"/>
      </c:catAx>
      <c:valAx>
        <c:axId val="619120384"/>
        <c:scaling>
          <c:orientation val="minMax"/>
          <c:min val="0.1"/>
        </c:scaling>
        <c:delete val="1"/>
        <c:axPos val="l"/>
        <c:numFmt formatCode="0.0%" sourceLinked="1"/>
        <c:majorTickMark val="none"/>
        <c:minorTickMark val="none"/>
        <c:tickLblPos val="nextTo"/>
        <c:crossAx val="619118744"/>
        <c:crosses val="autoZero"/>
        <c:crossBetween val="between"/>
      </c:valAx>
      <c:spPr>
        <a:noFill/>
        <a:ln>
          <a:noFill/>
        </a:ln>
        <a:effectLst/>
      </c:spPr>
    </c:plotArea>
    <c:legend>
      <c:legendPos val="b"/>
      <c:layout>
        <c:manualLayout>
          <c:xMode val="edge"/>
          <c:yMode val="edge"/>
          <c:x val="0.62954440069991247"/>
          <c:y val="0.89409667541557303"/>
          <c:w val="0.32980008748906386"/>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'g1.8'!$A$13</c:f>
              <c:strCache>
                <c:ptCount val="1"/>
                <c:pt idx="0">
                  <c:v>BR</c:v>
                </c:pt>
              </c:strCache>
            </c:strRef>
          </c:tx>
          <c:spPr>
            <a:solidFill>
              <a:srgbClr val="FFC000"/>
            </a:solidFill>
            <a:ln>
              <a:noFill/>
            </a:ln>
            <a:effectLst/>
          </c:spPr>
          <c:invertIfNegative val="0"/>
          <c:cat>
            <c:numRef>
              <c:f>'g1.8'!$B$12:$L$12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'g1.8'!$B$13:$L$13</c:f>
              <c:numCache>
                <c:formatCode>0.0%</c:formatCode>
                <c:ptCount val="11"/>
                <c:pt idx="0">
                  <c:v>0.42249784924625117</c:v>
                </c:pt>
                <c:pt idx="1">
                  <c:v>0.41867026233084775</c:v>
                </c:pt>
                <c:pt idx="2">
                  <c:v>0.4133958909686033</c:v>
                </c:pt>
                <c:pt idx="3">
                  <c:v>0.41225770593752487</c:v>
                </c:pt>
                <c:pt idx="4">
                  <c:v>0.41551490233841426</c:v>
                </c:pt>
                <c:pt idx="5">
                  <c:v>0.40442263876285256</c:v>
                </c:pt>
                <c:pt idx="6">
                  <c:v>0.40778246089532949</c:v>
                </c:pt>
                <c:pt idx="7">
                  <c:v>0.40719179273064549</c:v>
                </c:pt>
                <c:pt idx="8">
                  <c:v>0.40993035405769196</c:v>
                </c:pt>
                <c:pt idx="9">
                  <c:v>0.41248869454337572</c:v>
                </c:pt>
                <c:pt idx="10">
                  <c:v>0.43579219766822458</c:v>
                </c:pt>
              </c:numCache>
            </c:numRef>
          </c:val>
          <c:extLst>
            <c:ext xmlns:c16="http://schemas.microsoft.com/office/drawing/2014/chart" uri="{C3380CC4-5D6E-409C-BE32-E72D297353CC}">
              <c16:uniqueId val="{00000000-AD55-4169-8D72-80DEE4CDC6AC}"/>
            </c:ext>
          </c:extLst>
        </c:ser>
        <c:ser>
          <c:idx val="1"/>
          <c:order val="1"/>
          <c:tx>
            <c:strRef>
              <c:f>'g1.8'!$A$14</c:f>
              <c:strCache>
                <c:ptCount val="1"/>
                <c:pt idx="0">
                  <c:v>NE</c:v>
                </c:pt>
              </c:strCache>
            </c:strRef>
          </c:tx>
          <c:spPr>
            <a:solidFill>
              <a:srgbClr val="FF0000"/>
            </a:solidFill>
            <a:ln>
              <a:noFill/>
            </a:ln>
            <a:effectLst/>
          </c:spPr>
          <c:invertIfNegative val="0"/>
          <c:cat>
            <c:numRef>
              <c:f>'g1.8'!$B$12:$L$12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'g1.8'!$B$14:$L$14</c:f>
              <c:numCache>
                <c:formatCode>0.0%</c:formatCode>
                <c:ptCount val="11"/>
                <c:pt idx="0">
                  <c:v>0.41300618708863734</c:v>
                </c:pt>
                <c:pt idx="1">
                  <c:v>0.40312444715340329</c:v>
                </c:pt>
                <c:pt idx="2">
                  <c:v>0.40246650419400321</c:v>
                </c:pt>
                <c:pt idx="3">
                  <c:v>0.39595391144701153</c:v>
                </c:pt>
                <c:pt idx="4">
                  <c:v>0.40017422787416607</c:v>
                </c:pt>
                <c:pt idx="5">
                  <c:v>0.39602781551117422</c:v>
                </c:pt>
                <c:pt idx="6">
                  <c:v>0.40180761604763876</c:v>
                </c:pt>
                <c:pt idx="7">
                  <c:v>0.40481493988677097</c:v>
                </c:pt>
                <c:pt idx="8">
                  <c:v>0.40283324021077066</c:v>
                </c:pt>
                <c:pt idx="9">
                  <c:v>0.39847127411998695</c:v>
                </c:pt>
                <c:pt idx="10">
                  <c:v>0.42890304570612653</c:v>
                </c:pt>
              </c:numCache>
            </c:numRef>
          </c:val>
          <c:extLst>
            <c:ext xmlns:c16="http://schemas.microsoft.com/office/drawing/2014/chart" uri="{C3380CC4-5D6E-409C-BE32-E72D297353CC}">
              <c16:uniqueId val="{00000001-AD55-4169-8D72-80DEE4CDC6AC}"/>
            </c:ext>
          </c:extLst>
        </c:ser>
        <c:dLbls>
          <c:showLegendKey val="0"/>
          <c:showVal val="0"/>
          <c:showCatName val="0"/>
          <c:showSerName val="0"/>
          <c:showPercent val="0"/>
          <c:showBubbleSize val="0"/>
        </c:dLbls>
        <c:gapWidth val="150"/>
        <c:axId val="420005784"/>
        <c:axId val="420007096"/>
      </c:barChart>
      <c:lineChart>
        <c:grouping val="standard"/>
        <c:varyColors val="0"/>
        <c:ser>
          <c:idx val="2"/>
          <c:order val="2"/>
          <c:tx>
            <c:strRef>
              <c:f>'g1.8'!$A$15</c:f>
              <c:strCache>
                <c:ptCount val="1"/>
                <c:pt idx="0">
                  <c:v>SE</c:v>
                </c:pt>
              </c:strCache>
            </c:strRef>
          </c:tx>
          <c:spPr>
            <a:ln w="28575" cap="rnd">
              <a:solidFill>
                <a:srgbClr val="00B050"/>
              </a:solidFill>
              <a:round/>
            </a:ln>
            <a:effectLst/>
          </c:spPr>
          <c:marker>
            <c:symbol val="none"/>
          </c:marker>
          <c:cat>
            <c:numRef>
              <c:f>'g1.8'!$B$12:$L$12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'g1.8'!$B$15:$L$15</c:f>
              <c:numCache>
                <c:formatCode>0.0%</c:formatCode>
                <c:ptCount val="11"/>
                <c:pt idx="0">
                  <c:v>0.43153045706222815</c:v>
                </c:pt>
                <c:pt idx="1">
                  <c:v>0.42606261554984071</c:v>
                </c:pt>
                <c:pt idx="2">
                  <c:v>0.42999629979336473</c:v>
                </c:pt>
                <c:pt idx="3">
                  <c:v>0.40942572867634697</c:v>
                </c:pt>
                <c:pt idx="4">
                  <c:v>0.39527568647518557</c:v>
                </c:pt>
                <c:pt idx="5">
                  <c:v>0.38005494409793383</c:v>
                </c:pt>
                <c:pt idx="6">
                  <c:v>0.39156593030951575</c:v>
                </c:pt>
                <c:pt idx="7">
                  <c:v>0.38552416812441165</c:v>
                </c:pt>
                <c:pt idx="8">
                  <c:v>0.37548257836911514</c:v>
                </c:pt>
                <c:pt idx="9">
                  <c:v>0.39104724936272167</c:v>
                </c:pt>
                <c:pt idx="10">
                  <c:v>0.41507109881769988</c:v>
                </c:pt>
              </c:numCache>
            </c:numRef>
          </c:val>
          <c:smooth val="0"/>
          <c:extLst>
            <c:ext xmlns:c16="http://schemas.microsoft.com/office/drawing/2014/chart" uri="{C3380CC4-5D6E-409C-BE32-E72D297353CC}">
              <c16:uniqueId val="{00000002-AD55-4169-8D72-80DEE4CDC6AC}"/>
            </c:ext>
          </c:extLst>
        </c:ser>
        <c:dLbls>
          <c:showLegendKey val="0"/>
          <c:showVal val="0"/>
          <c:showCatName val="0"/>
          <c:showSerName val="0"/>
          <c:showPercent val="0"/>
          <c:showBubbleSize val="0"/>
        </c:dLbls>
        <c:marker val="1"/>
        <c:smooth val="0"/>
        <c:axId val="420005784"/>
        <c:axId val="420007096"/>
      </c:lineChart>
      <c:catAx>
        <c:axId val="42000578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20007096"/>
        <c:crosses val="autoZero"/>
        <c:auto val="1"/>
        <c:lblAlgn val="ctr"/>
        <c:lblOffset val="100"/>
        <c:noMultiLvlLbl val="0"/>
      </c:catAx>
      <c:valAx>
        <c:axId val="420007096"/>
        <c:scaling>
          <c:orientation val="minMax"/>
        </c:scaling>
        <c:delete val="1"/>
        <c:axPos val="l"/>
        <c:numFmt formatCode="0.0%" sourceLinked="1"/>
        <c:majorTickMark val="none"/>
        <c:minorTickMark val="none"/>
        <c:tickLblPos val="nextTo"/>
        <c:crossAx val="420005784"/>
        <c:crosses val="autoZero"/>
        <c:crossBetween val="between"/>
      </c:valAx>
      <c:spPr>
        <a:noFill/>
        <a:ln>
          <a:noFill/>
        </a:ln>
        <a:effectLst/>
      </c:spPr>
    </c:plotArea>
    <c:legend>
      <c:legendPos val="b"/>
      <c:layout>
        <c:manualLayout>
          <c:xMode val="edge"/>
          <c:yMode val="edge"/>
          <c:x val="0.62676662292213481"/>
          <c:y val="0.89409667541557303"/>
          <c:w val="0.32980008748906386"/>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2010-2020</a:t>
            </a:r>
          </a:p>
        </c:rich>
      </c:tx>
      <c:layout>
        <c:manualLayout>
          <c:xMode val="edge"/>
          <c:yMode val="edge"/>
          <c:x val="0"/>
          <c:y val="0"/>
        </c:manualLayout>
      </c:layout>
      <c:overlay val="0"/>
      <c:spPr>
        <a:noFill/>
        <a:ln>
          <a:noFill/>
        </a:ln>
        <a:effectLst/>
      </c:spPr>
    </c:title>
    <c:autoTitleDeleted val="0"/>
    <c:plotArea>
      <c:layout>
        <c:manualLayout>
          <c:layoutTarget val="inner"/>
          <c:xMode val="edge"/>
          <c:yMode val="edge"/>
          <c:x val="0.46904174679125538"/>
          <c:y val="0.15360046550781745"/>
          <c:w val="0.52658041971862801"/>
          <c:h val="0.72088764946048411"/>
        </c:manualLayout>
      </c:layout>
      <c:barChart>
        <c:barDir val="bar"/>
        <c:grouping val="clustered"/>
        <c:varyColors val="0"/>
        <c:ser>
          <c:idx val="0"/>
          <c:order val="0"/>
          <c:invertIfNegative val="0"/>
          <c:dLbls>
            <c:dLbl>
              <c:idx val="0"/>
              <c:layout>
                <c:manualLayout>
                  <c:x val="5.2313389096253996E-3"/>
                  <c:y val="0"/>
                </c:manualLayout>
              </c:layout>
              <c:spPr>
                <a:noFill/>
                <a:ln>
                  <a:noFill/>
                </a:ln>
                <a:effectLst/>
              </c:spPr>
              <c:txPr>
                <a:bodyPr wrap="square" lIns="38100" tIns="19050" rIns="38100" bIns="19050" anchor="ctr">
                  <a:spAutoFit/>
                </a:bodyPr>
                <a:lstStyle/>
                <a:p>
                  <a:pPr>
                    <a:defRPr>
                      <a:solidFill>
                        <a:sysClr val="windowText" lastClr="000000"/>
                      </a:solidFill>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01-4A5B-BCC7-29390989DD2B}"/>
                </c:ext>
              </c:extLst>
            </c:dLbl>
            <c:dLbl>
              <c:idx val="1"/>
              <c:layout>
                <c:manualLayout>
                  <c:x val="-5.0852478920113825E-3"/>
                  <c:y val="0"/>
                </c:manualLayout>
              </c:layout>
              <c:spPr>
                <a:noFill/>
                <a:ln>
                  <a:noFill/>
                </a:ln>
                <a:effectLst/>
              </c:spPr>
              <c:txPr>
                <a:bodyPr wrap="square" lIns="38100" tIns="19050" rIns="38100" bIns="19050" anchor="ctr">
                  <a:spAutoFit/>
                </a:bodyPr>
                <a:lstStyle/>
                <a:p>
                  <a:pPr>
                    <a:defRPr>
                      <a:solidFill>
                        <a:sysClr val="windowText" lastClr="000000"/>
                      </a:solidFill>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401-4A5B-BCC7-29390989DD2B}"/>
                </c:ext>
              </c:extLst>
            </c:dLbl>
            <c:spPr>
              <a:noFill/>
              <a:ln>
                <a:noFill/>
              </a:ln>
              <a:effectLst/>
            </c:spPr>
            <c:txPr>
              <a:bodyPr wrap="square" lIns="38100" tIns="19050" rIns="38100" bIns="19050" anchor="ctr">
                <a:spAutoFit/>
              </a:bodyPr>
              <a:lstStyle/>
              <a:p>
                <a:pPr>
                  <a:defRPr>
                    <a:solidFill>
                      <a:schemeClr val="bg1"/>
                    </a:solidFill>
                  </a:defRPr>
                </a:pPr>
                <a:endParaRPr lang="pt-B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'g1.9'!$B$20:$B$25</c:f>
              <c:strCache>
                <c:ptCount val="6"/>
                <c:pt idx="0">
                  <c:v>Informação e comunicação</c:v>
                </c:pt>
                <c:pt idx="1">
                  <c:v>Pecuária, inclusive apoio à Pecuária</c:v>
                </c:pt>
                <c:pt idx="2">
                  <c:v>Atividades imobiliárias</c:v>
                </c:pt>
                <c:pt idx="3">
                  <c:v>Atividades financeiras, de seguros e serviços relacionados</c:v>
                </c:pt>
                <c:pt idx="4">
                  <c:v>Atividades profissionais, científicas e técnicas, administrativas e serviços complementares</c:v>
                </c:pt>
                <c:pt idx="5">
                  <c:v>Produção florestal, pesca e aquicultura</c:v>
                </c:pt>
              </c:strCache>
            </c:strRef>
          </c:cat>
          <c:val>
            <c:numRef>
              <c:f>'g1.9'!$C$20:$C$25</c:f>
              <c:numCache>
                <c:formatCode>0.0</c:formatCode>
                <c:ptCount val="6"/>
                <c:pt idx="0">
                  <c:v>10.236517477985544</c:v>
                </c:pt>
                <c:pt idx="1">
                  <c:v>14.301326936082162</c:v>
                </c:pt>
                <c:pt idx="2">
                  <c:v>30.12964010743886</c:v>
                </c:pt>
                <c:pt idx="3">
                  <c:v>43.934410876444929</c:v>
                </c:pt>
                <c:pt idx="4">
                  <c:v>46.738210109922591</c:v>
                </c:pt>
                <c:pt idx="5">
                  <c:v>72.2179740555531</c:v>
                </c:pt>
              </c:numCache>
            </c:numRef>
          </c:val>
          <c:extLst>
            <c:ext xmlns:c16="http://schemas.microsoft.com/office/drawing/2014/chart" uri="{C3380CC4-5D6E-409C-BE32-E72D297353CC}">
              <c16:uniqueId val="{00000000-E67A-4F3D-871E-911E46108870}"/>
            </c:ext>
          </c:extLst>
        </c:ser>
        <c:dLbls>
          <c:dLblPos val="outEnd"/>
          <c:showLegendKey val="0"/>
          <c:showVal val="1"/>
          <c:showCatName val="0"/>
          <c:showSerName val="0"/>
          <c:showPercent val="0"/>
          <c:showBubbleSize val="0"/>
        </c:dLbls>
        <c:gapWidth val="50"/>
        <c:axId val="633343064"/>
        <c:axId val="1"/>
      </c:barChart>
      <c:catAx>
        <c:axId val="633343064"/>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
        <c:crosses val="autoZero"/>
        <c:auto val="1"/>
        <c:lblAlgn val="ctr"/>
        <c:lblOffset val="100"/>
        <c:noMultiLvlLbl val="0"/>
      </c:catAx>
      <c:valAx>
        <c:axId val="1"/>
        <c:scaling>
          <c:orientation val="minMax"/>
          <c:min val="0"/>
        </c:scaling>
        <c:delete val="1"/>
        <c:axPos val="b"/>
        <c:numFmt formatCode="0.0" sourceLinked="1"/>
        <c:majorTickMark val="none"/>
        <c:minorTickMark val="none"/>
        <c:tickLblPos val="nextTo"/>
        <c:crossAx val="633343064"/>
        <c:crosses val="autoZero"/>
        <c:crossBetween val="between"/>
      </c:valAx>
      <c:spPr>
        <a:noFill/>
        <a:ln w="25400">
          <a:noFill/>
        </a:ln>
      </c:spPr>
    </c:plotArea>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000" b="0" i="0" u="none" strike="noStrike" kern="1200" spc="0" baseline="0">
                <a:solidFill>
                  <a:schemeClr val="tx1">
                    <a:lumMod val="65000"/>
                    <a:lumOff val="35000"/>
                  </a:schemeClr>
                </a:solidFill>
                <a:latin typeface="+mn-lt"/>
                <a:ea typeface="+mn-ea"/>
                <a:cs typeface="+mn-cs"/>
              </a:defRPr>
            </a:pPr>
            <a:r>
              <a:rPr lang="pt-BR" sz="1000"/>
              <a:t>2019-2020</a:t>
            </a:r>
          </a:p>
        </c:rich>
      </c:tx>
      <c:layout>
        <c:manualLayout>
          <c:xMode val="edge"/>
          <c:yMode val="edge"/>
          <c:x val="2.016766543226815E-2"/>
          <c:y val="4.7023644006577384E-3"/>
        </c:manualLayout>
      </c:layout>
      <c:overlay val="0"/>
      <c:spPr>
        <a:noFill/>
        <a:ln>
          <a:noFill/>
        </a:ln>
        <a:effectLst/>
      </c:spPr>
    </c:title>
    <c:autoTitleDeleted val="0"/>
    <c:plotArea>
      <c:layout>
        <c:manualLayout>
          <c:layoutTarget val="inner"/>
          <c:xMode val="edge"/>
          <c:yMode val="edge"/>
          <c:x val="0.55520609976363056"/>
          <c:y val="0.17171296296296296"/>
          <c:w val="0.41044585701673103"/>
          <c:h val="0.72088764946048411"/>
        </c:manualLayout>
      </c:layout>
      <c:barChart>
        <c:barDir val="bar"/>
        <c:grouping val="clustered"/>
        <c:varyColors val="0"/>
        <c:ser>
          <c:idx val="0"/>
          <c:order val="0"/>
          <c:invertIfNegative val="0"/>
          <c:dLbls>
            <c:dLbl>
              <c:idx val="0"/>
              <c:numFmt formatCode="#,##0.0" sourceLinked="0"/>
              <c:spPr>
                <a:noFill/>
                <a:ln>
                  <a:noFill/>
                </a:ln>
                <a:effectLst/>
              </c:spPr>
              <c:txPr>
                <a:bodyPr wrap="square" lIns="38100" tIns="19050" rIns="38100" bIns="19050" anchor="ctr">
                  <a:spAutoFit/>
                </a:bodyPr>
                <a:lstStyle/>
                <a:p>
                  <a:pPr>
                    <a:defRPr>
                      <a:solidFill>
                        <a:sysClr val="windowText" lastClr="000000"/>
                      </a:solidFill>
                    </a:defRPr>
                  </a:pPr>
                  <a:endParaRPr lang="pt-BR"/>
                </a:p>
              </c:txPr>
              <c:dLblPos val="ctr"/>
              <c:showLegendKey val="0"/>
              <c:showVal val="1"/>
              <c:showCatName val="0"/>
              <c:showSerName val="0"/>
              <c:showPercent val="0"/>
              <c:showBubbleSize val="0"/>
              <c:extLst>
                <c:ext xmlns:c16="http://schemas.microsoft.com/office/drawing/2014/chart" uri="{C3380CC4-5D6E-409C-BE32-E72D297353CC}">
                  <c16:uniqueId val="{00000004-37C7-407C-BADE-433B88E9C62B}"/>
                </c:ext>
              </c:extLst>
            </c:dLbl>
            <c:dLbl>
              <c:idx val="1"/>
              <c:layout>
                <c:manualLayout>
                  <c:x val="-1.2359466707256243E-2"/>
                  <c:y val="-8.3015077181335054E-17"/>
                </c:manualLayout>
              </c:layout>
              <c:numFmt formatCode="#,##0.0" sourceLinked="0"/>
              <c:spPr>
                <a:noFill/>
                <a:ln>
                  <a:noFill/>
                </a:ln>
                <a:effectLst/>
              </c:spPr>
              <c:txPr>
                <a:bodyPr wrap="square" lIns="38100" tIns="19050" rIns="38100" bIns="19050" anchor="ctr">
                  <a:spAutoFit/>
                </a:bodyPr>
                <a:lstStyle/>
                <a:p>
                  <a:pPr>
                    <a:defRPr>
                      <a:solidFill>
                        <a:sysClr val="windowText" lastClr="000000"/>
                      </a:solidFill>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7C7-407C-BADE-433B88E9C62B}"/>
                </c:ext>
              </c:extLst>
            </c:dLbl>
            <c:dLbl>
              <c:idx val="2"/>
              <c:layout>
                <c:manualLayout>
                  <c:x val="-9.8544502757977916E-3"/>
                  <c:y val="0"/>
                </c:manualLayout>
              </c:layout>
              <c:numFmt formatCode="#,##0.0" sourceLinked="0"/>
              <c:spPr>
                <a:noFill/>
                <a:ln>
                  <a:noFill/>
                </a:ln>
                <a:effectLst/>
              </c:spPr>
              <c:txPr>
                <a:bodyPr wrap="square" lIns="38100" tIns="19050" rIns="38100" bIns="19050" anchor="ctr">
                  <a:spAutoFit/>
                </a:bodyPr>
                <a:lstStyle/>
                <a:p>
                  <a:pPr>
                    <a:defRPr>
                      <a:solidFill>
                        <a:sysClr val="windowText" lastClr="000000"/>
                      </a:solidFill>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0D3-429B-A7A4-0F5734D9DA5A}"/>
                </c:ext>
              </c:extLst>
            </c:dLbl>
            <c:dLbl>
              <c:idx val="3"/>
              <c:layout>
                <c:manualLayout>
                  <c:x val="-1.0659696980455883E-2"/>
                  <c:y val="-8.4878594982567041E-17"/>
                </c:manualLayout>
              </c:layout>
              <c:numFmt formatCode="#,##0.0" sourceLinked="0"/>
              <c:spPr>
                <a:noFill/>
                <a:ln>
                  <a:noFill/>
                </a:ln>
                <a:effectLst/>
              </c:spPr>
              <c:txPr>
                <a:bodyPr wrap="square" lIns="38100" tIns="19050" rIns="38100" bIns="19050" anchor="ctr">
                  <a:spAutoFit/>
                </a:bodyPr>
                <a:lstStyle/>
                <a:p>
                  <a:pPr>
                    <a:defRPr>
                      <a:solidFill>
                        <a:sysClr val="windowText" lastClr="000000"/>
                      </a:solidFill>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0D3-429B-A7A4-0F5734D9DA5A}"/>
                </c:ext>
              </c:extLst>
            </c:dLbl>
            <c:numFmt formatCode="#,##0.0" sourceLinked="0"/>
            <c:spPr>
              <a:noFill/>
              <a:ln>
                <a:noFill/>
              </a:ln>
              <a:effectLst/>
            </c:spPr>
            <c:txPr>
              <a:bodyPr wrap="square" lIns="38100" tIns="19050" rIns="38100" bIns="19050" anchor="ctr">
                <a:spAutoFit/>
              </a:bodyPr>
              <a:lstStyle/>
              <a:p>
                <a:pPr>
                  <a:defRPr>
                    <a:solidFill>
                      <a:schemeClr val="bg1"/>
                    </a:solidFill>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'g1.9'!$B$42:$B$47</c:f>
              <c:strCache>
                <c:ptCount val="6"/>
                <c:pt idx="0">
                  <c:v>Informação e comunicação</c:v>
                </c:pt>
                <c:pt idx="1">
                  <c:v>Atividades imobiliárias</c:v>
                </c:pt>
                <c:pt idx="2">
                  <c:v>Atividades profissionais, científicas e técnicas, administrativas e serviços complementares</c:v>
                </c:pt>
                <c:pt idx="3">
                  <c:v>Pecuária, inclusive apoio à Pecuária</c:v>
                </c:pt>
                <c:pt idx="4">
                  <c:v>Agricultura, inclusive apoio à agricultura e a pós-colheita</c:v>
                </c:pt>
                <c:pt idx="5">
                  <c:v>Eletricidade e gás, água, esgoto, atividades de gestão de resíduos e descontaminação</c:v>
                </c:pt>
              </c:strCache>
            </c:strRef>
          </c:cat>
          <c:val>
            <c:numRef>
              <c:f>'g1.9'!$C$42:$C$47</c:f>
              <c:numCache>
                <c:formatCode>0.0</c:formatCode>
                <c:ptCount val="6"/>
                <c:pt idx="0">
                  <c:v>-1.7998640700615298</c:v>
                </c:pt>
                <c:pt idx="1">
                  <c:v>0.42328180182575892</c:v>
                </c:pt>
                <c:pt idx="2">
                  <c:v>3.9018452695891881</c:v>
                </c:pt>
                <c:pt idx="3">
                  <c:v>5.8008880274583507</c:v>
                </c:pt>
                <c:pt idx="4">
                  <c:v>10.901827735991443</c:v>
                </c:pt>
                <c:pt idx="5">
                  <c:v>43.201077245768424</c:v>
                </c:pt>
              </c:numCache>
            </c:numRef>
          </c:val>
          <c:extLst>
            <c:ext xmlns:c16="http://schemas.microsoft.com/office/drawing/2014/chart" uri="{C3380CC4-5D6E-409C-BE32-E72D297353CC}">
              <c16:uniqueId val="{00000000-E67A-4F3D-871E-911E46108870}"/>
            </c:ext>
          </c:extLst>
        </c:ser>
        <c:dLbls>
          <c:showLegendKey val="0"/>
          <c:showVal val="0"/>
          <c:showCatName val="0"/>
          <c:showSerName val="0"/>
          <c:showPercent val="0"/>
          <c:showBubbleSize val="0"/>
        </c:dLbls>
        <c:gapWidth val="50"/>
        <c:axId val="633343064"/>
        <c:axId val="1"/>
      </c:barChart>
      <c:catAx>
        <c:axId val="633343064"/>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
        <c:crosses val="autoZero"/>
        <c:auto val="1"/>
        <c:lblAlgn val="ctr"/>
        <c:lblOffset val="100"/>
        <c:noMultiLvlLbl val="0"/>
      </c:catAx>
      <c:valAx>
        <c:axId val="1"/>
        <c:scaling>
          <c:orientation val="minMax"/>
          <c:min val="0"/>
        </c:scaling>
        <c:delete val="1"/>
        <c:axPos val="b"/>
        <c:numFmt formatCode="0.0" sourceLinked="1"/>
        <c:majorTickMark val="none"/>
        <c:minorTickMark val="none"/>
        <c:tickLblPos val="nextTo"/>
        <c:crossAx val="633343064"/>
        <c:crosses val="autoZero"/>
        <c:crossBetween val="between"/>
      </c:valAx>
      <c:spPr>
        <a:noFill/>
        <a:ln w="25400">
          <a:noFill/>
        </a:ln>
      </c:spPr>
    </c:plotArea>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b="0" i="0" baseline="0">
                <a:effectLst/>
              </a:rPr>
              <a:t>2010-2020</a:t>
            </a:r>
            <a:endParaRPr lang="pt-BR" sz="1000">
              <a:effectLst/>
            </a:endParaRPr>
          </a:p>
        </c:rich>
      </c:tx>
      <c:layout>
        <c:manualLayout>
          <c:xMode val="edge"/>
          <c:yMode val="edge"/>
          <c:x val="1.3541666666666656E-3"/>
          <c:y val="6.6359052057268406E-4"/>
        </c:manualLayout>
      </c:layout>
      <c:overlay val="0"/>
      <c:spPr>
        <a:noFill/>
        <a:ln>
          <a:noFill/>
        </a:ln>
        <a:effectLst/>
      </c:spPr>
    </c:title>
    <c:autoTitleDeleted val="0"/>
    <c:plotArea>
      <c:layout/>
      <c:barChart>
        <c:barDir val="bar"/>
        <c:grouping val="clustered"/>
        <c:varyColors val="0"/>
        <c:ser>
          <c:idx val="0"/>
          <c:order val="0"/>
          <c:invertIfNegative val="0"/>
          <c:dLbls>
            <c:dLbl>
              <c:idx val="4"/>
              <c:spPr>
                <a:noFill/>
                <a:ln>
                  <a:noFill/>
                </a:ln>
                <a:effectLst/>
              </c:spPr>
              <c:txPr>
                <a:bodyPr wrap="square" lIns="38100" tIns="19050" rIns="38100" bIns="19050" anchor="ctr">
                  <a:spAutoFit/>
                </a:bodyPr>
                <a:lstStyle/>
                <a:p>
                  <a:pPr>
                    <a:defRPr>
                      <a:solidFill>
                        <a:sysClr val="windowText" lastClr="000000"/>
                      </a:solidFill>
                    </a:defRPr>
                  </a:pPr>
                  <a:endParaRPr lang="pt-BR"/>
                </a:p>
              </c:txPr>
              <c:dLblPos val="inEnd"/>
              <c:showLegendKey val="0"/>
              <c:showVal val="1"/>
              <c:showCatName val="0"/>
              <c:showSerName val="0"/>
              <c:showPercent val="0"/>
              <c:showBubbleSize val="0"/>
              <c:extLst>
                <c:ext xmlns:c16="http://schemas.microsoft.com/office/drawing/2014/chart" uri="{C3380CC4-5D6E-409C-BE32-E72D297353CC}">
                  <c16:uniqueId val="{00000001-3C3D-45FE-B7B8-35B5BFA3B45B}"/>
                </c:ext>
              </c:extLst>
            </c:dLbl>
            <c:dLbl>
              <c:idx val="5"/>
              <c:layout>
                <c:manualLayout>
                  <c:x val="-6.7974472714204929E-4"/>
                  <c:y val="-3.8697190523027569E-3"/>
                </c:manualLayout>
              </c:layout>
              <c:spPr>
                <a:noFill/>
                <a:ln>
                  <a:noFill/>
                </a:ln>
                <a:effectLst/>
              </c:spPr>
              <c:txPr>
                <a:bodyPr wrap="square" lIns="38100" tIns="19050" rIns="38100" bIns="19050" anchor="ctr">
                  <a:spAutoFit/>
                </a:bodyPr>
                <a:lstStyle/>
                <a:p>
                  <a:pPr>
                    <a:defRPr>
                      <a:solidFill>
                        <a:sysClr val="windowText" lastClr="000000"/>
                      </a:solidFill>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C3D-45FE-B7B8-35B5BFA3B45B}"/>
                </c:ext>
              </c:extLst>
            </c:dLbl>
            <c:spPr>
              <a:noFill/>
              <a:ln>
                <a:noFill/>
              </a:ln>
              <a:effectLst/>
            </c:spPr>
            <c:txPr>
              <a:bodyPr wrap="square" lIns="38100" tIns="19050" rIns="38100" bIns="19050" anchor="ctr">
                <a:spAutoFit/>
              </a:bodyPr>
              <a:lstStyle/>
              <a:p>
                <a:pPr>
                  <a:defRPr>
                    <a:solidFill>
                      <a:schemeClr val="bg1"/>
                    </a:solidFill>
                  </a:defRPr>
                </a:pPr>
                <a:endParaRPr lang="pt-B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'g1.10'!$B$44:$B$49</c:f>
              <c:strCache>
                <c:ptCount val="6"/>
                <c:pt idx="0">
                  <c:v>Indústrias Extrativas</c:v>
                </c:pt>
                <c:pt idx="1">
                  <c:v>Indústrias de Transformação</c:v>
                </c:pt>
                <c:pt idx="2">
                  <c:v>Educação e saúde privadas</c:v>
                </c:pt>
                <c:pt idx="3">
                  <c:v>Agricultura, inclusive apoio à agricultura e a pós-colheita</c:v>
                </c:pt>
                <c:pt idx="4">
                  <c:v>Alojamento e alimentação</c:v>
                </c:pt>
                <c:pt idx="5">
                  <c:v>Administração, defesa, educação e saúde públicas e seguridade social</c:v>
                </c:pt>
              </c:strCache>
            </c:strRef>
          </c:cat>
          <c:val>
            <c:numRef>
              <c:f>'g1.10'!$C$44:$C$49</c:f>
              <c:numCache>
                <c:formatCode>0.0</c:formatCode>
                <c:ptCount val="6"/>
                <c:pt idx="0">
                  <c:v>-64.570600499861058</c:v>
                </c:pt>
                <c:pt idx="1">
                  <c:v>-40.572517842482405</c:v>
                </c:pt>
                <c:pt idx="2">
                  <c:v>-16.233877692653493</c:v>
                </c:pt>
                <c:pt idx="3">
                  <c:v>-14.309264091387917</c:v>
                </c:pt>
                <c:pt idx="4">
                  <c:v>-1.5865221594228842</c:v>
                </c:pt>
                <c:pt idx="5">
                  <c:v>3.1686631081497154</c:v>
                </c:pt>
              </c:numCache>
            </c:numRef>
          </c:val>
          <c:extLst>
            <c:ext xmlns:c16="http://schemas.microsoft.com/office/drawing/2014/chart" uri="{C3380CC4-5D6E-409C-BE32-E72D297353CC}">
              <c16:uniqueId val="{00000000-A196-423B-80E2-FBD8D1EF87B6}"/>
            </c:ext>
          </c:extLst>
        </c:ser>
        <c:dLbls>
          <c:dLblPos val="outEnd"/>
          <c:showLegendKey val="0"/>
          <c:showVal val="1"/>
          <c:showCatName val="0"/>
          <c:showSerName val="0"/>
          <c:showPercent val="0"/>
          <c:showBubbleSize val="0"/>
        </c:dLbls>
        <c:gapWidth val="50"/>
        <c:axId val="633343064"/>
        <c:axId val="1"/>
      </c:barChart>
      <c:catAx>
        <c:axId val="633343064"/>
        <c:scaling>
          <c:orientation val="minMax"/>
        </c:scaling>
        <c:delete val="0"/>
        <c:axPos val="l"/>
        <c:numFmt formatCode="General" sourceLinked="1"/>
        <c:majorTickMark val="cross"/>
        <c:minorTickMark val="none"/>
        <c:tickLblPos val="high"/>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
        <c:crosses val="autoZero"/>
        <c:auto val="1"/>
        <c:lblAlgn val="ctr"/>
        <c:lblOffset val="100"/>
        <c:noMultiLvlLbl val="0"/>
      </c:catAx>
      <c:valAx>
        <c:axId val="1"/>
        <c:scaling>
          <c:orientation val="minMax"/>
        </c:scaling>
        <c:delete val="1"/>
        <c:axPos val="b"/>
        <c:numFmt formatCode="0.0" sourceLinked="1"/>
        <c:majorTickMark val="out"/>
        <c:minorTickMark val="none"/>
        <c:tickLblPos val="nextTo"/>
        <c:crossAx val="633343064"/>
        <c:crosses val="autoZero"/>
        <c:crossBetween val="between"/>
      </c:valAx>
      <c:spPr>
        <a:noFill/>
        <a:ln w="25400">
          <a:noFill/>
        </a:ln>
      </c:spPr>
    </c:plotArea>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b="0" i="0" baseline="0">
                <a:effectLst/>
              </a:rPr>
              <a:t>2019-2020</a:t>
            </a:r>
            <a:endParaRPr lang="pt-BR" sz="1000">
              <a:effectLst/>
            </a:endParaRPr>
          </a:p>
        </c:rich>
      </c:tx>
      <c:layout>
        <c:manualLayout>
          <c:xMode val="edge"/>
          <c:yMode val="edge"/>
          <c:x val="1.3541666666666656E-3"/>
          <c:y val="1.2964658487456501E-3"/>
        </c:manualLayout>
      </c:layout>
      <c:overlay val="0"/>
      <c:spPr>
        <a:noFill/>
        <a:ln>
          <a:noFill/>
        </a:ln>
        <a:effectLst/>
      </c:spPr>
    </c:title>
    <c:autoTitleDeleted val="0"/>
    <c:plotArea>
      <c:layout>
        <c:manualLayout>
          <c:layoutTarget val="inner"/>
          <c:xMode val="edge"/>
          <c:yMode val="edge"/>
          <c:x val="8.0985173370961699E-2"/>
          <c:y val="0.14265798170577515"/>
          <c:w val="0.56513742920393017"/>
          <c:h val="0.80861555096310633"/>
        </c:manualLayout>
      </c:layout>
      <c:barChart>
        <c:barDir val="bar"/>
        <c:grouping val="clustered"/>
        <c:varyColors val="0"/>
        <c:ser>
          <c:idx val="0"/>
          <c:order val="0"/>
          <c:invertIfNegative val="0"/>
          <c:dLbls>
            <c:dLbl>
              <c:idx val="0"/>
              <c:layout>
                <c:manualLayout>
                  <c:x val="-0.30975378787878788"/>
                  <c:y val="-1.5714105951229215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59-42A0-8A5A-DDE73583CA2A}"/>
                </c:ext>
              </c:extLst>
            </c:dLbl>
            <c:dLbl>
              <c:idx val="1"/>
              <c:layout>
                <c:manualLayout>
                  <c:x val="-0.26578608667318337"/>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59-42A0-8A5A-DDE73583CA2A}"/>
                </c:ext>
              </c:extLst>
            </c:dLbl>
            <c:spPr>
              <a:noFill/>
              <a:ln>
                <a:noFill/>
              </a:ln>
              <a:effectLst/>
            </c:spPr>
            <c:txPr>
              <a:bodyPr wrap="square" lIns="38100" tIns="19050" rIns="38100" bIns="19050" anchor="ctr" anchorCtr="0">
                <a:spAutoFit/>
              </a:bodyPr>
              <a:lstStyle/>
              <a:p>
                <a:pPr>
                  <a:defRPr>
                    <a:solidFill>
                      <a:schemeClr val="bg1"/>
                    </a:solidFill>
                  </a:defRPr>
                </a:pPr>
                <a:endParaRPr lang="pt-B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'g1.10'!$B$21:$B$26</c:f>
              <c:strCache>
                <c:ptCount val="6"/>
                <c:pt idx="0">
                  <c:v>Serviços domésticos</c:v>
                </c:pt>
                <c:pt idx="1">
                  <c:v>Alojamento e alimentação</c:v>
                </c:pt>
                <c:pt idx="2">
                  <c:v>Produção florestal, pesca e aquicultura</c:v>
                </c:pt>
                <c:pt idx="3">
                  <c:v>Educação e saúde privadas</c:v>
                </c:pt>
                <c:pt idx="4">
                  <c:v>Indústrias de Transformação</c:v>
                </c:pt>
                <c:pt idx="5">
                  <c:v>Construção</c:v>
                </c:pt>
              </c:strCache>
            </c:strRef>
          </c:cat>
          <c:val>
            <c:numRef>
              <c:f>'g1.10'!$C$21:$C$26</c:f>
              <c:numCache>
                <c:formatCode>0.0</c:formatCode>
                <c:ptCount val="6"/>
                <c:pt idx="0">
                  <c:v>-27.37196024808717</c:v>
                </c:pt>
                <c:pt idx="1">
                  <c:v>-24.709016900867219</c:v>
                </c:pt>
                <c:pt idx="2">
                  <c:v>-8.5105779996629707</c:v>
                </c:pt>
                <c:pt idx="3">
                  <c:v>-7.9897897223532581</c:v>
                </c:pt>
                <c:pt idx="4">
                  <c:v>-7.3717336695392044</c:v>
                </c:pt>
                <c:pt idx="5">
                  <c:v>-6.3058025160158238</c:v>
                </c:pt>
              </c:numCache>
            </c:numRef>
          </c:val>
          <c:extLst>
            <c:ext xmlns:c16="http://schemas.microsoft.com/office/drawing/2014/chart" uri="{C3380CC4-5D6E-409C-BE32-E72D297353CC}">
              <c16:uniqueId val="{00000000-A196-423B-80E2-FBD8D1EF87B6}"/>
            </c:ext>
          </c:extLst>
        </c:ser>
        <c:dLbls>
          <c:dLblPos val="outEnd"/>
          <c:showLegendKey val="0"/>
          <c:showVal val="1"/>
          <c:showCatName val="0"/>
          <c:showSerName val="0"/>
          <c:showPercent val="0"/>
          <c:showBubbleSize val="0"/>
        </c:dLbls>
        <c:gapWidth val="50"/>
        <c:axId val="633343064"/>
        <c:axId val="1"/>
      </c:barChart>
      <c:catAx>
        <c:axId val="633343064"/>
        <c:scaling>
          <c:orientation val="minMax"/>
        </c:scaling>
        <c:delete val="0"/>
        <c:axPos val="l"/>
        <c:numFmt formatCode="General" sourceLinked="1"/>
        <c:majorTickMark val="cross"/>
        <c:minorTickMark val="none"/>
        <c:tickLblPos val="high"/>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
        <c:crosses val="autoZero"/>
        <c:auto val="1"/>
        <c:lblAlgn val="ctr"/>
        <c:lblOffset val="0"/>
        <c:tickLblSkip val="1"/>
        <c:noMultiLvlLbl val="0"/>
      </c:catAx>
      <c:valAx>
        <c:axId val="1"/>
        <c:scaling>
          <c:orientation val="minMax"/>
          <c:max val="0"/>
        </c:scaling>
        <c:delete val="1"/>
        <c:axPos val="b"/>
        <c:numFmt formatCode="0.0" sourceLinked="1"/>
        <c:majorTickMark val="out"/>
        <c:minorTickMark val="none"/>
        <c:tickLblPos val="nextTo"/>
        <c:crossAx val="633343064"/>
        <c:crosses val="autoZero"/>
        <c:crossBetween val="between"/>
      </c:valAx>
      <c:spPr>
        <a:noFill/>
        <a:ln w="25400">
          <a:noFill/>
        </a:ln>
      </c:spPr>
    </c:plotArea>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77537182852144E-2"/>
          <c:y val="0.14351851851851852"/>
          <c:w val="0.94066907261592303"/>
          <c:h val="0.59225284339457573"/>
        </c:manualLayout>
      </c:layout>
      <c:barChart>
        <c:barDir val="col"/>
        <c:grouping val="stacked"/>
        <c:varyColors val="0"/>
        <c:ser>
          <c:idx val="1"/>
          <c:order val="1"/>
          <c:tx>
            <c:strRef>
              <c:f>'g2.1'!$D$20</c:f>
              <c:strCache>
                <c:ptCount val="1"/>
                <c:pt idx="0">
                  <c:v>Consumo intermediário</c:v>
                </c:pt>
              </c:strCache>
            </c:strRef>
          </c:tx>
          <c:spPr>
            <a:solidFill>
              <a:schemeClr val="accent2"/>
            </a:solidFill>
            <a:ln>
              <a:noFill/>
            </a:ln>
            <a:effectLst/>
          </c:spPr>
          <c:invertIfNegative val="0"/>
          <c:cat>
            <c:numRef>
              <c:f>'g2.1'!$B$22:$B$31</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'g2.1'!$D$22:$D$31</c:f>
              <c:numCache>
                <c:formatCode>_(* #,##0.00_);_(* \(#,##0.00\);_(* "-"??_);_(@_)</c:formatCode>
                <c:ptCount val="10"/>
                <c:pt idx="0">
                  <c:v>506.30335425186439</c:v>
                </c:pt>
                <c:pt idx="1">
                  <c:v>473.10892642999596</c:v>
                </c:pt>
                <c:pt idx="2">
                  <c:v>530.48917322278476</c:v>
                </c:pt>
                <c:pt idx="3">
                  <c:v>520.89323070236912</c:v>
                </c:pt>
                <c:pt idx="4">
                  <c:v>470.33468739325855</c:v>
                </c:pt>
                <c:pt idx="5">
                  <c:v>387.47232206236731</c:v>
                </c:pt>
                <c:pt idx="6">
                  <c:v>488.86336551517957</c:v>
                </c:pt>
                <c:pt idx="7">
                  <c:v>317.91964940415636</c:v>
                </c:pt>
                <c:pt idx="8">
                  <c:v>428.16782615458698</c:v>
                </c:pt>
                <c:pt idx="9">
                  <c:v>471.72332843379996</c:v>
                </c:pt>
              </c:numCache>
            </c:numRef>
          </c:val>
          <c:extLst>
            <c:ext xmlns:c16="http://schemas.microsoft.com/office/drawing/2014/chart" uri="{C3380CC4-5D6E-409C-BE32-E72D297353CC}">
              <c16:uniqueId val="{00000000-032C-425D-B240-CD894A10059D}"/>
            </c:ext>
          </c:extLst>
        </c:ser>
        <c:ser>
          <c:idx val="2"/>
          <c:order val="2"/>
          <c:tx>
            <c:strRef>
              <c:f>'g2.1'!$E$20</c:f>
              <c:strCache>
                <c:ptCount val="1"/>
                <c:pt idx="0">
                  <c:v>Valor adicionado bruto</c:v>
                </c:pt>
              </c:strCache>
            </c:strRef>
          </c:tx>
          <c:spPr>
            <a:solidFill>
              <a:schemeClr val="accent3"/>
            </a:solidFill>
            <a:ln>
              <a:noFill/>
            </a:ln>
            <a:effectLst/>
          </c:spPr>
          <c:invertIfNegative val="0"/>
          <c:cat>
            <c:numRef>
              <c:f>'g2.1'!$B$22:$B$31</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'g2.1'!$E$22:$E$31</c:f>
              <c:numCache>
                <c:formatCode>_(* #,##0.00_);_(* \(#,##0.00\);_(* "-"??_);_(@_)</c:formatCode>
                <c:ptCount val="10"/>
                <c:pt idx="0">
                  <c:v>2000.6153216938153</c:v>
                </c:pt>
                <c:pt idx="1">
                  <c:v>1813.0445865508357</c:v>
                </c:pt>
                <c:pt idx="2">
                  <c:v>2131.2454954254949</c:v>
                </c:pt>
                <c:pt idx="3">
                  <c:v>2039.7836888464522</c:v>
                </c:pt>
                <c:pt idx="4">
                  <c:v>1826.3740320886811</c:v>
                </c:pt>
                <c:pt idx="5">
                  <c:v>1357.755915033239</c:v>
                </c:pt>
                <c:pt idx="6">
                  <c:v>1904.9891374269635</c:v>
                </c:pt>
                <c:pt idx="7">
                  <c:v>1244.103338608988</c:v>
                </c:pt>
                <c:pt idx="8">
                  <c:v>1766.897929828426</c:v>
                </c:pt>
                <c:pt idx="9">
                  <c:v>1959.52209840912</c:v>
                </c:pt>
              </c:numCache>
            </c:numRef>
          </c:val>
          <c:extLst>
            <c:ext xmlns:c16="http://schemas.microsoft.com/office/drawing/2014/chart" uri="{C3380CC4-5D6E-409C-BE32-E72D297353CC}">
              <c16:uniqueId val="{00000001-032C-425D-B240-CD894A10059D}"/>
            </c:ext>
          </c:extLst>
        </c:ser>
        <c:dLbls>
          <c:showLegendKey val="0"/>
          <c:showVal val="0"/>
          <c:showCatName val="0"/>
          <c:showSerName val="0"/>
          <c:showPercent val="0"/>
          <c:showBubbleSize val="0"/>
        </c:dLbls>
        <c:gapWidth val="150"/>
        <c:overlap val="100"/>
        <c:axId val="307869760"/>
        <c:axId val="307871328"/>
      </c:barChart>
      <c:lineChart>
        <c:grouping val="standard"/>
        <c:varyColors val="0"/>
        <c:ser>
          <c:idx val="0"/>
          <c:order val="0"/>
          <c:tx>
            <c:strRef>
              <c:f>'g2.1'!$C$20</c:f>
              <c:strCache>
                <c:ptCount val="1"/>
                <c:pt idx="0">
                  <c:v>Valor bruto da produção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'g2.1'!$B$22:$B$31</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'g2.1'!$C$22:$C$31</c:f>
              <c:numCache>
                <c:formatCode>_(* #,##0.00_);_(* \(#,##0.00\);_(* "-"??_);_(@_)</c:formatCode>
                <c:ptCount val="10"/>
                <c:pt idx="0">
                  <c:v>2498.213214166738</c:v>
                </c:pt>
                <c:pt idx="1">
                  <c:v>2279.0585791737667</c:v>
                </c:pt>
                <c:pt idx="2">
                  <c:v>2653.6897785052224</c:v>
                </c:pt>
                <c:pt idx="3">
                  <c:v>2553.1157706629906</c:v>
                </c:pt>
                <c:pt idx="4">
                  <c:v>2290.1431038758387</c:v>
                </c:pt>
                <c:pt idx="5">
                  <c:v>1742.7311887313924</c:v>
                </c:pt>
                <c:pt idx="6">
                  <c:v>2396.436842051432</c:v>
                </c:pt>
                <c:pt idx="7">
                  <c:v>1563.6743743009331</c:v>
                </c:pt>
                <c:pt idx="8">
                  <c:v>2195.2273711174694</c:v>
                </c:pt>
                <c:pt idx="9">
                  <c:v>2431.2454268429196</c:v>
                </c:pt>
              </c:numCache>
            </c:numRef>
          </c:val>
          <c:smooth val="1"/>
          <c:extLst>
            <c:ext xmlns:c16="http://schemas.microsoft.com/office/drawing/2014/chart" uri="{C3380CC4-5D6E-409C-BE32-E72D297353CC}">
              <c16:uniqueId val="{00000002-032C-425D-B240-CD894A10059D}"/>
            </c:ext>
          </c:extLst>
        </c:ser>
        <c:dLbls>
          <c:showLegendKey val="0"/>
          <c:showVal val="0"/>
          <c:showCatName val="0"/>
          <c:showSerName val="0"/>
          <c:showPercent val="0"/>
          <c:showBubbleSize val="0"/>
        </c:dLbls>
        <c:marker val="1"/>
        <c:smooth val="0"/>
        <c:axId val="307869760"/>
        <c:axId val="307871328"/>
      </c:lineChart>
      <c:catAx>
        <c:axId val="30786976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07871328"/>
        <c:crosses val="autoZero"/>
        <c:auto val="1"/>
        <c:lblAlgn val="ctr"/>
        <c:lblOffset val="100"/>
        <c:noMultiLvlLbl val="0"/>
      </c:catAx>
      <c:valAx>
        <c:axId val="307871328"/>
        <c:scaling>
          <c:orientation val="minMax"/>
        </c:scaling>
        <c:delete val="1"/>
        <c:axPos val="l"/>
        <c:numFmt formatCode="_(* #,##0.00_);_(* \(#,##0.00\);_(* &quot;-&quot;??_);_(@_)" sourceLinked="1"/>
        <c:majorTickMark val="none"/>
        <c:minorTickMark val="none"/>
        <c:tickLblPos val="nextTo"/>
        <c:crossAx val="307869760"/>
        <c:crosses val="autoZero"/>
        <c:crossBetween val="between"/>
      </c:valAx>
      <c:spPr>
        <a:noFill/>
        <a:ln>
          <a:noFill/>
        </a:ln>
        <a:effectLst/>
      </c:spPr>
    </c:plotArea>
    <c:legend>
      <c:legendPos val="b"/>
      <c:layout>
        <c:manualLayout>
          <c:xMode val="edge"/>
          <c:yMode val="edge"/>
          <c:x val="0.25054046369203847"/>
          <c:y val="0.83680446194225722"/>
          <c:w val="0.63225240594925636"/>
          <c:h val="0.149306649168853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255905511811016E-3"/>
          <c:y val="0.1388888888888889"/>
          <c:w val="0.99019663167104111"/>
          <c:h val="0.75462962962962965"/>
        </c:manualLayout>
      </c:layout>
      <c:lineChart>
        <c:grouping val="standard"/>
        <c:varyColors val="0"/>
        <c:ser>
          <c:idx val="0"/>
          <c:order val="0"/>
          <c:tx>
            <c:strRef>
              <c:f>'g2.2'!$C$19</c:f>
              <c:strCache>
                <c:ptCount val="1"/>
                <c:pt idx="0">
                  <c:v>Valor adicionado bruto</c:v>
                </c:pt>
              </c:strCache>
            </c:strRef>
          </c:tx>
          <c:spPr>
            <a:ln w="28575" cap="rnd">
              <a:solidFill>
                <a:schemeClr val="accent1"/>
              </a:solidFill>
              <a:round/>
            </a:ln>
            <a:effectLst/>
          </c:spPr>
          <c:marker>
            <c:symbol val="none"/>
          </c:marker>
          <c:cat>
            <c:numRef>
              <c:f>'g2.2'!$B$20:$B$29</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'g2.2'!$C$20:$C$29</c:f>
              <c:numCache>
                <c:formatCode>0.0</c:formatCode>
                <c:ptCount val="10"/>
                <c:pt idx="0">
                  <c:v>-12.512239935864844</c:v>
                </c:pt>
                <c:pt idx="1">
                  <c:v>-9.37565223604172</c:v>
                </c:pt>
                <c:pt idx="2">
                  <c:v>17.550638921683117</c:v>
                </c:pt>
                <c:pt idx="3">
                  <c:v>-4.2914721356763668</c:v>
                </c:pt>
                <c:pt idx="4">
                  <c:v>-10.462367060031708</c:v>
                </c:pt>
                <c:pt idx="5">
                  <c:v>-25.658386990945115</c:v>
                </c:pt>
                <c:pt idx="6">
                  <c:v>40.304241457149324</c:v>
                </c:pt>
                <c:pt idx="7">
                  <c:v>-34.692365737613748</c:v>
                </c:pt>
                <c:pt idx="8">
                  <c:v>42.021797948389583</c:v>
                </c:pt>
                <c:pt idx="9">
                  <c:v>10.901827735991443</c:v>
                </c:pt>
              </c:numCache>
            </c:numRef>
          </c:val>
          <c:smooth val="1"/>
          <c:extLst>
            <c:ext xmlns:c16="http://schemas.microsoft.com/office/drawing/2014/chart" uri="{C3380CC4-5D6E-409C-BE32-E72D297353CC}">
              <c16:uniqueId val="{00000006-EC76-4372-A9D6-50DDFFFA1D7D}"/>
            </c:ext>
          </c:extLst>
        </c:ser>
        <c:dLbls>
          <c:showLegendKey val="0"/>
          <c:showVal val="0"/>
          <c:showCatName val="0"/>
          <c:showSerName val="0"/>
          <c:showPercent val="0"/>
          <c:showBubbleSize val="0"/>
        </c:dLbls>
        <c:smooth val="0"/>
        <c:axId val="307866624"/>
        <c:axId val="307870544"/>
      </c:lineChart>
      <c:catAx>
        <c:axId val="30786662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307870544"/>
        <c:crosses val="autoZero"/>
        <c:auto val="1"/>
        <c:lblAlgn val="ctr"/>
        <c:lblOffset val="0"/>
        <c:noMultiLvlLbl val="0"/>
      </c:catAx>
      <c:valAx>
        <c:axId val="307870544"/>
        <c:scaling>
          <c:orientation val="minMax"/>
        </c:scaling>
        <c:delete val="1"/>
        <c:axPos val="l"/>
        <c:numFmt formatCode="0.0" sourceLinked="1"/>
        <c:majorTickMark val="none"/>
        <c:minorTickMark val="none"/>
        <c:tickLblPos val="nextTo"/>
        <c:crossAx val="307866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baseline="0"/>
              <a:t>(%)</a:t>
            </a:r>
            <a:endParaRPr lang="pt-BR" sz="1000"/>
          </a:p>
        </c:rich>
      </c:tx>
      <c:layout>
        <c:manualLayout>
          <c:xMode val="edge"/>
          <c:yMode val="edge"/>
          <c:x val="7.6627871715238881E-4"/>
          <c:y val="1.8038654259126703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0580336832895888"/>
          <c:y val="0.32267351997666954"/>
          <c:w val="0.86364107611548557"/>
          <c:h val="0.44931612715077274"/>
        </c:manualLayout>
      </c:layout>
      <c:barChart>
        <c:barDir val="col"/>
        <c:grouping val="clustered"/>
        <c:varyColors val="0"/>
        <c:ser>
          <c:idx val="0"/>
          <c:order val="0"/>
          <c:tx>
            <c:strRef>
              <c:f>'g2.3'!$C$37</c:f>
              <c:strCache>
                <c:ptCount val="1"/>
                <c:pt idx="0">
                  <c:v>Quantidade (2021/2010)</c:v>
                </c:pt>
              </c:strCache>
            </c:strRef>
          </c:tx>
          <c:spPr>
            <a:solidFill>
              <a:schemeClr val="accent1"/>
            </a:solidFill>
            <a:ln>
              <a:noFill/>
            </a:ln>
            <a:effectLst/>
          </c:spPr>
          <c:invertIfNegative val="0"/>
          <c:cat>
            <c:strRef>
              <c:f>'g2.3'!$B$38:$B$43</c:f>
              <c:strCache>
                <c:ptCount val="6"/>
                <c:pt idx="0">
                  <c:v>Abacaxi</c:v>
                </c:pt>
                <c:pt idx="1">
                  <c:v>Arroz (em casca)</c:v>
                </c:pt>
                <c:pt idx="2">
                  <c:v>Batata-doce</c:v>
                </c:pt>
                <c:pt idx="3">
                  <c:v>Cana-de-açúcar</c:v>
                </c:pt>
                <c:pt idx="4">
                  <c:v>Mandioca</c:v>
                </c:pt>
                <c:pt idx="5">
                  <c:v>Milho (em grão)</c:v>
                </c:pt>
              </c:strCache>
            </c:strRef>
          </c:cat>
          <c:val>
            <c:numRef>
              <c:f>'g2.3'!$C$38:$C$43</c:f>
              <c:numCache>
                <c:formatCode>0.0</c:formatCode>
                <c:ptCount val="6"/>
                <c:pt idx="0">
                  <c:v>10.929337365960956</c:v>
                </c:pt>
                <c:pt idx="1">
                  <c:v>5.4031810045060746</c:v>
                </c:pt>
                <c:pt idx="2">
                  <c:v>3.3889718430034188</c:v>
                </c:pt>
                <c:pt idx="3">
                  <c:v>-31.526613127537928</c:v>
                </c:pt>
                <c:pt idx="4">
                  <c:v>-72.171790011537823</c:v>
                </c:pt>
                <c:pt idx="5">
                  <c:v>-1.1925916256170788</c:v>
                </c:pt>
              </c:numCache>
            </c:numRef>
          </c:val>
          <c:extLst>
            <c:ext xmlns:c16="http://schemas.microsoft.com/office/drawing/2014/chart" uri="{C3380CC4-5D6E-409C-BE32-E72D297353CC}">
              <c16:uniqueId val="{00000000-797E-4589-A59E-3594832A97BD}"/>
            </c:ext>
          </c:extLst>
        </c:ser>
        <c:ser>
          <c:idx val="1"/>
          <c:order val="1"/>
          <c:tx>
            <c:strRef>
              <c:f>'g2.3'!$D$37</c:f>
              <c:strCache>
                <c:ptCount val="1"/>
                <c:pt idx="0">
                  <c:v>Valor (2021/2010)</c:v>
                </c:pt>
              </c:strCache>
            </c:strRef>
          </c:tx>
          <c:spPr>
            <a:solidFill>
              <a:schemeClr val="accent2"/>
            </a:solidFill>
            <a:ln>
              <a:noFill/>
            </a:ln>
            <a:effectLst/>
          </c:spPr>
          <c:invertIfNegative val="0"/>
          <c:cat>
            <c:strRef>
              <c:f>'g2.3'!$B$38:$B$43</c:f>
              <c:strCache>
                <c:ptCount val="6"/>
                <c:pt idx="0">
                  <c:v>Abacaxi</c:v>
                </c:pt>
                <c:pt idx="1">
                  <c:v>Arroz (em casca)</c:v>
                </c:pt>
                <c:pt idx="2">
                  <c:v>Batata-doce</c:v>
                </c:pt>
                <c:pt idx="3">
                  <c:v>Cana-de-açúcar</c:v>
                </c:pt>
                <c:pt idx="4">
                  <c:v>Mandioca</c:v>
                </c:pt>
                <c:pt idx="5">
                  <c:v>Milho (em grão)</c:v>
                </c:pt>
              </c:strCache>
            </c:strRef>
          </c:cat>
          <c:val>
            <c:numRef>
              <c:f>'g2.3'!$D$38:$D$43</c:f>
              <c:numCache>
                <c:formatCode>0.0</c:formatCode>
                <c:ptCount val="6"/>
                <c:pt idx="0">
                  <c:v>-45.326926300787044</c:v>
                </c:pt>
                <c:pt idx="1">
                  <c:v>-14.908924958840641</c:v>
                </c:pt>
                <c:pt idx="2">
                  <c:v>-28.859403692232</c:v>
                </c:pt>
                <c:pt idx="3">
                  <c:v>-66.595939105038866</c:v>
                </c:pt>
                <c:pt idx="4">
                  <c:v>-74.165304731320319</c:v>
                </c:pt>
                <c:pt idx="5">
                  <c:v>13.47238495347678</c:v>
                </c:pt>
              </c:numCache>
            </c:numRef>
          </c:val>
          <c:extLst>
            <c:ext xmlns:c16="http://schemas.microsoft.com/office/drawing/2014/chart" uri="{C3380CC4-5D6E-409C-BE32-E72D297353CC}">
              <c16:uniqueId val="{00000001-797E-4589-A59E-3594832A97BD}"/>
            </c:ext>
          </c:extLst>
        </c:ser>
        <c:ser>
          <c:idx val="2"/>
          <c:order val="2"/>
          <c:tx>
            <c:strRef>
              <c:f>'g2.3'!$E$37</c:f>
              <c:strCache>
                <c:ptCount val="1"/>
                <c:pt idx="0">
                  <c:v>Quantidade (2021/2020)</c:v>
                </c:pt>
              </c:strCache>
            </c:strRef>
          </c:tx>
          <c:spPr>
            <a:solidFill>
              <a:schemeClr val="accent3"/>
            </a:solidFill>
            <a:ln>
              <a:noFill/>
            </a:ln>
            <a:effectLst/>
          </c:spPr>
          <c:invertIfNegative val="0"/>
          <c:cat>
            <c:strRef>
              <c:f>'g2.3'!$B$38:$B$43</c:f>
              <c:strCache>
                <c:ptCount val="6"/>
                <c:pt idx="0">
                  <c:v>Abacaxi</c:v>
                </c:pt>
                <c:pt idx="1">
                  <c:v>Arroz (em casca)</c:v>
                </c:pt>
                <c:pt idx="2">
                  <c:v>Batata-doce</c:v>
                </c:pt>
                <c:pt idx="3">
                  <c:v>Cana-de-açúcar</c:v>
                </c:pt>
                <c:pt idx="4">
                  <c:v>Mandioca</c:v>
                </c:pt>
                <c:pt idx="5">
                  <c:v>Milho (em grão)</c:v>
                </c:pt>
              </c:strCache>
            </c:strRef>
          </c:cat>
          <c:val>
            <c:numRef>
              <c:f>'g2.3'!$E$38:$E$43</c:f>
              <c:numCache>
                <c:formatCode>0.0</c:formatCode>
                <c:ptCount val="6"/>
                <c:pt idx="0">
                  <c:v>8.9423942394239333</c:v>
                </c:pt>
                <c:pt idx="1">
                  <c:v>49.992679998828791</c:v>
                </c:pt>
                <c:pt idx="2">
                  <c:v>-31.672804807133168</c:v>
                </c:pt>
                <c:pt idx="3">
                  <c:v>-0.35375284144194552</c:v>
                </c:pt>
                <c:pt idx="4">
                  <c:v>-1.0048520206980438</c:v>
                </c:pt>
                <c:pt idx="5">
                  <c:v>-17.992252124364015</c:v>
                </c:pt>
              </c:numCache>
            </c:numRef>
          </c:val>
          <c:extLst>
            <c:ext xmlns:c16="http://schemas.microsoft.com/office/drawing/2014/chart" uri="{C3380CC4-5D6E-409C-BE32-E72D297353CC}">
              <c16:uniqueId val="{00000002-797E-4589-A59E-3594832A97BD}"/>
            </c:ext>
          </c:extLst>
        </c:ser>
        <c:ser>
          <c:idx val="3"/>
          <c:order val="3"/>
          <c:tx>
            <c:strRef>
              <c:f>'g2.3'!$F$37</c:f>
              <c:strCache>
                <c:ptCount val="1"/>
                <c:pt idx="0">
                  <c:v>Valor (2021/2020)</c:v>
                </c:pt>
              </c:strCache>
            </c:strRef>
          </c:tx>
          <c:spPr>
            <a:solidFill>
              <a:schemeClr val="accent4"/>
            </a:solidFill>
            <a:ln>
              <a:noFill/>
            </a:ln>
            <a:effectLst/>
          </c:spPr>
          <c:invertIfNegative val="0"/>
          <c:cat>
            <c:strRef>
              <c:f>'g2.3'!$B$38:$B$43</c:f>
              <c:strCache>
                <c:ptCount val="6"/>
                <c:pt idx="0">
                  <c:v>Abacaxi</c:v>
                </c:pt>
                <c:pt idx="1">
                  <c:v>Arroz (em casca)</c:v>
                </c:pt>
                <c:pt idx="2">
                  <c:v>Batata-doce</c:v>
                </c:pt>
                <c:pt idx="3">
                  <c:v>Cana-de-açúcar</c:v>
                </c:pt>
                <c:pt idx="4">
                  <c:v>Mandioca</c:v>
                </c:pt>
                <c:pt idx="5">
                  <c:v>Milho (em grão)</c:v>
                </c:pt>
              </c:strCache>
            </c:strRef>
          </c:cat>
          <c:val>
            <c:numRef>
              <c:f>'g2.3'!$F$38:$F$43</c:f>
              <c:numCache>
                <c:formatCode>0.0</c:formatCode>
                <c:ptCount val="6"/>
                <c:pt idx="0">
                  <c:v>-21.415033904137925</c:v>
                </c:pt>
                <c:pt idx="1">
                  <c:v>43.33266786740846</c:v>
                </c:pt>
                <c:pt idx="2">
                  <c:v>-40.906582636453813</c:v>
                </c:pt>
                <c:pt idx="3">
                  <c:v>-18.686081098379226</c:v>
                </c:pt>
                <c:pt idx="4">
                  <c:v>-18.663714179575241</c:v>
                </c:pt>
                <c:pt idx="5">
                  <c:v>-27.642154575757637</c:v>
                </c:pt>
              </c:numCache>
            </c:numRef>
          </c:val>
          <c:extLst>
            <c:ext xmlns:c16="http://schemas.microsoft.com/office/drawing/2014/chart" uri="{C3380CC4-5D6E-409C-BE32-E72D297353CC}">
              <c16:uniqueId val="{00000003-797E-4589-A59E-3594832A97BD}"/>
            </c:ext>
          </c:extLst>
        </c:ser>
        <c:dLbls>
          <c:showLegendKey val="0"/>
          <c:showVal val="0"/>
          <c:showCatName val="0"/>
          <c:showSerName val="0"/>
          <c:showPercent val="0"/>
          <c:showBubbleSize val="0"/>
        </c:dLbls>
        <c:gapWidth val="219"/>
        <c:overlap val="-27"/>
        <c:axId val="610113856"/>
        <c:axId val="610116808"/>
      </c:barChart>
      <c:catAx>
        <c:axId val="610113856"/>
        <c:scaling>
          <c:orientation val="minMax"/>
        </c:scaling>
        <c:delete val="0"/>
        <c:axPos val="b"/>
        <c:numFmt formatCode="General" sourceLinked="1"/>
        <c:majorTickMark val="cross"/>
        <c:minorTickMark val="none"/>
        <c:tickLblPos val="high"/>
        <c:spPr>
          <a:noFill/>
          <a:ln w="9525" cap="flat" cmpd="sng" algn="ctr">
            <a:solidFill>
              <a:schemeClr val="tx1"/>
            </a:solidFill>
            <a:round/>
          </a:ln>
          <a:effectLst/>
        </c:spPr>
        <c:txPr>
          <a:bodyPr rot="-42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10116808"/>
        <c:crosses val="autoZero"/>
        <c:auto val="1"/>
        <c:lblAlgn val="ctr"/>
        <c:lblOffset val="100"/>
        <c:noMultiLvlLbl val="0"/>
      </c:catAx>
      <c:valAx>
        <c:axId val="6101168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10113856"/>
        <c:crosses val="autoZero"/>
        <c:crossBetween val="between"/>
      </c:valAx>
      <c:spPr>
        <a:noFill/>
        <a:ln>
          <a:noFill/>
        </a:ln>
        <a:effectLst/>
      </c:spPr>
    </c:plotArea>
    <c:legend>
      <c:legendPos val="b"/>
      <c:layout>
        <c:manualLayout>
          <c:xMode val="edge"/>
          <c:yMode val="edge"/>
          <c:x val="0.39617782152230974"/>
          <c:y val="0.83854111986001745"/>
          <c:w val="0.60382217847769026"/>
          <c:h val="0.105903324584426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b="0" i="0" baseline="0">
                <a:effectLst/>
              </a:rPr>
              <a:t>(%)</a:t>
            </a:r>
            <a:endParaRPr lang="pt-BR" sz="1000">
              <a:effectLst/>
            </a:endParaRPr>
          </a:p>
        </c:rich>
      </c:tx>
      <c:layout>
        <c:manualLayout>
          <c:xMode val="edge"/>
          <c:yMode val="edge"/>
          <c:x val="1.2145669291338576E-2"/>
          <c:y val="2.314814814814814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3.0555555555555555E-2"/>
          <c:y val="0.15464494021580633"/>
          <c:w val="0.93888888888888888"/>
          <c:h val="0.61734470691163601"/>
        </c:manualLayout>
      </c:layout>
      <c:barChart>
        <c:barDir val="col"/>
        <c:grouping val="clustered"/>
        <c:varyColors val="0"/>
        <c:ser>
          <c:idx val="0"/>
          <c:order val="0"/>
          <c:tx>
            <c:strRef>
              <c:f>'g2.4'!$C$34</c:f>
              <c:strCache>
                <c:ptCount val="1"/>
                <c:pt idx="0">
                  <c:v>Quantidade (2021/2010)</c:v>
                </c:pt>
              </c:strCache>
            </c:strRef>
          </c:tx>
          <c:spPr>
            <a:solidFill>
              <a:schemeClr val="accent1"/>
            </a:solidFill>
            <a:ln>
              <a:noFill/>
            </a:ln>
            <a:effectLst/>
          </c:spPr>
          <c:invertIfNegative val="0"/>
          <c:cat>
            <c:strRef>
              <c:f>'g2.4'!$B$35:$B$40</c:f>
              <c:strCache>
                <c:ptCount val="6"/>
                <c:pt idx="0">
                  <c:v>Banana (cacho)</c:v>
                </c:pt>
                <c:pt idx="1">
                  <c:v>Coco-da-baía</c:v>
                </c:pt>
                <c:pt idx="2">
                  <c:v>Laranja</c:v>
                </c:pt>
                <c:pt idx="3">
                  <c:v>Limão</c:v>
                </c:pt>
                <c:pt idx="4">
                  <c:v>Manga</c:v>
                </c:pt>
                <c:pt idx="5">
                  <c:v>Maracujá</c:v>
                </c:pt>
              </c:strCache>
            </c:strRef>
          </c:cat>
          <c:val>
            <c:numRef>
              <c:f>'g2.4'!$C$35:$C$40</c:f>
              <c:numCache>
                <c:formatCode>0</c:formatCode>
                <c:ptCount val="6"/>
                <c:pt idx="0">
                  <c:v>-48.862603955552451</c:v>
                </c:pt>
                <c:pt idx="1">
                  <c:v>-34.949787281021685</c:v>
                </c:pt>
                <c:pt idx="2">
                  <c:v>-51.294105677438885</c:v>
                </c:pt>
                <c:pt idx="3">
                  <c:v>49.332161687170469</c:v>
                </c:pt>
                <c:pt idx="4">
                  <c:v>-13.376575694529436</c:v>
                </c:pt>
                <c:pt idx="5">
                  <c:v>-77.585081382191674</c:v>
                </c:pt>
              </c:numCache>
            </c:numRef>
          </c:val>
          <c:extLst>
            <c:ext xmlns:c16="http://schemas.microsoft.com/office/drawing/2014/chart" uri="{C3380CC4-5D6E-409C-BE32-E72D297353CC}">
              <c16:uniqueId val="{00000000-D226-480B-9A55-6FF7E9289FDB}"/>
            </c:ext>
          </c:extLst>
        </c:ser>
        <c:ser>
          <c:idx val="1"/>
          <c:order val="1"/>
          <c:tx>
            <c:strRef>
              <c:f>'g2.4'!$D$34</c:f>
              <c:strCache>
                <c:ptCount val="1"/>
                <c:pt idx="0">
                  <c:v>Quantidade (2021/2020)</c:v>
                </c:pt>
              </c:strCache>
            </c:strRef>
          </c:tx>
          <c:spPr>
            <a:solidFill>
              <a:srgbClr val="00B0F0"/>
            </a:solidFill>
            <a:ln>
              <a:noFill/>
            </a:ln>
            <a:effectLst/>
          </c:spPr>
          <c:invertIfNegative val="0"/>
          <c:cat>
            <c:strRef>
              <c:f>'g2.4'!$B$35:$B$40</c:f>
              <c:strCache>
                <c:ptCount val="6"/>
                <c:pt idx="0">
                  <c:v>Banana (cacho)</c:v>
                </c:pt>
                <c:pt idx="1">
                  <c:v>Coco-da-baía</c:v>
                </c:pt>
                <c:pt idx="2">
                  <c:v>Laranja</c:v>
                </c:pt>
                <c:pt idx="3">
                  <c:v>Limão</c:v>
                </c:pt>
                <c:pt idx="4">
                  <c:v>Manga</c:v>
                </c:pt>
                <c:pt idx="5">
                  <c:v>Maracujá</c:v>
                </c:pt>
              </c:strCache>
            </c:strRef>
          </c:cat>
          <c:val>
            <c:numRef>
              <c:f>'g2.4'!$D$35:$D$40</c:f>
              <c:numCache>
                <c:formatCode>0</c:formatCode>
                <c:ptCount val="6"/>
                <c:pt idx="0">
                  <c:v>16.721167650342949</c:v>
                </c:pt>
                <c:pt idx="1">
                  <c:v>2.4007994389031229</c:v>
                </c:pt>
                <c:pt idx="2">
                  <c:v>3.7336624192039647</c:v>
                </c:pt>
                <c:pt idx="3">
                  <c:v>33.958694623994944</c:v>
                </c:pt>
                <c:pt idx="4">
                  <c:v>17.230718268646839</c:v>
                </c:pt>
                <c:pt idx="5">
                  <c:v>17.631608998515482</c:v>
                </c:pt>
              </c:numCache>
            </c:numRef>
          </c:val>
          <c:extLst>
            <c:ext xmlns:c16="http://schemas.microsoft.com/office/drawing/2014/chart" uri="{C3380CC4-5D6E-409C-BE32-E72D297353CC}">
              <c16:uniqueId val="{00000001-D226-480B-9A55-6FF7E9289FDB}"/>
            </c:ext>
          </c:extLst>
        </c:ser>
        <c:ser>
          <c:idx val="2"/>
          <c:order val="2"/>
          <c:tx>
            <c:strRef>
              <c:f>'g2.4'!$E$34</c:f>
              <c:strCache>
                <c:ptCount val="1"/>
                <c:pt idx="0">
                  <c:v>Valor (2021/2010)</c:v>
                </c:pt>
              </c:strCache>
            </c:strRef>
          </c:tx>
          <c:spPr>
            <a:solidFill>
              <a:srgbClr val="FF0000"/>
            </a:solidFill>
            <a:ln>
              <a:noFill/>
            </a:ln>
            <a:effectLst/>
          </c:spPr>
          <c:invertIfNegative val="0"/>
          <c:cat>
            <c:strRef>
              <c:f>'g2.4'!$B$35:$B$40</c:f>
              <c:strCache>
                <c:ptCount val="6"/>
                <c:pt idx="0">
                  <c:v>Banana (cacho)</c:v>
                </c:pt>
                <c:pt idx="1">
                  <c:v>Coco-da-baía</c:v>
                </c:pt>
                <c:pt idx="2">
                  <c:v>Laranja</c:v>
                </c:pt>
                <c:pt idx="3">
                  <c:v>Limão</c:v>
                </c:pt>
                <c:pt idx="4">
                  <c:v>Manga</c:v>
                </c:pt>
                <c:pt idx="5">
                  <c:v>Maracujá</c:v>
                </c:pt>
              </c:strCache>
            </c:strRef>
          </c:cat>
          <c:val>
            <c:numRef>
              <c:f>'g2.4'!$E$35:$E$40</c:f>
              <c:numCache>
                <c:formatCode>0</c:formatCode>
                <c:ptCount val="6"/>
                <c:pt idx="0">
                  <c:v>-63.71995077799366</c:v>
                </c:pt>
                <c:pt idx="1">
                  <c:v>-59.83756841489145</c:v>
                </c:pt>
                <c:pt idx="2">
                  <c:v>-65.371829233862329</c:v>
                </c:pt>
                <c:pt idx="3">
                  <c:v>20.854894227780484</c:v>
                </c:pt>
                <c:pt idx="4">
                  <c:v>-17.913948166121905</c:v>
                </c:pt>
                <c:pt idx="5">
                  <c:v>-79.837698938718589</c:v>
                </c:pt>
              </c:numCache>
            </c:numRef>
          </c:val>
          <c:extLst>
            <c:ext xmlns:c16="http://schemas.microsoft.com/office/drawing/2014/chart" uri="{C3380CC4-5D6E-409C-BE32-E72D297353CC}">
              <c16:uniqueId val="{00000002-D226-480B-9A55-6FF7E9289FDB}"/>
            </c:ext>
          </c:extLst>
        </c:ser>
        <c:ser>
          <c:idx val="3"/>
          <c:order val="3"/>
          <c:tx>
            <c:strRef>
              <c:f>'g2.4'!$F$34</c:f>
              <c:strCache>
                <c:ptCount val="1"/>
                <c:pt idx="0">
                  <c:v>Valor (2021/2020)</c:v>
                </c:pt>
              </c:strCache>
            </c:strRef>
          </c:tx>
          <c:spPr>
            <a:solidFill>
              <a:srgbClr val="FFC000"/>
            </a:solidFill>
            <a:ln>
              <a:noFill/>
            </a:ln>
            <a:effectLst/>
          </c:spPr>
          <c:invertIfNegative val="0"/>
          <c:cat>
            <c:strRef>
              <c:f>'g2.4'!$B$35:$B$40</c:f>
              <c:strCache>
                <c:ptCount val="6"/>
                <c:pt idx="0">
                  <c:v>Banana (cacho)</c:v>
                </c:pt>
                <c:pt idx="1">
                  <c:v>Coco-da-baía</c:v>
                </c:pt>
                <c:pt idx="2">
                  <c:v>Laranja</c:v>
                </c:pt>
                <c:pt idx="3">
                  <c:v>Limão</c:v>
                </c:pt>
                <c:pt idx="4">
                  <c:v>Manga</c:v>
                </c:pt>
                <c:pt idx="5">
                  <c:v>Maracujá</c:v>
                </c:pt>
              </c:strCache>
            </c:strRef>
          </c:cat>
          <c:val>
            <c:numRef>
              <c:f>'g2.4'!$F$35:$F$40</c:f>
              <c:numCache>
                <c:formatCode>0</c:formatCode>
                <c:ptCount val="6"/>
                <c:pt idx="0">
                  <c:v>-1.7177219636874685</c:v>
                </c:pt>
                <c:pt idx="1">
                  <c:v>-21.794309076449959</c:v>
                </c:pt>
                <c:pt idx="2">
                  <c:v>-12.412840426924387</c:v>
                </c:pt>
                <c:pt idx="3">
                  <c:v>7.359393214369403</c:v>
                </c:pt>
                <c:pt idx="4">
                  <c:v>-1.5807451285990592</c:v>
                </c:pt>
                <c:pt idx="5">
                  <c:v>-18.033304159092289</c:v>
                </c:pt>
              </c:numCache>
            </c:numRef>
          </c:val>
          <c:extLst>
            <c:ext xmlns:c16="http://schemas.microsoft.com/office/drawing/2014/chart" uri="{C3380CC4-5D6E-409C-BE32-E72D297353CC}">
              <c16:uniqueId val="{00000003-D226-480B-9A55-6FF7E9289FDB}"/>
            </c:ext>
          </c:extLst>
        </c:ser>
        <c:dLbls>
          <c:showLegendKey val="0"/>
          <c:showVal val="0"/>
          <c:showCatName val="0"/>
          <c:showSerName val="0"/>
          <c:showPercent val="0"/>
          <c:showBubbleSize val="0"/>
        </c:dLbls>
        <c:gapWidth val="50"/>
        <c:axId val="514052872"/>
        <c:axId val="514057792"/>
      </c:barChart>
      <c:catAx>
        <c:axId val="514052872"/>
        <c:scaling>
          <c:orientation val="minMax"/>
        </c:scaling>
        <c:delete val="0"/>
        <c:axPos val="b"/>
        <c:numFmt formatCode="General" sourceLinked="1"/>
        <c:majorTickMark val="cross"/>
        <c:minorTickMark val="none"/>
        <c:tickLblPos val="high"/>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4057792"/>
        <c:crosses val="autoZero"/>
        <c:auto val="1"/>
        <c:lblAlgn val="ctr"/>
        <c:lblOffset val="100"/>
        <c:noMultiLvlLbl val="0"/>
      </c:catAx>
      <c:valAx>
        <c:axId val="514057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4052872"/>
        <c:crosses val="autoZero"/>
        <c:crossBetween val="between"/>
      </c:valAx>
      <c:spPr>
        <a:noFill/>
        <a:ln>
          <a:noFill/>
        </a:ln>
        <a:effectLst/>
      </c:spPr>
    </c:plotArea>
    <c:legend>
      <c:legendPos val="b"/>
      <c:layout>
        <c:manualLayout>
          <c:xMode val="edge"/>
          <c:yMode val="edge"/>
          <c:x val="0.67395559930008753"/>
          <c:y val="0.78298556430446198"/>
          <c:w val="0.28819991251093613"/>
          <c:h val="0.212384806065908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a:t>
            </a:r>
          </a:p>
          <a:p>
            <a:pPr>
              <a:defRPr sz="1000"/>
            </a:pPr>
            <a:r>
              <a:rPr lang="en-US" sz="1000"/>
              <a:t>2021</a:t>
            </a:r>
          </a:p>
        </c:rich>
      </c:tx>
      <c:layout>
        <c:manualLayout>
          <c:xMode val="edge"/>
          <c:yMode val="edge"/>
          <c:x val="3.8874890638670147E-2"/>
          <c:y val="2.314814814814814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7222047244094488"/>
          <c:y val="0.17782407407407402"/>
          <c:w val="0.79722397200349959"/>
          <c:h val="0.7434722222222222"/>
        </c:manualLayout>
      </c:layout>
      <c:barChart>
        <c:barDir val="bar"/>
        <c:grouping val="clustered"/>
        <c:varyColors val="0"/>
        <c:ser>
          <c:idx val="0"/>
          <c:order val="0"/>
          <c:tx>
            <c:strRef>
              <c:f>'g2.5'!$B$23</c:f>
              <c:strCache>
                <c:ptCount val="1"/>
                <c:pt idx="0">
                  <c:v>2021</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4-82E3-4DBD-AB2B-72744362A553}"/>
              </c:ext>
            </c:extLst>
          </c:dPt>
          <c:dPt>
            <c:idx val="1"/>
            <c:invertIfNegative val="0"/>
            <c:bubble3D val="0"/>
            <c:spPr>
              <a:solidFill>
                <a:srgbClr val="FF2121"/>
              </a:solidFill>
              <a:ln>
                <a:noFill/>
              </a:ln>
              <a:effectLst/>
            </c:spPr>
            <c:extLst>
              <c:ext xmlns:c16="http://schemas.microsoft.com/office/drawing/2014/chart" uri="{C3380CC4-5D6E-409C-BE32-E72D297353CC}">
                <c16:uniqueId val="{00000003-82E3-4DBD-AB2B-72744362A553}"/>
              </c:ext>
            </c:extLst>
          </c:dPt>
          <c:dPt>
            <c:idx val="2"/>
            <c:invertIfNegative val="0"/>
            <c:bubble3D val="0"/>
            <c:spPr>
              <a:solidFill>
                <a:srgbClr val="00B050"/>
              </a:solidFill>
              <a:ln>
                <a:noFill/>
              </a:ln>
              <a:effectLst/>
            </c:spPr>
            <c:extLst>
              <c:ext xmlns:c16="http://schemas.microsoft.com/office/drawing/2014/chart" uri="{C3380CC4-5D6E-409C-BE32-E72D297353CC}">
                <c16:uniqueId val="{00000002-82E3-4DBD-AB2B-72744362A553}"/>
              </c:ext>
            </c:extLst>
          </c:dPt>
          <c:dLbls>
            <c:dLbl>
              <c:idx val="2"/>
              <c:tx>
                <c:rich>
                  <a:bodyPr/>
                  <a:lstStyle/>
                  <a:p>
                    <a:fld id="{357DE945-9DB6-44B8-BEF3-DC2AD6A1F48C}" type="VALUE">
                      <a:rPr lang="en-US"/>
                      <a:pPr/>
                      <a:t>[VALOR]</a:t>
                    </a:fld>
                    <a:r>
                      <a:rPr lang="en-US"/>
                      <a:t> (23</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2E3-4DBD-AB2B-72744362A5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'g2.5'!$A$24:$A$32</c:f>
              <c:strCache>
                <c:ptCount val="9"/>
                <c:pt idx="0">
                  <c:v>BR</c:v>
                </c:pt>
                <c:pt idx="1">
                  <c:v>NE</c:v>
                </c:pt>
                <c:pt idx="2">
                  <c:v>SE</c:v>
                </c:pt>
                <c:pt idx="3">
                  <c:v>PA</c:v>
                </c:pt>
                <c:pt idx="4">
                  <c:v>DF</c:v>
                </c:pt>
                <c:pt idx="5">
                  <c:v>RR</c:v>
                </c:pt>
                <c:pt idx="6">
                  <c:v>CE</c:v>
                </c:pt>
                <c:pt idx="7">
                  <c:v>MA</c:v>
                </c:pt>
                <c:pt idx="8">
                  <c:v>ES</c:v>
                </c:pt>
              </c:strCache>
            </c:strRef>
          </c:cat>
          <c:val>
            <c:numRef>
              <c:f>'g2.5'!$B$24:$B$32</c:f>
              <c:numCache>
                <c:formatCode>0.0</c:formatCode>
                <c:ptCount val="9"/>
                <c:pt idx="0">
                  <c:v>99.004988239841907</c:v>
                </c:pt>
                <c:pt idx="1">
                  <c:v>96.671673810253225</c:v>
                </c:pt>
                <c:pt idx="2">
                  <c:v>95.556039829684508</c:v>
                </c:pt>
                <c:pt idx="3">
                  <c:v>99.962964005069878</c:v>
                </c:pt>
                <c:pt idx="4">
                  <c:v>99.981840633398704</c:v>
                </c:pt>
                <c:pt idx="5">
                  <c:v>99.99002165301296</c:v>
                </c:pt>
                <c:pt idx="6">
                  <c:v>99.996346533244633</c:v>
                </c:pt>
                <c:pt idx="7">
                  <c:v>99.998995675266102</c:v>
                </c:pt>
                <c:pt idx="8">
                  <c:v>100</c:v>
                </c:pt>
              </c:numCache>
            </c:numRef>
          </c:val>
          <c:extLst>
            <c:ext xmlns:c16="http://schemas.microsoft.com/office/drawing/2014/chart" uri="{C3380CC4-5D6E-409C-BE32-E72D297353CC}">
              <c16:uniqueId val="{00000000-82E3-4DBD-AB2B-72744362A553}"/>
            </c:ext>
          </c:extLst>
        </c:ser>
        <c:dLbls>
          <c:showLegendKey val="0"/>
          <c:showVal val="0"/>
          <c:showCatName val="0"/>
          <c:showSerName val="0"/>
          <c:showPercent val="0"/>
          <c:showBubbleSize val="0"/>
        </c:dLbls>
        <c:gapWidth val="50"/>
        <c:axId val="633067256"/>
        <c:axId val="633075128"/>
      </c:barChart>
      <c:catAx>
        <c:axId val="633067256"/>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3075128"/>
        <c:crosses val="autoZero"/>
        <c:auto val="1"/>
        <c:lblAlgn val="ctr"/>
        <c:lblOffset val="100"/>
        <c:noMultiLvlLbl val="0"/>
      </c:catAx>
      <c:valAx>
        <c:axId val="633075128"/>
        <c:scaling>
          <c:orientation val="minMax"/>
        </c:scaling>
        <c:delete val="1"/>
        <c:axPos val="b"/>
        <c:numFmt formatCode="0.0" sourceLinked="1"/>
        <c:majorTickMark val="none"/>
        <c:minorTickMark val="none"/>
        <c:tickLblPos val="nextTo"/>
        <c:crossAx val="633067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Média</a:t>
            </a:r>
            <a:r>
              <a:rPr lang="en-US" sz="1000" baseline="0"/>
              <a:t> (</a:t>
            </a:r>
            <a:r>
              <a:rPr lang="en-US" sz="1000"/>
              <a:t>%)</a:t>
            </a:r>
          </a:p>
          <a:p>
            <a:pPr>
              <a:defRPr sz="1000"/>
            </a:pPr>
            <a:r>
              <a:rPr lang="en-US" sz="1000"/>
              <a:t>2010-2021</a:t>
            </a:r>
          </a:p>
        </c:rich>
      </c:tx>
      <c:layout>
        <c:manualLayout>
          <c:xMode val="edge"/>
          <c:yMode val="edge"/>
          <c:x val="3.8874890638670147E-2"/>
          <c:y val="2.314814814814814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24298490813648294"/>
          <c:y val="0.18245370370370367"/>
          <c:w val="0.72923731408573933"/>
          <c:h val="0.7434722222222222"/>
        </c:manualLayout>
      </c:layout>
      <c:barChart>
        <c:barDir val="bar"/>
        <c:grouping val="clustered"/>
        <c:varyColors val="0"/>
        <c:ser>
          <c:idx val="0"/>
          <c:order val="0"/>
          <c:tx>
            <c:strRef>
              <c:f>'g2.5'!$E$23</c:f>
              <c:strCache>
                <c:ptCount val="1"/>
                <c:pt idx="0">
                  <c:v>2010-2021</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4-82E3-4DBD-AB2B-72744362A553}"/>
              </c:ext>
            </c:extLst>
          </c:dPt>
          <c:dPt>
            <c:idx val="1"/>
            <c:invertIfNegative val="0"/>
            <c:bubble3D val="0"/>
            <c:spPr>
              <a:solidFill>
                <a:srgbClr val="FF2121"/>
              </a:solidFill>
              <a:ln>
                <a:noFill/>
              </a:ln>
              <a:effectLst/>
            </c:spPr>
            <c:extLst>
              <c:ext xmlns:c16="http://schemas.microsoft.com/office/drawing/2014/chart" uri="{C3380CC4-5D6E-409C-BE32-E72D297353CC}">
                <c16:uniqueId val="{00000003-82E3-4DBD-AB2B-72744362A553}"/>
              </c:ext>
            </c:extLst>
          </c:dPt>
          <c:dPt>
            <c:idx val="2"/>
            <c:invertIfNegative val="0"/>
            <c:bubble3D val="0"/>
            <c:spPr>
              <a:solidFill>
                <a:srgbClr val="00B050"/>
              </a:solidFill>
              <a:ln>
                <a:noFill/>
              </a:ln>
              <a:effectLst/>
            </c:spPr>
            <c:extLst>
              <c:ext xmlns:c16="http://schemas.microsoft.com/office/drawing/2014/chart" uri="{C3380CC4-5D6E-409C-BE32-E72D297353CC}">
                <c16:uniqueId val="{00000002-82E3-4DBD-AB2B-72744362A553}"/>
              </c:ext>
            </c:extLst>
          </c:dPt>
          <c:dLbls>
            <c:dLbl>
              <c:idx val="2"/>
              <c:tx>
                <c:rich>
                  <a:bodyPr/>
                  <a:lstStyle/>
                  <a:p>
                    <a:fld id="{E66B4767-8DAB-4777-B4FE-52BEF09CBD29}" type="VALUE">
                      <a:rPr lang="en-US"/>
                      <a:pPr/>
                      <a:t>[VALOR]</a:t>
                    </a:fld>
                    <a:r>
                      <a:rPr lang="en-US"/>
                      <a:t> (25</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2E3-4DBD-AB2B-72744362A5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'g2.5'!$D$24:$D$32</c:f>
              <c:strCache>
                <c:ptCount val="9"/>
                <c:pt idx="0">
                  <c:v>BR</c:v>
                </c:pt>
                <c:pt idx="1">
                  <c:v>NE</c:v>
                </c:pt>
                <c:pt idx="2">
                  <c:v>SE</c:v>
                </c:pt>
                <c:pt idx="3">
                  <c:v>MA</c:v>
                </c:pt>
                <c:pt idx="4">
                  <c:v>RJ</c:v>
                </c:pt>
                <c:pt idx="5">
                  <c:v>TO</c:v>
                </c:pt>
                <c:pt idx="6">
                  <c:v>MT</c:v>
                </c:pt>
                <c:pt idx="7">
                  <c:v>PA</c:v>
                </c:pt>
                <c:pt idx="8">
                  <c:v>DF</c:v>
                </c:pt>
              </c:strCache>
            </c:strRef>
          </c:cat>
          <c:val>
            <c:numRef>
              <c:f>'g2.5'!$E$24:$E$32</c:f>
              <c:numCache>
                <c:formatCode>0.0</c:formatCode>
                <c:ptCount val="9"/>
                <c:pt idx="0">
                  <c:v>98.687195767307728</c:v>
                </c:pt>
                <c:pt idx="1">
                  <c:v>94.037150260792615</c:v>
                </c:pt>
                <c:pt idx="2">
                  <c:v>86.090372262597199</c:v>
                </c:pt>
                <c:pt idx="3">
                  <c:v>99.653316824748501</c:v>
                </c:pt>
                <c:pt idx="4">
                  <c:v>99.679217615140885</c:v>
                </c:pt>
                <c:pt idx="5">
                  <c:v>99.700028773077065</c:v>
                </c:pt>
                <c:pt idx="6">
                  <c:v>99.773972099434118</c:v>
                </c:pt>
                <c:pt idx="7">
                  <c:v>99.792335409453571</c:v>
                </c:pt>
                <c:pt idx="8">
                  <c:v>99.914360492093195</c:v>
                </c:pt>
              </c:numCache>
            </c:numRef>
          </c:val>
          <c:extLst>
            <c:ext xmlns:c16="http://schemas.microsoft.com/office/drawing/2014/chart" uri="{C3380CC4-5D6E-409C-BE32-E72D297353CC}">
              <c16:uniqueId val="{00000000-82E3-4DBD-AB2B-72744362A553}"/>
            </c:ext>
          </c:extLst>
        </c:ser>
        <c:dLbls>
          <c:showLegendKey val="0"/>
          <c:showVal val="0"/>
          <c:showCatName val="0"/>
          <c:showSerName val="0"/>
          <c:showPercent val="0"/>
          <c:showBubbleSize val="0"/>
        </c:dLbls>
        <c:gapWidth val="50"/>
        <c:axId val="633067256"/>
        <c:axId val="633075128"/>
      </c:barChart>
      <c:catAx>
        <c:axId val="633067256"/>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3075128"/>
        <c:crosses val="autoZero"/>
        <c:auto val="1"/>
        <c:lblAlgn val="ctr"/>
        <c:lblOffset val="100"/>
        <c:noMultiLvlLbl val="0"/>
      </c:catAx>
      <c:valAx>
        <c:axId val="633075128"/>
        <c:scaling>
          <c:orientation val="minMax"/>
        </c:scaling>
        <c:delete val="1"/>
        <c:axPos val="b"/>
        <c:numFmt formatCode="0.0" sourceLinked="1"/>
        <c:majorTickMark val="none"/>
        <c:minorTickMark val="none"/>
        <c:tickLblPos val="nextTo"/>
        <c:crossAx val="633067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a:t>
            </a:r>
          </a:p>
        </c:rich>
      </c:tx>
      <c:layout>
        <c:manualLayout>
          <c:xMode val="edge"/>
          <c:yMode val="edge"/>
          <c:x val="1.9430446194225699E-2"/>
          <c:y val="2.314814814814814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'g2.6'!$A$18</c:f>
              <c:strCache>
                <c:ptCount val="1"/>
                <c:pt idx="0">
                  <c:v>Brasil</c:v>
                </c:pt>
              </c:strCache>
            </c:strRef>
          </c:tx>
          <c:spPr>
            <a:solidFill>
              <a:srgbClr val="FFC000"/>
            </a:solidFill>
            <a:ln>
              <a:noFill/>
            </a:ln>
            <a:effectLst/>
          </c:spPr>
          <c:invertIfNegative val="0"/>
          <c:cat>
            <c:numRef>
              <c:f>'g2.6'!$B$17:$M$17</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'g2.6'!$B$18:$M$18</c:f>
              <c:numCache>
                <c:formatCode>0.0</c:formatCode>
                <c:ptCount val="12"/>
                <c:pt idx="0">
                  <c:v>98.768701426503085</c:v>
                </c:pt>
                <c:pt idx="1">
                  <c:v>98.587646490316544</c:v>
                </c:pt>
                <c:pt idx="2">
                  <c:v>97.205902798265029</c:v>
                </c:pt>
                <c:pt idx="3">
                  <c:v>98.47942560150868</c:v>
                </c:pt>
                <c:pt idx="4">
                  <c:v>98.929309822749872</c:v>
                </c:pt>
                <c:pt idx="5">
                  <c:v>98.748607136434131</c:v>
                </c:pt>
                <c:pt idx="6">
                  <c:v>97.472637493450847</c:v>
                </c:pt>
                <c:pt idx="7">
                  <c:v>99.008649587646929</c:v>
                </c:pt>
                <c:pt idx="8">
                  <c:v>99.094386892917228</c:v>
                </c:pt>
                <c:pt idx="9">
                  <c:v>99.247625594969861</c:v>
                </c:pt>
                <c:pt idx="10">
                  <c:v>99.69846812308856</c:v>
                </c:pt>
                <c:pt idx="11">
                  <c:v>99.004988239841907</c:v>
                </c:pt>
              </c:numCache>
            </c:numRef>
          </c:val>
          <c:extLst>
            <c:ext xmlns:c16="http://schemas.microsoft.com/office/drawing/2014/chart" uri="{C3380CC4-5D6E-409C-BE32-E72D297353CC}">
              <c16:uniqueId val="{00000000-7F5F-4202-9EA5-67CC7084C48D}"/>
            </c:ext>
          </c:extLst>
        </c:ser>
        <c:ser>
          <c:idx val="1"/>
          <c:order val="1"/>
          <c:tx>
            <c:strRef>
              <c:f>'g2.6'!$A$19</c:f>
              <c:strCache>
                <c:ptCount val="1"/>
                <c:pt idx="0">
                  <c:v>Nordeste</c:v>
                </c:pt>
              </c:strCache>
            </c:strRef>
          </c:tx>
          <c:spPr>
            <a:solidFill>
              <a:srgbClr val="FF0000"/>
            </a:solidFill>
            <a:ln>
              <a:noFill/>
            </a:ln>
            <a:effectLst/>
          </c:spPr>
          <c:invertIfNegative val="0"/>
          <c:cat>
            <c:numRef>
              <c:f>'g2.6'!$B$17:$M$17</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'g2.6'!$B$19:$M$19</c:f>
              <c:numCache>
                <c:formatCode>0.0</c:formatCode>
                <c:ptCount val="12"/>
                <c:pt idx="0">
                  <c:v>95.236386803589127</c:v>
                </c:pt>
                <c:pt idx="1">
                  <c:v>95.457814604055542</c:v>
                </c:pt>
                <c:pt idx="2">
                  <c:v>86.103389288552279</c:v>
                </c:pt>
                <c:pt idx="3">
                  <c:v>93.245729002934652</c:v>
                </c:pt>
                <c:pt idx="4">
                  <c:v>94.50096609523105</c:v>
                </c:pt>
                <c:pt idx="5">
                  <c:v>93.441752058609168</c:v>
                </c:pt>
                <c:pt idx="6">
                  <c:v>90.059000482879526</c:v>
                </c:pt>
                <c:pt idx="7">
                  <c:v>94.236390254262375</c:v>
                </c:pt>
                <c:pt idx="8">
                  <c:v>94.976941028039178</c:v>
                </c:pt>
                <c:pt idx="9">
                  <c:v>96.127749383288474</c:v>
                </c:pt>
                <c:pt idx="10">
                  <c:v>98.38801031781685</c:v>
                </c:pt>
                <c:pt idx="11">
                  <c:v>96.671673810253225</c:v>
                </c:pt>
              </c:numCache>
            </c:numRef>
          </c:val>
          <c:extLst>
            <c:ext xmlns:c16="http://schemas.microsoft.com/office/drawing/2014/chart" uri="{C3380CC4-5D6E-409C-BE32-E72D297353CC}">
              <c16:uniqueId val="{00000001-7F5F-4202-9EA5-67CC7084C48D}"/>
            </c:ext>
          </c:extLst>
        </c:ser>
        <c:dLbls>
          <c:showLegendKey val="0"/>
          <c:showVal val="0"/>
          <c:showCatName val="0"/>
          <c:showSerName val="0"/>
          <c:showPercent val="0"/>
          <c:showBubbleSize val="0"/>
        </c:dLbls>
        <c:gapWidth val="100"/>
        <c:axId val="606858696"/>
        <c:axId val="606860008"/>
      </c:barChart>
      <c:lineChart>
        <c:grouping val="standard"/>
        <c:varyColors val="0"/>
        <c:ser>
          <c:idx val="2"/>
          <c:order val="2"/>
          <c:tx>
            <c:strRef>
              <c:f>'g2.6'!$A$20</c:f>
              <c:strCache>
                <c:ptCount val="1"/>
                <c:pt idx="0">
                  <c:v>Sergipe</c:v>
                </c:pt>
              </c:strCache>
            </c:strRef>
          </c:tx>
          <c:spPr>
            <a:ln w="28575" cap="rnd">
              <a:solidFill>
                <a:srgbClr val="00B050"/>
              </a:solidFill>
              <a:round/>
            </a:ln>
            <a:effectLst/>
          </c:spPr>
          <c:marker>
            <c:symbol val="none"/>
          </c:marker>
          <c:cat>
            <c:numRef>
              <c:f>'g2.6'!$B$17:$M$17</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'g2.6'!$B$20:$M$20</c:f>
              <c:numCache>
                <c:formatCode>0.0</c:formatCode>
                <c:ptCount val="12"/>
                <c:pt idx="0">
                  <c:v>99.328859060402692</c:v>
                </c:pt>
                <c:pt idx="1">
                  <c:v>89.094520502971207</c:v>
                </c:pt>
                <c:pt idx="2">
                  <c:v>69.1128443681025</c:v>
                </c:pt>
                <c:pt idx="3">
                  <c:v>93.536961517704285</c:v>
                </c:pt>
                <c:pt idx="4">
                  <c:v>91.845318764965697</c:v>
                </c:pt>
                <c:pt idx="5">
                  <c:v>88.085720552132045</c:v>
                </c:pt>
                <c:pt idx="6">
                  <c:v>65.396475931501556</c:v>
                </c:pt>
                <c:pt idx="7">
                  <c:v>99.757500759011094</c:v>
                </c:pt>
                <c:pt idx="8">
                  <c:v>45.73837685911699</c:v>
                </c:pt>
                <c:pt idx="9">
                  <c:v>95.961339805000918</c:v>
                </c:pt>
                <c:pt idx="10">
                  <c:v>99.670509200572937</c:v>
                </c:pt>
                <c:pt idx="11">
                  <c:v>95.556039829684508</c:v>
                </c:pt>
              </c:numCache>
            </c:numRef>
          </c:val>
          <c:smooth val="0"/>
          <c:extLst>
            <c:ext xmlns:c16="http://schemas.microsoft.com/office/drawing/2014/chart" uri="{C3380CC4-5D6E-409C-BE32-E72D297353CC}">
              <c16:uniqueId val="{00000002-7F5F-4202-9EA5-67CC7084C48D}"/>
            </c:ext>
          </c:extLst>
        </c:ser>
        <c:dLbls>
          <c:showLegendKey val="0"/>
          <c:showVal val="0"/>
          <c:showCatName val="0"/>
          <c:showSerName val="0"/>
          <c:showPercent val="0"/>
          <c:showBubbleSize val="0"/>
        </c:dLbls>
        <c:marker val="1"/>
        <c:smooth val="0"/>
        <c:axId val="606858696"/>
        <c:axId val="606860008"/>
      </c:lineChart>
      <c:catAx>
        <c:axId val="60685869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06860008"/>
        <c:crosses val="autoZero"/>
        <c:auto val="1"/>
        <c:lblAlgn val="ctr"/>
        <c:lblOffset val="100"/>
        <c:noMultiLvlLbl val="0"/>
      </c:catAx>
      <c:valAx>
        <c:axId val="606860008"/>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06858696"/>
        <c:crosses val="autoZero"/>
        <c:crossBetween val="between"/>
      </c:valAx>
      <c:spPr>
        <a:noFill/>
        <a:ln>
          <a:noFill/>
        </a:ln>
        <a:effectLst/>
      </c:spPr>
    </c:plotArea>
    <c:legend>
      <c:legendPos val="b"/>
      <c:layout>
        <c:manualLayout>
          <c:xMode val="edge"/>
          <c:yMode val="edge"/>
          <c:x val="0.43081058617672779"/>
          <c:y val="0.89409667541557303"/>
          <c:w val="0.5106010498687664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a:t>
            </a:r>
          </a:p>
          <a:p>
            <a:pPr>
              <a:defRPr sz="1000"/>
            </a:pPr>
            <a:r>
              <a:rPr lang="en-US" sz="1000"/>
              <a:t>2021</a:t>
            </a:r>
          </a:p>
        </c:rich>
      </c:tx>
      <c:layout>
        <c:manualLayout>
          <c:xMode val="edge"/>
          <c:yMode val="edge"/>
          <c:x val="2.4986001749781255E-2"/>
          <c:y val="2.314814814814814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'g2.7'!$B$22</c:f>
              <c:strCache>
                <c:ptCount val="1"/>
                <c:pt idx="0">
                  <c:v>2021</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4-D136-4B1C-BCCF-504AEEE18D32}"/>
              </c:ext>
            </c:extLst>
          </c:dPt>
          <c:dPt>
            <c:idx val="1"/>
            <c:invertIfNegative val="0"/>
            <c:bubble3D val="0"/>
            <c:spPr>
              <a:solidFill>
                <a:srgbClr val="FF2121"/>
              </a:solidFill>
              <a:ln>
                <a:noFill/>
              </a:ln>
              <a:effectLst/>
            </c:spPr>
            <c:extLst>
              <c:ext xmlns:c16="http://schemas.microsoft.com/office/drawing/2014/chart" uri="{C3380CC4-5D6E-409C-BE32-E72D297353CC}">
                <c16:uniqueId val="{00000003-D136-4B1C-BCCF-504AEEE18D32}"/>
              </c:ext>
            </c:extLst>
          </c:dPt>
          <c:dPt>
            <c:idx val="2"/>
            <c:invertIfNegative val="0"/>
            <c:bubble3D val="0"/>
            <c:spPr>
              <a:solidFill>
                <a:srgbClr val="00B050"/>
              </a:solidFill>
              <a:ln>
                <a:noFill/>
              </a:ln>
              <a:effectLst/>
            </c:spPr>
            <c:extLst>
              <c:ext xmlns:c16="http://schemas.microsoft.com/office/drawing/2014/chart" uri="{C3380CC4-5D6E-409C-BE32-E72D297353CC}">
                <c16:uniqueId val="{00000002-D136-4B1C-BCCF-504AEEE18D32}"/>
              </c:ext>
            </c:extLst>
          </c:dPt>
          <c:dLbls>
            <c:dLbl>
              <c:idx val="2"/>
              <c:tx>
                <c:rich>
                  <a:bodyPr/>
                  <a:lstStyle/>
                  <a:p>
                    <a:fld id="{47DC0292-80EF-40CD-931D-33A9B3B71822}" type="VALUE">
                      <a:rPr lang="en-US"/>
                      <a:pPr/>
                      <a:t>[VALOR]</a:t>
                    </a:fld>
                    <a:r>
                      <a:rPr lang="en-US"/>
                      <a:t> (23</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136-4B1C-BCCF-504AEEE18D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'g2.7'!$A$23:$A$31</c:f>
              <c:strCache>
                <c:ptCount val="9"/>
                <c:pt idx="0">
                  <c:v>BR</c:v>
                </c:pt>
                <c:pt idx="1">
                  <c:v>NE</c:v>
                </c:pt>
                <c:pt idx="2">
                  <c:v>SE</c:v>
                </c:pt>
                <c:pt idx="3">
                  <c:v>PI</c:v>
                </c:pt>
                <c:pt idx="4">
                  <c:v>CE</c:v>
                </c:pt>
                <c:pt idx="5">
                  <c:v>DF</c:v>
                </c:pt>
                <c:pt idx="6">
                  <c:v>TO</c:v>
                </c:pt>
                <c:pt idx="7">
                  <c:v>RR</c:v>
                </c:pt>
                <c:pt idx="8">
                  <c:v>RO</c:v>
                </c:pt>
              </c:strCache>
            </c:strRef>
          </c:cat>
          <c:val>
            <c:numRef>
              <c:f>'g2.7'!$B$23:$B$31</c:f>
              <c:numCache>
                <c:formatCode>0.0</c:formatCode>
                <c:ptCount val="9"/>
                <c:pt idx="0">
                  <c:v>99.704212770567636</c:v>
                </c:pt>
                <c:pt idx="1">
                  <c:v>99.780522797642021</c:v>
                </c:pt>
                <c:pt idx="2">
                  <c:v>98.390248919975306</c:v>
                </c:pt>
                <c:pt idx="3">
                  <c:v>99.993440300171869</c:v>
                </c:pt>
                <c:pt idx="4">
                  <c:v>99.998369684832909</c:v>
                </c:pt>
                <c:pt idx="5">
                  <c:v>100</c:v>
                </c:pt>
                <c:pt idx="6">
                  <c:v>100</c:v>
                </c:pt>
                <c:pt idx="7">
                  <c:v>100</c:v>
                </c:pt>
                <c:pt idx="8">
                  <c:v>100</c:v>
                </c:pt>
              </c:numCache>
            </c:numRef>
          </c:val>
          <c:extLst>
            <c:ext xmlns:c16="http://schemas.microsoft.com/office/drawing/2014/chart" uri="{C3380CC4-5D6E-409C-BE32-E72D297353CC}">
              <c16:uniqueId val="{00000000-D136-4B1C-BCCF-504AEEE18D32}"/>
            </c:ext>
          </c:extLst>
        </c:ser>
        <c:dLbls>
          <c:showLegendKey val="0"/>
          <c:showVal val="0"/>
          <c:showCatName val="0"/>
          <c:showSerName val="0"/>
          <c:showPercent val="0"/>
          <c:showBubbleSize val="0"/>
        </c:dLbls>
        <c:gapWidth val="50"/>
        <c:axId val="632965248"/>
        <c:axId val="632966888"/>
      </c:barChart>
      <c:catAx>
        <c:axId val="632965248"/>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2966888"/>
        <c:crosses val="autoZero"/>
        <c:auto val="1"/>
        <c:lblAlgn val="ctr"/>
        <c:lblOffset val="100"/>
        <c:noMultiLvlLbl val="0"/>
      </c:catAx>
      <c:valAx>
        <c:axId val="632966888"/>
        <c:scaling>
          <c:orientation val="minMax"/>
        </c:scaling>
        <c:delete val="1"/>
        <c:axPos val="b"/>
        <c:numFmt formatCode="0.0" sourceLinked="1"/>
        <c:majorTickMark val="none"/>
        <c:minorTickMark val="none"/>
        <c:tickLblPos val="nextTo"/>
        <c:crossAx val="63296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Média (%)</a:t>
            </a:r>
          </a:p>
          <a:p>
            <a:pPr>
              <a:defRPr sz="1000"/>
            </a:pPr>
            <a:r>
              <a:rPr lang="en-US" sz="1000"/>
              <a:t>2010-2021</a:t>
            </a:r>
          </a:p>
        </c:rich>
      </c:tx>
      <c:layout>
        <c:manualLayout>
          <c:xMode val="edge"/>
          <c:yMode val="edge"/>
          <c:x val="2.4986001749781255E-2"/>
          <c:y val="2.314814814814814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'g2.7'!$E$22</c:f>
              <c:strCache>
                <c:ptCount val="1"/>
                <c:pt idx="0">
                  <c:v>2010-2021</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4-D136-4B1C-BCCF-504AEEE18D32}"/>
              </c:ext>
            </c:extLst>
          </c:dPt>
          <c:dPt>
            <c:idx val="1"/>
            <c:invertIfNegative val="0"/>
            <c:bubble3D val="0"/>
            <c:spPr>
              <a:solidFill>
                <a:srgbClr val="FF2121"/>
              </a:solidFill>
              <a:ln>
                <a:noFill/>
              </a:ln>
              <a:effectLst/>
            </c:spPr>
            <c:extLst>
              <c:ext xmlns:c16="http://schemas.microsoft.com/office/drawing/2014/chart" uri="{C3380CC4-5D6E-409C-BE32-E72D297353CC}">
                <c16:uniqueId val="{00000003-D136-4B1C-BCCF-504AEEE18D32}"/>
              </c:ext>
            </c:extLst>
          </c:dPt>
          <c:dPt>
            <c:idx val="2"/>
            <c:invertIfNegative val="0"/>
            <c:bubble3D val="0"/>
            <c:spPr>
              <a:solidFill>
                <a:srgbClr val="00B050"/>
              </a:solidFill>
              <a:ln>
                <a:noFill/>
              </a:ln>
              <a:effectLst/>
            </c:spPr>
            <c:extLst>
              <c:ext xmlns:c16="http://schemas.microsoft.com/office/drawing/2014/chart" uri="{C3380CC4-5D6E-409C-BE32-E72D297353CC}">
                <c16:uniqueId val="{00000002-D136-4B1C-BCCF-504AEEE18D32}"/>
              </c:ext>
            </c:extLst>
          </c:dPt>
          <c:dLbls>
            <c:dLbl>
              <c:idx val="2"/>
              <c:tx>
                <c:rich>
                  <a:bodyPr/>
                  <a:lstStyle/>
                  <a:p>
                    <a:fld id="{E03C0116-697C-4DC1-83D5-EC7093DAF1AF}" type="VALUE">
                      <a:rPr lang="en-US"/>
                      <a:pPr/>
                      <a:t>[VALOR]</a:t>
                    </a:fld>
                    <a:r>
                      <a:rPr lang="en-US"/>
                      <a:t> (21</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136-4B1C-BCCF-504AEEE18D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'g2.7'!$D$23:$D$31</c:f>
              <c:strCache>
                <c:ptCount val="9"/>
                <c:pt idx="0">
                  <c:v>BR</c:v>
                </c:pt>
                <c:pt idx="1">
                  <c:v>NE</c:v>
                </c:pt>
                <c:pt idx="2">
                  <c:v>SE</c:v>
                </c:pt>
                <c:pt idx="3">
                  <c:v>CE</c:v>
                </c:pt>
                <c:pt idx="4">
                  <c:v>GO</c:v>
                </c:pt>
                <c:pt idx="5">
                  <c:v>RJ</c:v>
                </c:pt>
                <c:pt idx="6">
                  <c:v>PA</c:v>
                </c:pt>
                <c:pt idx="7">
                  <c:v>ES</c:v>
                </c:pt>
                <c:pt idx="8">
                  <c:v>MG</c:v>
                </c:pt>
              </c:strCache>
            </c:strRef>
          </c:cat>
          <c:val>
            <c:numRef>
              <c:f>'g2.7'!$E$23:$E$31</c:f>
              <c:numCache>
                <c:formatCode>0.0</c:formatCode>
                <c:ptCount val="9"/>
                <c:pt idx="0">
                  <c:v>98.835709642684463</c:v>
                </c:pt>
                <c:pt idx="1">
                  <c:v>98.541679399504616</c:v>
                </c:pt>
                <c:pt idx="2">
                  <c:v>96.507677176930059</c:v>
                </c:pt>
                <c:pt idx="3">
                  <c:v>99.677653291365701</c:v>
                </c:pt>
                <c:pt idx="4">
                  <c:v>99.72938046241643</c:v>
                </c:pt>
                <c:pt idx="5">
                  <c:v>99.804794825575016</c:v>
                </c:pt>
                <c:pt idx="6">
                  <c:v>99.85908036231757</c:v>
                </c:pt>
                <c:pt idx="7">
                  <c:v>99.949105504728948</c:v>
                </c:pt>
                <c:pt idx="8">
                  <c:v>99.950189146124913</c:v>
                </c:pt>
              </c:numCache>
            </c:numRef>
          </c:val>
          <c:extLst>
            <c:ext xmlns:c16="http://schemas.microsoft.com/office/drawing/2014/chart" uri="{C3380CC4-5D6E-409C-BE32-E72D297353CC}">
              <c16:uniqueId val="{00000000-D136-4B1C-BCCF-504AEEE18D32}"/>
            </c:ext>
          </c:extLst>
        </c:ser>
        <c:dLbls>
          <c:showLegendKey val="0"/>
          <c:showVal val="0"/>
          <c:showCatName val="0"/>
          <c:showSerName val="0"/>
          <c:showPercent val="0"/>
          <c:showBubbleSize val="0"/>
        </c:dLbls>
        <c:gapWidth val="50"/>
        <c:axId val="632965248"/>
        <c:axId val="632966888"/>
      </c:barChart>
      <c:catAx>
        <c:axId val="632965248"/>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2966888"/>
        <c:crosses val="autoZero"/>
        <c:auto val="1"/>
        <c:lblAlgn val="ctr"/>
        <c:lblOffset val="100"/>
        <c:noMultiLvlLbl val="0"/>
      </c:catAx>
      <c:valAx>
        <c:axId val="632966888"/>
        <c:scaling>
          <c:orientation val="minMax"/>
        </c:scaling>
        <c:delete val="1"/>
        <c:axPos val="b"/>
        <c:numFmt formatCode="0.0" sourceLinked="1"/>
        <c:majorTickMark val="none"/>
        <c:minorTickMark val="none"/>
        <c:tickLblPos val="nextTo"/>
        <c:crossAx val="63296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a:t>
            </a:r>
          </a:p>
        </c:rich>
      </c:tx>
      <c:layout>
        <c:manualLayout>
          <c:xMode val="edge"/>
          <c:yMode val="edge"/>
          <c:x val="1.8784558180227468E-2"/>
          <c:y val="2.777777777777777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'g2.8'!$A$18</c:f>
              <c:strCache>
                <c:ptCount val="1"/>
                <c:pt idx="0">
                  <c:v>Brasil</c:v>
                </c:pt>
              </c:strCache>
            </c:strRef>
          </c:tx>
          <c:spPr>
            <a:solidFill>
              <a:srgbClr val="FFC000"/>
            </a:solidFill>
            <a:ln>
              <a:noFill/>
            </a:ln>
            <a:effectLst/>
          </c:spPr>
          <c:invertIfNegative val="0"/>
          <c:cat>
            <c:numRef>
              <c:f>'g2.8'!$B$17:$M$17</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'g2.8'!$B$18:$M$18</c:f>
              <c:numCache>
                <c:formatCode>0.0</c:formatCode>
                <c:ptCount val="12"/>
                <c:pt idx="0">
                  <c:v>98.467329808177112</c:v>
                </c:pt>
                <c:pt idx="1">
                  <c:v>99.801915152628069</c:v>
                </c:pt>
                <c:pt idx="2">
                  <c:v>98.655656499318539</c:v>
                </c:pt>
                <c:pt idx="3">
                  <c:v>97.843403653881566</c:v>
                </c:pt>
                <c:pt idx="4">
                  <c:v>98.194340928609478</c:v>
                </c:pt>
                <c:pt idx="5">
                  <c:v>98.735414820864648</c:v>
                </c:pt>
                <c:pt idx="6">
                  <c:v>98.778246776672333</c:v>
                </c:pt>
                <c:pt idx="7">
                  <c:v>98.86526735951054</c:v>
                </c:pt>
                <c:pt idx="8">
                  <c:v>99.554995634295949</c:v>
                </c:pt>
                <c:pt idx="9">
                  <c:v>99.457796563101581</c:v>
                </c:pt>
                <c:pt idx="10">
                  <c:v>99.578273906144489</c:v>
                </c:pt>
                <c:pt idx="11">
                  <c:v>99.704212770567636</c:v>
                </c:pt>
              </c:numCache>
            </c:numRef>
          </c:val>
          <c:extLst>
            <c:ext xmlns:c16="http://schemas.microsoft.com/office/drawing/2014/chart" uri="{C3380CC4-5D6E-409C-BE32-E72D297353CC}">
              <c16:uniqueId val="{00000000-3C3C-48A2-8975-8393AA7FBDF1}"/>
            </c:ext>
          </c:extLst>
        </c:ser>
        <c:ser>
          <c:idx val="1"/>
          <c:order val="1"/>
          <c:tx>
            <c:strRef>
              <c:f>'g2.8'!$A$19</c:f>
              <c:strCache>
                <c:ptCount val="1"/>
                <c:pt idx="0">
                  <c:v>Nordeste</c:v>
                </c:pt>
              </c:strCache>
            </c:strRef>
          </c:tx>
          <c:spPr>
            <a:solidFill>
              <a:srgbClr val="FF0000"/>
            </a:solidFill>
            <a:ln>
              <a:noFill/>
            </a:ln>
            <a:effectLst/>
          </c:spPr>
          <c:invertIfNegative val="0"/>
          <c:cat>
            <c:numRef>
              <c:f>'g2.8'!$B$17:$M$17</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'g2.8'!$B$19:$M$19</c:f>
              <c:numCache>
                <c:formatCode>0.0</c:formatCode>
                <c:ptCount val="12"/>
                <c:pt idx="0">
                  <c:v>99.809545724353271</c:v>
                </c:pt>
                <c:pt idx="1">
                  <c:v>99.99535302194154</c:v>
                </c:pt>
                <c:pt idx="2">
                  <c:v>99.009107032542204</c:v>
                </c:pt>
                <c:pt idx="3">
                  <c:v>96.35964525374041</c:v>
                </c:pt>
                <c:pt idx="4">
                  <c:v>97.377906359143694</c:v>
                </c:pt>
                <c:pt idx="5">
                  <c:v>98.030866209154226</c:v>
                </c:pt>
                <c:pt idx="6">
                  <c:v>98.28719384876797</c:v>
                </c:pt>
                <c:pt idx="7">
                  <c:v>97.519918306577253</c:v>
                </c:pt>
                <c:pt idx="8">
                  <c:v>99.380091199190375</c:v>
                </c:pt>
                <c:pt idx="9">
                  <c:v>99.643900346973481</c:v>
                </c:pt>
                <c:pt idx="10">
                  <c:v>99.702063065995389</c:v>
                </c:pt>
                <c:pt idx="11">
                  <c:v>99.780522797642021</c:v>
                </c:pt>
              </c:numCache>
            </c:numRef>
          </c:val>
          <c:extLst>
            <c:ext xmlns:c16="http://schemas.microsoft.com/office/drawing/2014/chart" uri="{C3380CC4-5D6E-409C-BE32-E72D297353CC}">
              <c16:uniqueId val="{00000001-3C3C-48A2-8975-8393AA7FBDF1}"/>
            </c:ext>
          </c:extLst>
        </c:ser>
        <c:dLbls>
          <c:showLegendKey val="0"/>
          <c:showVal val="0"/>
          <c:showCatName val="0"/>
          <c:showSerName val="0"/>
          <c:showPercent val="0"/>
          <c:showBubbleSize val="0"/>
        </c:dLbls>
        <c:gapWidth val="219"/>
        <c:axId val="604964184"/>
        <c:axId val="680691360"/>
      </c:barChart>
      <c:lineChart>
        <c:grouping val="standard"/>
        <c:varyColors val="0"/>
        <c:ser>
          <c:idx val="2"/>
          <c:order val="2"/>
          <c:tx>
            <c:strRef>
              <c:f>'g2.8'!$A$20</c:f>
              <c:strCache>
                <c:ptCount val="1"/>
                <c:pt idx="0">
                  <c:v>Sergipe</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'g2.8'!$B$17:$M$17</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'g2.8'!$B$20:$M$20</c:f>
              <c:numCache>
                <c:formatCode>0.0</c:formatCode>
                <c:ptCount val="12"/>
                <c:pt idx="0">
                  <c:v>100</c:v>
                </c:pt>
                <c:pt idx="1">
                  <c:v>100</c:v>
                </c:pt>
                <c:pt idx="2">
                  <c:v>96.974241030358783</c:v>
                </c:pt>
                <c:pt idx="3">
                  <c:v>93.791053227633071</c:v>
                </c:pt>
                <c:pt idx="4">
                  <c:v>98.316032295271043</c:v>
                </c:pt>
                <c:pt idx="5">
                  <c:v>96.684821703833109</c:v>
                </c:pt>
                <c:pt idx="6">
                  <c:v>95.534495221267363</c:v>
                </c:pt>
                <c:pt idx="7">
                  <c:v>94.666834139295361</c:v>
                </c:pt>
                <c:pt idx="8">
                  <c:v>93.948420236774524</c:v>
                </c:pt>
                <c:pt idx="9">
                  <c:v>95.183257845877094</c:v>
                </c:pt>
                <c:pt idx="10">
                  <c:v>97.256568778979911</c:v>
                </c:pt>
                <c:pt idx="11">
                  <c:v>98.390248919975306</c:v>
                </c:pt>
              </c:numCache>
            </c:numRef>
          </c:val>
          <c:smooth val="0"/>
          <c:extLst>
            <c:ext xmlns:c16="http://schemas.microsoft.com/office/drawing/2014/chart" uri="{C3380CC4-5D6E-409C-BE32-E72D297353CC}">
              <c16:uniqueId val="{00000002-3C3C-48A2-8975-8393AA7FBDF1}"/>
            </c:ext>
          </c:extLst>
        </c:ser>
        <c:dLbls>
          <c:showLegendKey val="0"/>
          <c:showVal val="0"/>
          <c:showCatName val="0"/>
          <c:showSerName val="0"/>
          <c:showPercent val="0"/>
          <c:showBubbleSize val="0"/>
        </c:dLbls>
        <c:marker val="1"/>
        <c:smooth val="0"/>
        <c:axId val="604964184"/>
        <c:axId val="680691360"/>
      </c:lineChart>
      <c:catAx>
        <c:axId val="60496418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80691360"/>
        <c:crosses val="autoZero"/>
        <c:auto val="1"/>
        <c:lblAlgn val="ctr"/>
        <c:lblOffset val="100"/>
        <c:noMultiLvlLbl val="0"/>
      </c:catAx>
      <c:valAx>
        <c:axId val="680691360"/>
        <c:scaling>
          <c:orientation val="minMax"/>
          <c:max val="100"/>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04964184"/>
        <c:crosses val="autoZero"/>
        <c:crossBetween val="between"/>
      </c:valAx>
      <c:spPr>
        <a:noFill/>
        <a:ln>
          <a:noFill/>
        </a:ln>
        <a:effectLst/>
      </c:spPr>
    </c:plotArea>
    <c:legend>
      <c:legendPos val="b"/>
      <c:layout>
        <c:manualLayout>
          <c:xMode val="edge"/>
          <c:yMode val="edge"/>
          <c:x val="0.39469947506561676"/>
          <c:y val="0.89409667541557303"/>
          <c:w val="0.5106010498687664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r>
              <a:rPr lang="pt-BR" sz="1000" b="0" i="0" baseline="0">
                <a:solidFill>
                  <a:schemeClr val="tx1">
                    <a:lumMod val="50000"/>
                    <a:lumOff val="50000"/>
                  </a:schemeClr>
                </a:solidFill>
                <a:effectLst/>
              </a:rPr>
              <a:t>2019</a:t>
            </a:r>
            <a:endParaRPr lang="pt-BR" sz="1000">
              <a:solidFill>
                <a:schemeClr val="tx1">
                  <a:lumMod val="50000"/>
                  <a:lumOff val="50000"/>
                </a:schemeClr>
              </a:solidFill>
              <a:effectLst/>
            </a:endParaRPr>
          </a:p>
        </c:rich>
      </c:tx>
      <c:layout>
        <c:manualLayout>
          <c:xMode val="edge"/>
          <c:yMode val="edge"/>
          <c:x val="2.9895669291338578E-2"/>
          <c:y val="3.240740740740740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manualLayout>
          <c:layoutTarget val="inner"/>
          <c:xMode val="edge"/>
          <c:yMode val="edge"/>
          <c:x val="0.22256802274715662"/>
          <c:y val="0.11615740740740743"/>
          <c:w val="0.76632086614173234"/>
          <c:h val="0.75016149023038792"/>
        </c:manualLayout>
      </c:layout>
      <c:barChart>
        <c:barDir val="bar"/>
        <c:grouping val="stacked"/>
        <c:varyColors val="0"/>
        <c:ser>
          <c:idx val="1"/>
          <c:order val="0"/>
          <c:tx>
            <c:strRef>
              <c:f>'g2.9'!$B$36</c:f>
              <c:strCache>
                <c:ptCount val="1"/>
                <c:pt idx="0">
                  <c:v>2019</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2-9FFC-4FEF-B567-784769F0E939}"/>
              </c:ext>
            </c:extLst>
          </c:dPt>
          <c:dPt>
            <c:idx val="1"/>
            <c:invertIfNegative val="0"/>
            <c:bubble3D val="0"/>
            <c:spPr>
              <a:solidFill>
                <a:srgbClr val="FF0000"/>
              </a:solidFill>
              <a:ln>
                <a:noFill/>
              </a:ln>
              <a:effectLst/>
            </c:spPr>
            <c:extLst>
              <c:ext xmlns:c16="http://schemas.microsoft.com/office/drawing/2014/chart" uri="{C3380CC4-5D6E-409C-BE32-E72D297353CC}">
                <c16:uniqueId val="{00000001-9FFC-4FEF-B567-784769F0E939}"/>
              </c:ext>
            </c:extLst>
          </c:dPt>
          <c:dPt>
            <c:idx val="2"/>
            <c:invertIfNegative val="0"/>
            <c:bubble3D val="0"/>
            <c:spPr>
              <a:solidFill>
                <a:srgbClr val="00B050"/>
              </a:solidFill>
              <a:ln>
                <a:noFill/>
              </a:ln>
              <a:effectLst/>
            </c:spPr>
            <c:extLst>
              <c:ext xmlns:c16="http://schemas.microsoft.com/office/drawing/2014/chart" uri="{C3380CC4-5D6E-409C-BE32-E72D297353CC}">
                <c16:uniqueId val="{00000000-A7D0-4FC2-8A80-3F243A7DB57C}"/>
              </c:ext>
            </c:extLst>
          </c:dPt>
          <c:dLbls>
            <c:dLbl>
              <c:idx val="2"/>
              <c:tx>
                <c:rich>
                  <a:bodyPr/>
                  <a:lstStyle/>
                  <a:p>
                    <a:fld id="{32DA9F30-9D1D-4CDD-9FF0-42A30C12F302}" type="VALUE">
                      <a:rPr lang="en-US"/>
                      <a:pPr/>
                      <a:t>[VALOR]</a:t>
                    </a:fld>
                    <a:r>
                      <a:rPr lang="en-US"/>
                      <a:t> (14</a:t>
                    </a:r>
                    <a:r>
                      <a:rPr lang="en-US" baseline="30000"/>
                      <a:t>o</a:t>
                    </a:r>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A7D0-4FC2-8A80-3F243A7DB57C}"/>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'g2.9'!$A$37:$A$45</c:f>
              <c:strCache>
                <c:ptCount val="9"/>
                <c:pt idx="0">
                  <c:v>BR</c:v>
                </c:pt>
                <c:pt idx="1">
                  <c:v>NE</c:v>
                </c:pt>
                <c:pt idx="2">
                  <c:v>SE</c:v>
                </c:pt>
                <c:pt idx="3">
                  <c:v>PE</c:v>
                </c:pt>
                <c:pt idx="4">
                  <c:v>RS</c:v>
                </c:pt>
                <c:pt idx="5">
                  <c:v>SP</c:v>
                </c:pt>
                <c:pt idx="6">
                  <c:v>MG</c:v>
                </c:pt>
                <c:pt idx="7">
                  <c:v>BA</c:v>
                </c:pt>
                <c:pt idx="8">
                  <c:v>CE</c:v>
                </c:pt>
              </c:strCache>
            </c:strRef>
          </c:cat>
          <c:val>
            <c:numRef>
              <c:f>'g2.9'!$B$37:$B$45</c:f>
              <c:numCache>
                <c:formatCode>General</c:formatCode>
                <c:ptCount val="9"/>
                <c:pt idx="0">
                  <c:v>3.6595896621610158</c:v>
                </c:pt>
                <c:pt idx="1">
                  <c:v>3.584529706322753</c:v>
                </c:pt>
                <c:pt idx="2">
                  <c:v>2.3488797444264118</c:v>
                </c:pt>
                <c:pt idx="3">
                  <c:v>3.4063059928466957</c:v>
                </c:pt>
                <c:pt idx="4">
                  <c:v>3.4090406280718244</c:v>
                </c:pt>
                <c:pt idx="5">
                  <c:v>3.4462398041256619</c:v>
                </c:pt>
                <c:pt idx="6">
                  <c:v>3.8065156961281326</c:v>
                </c:pt>
                <c:pt idx="7">
                  <c:v>3.9746025366196442</c:v>
                </c:pt>
                <c:pt idx="8">
                  <c:v>4.8228437708626375</c:v>
                </c:pt>
              </c:numCache>
            </c:numRef>
          </c:val>
          <c:extLst>
            <c:ext xmlns:c16="http://schemas.microsoft.com/office/drawing/2014/chart" uri="{C3380CC4-5D6E-409C-BE32-E72D297353CC}">
              <c16:uniqueId val="{00000007-A7D0-4FC2-8A80-3F243A7DB57C}"/>
            </c:ext>
          </c:extLst>
        </c:ser>
        <c:dLbls>
          <c:showLegendKey val="0"/>
          <c:showVal val="0"/>
          <c:showCatName val="0"/>
          <c:showSerName val="0"/>
          <c:showPercent val="0"/>
          <c:showBubbleSize val="0"/>
        </c:dLbls>
        <c:gapWidth val="50"/>
        <c:axId val="516803200"/>
        <c:axId val="516801232"/>
      </c:barChart>
      <c:catAx>
        <c:axId val="516803200"/>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6801232"/>
        <c:crosses val="autoZero"/>
        <c:auto val="1"/>
        <c:lblAlgn val="ctr"/>
        <c:lblOffset val="100"/>
        <c:noMultiLvlLbl val="0"/>
      </c:catAx>
      <c:valAx>
        <c:axId val="516801232"/>
        <c:scaling>
          <c:orientation val="minMax"/>
        </c:scaling>
        <c:delete val="1"/>
        <c:axPos val="b"/>
        <c:numFmt formatCode="General" sourceLinked="1"/>
        <c:majorTickMark val="none"/>
        <c:minorTickMark val="none"/>
        <c:tickLblPos val="nextTo"/>
        <c:crossAx val="516803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r>
              <a:rPr lang="pt-BR" sz="1000" b="0" i="0" baseline="0">
                <a:solidFill>
                  <a:schemeClr val="tx1">
                    <a:lumMod val="50000"/>
                    <a:lumOff val="50000"/>
                  </a:schemeClr>
                </a:solidFill>
                <a:effectLst/>
              </a:rPr>
              <a:t>(%)</a:t>
            </a:r>
          </a:p>
          <a:p>
            <a:pPr>
              <a:defRPr sz="1000">
                <a:solidFill>
                  <a:schemeClr val="tx1">
                    <a:lumMod val="50000"/>
                    <a:lumOff val="50000"/>
                  </a:schemeClr>
                </a:solidFill>
              </a:defRPr>
            </a:pPr>
            <a:r>
              <a:rPr lang="pt-BR" sz="1000" b="0" i="0" baseline="0">
                <a:solidFill>
                  <a:schemeClr val="tx1">
                    <a:lumMod val="50000"/>
                    <a:lumOff val="50000"/>
                  </a:schemeClr>
                </a:solidFill>
                <a:effectLst/>
              </a:rPr>
              <a:t>Média 2010-2019</a:t>
            </a:r>
            <a:endParaRPr lang="pt-BR" sz="1000">
              <a:solidFill>
                <a:schemeClr val="tx1">
                  <a:lumMod val="50000"/>
                  <a:lumOff val="50000"/>
                </a:schemeClr>
              </a:solidFill>
              <a:effectLst/>
            </a:endParaRPr>
          </a:p>
        </c:rich>
      </c:tx>
      <c:layout>
        <c:manualLayout>
          <c:xMode val="edge"/>
          <c:yMode val="edge"/>
          <c:x val="0"/>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manualLayout>
          <c:layoutTarget val="inner"/>
          <c:xMode val="edge"/>
          <c:yMode val="edge"/>
          <c:x val="0.22256797900262468"/>
          <c:y val="0.14393518518518519"/>
          <c:w val="0.76632086614173234"/>
          <c:h val="0.75016149023038792"/>
        </c:manualLayout>
      </c:layout>
      <c:barChart>
        <c:barDir val="bar"/>
        <c:grouping val="stacked"/>
        <c:varyColors val="0"/>
        <c:ser>
          <c:idx val="1"/>
          <c:order val="0"/>
          <c:tx>
            <c:strRef>
              <c:f>'g2.9'!$E$36</c:f>
              <c:strCache>
                <c:ptCount val="1"/>
                <c:pt idx="0">
                  <c:v>2010-2019</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2-9175-41CF-805D-4B953241C48F}"/>
              </c:ext>
            </c:extLst>
          </c:dPt>
          <c:dPt>
            <c:idx val="1"/>
            <c:invertIfNegative val="0"/>
            <c:bubble3D val="0"/>
            <c:spPr>
              <a:solidFill>
                <a:srgbClr val="FF2121"/>
              </a:solidFill>
              <a:ln>
                <a:noFill/>
              </a:ln>
              <a:effectLst/>
            </c:spPr>
            <c:extLst>
              <c:ext xmlns:c16="http://schemas.microsoft.com/office/drawing/2014/chart" uri="{C3380CC4-5D6E-409C-BE32-E72D297353CC}">
                <c16:uniqueId val="{00000001-9175-41CF-805D-4B953241C48F}"/>
              </c:ext>
            </c:extLst>
          </c:dPt>
          <c:dPt>
            <c:idx val="2"/>
            <c:invertIfNegative val="0"/>
            <c:bubble3D val="0"/>
            <c:spPr>
              <a:solidFill>
                <a:srgbClr val="00B050"/>
              </a:solidFill>
              <a:ln>
                <a:noFill/>
              </a:ln>
              <a:effectLst/>
            </c:spPr>
            <c:extLst>
              <c:ext xmlns:c16="http://schemas.microsoft.com/office/drawing/2014/chart" uri="{C3380CC4-5D6E-409C-BE32-E72D297353CC}">
                <c16:uniqueId val="{00000000-A7D0-4FC2-8A80-3F243A7DB57C}"/>
              </c:ext>
            </c:extLst>
          </c:dPt>
          <c:dLbls>
            <c:dLbl>
              <c:idx val="2"/>
              <c:tx>
                <c:rich>
                  <a:bodyPr/>
                  <a:lstStyle/>
                  <a:p>
                    <a:fld id="{0B520FAD-E610-4501-AE7E-1651207F4B51}" type="VALUE">
                      <a:rPr lang="en-US"/>
                      <a:pPr/>
                      <a:t>[VALOR]</a:t>
                    </a:fld>
                    <a:r>
                      <a:rPr lang="en-US"/>
                      <a:t> (7</a:t>
                    </a:r>
                    <a:r>
                      <a:rPr lang="en-US" baseline="30000"/>
                      <a:t>o</a:t>
                    </a:r>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A7D0-4FC2-8A80-3F243A7DB57C}"/>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'g2.9'!$D$37:$D$45</c:f>
              <c:strCache>
                <c:ptCount val="9"/>
                <c:pt idx="0">
                  <c:v>BR</c:v>
                </c:pt>
                <c:pt idx="1">
                  <c:v>NE</c:v>
                </c:pt>
                <c:pt idx="2">
                  <c:v>SE</c:v>
                </c:pt>
                <c:pt idx="3">
                  <c:v>BA</c:v>
                </c:pt>
                <c:pt idx="4">
                  <c:v>PA</c:v>
                </c:pt>
                <c:pt idx="5">
                  <c:v>PE</c:v>
                </c:pt>
                <c:pt idx="6">
                  <c:v>RS</c:v>
                </c:pt>
                <c:pt idx="7">
                  <c:v>PB</c:v>
                </c:pt>
                <c:pt idx="8">
                  <c:v>CE</c:v>
                </c:pt>
              </c:strCache>
            </c:strRef>
          </c:cat>
          <c:val>
            <c:numRef>
              <c:f>'g2.9'!$E$37:$E$45</c:f>
              <c:numCache>
                <c:formatCode>General</c:formatCode>
                <c:ptCount val="9"/>
                <c:pt idx="0">
                  <c:v>3.9875768476492386</c:v>
                </c:pt>
                <c:pt idx="1">
                  <c:v>3.6372464167353846</c:v>
                </c:pt>
                <c:pt idx="2">
                  <c:v>3.0562567862975514</c:v>
                </c:pt>
                <c:pt idx="3">
                  <c:v>3.1108329076930055</c:v>
                </c:pt>
                <c:pt idx="4">
                  <c:v>3.7648933396938919</c:v>
                </c:pt>
                <c:pt idx="5">
                  <c:v>3.7738701257612388</c:v>
                </c:pt>
                <c:pt idx="6">
                  <c:v>3.7870708284694765</c:v>
                </c:pt>
                <c:pt idx="7">
                  <c:v>4.0511936851535619</c:v>
                </c:pt>
                <c:pt idx="8">
                  <c:v>5.2893665254783233</c:v>
                </c:pt>
              </c:numCache>
            </c:numRef>
          </c:val>
          <c:extLst>
            <c:ext xmlns:c16="http://schemas.microsoft.com/office/drawing/2014/chart" uri="{C3380CC4-5D6E-409C-BE32-E72D297353CC}">
              <c16:uniqueId val="{00000007-A7D0-4FC2-8A80-3F243A7DB57C}"/>
            </c:ext>
          </c:extLst>
        </c:ser>
        <c:dLbls>
          <c:showLegendKey val="0"/>
          <c:showVal val="0"/>
          <c:showCatName val="0"/>
          <c:showSerName val="0"/>
          <c:showPercent val="0"/>
          <c:showBubbleSize val="0"/>
        </c:dLbls>
        <c:gapWidth val="50"/>
        <c:axId val="516803200"/>
        <c:axId val="516801232"/>
      </c:barChart>
      <c:catAx>
        <c:axId val="516803200"/>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6801232"/>
        <c:crosses val="autoZero"/>
        <c:auto val="1"/>
        <c:lblAlgn val="ctr"/>
        <c:lblOffset val="100"/>
        <c:noMultiLvlLbl val="0"/>
      </c:catAx>
      <c:valAx>
        <c:axId val="516801232"/>
        <c:scaling>
          <c:orientation val="minMax"/>
        </c:scaling>
        <c:delete val="1"/>
        <c:axPos val="b"/>
        <c:numFmt formatCode="General" sourceLinked="1"/>
        <c:majorTickMark val="none"/>
        <c:minorTickMark val="none"/>
        <c:tickLblPos val="nextTo"/>
        <c:crossAx val="516803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0.11615740740740743"/>
          <c:w val="0.91666666666666652"/>
          <c:h val="0.67053988043161272"/>
        </c:manualLayout>
      </c:layout>
      <c:barChart>
        <c:barDir val="col"/>
        <c:grouping val="clustered"/>
        <c:varyColors val="0"/>
        <c:ser>
          <c:idx val="0"/>
          <c:order val="0"/>
          <c:tx>
            <c:strRef>
              <c:f>'g2.10'!$J$31</c:f>
              <c:strCache>
                <c:ptCount val="1"/>
                <c:pt idx="0">
                  <c:v>Brasil</c:v>
                </c:pt>
              </c:strCache>
            </c:strRef>
          </c:tx>
          <c:spPr>
            <a:solidFill>
              <a:srgbClr val="FFC000"/>
            </a:solidFill>
            <a:ln>
              <a:noFill/>
            </a:ln>
            <a:effectLst/>
          </c:spPr>
          <c:invertIfNegative val="0"/>
          <c:cat>
            <c:numRef>
              <c:f>'g2.10'!$K$30:$T$30</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'g2.10'!$K$31:$T$31</c:f>
              <c:numCache>
                <c:formatCode>0.00</c:formatCode>
                <c:ptCount val="10"/>
                <c:pt idx="0">
                  <c:v>3.6902795268022506</c:v>
                </c:pt>
                <c:pt idx="1">
                  <c:v>3.0896398405788923</c:v>
                </c:pt>
                <c:pt idx="2">
                  <c:v>3.6669071113542522</c:v>
                </c:pt>
                <c:pt idx="3">
                  <c:v>4.4530375932891877</c:v>
                </c:pt>
                <c:pt idx="4">
                  <c:v>4.6164509713972306</c:v>
                </c:pt>
                <c:pt idx="5">
                  <c:v>4.0909134808109515</c:v>
                </c:pt>
                <c:pt idx="6">
                  <c:v>4.1281094576820223</c:v>
                </c:pt>
                <c:pt idx="7">
                  <c:v>3.8252819871585668</c:v>
                </c:pt>
                <c:pt idx="8">
                  <c:v>3.4517494527236434</c:v>
                </c:pt>
                <c:pt idx="9">
                  <c:v>3.614986219532327</c:v>
                </c:pt>
              </c:numCache>
            </c:numRef>
          </c:val>
          <c:extLst>
            <c:ext xmlns:c16="http://schemas.microsoft.com/office/drawing/2014/chart" uri="{C3380CC4-5D6E-409C-BE32-E72D297353CC}">
              <c16:uniqueId val="{00000000-8A2B-40BB-A177-3F2FAC04493D}"/>
            </c:ext>
          </c:extLst>
        </c:ser>
        <c:ser>
          <c:idx val="1"/>
          <c:order val="1"/>
          <c:tx>
            <c:strRef>
              <c:f>'g2.10'!$J$32</c:f>
              <c:strCache>
                <c:ptCount val="1"/>
                <c:pt idx="0">
                  <c:v>Nordeste</c:v>
                </c:pt>
              </c:strCache>
            </c:strRef>
          </c:tx>
          <c:spPr>
            <a:solidFill>
              <a:srgbClr val="FF2121"/>
            </a:solidFill>
            <a:ln>
              <a:noFill/>
            </a:ln>
            <a:effectLst/>
          </c:spPr>
          <c:invertIfNegative val="0"/>
          <c:cat>
            <c:numRef>
              <c:f>'g2.10'!$K$30:$T$30</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'g2.10'!$K$32:$T$32</c:f>
              <c:numCache>
                <c:formatCode>0.00</c:formatCode>
                <c:ptCount val="10"/>
                <c:pt idx="0">
                  <c:v>3.0526507589685994</c:v>
                </c:pt>
                <c:pt idx="1">
                  <c:v>2.6754156175385844</c:v>
                </c:pt>
                <c:pt idx="2">
                  <c:v>3.3373397491595207</c:v>
                </c:pt>
                <c:pt idx="3">
                  <c:v>3.5675835278952932</c:v>
                </c:pt>
                <c:pt idx="4">
                  <c:v>3.8256591507601265</c:v>
                </c:pt>
                <c:pt idx="5">
                  <c:v>3.2246078513890026</c:v>
                </c:pt>
                <c:pt idx="6">
                  <c:v>3.6673952104412932</c:v>
                </c:pt>
                <c:pt idx="7">
                  <c:v>3.6257591609538768</c:v>
                </c:pt>
                <c:pt idx="8">
                  <c:v>4.0552913380465272</c:v>
                </c:pt>
                <c:pt idx="9">
                  <c:v>3.4242732863731411</c:v>
                </c:pt>
              </c:numCache>
            </c:numRef>
          </c:val>
          <c:extLst>
            <c:ext xmlns:c16="http://schemas.microsoft.com/office/drawing/2014/chart" uri="{C3380CC4-5D6E-409C-BE32-E72D297353CC}">
              <c16:uniqueId val="{00000001-8A2B-40BB-A177-3F2FAC04493D}"/>
            </c:ext>
          </c:extLst>
        </c:ser>
        <c:dLbls>
          <c:showLegendKey val="0"/>
          <c:showVal val="0"/>
          <c:showCatName val="0"/>
          <c:showSerName val="0"/>
          <c:showPercent val="0"/>
          <c:showBubbleSize val="0"/>
        </c:dLbls>
        <c:gapWidth val="50"/>
        <c:axId val="597305016"/>
        <c:axId val="677119288"/>
      </c:barChart>
      <c:lineChart>
        <c:grouping val="standard"/>
        <c:varyColors val="0"/>
        <c:ser>
          <c:idx val="2"/>
          <c:order val="2"/>
          <c:tx>
            <c:strRef>
              <c:f>'g2.10'!$J$33</c:f>
              <c:strCache>
                <c:ptCount val="1"/>
                <c:pt idx="0">
                  <c:v>Sergipe</c:v>
                </c:pt>
              </c:strCache>
            </c:strRef>
          </c:tx>
          <c:spPr>
            <a:ln w="28575" cap="rnd">
              <a:solidFill>
                <a:srgbClr val="00B050"/>
              </a:solidFill>
              <a:round/>
            </a:ln>
            <a:effectLst/>
          </c:spPr>
          <c:marker>
            <c:symbol val="none"/>
          </c:marker>
          <c:dLbls>
            <c:dLbl>
              <c:idx val="3"/>
              <c:layout>
                <c:manualLayout>
                  <c:x val="-4.5729221347331636E-2"/>
                  <c:y val="4.4016112569262134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A2B-40BB-A177-3F2FAC04493D}"/>
                </c:ext>
              </c:extLst>
            </c:dLbl>
            <c:dLbl>
              <c:idx val="4"/>
              <c:layout>
                <c:manualLayout>
                  <c:x val="-4.2951443569553854E-2"/>
                  <c:y val="4.4016112569262092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A2B-40BB-A177-3F2FAC04493D}"/>
                </c:ext>
              </c:extLst>
            </c:dLbl>
            <c:dLbl>
              <c:idx val="5"/>
              <c:layout>
                <c:manualLayout>
                  <c:x val="-4.5729221347331581E-2"/>
                  <c:y val="3.9386482939632546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A2B-40BB-A177-3F2FAC04493D}"/>
                </c:ext>
              </c:extLst>
            </c:dLbl>
            <c:dLbl>
              <c:idx val="6"/>
              <c:layout>
                <c:manualLayout>
                  <c:x val="-4.5729221347331581E-2"/>
                  <c:y val="3.9386482939632546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6E7-48C4-9B22-A6943F925579}"/>
                </c:ext>
              </c:extLst>
            </c:dLbl>
            <c:dLbl>
              <c:idx val="7"/>
              <c:layout>
                <c:manualLayout>
                  <c:x val="-5.1284776902887137E-2"/>
                  <c:y val="4.4016112569262175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6E7-48C4-9B22-A6943F925579}"/>
                </c:ext>
              </c:extLst>
            </c:dLbl>
            <c:dLbl>
              <c:idx val="8"/>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extLst>
                <c:ext xmlns:c16="http://schemas.microsoft.com/office/drawing/2014/chart" uri="{C3380CC4-5D6E-409C-BE32-E72D297353CC}">
                  <c16:uniqueId val="{00000008-8A2B-40BB-A177-3F2FAC04493D}"/>
                </c:ext>
              </c:extLst>
            </c:dLbl>
            <c:dLbl>
              <c:idx val="9"/>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extLst>
                <c:ext xmlns:c16="http://schemas.microsoft.com/office/drawing/2014/chart" uri="{C3380CC4-5D6E-409C-BE32-E72D297353CC}">
                  <c16:uniqueId val="{00000003-86E7-48C4-9B22-A6943F9255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'g2.10'!$K$30:$T$30</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'g2.10'!$K$33:$T$33</c:f>
              <c:numCache>
                <c:formatCode>0.00</c:formatCode>
                <c:ptCount val="10"/>
                <c:pt idx="0">
                  <c:v>3.4308076140235175</c:v>
                </c:pt>
                <c:pt idx="1">
                  <c:v>2.9698636727743941</c:v>
                </c:pt>
                <c:pt idx="2">
                  <c:v>3.6449975336657103</c:v>
                </c:pt>
                <c:pt idx="3">
                  <c:v>3.1809845409462323</c:v>
                </c:pt>
                <c:pt idx="4">
                  <c:v>3.0518717424552673</c:v>
                </c:pt>
                <c:pt idx="5">
                  <c:v>2.7950427429569551</c:v>
                </c:pt>
                <c:pt idx="6">
                  <c:v>2.8540639393365979</c:v>
                </c:pt>
                <c:pt idx="7">
                  <c:v>2.8933628039390484</c:v>
                </c:pt>
                <c:pt idx="8">
                  <c:v>2.5272258442836715</c:v>
                </c:pt>
                <c:pt idx="9">
                  <c:v>2.3959270008293014</c:v>
                </c:pt>
              </c:numCache>
            </c:numRef>
          </c:val>
          <c:smooth val="0"/>
          <c:extLst>
            <c:ext xmlns:c16="http://schemas.microsoft.com/office/drawing/2014/chart" uri="{C3380CC4-5D6E-409C-BE32-E72D297353CC}">
              <c16:uniqueId val="{00000009-8A2B-40BB-A177-3F2FAC04493D}"/>
            </c:ext>
          </c:extLst>
        </c:ser>
        <c:dLbls>
          <c:showLegendKey val="0"/>
          <c:showVal val="0"/>
          <c:showCatName val="0"/>
          <c:showSerName val="0"/>
          <c:showPercent val="0"/>
          <c:showBubbleSize val="0"/>
        </c:dLbls>
        <c:marker val="1"/>
        <c:smooth val="0"/>
        <c:axId val="597305016"/>
        <c:axId val="677119288"/>
      </c:lineChart>
      <c:catAx>
        <c:axId val="59730501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77119288"/>
        <c:crosses val="autoZero"/>
        <c:auto val="1"/>
        <c:lblAlgn val="ctr"/>
        <c:lblOffset val="100"/>
        <c:noMultiLvlLbl val="0"/>
      </c:catAx>
      <c:valAx>
        <c:axId val="677119288"/>
        <c:scaling>
          <c:orientation val="minMax"/>
        </c:scaling>
        <c:delete val="1"/>
        <c:axPos val="l"/>
        <c:numFmt formatCode="0.00" sourceLinked="1"/>
        <c:majorTickMark val="none"/>
        <c:minorTickMark val="none"/>
        <c:tickLblPos val="nextTo"/>
        <c:crossAx val="597305016"/>
        <c:crosses val="autoZero"/>
        <c:crossBetween val="between"/>
      </c:valAx>
      <c:spPr>
        <a:noFill/>
        <a:ln>
          <a:noFill/>
        </a:ln>
        <a:effectLst/>
      </c:spPr>
    </c:plotArea>
    <c:legend>
      <c:legendPos val="b"/>
      <c:layout>
        <c:manualLayout>
          <c:xMode val="edge"/>
          <c:yMode val="edge"/>
          <c:x val="0.41136614173228347"/>
          <c:y val="0.89409667541557303"/>
          <c:w val="0.5106010498687664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r>
              <a:rPr lang="pt-BR" sz="1000" b="0" i="0" baseline="0">
                <a:solidFill>
                  <a:schemeClr val="tx1">
                    <a:lumMod val="50000"/>
                    <a:lumOff val="50000"/>
                  </a:schemeClr>
                </a:solidFill>
                <a:effectLst/>
              </a:rPr>
              <a:t>2019</a:t>
            </a:r>
            <a:endParaRPr lang="pt-BR" sz="1000">
              <a:solidFill>
                <a:schemeClr val="tx1">
                  <a:lumMod val="50000"/>
                  <a:lumOff val="50000"/>
                </a:schemeClr>
              </a:solidFill>
              <a:effectLst/>
            </a:endParaRPr>
          </a:p>
        </c:rich>
      </c:tx>
      <c:layout>
        <c:manualLayout>
          <c:xMode val="edge"/>
          <c:yMode val="edge"/>
          <c:x val="2.9895669291338578E-2"/>
          <c:y val="3.240740740740740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manualLayout>
          <c:layoutTarget val="inner"/>
          <c:xMode val="edge"/>
          <c:yMode val="edge"/>
          <c:x val="0.22256802274715662"/>
          <c:y val="0.11615740740740743"/>
          <c:w val="0.76632086614173234"/>
          <c:h val="0.75016149023038792"/>
        </c:manualLayout>
      </c:layout>
      <c:barChart>
        <c:barDir val="bar"/>
        <c:grouping val="stacked"/>
        <c:varyColors val="0"/>
        <c:ser>
          <c:idx val="1"/>
          <c:order val="0"/>
          <c:tx>
            <c:strRef>
              <c:f>'g2.11'!$B$36</c:f>
              <c:strCache>
                <c:ptCount val="1"/>
                <c:pt idx="0">
                  <c:v>2019</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2225-41C5-A731-9EBF21283649}"/>
              </c:ext>
            </c:extLst>
          </c:dPt>
          <c:dPt>
            <c:idx val="1"/>
            <c:invertIfNegative val="0"/>
            <c:bubble3D val="0"/>
            <c:spPr>
              <a:solidFill>
                <a:srgbClr val="FF0000"/>
              </a:solidFill>
              <a:ln>
                <a:noFill/>
              </a:ln>
              <a:effectLst/>
            </c:spPr>
            <c:extLst>
              <c:ext xmlns:c16="http://schemas.microsoft.com/office/drawing/2014/chart" uri="{C3380CC4-5D6E-409C-BE32-E72D297353CC}">
                <c16:uniqueId val="{00000003-2225-41C5-A731-9EBF21283649}"/>
              </c:ext>
            </c:extLst>
          </c:dPt>
          <c:dPt>
            <c:idx val="2"/>
            <c:invertIfNegative val="0"/>
            <c:bubble3D val="0"/>
            <c:spPr>
              <a:solidFill>
                <a:srgbClr val="00B050"/>
              </a:solidFill>
              <a:ln>
                <a:noFill/>
              </a:ln>
              <a:effectLst/>
            </c:spPr>
            <c:extLst>
              <c:ext xmlns:c16="http://schemas.microsoft.com/office/drawing/2014/chart" uri="{C3380CC4-5D6E-409C-BE32-E72D297353CC}">
                <c16:uniqueId val="{00000005-2225-41C5-A731-9EBF21283649}"/>
              </c:ext>
            </c:extLst>
          </c:dPt>
          <c:dLbls>
            <c:dLbl>
              <c:idx val="2"/>
              <c:tx>
                <c:rich>
                  <a:bodyPr/>
                  <a:lstStyle/>
                  <a:p>
                    <a:fld id="{32DA9F30-9D1D-4CDD-9FF0-42A30C12F302}" type="VALUE">
                      <a:rPr lang="en-US"/>
                      <a:pPr/>
                      <a:t>[VALOR]</a:t>
                    </a:fld>
                    <a:r>
                      <a:rPr lang="en-US"/>
                      <a:t> (17</a:t>
                    </a:r>
                    <a:r>
                      <a:rPr lang="en-US" baseline="30000"/>
                      <a:t>o</a:t>
                    </a:r>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225-41C5-A731-9EBF21283649}"/>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'g2.11'!$A$37:$A$45</c:f>
              <c:strCache>
                <c:ptCount val="9"/>
                <c:pt idx="0">
                  <c:v>BR</c:v>
                </c:pt>
                <c:pt idx="1">
                  <c:v>NE</c:v>
                </c:pt>
                <c:pt idx="2">
                  <c:v>SE</c:v>
                </c:pt>
                <c:pt idx="3">
                  <c:v>DF</c:v>
                </c:pt>
                <c:pt idx="4">
                  <c:v>AM</c:v>
                </c:pt>
                <c:pt idx="5">
                  <c:v>PR</c:v>
                </c:pt>
                <c:pt idx="6">
                  <c:v>RS</c:v>
                </c:pt>
                <c:pt idx="7">
                  <c:v>MS</c:v>
                </c:pt>
                <c:pt idx="8">
                  <c:v>MT</c:v>
                </c:pt>
              </c:strCache>
            </c:strRef>
          </c:cat>
          <c:val>
            <c:numRef>
              <c:f>'g2.11'!$B$37:$B$45</c:f>
              <c:numCache>
                <c:formatCode>General</c:formatCode>
                <c:ptCount val="9"/>
                <c:pt idx="0">
                  <c:v>1.2999658750391279</c:v>
                </c:pt>
                <c:pt idx="1">
                  <c:v>1.2836794687432302</c:v>
                </c:pt>
                <c:pt idx="2">
                  <c:v>1.3064015335203014</c:v>
                </c:pt>
                <c:pt idx="3">
                  <c:v>1.674990730441231</c:v>
                </c:pt>
                <c:pt idx="4">
                  <c:v>1.7180709392245863</c:v>
                </c:pt>
                <c:pt idx="5">
                  <c:v>1.7558975224622249</c:v>
                </c:pt>
                <c:pt idx="6">
                  <c:v>1.7884713086105606</c:v>
                </c:pt>
                <c:pt idx="7">
                  <c:v>1.8488383773696178</c:v>
                </c:pt>
                <c:pt idx="8">
                  <c:v>2.127338465908263</c:v>
                </c:pt>
              </c:numCache>
            </c:numRef>
          </c:val>
          <c:extLst>
            <c:ext xmlns:c16="http://schemas.microsoft.com/office/drawing/2014/chart" uri="{C3380CC4-5D6E-409C-BE32-E72D297353CC}">
              <c16:uniqueId val="{00000006-2225-41C5-A731-9EBF21283649}"/>
            </c:ext>
          </c:extLst>
        </c:ser>
        <c:dLbls>
          <c:showLegendKey val="0"/>
          <c:showVal val="0"/>
          <c:showCatName val="0"/>
          <c:showSerName val="0"/>
          <c:showPercent val="0"/>
          <c:showBubbleSize val="0"/>
        </c:dLbls>
        <c:gapWidth val="50"/>
        <c:axId val="516803200"/>
        <c:axId val="516801232"/>
      </c:barChart>
      <c:catAx>
        <c:axId val="516803200"/>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6801232"/>
        <c:crosses val="autoZero"/>
        <c:auto val="1"/>
        <c:lblAlgn val="ctr"/>
        <c:lblOffset val="100"/>
        <c:noMultiLvlLbl val="0"/>
      </c:catAx>
      <c:valAx>
        <c:axId val="516801232"/>
        <c:scaling>
          <c:orientation val="minMax"/>
        </c:scaling>
        <c:delete val="1"/>
        <c:axPos val="b"/>
        <c:numFmt formatCode="General" sourceLinked="1"/>
        <c:majorTickMark val="none"/>
        <c:minorTickMark val="none"/>
        <c:tickLblPos val="nextTo"/>
        <c:crossAx val="516803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r>
              <a:rPr lang="pt-BR" sz="1000" b="0" i="0" baseline="0">
                <a:solidFill>
                  <a:schemeClr val="tx1">
                    <a:lumMod val="50000"/>
                    <a:lumOff val="50000"/>
                  </a:schemeClr>
                </a:solidFill>
                <a:effectLst/>
              </a:rPr>
              <a:t>(%)</a:t>
            </a:r>
          </a:p>
          <a:p>
            <a:pPr>
              <a:defRPr sz="1000">
                <a:solidFill>
                  <a:schemeClr val="tx1">
                    <a:lumMod val="50000"/>
                    <a:lumOff val="50000"/>
                  </a:schemeClr>
                </a:solidFill>
              </a:defRPr>
            </a:pPr>
            <a:r>
              <a:rPr lang="pt-BR" sz="1000" b="0" i="0" baseline="0">
                <a:solidFill>
                  <a:schemeClr val="tx1">
                    <a:lumMod val="50000"/>
                    <a:lumOff val="50000"/>
                  </a:schemeClr>
                </a:solidFill>
                <a:effectLst/>
              </a:rPr>
              <a:t>Média 2010-2019</a:t>
            </a:r>
            <a:endParaRPr lang="pt-BR" sz="1000">
              <a:solidFill>
                <a:schemeClr val="tx1">
                  <a:lumMod val="50000"/>
                  <a:lumOff val="50000"/>
                </a:schemeClr>
              </a:solidFill>
              <a:effectLst/>
            </a:endParaRPr>
          </a:p>
        </c:rich>
      </c:tx>
      <c:layout>
        <c:manualLayout>
          <c:xMode val="edge"/>
          <c:yMode val="edge"/>
          <c:x val="0"/>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manualLayout>
          <c:layoutTarget val="inner"/>
          <c:xMode val="edge"/>
          <c:yMode val="edge"/>
          <c:x val="0.22256797900262468"/>
          <c:y val="0.14393518518518519"/>
          <c:w val="0.76632086614173234"/>
          <c:h val="0.75016149023038792"/>
        </c:manualLayout>
      </c:layout>
      <c:barChart>
        <c:barDir val="bar"/>
        <c:grouping val="stacked"/>
        <c:varyColors val="0"/>
        <c:ser>
          <c:idx val="1"/>
          <c:order val="0"/>
          <c:tx>
            <c:strRef>
              <c:f>'g2.11'!$E$36</c:f>
              <c:strCache>
                <c:ptCount val="1"/>
                <c:pt idx="0">
                  <c:v>2010-2019</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67CF-4852-A9E4-71C34B6931C8}"/>
              </c:ext>
            </c:extLst>
          </c:dPt>
          <c:dPt>
            <c:idx val="1"/>
            <c:invertIfNegative val="0"/>
            <c:bubble3D val="0"/>
            <c:spPr>
              <a:solidFill>
                <a:srgbClr val="FF2121"/>
              </a:solidFill>
              <a:ln>
                <a:noFill/>
              </a:ln>
              <a:effectLst/>
            </c:spPr>
            <c:extLst>
              <c:ext xmlns:c16="http://schemas.microsoft.com/office/drawing/2014/chart" uri="{C3380CC4-5D6E-409C-BE32-E72D297353CC}">
                <c16:uniqueId val="{00000003-67CF-4852-A9E4-71C34B6931C8}"/>
              </c:ext>
            </c:extLst>
          </c:dPt>
          <c:dPt>
            <c:idx val="2"/>
            <c:invertIfNegative val="0"/>
            <c:bubble3D val="0"/>
            <c:spPr>
              <a:solidFill>
                <a:srgbClr val="00B050"/>
              </a:solidFill>
              <a:ln>
                <a:noFill/>
              </a:ln>
              <a:effectLst/>
            </c:spPr>
            <c:extLst>
              <c:ext xmlns:c16="http://schemas.microsoft.com/office/drawing/2014/chart" uri="{C3380CC4-5D6E-409C-BE32-E72D297353CC}">
                <c16:uniqueId val="{00000005-67CF-4852-A9E4-71C34B6931C8}"/>
              </c:ext>
            </c:extLst>
          </c:dPt>
          <c:dLbls>
            <c:dLbl>
              <c:idx val="2"/>
              <c:tx>
                <c:rich>
                  <a:bodyPr/>
                  <a:lstStyle/>
                  <a:p>
                    <a:fld id="{0B520FAD-E610-4501-AE7E-1651207F4B51}" type="VALUE">
                      <a:rPr lang="en-US"/>
                      <a:pPr/>
                      <a:t>[VALOR]</a:t>
                    </a:fld>
                    <a:r>
                      <a:rPr lang="en-US"/>
                      <a:t> (19</a:t>
                    </a:r>
                    <a:r>
                      <a:rPr lang="en-US" baseline="30000"/>
                      <a:t>o</a:t>
                    </a:r>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7CF-4852-A9E4-71C34B6931C8}"/>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'g2.11'!$D$37:$D$45</c:f>
              <c:strCache>
                <c:ptCount val="9"/>
                <c:pt idx="0">
                  <c:v>BR</c:v>
                </c:pt>
                <c:pt idx="1">
                  <c:v>NE</c:v>
                </c:pt>
                <c:pt idx="2">
                  <c:v>SE</c:v>
                </c:pt>
                <c:pt idx="3">
                  <c:v>MS</c:v>
                </c:pt>
                <c:pt idx="4">
                  <c:v>PR</c:v>
                </c:pt>
                <c:pt idx="5">
                  <c:v>RS</c:v>
                </c:pt>
                <c:pt idx="6">
                  <c:v>DF</c:v>
                </c:pt>
                <c:pt idx="7">
                  <c:v>AM</c:v>
                </c:pt>
                <c:pt idx="8">
                  <c:v>MT</c:v>
                </c:pt>
              </c:strCache>
            </c:strRef>
          </c:cat>
          <c:val>
            <c:numRef>
              <c:f>'g2.11'!$E$37:$E$45</c:f>
              <c:numCache>
                <c:formatCode>General</c:formatCode>
                <c:ptCount val="9"/>
                <c:pt idx="0">
                  <c:v>1.1689889692629962</c:v>
                </c:pt>
                <c:pt idx="1">
                  <c:v>1.126974941543184</c:v>
                </c:pt>
                <c:pt idx="2">
                  <c:v>1.1536434653191889</c:v>
                </c:pt>
                <c:pt idx="3">
                  <c:v>1.6369904698630335</c:v>
                </c:pt>
                <c:pt idx="4">
                  <c:v>1.6626186014347861</c:v>
                </c:pt>
                <c:pt idx="5">
                  <c:v>1.7511262647645816</c:v>
                </c:pt>
                <c:pt idx="6">
                  <c:v>1.847429584093248</c:v>
                </c:pt>
                <c:pt idx="7">
                  <c:v>1.8904167728000014</c:v>
                </c:pt>
                <c:pt idx="8">
                  <c:v>2.168672808702766</c:v>
                </c:pt>
              </c:numCache>
            </c:numRef>
          </c:val>
          <c:extLst>
            <c:ext xmlns:c16="http://schemas.microsoft.com/office/drawing/2014/chart" uri="{C3380CC4-5D6E-409C-BE32-E72D297353CC}">
              <c16:uniqueId val="{00000006-67CF-4852-A9E4-71C34B6931C8}"/>
            </c:ext>
          </c:extLst>
        </c:ser>
        <c:dLbls>
          <c:showLegendKey val="0"/>
          <c:showVal val="0"/>
          <c:showCatName val="0"/>
          <c:showSerName val="0"/>
          <c:showPercent val="0"/>
          <c:showBubbleSize val="0"/>
        </c:dLbls>
        <c:gapWidth val="50"/>
        <c:axId val="516803200"/>
        <c:axId val="516801232"/>
      </c:barChart>
      <c:catAx>
        <c:axId val="516803200"/>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6801232"/>
        <c:crosses val="autoZero"/>
        <c:auto val="1"/>
        <c:lblAlgn val="ctr"/>
        <c:lblOffset val="100"/>
        <c:noMultiLvlLbl val="0"/>
      </c:catAx>
      <c:valAx>
        <c:axId val="516801232"/>
        <c:scaling>
          <c:orientation val="minMax"/>
        </c:scaling>
        <c:delete val="1"/>
        <c:axPos val="b"/>
        <c:numFmt formatCode="General" sourceLinked="1"/>
        <c:majorTickMark val="none"/>
        <c:minorTickMark val="none"/>
        <c:tickLblPos val="nextTo"/>
        <c:crossAx val="516803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'g2.12'!$J$31</c:f>
              <c:strCache>
                <c:ptCount val="1"/>
                <c:pt idx="0">
                  <c:v>Brasil</c:v>
                </c:pt>
              </c:strCache>
            </c:strRef>
          </c:tx>
          <c:spPr>
            <a:solidFill>
              <a:srgbClr val="FFC000"/>
            </a:solidFill>
            <a:ln>
              <a:noFill/>
            </a:ln>
            <a:effectLst/>
          </c:spPr>
          <c:invertIfNegative val="0"/>
          <c:cat>
            <c:numRef>
              <c:f>'g2.12'!$K$30:$T$30</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'g2.12'!$K$31:$T$31</c:f>
              <c:numCache>
                <c:formatCode>0.0</c:formatCode>
                <c:ptCount val="10"/>
                <c:pt idx="0">
                  <c:v>1.2038622886454078</c:v>
                </c:pt>
                <c:pt idx="1">
                  <c:v>1.0409099164259721</c:v>
                </c:pt>
                <c:pt idx="2">
                  <c:v>1.0626317514422889</c:v>
                </c:pt>
                <c:pt idx="3">
                  <c:v>1.152766231103578</c:v>
                </c:pt>
                <c:pt idx="4">
                  <c:v>1.1307107381809041</c:v>
                </c:pt>
                <c:pt idx="5">
                  <c:v>1.1365123633613596</c:v>
                </c:pt>
                <c:pt idx="6">
                  <c:v>1.157569408262052</c:v>
                </c:pt>
                <c:pt idx="7">
                  <c:v>1.2497143332642571</c:v>
                </c:pt>
                <c:pt idx="8">
                  <c:v>1.2552467869050137</c:v>
                </c:pt>
                <c:pt idx="9">
                  <c:v>1.2999658750391279</c:v>
                </c:pt>
              </c:numCache>
            </c:numRef>
          </c:val>
          <c:extLst>
            <c:ext xmlns:c16="http://schemas.microsoft.com/office/drawing/2014/chart" uri="{C3380CC4-5D6E-409C-BE32-E72D297353CC}">
              <c16:uniqueId val="{00000000-A76F-4A0D-8EFB-25E3D7BE34A4}"/>
            </c:ext>
          </c:extLst>
        </c:ser>
        <c:ser>
          <c:idx val="1"/>
          <c:order val="1"/>
          <c:tx>
            <c:strRef>
              <c:f>'g2.12'!$J$32</c:f>
              <c:strCache>
                <c:ptCount val="1"/>
                <c:pt idx="0">
                  <c:v>Nordeste</c:v>
                </c:pt>
              </c:strCache>
            </c:strRef>
          </c:tx>
          <c:spPr>
            <a:solidFill>
              <a:srgbClr val="FF0000"/>
            </a:solidFill>
            <a:ln>
              <a:noFill/>
            </a:ln>
            <a:effectLst/>
          </c:spPr>
          <c:invertIfNegative val="0"/>
          <c:cat>
            <c:numRef>
              <c:f>'g2.12'!$K$30:$T$30</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'g2.12'!$K$32:$T$32</c:f>
              <c:numCache>
                <c:formatCode>0.0</c:formatCode>
                <c:ptCount val="10"/>
                <c:pt idx="0">
                  <c:v>1.139015510274938</c:v>
                </c:pt>
                <c:pt idx="1">
                  <c:v>0.98725363794207555</c:v>
                </c:pt>
                <c:pt idx="2">
                  <c:v>1.0520934733842016</c:v>
                </c:pt>
                <c:pt idx="3">
                  <c:v>1.1709058445395797</c:v>
                </c:pt>
                <c:pt idx="4">
                  <c:v>1.0540500633715353</c:v>
                </c:pt>
                <c:pt idx="5">
                  <c:v>1.0497727664927301</c:v>
                </c:pt>
                <c:pt idx="6">
                  <c:v>1.0246386768293565</c:v>
                </c:pt>
                <c:pt idx="7">
                  <c:v>1.1994642038595231</c:v>
                </c:pt>
                <c:pt idx="8">
                  <c:v>1.308875769994672</c:v>
                </c:pt>
                <c:pt idx="9">
                  <c:v>1.2836794687432302</c:v>
                </c:pt>
              </c:numCache>
            </c:numRef>
          </c:val>
          <c:extLst>
            <c:ext xmlns:c16="http://schemas.microsoft.com/office/drawing/2014/chart" uri="{C3380CC4-5D6E-409C-BE32-E72D297353CC}">
              <c16:uniqueId val="{00000001-A76F-4A0D-8EFB-25E3D7BE34A4}"/>
            </c:ext>
          </c:extLst>
        </c:ser>
        <c:dLbls>
          <c:showLegendKey val="0"/>
          <c:showVal val="0"/>
          <c:showCatName val="0"/>
          <c:showSerName val="0"/>
          <c:showPercent val="0"/>
          <c:showBubbleSize val="0"/>
        </c:dLbls>
        <c:gapWidth val="50"/>
        <c:axId val="677112072"/>
        <c:axId val="677112400"/>
      </c:barChart>
      <c:lineChart>
        <c:grouping val="standard"/>
        <c:varyColors val="0"/>
        <c:ser>
          <c:idx val="2"/>
          <c:order val="2"/>
          <c:tx>
            <c:strRef>
              <c:f>'g2.12'!$J$33</c:f>
              <c:strCache>
                <c:ptCount val="1"/>
                <c:pt idx="0">
                  <c:v>Sergipe</c:v>
                </c:pt>
              </c:strCache>
            </c:strRef>
          </c:tx>
          <c:spPr>
            <a:ln w="28575" cap="rnd">
              <a:solidFill>
                <a:srgbClr val="00B050"/>
              </a:solidFill>
              <a:round/>
            </a:ln>
            <a:effectLst/>
          </c:spPr>
          <c:marker>
            <c:symbol val="none"/>
          </c:marker>
          <c:dLbls>
            <c:dLbl>
              <c:idx val="0"/>
              <c:layout>
                <c:manualLayout>
                  <c:x val="-4.2173665791776033E-2"/>
                  <c:y val="3.9386482939632504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62-42AE-98F7-86C07FA9E716}"/>
                </c:ext>
              </c:extLst>
            </c:dLbl>
            <c:dLbl>
              <c:idx val="1"/>
              <c:layout>
                <c:manualLayout>
                  <c:x val="-3.9395888013998251E-2"/>
                  <c:y val="3.9386482939632504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962-42AE-98F7-86C07FA9E716}"/>
                </c:ext>
              </c:extLst>
            </c:dLbl>
            <c:dLbl>
              <c:idx val="2"/>
              <c:layout>
                <c:manualLayout>
                  <c:x val="-3.6618110236220525E-2"/>
                  <c:y val="-5.32061096529600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962-42AE-98F7-86C07FA9E716}"/>
                </c:ext>
              </c:extLst>
            </c:dLbl>
            <c:dLbl>
              <c:idx val="4"/>
              <c:layout>
                <c:manualLayout>
                  <c:x val="-3.3840332458442694E-2"/>
                  <c:y val="-4.85764800233304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962-42AE-98F7-86C07FA9E716}"/>
                </c:ext>
              </c:extLst>
            </c:dLbl>
            <c:dLbl>
              <c:idx val="5"/>
              <c:layout>
                <c:manualLayout>
                  <c:x val="-3.6618110236220469E-2"/>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962-42AE-98F7-86C07FA9E716}"/>
                </c:ext>
              </c:extLst>
            </c:dLbl>
            <c:dLbl>
              <c:idx val="6"/>
              <c:layout>
                <c:manualLayout>
                  <c:x val="-3.6618110236220573E-2"/>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962-42AE-98F7-86C07FA9E716}"/>
                </c:ext>
              </c:extLst>
            </c:dLbl>
            <c:dLbl>
              <c:idx val="7"/>
              <c:layout>
                <c:manualLayout>
                  <c:x val="-3.6618110236220469E-2"/>
                  <c:y val="-6.24653689122193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962-42AE-98F7-86C07FA9E716}"/>
                </c:ext>
              </c:extLst>
            </c:dLbl>
            <c:dLbl>
              <c:idx val="8"/>
              <c:layout>
                <c:manualLayout>
                  <c:x val="-4.4951443569553808E-2"/>
                  <c:y val="3.9386482939632546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62-42AE-98F7-86C07FA9E716}"/>
                </c:ext>
              </c:extLst>
            </c:dLbl>
            <c:dLbl>
              <c:idx val="9"/>
              <c:layout>
                <c:manualLayout>
                  <c:x val="-3.9395888013998147E-2"/>
                  <c:y val="-4.3946850393700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962-42AE-98F7-86C07FA9E7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'g2.12'!$K$30:$T$30</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'g2.12'!$K$33:$T$33</c:f>
              <c:numCache>
                <c:formatCode>0.0</c:formatCode>
                <c:ptCount val="10"/>
                <c:pt idx="0">
                  <c:v>1.0220408764916324</c:v>
                </c:pt>
                <c:pt idx="1">
                  <c:v>0.91825134771423167</c:v>
                </c:pt>
                <c:pt idx="2">
                  <c:v>1.1534465437030075</c:v>
                </c:pt>
                <c:pt idx="3">
                  <c:v>1.3716616605401508</c:v>
                </c:pt>
                <c:pt idx="4">
                  <c:v>1.1827633760604837</c:v>
                </c:pt>
                <c:pt idx="5">
                  <c:v>1.0836443459023415</c:v>
                </c:pt>
                <c:pt idx="6">
                  <c:v>1.192610550647105</c:v>
                </c:pt>
                <c:pt idx="7">
                  <c:v>1.1933171619016143</c:v>
                </c:pt>
                <c:pt idx="8">
                  <c:v>1.1122972567110225</c:v>
                </c:pt>
                <c:pt idx="9">
                  <c:v>1.3064015335203014</c:v>
                </c:pt>
              </c:numCache>
            </c:numRef>
          </c:val>
          <c:smooth val="0"/>
          <c:extLst>
            <c:ext xmlns:c16="http://schemas.microsoft.com/office/drawing/2014/chart" uri="{C3380CC4-5D6E-409C-BE32-E72D297353CC}">
              <c16:uniqueId val="{00000002-A76F-4A0D-8EFB-25E3D7BE34A4}"/>
            </c:ext>
          </c:extLst>
        </c:ser>
        <c:dLbls>
          <c:showLegendKey val="0"/>
          <c:showVal val="0"/>
          <c:showCatName val="0"/>
          <c:showSerName val="0"/>
          <c:showPercent val="0"/>
          <c:showBubbleSize val="0"/>
        </c:dLbls>
        <c:marker val="1"/>
        <c:smooth val="0"/>
        <c:axId val="677112072"/>
        <c:axId val="677112400"/>
      </c:lineChart>
      <c:catAx>
        <c:axId val="677112072"/>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77112400"/>
        <c:crosses val="autoZero"/>
        <c:auto val="1"/>
        <c:lblAlgn val="ctr"/>
        <c:lblOffset val="100"/>
        <c:noMultiLvlLbl val="0"/>
      </c:catAx>
      <c:valAx>
        <c:axId val="677112400"/>
        <c:scaling>
          <c:orientation val="minMax"/>
          <c:max val="1.4"/>
        </c:scaling>
        <c:delete val="1"/>
        <c:axPos val="l"/>
        <c:numFmt formatCode="0.0" sourceLinked="1"/>
        <c:majorTickMark val="none"/>
        <c:minorTickMark val="none"/>
        <c:tickLblPos val="nextTo"/>
        <c:crossAx val="677112072"/>
        <c:crosses val="autoZero"/>
        <c:crossBetween val="between"/>
      </c:valAx>
      <c:spPr>
        <a:noFill/>
        <a:ln>
          <a:noFill/>
        </a:ln>
        <a:effectLst/>
      </c:spPr>
    </c:plotArea>
    <c:legend>
      <c:legendPos val="b"/>
      <c:layout>
        <c:manualLayout>
          <c:xMode val="edge"/>
          <c:yMode val="edge"/>
          <c:x val="0.4085883639545056"/>
          <c:y val="0.89409667541557303"/>
          <c:w val="0.5106010498687664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253718285214345E-3"/>
          <c:y val="0.12037037037037036"/>
          <c:w val="0.98464129483814522"/>
          <c:h val="0.59514581510644504"/>
        </c:manualLayout>
      </c:layout>
      <c:barChart>
        <c:barDir val="col"/>
        <c:grouping val="stacked"/>
        <c:varyColors val="0"/>
        <c:ser>
          <c:idx val="1"/>
          <c:order val="1"/>
          <c:tx>
            <c:strRef>
              <c:f>'g3.1'!$D$21</c:f>
              <c:strCache>
                <c:ptCount val="1"/>
                <c:pt idx="0">
                  <c:v>Consumo intermediário</c:v>
                </c:pt>
              </c:strCache>
            </c:strRef>
          </c:tx>
          <c:spPr>
            <a:solidFill>
              <a:schemeClr val="accent2"/>
            </a:solidFill>
            <a:ln>
              <a:noFill/>
            </a:ln>
            <a:effectLst/>
          </c:spPr>
          <c:invertIfNegative val="0"/>
          <c:cat>
            <c:numRef>
              <c:f>'g3.1'!$B$22:$B$32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'g3.1'!$D$22:$D$32</c:f>
              <c:numCache>
                <c:formatCode>#,##0</c:formatCode>
                <c:ptCount val="11"/>
                <c:pt idx="0">
                  <c:v>584.20017965923546</c:v>
                </c:pt>
                <c:pt idx="1">
                  <c:v>604.21623709261632</c:v>
                </c:pt>
                <c:pt idx="2">
                  <c:v>576.73249286902933</c:v>
                </c:pt>
                <c:pt idx="3">
                  <c:v>631.26052350081557</c:v>
                </c:pt>
                <c:pt idx="4">
                  <c:v>635.92600802109314</c:v>
                </c:pt>
                <c:pt idx="5">
                  <c:v>647.11922418299821</c:v>
                </c:pt>
                <c:pt idx="6">
                  <c:v>612.21892216944184</c:v>
                </c:pt>
                <c:pt idx="7">
                  <c:v>582.99757763457308</c:v>
                </c:pt>
                <c:pt idx="8">
                  <c:v>526.70542815127567</c:v>
                </c:pt>
                <c:pt idx="9">
                  <c:v>552.04565792782103</c:v>
                </c:pt>
                <c:pt idx="10">
                  <c:v>556.60645460033004</c:v>
                </c:pt>
              </c:numCache>
            </c:numRef>
          </c:val>
          <c:extLst>
            <c:ext xmlns:c16="http://schemas.microsoft.com/office/drawing/2014/chart" uri="{C3380CC4-5D6E-409C-BE32-E72D297353CC}">
              <c16:uniqueId val="{00000000-8E80-4B73-96FD-417FB87562D2}"/>
            </c:ext>
          </c:extLst>
        </c:ser>
        <c:ser>
          <c:idx val="2"/>
          <c:order val="2"/>
          <c:tx>
            <c:strRef>
              <c:f>'g3.1'!$E$21</c:f>
              <c:strCache>
                <c:ptCount val="1"/>
                <c:pt idx="0">
                  <c:v>Valor adicionado bruto</c:v>
                </c:pt>
              </c:strCache>
            </c:strRef>
          </c:tx>
          <c:spPr>
            <a:solidFill>
              <a:schemeClr val="accent3"/>
            </a:solidFill>
            <a:ln>
              <a:noFill/>
            </a:ln>
            <a:effectLst/>
          </c:spPr>
          <c:invertIfNegative val="0"/>
          <c:cat>
            <c:numRef>
              <c:f>'g3.1'!$B$22:$B$32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'g3.1'!$E$22:$E$32</c:f>
              <c:numCache>
                <c:formatCode>#,##0</c:formatCode>
                <c:ptCount val="11"/>
                <c:pt idx="0">
                  <c:v>493.68188928834627</c:v>
                </c:pt>
                <c:pt idx="1">
                  <c:v>487.07356349139701</c:v>
                </c:pt>
                <c:pt idx="2">
                  <c:v>464.31285247882101</c:v>
                </c:pt>
                <c:pt idx="3">
                  <c:v>547.09850862433245</c:v>
                </c:pt>
                <c:pt idx="4">
                  <c:v>545.65039823322468</c:v>
                </c:pt>
                <c:pt idx="5">
                  <c:v>535.15718343381616</c:v>
                </c:pt>
                <c:pt idx="6">
                  <c:v>489.85135591407624</c:v>
                </c:pt>
                <c:pt idx="7">
                  <c:v>525.90289342677477</c:v>
                </c:pt>
                <c:pt idx="8">
                  <c:v>467.64615782432219</c:v>
                </c:pt>
                <c:pt idx="9">
                  <c:v>533.34613803359753</c:v>
                </c:pt>
                <c:pt idx="10">
                  <c:v>564.28495029969986</c:v>
                </c:pt>
              </c:numCache>
            </c:numRef>
          </c:val>
          <c:extLst>
            <c:ext xmlns:c16="http://schemas.microsoft.com/office/drawing/2014/chart" uri="{C3380CC4-5D6E-409C-BE32-E72D297353CC}">
              <c16:uniqueId val="{00000001-8E80-4B73-96FD-417FB87562D2}"/>
            </c:ext>
          </c:extLst>
        </c:ser>
        <c:dLbls>
          <c:showLegendKey val="0"/>
          <c:showVal val="0"/>
          <c:showCatName val="0"/>
          <c:showSerName val="0"/>
          <c:showPercent val="0"/>
          <c:showBubbleSize val="0"/>
        </c:dLbls>
        <c:gapWidth val="150"/>
        <c:overlap val="100"/>
        <c:axId val="309507424"/>
        <c:axId val="309502720"/>
      </c:barChart>
      <c:lineChart>
        <c:grouping val="standard"/>
        <c:varyColors val="0"/>
        <c:ser>
          <c:idx val="0"/>
          <c:order val="0"/>
          <c:tx>
            <c:strRef>
              <c:f>'g3.1'!$C$21</c:f>
              <c:strCache>
                <c:ptCount val="1"/>
                <c:pt idx="0">
                  <c:v>Valor bruto da produção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3-8E80-4B73-96FD-417FB87562D2}"/>
              </c:ext>
            </c:extLst>
          </c:dPt>
          <c:dPt>
            <c:idx val="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5-8E80-4B73-96FD-417FB87562D2}"/>
              </c:ext>
            </c:extLst>
          </c:dPt>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7-8E80-4B73-96FD-417FB87562D2}"/>
              </c:ext>
            </c:extLst>
          </c:dPt>
          <c:dPt>
            <c:idx val="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9-8E80-4B73-96FD-417FB87562D2}"/>
              </c:ext>
            </c:extLst>
          </c:dPt>
          <c:cat>
            <c:numRef>
              <c:f>'g3.1'!$B$22:$B$32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'g3.1'!$C$22:$C$32</c:f>
              <c:numCache>
                <c:formatCode>#,##0</c:formatCode>
                <c:ptCount val="11"/>
                <c:pt idx="0">
                  <c:v>1074.1621561435522</c:v>
                </c:pt>
                <c:pt idx="1">
                  <c:v>1083.5578930392237</c:v>
                </c:pt>
                <c:pt idx="2">
                  <c:v>1033.5948678971613</c:v>
                </c:pt>
                <c:pt idx="3">
                  <c:v>1175.1587549303936</c:v>
                </c:pt>
                <c:pt idx="4">
                  <c:v>1177.4394034872037</c:v>
                </c:pt>
                <c:pt idx="5">
                  <c:v>1174.804925414285</c:v>
                </c:pt>
                <c:pt idx="6">
                  <c:v>1092.4653629736379</c:v>
                </c:pt>
                <c:pt idx="7">
                  <c:v>1108.3637211061603</c:v>
                </c:pt>
                <c:pt idx="8">
                  <c:v>993.00826861731798</c:v>
                </c:pt>
                <c:pt idx="9">
                  <c:v>1085.3721964927208</c:v>
                </c:pt>
                <c:pt idx="10">
                  <c:v>1120.89140490003</c:v>
                </c:pt>
              </c:numCache>
            </c:numRef>
          </c:val>
          <c:smooth val="0"/>
          <c:extLst>
            <c:ext xmlns:c16="http://schemas.microsoft.com/office/drawing/2014/chart" uri="{C3380CC4-5D6E-409C-BE32-E72D297353CC}">
              <c16:uniqueId val="{0000000A-8E80-4B73-96FD-417FB87562D2}"/>
            </c:ext>
          </c:extLst>
        </c:ser>
        <c:dLbls>
          <c:showLegendKey val="0"/>
          <c:showVal val="0"/>
          <c:showCatName val="0"/>
          <c:showSerName val="0"/>
          <c:showPercent val="0"/>
          <c:showBubbleSize val="0"/>
        </c:dLbls>
        <c:marker val="1"/>
        <c:smooth val="0"/>
        <c:axId val="309507424"/>
        <c:axId val="309502720"/>
      </c:lineChart>
      <c:catAx>
        <c:axId val="30950742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309502720"/>
        <c:crosses val="autoZero"/>
        <c:auto val="1"/>
        <c:lblAlgn val="ctr"/>
        <c:lblOffset val="100"/>
        <c:noMultiLvlLbl val="0"/>
      </c:catAx>
      <c:valAx>
        <c:axId val="309502720"/>
        <c:scaling>
          <c:orientation val="minMax"/>
        </c:scaling>
        <c:delete val="1"/>
        <c:axPos val="l"/>
        <c:numFmt formatCode="#,##0" sourceLinked="1"/>
        <c:majorTickMark val="none"/>
        <c:minorTickMark val="none"/>
        <c:tickLblPos val="nextTo"/>
        <c:crossAx val="309507424"/>
        <c:crosses val="autoZero"/>
        <c:crossBetween val="between"/>
      </c:valAx>
      <c:spPr>
        <a:noFill/>
        <a:ln>
          <a:noFill/>
        </a:ln>
        <a:effectLst/>
      </c:spPr>
    </c:plotArea>
    <c:legend>
      <c:legendPos val="b"/>
      <c:layout>
        <c:manualLayout>
          <c:xMode val="edge"/>
          <c:yMode val="edge"/>
          <c:x val="0.50609601924759406"/>
          <c:y val="0.82291557305336838"/>
          <c:w val="0.41003018372703415"/>
          <c:h val="0.149306649168853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060367454068225E-3"/>
          <c:y val="0.16389553515755281"/>
          <c:w val="0.98951618547681541"/>
          <c:h val="0.72199939096010801"/>
        </c:manualLayout>
      </c:layout>
      <c:lineChart>
        <c:grouping val="standard"/>
        <c:varyColors val="0"/>
        <c:ser>
          <c:idx val="0"/>
          <c:order val="0"/>
          <c:tx>
            <c:strRef>
              <c:f>'g3.2'!$C$16</c:f>
              <c:strCache>
                <c:ptCount val="1"/>
                <c:pt idx="0">
                  <c:v>Valor bruto adicionado</c:v>
                </c:pt>
              </c:strCache>
            </c:strRef>
          </c:tx>
          <c:spPr>
            <a:ln w="28575" cap="rnd">
              <a:solidFill>
                <a:schemeClr val="accent1"/>
              </a:solidFill>
              <a:round/>
            </a:ln>
            <a:effectLst/>
          </c:spPr>
          <c:marker>
            <c:symbol val="circle"/>
            <c:size val="5"/>
            <c:spPr>
              <a:solidFill>
                <a:schemeClr val="accent1"/>
              </a:solidFill>
              <a:ln w="9525">
                <a:noFill/>
              </a:ln>
              <a:effectLst>
                <a:softEdge rad="0"/>
              </a:effectLst>
            </c:spPr>
          </c:marker>
          <c:cat>
            <c:numRef>
              <c:f>'g3.2'!$B$17:$B$26</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'g3.2'!$C$17:$C$26</c:f>
              <c:numCache>
                <c:formatCode>0.0000</c:formatCode>
                <c:ptCount val="10"/>
                <c:pt idx="0">
                  <c:v>-1.3385797494972818</c:v>
                </c:pt>
                <c:pt idx="1">
                  <c:v>-4.6729514222501933</c:v>
                </c:pt>
                <c:pt idx="2">
                  <c:v>17.829714534832398</c:v>
                </c:pt>
                <c:pt idx="3">
                  <c:v>-0.26468914981121472</c:v>
                </c:pt>
                <c:pt idx="4">
                  <c:v>-1.9230655440525379</c:v>
                </c:pt>
                <c:pt idx="5">
                  <c:v>-8.4658916898091015</c:v>
                </c:pt>
                <c:pt idx="6">
                  <c:v>7.3596892358142707</c:v>
                </c:pt>
                <c:pt idx="7">
                  <c:v>-11.077470067307038</c:v>
                </c:pt>
                <c:pt idx="8">
                  <c:v>14.049079439663959</c:v>
                </c:pt>
                <c:pt idx="9">
                  <c:v>5.8008880274583507</c:v>
                </c:pt>
              </c:numCache>
            </c:numRef>
          </c:val>
          <c:smooth val="1"/>
          <c:extLst>
            <c:ext xmlns:c16="http://schemas.microsoft.com/office/drawing/2014/chart" uri="{C3380CC4-5D6E-409C-BE32-E72D297353CC}">
              <c16:uniqueId val="{00000006-FD5D-4193-8EDB-56BF567F525D}"/>
            </c:ext>
          </c:extLst>
        </c:ser>
        <c:dLbls>
          <c:showLegendKey val="0"/>
          <c:showVal val="0"/>
          <c:showCatName val="0"/>
          <c:showSerName val="0"/>
          <c:showPercent val="0"/>
          <c:showBubbleSize val="0"/>
        </c:dLbls>
        <c:marker val="1"/>
        <c:smooth val="0"/>
        <c:axId val="309501936"/>
        <c:axId val="309508208"/>
      </c:lineChart>
      <c:catAx>
        <c:axId val="30950193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309508208"/>
        <c:crosses val="autoZero"/>
        <c:auto val="1"/>
        <c:lblAlgn val="ctr"/>
        <c:lblOffset val="0"/>
        <c:noMultiLvlLbl val="0"/>
      </c:catAx>
      <c:valAx>
        <c:axId val="309508208"/>
        <c:scaling>
          <c:orientation val="minMax"/>
          <c:max val="18"/>
          <c:min val="-12"/>
        </c:scaling>
        <c:delete val="0"/>
        <c:axPos val="l"/>
        <c:numFmt formatCode="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09501936"/>
        <c:crosses val="autoZero"/>
        <c:crossBetween val="between"/>
        <c:majorUnit val="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r>
              <a:rPr lang="pt-BR" sz="1000"/>
              <a:t>Variação (%) - cabeças</a:t>
            </a:r>
          </a:p>
        </c:rich>
      </c:tx>
      <c:layout>
        <c:manualLayout>
          <c:xMode val="edge"/>
          <c:yMode val="edge"/>
          <c:x val="7.8312799135402209E-3"/>
          <c:y val="1.3888888888888888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manualLayout>
          <c:layoutTarget val="inner"/>
          <c:xMode val="edge"/>
          <c:yMode val="edge"/>
          <c:x val="3.3333333333333333E-2"/>
          <c:y val="0.24621901428988047"/>
          <c:w val="0.93888888888888888"/>
          <c:h val="0.67003098571011954"/>
        </c:manualLayout>
      </c:layout>
      <c:barChart>
        <c:barDir val="col"/>
        <c:grouping val="clustered"/>
        <c:varyColors val="0"/>
        <c:ser>
          <c:idx val="0"/>
          <c:order val="0"/>
          <c:tx>
            <c:strRef>
              <c:f>'g3.3'!$C$17</c:f>
              <c:strCache>
                <c:ptCount val="1"/>
                <c:pt idx="0">
                  <c:v>2021/2010</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'g3.3'!$B$18:$B$23</c:f>
              <c:strCache>
                <c:ptCount val="6"/>
                <c:pt idx="0">
                  <c:v>Suíno - total</c:v>
                </c:pt>
                <c:pt idx="1">
                  <c:v>Ovino</c:v>
                </c:pt>
                <c:pt idx="2">
                  <c:v>Bovino</c:v>
                </c:pt>
                <c:pt idx="3">
                  <c:v>Equino</c:v>
                </c:pt>
                <c:pt idx="4">
                  <c:v>Galináceos - galinhas</c:v>
                </c:pt>
                <c:pt idx="5">
                  <c:v>Galináceos - total</c:v>
                </c:pt>
              </c:strCache>
            </c:strRef>
          </c:cat>
          <c:val>
            <c:numRef>
              <c:f>'g3.3'!$C$18:$C$23</c:f>
              <c:numCache>
                <c:formatCode>0.0</c:formatCode>
                <c:ptCount val="6"/>
                <c:pt idx="0">
                  <c:v>9.7577543579241866</c:v>
                </c:pt>
                <c:pt idx="1">
                  <c:v>5.3452221444917347</c:v>
                </c:pt>
                <c:pt idx="2">
                  <c:v>-2.4105245735910552</c:v>
                </c:pt>
                <c:pt idx="3">
                  <c:v>-6.8817794864753594</c:v>
                </c:pt>
                <c:pt idx="4">
                  <c:v>-13.030026368829372</c:v>
                </c:pt>
                <c:pt idx="5">
                  <c:v>-17.559520513733617</c:v>
                </c:pt>
              </c:numCache>
            </c:numRef>
          </c:val>
          <c:extLst>
            <c:ext xmlns:c16="http://schemas.microsoft.com/office/drawing/2014/chart" uri="{C3380CC4-5D6E-409C-BE32-E72D297353CC}">
              <c16:uniqueId val="{00000000-35FF-43EA-8F08-35DCFCF62664}"/>
            </c:ext>
          </c:extLst>
        </c:ser>
        <c:ser>
          <c:idx val="1"/>
          <c:order val="1"/>
          <c:tx>
            <c:strRef>
              <c:f>'g3.3'!$D$17</c:f>
              <c:strCache>
                <c:ptCount val="1"/>
                <c:pt idx="0">
                  <c:v>2021/2020</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'g3.3'!$B$18:$B$23</c:f>
              <c:strCache>
                <c:ptCount val="6"/>
                <c:pt idx="0">
                  <c:v>Suíno - total</c:v>
                </c:pt>
                <c:pt idx="1">
                  <c:v>Ovino</c:v>
                </c:pt>
                <c:pt idx="2">
                  <c:v>Bovino</c:v>
                </c:pt>
                <c:pt idx="3">
                  <c:v>Equino</c:v>
                </c:pt>
                <c:pt idx="4">
                  <c:v>Galináceos - galinhas</c:v>
                </c:pt>
                <c:pt idx="5">
                  <c:v>Galináceos - total</c:v>
                </c:pt>
              </c:strCache>
            </c:strRef>
          </c:cat>
          <c:val>
            <c:numRef>
              <c:f>'g3.3'!$D$18:$D$23</c:f>
              <c:numCache>
                <c:formatCode>0.0</c:formatCode>
                <c:ptCount val="6"/>
                <c:pt idx="0">
                  <c:v>22.683624020188041</c:v>
                </c:pt>
                <c:pt idx="1">
                  <c:v>7.4395656222413065</c:v>
                </c:pt>
                <c:pt idx="2">
                  <c:v>4.3341651466704656</c:v>
                </c:pt>
                <c:pt idx="3">
                  <c:v>2.5215419501133818</c:v>
                </c:pt>
                <c:pt idx="4">
                  <c:v>14.108839132642181</c:v>
                </c:pt>
                <c:pt idx="5">
                  <c:v>1.1417709847410418</c:v>
                </c:pt>
              </c:numCache>
            </c:numRef>
          </c:val>
          <c:extLst>
            <c:ext xmlns:c16="http://schemas.microsoft.com/office/drawing/2014/chart" uri="{C3380CC4-5D6E-409C-BE32-E72D297353CC}">
              <c16:uniqueId val="{00000001-35FF-43EA-8F08-35DCFCF62664}"/>
            </c:ext>
          </c:extLst>
        </c:ser>
        <c:dLbls>
          <c:showLegendKey val="0"/>
          <c:showVal val="0"/>
          <c:showCatName val="0"/>
          <c:showSerName val="0"/>
          <c:showPercent val="0"/>
          <c:showBubbleSize val="0"/>
        </c:dLbls>
        <c:gapWidth val="219"/>
        <c:overlap val="-27"/>
        <c:axId val="457049248"/>
        <c:axId val="457046952"/>
      </c:barChart>
      <c:catAx>
        <c:axId val="457049248"/>
        <c:scaling>
          <c:orientation val="minMax"/>
        </c:scaling>
        <c:delete val="0"/>
        <c:axPos val="b"/>
        <c:numFmt formatCode="General" sourceLinked="1"/>
        <c:majorTickMark val="out"/>
        <c:minorTickMark val="none"/>
        <c:tickLblPos val="high"/>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BR"/>
          </a:p>
        </c:txPr>
        <c:crossAx val="457046952"/>
        <c:crosses val="autoZero"/>
        <c:auto val="1"/>
        <c:lblAlgn val="ctr"/>
        <c:lblOffset val="100"/>
        <c:noMultiLvlLbl val="0"/>
      </c:catAx>
      <c:valAx>
        <c:axId val="457046952"/>
        <c:scaling>
          <c:orientation val="minMax"/>
        </c:scaling>
        <c:delete val="1"/>
        <c:axPos val="l"/>
        <c:numFmt formatCode="0.0" sourceLinked="1"/>
        <c:majorTickMark val="none"/>
        <c:minorTickMark val="none"/>
        <c:tickLblPos val="nextTo"/>
        <c:crossAx val="457049248"/>
        <c:crosses val="autoZero"/>
        <c:crossBetween val="between"/>
      </c:valAx>
      <c:spPr>
        <a:noFill/>
        <a:ln>
          <a:noFill/>
        </a:ln>
        <a:effectLst/>
      </c:spPr>
    </c:plotArea>
    <c:legend>
      <c:legendPos val="b"/>
      <c:layout>
        <c:manualLayout>
          <c:xMode val="edge"/>
          <c:yMode val="edge"/>
          <c:x val="4.1752376143001112E-2"/>
          <c:y val="0.82882844189930804"/>
          <c:w val="0.37527769028871388"/>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lumMod val="50000"/>
              <a:lumOff val="50000"/>
            </a:schemeClr>
          </a:solidFill>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50000"/>
                    <a:lumOff val="50000"/>
                  </a:schemeClr>
                </a:solidFill>
                <a:latin typeface="+mn-lt"/>
                <a:ea typeface="+mn-ea"/>
                <a:cs typeface="+mn-cs"/>
              </a:defRPr>
            </a:pPr>
            <a:r>
              <a:rPr lang="pt-BR" sz="1200">
                <a:solidFill>
                  <a:schemeClr val="tx1">
                    <a:lumMod val="50000"/>
                    <a:lumOff val="50000"/>
                  </a:schemeClr>
                </a:solidFill>
              </a:rPr>
              <a:t>%</a:t>
            </a:r>
          </a:p>
        </c:rich>
      </c:tx>
      <c:layout>
        <c:manualLayout>
          <c:xMode val="edge"/>
          <c:yMode val="edge"/>
          <c:x val="5.5415573053368338E-3"/>
          <c:y val="6.1267660691349734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manualLayout>
          <c:layoutTarget val="inner"/>
          <c:xMode val="edge"/>
          <c:yMode val="edge"/>
          <c:x val="2.5000000000000001E-2"/>
          <c:y val="0.2243198749092534"/>
          <c:w val="0.96666666666666667"/>
          <c:h val="0.75865881629661158"/>
        </c:manualLayout>
      </c:layout>
      <c:barChart>
        <c:barDir val="col"/>
        <c:grouping val="clustered"/>
        <c:varyColors val="0"/>
        <c:ser>
          <c:idx val="0"/>
          <c:order val="0"/>
          <c:tx>
            <c:strRef>
              <c:f>'g3.4'!$A$48</c:f>
              <c:strCache>
                <c:ptCount val="1"/>
                <c:pt idx="0">
                  <c:v>2022/2010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'g3.4'!$B$47:$C$47</c:f>
              <c:strCache>
                <c:ptCount val="2"/>
                <c:pt idx="0">
                  <c:v>Bovinos</c:v>
                </c:pt>
                <c:pt idx="1">
                  <c:v>Suinos</c:v>
                </c:pt>
              </c:strCache>
            </c:strRef>
          </c:cat>
          <c:val>
            <c:numRef>
              <c:f>'g3.4'!$B$48:$C$48</c:f>
              <c:numCache>
                <c:formatCode>0.0</c:formatCode>
                <c:ptCount val="2"/>
                <c:pt idx="0">
                  <c:v>125.43023057735066</c:v>
                </c:pt>
                <c:pt idx="1">
                  <c:v>-65.158384794249216</c:v>
                </c:pt>
              </c:numCache>
            </c:numRef>
          </c:val>
          <c:extLst>
            <c:ext xmlns:c16="http://schemas.microsoft.com/office/drawing/2014/chart" uri="{C3380CC4-5D6E-409C-BE32-E72D297353CC}">
              <c16:uniqueId val="{00000002-4B80-4A62-9B69-1AC104C23CE5}"/>
            </c:ext>
          </c:extLst>
        </c:ser>
        <c:ser>
          <c:idx val="1"/>
          <c:order val="1"/>
          <c:tx>
            <c:strRef>
              <c:f>'g3.4'!$A$49</c:f>
              <c:strCache>
                <c:ptCount val="1"/>
                <c:pt idx="0">
                  <c:v>2022/2021</c:v>
                </c:pt>
              </c:strCache>
            </c:strRef>
          </c:tx>
          <c:spPr>
            <a:solidFill>
              <a:schemeClr val="accent2"/>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4-7053-46F6-979C-24BD88EDC7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'g3.4'!$B$47:$C$47</c:f>
              <c:strCache>
                <c:ptCount val="2"/>
                <c:pt idx="0">
                  <c:v>Bovinos</c:v>
                </c:pt>
                <c:pt idx="1">
                  <c:v>Suinos</c:v>
                </c:pt>
              </c:strCache>
            </c:strRef>
          </c:cat>
          <c:val>
            <c:numRef>
              <c:f>'g3.4'!$B$49:$C$49</c:f>
              <c:numCache>
                <c:formatCode>0.0</c:formatCode>
                <c:ptCount val="2"/>
                <c:pt idx="0">
                  <c:v>12.238845900769334</c:v>
                </c:pt>
                <c:pt idx="1">
                  <c:v>0</c:v>
                </c:pt>
              </c:numCache>
            </c:numRef>
          </c:val>
          <c:extLst>
            <c:ext xmlns:c16="http://schemas.microsoft.com/office/drawing/2014/chart" uri="{C3380CC4-5D6E-409C-BE32-E72D297353CC}">
              <c16:uniqueId val="{00000004-4B80-4A62-9B69-1AC104C23CE5}"/>
            </c:ext>
          </c:extLst>
        </c:ser>
        <c:dLbls>
          <c:showLegendKey val="0"/>
          <c:showVal val="0"/>
          <c:showCatName val="0"/>
          <c:showSerName val="0"/>
          <c:showPercent val="0"/>
          <c:showBubbleSize val="0"/>
        </c:dLbls>
        <c:gapWidth val="219"/>
        <c:axId val="539167080"/>
        <c:axId val="539167408"/>
      </c:barChart>
      <c:catAx>
        <c:axId val="539167080"/>
        <c:scaling>
          <c:orientation val="minMax"/>
        </c:scaling>
        <c:delete val="0"/>
        <c:axPos val="b"/>
        <c:numFmt formatCode="General" sourceLinked="1"/>
        <c:majorTickMark val="out"/>
        <c:minorTickMark val="none"/>
        <c:tickLblPos val="high"/>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9167408"/>
        <c:crosses val="autoZero"/>
        <c:auto val="1"/>
        <c:lblAlgn val="ctr"/>
        <c:lblOffset val="100"/>
        <c:noMultiLvlLbl val="0"/>
      </c:catAx>
      <c:valAx>
        <c:axId val="539167408"/>
        <c:scaling>
          <c:orientation val="minMax"/>
        </c:scaling>
        <c:delete val="1"/>
        <c:axPos val="l"/>
        <c:numFmt formatCode="0.0" sourceLinked="1"/>
        <c:majorTickMark val="none"/>
        <c:minorTickMark val="none"/>
        <c:tickLblPos val="nextTo"/>
        <c:crossAx val="539167080"/>
        <c:crosses val="autoZero"/>
        <c:crossBetween val="between"/>
      </c:valAx>
      <c:spPr>
        <a:noFill/>
        <a:ln>
          <a:noFill/>
        </a:ln>
        <a:effectLst/>
      </c:spPr>
    </c:plotArea>
    <c:legend>
      <c:legendPos val="t"/>
      <c:layout>
        <c:manualLayout>
          <c:xMode val="edge"/>
          <c:yMode val="edge"/>
          <c:x val="0.16772265966754155"/>
          <c:y val="2.0709219858156033E-2"/>
          <c:w val="0.73499086807697422"/>
          <c:h val="9.57453509800636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000000000000001E-2"/>
          <c:y val="0.26403618696599096"/>
          <c:w val="0.93888888888888888"/>
          <c:h val="0.71894253643826433"/>
        </c:manualLayout>
      </c:layout>
      <c:barChart>
        <c:barDir val="col"/>
        <c:grouping val="clustered"/>
        <c:varyColors val="0"/>
        <c:ser>
          <c:idx val="0"/>
          <c:order val="0"/>
          <c:tx>
            <c:strRef>
              <c:f>'g3.4'!$A$51</c:f>
              <c:strCache>
                <c:ptCount val="1"/>
                <c:pt idx="0">
                  <c:v>2021/2010</c:v>
                </c:pt>
              </c:strCache>
            </c:strRef>
          </c:tx>
          <c:spPr>
            <a:solidFill>
              <a:schemeClr val="accent1"/>
            </a:solidFill>
            <a:ln>
              <a:noFill/>
            </a:ln>
            <a:effectLst/>
          </c:spPr>
          <c:invertIfNegative val="0"/>
          <c:dLbls>
            <c:dLbl>
              <c:idx val="1"/>
              <c:layout>
                <c:manualLayout>
                  <c:x val="0"/>
                  <c:y val="0.18723404255319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11B-4874-88DC-5B93BAA2B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'g3.4'!$B$50:$C$50</c:f>
              <c:strCache>
                <c:ptCount val="2"/>
                <c:pt idx="0">
                  <c:v>Óvos de galinha</c:v>
                </c:pt>
                <c:pt idx="1">
                  <c:v>Mel de abelha</c:v>
                </c:pt>
              </c:strCache>
            </c:strRef>
          </c:cat>
          <c:val>
            <c:numRef>
              <c:f>'g3.4'!$B$51:$C$51</c:f>
              <c:numCache>
                <c:formatCode>0.0</c:formatCode>
                <c:ptCount val="2"/>
                <c:pt idx="0">
                  <c:v>6.1606368129173417</c:v>
                </c:pt>
                <c:pt idx="1">
                  <c:v>-20.601701506659285</c:v>
                </c:pt>
              </c:numCache>
            </c:numRef>
          </c:val>
          <c:extLst>
            <c:ext xmlns:c16="http://schemas.microsoft.com/office/drawing/2014/chart" uri="{C3380CC4-5D6E-409C-BE32-E72D297353CC}">
              <c16:uniqueId val="{00000002-4B80-4A62-9B69-1AC104C23CE5}"/>
            </c:ext>
          </c:extLst>
        </c:ser>
        <c:ser>
          <c:idx val="1"/>
          <c:order val="1"/>
          <c:tx>
            <c:strRef>
              <c:f>'g3.4'!$A$52</c:f>
              <c:strCache>
                <c:ptCount val="1"/>
                <c:pt idx="0">
                  <c:v>2021/2020</c:v>
                </c:pt>
              </c:strCache>
            </c:strRef>
          </c:tx>
          <c:spPr>
            <a:solidFill>
              <a:schemeClr val="accent2"/>
            </a:solidFill>
            <a:ln>
              <a:noFill/>
            </a:ln>
            <a:effectLst/>
          </c:spPr>
          <c:invertIfNegative val="0"/>
          <c:dLbls>
            <c:dLbl>
              <c:idx val="0"/>
              <c:layout>
                <c:manualLayout>
                  <c:x val="0"/>
                  <c:y val="8.75005305187915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AAD-409F-BB25-E9F7C559337B}"/>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extLst>
                <c:ext xmlns:c16="http://schemas.microsoft.com/office/drawing/2014/chart" uri="{C3380CC4-5D6E-409C-BE32-E72D297353CC}">
                  <c16:uniqueId val="{00000001-111B-4874-88DC-5B93BAA2B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'g3.4'!$B$50:$C$50</c:f>
              <c:strCache>
                <c:ptCount val="2"/>
                <c:pt idx="0">
                  <c:v>Óvos de galinha</c:v>
                </c:pt>
                <c:pt idx="1">
                  <c:v>Mel de abelha</c:v>
                </c:pt>
              </c:strCache>
            </c:strRef>
          </c:cat>
          <c:val>
            <c:numRef>
              <c:f>'g3.4'!$B$52:$C$52</c:f>
              <c:numCache>
                <c:formatCode>0.0</c:formatCode>
                <c:ptCount val="2"/>
                <c:pt idx="0">
                  <c:v>4.8552371725602672</c:v>
                </c:pt>
                <c:pt idx="1">
                  <c:v>16.570917310227905</c:v>
                </c:pt>
              </c:numCache>
            </c:numRef>
          </c:val>
          <c:extLst>
            <c:ext xmlns:c16="http://schemas.microsoft.com/office/drawing/2014/chart" uri="{C3380CC4-5D6E-409C-BE32-E72D297353CC}">
              <c16:uniqueId val="{00000004-4B80-4A62-9B69-1AC104C23CE5}"/>
            </c:ext>
          </c:extLst>
        </c:ser>
        <c:dLbls>
          <c:showLegendKey val="0"/>
          <c:showVal val="0"/>
          <c:showCatName val="0"/>
          <c:showSerName val="0"/>
          <c:showPercent val="0"/>
          <c:showBubbleSize val="0"/>
        </c:dLbls>
        <c:gapWidth val="50"/>
        <c:axId val="539167080"/>
        <c:axId val="539167408"/>
      </c:barChart>
      <c:catAx>
        <c:axId val="539167080"/>
        <c:scaling>
          <c:orientation val="minMax"/>
        </c:scaling>
        <c:delete val="0"/>
        <c:axPos val="b"/>
        <c:numFmt formatCode="General" sourceLinked="1"/>
        <c:majorTickMark val="out"/>
        <c:minorTickMark val="none"/>
        <c:tickLblPos val="high"/>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9167408"/>
        <c:crosses val="autoZero"/>
        <c:auto val="1"/>
        <c:lblAlgn val="ctr"/>
        <c:lblOffset val="100"/>
        <c:noMultiLvlLbl val="0"/>
      </c:catAx>
      <c:valAx>
        <c:axId val="539167408"/>
        <c:scaling>
          <c:orientation val="minMax"/>
        </c:scaling>
        <c:delete val="1"/>
        <c:axPos val="l"/>
        <c:numFmt formatCode="0.0" sourceLinked="1"/>
        <c:majorTickMark val="none"/>
        <c:minorTickMark val="none"/>
        <c:tickLblPos val="nextTo"/>
        <c:crossAx val="539167080"/>
        <c:crosses val="autoZero"/>
        <c:crossBetween val="between"/>
      </c:valAx>
      <c:spPr>
        <a:noFill/>
        <a:ln>
          <a:noFill/>
        </a:ln>
        <a:effectLst/>
      </c:spPr>
    </c:plotArea>
    <c:legend>
      <c:legendPos val="t"/>
      <c:layout>
        <c:manualLayout>
          <c:xMode val="edge"/>
          <c:yMode val="edge"/>
          <c:x val="9.756868495870144E-2"/>
          <c:y val="1.5035460992907802E-2"/>
          <c:w val="0.79453462206991332"/>
          <c:h val="9.574535098006366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000000000000001E-2"/>
          <c:y val="0.2243198749092534"/>
          <c:w val="0.93888888888888888"/>
          <c:h val="0.75865881629661158"/>
        </c:manualLayout>
      </c:layout>
      <c:barChart>
        <c:barDir val="col"/>
        <c:grouping val="clustered"/>
        <c:varyColors val="0"/>
        <c:ser>
          <c:idx val="0"/>
          <c:order val="0"/>
          <c:tx>
            <c:strRef>
              <c:f>'g3.4'!$A$54</c:f>
              <c:strCache>
                <c:ptCount val="1"/>
                <c:pt idx="0">
                  <c:v>2021/2010</c:v>
                </c:pt>
              </c:strCache>
            </c:strRef>
          </c:tx>
          <c:spPr>
            <a:solidFill>
              <a:schemeClr val="accent1"/>
            </a:solidFill>
            <a:ln>
              <a:noFill/>
            </a:ln>
            <a:effectLst/>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EE-49C0-A0B0-A48281994E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'g3.4'!$B$53</c:f>
              <c:strCache>
                <c:ptCount val="1"/>
                <c:pt idx="0">
                  <c:v>Leite</c:v>
                </c:pt>
              </c:strCache>
            </c:strRef>
          </c:cat>
          <c:val>
            <c:numRef>
              <c:f>'g3.4'!$B$54</c:f>
              <c:numCache>
                <c:formatCode>0.0</c:formatCode>
                <c:ptCount val="1"/>
                <c:pt idx="0">
                  <c:v>46.831956851508515</c:v>
                </c:pt>
              </c:numCache>
            </c:numRef>
          </c:val>
          <c:extLst>
            <c:ext xmlns:c16="http://schemas.microsoft.com/office/drawing/2014/chart" uri="{C3380CC4-5D6E-409C-BE32-E72D297353CC}">
              <c16:uniqueId val="{00000002-4B80-4A62-9B69-1AC104C23CE5}"/>
            </c:ext>
          </c:extLst>
        </c:ser>
        <c:ser>
          <c:idx val="1"/>
          <c:order val="1"/>
          <c:tx>
            <c:strRef>
              <c:f>'g3.4'!$A$55</c:f>
              <c:strCache>
                <c:ptCount val="1"/>
                <c:pt idx="0">
                  <c:v>2021/2020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'g3.4'!$B$53</c:f>
              <c:strCache>
                <c:ptCount val="1"/>
                <c:pt idx="0">
                  <c:v>Leite</c:v>
                </c:pt>
              </c:strCache>
            </c:strRef>
          </c:cat>
          <c:val>
            <c:numRef>
              <c:f>'g3.4'!$B$55</c:f>
              <c:numCache>
                <c:formatCode>0.0</c:formatCode>
                <c:ptCount val="1"/>
                <c:pt idx="0">
                  <c:v>20.962362500798413</c:v>
                </c:pt>
              </c:numCache>
            </c:numRef>
          </c:val>
          <c:extLst>
            <c:ext xmlns:c16="http://schemas.microsoft.com/office/drawing/2014/chart" uri="{C3380CC4-5D6E-409C-BE32-E72D297353CC}">
              <c16:uniqueId val="{00000004-4B80-4A62-9B69-1AC104C23CE5}"/>
            </c:ext>
          </c:extLst>
        </c:ser>
        <c:dLbls>
          <c:showLegendKey val="0"/>
          <c:showVal val="0"/>
          <c:showCatName val="0"/>
          <c:showSerName val="0"/>
          <c:showPercent val="0"/>
          <c:showBubbleSize val="0"/>
        </c:dLbls>
        <c:gapWidth val="350"/>
        <c:axId val="539167080"/>
        <c:axId val="539167408"/>
      </c:barChart>
      <c:catAx>
        <c:axId val="539167080"/>
        <c:scaling>
          <c:orientation val="minMax"/>
        </c:scaling>
        <c:delete val="0"/>
        <c:axPos val="b"/>
        <c:numFmt formatCode="General" sourceLinked="1"/>
        <c:majorTickMark val="out"/>
        <c:minorTickMark val="none"/>
        <c:tickLblPos val="high"/>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9167408"/>
        <c:crosses val="autoZero"/>
        <c:auto val="1"/>
        <c:lblAlgn val="ctr"/>
        <c:lblOffset val="100"/>
        <c:noMultiLvlLbl val="0"/>
      </c:catAx>
      <c:valAx>
        <c:axId val="539167408"/>
        <c:scaling>
          <c:orientation val="minMax"/>
        </c:scaling>
        <c:delete val="1"/>
        <c:axPos val="l"/>
        <c:numFmt formatCode="0.0" sourceLinked="1"/>
        <c:majorTickMark val="none"/>
        <c:minorTickMark val="none"/>
        <c:tickLblPos val="nextTo"/>
        <c:crossAx val="539167080"/>
        <c:crosses val="autoZero"/>
        <c:crossBetween val="between"/>
      </c:valAx>
      <c:spPr>
        <a:noFill/>
        <a:ln>
          <a:noFill/>
        </a:ln>
        <a:effectLst/>
      </c:spPr>
    </c:plotArea>
    <c:legend>
      <c:legendPos val="t"/>
      <c:layout>
        <c:manualLayout>
          <c:xMode val="edge"/>
          <c:yMode val="edge"/>
          <c:x val="4.9999828452815948E-2"/>
          <c:y val="1.7021276595744681E-2"/>
          <c:w val="0.89999965690563188"/>
          <c:h val="9.574535098006366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000000000000001E-2"/>
          <c:y val="0.2243198749092534"/>
          <c:w val="0.93888888888888888"/>
          <c:h val="0.75865881629661158"/>
        </c:manualLayout>
      </c:layout>
      <c:barChart>
        <c:barDir val="col"/>
        <c:grouping val="clustered"/>
        <c:varyColors val="0"/>
        <c:ser>
          <c:idx val="0"/>
          <c:order val="0"/>
          <c:tx>
            <c:strRef>
              <c:f>'g3.4'!$A$57</c:f>
              <c:strCache>
                <c:ptCount val="1"/>
                <c:pt idx="0">
                  <c:v>2020/2010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'g3.4'!$B$56</c:f>
              <c:strCache>
                <c:ptCount val="1"/>
                <c:pt idx="0">
                  <c:v>Frango</c:v>
                </c:pt>
              </c:strCache>
            </c:strRef>
          </c:cat>
          <c:val>
            <c:numRef>
              <c:f>'g3.4'!$B$57</c:f>
              <c:numCache>
                <c:formatCode>0.0</c:formatCode>
                <c:ptCount val="1"/>
                <c:pt idx="0">
                  <c:v>1.6339041084715733</c:v>
                </c:pt>
              </c:numCache>
            </c:numRef>
          </c:val>
          <c:extLst>
            <c:ext xmlns:c16="http://schemas.microsoft.com/office/drawing/2014/chart" uri="{C3380CC4-5D6E-409C-BE32-E72D297353CC}">
              <c16:uniqueId val="{00000002-4B80-4A62-9B69-1AC104C23CE5}"/>
            </c:ext>
          </c:extLst>
        </c:ser>
        <c:ser>
          <c:idx val="1"/>
          <c:order val="1"/>
          <c:tx>
            <c:strRef>
              <c:f>'g3.4'!$A$58</c:f>
              <c:strCache>
                <c:ptCount val="1"/>
                <c:pt idx="0">
                  <c:v>2020/2019</c:v>
                </c:pt>
              </c:strCache>
            </c:strRef>
          </c:tx>
          <c:spPr>
            <a:solidFill>
              <a:schemeClr val="accent2"/>
            </a:solidFill>
            <a:ln>
              <a:noFill/>
            </a:ln>
            <a:effectLst/>
          </c:spPr>
          <c:invertIfNegative val="0"/>
          <c:dLbls>
            <c:dLbl>
              <c:idx val="0"/>
              <c:layout>
                <c:manualLayout>
                  <c:x val="0"/>
                  <c:y val="0.323404255319148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BC-462F-BC94-EAB2D31E9E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'g3.4'!$B$56</c:f>
              <c:strCache>
                <c:ptCount val="1"/>
                <c:pt idx="0">
                  <c:v>Frango</c:v>
                </c:pt>
              </c:strCache>
            </c:strRef>
          </c:cat>
          <c:val>
            <c:numRef>
              <c:f>'g3.4'!$B$58</c:f>
              <c:numCache>
                <c:formatCode>0.0</c:formatCode>
                <c:ptCount val="1"/>
                <c:pt idx="0">
                  <c:v>12.219126424634009</c:v>
                </c:pt>
              </c:numCache>
            </c:numRef>
          </c:val>
          <c:extLst>
            <c:ext xmlns:c16="http://schemas.microsoft.com/office/drawing/2014/chart" uri="{C3380CC4-5D6E-409C-BE32-E72D297353CC}">
              <c16:uniqueId val="{00000004-4B80-4A62-9B69-1AC104C23CE5}"/>
            </c:ext>
          </c:extLst>
        </c:ser>
        <c:dLbls>
          <c:showLegendKey val="0"/>
          <c:showVal val="0"/>
          <c:showCatName val="0"/>
          <c:showSerName val="0"/>
          <c:showPercent val="0"/>
          <c:showBubbleSize val="0"/>
        </c:dLbls>
        <c:gapWidth val="350"/>
        <c:axId val="539167080"/>
        <c:axId val="539167408"/>
      </c:barChart>
      <c:catAx>
        <c:axId val="539167080"/>
        <c:scaling>
          <c:orientation val="minMax"/>
        </c:scaling>
        <c:delete val="0"/>
        <c:axPos val="b"/>
        <c:numFmt formatCode="General" sourceLinked="1"/>
        <c:majorTickMark val="out"/>
        <c:minorTickMark val="none"/>
        <c:tickLblPos val="high"/>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9167408"/>
        <c:crosses val="autoZero"/>
        <c:auto val="1"/>
        <c:lblAlgn val="ctr"/>
        <c:lblOffset val="100"/>
        <c:noMultiLvlLbl val="0"/>
      </c:catAx>
      <c:valAx>
        <c:axId val="539167408"/>
        <c:scaling>
          <c:orientation val="minMax"/>
        </c:scaling>
        <c:delete val="1"/>
        <c:axPos val="l"/>
        <c:numFmt formatCode="0.0" sourceLinked="1"/>
        <c:majorTickMark val="none"/>
        <c:minorTickMark val="none"/>
        <c:tickLblPos val="nextTo"/>
        <c:crossAx val="539167080"/>
        <c:crosses val="autoZero"/>
        <c:crossBetween val="between"/>
      </c:valAx>
      <c:spPr>
        <a:noFill/>
        <a:ln>
          <a:noFill/>
        </a:ln>
        <a:effectLst/>
      </c:spPr>
    </c:plotArea>
    <c:legend>
      <c:legendPos val="t"/>
      <c:layout>
        <c:manualLayout>
          <c:xMode val="edge"/>
          <c:yMode val="edge"/>
          <c:x val="4.9999828452815948E-2"/>
          <c:y val="1.7021276595744681E-2"/>
          <c:w val="0.89999965690563188"/>
          <c:h val="9.574535098006366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pt-BR"/>
              <a:t>2021</a:t>
            </a:r>
          </a:p>
          <a:p>
            <a:pPr>
              <a:defRPr/>
            </a:pPr>
            <a:r>
              <a:rPr lang="pt-BR"/>
              <a:t>%</a:t>
            </a:r>
          </a:p>
        </c:rich>
      </c:tx>
      <c:layout>
        <c:manualLayout>
          <c:xMode val="edge"/>
          <c:yMode val="edge"/>
          <c:x val="1.3874890638670168E-2"/>
          <c:y val="1.8863947976652171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stacked"/>
        <c:varyColors val="0"/>
        <c:ser>
          <c:idx val="0"/>
          <c:order val="0"/>
          <c:tx>
            <c:strRef>
              <c:f>'g3.5'!$D$33</c:f>
              <c:strCache>
                <c:ptCount val="1"/>
                <c:pt idx="0">
                  <c:v>2021</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3-9097-4E77-8095-24873381E1A2}"/>
              </c:ext>
            </c:extLst>
          </c:dPt>
          <c:dPt>
            <c:idx val="1"/>
            <c:invertIfNegative val="0"/>
            <c:bubble3D val="0"/>
            <c:spPr>
              <a:solidFill>
                <a:srgbClr val="FF2121"/>
              </a:solidFill>
              <a:ln>
                <a:noFill/>
              </a:ln>
              <a:effectLst/>
            </c:spPr>
            <c:extLst>
              <c:ext xmlns:c16="http://schemas.microsoft.com/office/drawing/2014/chart" uri="{C3380CC4-5D6E-409C-BE32-E72D297353CC}">
                <c16:uniqueId val="{00000002-9097-4E77-8095-24873381E1A2}"/>
              </c:ext>
            </c:extLst>
          </c:dPt>
          <c:dPt>
            <c:idx val="2"/>
            <c:invertIfNegative val="0"/>
            <c:bubble3D val="0"/>
            <c:spPr>
              <a:solidFill>
                <a:srgbClr val="00B050"/>
              </a:solidFill>
              <a:ln>
                <a:noFill/>
              </a:ln>
              <a:effectLst/>
            </c:spPr>
            <c:extLst>
              <c:ext xmlns:c16="http://schemas.microsoft.com/office/drawing/2014/chart" uri="{C3380CC4-5D6E-409C-BE32-E72D297353CC}">
                <c16:uniqueId val="{00000001-9097-4E77-8095-24873381E1A2}"/>
              </c:ext>
            </c:extLst>
          </c:dPt>
          <c:dLbls>
            <c:dLbl>
              <c:idx val="2"/>
              <c:tx>
                <c:rich>
                  <a:bodyPr/>
                  <a:lstStyle/>
                  <a:p>
                    <a:fld id="{80790110-DCF5-42B3-864B-756F928AB45E}" type="VALUE">
                      <a:rPr lang="en-US"/>
                      <a:pPr/>
                      <a:t>[VALOR]</a:t>
                    </a:fld>
                    <a:r>
                      <a:rPr lang="en-US"/>
                      <a:t> (7</a:t>
                    </a:r>
                    <a:r>
                      <a:rPr lang="en-US" baseline="30000"/>
                      <a:t>o</a:t>
                    </a:r>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097-4E77-8095-24873381E1A2}"/>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'g3.5'!$C$34:$C$42</c:f>
              <c:strCache>
                <c:ptCount val="9"/>
                <c:pt idx="0">
                  <c:v>BR</c:v>
                </c:pt>
                <c:pt idx="1">
                  <c:v>NE</c:v>
                </c:pt>
                <c:pt idx="2">
                  <c:v>SE</c:v>
                </c:pt>
                <c:pt idx="3">
                  <c:v>RO</c:v>
                </c:pt>
                <c:pt idx="4">
                  <c:v>MT</c:v>
                </c:pt>
                <c:pt idx="5">
                  <c:v>RS</c:v>
                </c:pt>
                <c:pt idx="6">
                  <c:v>PR</c:v>
                </c:pt>
                <c:pt idx="7">
                  <c:v>MS</c:v>
                </c:pt>
                <c:pt idx="8">
                  <c:v>SP</c:v>
                </c:pt>
              </c:strCache>
            </c:strRef>
          </c:cat>
          <c:val>
            <c:numRef>
              <c:f>'g3.5'!$D$34:$D$42</c:f>
              <c:numCache>
                <c:formatCode>0.0</c:formatCode>
                <c:ptCount val="9"/>
                <c:pt idx="0">
                  <c:v>15.098551005194194</c:v>
                </c:pt>
                <c:pt idx="1">
                  <c:v>9.5788995141499313</c:v>
                </c:pt>
                <c:pt idx="2">
                  <c:v>12.262415190026594</c:v>
                </c:pt>
                <c:pt idx="3">
                  <c:v>12.325412974897059</c:v>
                </c:pt>
                <c:pt idx="4">
                  <c:v>14.2404008665177</c:v>
                </c:pt>
                <c:pt idx="5">
                  <c:v>14.485684025639149</c:v>
                </c:pt>
                <c:pt idx="6">
                  <c:v>14.968419680252124</c:v>
                </c:pt>
                <c:pt idx="7">
                  <c:v>15.882712327799823</c:v>
                </c:pt>
                <c:pt idx="8">
                  <c:v>26.978510227276331</c:v>
                </c:pt>
              </c:numCache>
            </c:numRef>
          </c:val>
          <c:extLst>
            <c:ext xmlns:c16="http://schemas.microsoft.com/office/drawing/2014/chart" uri="{C3380CC4-5D6E-409C-BE32-E72D297353CC}">
              <c16:uniqueId val="{00000000-2A05-43F2-80C0-4682FF73E483}"/>
            </c:ext>
          </c:extLst>
        </c:ser>
        <c:dLbls>
          <c:showLegendKey val="0"/>
          <c:showVal val="0"/>
          <c:showCatName val="0"/>
          <c:showSerName val="0"/>
          <c:showPercent val="0"/>
          <c:showBubbleSize val="0"/>
        </c:dLbls>
        <c:gapWidth val="30"/>
        <c:overlap val="100"/>
        <c:axId val="400545392"/>
        <c:axId val="400535224"/>
      </c:barChart>
      <c:catAx>
        <c:axId val="400545392"/>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pt-BR"/>
          </a:p>
        </c:txPr>
        <c:crossAx val="400535224"/>
        <c:crosses val="autoZero"/>
        <c:auto val="1"/>
        <c:lblAlgn val="ctr"/>
        <c:lblOffset val="100"/>
        <c:noMultiLvlLbl val="0"/>
      </c:catAx>
      <c:valAx>
        <c:axId val="400535224"/>
        <c:scaling>
          <c:orientation val="minMax"/>
        </c:scaling>
        <c:delete val="1"/>
        <c:axPos val="b"/>
        <c:numFmt formatCode="0.0" sourceLinked="1"/>
        <c:majorTickMark val="none"/>
        <c:minorTickMark val="none"/>
        <c:tickLblPos val="nextTo"/>
        <c:crossAx val="4005453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pPr>
      <a:endParaRPr lang="pt-BR"/>
    </a:p>
  </c:txPr>
  <c:printSettings>
    <c:headerFooter/>
    <c:pageMargins b="0.78740157499999996" l="0.511811024" r="0.511811024" t="0.78740157499999996" header="0.31496062000000002" footer="0.31496062000000002"/>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pt-BR"/>
              <a:t>2010-2021</a:t>
            </a:r>
          </a:p>
          <a:p>
            <a:pPr>
              <a:defRPr/>
            </a:pPr>
            <a:r>
              <a:rPr lang="pt-BR"/>
              <a:t>%</a:t>
            </a:r>
          </a:p>
        </c:rich>
      </c:tx>
      <c:layout>
        <c:manualLayout>
          <c:xMode val="edge"/>
          <c:yMode val="edge"/>
          <c:x val="1.3874890638670168E-2"/>
          <c:y val="1.8863947976652171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stacked"/>
        <c:varyColors val="0"/>
        <c:ser>
          <c:idx val="0"/>
          <c:order val="0"/>
          <c:tx>
            <c:strRef>
              <c:f>'g3.5'!$D$33</c:f>
              <c:strCache>
                <c:ptCount val="1"/>
                <c:pt idx="0">
                  <c:v>2021</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3-9097-4E77-8095-24873381E1A2}"/>
              </c:ext>
            </c:extLst>
          </c:dPt>
          <c:dPt>
            <c:idx val="1"/>
            <c:invertIfNegative val="0"/>
            <c:bubble3D val="0"/>
            <c:spPr>
              <a:solidFill>
                <a:srgbClr val="FF2121"/>
              </a:solidFill>
              <a:ln>
                <a:noFill/>
              </a:ln>
              <a:effectLst/>
            </c:spPr>
            <c:extLst>
              <c:ext xmlns:c16="http://schemas.microsoft.com/office/drawing/2014/chart" uri="{C3380CC4-5D6E-409C-BE32-E72D297353CC}">
                <c16:uniqueId val="{00000002-9097-4E77-8095-24873381E1A2}"/>
              </c:ext>
            </c:extLst>
          </c:dPt>
          <c:dPt>
            <c:idx val="2"/>
            <c:invertIfNegative val="0"/>
            <c:bubble3D val="0"/>
            <c:spPr>
              <a:solidFill>
                <a:srgbClr val="00B050"/>
              </a:solidFill>
              <a:ln>
                <a:noFill/>
              </a:ln>
              <a:effectLst/>
            </c:spPr>
            <c:extLst>
              <c:ext xmlns:c16="http://schemas.microsoft.com/office/drawing/2014/chart" uri="{C3380CC4-5D6E-409C-BE32-E72D297353CC}">
                <c16:uniqueId val="{00000001-9097-4E77-8095-24873381E1A2}"/>
              </c:ext>
            </c:extLst>
          </c:dPt>
          <c:dLbls>
            <c:dLbl>
              <c:idx val="2"/>
              <c:tx>
                <c:rich>
                  <a:bodyPr/>
                  <a:lstStyle/>
                  <a:p>
                    <a:fld id="{98ADD318-F89D-4748-ADAD-DD8B562884E9}" type="VALUE">
                      <a:rPr lang="en-US"/>
                      <a:pPr/>
                      <a:t>[VALOR]</a:t>
                    </a:fld>
                    <a:r>
                      <a:rPr lang="en-US"/>
                      <a:t> (24</a:t>
                    </a:r>
                    <a:r>
                      <a:rPr lang="en-US" baseline="30000"/>
                      <a:t>o</a:t>
                    </a:r>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097-4E77-8095-24873381E1A2}"/>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'g3.5'!$C$46:$C$54</c:f>
              <c:strCache>
                <c:ptCount val="9"/>
                <c:pt idx="0">
                  <c:v>BR</c:v>
                </c:pt>
                <c:pt idx="1">
                  <c:v>NE</c:v>
                </c:pt>
                <c:pt idx="2">
                  <c:v>SE</c:v>
                </c:pt>
                <c:pt idx="3">
                  <c:v>PE</c:v>
                </c:pt>
                <c:pt idx="4">
                  <c:v>RO</c:v>
                </c:pt>
                <c:pt idx="5">
                  <c:v>AM</c:v>
                </c:pt>
                <c:pt idx="6">
                  <c:v>MT</c:v>
                </c:pt>
                <c:pt idx="7">
                  <c:v>MS</c:v>
                </c:pt>
                <c:pt idx="8">
                  <c:v>SP</c:v>
                </c:pt>
              </c:strCache>
            </c:strRef>
          </c:cat>
          <c:val>
            <c:numRef>
              <c:f>'g3.5'!$D$46:$D$54</c:f>
              <c:numCache>
                <c:formatCode>0.0</c:formatCode>
                <c:ptCount val="9"/>
                <c:pt idx="0">
                  <c:v>14.402324635553716</c:v>
                </c:pt>
                <c:pt idx="1">
                  <c:v>10.179623685171711</c:v>
                </c:pt>
                <c:pt idx="2">
                  <c:v>7.7567350991216601</c:v>
                </c:pt>
                <c:pt idx="3">
                  <c:v>15.229614682377436</c:v>
                </c:pt>
                <c:pt idx="4">
                  <c:v>15.804775852318771</c:v>
                </c:pt>
                <c:pt idx="5">
                  <c:v>15.966784822022634</c:v>
                </c:pt>
                <c:pt idx="6">
                  <c:v>16.505666815577161</c:v>
                </c:pt>
                <c:pt idx="7">
                  <c:v>16.819249146083539</c:v>
                </c:pt>
                <c:pt idx="8">
                  <c:v>29.892004026323175</c:v>
                </c:pt>
              </c:numCache>
            </c:numRef>
          </c:val>
          <c:extLst>
            <c:ext xmlns:c16="http://schemas.microsoft.com/office/drawing/2014/chart" uri="{C3380CC4-5D6E-409C-BE32-E72D297353CC}">
              <c16:uniqueId val="{00000000-2A05-43F2-80C0-4682FF73E483}"/>
            </c:ext>
          </c:extLst>
        </c:ser>
        <c:dLbls>
          <c:showLegendKey val="0"/>
          <c:showVal val="0"/>
          <c:showCatName val="0"/>
          <c:showSerName val="0"/>
          <c:showPercent val="0"/>
          <c:showBubbleSize val="0"/>
        </c:dLbls>
        <c:gapWidth val="30"/>
        <c:overlap val="100"/>
        <c:axId val="400545392"/>
        <c:axId val="400535224"/>
      </c:barChart>
      <c:catAx>
        <c:axId val="400545392"/>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pt-BR"/>
          </a:p>
        </c:txPr>
        <c:crossAx val="400535224"/>
        <c:crosses val="autoZero"/>
        <c:auto val="1"/>
        <c:lblAlgn val="ctr"/>
        <c:lblOffset val="100"/>
        <c:noMultiLvlLbl val="0"/>
      </c:catAx>
      <c:valAx>
        <c:axId val="400535224"/>
        <c:scaling>
          <c:orientation val="minMax"/>
        </c:scaling>
        <c:delete val="1"/>
        <c:axPos val="b"/>
        <c:numFmt formatCode="0.0" sourceLinked="1"/>
        <c:majorTickMark val="none"/>
        <c:minorTickMark val="none"/>
        <c:tickLblPos val="nextTo"/>
        <c:crossAx val="4005453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pPr>
      <a:endParaRPr lang="pt-BR"/>
    </a:p>
  </c:txPr>
  <c:printSettings>
    <c:headerFooter/>
    <c:pageMargins b="0.78740157499999996" l="0.511811024" r="0.511811024" t="0.78740157499999996" header="0.31496062000000002" footer="0.31496062000000002"/>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a:t>
            </a:r>
          </a:p>
        </c:rich>
      </c:tx>
      <c:layout>
        <c:manualLayout>
          <c:xMode val="edge"/>
          <c:yMode val="edge"/>
          <c:x val="1.9430446194225699E-2"/>
          <c:y val="1.3888888888888888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1"/>
          <c:tx>
            <c:strRef>
              <c:f>'g3.6'!$A$33</c:f>
              <c:strCache>
                <c:ptCount val="1"/>
                <c:pt idx="0">
                  <c:v>Brasil</c:v>
                </c:pt>
              </c:strCache>
            </c:strRef>
          </c:tx>
          <c:spPr>
            <a:solidFill>
              <a:srgbClr val="FFC000"/>
            </a:solidFill>
            <a:ln>
              <a:noFill/>
            </a:ln>
            <a:effectLst/>
          </c:spPr>
          <c:invertIfNegative val="0"/>
          <c:cat>
            <c:numRef>
              <c:f>'g3.6'!$B$31:$M$31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'g3.6'!$B$33:$M$33</c:f>
              <c:numCache>
                <c:formatCode>0.0</c:formatCode>
                <c:ptCount val="12"/>
                <c:pt idx="0">
                  <c:v>13.972482602447236</c:v>
                </c:pt>
                <c:pt idx="1">
                  <c:v>13.544111964763664</c:v>
                </c:pt>
                <c:pt idx="2">
                  <c:v>14.728736846745672</c:v>
                </c:pt>
                <c:pt idx="3">
                  <c:v>16.250175926732727</c:v>
                </c:pt>
                <c:pt idx="4">
                  <c:v>15.966631628436872</c:v>
                </c:pt>
                <c:pt idx="5">
                  <c:v>14.242045186511687</c:v>
                </c:pt>
                <c:pt idx="6">
                  <c:v>13.612880266318141</c:v>
                </c:pt>
                <c:pt idx="7">
                  <c:v>14.356348525511514</c:v>
                </c:pt>
                <c:pt idx="8">
                  <c:v>14.986563385915902</c:v>
                </c:pt>
                <c:pt idx="9">
                  <c:v>15.112884819070088</c:v>
                </c:pt>
                <c:pt idx="10">
                  <c:v>13.719953226157248</c:v>
                </c:pt>
                <c:pt idx="11">
                  <c:v>12.335081248033857</c:v>
                </c:pt>
              </c:numCache>
            </c:numRef>
          </c:val>
          <c:extLst>
            <c:ext xmlns:c16="http://schemas.microsoft.com/office/drawing/2014/chart" uri="{C3380CC4-5D6E-409C-BE32-E72D297353CC}">
              <c16:uniqueId val="{00000000-79BC-453B-A5F1-2665FA00A131}"/>
            </c:ext>
          </c:extLst>
        </c:ser>
        <c:ser>
          <c:idx val="2"/>
          <c:order val="2"/>
          <c:tx>
            <c:strRef>
              <c:f>'g3.6'!$A$34</c:f>
              <c:strCache>
                <c:ptCount val="1"/>
                <c:pt idx="0">
                  <c:v>Nordeste</c:v>
                </c:pt>
              </c:strCache>
            </c:strRef>
          </c:tx>
          <c:spPr>
            <a:solidFill>
              <a:srgbClr val="FF0000"/>
            </a:solidFill>
            <a:ln>
              <a:noFill/>
            </a:ln>
            <a:effectLst/>
          </c:spPr>
          <c:invertIfNegative val="0"/>
          <c:cat>
            <c:numRef>
              <c:f>'g3.6'!$B$31:$M$31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'g3.6'!$B$34:$M$34</c:f>
              <c:numCache>
                <c:formatCode>0.0</c:formatCode>
                <c:ptCount val="12"/>
                <c:pt idx="0">
                  <c:v>10.844183629168629</c:v>
                </c:pt>
                <c:pt idx="1">
                  <c:v>10.533732365310231</c:v>
                </c:pt>
                <c:pt idx="2">
                  <c:v>11.002078640819356</c:v>
                </c:pt>
                <c:pt idx="3">
                  <c:v>11.515516109921601</c:v>
                </c:pt>
                <c:pt idx="4">
                  <c:v>11.659816335930676</c:v>
                </c:pt>
                <c:pt idx="5">
                  <c:v>10.886821010069234</c:v>
                </c:pt>
                <c:pt idx="6">
                  <c:v>10.417804024002391</c:v>
                </c:pt>
                <c:pt idx="7">
                  <c:v>10.331877147562761</c:v>
                </c:pt>
                <c:pt idx="8">
                  <c:v>10.3372828330755</c:v>
                </c:pt>
                <c:pt idx="9">
                  <c:v>9.5778058509922168</c:v>
                </c:pt>
                <c:pt idx="10">
                  <c:v>7.8400214494193428</c:v>
                </c:pt>
                <c:pt idx="11">
                  <c:v>7.2085448257885671</c:v>
                </c:pt>
              </c:numCache>
            </c:numRef>
          </c:val>
          <c:extLst>
            <c:ext xmlns:c16="http://schemas.microsoft.com/office/drawing/2014/chart" uri="{C3380CC4-5D6E-409C-BE32-E72D297353CC}">
              <c16:uniqueId val="{00000001-79BC-453B-A5F1-2665FA00A131}"/>
            </c:ext>
          </c:extLst>
        </c:ser>
        <c:dLbls>
          <c:showLegendKey val="0"/>
          <c:showVal val="0"/>
          <c:showCatName val="0"/>
          <c:showSerName val="0"/>
          <c:showPercent val="0"/>
          <c:showBubbleSize val="0"/>
        </c:dLbls>
        <c:gapWidth val="150"/>
        <c:axId val="598110328"/>
        <c:axId val="598110656"/>
      </c:barChart>
      <c:lineChart>
        <c:grouping val="standard"/>
        <c:varyColors val="0"/>
        <c:ser>
          <c:idx val="0"/>
          <c:order val="0"/>
          <c:tx>
            <c:strRef>
              <c:f>'g3.6'!$A$32</c:f>
              <c:strCache>
                <c:ptCount val="1"/>
                <c:pt idx="0">
                  <c:v>Sergipe</c:v>
                </c:pt>
              </c:strCache>
            </c:strRef>
          </c:tx>
          <c:spPr>
            <a:ln w="28575" cap="rnd">
              <a:solidFill>
                <a:srgbClr val="00B050"/>
              </a:solidFill>
              <a:round/>
            </a:ln>
            <a:effectLst/>
          </c:spPr>
          <c:marker>
            <c:symbol val="none"/>
          </c:marker>
          <c:cat>
            <c:numRef>
              <c:f>'g3.6'!$B$31:$M$31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'g3.6'!$B$32:$M$32</c:f>
              <c:numCache>
                <c:formatCode>0.0</c:formatCode>
                <c:ptCount val="12"/>
                <c:pt idx="0">
                  <c:v>8.5698693374725448</c:v>
                </c:pt>
                <c:pt idx="1">
                  <c:v>8.0846915982832979</c:v>
                </c:pt>
                <c:pt idx="2">
                  <c:v>9.1356104750479403</c:v>
                </c:pt>
                <c:pt idx="3">
                  <c:v>8.2569294850046795</c:v>
                </c:pt>
                <c:pt idx="4">
                  <c:v>8.3591747800605756</c:v>
                </c:pt>
                <c:pt idx="5">
                  <c:v>7.1053422465539793</c:v>
                </c:pt>
                <c:pt idx="6">
                  <c:v>7.2749964890223433</c:v>
                </c:pt>
                <c:pt idx="7">
                  <c:v>8.6553446141534103</c:v>
                </c:pt>
                <c:pt idx="8">
                  <c:v>11.176451345365258</c:v>
                </c:pt>
                <c:pt idx="9">
                  <c:v>4.199995628469309</c:v>
                </c:pt>
                <c:pt idx="10">
                  <c:v>0</c:v>
                </c:pt>
                <c:pt idx="11">
                  <c:v>12.262415190026594</c:v>
                </c:pt>
              </c:numCache>
            </c:numRef>
          </c:val>
          <c:smooth val="0"/>
          <c:extLst>
            <c:ext xmlns:c16="http://schemas.microsoft.com/office/drawing/2014/chart" uri="{C3380CC4-5D6E-409C-BE32-E72D297353CC}">
              <c16:uniqueId val="{0000000B-79BC-453B-A5F1-2665FA00A131}"/>
            </c:ext>
          </c:extLst>
        </c:ser>
        <c:dLbls>
          <c:showLegendKey val="0"/>
          <c:showVal val="0"/>
          <c:showCatName val="0"/>
          <c:showSerName val="0"/>
          <c:showPercent val="0"/>
          <c:showBubbleSize val="0"/>
        </c:dLbls>
        <c:marker val="1"/>
        <c:smooth val="0"/>
        <c:axId val="598110328"/>
        <c:axId val="598110656"/>
      </c:lineChart>
      <c:catAx>
        <c:axId val="598110328"/>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8110656"/>
        <c:crosses val="autoZero"/>
        <c:auto val="1"/>
        <c:lblAlgn val="ctr"/>
        <c:lblOffset val="100"/>
        <c:noMultiLvlLbl val="0"/>
      </c:catAx>
      <c:valAx>
        <c:axId val="5981106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8110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pt-BR"/>
              <a:t>2021</a:t>
            </a:r>
          </a:p>
          <a:p>
            <a:pPr>
              <a:defRPr/>
            </a:pPr>
            <a:r>
              <a:rPr lang="pt-BR"/>
              <a:t>(%)</a:t>
            </a:r>
          </a:p>
        </c:rich>
      </c:tx>
      <c:layout>
        <c:manualLayout>
          <c:xMode val="edge"/>
          <c:yMode val="edge"/>
          <c:x val="0"/>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6.7877515310586181E-2"/>
          <c:y val="0.2011111111111111"/>
          <c:w val="0.93212248468941383"/>
          <c:h val="0.74796296296296294"/>
        </c:manualLayout>
      </c:layout>
      <c:barChart>
        <c:barDir val="bar"/>
        <c:grouping val="stacked"/>
        <c:varyColors val="0"/>
        <c:ser>
          <c:idx val="0"/>
          <c:order val="0"/>
          <c:tx>
            <c:strRef>
              <c:f>'g3.7'!$B$31</c:f>
              <c:strCache>
                <c:ptCount val="1"/>
                <c:pt idx="0">
                  <c:v>2021</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2-F878-48B6-B643-7112BE8559E9}"/>
              </c:ext>
            </c:extLst>
          </c:dPt>
          <c:dPt>
            <c:idx val="1"/>
            <c:invertIfNegative val="0"/>
            <c:bubble3D val="0"/>
            <c:spPr>
              <a:solidFill>
                <a:srgbClr val="FF2121"/>
              </a:solidFill>
              <a:ln>
                <a:noFill/>
              </a:ln>
              <a:effectLst/>
            </c:spPr>
            <c:extLst>
              <c:ext xmlns:c16="http://schemas.microsoft.com/office/drawing/2014/chart" uri="{C3380CC4-5D6E-409C-BE32-E72D297353CC}">
                <c16:uniqueId val="{00000003-F878-48B6-B643-7112BE8559E9}"/>
              </c:ext>
            </c:extLst>
          </c:dPt>
          <c:dPt>
            <c:idx val="2"/>
            <c:invertIfNegative val="0"/>
            <c:bubble3D val="0"/>
            <c:spPr>
              <a:solidFill>
                <a:srgbClr val="00B050"/>
              </a:solidFill>
              <a:ln>
                <a:noFill/>
              </a:ln>
              <a:effectLst/>
            </c:spPr>
            <c:extLst>
              <c:ext xmlns:c16="http://schemas.microsoft.com/office/drawing/2014/chart" uri="{C3380CC4-5D6E-409C-BE32-E72D297353CC}">
                <c16:uniqueId val="{00000001-F878-48B6-B643-7112BE8559E9}"/>
              </c:ext>
            </c:extLst>
          </c:dPt>
          <c:dLbls>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6="http://schemas.microsoft.com/office/drawing/2014/chart" uri="{C3380CC4-5D6E-409C-BE32-E72D297353CC}">
                  <c16:uniqueId val="{00000002-F878-48B6-B643-7112BE8559E9}"/>
                </c:ext>
              </c:extLst>
            </c:dLbl>
            <c:dLbl>
              <c:idx val="1"/>
              <c:layout>
                <c:manualLayout>
                  <c:x val="3.8889107611548554E-2"/>
                  <c:y val="-4.6294473607465733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manualLayout>
                      <c:w val="5.5847112860892389E-2"/>
                      <c:h val="5.9097404491105267E-2"/>
                    </c:manualLayout>
                  </c15:layout>
                </c:ext>
                <c:ext xmlns:c16="http://schemas.microsoft.com/office/drawing/2014/chart" uri="{C3380CC4-5D6E-409C-BE32-E72D297353CC}">
                  <c16:uniqueId val="{00000003-F878-48B6-B643-7112BE8559E9}"/>
                </c:ext>
              </c:extLst>
            </c:dLbl>
            <c:dLbl>
              <c:idx val="2"/>
              <c:layout>
                <c:manualLayout>
                  <c:x val="5.2777777777777764E-2"/>
                  <c:y val="0"/>
                </c:manualLayout>
              </c:layout>
              <c:tx>
                <c:rich>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fld id="{83E05BC4-2F50-4645-8F68-D67827C62DE7}" type="VALUE">
                      <a:rPr lang="en-US">
                        <a:solidFill>
                          <a:sysClr val="windowText" lastClr="000000"/>
                        </a:solidFill>
                      </a:rPr>
                      <a:pPr>
                        <a:defRPr>
                          <a:solidFill>
                            <a:sysClr val="windowText" lastClr="000000"/>
                          </a:solidFill>
                        </a:defRPr>
                      </a:pPr>
                      <a:t>[VALOR]</a:t>
                    </a:fld>
                    <a:r>
                      <a:rPr lang="en-US">
                        <a:solidFill>
                          <a:sysClr val="windowText" lastClr="000000"/>
                        </a:solidFill>
                      </a:rPr>
                      <a:t> (23</a:t>
                    </a:r>
                    <a:r>
                      <a:rPr lang="en-US" baseline="30000">
                        <a:solidFill>
                          <a:sysClr val="windowText" lastClr="000000"/>
                        </a:solidFill>
                      </a:rPr>
                      <a:t>o</a:t>
                    </a:r>
                    <a:r>
                      <a:rPr lang="en-US">
                        <a:solidFill>
                          <a:sysClr val="windowText" lastClr="000000"/>
                        </a:solidFill>
                      </a:rPr>
                      <a:t>)</a:t>
                    </a:r>
                  </a:p>
                </c:rich>
              </c:tx>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878-48B6-B643-7112BE8559E9}"/>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'g3.7'!$A$32:$A$40</c:f>
              <c:strCache>
                <c:ptCount val="9"/>
                <c:pt idx="0">
                  <c:v>BR</c:v>
                </c:pt>
                <c:pt idx="1">
                  <c:v>NE</c:v>
                </c:pt>
                <c:pt idx="2">
                  <c:v>SE</c:v>
                </c:pt>
                <c:pt idx="3">
                  <c:v>RS</c:v>
                </c:pt>
                <c:pt idx="4">
                  <c:v>MS</c:v>
                </c:pt>
                <c:pt idx="5">
                  <c:v>PR</c:v>
                </c:pt>
                <c:pt idx="6">
                  <c:v>SC</c:v>
                </c:pt>
                <c:pt idx="7">
                  <c:v>SP</c:v>
                </c:pt>
                <c:pt idx="8">
                  <c:v>RJ</c:v>
                </c:pt>
              </c:strCache>
            </c:strRef>
          </c:cat>
          <c:val>
            <c:numRef>
              <c:f>'g3.7'!$B$32:$B$40</c:f>
              <c:numCache>
                <c:formatCode>0.0</c:formatCode>
                <c:ptCount val="9"/>
                <c:pt idx="0">
                  <c:v>124.69963787286913</c:v>
                </c:pt>
                <c:pt idx="1">
                  <c:v>9.4661104091238109</c:v>
                </c:pt>
                <c:pt idx="2">
                  <c:v>0</c:v>
                </c:pt>
                <c:pt idx="3">
                  <c:v>148.86632306335048</c:v>
                </c:pt>
                <c:pt idx="4">
                  <c:v>156.22972450187586</c:v>
                </c:pt>
                <c:pt idx="5">
                  <c:v>160.47489530123786</c:v>
                </c:pt>
                <c:pt idx="6">
                  <c:v>178.5292375723165</c:v>
                </c:pt>
                <c:pt idx="7">
                  <c:v>188.16208665966943</c:v>
                </c:pt>
                <c:pt idx="8">
                  <c:v>229.6706834054107</c:v>
                </c:pt>
              </c:numCache>
            </c:numRef>
          </c:val>
          <c:extLst>
            <c:ext xmlns:c16="http://schemas.microsoft.com/office/drawing/2014/chart" uri="{C3380CC4-5D6E-409C-BE32-E72D297353CC}">
              <c16:uniqueId val="{00000000-B4D0-4A63-9C5C-CB0D40385054}"/>
            </c:ext>
          </c:extLst>
        </c:ser>
        <c:dLbls>
          <c:showLegendKey val="0"/>
          <c:showVal val="0"/>
          <c:showCatName val="0"/>
          <c:showSerName val="0"/>
          <c:showPercent val="0"/>
          <c:showBubbleSize val="0"/>
        </c:dLbls>
        <c:gapWidth val="50"/>
        <c:overlap val="100"/>
        <c:axId val="400545392"/>
        <c:axId val="400535224"/>
      </c:barChart>
      <c:catAx>
        <c:axId val="400545392"/>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pt-BR"/>
          </a:p>
        </c:txPr>
        <c:crossAx val="400535224"/>
        <c:crosses val="autoZero"/>
        <c:auto val="1"/>
        <c:lblAlgn val="ctr"/>
        <c:lblOffset val="100"/>
        <c:noMultiLvlLbl val="0"/>
      </c:catAx>
      <c:valAx>
        <c:axId val="400535224"/>
        <c:scaling>
          <c:orientation val="minMax"/>
        </c:scaling>
        <c:delete val="1"/>
        <c:axPos val="b"/>
        <c:numFmt formatCode="0.0" sourceLinked="1"/>
        <c:majorTickMark val="none"/>
        <c:minorTickMark val="none"/>
        <c:tickLblPos val="nextTo"/>
        <c:crossAx val="400545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pt-BR"/>
    </a:p>
  </c:txPr>
  <c:printSettings>
    <c:headerFooter/>
    <c:pageMargins b="0.78740157499999996" l="0.511811024" r="0.511811024" t="0.78740157499999996" header="0.31496062000000002" footer="0.3149606200000000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pt-BR"/>
              <a:t>Média</a:t>
            </a:r>
            <a:r>
              <a:rPr lang="pt-BR" baseline="0"/>
              <a:t> 2010-2021</a:t>
            </a:r>
          </a:p>
          <a:p>
            <a:pPr>
              <a:defRPr/>
            </a:pPr>
            <a:r>
              <a:rPr lang="pt-BR" baseline="0"/>
              <a:t>(</a:t>
            </a:r>
            <a:r>
              <a:rPr lang="pt-BR"/>
              <a:t>%)</a:t>
            </a:r>
          </a:p>
        </c:rich>
      </c:tx>
      <c:layout>
        <c:manualLayout>
          <c:xMode val="edge"/>
          <c:yMode val="edge"/>
          <c:x val="1.9430446194225699E-2"/>
          <c:y val="1.3888888888888888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stacked"/>
        <c:varyColors val="0"/>
        <c:ser>
          <c:idx val="0"/>
          <c:order val="0"/>
          <c:tx>
            <c:strRef>
              <c:f>'g3.7'!$B$42</c:f>
              <c:strCache>
                <c:ptCount val="1"/>
                <c:pt idx="0">
                  <c:v>2010-2021</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2-2922-4F13-998B-50BE41A7FF34}"/>
              </c:ext>
            </c:extLst>
          </c:dPt>
          <c:dPt>
            <c:idx val="1"/>
            <c:invertIfNegative val="0"/>
            <c:bubble3D val="0"/>
            <c:spPr>
              <a:solidFill>
                <a:srgbClr val="FF2121"/>
              </a:solidFill>
              <a:ln>
                <a:noFill/>
              </a:ln>
              <a:effectLst/>
            </c:spPr>
            <c:extLst>
              <c:ext xmlns:c16="http://schemas.microsoft.com/office/drawing/2014/chart" uri="{C3380CC4-5D6E-409C-BE32-E72D297353CC}">
                <c16:uniqueId val="{00000003-2922-4F13-998B-50BE41A7FF34}"/>
              </c:ext>
            </c:extLst>
          </c:dPt>
          <c:dPt>
            <c:idx val="2"/>
            <c:invertIfNegative val="0"/>
            <c:bubble3D val="0"/>
            <c:spPr>
              <a:solidFill>
                <a:srgbClr val="00B050"/>
              </a:solidFill>
              <a:ln>
                <a:noFill/>
              </a:ln>
              <a:effectLst/>
            </c:spPr>
            <c:extLst>
              <c:ext xmlns:c16="http://schemas.microsoft.com/office/drawing/2014/chart" uri="{C3380CC4-5D6E-409C-BE32-E72D297353CC}">
                <c16:uniqueId val="{00000001-2922-4F13-998B-50BE41A7FF34}"/>
              </c:ext>
            </c:extLst>
          </c:dPt>
          <c:dLbls>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6="http://schemas.microsoft.com/office/drawing/2014/chart" uri="{C3380CC4-5D6E-409C-BE32-E72D297353CC}">
                  <c16:uniqueId val="{00000002-2922-4F13-998B-50BE41A7FF34}"/>
                </c:ext>
              </c:extLst>
            </c:dLbl>
            <c:dLbl>
              <c:idx val="1"/>
              <c:layout>
                <c:manualLayout>
                  <c:x val="2.7855153203342363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922-4F13-998B-50BE41A7FF34}"/>
                </c:ext>
              </c:extLst>
            </c:dLbl>
            <c:dLbl>
              <c:idx val="2"/>
              <c:layout>
                <c:manualLayout>
                  <c:x val="7.4747578794836761E-2"/>
                  <c:y val="-8.4875562720133283E-17"/>
                </c:manualLayout>
              </c:layout>
              <c:tx>
                <c:rich>
                  <a:bodyPr/>
                  <a:lstStyle/>
                  <a:p>
                    <a:fld id="{7325D33F-9C1B-4B43-BA0A-CAC445B1FEF3}" type="VALUE">
                      <a:rPr lang="en-US">
                        <a:solidFill>
                          <a:sysClr val="windowText" lastClr="000000"/>
                        </a:solidFill>
                      </a:rPr>
                      <a:pPr/>
                      <a:t>[VALOR]</a:t>
                    </a:fld>
                    <a:r>
                      <a:rPr lang="en-US"/>
                      <a:t> </a:t>
                    </a:r>
                    <a:r>
                      <a:rPr lang="en-US">
                        <a:solidFill>
                          <a:sysClr val="windowText" lastClr="000000"/>
                        </a:solidFill>
                      </a:rPr>
                      <a:t>(17</a:t>
                    </a:r>
                    <a:r>
                      <a:rPr lang="en-US" baseline="30000">
                        <a:solidFill>
                          <a:sysClr val="windowText" lastClr="000000"/>
                        </a:solidFill>
                      </a:rPr>
                      <a:t>o</a:t>
                    </a:r>
                    <a:r>
                      <a:rPr lang="en-US">
                        <a:solidFill>
                          <a:sysClr val="windowText" lastClr="000000"/>
                        </a:solidFill>
                      </a:rPr>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922-4F13-998B-50BE41A7FF34}"/>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'g3.7'!$A$43:$A$51</c:f>
              <c:strCache>
                <c:ptCount val="9"/>
                <c:pt idx="0">
                  <c:v>BR</c:v>
                </c:pt>
                <c:pt idx="1">
                  <c:v>NE</c:v>
                </c:pt>
                <c:pt idx="2">
                  <c:v>SE</c:v>
                </c:pt>
                <c:pt idx="3">
                  <c:v>MS</c:v>
                </c:pt>
                <c:pt idx="4">
                  <c:v>PR</c:v>
                </c:pt>
                <c:pt idx="5">
                  <c:v>RS</c:v>
                </c:pt>
                <c:pt idx="6">
                  <c:v>DF</c:v>
                </c:pt>
                <c:pt idx="7">
                  <c:v>SC</c:v>
                </c:pt>
                <c:pt idx="8">
                  <c:v>SP</c:v>
                </c:pt>
              </c:strCache>
            </c:strRef>
          </c:cat>
          <c:val>
            <c:numRef>
              <c:f>'g3.7'!$B$43:$B$51</c:f>
              <c:numCache>
                <c:formatCode>0.0</c:formatCode>
                <c:ptCount val="9"/>
                <c:pt idx="0">
                  <c:v>103.05015753633627</c:v>
                </c:pt>
                <c:pt idx="1">
                  <c:v>7.6863261768916296</c:v>
                </c:pt>
                <c:pt idx="2">
                  <c:v>7.790117854244734</c:v>
                </c:pt>
                <c:pt idx="3">
                  <c:v>116.05032177296722</c:v>
                </c:pt>
                <c:pt idx="4">
                  <c:v>127.60165527971834</c:v>
                </c:pt>
                <c:pt idx="5">
                  <c:v>135.87035038589207</c:v>
                </c:pt>
                <c:pt idx="6">
                  <c:v>137.27869027412899</c:v>
                </c:pt>
                <c:pt idx="7">
                  <c:v>146.76342366344872</c:v>
                </c:pt>
                <c:pt idx="8">
                  <c:v>147.0390924960146</c:v>
                </c:pt>
              </c:numCache>
            </c:numRef>
          </c:val>
          <c:extLst>
            <c:ext xmlns:c16="http://schemas.microsoft.com/office/drawing/2014/chart" uri="{C3380CC4-5D6E-409C-BE32-E72D297353CC}">
              <c16:uniqueId val="{00000000-B4D0-4A63-9C5C-CB0D40385054}"/>
            </c:ext>
          </c:extLst>
        </c:ser>
        <c:dLbls>
          <c:showLegendKey val="0"/>
          <c:showVal val="0"/>
          <c:showCatName val="0"/>
          <c:showSerName val="0"/>
          <c:showPercent val="0"/>
          <c:showBubbleSize val="0"/>
        </c:dLbls>
        <c:gapWidth val="50"/>
        <c:overlap val="100"/>
        <c:axId val="400545392"/>
        <c:axId val="400535224"/>
      </c:barChart>
      <c:catAx>
        <c:axId val="400545392"/>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pt-BR"/>
          </a:p>
        </c:txPr>
        <c:crossAx val="400535224"/>
        <c:crosses val="autoZero"/>
        <c:auto val="1"/>
        <c:lblAlgn val="ctr"/>
        <c:lblOffset val="100"/>
        <c:noMultiLvlLbl val="0"/>
      </c:catAx>
      <c:valAx>
        <c:axId val="400535224"/>
        <c:scaling>
          <c:orientation val="minMax"/>
        </c:scaling>
        <c:delete val="1"/>
        <c:axPos val="b"/>
        <c:numFmt formatCode="0.0" sourceLinked="1"/>
        <c:majorTickMark val="none"/>
        <c:minorTickMark val="none"/>
        <c:tickLblPos val="nextTo"/>
        <c:crossAx val="400545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pt-BR"/>
    </a:p>
  </c:txPr>
  <c:printSettings>
    <c:headerFooter/>
    <c:pageMargins b="0.78740157499999996" l="0.511811024" r="0.511811024" t="0.78740157499999996" header="0.31496062000000002" footer="0.31496062000000002"/>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a:t>
            </a:r>
          </a:p>
        </c:rich>
      </c:tx>
      <c:layout>
        <c:manualLayout>
          <c:xMode val="edge"/>
          <c:yMode val="edge"/>
          <c:x val="1.9430446194225699E-2"/>
          <c:y val="1.3888888888888888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1"/>
          <c:tx>
            <c:strRef>
              <c:f>'g3.8'!$A$29</c:f>
              <c:strCache>
                <c:ptCount val="1"/>
                <c:pt idx="0">
                  <c:v>Brasil</c:v>
                </c:pt>
              </c:strCache>
            </c:strRef>
          </c:tx>
          <c:spPr>
            <a:solidFill>
              <a:srgbClr val="FFC000"/>
            </a:solidFill>
            <a:ln>
              <a:noFill/>
            </a:ln>
            <a:effectLst/>
          </c:spPr>
          <c:invertIfNegative val="0"/>
          <c:cat>
            <c:numRef>
              <c:f>'g3.8'!$B$27:$M$27</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'g3.8'!$B$29:$M$29</c:f>
              <c:numCache>
                <c:formatCode>0.0</c:formatCode>
                <c:ptCount val="12"/>
                <c:pt idx="0">
                  <c:v>83.452963411380381</c:v>
                </c:pt>
                <c:pt idx="1">
                  <c:v>88.71919989693528</c:v>
                </c:pt>
                <c:pt idx="2">
                  <c:v>92.808248149508159</c:v>
                </c:pt>
                <c:pt idx="3">
                  <c:v>98.754898575106694</c:v>
                </c:pt>
                <c:pt idx="4">
                  <c:v>97.890307083462318</c:v>
                </c:pt>
                <c:pt idx="5">
                  <c:v>98.665020639915014</c:v>
                </c:pt>
                <c:pt idx="6">
                  <c:v>105.658993302505</c:v>
                </c:pt>
                <c:pt idx="7">
                  <c:v>104.35530226654022</c:v>
                </c:pt>
                <c:pt idx="8">
                  <c:v>107.53143152226762</c:v>
                </c:pt>
                <c:pt idx="9">
                  <c:v>114.30179113089966</c:v>
                </c:pt>
                <c:pt idx="10">
                  <c:v>119.76409658464591</c:v>
                </c:pt>
                <c:pt idx="11">
                  <c:v>124.69963787286913</c:v>
                </c:pt>
              </c:numCache>
            </c:numRef>
          </c:val>
          <c:extLst>
            <c:ext xmlns:c16="http://schemas.microsoft.com/office/drawing/2014/chart" uri="{C3380CC4-5D6E-409C-BE32-E72D297353CC}">
              <c16:uniqueId val="{0000000B-C8FC-487B-9AAD-08DBAED70C48}"/>
            </c:ext>
          </c:extLst>
        </c:ser>
        <c:ser>
          <c:idx val="2"/>
          <c:order val="2"/>
          <c:tx>
            <c:strRef>
              <c:f>'g3.8'!$A$30</c:f>
              <c:strCache>
                <c:ptCount val="1"/>
                <c:pt idx="0">
                  <c:v>Nordeste</c:v>
                </c:pt>
              </c:strCache>
            </c:strRef>
          </c:tx>
          <c:spPr>
            <a:solidFill>
              <a:srgbClr val="FF0000"/>
            </a:solidFill>
            <a:ln>
              <a:noFill/>
            </a:ln>
            <a:effectLst/>
          </c:spPr>
          <c:invertIfNegative val="0"/>
          <c:cat>
            <c:numRef>
              <c:f>'g3.8'!$B$27:$M$27</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'g3.8'!$B$30:$M$30</c:f>
              <c:numCache>
                <c:formatCode>0.0</c:formatCode>
                <c:ptCount val="12"/>
                <c:pt idx="0">
                  <c:v>7.7180988748140456</c:v>
                </c:pt>
                <c:pt idx="1">
                  <c:v>7.9493280280681216</c:v>
                </c:pt>
                <c:pt idx="2">
                  <c:v>7.4302635507627262</c:v>
                </c:pt>
                <c:pt idx="3">
                  <c:v>8.2079145762541117</c:v>
                </c:pt>
                <c:pt idx="4">
                  <c:v>7.4746219878362012</c:v>
                </c:pt>
                <c:pt idx="5">
                  <c:v>7.706139290503164</c:v>
                </c:pt>
                <c:pt idx="6">
                  <c:v>7.7199678958946434</c:v>
                </c:pt>
                <c:pt idx="7">
                  <c:v>6.9849731412763072</c:v>
                </c:pt>
                <c:pt idx="8">
                  <c:v>6.9939257525420224</c:v>
                </c:pt>
                <c:pt idx="9">
                  <c:v>7.3607723327685521</c:v>
                </c:pt>
                <c:pt idx="10">
                  <c:v>7.2237982828558529</c:v>
                </c:pt>
                <c:pt idx="11">
                  <c:v>9.4661104091238109</c:v>
                </c:pt>
              </c:numCache>
            </c:numRef>
          </c:val>
          <c:extLst>
            <c:ext xmlns:c16="http://schemas.microsoft.com/office/drawing/2014/chart" uri="{C3380CC4-5D6E-409C-BE32-E72D297353CC}">
              <c16:uniqueId val="{00000000-C8FC-487B-9AAD-08DBAED70C48}"/>
            </c:ext>
          </c:extLst>
        </c:ser>
        <c:dLbls>
          <c:showLegendKey val="0"/>
          <c:showVal val="0"/>
          <c:showCatName val="0"/>
          <c:showSerName val="0"/>
          <c:showPercent val="0"/>
          <c:showBubbleSize val="0"/>
        </c:dLbls>
        <c:gapWidth val="150"/>
        <c:axId val="598110328"/>
        <c:axId val="598110656"/>
      </c:barChart>
      <c:lineChart>
        <c:grouping val="standard"/>
        <c:varyColors val="0"/>
        <c:ser>
          <c:idx val="0"/>
          <c:order val="0"/>
          <c:tx>
            <c:strRef>
              <c:f>'g3.8'!$A$28</c:f>
              <c:strCache>
                <c:ptCount val="1"/>
                <c:pt idx="0">
                  <c:v>Sergipe</c:v>
                </c:pt>
              </c:strCache>
            </c:strRef>
          </c:tx>
          <c:spPr>
            <a:ln w="28575" cap="rnd">
              <a:solidFill>
                <a:srgbClr val="00B050"/>
              </a:solidFill>
              <a:round/>
            </a:ln>
            <a:effectLst/>
          </c:spPr>
          <c:marker>
            <c:symbol val="none"/>
          </c:marker>
          <c:cat>
            <c:numRef>
              <c:f>'g3.8'!$B$27:$M$27</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'g3.8'!$B$28:$M$28</c:f>
              <c:numCache>
                <c:formatCode>0.0</c:formatCode>
                <c:ptCount val="12"/>
                <c:pt idx="0">
                  <c:v>9.6238949103441378</c:v>
                </c:pt>
                <c:pt idx="1">
                  <c:v>9.1358296916970705</c:v>
                </c:pt>
                <c:pt idx="2">
                  <c:v>10.25714910276028</c:v>
                </c:pt>
                <c:pt idx="3">
                  <c:v>11.673754556500608</c:v>
                </c:pt>
                <c:pt idx="4">
                  <c:v>11.971563412390514</c:v>
                </c:pt>
                <c:pt idx="5">
                  <c:v>13.414634146341465</c:v>
                </c:pt>
                <c:pt idx="6">
                  <c:v>8.9878093564809145</c:v>
                </c:pt>
                <c:pt idx="7">
                  <c:v>9.3534212178279983</c:v>
                </c:pt>
                <c:pt idx="8">
                  <c:v>9.0633578565938286</c:v>
                </c:pt>
                <c:pt idx="9">
                  <c:v>0</c:v>
                </c:pt>
                <c:pt idx="10">
                  <c:v>0</c:v>
                </c:pt>
                <c:pt idx="11">
                  <c:v>0</c:v>
                </c:pt>
              </c:numCache>
            </c:numRef>
          </c:val>
          <c:smooth val="0"/>
          <c:extLst>
            <c:ext xmlns:c16="http://schemas.microsoft.com/office/drawing/2014/chart" uri="{C3380CC4-5D6E-409C-BE32-E72D297353CC}">
              <c16:uniqueId val="{0000000A-C8FC-487B-9AAD-08DBAED70C48}"/>
            </c:ext>
          </c:extLst>
        </c:ser>
        <c:dLbls>
          <c:showLegendKey val="0"/>
          <c:showVal val="0"/>
          <c:showCatName val="0"/>
          <c:showSerName val="0"/>
          <c:showPercent val="0"/>
          <c:showBubbleSize val="0"/>
        </c:dLbls>
        <c:marker val="1"/>
        <c:smooth val="0"/>
        <c:axId val="598110328"/>
        <c:axId val="598110656"/>
      </c:lineChart>
      <c:catAx>
        <c:axId val="598110328"/>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8110656"/>
        <c:crosses val="autoZero"/>
        <c:auto val="1"/>
        <c:lblAlgn val="ctr"/>
        <c:lblOffset val="100"/>
        <c:noMultiLvlLbl val="0"/>
      </c:catAx>
      <c:valAx>
        <c:axId val="5981106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8110328"/>
        <c:crosses val="autoZero"/>
        <c:crossBetween val="between"/>
        <c:majorUnit val="10"/>
      </c:valAx>
      <c:spPr>
        <a:noFill/>
        <a:ln>
          <a:noFill/>
        </a:ln>
        <a:effectLst/>
      </c:spPr>
    </c:plotArea>
    <c:legend>
      <c:legendPos val="b"/>
      <c:layout>
        <c:manualLayout>
          <c:xMode val="edge"/>
          <c:yMode val="edge"/>
          <c:x val="0.45117047485628714"/>
          <c:y val="0.89409667541557303"/>
          <c:w val="0.5012034845337584"/>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sz="960" b="0" i="0" u="none" strike="noStrike" baseline="0">
                <a:effectLst/>
              </a:rPr>
              <a:t>2020</a:t>
            </a:r>
          </a:p>
          <a:p>
            <a:pPr>
              <a:defRPr/>
            </a:pPr>
            <a:r>
              <a:rPr lang="en-US"/>
              <a:t>%</a:t>
            </a:r>
          </a:p>
        </c:rich>
      </c:tx>
      <c:layout>
        <c:manualLayout>
          <c:xMode val="edge"/>
          <c:yMode val="edge"/>
          <c:x val="1.9430446194225699E-2"/>
          <c:y val="1.3888888888888888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stacked"/>
        <c:varyColors val="0"/>
        <c:ser>
          <c:idx val="0"/>
          <c:order val="0"/>
          <c:tx>
            <c:strRef>
              <c:f>'g3.9'!$E$28</c:f>
              <c:strCache>
                <c:ptCount val="1"/>
                <c:pt idx="0">
                  <c:v>2020</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3-32E7-4F2B-9379-3A129F3D8A36}"/>
              </c:ext>
            </c:extLst>
          </c:dPt>
          <c:dPt>
            <c:idx val="1"/>
            <c:invertIfNegative val="0"/>
            <c:bubble3D val="0"/>
            <c:spPr>
              <a:solidFill>
                <a:srgbClr val="FF2121"/>
              </a:solidFill>
              <a:ln>
                <a:noFill/>
              </a:ln>
              <a:effectLst/>
            </c:spPr>
            <c:extLst>
              <c:ext xmlns:c16="http://schemas.microsoft.com/office/drawing/2014/chart" uri="{C3380CC4-5D6E-409C-BE32-E72D297353CC}">
                <c16:uniqueId val="{00000002-32E7-4F2B-9379-3A129F3D8A36}"/>
              </c:ext>
            </c:extLst>
          </c:dPt>
          <c:dPt>
            <c:idx val="2"/>
            <c:invertIfNegative val="0"/>
            <c:bubble3D val="0"/>
            <c:spPr>
              <a:solidFill>
                <a:srgbClr val="00B050"/>
              </a:solidFill>
              <a:ln>
                <a:noFill/>
              </a:ln>
              <a:effectLst/>
            </c:spPr>
            <c:extLst>
              <c:ext xmlns:c16="http://schemas.microsoft.com/office/drawing/2014/chart" uri="{C3380CC4-5D6E-409C-BE32-E72D297353CC}">
                <c16:uniqueId val="{00000001-32E7-4F2B-9379-3A129F3D8A36}"/>
              </c:ext>
            </c:extLst>
          </c:dPt>
          <c:dLbls>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6="http://schemas.microsoft.com/office/drawing/2014/chart" uri="{C3380CC4-5D6E-409C-BE32-E72D297353CC}">
                  <c16:uniqueId val="{00000003-32E7-4F2B-9379-3A129F3D8A36}"/>
                </c:ext>
              </c:extLst>
            </c:dLbl>
            <c:dLbl>
              <c:idx val="2"/>
              <c:layout>
                <c:manualLayout>
                  <c:x val="6.6666666666666666E-2"/>
                  <c:y val="-8.4875562720133283E-17"/>
                </c:manualLayout>
              </c:layout>
              <c:tx>
                <c:rich>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fld id="{1881354D-A4A5-40EC-875C-A310977C4B6E}" type="VALUE">
                      <a:rPr lang="en-US">
                        <a:solidFill>
                          <a:sysClr val="windowText" lastClr="000000"/>
                        </a:solidFill>
                      </a:rPr>
                      <a:pPr>
                        <a:defRPr>
                          <a:solidFill>
                            <a:sysClr val="windowText" lastClr="000000"/>
                          </a:solidFill>
                        </a:defRPr>
                      </a:pPr>
                      <a:t>[VALOR]</a:t>
                    </a:fld>
                    <a:r>
                      <a:rPr lang="en-US">
                        <a:solidFill>
                          <a:sysClr val="windowText" lastClr="000000"/>
                        </a:solidFill>
                      </a:rPr>
                      <a:t> (16</a:t>
                    </a:r>
                    <a:r>
                      <a:rPr lang="en-US" baseline="30000">
                        <a:solidFill>
                          <a:sysClr val="windowText" lastClr="000000"/>
                        </a:solidFill>
                      </a:rPr>
                      <a:t>o</a:t>
                    </a:r>
                    <a:r>
                      <a:rPr lang="en-US">
                        <a:solidFill>
                          <a:sysClr val="windowText" lastClr="000000"/>
                        </a:solidFill>
                      </a:rPr>
                      <a:t>)</a:t>
                    </a:r>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2E7-4F2B-9379-3A129F3D8A36}"/>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'g3.9'!$D$29:$D$37</c:f>
              <c:strCache>
                <c:ptCount val="9"/>
                <c:pt idx="0">
                  <c:v>BR</c:v>
                </c:pt>
                <c:pt idx="1">
                  <c:v>NE</c:v>
                </c:pt>
                <c:pt idx="2">
                  <c:v>SE</c:v>
                </c:pt>
                <c:pt idx="3">
                  <c:v>MT</c:v>
                </c:pt>
                <c:pt idx="4">
                  <c:v>PR</c:v>
                </c:pt>
                <c:pt idx="5">
                  <c:v>RS</c:v>
                </c:pt>
                <c:pt idx="6">
                  <c:v>GO</c:v>
                </c:pt>
                <c:pt idx="7">
                  <c:v>SC</c:v>
                </c:pt>
                <c:pt idx="8">
                  <c:v>MS</c:v>
                </c:pt>
              </c:strCache>
            </c:strRef>
          </c:cat>
          <c:val>
            <c:numRef>
              <c:f>'g3.9'!$E$29:$E$37</c:f>
              <c:numCache>
                <c:formatCode>0.0</c:formatCode>
                <c:ptCount val="9"/>
                <c:pt idx="0">
                  <c:v>35.75275252110108</c:v>
                </c:pt>
                <c:pt idx="1">
                  <c:v>14.042154147795701</c:v>
                </c:pt>
                <c:pt idx="2">
                  <c:v>3.2179847476657706</c:v>
                </c:pt>
                <c:pt idx="3">
                  <c:v>37.923721148957021</c:v>
                </c:pt>
                <c:pt idx="4">
                  <c:v>43.014053208482309</c:v>
                </c:pt>
                <c:pt idx="5">
                  <c:v>44.742878736695673</c:v>
                </c:pt>
                <c:pt idx="6">
                  <c:v>45.799864668748121</c:v>
                </c:pt>
                <c:pt idx="7">
                  <c:v>51.483968626015177</c:v>
                </c:pt>
                <c:pt idx="8">
                  <c:v>51.99577228270266</c:v>
                </c:pt>
              </c:numCache>
            </c:numRef>
          </c:val>
          <c:extLst>
            <c:ext xmlns:c16="http://schemas.microsoft.com/office/drawing/2014/chart" uri="{C3380CC4-5D6E-409C-BE32-E72D297353CC}">
              <c16:uniqueId val="{00000000-5A74-4565-87B3-E50155C944E4}"/>
            </c:ext>
          </c:extLst>
        </c:ser>
        <c:dLbls>
          <c:showLegendKey val="0"/>
          <c:showVal val="0"/>
          <c:showCatName val="0"/>
          <c:showSerName val="0"/>
          <c:showPercent val="0"/>
          <c:showBubbleSize val="0"/>
        </c:dLbls>
        <c:gapWidth val="50"/>
        <c:overlap val="100"/>
        <c:axId val="400545392"/>
        <c:axId val="400535224"/>
      </c:barChart>
      <c:catAx>
        <c:axId val="400545392"/>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pt-BR"/>
          </a:p>
        </c:txPr>
        <c:crossAx val="400535224"/>
        <c:crosses val="autoZero"/>
        <c:auto val="1"/>
        <c:lblAlgn val="ctr"/>
        <c:lblOffset val="100"/>
        <c:noMultiLvlLbl val="0"/>
      </c:catAx>
      <c:valAx>
        <c:axId val="400535224"/>
        <c:scaling>
          <c:orientation val="minMax"/>
        </c:scaling>
        <c:delete val="1"/>
        <c:axPos val="b"/>
        <c:numFmt formatCode="0.0" sourceLinked="1"/>
        <c:majorTickMark val="none"/>
        <c:minorTickMark val="none"/>
        <c:tickLblPos val="nextTo"/>
        <c:crossAx val="400545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pt-BR"/>
    </a:p>
  </c:txPr>
  <c:printSettings>
    <c:headerFooter/>
    <c:pageMargins b="0.78740157499999996" l="0.511811024" r="0.511811024" t="0.78740157499999996" header="0.31496062000000002" footer="0.3149606200000000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Média 2010-2020</a:t>
            </a:r>
          </a:p>
          <a:p>
            <a:pPr>
              <a:defRPr/>
            </a:pPr>
            <a:r>
              <a:rPr lang="en-US"/>
              <a:t>(%)</a:t>
            </a:r>
          </a:p>
        </c:rich>
      </c:tx>
      <c:layout>
        <c:manualLayout>
          <c:xMode val="edge"/>
          <c:yMode val="edge"/>
          <c:x val="2.7637795275590555E-3"/>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stacked"/>
        <c:varyColors val="0"/>
        <c:ser>
          <c:idx val="0"/>
          <c:order val="0"/>
          <c:tx>
            <c:strRef>
              <c:f>'g3.9'!$E$43</c:f>
              <c:strCache>
                <c:ptCount val="1"/>
                <c:pt idx="0">
                  <c:v>2010-2020</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3-324D-40EE-BC43-F16BBA558FA1}"/>
              </c:ext>
            </c:extLst>
          </c:dPt>
          <c:dPt>
            <c:idx val="1"/>
            <c:invertIfNegative val="0"/>
            <c:bubble3D val="0"/>
            <c:spPr>
              <a:solidFill>
                <a:srgbClr val="FF2121"/>
              </a:solidFill>
              <a:ln>
                <a:noFill/>
              </a:ln>
              <a:effectLst/>
            </c:spPr>
            <c:extLst>
              <c:ext xmlns:c16="http://schemas.microsoft.com/office/drawing/2014/chart" uri="{C3380CC4-5D6E-409C-BE32-E72D297353CC}">
                <c16:uniqueId val="{00000002-324D-40EE-BC43-F16BBA558FA1}"/>
              </c:ext>
            </c:extLst>
          </c:dPt>
          <c:dPt>
            <c:idx val="2"/>
            <c:invertIfNegative val="0"/>
            <c:bubble3D val="0"/>
            <c:spPr>
              <a:solidFill>
                <a:srgbClr val="00B050"/>
              </a:solidFill>
              <a:ln>
                <a:noFill/>
              </a:ln>
              <a:effectLst/>
            </c:spPr>
            <c:extLst>
              <c:ext xmlns:c16="http://schemas.microsoft.com/office/drawing/2014/chart" uri="{C3380CC4-5D6E-409C-BE32-E72D297353CC}">
                <c16:uniqueId val="{00000001-324D-40EE-BC43-F16BBA558FA1}"/>
              </c:ext>
            </c:extLst>
          </c:dPt>
          <c:dLbls>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6="http://schemas.microsoft.com/office/drawing/2014/chart" uri="{C3380CC4-5D6E-409C-BE32-E72D297353CC}">
                  <c16:uniqueId val="{00000003-324D-40EE-BC43-F16BBA558FA1}"/>
                </c:ext>
              </c:extLst>
            </c:dLbl>
            <c:dLbl>
              <c:idx val="2"/>
              <c:layout>
                <c:manualLayout>
                  <c:x val="6.6666666666666666E-2"/>
                  <c:y val="-8.4875562720133283E-17"/>
                </c:manualLayout>
              </c:layout>
              <c:tx>
                <c:rich>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fld id="{038455D1-54C4-44CC-B725-4F859951D02B}" type="VALUE">
                      <a:rPr lang="en-US"/>
                      <a:pPr>
                        <a:defRPr>
                          <a:solidFill>
                            <a:sysClr val="windowText" lastClr="000000"/>
                          </a:solidFill>
                        </a:defRPr>
                      </a:pPr>
                      <a:t>[VALOR]</a:t>
                    </a:fld>
                    <a:r>
                      <a:rPr lang="en-US"/>
                      <a:t> (16</a:t>
                    </a:r>
                    <a:r>
                      <a:rPr lang="en-US" baseline="30000"/>
                      <a:t>o</a:t>
                    </a:r>
                    <a:r>
                      <a:rPr lang="en-US"/>
                      <a:t>)</a:t>
                    </a:r>
                  </a:p>
                </c:rich>
              </c:tx>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24D-40EE-BC43-F16BBA558FA1}"/>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'g3.9'!$D$44:$D$52</c:f>
              <c:strCache>
                <c:ptCount val="9"/>
                <c:pt idx="0">
                  <c:v>BR</c:v>
                </c:pt>
                <c:pt idx="1">
                  <c:v>NE</c:v>
                </c:pt>
                <c:pt idx="2">
                  <c:v>SE</c:v>
                </c:pt>
                <c:pt idx="3">
                  <c:v>MT</c:v>
                </c:pt>
                <c:pt idx="4">
                  <c:v>PR</c:v>
                </c:pt>
                <c:pt idx="5">
                  <c:v>RS</c:v>
                </c:pt>
                <c:pt idx="6">
                  <c:v>GO</c:v>
                </c:pt>
                <c:pt idx="7">
                  <c:v>SC</c:v>
                </c:pt>
                <c:pt idx="8">
                  <c:v>MS</c:v>
                </c:pt>
              </c:strCache>
            </c:strRef>
          </c:cat>
          <c:val>
            <c:numRef>
              <c:f>'g3.9'!$E$44:$E$52</c:f>
              <c:numCache>
                <c:formatCode>0.0</c:formatCode>
                <c:ptCount val="9"/>
                <c:pt idx="0">
                  <c:v>34.673565590883612</c:v>
                </c:pt>
                <c:pt idx="1">
                  <c:v>12.792762804612767</c:v>
                </c:pt>
                <c:pt idx="2">
                  <c:v>1.9715419710521938</c:v>
                </c:pt>
                <c:pt idx="3">
                  <c:v>37.433366957965831</c:v>
                </c:pt>
                <c:pt idx="4">
                  <c:v>43.747920562996249</c:v>
                </c:pt>
                <c:pt idx="5">
                  <c:v>44.550749568751321</c:v>
                </c:pt>
                <c:pt idx="6">
                  <c:v>45.018695214467307</c:v>
                </c:pt>
                <c:pt idx="7">
                  <c:v>45.732617844119176</c:v>
                </c:pt>
                <c:pt idx="8">
                  <c:v>48.973898535774374</c:v>
                </c:pt>
              </c:numCache>
            </c:numRef>
          </c:val>
          <c:extLst>
            <c:ext xmlns:c16="http://schemas.microsoft.com/office/drawing/2014/chart" uri="{C3380CC4-5D6E-409C-BE32-E72D297353CC}">
              <c16:uniqueId val="{00000000-5A74-4565-87B3-E50155C944E4}"/>
            </c:ext>
          </c:extLst>
        </c:ser>
        <c:dLbls>
          <c:showLegendKey val="0"/>
          <c:showVal val="0"/>
          <c:showCatName val="0"/>
          <c:showSerName val="0"/>
          <c:showPercent val="0"/>
          <c:showBubbleSize val="0"/>
        </c:dLbls>
        <c:gapWidth val="50"/>
        <c:overlap val="100"/>
        <c:axId val="400545392"/>
        <c:axId val="400535224"/>
      </c:barChart>
      <c:catAx>
        <c:axId val="400545392"/>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pt-BR"/>
          </a:p>
        </c:txPr>
        <c:crossAx val="400535224"/>
        <c:crosses val="autoZero"/>
        <c:auto val="1"/>
        <c:lblAlgn val="ctr"/>
        <c:lblOffset val="100"/>
        <c:noMultiLvlLbl val="0"/>
      </c:catAx>
      <c:valAx>
        <c:axId val="400535224"/>
        <c:scaling>
          <c:orientation val="minMax"/>
        </c:scaling>
        <c:delete val="1"/>
        <c:axPos val="b"/>
        <c:numFmt formatCode="0.0" sourceLinked="1"/>
        <c:majorTickMark val="none"/>
        <c:minorTickMark val="none"/>
        <c:tickLblPos val="nextTo"/>
        <c:crossAx val="400545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pt-BR"/>
    </a:p>
  </c:txPr>
  <c:printSettings>
    <c:headerFooter/>
    <c:pageMargins b="0.78740157499999996" l="0.511811024" r="0.511811024" t="0.78740157499999996" header="0.31496062000000002" footer="0.31496062000000002"/>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a:t>
            </a:r>
          </a:p>
        </c:rich>
      </c:tx>
      <c:layout>
        <c:manualLayout>
          <c:xMode val="edge"/>
          <c:yMode val="edge"/>
          <c:x val="1.9430446194225699E-2"/>
          <c:y val="1.3888888888888888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'g3.10'!$A$27</c:f>
              <c:strCache>
                <c:ptCount val="1"/>
                <c:pt idx="0">
                  <c:v>Brasil</c:v>
                </c:pt>
              </c:strCache>
            </c:strRef>
          </c:tx>
          <c:spPr>
            <a:solidFill>
              <a:schemeClr val="accent1"/>
            </a:solidFill>
            <a:ln>
              <a:noFill/>
            </a:ln>
            <a:effectLst/>
          </c:spPr>
          <c:invertIfNegative val="0"/>
          <c:cat>
            <c:numRef>
              <c:f>'g3.10'!$B$26:$L$26</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'g3.10'!$B$27:$L$27</c:f>
              <c:numCache>
                <c:formatCode>0.0</c:formatCode>
                <c:ptCount val="11"/>
                <c:pt idx="0">
                  <c:v>34.98516699569084</c:v>
                </c:pt>
                <c:pt idx="1">
                  <c:v>36.176436020043553</c:v>
                </c:pt>
                <c:pt idx="2">
                  <c:v>32.462025037094683</c:v>
                </c:pt>
                <c:pt idx="3">
                  <c:v>35.077126781414343</c:v>
                </c:pt>
                <c:pt idx="4">
                  <c:v>35.407729251735617</c:v>
                </c:pt>
                <c:pt idx="5">
                  <c:v>38.232095265183958</c:v>
                </c:pt>
                <c:pt idx="6">
                  <c:v>36.560770332668035</c:v>
                </c:pt>
                <c:pt idx="7">
                  <c:v>33.519098247184829</c:v>
                </c:pt>
                <c:pt idx="8">
                  <c:v>30.696203583153579</c:v>
                </c:pt>
                <c:pt idx="9">
                  <c:v>32.539817464449264</c:v>
                </c:pt>
                <c:pt idx="10">
                  <c:v>35.75275252110108</c:v>
                </c:pt>
              </c:numCache>
            </c:numRef>
          </c:val>
          <c:extLst>
            <c:ext xmlns:c16="http://schemas.microsoft.com/office/drawing/2014/chart" uri="{C3380CC4-5D6E-409C-BE32-E72D297353CC}">
              <c16:uniqueId val="{00000001-2B27-4C64-8380-320D19C6C9A0}"/>
            </c:ext>
          </c:extLst>
        </c:ser>
        <c:ser>
          <c:idx val="1"/>
          <c:order val="1"/>
          <c:tx>
            <c:strRef>
              <c:f>'g3.10'!$A$28</c:f>
              <c:strCache>
                <c:ptCount val="1"/>
                <c:pt idx="0">
                  <c:v>Nordeste</c:v>
                </c:pt>
              </c:strCache>
            </c:strRef>
          </c:tx>
          <c:spPr>
            <a:solidFill>
              <a:schemeClr val="accent2"/>
            </a:solidFill>
            <a:ln>
              <a:noFill/>
            </a:ln>
            <a:effectLst/>
          </c:spPr>
          <c:invertIfNegative val="0"/>
          <c:cat>
            <c:numRef>
              <c:f>'g3.10'!$B$26:$L$26</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'g3.10'!$B$28:$L$28</c:f>
              <c:numCache>
                <c:formatCode>0.0</c:formatCode>
                <c:ptCount val="11"/>
                <c:pt idx="0">
                  <c:v>10.588520631323837</c:v>
                </c:pt>
                <c:pt idx="1">
                  <c:v>11.970026977929136</c:v>
                </c:pt>
                <c:pt idx="2">
                  <c:v>12.219796185063988</c:v>
                </c:pt>
                <c:pt idx="3">
                  <c:v>13.464419519541854</c:v>
                </c:pt>
                <c:pt idx="4">
                  <c:v>14.367984190185656</c:v>
                </c:pt>
                <c:pt idx="5">
                  <c:v>13.544486359485209</c:v>
                </c:pt>
                <c:pt idx="6">
                  <c:v>12.606190319925112</c:v>
                </c:pt>
                <c:pt idx="7">
                  <c:v>12.794278529700653</c:v>
                </c:pt>
                <c:pt idx="8">
                  <c:v>12.524606796949179</c:v>
                </c:pt>
                <c:pt idx="9">
                  <c:v>12.597927192840128</c:v>
                </c:pt>
                <c:pt idx="10">
                  <c:v>14.042154147795701</c:v>
                </c:pt>
              </c:numCache>
            </c:numRef>
          </c:val>
          <c:extLst>
            <c:ext xmlns:c16="http://schemas.microsoft.com/office/drawing/2014/chart" uri="{C3380CC4-5D6E-409C-BE32-E72D297353CC}">
              <c16:uniqueId val="{00000002-2B27-4C64-8380-320D19C6C9A0}"/>
            </c:ext>
          </c:extLst>
        </c:ser>
        <c:dLbls>
          <c:showLegendKey val="0"/>
          <c:showVal val="0"/>
          <c:showCatName val="0"/>
          <c:showSerName val="0"/>
          <c:showPercent val="0"/>
          <c:showBubbleSize val="0"/>
        </c:dLbls>
        <c:gapWidth val="50"/>
        <c:axId val="598110328"/>
        <c:axId val="598110656"/>
      </c:barChart>
      <c:lineChart>
        <c:grouping val="standard"/>
        <c:varyColors val="0"/>
        <c:ser>
          <c:idx val="2"/>
          <c:order val="2"/>
          <c:tx>
            <c:strRef>
              <c:f>'g3.10'!$A$29</c:f>
              <c:strCache>
                <c:ptCount val="1"/>
                <c:pt idx="0">
                  <c:v>Sergipe</c:v>
                </c:pt>
              </c:strCache>
            </c:strRef>
          </c:tx>
          <c:spPr>
            <a:ln w="28575" cap="rnd">
              <a:solidFill>
                <a:schemeClr val="accent3"/>
              </a:solidFill>
              <a:round/>
            </a:ln>
            <a:effectLst/>
          </c:spPr>
          <c:marker>
            <c:symbol val="none"/>
          </c:marker>
          <c:cat>
            <c:numRef>
              <c:f>'g3.10'!$B$26:$L$26</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'g3.10'!$B$29:$L$29</c:f>
              <c:numCache>
                <c:formatCode>0.0</c:formatCode>
                <c:ptCount val="11"/>
                <c:pt idx="0">
                  <c:v>1.9483282267319362</c:v>
                </c:pt>
                <c:pt idx="1">
                  <c:v>1.677329399776339</c:v>
                </c:pt>
                <c:pt idx="2">
                  <c:v>1.7227923750328309</c:v>
                </c:pt>
                <c:pt idx="3">
                  <c:v>1.4400870087108186</c:v>
                </c:pt>
                <c:pt idx="4">
                  <c:v>1.5590915178239284</c:v>
                </c:pt>
                <c:pt idx="5">
                  <c:v>1.5334961452822371</c:v>
                </c:pt>
                <c:pt idx="6">
                  <c:v>1.7473317866093068</c:v>
                </c:pt>
                <c:pt idx="7">
                  <c:v>1.8219061819452285</c:v>
                </c:pt>
                <c:pt idx="8">
                  <c:v>2.1202880763361862</c:v>
                </c:pt>
                <c:pt idx="9">
                  <c:v>2.8983262156595511</c:v>
                </c:pt>
                <c:pt idx="10">
                  <c:v>3.2179847476657706</c:v>
                </c:pt>
              </c:numCache>
            </c:numRef>
          </c:val>
          <c:smooth val="0"/>
          <c:extLst>
            <c:ext xmlns:c16="http://schemas.microsoft.com/office/drawing/2014/chart" uri="{C3380CC4-5D6E-409C-BE32-E72D297353CC}">
              <c16:uniqueId val="{00000000-2B27-4C64-8380-320D19C6C9A0}"/>
            </c:ext>
          </c:extLst>
        </c:ser>
        <c:dLbls>
          <c:showLegendKey val="0"/>
          <c:showVal val="0"/>
          <c:showCatName val="0"/>
          <c:showSerName val="0"/>
          <c:showPercent val="0"/>
          <c:showBubbleSize val="0"/>
        </c:dLbls>
        <c:marker val="1"/>
        <c:smooth val="0"/>
        <c:axId val="598110328"/>
        <c:axId val="598110656"/>
      </c:lineChart>
      <c:catAx>
        <c:axId val="598110328"/>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8110656"/>
        <c:crosses val="autoZero"/>
        <c:auto val="1"/>
        <c:lblAlgn val="ctr"/>
        <c:lblOffset val="100"/>
        <c:noMultiLvlLbl val="0"/>
      </c:catAx>
      <c:valAx>
        <c:axId val="598110656"/>
        <c:scaling>
          <c:orientation val="minMax"/>
          <c:max val="4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8110328"/>
        <c:crosses val="autoZero"/>
        <c:crossBetween val="between"/>
      </c:valAx>
      <c:spPr>
        <a:noFill/>
        <a:ln>
          <a:noFill/>
        </a:ln>
        <a:effectLst/>
      </c:spPr>
    </c:plotArea>
    <c:legend>
      <c:legendPos val="b"/>
      <c:layout>
        <c:manualLayout>
          <c:xMode val="edge"/>
          <c:yMode val="edge"/>
          <c:x val="0.44747725284339451"/>
          <c:y val="0.89409667541557303"/>
          <c:w val="0.5106010498687664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2021</a:t>
            </a:r>
          </a:p>
          <a:p>
            <a:pPr>
              <a:defRPr sz="1000"/>
            </a:pPr>
            <a:r>
              <a:rPr lang="pt-BR" sz="1000"/>
              <a:t>R$</a:t>
            </a:r>
            <a:r>
              <a:rPr lang="pt-BR" sz="1000" baseline="0"/>
              <a:t> 1,00</a:t>
            </a:r>
            <a:endParaRPr lang="pt-BR" sz="1000"/>
          </a:p>
        </c:rich>
      </c:tx>
      <c:layout>
        <c:manualLayout>
          <c:xMode val="edge"/>
          <c:yMode val="edge"/>
          <c:x val="0"/>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'g3.11'!$B$28</c:f>
              <c:strCache>
                <c:ptCount val="1"/>
                <c:pt idx="0">
                  <c:v>2021</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3-FF0B-4946-B044-9B4D6AF11EFA}"/>
              </c:ext>
            </c:extLst>
          </c:dPt>
          <c:dPt>
            <c:idx val="1"/>
            <c:invertIfNegative val="0"/>
            <c:bubble3D val="0"/>
            <c:spPr>
              <a:solidFill>
                <a:srgbClr val="FF2121"/>
              </a:solidFill>
              <a:ln>
                <a:noFill/>
              </a:ln>
              <a:effectLst/>
            </c:spPr>
            <c:extLst>
              <c:ext xmlns:c16="http://schemas.microsoft.com/office/drawing/2014/chart" uri="{C3380CC4-5D6E-409C-BE32-E72D297353CC}">
                <c16:uniqueId val="{00000002-FF0B-4946-B044-9B4D6AF11EFA}"/>
              </c:ext>
            </c:extLst>
          </c:dPt>
          <c:dPt>
            <c:idx val="2"/>
            <c:invertIfNegative val="0"/>
            <c:bubble3D val="0"/>
            <c:spPr>
              <a:solidFill>
                <a:srgbClr val="4674C6"/>
              </a:solidFill>
              <a:ln>
                <a:noFill/>
              </a:ln>
              <a:effectLst/>
            </c:spPr>
            <c:extLst>
              <c:ext xmlns:c16="http://schemas.microsoft.com/office/drawing/2014/chart" uri="{C3380CC4-5D6E-409C-BE32-E72D297353CC}">
                <c16:uniqueId val="{00000001-FF0B-4946-B044-9B4D6AF11EFA}"/>
              </c:ext>
            </c:extLst>
          </c:dPt>
          <c:dPt>
            <c:idx val="5"/>
            <c:invertIfNegative val="0"/>
            <c:bubble3D val="0"/>
            <c:spPr>
              <a:solidFill>
                <a:srgbClr val="00B050"/>
              </a:solidFill>
              <a:ln>
                <a:noFill/>
              </a:ln>
              <a:effectLst/>
            </c:spPr>
            <c:extLst>
              <c:ext xmlns:c16="http://schemas.microsoft.com/office/drawing/2014/chart" uri="{C3380CC4-5D6E-409C-BE32-E72D297353CC}">
                <c16:uniqueId val="{00000008-0C48-46E1-BB98-23430ACC45D1}"/>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7-5DFB-4DDA-9E6D-EF5191A4C5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'g3.11'!$A$29:$A$36</c:f>
              <c:strCache>
                <c:ptCount val="8"/>
                <c:pt idx="0">
                  <c:v>BR</c:v>
                </c:pt>
                <c:pt idx="1">
                  <c:v>NE</c:v>
                </c:pt>
                <c:pt idx="2">
                  <c:v>RJ</c:v>
                </c:pt>
                <c:pt idx="3">
                  <c:v>PB</c:v>
                </c:pt>
                <c:pt idx="4">
                  <c:v>CE</c:v>
                </c:pt>
                <c:pt idx="5">
                  <c:v>SE</c:v>
                </c:pt>
                <c:pt idx="6">
                  <c:v>AL</c:v>
                </c:pt>
                <c:pt idx="7">
                  <c:v>RN</c:v>
                </c:pt>
              </c:strCache>
            </c:strRef>
          </c:cat>
          <c:val>
            <c:numRef>
              <c:f>'g3.11'!$B$29:$B$36</c:f>
              <c:numCache>
                <c:formatCode>0.0</c:formatCode>
                <c:ptCount val="8"/>
                <c:pt idx="0">
                  <c:v>8.4301438339985193</c:v>
                </c:pt>
                <c:pt idx="1">
                  <c:v>12.569691960734081</c:v>
                </c:pt>
                <c:pt idx="2">
                  <c:v>13.840957072484166</c:v>
                </c:pt>
                <c:pt idx="3">
                  <c:v>14.436034875782017</c:v>
                </c:pt>
                <c:pt idx="4">
                  <c:v>15.198242954035255</c:v>
                </c:pt>
                <c:pt idx="5">
                  <c:v>15.701011673779577</c:v>
                </c:pt>
                <c:pt idx="6">
                  <c:v>16.966878449282788</c:v>
                </c:pt>
                <c:pt idx="7">
                  <c:v>24.289516862513498</c:v>
                </c:pt>
              </c:numCache>
            </c:numRef>
          </c:val>
          <c:extLst>
            <c:ext xmlns:c16="http://schemas.microsoft.com/office/drawing/2014/chart" uri="{C3380CC4-5D6E-409C-BE32-E72D297353CC}">
              <c16:uniqueId val="{00000001-7130-46DB-9E29-C360B7F0157D}"/>
            </c:ext>
          </c:extLst>
        </c:ser>
        <c:dLbls>
          <c:showLegendKey val="0"/>
          <c:showVal val="0"/>
          <c:showCatName val="0"/>
          <c:showSerName val="0"/>
          <c:showPercent val="0"/>
          <c:showBubbleSize val="0"/>
        </c:dLbls>
        <c:gapWidth val="100"/>
        <c:axId val="739723328"/>
        <c:axId val="739725296"/>
      </c:barChart>
      <c:catAx>
        <c:axId val="739723328"/>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39725296"/>
        <c:crosses val="autoZero"/>
        <c:auto val="1"/>
        <c:lblAlgn val="ctr"/>
        <c:lblOffset val="100"/>
        <c:noMultiLvlLbl val="0"/>
      </c:catAx>
      <c:valAx>
        <c:axId val="739725296"/>
        <c:scaling>
          <c:orientation val="minMax"/>
        </c:scaling>
        <c:delete val="1"/>
        <c:axPos val="b"/>
        <c:numFmt formatCode="0.0" sourceLinked="1"/>
        <c:majorTickMark val="none"/>
        <c:minorTickMark val="none"/>
        <c:tickLblPos val="nextTo"/>
        <c:crossAx val="7397233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Média 2013-2021</a:t>
            </a:r>
          </a:p>
          <a:p>
            <a:pPr>
              <a:defRPr sz="1000"/>
            </a:pPr>
            <a:r>
              <a:rPr lang="pt-BR" sz="1000"/>
              <a:t>R$</a:t>
            </a:r>
            <a:r>
              <a:rPr lang="pt-BR" sz="1000" baseline="0"/>
              <a:t> 1,00 de 2021</a:t>
            </a:r>
            <a:endParaRPr lang="pt-BR" sz="1000"/>
          </a:p>
        </c:rich>
      </c:tx>
      <c:layout>
        <c:manualLayout>
          <c:xMode val="edge"/>
          <c:yMode val="edge"/>
          <c:x val="0"/>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'g3.11'!$E$28</c:f>
              <c:strCache>
                <c:ptCount val="1"/>
                <c:pt idx="0">
                  <c:v>2013-2021</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3-05BA-4BCA-9C56-3C316AE97155}"/>
              </c:ext>
            </c:extLst>
          </c:dPt>
          <c:dPt>
            <c:idx val="1"/>
            <c:invertIfNegative val="0"/>
            <c:bubble3D val="0"/>
            <c:spPr>
              <a:solidFill>
                <a:srgbClr val="FF2121"/>
              </a:solidFill>
              <a:ln>
                <a:noFill/>
              </a:ln>
              <a:effectLst/>
            </c:spPr>
            <c:extLst>
              <c:ext xmlns:c16="http://schemas.microsoft.com/office/drawing/2014/chart" uri="{C3380CC4-5D6E-409C-BE32-E72D297353CC}">
                <c16:uniqueId val="{00000002-05BA-4BCA-9C56-3C316AE97155}"/>
              </c:ext>
            </c:extLst>
          </c:dPt>
          <c:dPt>
            <c:idx val="2"/>
            <c:invertIfNegative val="0"/>
            <c:bubble3D val="0"/>
            <c:spPr>
              <a:solidFill>
                <a:srgbClr val="4674C6"/>
              </a:solidFill>
              <a:ln>
                <a:noFill/>
              </a:ln>
              <a:effectLst/>
            </c:spPr>
            <c:extLst>
              <c:ext xmlns:c16="http://schemas.microsoft.com/office/drawing/2014/chart" uri="{C3380CC4-5D6E-409C-BE32-E72D297353CC}">
                <c16:uniqueId val="{00000001-05BA-4BCA-9C56-3C316AE97155}"/>
              </c:ext>
            </c:extLst>
          </c:dPt>
          <c:dPt>
            <c:idx val="4"/>
            <c:invertIfNegative val="0"/>
            <c:bubble3D val="0"/>
            <c:spPr>
              <a:solidFill>
                <a:srgbClr val="00B050"/>
              </a:solidFill>
              <a:ln>
                <a:noFill/>
              </a:ln>
              <a:effectLst/>
            </c:spPr>
            <c:extLst>
              <c:ext xmlns:c16="http://schemas.microsoft.com/office/drawing/2014/chart" uri="{C3380CC4-5D6E-409C-BE32-E72D297353CC}">
                <c16:uniqueId val="{00000007-8AD1-403A-9454-C6E233ADBC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'g3.11'!$D$29:$D$36</c:f>
              <c:strCache>
                <c:ptCount val="8"/>
                <c:pt idx="0">
                  <c:v>BR</c:v>
                </c:pt>
                <c:pt idx="1">
                  <c:v>NE</c:v>
                </c:pt>
                <c:pt idx="2">
                  <c:v>PI</c:v>
                </c:pt>
                <c:pt idx="3">
                  <c:v>RJ</c:v>
                </c:pt>
                <c:pt idx="4">
                  <c:v>SE</c:v>
                </c:pt>
                <c:pt idx="5">
                  <c:v>CE</c:v>
                </c:pt>
                <c:pt idx="6">
                  <c:v>PB</c:v>
                </c:pt>
                <c:pt idx="7">
                  <c:v>RN</c:v>
                </c:pt>
              </c:strCache>
            </c:strRef>
          </c:cat>
          <c:val>
            <c:numRef>
              <c:f>'g3.11'!$E$29:$E$36</c:f>
              <c:numCache>
                <c:formatCode>0.0</c:formatCode>
                <c:ptCount val="8"/>
                <c:pt idx="0">
                  <c:v>14.830383733902169</c:v>
                </c:pt>
                <c:pt idx="1">
                  <c:v>20.660677057767103</c:v>
                </c:pt>
                <c:pt idx="2">
                  <c:v>18.379805867114676</c:v>
                </c:pt>
                <c:pt idx="3">
                  <c:v>20.742560499267086</c:v>
                </c:pt>
                <c:pt idx="4">
                  <c:v>21.363657549136057</c:v>
                </c:pt>
                <c:pt idx="5">
                  <c:v>22.696830677496173</c:v>
                </c:pt>
                <c:pt idx="6">
                  <c:v>22.980156643407824</c:v>
                </c:pt>
                <c:pt idx="7">
                  <c:v>33.637381595957919</c:v>
                </c:pt>
              </c:numCache>
            </c:numRef>
          </c:val>
          <c:extLst>
            <c:ext xmlns:c16="http://schemas.microsoft.com/office/drawing/2014/chart" uri="{C3380CC4-5D6E-409C-BE32-E72D297353CC}">
              <c16:uniqueId val="{00000001-7130-46DB-9E29-C360B7F0157D}"/>
            </c:ext>
          </c:extLst>
        </c:ser>
        <c:dLbls>
          <c:showLegendKey val="0"/>
          <c:showVal val="0"/>
          <c:showCatName val="0"/>
          <c:showSerName val="0"/>
          <c:showPercent val="0"/>
          <c:showBubbleSize val="0"/>
        </c:dLbls>
        <c:gapWidth val="100"/>
        <c:axId val="739723328"/>
        <c:axId val="739725296"/>
      </c:barChart>
      <c:catAx>
        <c:axId val="739723328"/>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39725296"/>
        <c:crosses val="autoZero"/>
        <c:auto val="1"/>
        <c:lblAlgn val="ctr"/>
        <c:lblOffset val="100"/>
        <c:noMultiLvlLbl val="0"/>
      </c:catAx>
      <c:valAx>
        <c:axId val="739725296"/>
        <c:scaling>
          <c:orientation val="minMax"/>
        </c:scaling>
        <c:delete val="1"/>
        <c:axPos val="b"/>
        <c:numFmt formatCode="0.0" sourceLinked="1"/>
        <c:majorTickMark val="none"/>
        <c:minorTickMark val="none"/>
        <c:tickLblPos val="nextTo"/>
        <c:crossAx val="7397233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a:t>
            </a:r>
          </a:p>
        </c:rich>
      </c:tx>
      <c:layout>
        <c:manualLayout>
          <c:xMode val="edge"/>
          <c:yMode val="edge"/>
          <c:x val="1.9430446194225699E-2"/>
          <c:y val="1.3888888888888888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1"/>
          <c:tx>
            <c:strRef>
              <c:f>'g3.12'!$A$33</c:f>
              <c:strCache>
                <c:ptCount val="1"/>
                <c:pt idx="0">
                  <c:v>Brasil</c:v>
                </c:pt>
              </c:strCache>
            </c:strRef>
          </c:tx>
          <c:spPr>
            <a:solidFill>
              <a:schemeClr val="accent2"/>
            </a:solidFill>
            <a:ln>
              <a:noFill/>
            </a:ln>
            <a:effectLst/>
          </c:spPr>
          <c:invertIfNegative val="0"/>
          <c:cat>
            <c:numRef>
              <c:f>'g3.12'!$B$31:$J$31</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'g3.12'!$B$33:$J$33</c:f>
              <c:numCache>
                <c:formatCode>0.0</c:formatCode>
                <c:ptCount val="9"/>
                <c:pt idx="0">
                  <c:v>15.551089620819585</c:v>
                </c:pt>
                <c:pt idx="1">
                  <c:v>16.098229137559589</c:v>
                </c:pt>
                <c:pt idx="2">
                  <c:v>16.363409167026678</c:v>
                </c:pt>
                <c:pt idx="3">
                  <c:v>14.238778231423122</c:v>
                </c:pt>
                <c:pt idx="4">
                  <c:v>15.93944298640808</c:v>
                </c:pt>
                <c:pt idx="5">
                  <c:v>16.334242606462414</c:v>
                </c:pt>
                <c:pt idx="6">
                  <c:v>15.574622240372532</c:v>
                </c:pt>
                <c:pt idx="7">
                  <c:v>12.94189549281122</c:v>
                </c:pt>
                <c:pt idx="8">
                  <c:v>10.431744122236303</c:v>
                </c:pt>
              </c:numCache>
            </c:numRef>
          </c:val>
          <c:extLst>
            <c:ext xmlns:c16="http://schemas.microsoft.com/office/drawing/2014/chart" uri="{C3380CC4-5D6E-409C-BE32-E72D297353CC}">
              <c16:uniqueId val="{00000000-8051-4942-89C7-1DF47DD9E863}"/>
            </c:ext>
          </c:extLst>
        </c:ser>
        <c:ser>
          <c:idx val="2"/>
          <c:order val="2"/>
          <c:tx>
            <c:strRef>
              <c:f>'g3.12'!$A$34</c:f>
              <c:strCache>
                <c:ptCount val="1"/>
                <c:pt idx="0">
                  <c:v>Nordeste</c:v>
                </c:pt>
              </c:strCache>
            </c:strRef>
          </c:tx>
          <c:spPr>
            <a:solidFill>
              <a:schemeClr val="accent3"/>
            </a:solidFill>
            <a:ln>
              <a:noFill/>
            </a:ln>
            <a:effectLst/>
          </c:spPr>
          <c:invertIfNegative val="0"/>
          <c:cat>
            <c:numRef>
              <c:f>'g3.12'!$B$31:$J$31</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'g3.12'!$B$34:$J$34</c:f>
              <c:numCache>
                <c:formatCode>0.0</c:formatCode>
                <c:ptCount val="9"/>
                <c:pt idx="0">
                  <c:v>21.088789919510059</c:v>
                </c:pt>
                <c:pt idx="1">
                  <c:v>20.732958347359766</c:v>
                </c:pt>
                <c:pt idx="2">
                  <c:v>20.580847507721124</c:v>
                </c:pt>
                <c:pt idx="3">
                  <c:v>19.692669691314919</c:v>
                </c:pt>
                <c:pt idx="4">
                  <c:v>22.907826176772137</c:v>
                </c:pt>
                <c:pt idx="5">
                  <c:v>24.636694284356675</c:v>
                </c:pt>
                <c:pt idx="6">
                  <c:v>23.351557220237488</c:v>
                </c:pt>
                <c:pt idx="7">
                  <c:v>18.605735401626937</c:v>
                </c:pt>
                <c:pt idx="8">
                  <c:v>14.349014971004845</c:v>
                </c:pt>
              </c:numCache>
            </c:numRef>
          </c:val>
          <c:extLst>
            <c:ext xmlns:c16="http://schemas.microsoft.com/office/drawing/2014/chart" uri="{C3380CC4-5D6E-409C-BE32-E72D297353CC}">
              <c16:uniqueId val="{00000001-8051-4942-89C7-1DF47DD9E863}"/>
            </c:ext>
          </c:extLst>
        </c:ser>
        <c:dLbls>
          <c:showLegendKey val="0"/>
          <c:showVal val="0"/>
          <c:showCatName val="0"/>
          <c:showSerName val="0"/>
          <c:showPercent val="0"/>
          <c:showBubbleSize val="0"/>
        </c:dLbls>
        <c:gapWidth val="150"/>
        <c:axId val="598110328"/>
        <c:axId val="598110656"/>
      </c:barChart>
      <c:lineChart>
        <c:grouping val="standard"/>
        <c:varyColors val="0"/>
        <c:ser>
          <c:idx val="0"/>
          <c:order val="0"/>
          <c:tx>
            <c:strRef>
              <c:f>'g3.12'!$A$32</c:f>
              <c:strCache>
                <c:ptCount val="1"/>
                <c:pt idx="0">
                  <c:v>Sergipe</c:v>
                </c:pt>
              </c:strCache>
            </c:strRef>
          </c:tx>
          <c:spPr>
            <a:ln w="28575" cap="rnd">
              <a:solidFill>
                <a:schemeClr val="accent1"/>
              </a:solidFill>
              <a:round/>
            </a:ln>
            <a:effectLst/>
          </c:spPr>
          <c:marker>
            <c:symbol val="none"/>
          </c:marker>
          <c:cat>
            <c:numRef>
              <c:f>'g3.12'!$B$31:$J$31</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'g3.12'!$B$32:$J$32</c:f>
              <c:numCache>
                <c:formatCode>0.0</c:formatCode>
                <c:ptCount val="9"/>
                <c:pt idx="0">
                  <c:v>18.023575181014159</c:v>
                </c:pt>
                <c:pt idx="1">
                  <c:v>17.582982567455407</c:v>
                </c:pt>
                <c:pt idx="2">
                  <c:v>18.885011129196535</c:v>
                </c:pt>
                <c:pt idx="3">
                  <c:v>17.630653618193978</c:v>
                </c:pt>
                <c:pt idx="4">
                  <c:v>25.158667997948665</c:v>
                </c:pt>
                <c:pt idx="5">
                  <c:v>28.557820243352715</c:v>
                </c:pt>
                <c:pt idx="6">
                  <c:v>28.845861413429454</c:v>
                </c:pt>
                <c:pt idx="7">
                  <c:v>21.88733411785401</c:v>
                </c:pt>
                <c:pt idx="8">
                  <c:v>15.701011673779577</c:v>
                </c:pt>
              </c:numCache>
            </c:numRef>
          </c:val>
          <c:smooth val="0"/>
          <c:extLst>
            <c:ext xmlns:c16="http://schemas.microsoft.com/office/drawing/2014/chart" uri="{C3380CC4-5D6E-409C-BE32-E72D297353CC}">
              <c16:uniqueId val="{00000002-8051-4942-89C7-1DF47DD9E863}"/>
            </c:ext>
          </c:extLst>
        </c:ser>
        <c:dLbls>
          <c:showLegendKey val="0"/>
          <c:showVal val="0"/>
          <c:showCatName val="0"/>
          <c:showSerName val="0"/>
          <c:showPercent val="0"/>
          <c:showBubbleSize val="0"/>
        </c:dLbls>
        <c:marker val="1"/>
        <c:smooth val="0"/>
        <c:axId val="598110328"/>
        <c:axId val="598110656"/>
      </c:lineChart>
      <c:catAx>
        <c:axId val="598110328"/>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8110656"/>
        <c:crosses val="autoZero"/>
        <c:auto val="1"/>
        <c:lblAlgn val="ctr"/>
        <c:lblOffset val="100"/>
        <c:noMultiLvlLbl val="0"/>
      </c:catAx>
      <c:valAx>
        <c:axId val="598110656"/>
        <c:scaling>
          <c:orientation val="minMax"/>
          <c:max val="30"/>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8110328"/>
        <c:crosses val="autoZero"/>
        <c:crossBetween val="between"/>
      </c:valAx>
      <c:spPr>
        <a:noFill/>
        <a:ln>
          <a:noFill/>
        </a:ln>
        <a:effectLst/>
      </c:spPr>
    </c:plotArea>
    <c:legend>
      <c:legendPos val="b"/>
      <c:layout>
        <c:manualLayout>
          <c:xMode val="edge"/>
          <c:yMode val="edge"/>
          <c:x val="0.44747725284339451"/>
          <c:y val="0.89409667541557303"/>
          <c:w val="0.5106010498687664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531496062992033E-3"/>
          <c:y val="0.14283202807196271"/>
          <c:w val="0.99744685039370073"/>
          <c:h val="0.59238248994198006"/>
        </c:manualLayout>
      </c:layout>
      <c:barChart>
        <c:barDir val="col"/>
        <c:grouping val="stacked"/>
        <c:varyColors val="0"/>
        <c:ser>
          <c:idx val="1"/>
          <c:order val="1"/>
          <c:tx>
            <c:strRef>
              <c:f>'g4.1'!$D$28</c:f>
              <c:strCache>
                <c:ptCount val="1"/>
                <c:pt idx="0">
                  <c:v>Custos das operações industriais</c:v>
                </c:pt>
              </c:strCache>
            </c:strRef>
          </c:tx>
          <c:spPr>
            <a:solidFill>
              <a:schemeClr val="accent2"/>
            </a:solidFill>
            <a:ln>
              <a:noFill/>
            </a:ln>
            <a:effectLst/>
          </c:spPr>
          <c:invertIfNegative val="0"/>
          <c:cat>
            <c:numRef>
              <c:f>'g4.1'!$B$29:$B$36</c:f>
              <c:numCache>
                <c:formatCode>General</c:formatCode>
                <c:ptCount val="8"/>
                <c:pt idx="0">
                  <c:v>2013</c:v>
                </c:pt>
                <c:pt idx="1">
                  <c:v>2014</c:v>
                </c:pt>
                <c:pt idx="2">
                  <c:v>2015</c:v>
                </c:pt>
                <c:pt idx="3">
                  <c:v>2016</c:v>
                </c:pt>
                <c:pt idx="4">
                  <c:v>2017</c:v>
                </c:pt>
                <c:pt idx="5">
                  <c:v>2018</c:v>
                </c:pt>
                <c:pt idx="6">
                  <c:v>2019</c:v>
                </c:pt>
                <c:pt idx="7">
                  <c:v>2020</c:v>
                </c:pt>
              </c:numCache>
            </c:numRef>
          </c:cat>
          <c:val>
            <c:numRef>
              <c:f>'g4.1'!$D$29:$D$36</c:f>
              <c:numCache>
                <c:formatCode>_(* #,##0.00_);_(* \(#,##0.00\);_(* "-"??_);_(@_)</c:formatCode>
                <c:ptCount val="8"/>
                <c:pt idx="0">
                  <c:v>7430411.5989138521</c:v>
                </c:pt>
                <c:pt idx="1">
                  <c:v>8026731.5334915286</c:v>
                </c:pt>
                <c:pt idx="2">
                  <c:v>8046960.5188060533</c:v>
                </c:pt>
                <c:pt idx="3">
                  <c:v>7388722.1054975847</c:v>
                </c:pt>
                <c:pt idx="4">
                  <c:v>7440951.5389644392</c:v>
                </c:pt>
                <c:pt idx="5">
                  <c:v>7199167.186195395</c:v>
                </c:pt>
                <c:pt idx="6">
                  <c:v>6116044.3779550474</c:v>
                </c:pt>
                <c:pt idx="7">
                  <c:v>5990454</c:v>
                </c:pt>
              </c:numCache>
            </c:numRef>
          </c:val>
          <c:extLst>
            <c:ext xmlns:c16="http://schemas.microsoft.com/office/drawing/2014/chart" uri="{C3380CC4-5D6E-409C-BE32-E72D297353CC}">
              <c16:uniqueId val="{00000000-861D-4076-B66B-871618156E7F}"/>
            </c:ext>
          </c:extLst>
        </c:ser>
        <c:ser>
          <c:idx val="2"/>
          <c:order val="2"/>
          <c:tx>
            <c:strRef>
              <c:f>'g4.1'!$E$28</c:f>
              <c:strCache>
                <c:ptCount val="1"/>
                <c:pt idx="0">
                  <c:v>Valor da transformação industrial</c:v>
                </c:pt>
              </c:strCache>
            </c:strRef>
          </c:tx>
          <c:spPr>
            <a:solidFill>
              <a:schemeClr val="accent3"/>
            </a:solidFill>
            <a:ln>
              <a:noFill/>
            </a:ln>
            <a:effectLst/>
          </c:spPr>
          <c:invertIfNegative val="0"/>
          <c:cat>
            <c:numRef>
              <c:f>'g4.1'!$B$29:$B$36</c:f>
              <c:numCache>
                <c:formatCode>General</c:formatCode>
                <c:ptCount val="8"/>
                <c:pt idx="0">
                  <c:v>2013</c:v>
                </c:pt>
                <c:pt idx="1">
                  <c:v>2014</c:v>
                </c:pt>
                <c:pt idx="2">
                  <c:v>2015</c:v>
                </c:pt>
                <c:pt idx="3">
                  <c:v>2016</c:v>
                </c:pt>
                <c:pt idx="4">
                  <c:v>2017</c:v>
                </c:pt>
                <c:pt idx="5">
                  <c:v>2018</c:v>
                </c:pt>
                <c:pt idx="6">
                  <c:v>2019</c:v>
                </c:pt>
                <c:pt idx="7">
                  <c:v>2020</c:v>
                </c:pt>
              </c:numCache>
            </c:numRef>
          </c:cat>
          <c:val>
            <c:numRef>
              <c:f>'g4.1'!$E$29:$E$36</c:f>
              <c:numCache>
                <c:formatCode>_(* #,##0.00_);_(* \(#,##0.00\);_(* "-"??_);_(@_)</c:formatCode>
                <c:ptCount val="8"/>
                <c:pt idx="0">
                  <c:v>7525940.9874302642</c:v>
                </c:pt>
                <c:pt idx="1">
                  <c:v>7097732.0972121973</c:v>
                </c:pt>
                <c:pt idx="2">
                  <c:v>6587224.0497432053</c:v>
                </c:pt>
                <c:pt idx="3">
                  <c:v>5836391.2664796654</c:v>
                </c:pt>
                <c:pt idx="4">
                  <c:v>5750986.9533839123</c:v>
                </c:pt>
                <c:pt idx="5">
                  <c:v>6188973.9099591952</c:v>
                </c:pt>
                <c:pt idx="6">
                  <c:v>5866067.4847657839</c:v>
                </c:pt>
                <c:pt idx="7">
                  <c:v>4940314</c:v>
                </c:pt>
              </c:numCache>
            </c:numRef>
          </c:val>
          <c:extLst>
            <c:ext xmlns:c16="http://schemas.microsoft.com/office/drawing/2014/chart" uri="{C3380CC4-5D6E-409C-BE32-E72D297353CC}">
              <c16:uniqueId val="{00000001-861D-4076-B66B-871618156E7F}"/>
            </c:ext>
          </c:extLst>
        </c:ser>
        <c:dLbls>
          <c:showLegendKey val="0"/>
          <c:showVal val="0"/>
          <c:showCatName val="0"/>
          <c:showSerName val="0"/>
          <c:showPercent val="0"/>
          <c:showBubbleSize val="0"/>
        </c:dLbls>
        <c:gapWidth val="120"/>
        <c:overlap val="100"/>
        <c:axId val="309505856"/>
        <c:axId val="309508992"/>
      </c:barChart>
      <c:lineChart>
        <c:grouping val="standard"/>
        <c:varyColors val="0"/>
        <c:ser>
          <c:idx val="0"/>
          <c:order val="0"/>
          <c:tx>
            <c:strRef>
              <c:f>'g4.1'!$C$28</c:f>
              <c:strCache>
                <c:ptCount val="1"/>
                <c:pt idx="0">
                  <c:v>Valor bruto da produção industrial</c:v>
                </c:pt>
              </c:strCache>
            </c:strRef>
          </c:tx>
          <c:spPr>
            <a:ln w="28575" cap="rnd">
              <a:solidFill>
                <a:schemeClr val="accent1"/>
              </a:solidFill>
              <a:round/>
            </a:ln>
            <a:effectLst/>
          </c:spPr>
          <c:marker>
            <c:symbol val="none"/>
          </c:marker>
          <c:cat>
            <c:numRef>
              <c:f>'g4.1'!$B$29:$B$36</c:f>
              <c:numCache>
                <c:formatCode>General</c:formatCode>
                <c:ptCount val="8"/>
                <c:pt idx="0">
                  <c:v>2013</c:v>
                </c:pt>
                <c:pt idx="1">
                  <c:v>2014</c:v>
                </c:pt>
                <c:pt idx="2">
                  <c:v>2015</c:v>
                </c:pt>
                <c:pt idx="3">
                  <c:v>2016</c:v>
                </c:pt>
                <c:pt idx="4">
                  <c:v>2017</c:v>
                </c:pt>
                <c:pt idx="5">
                  <c:v>2018</c:v>
                </c:pt>
                <c:pt idx="6">
                  <c:v>2019</c:v>
                </c:pt>
                <c:pt idx="7">
                  <c:v>2020</c:v>
                </c:pt>
              </c:numCache>
            </c:numRef>
          </c:cat>
          <c:val>
            <c:numRef>
              <c:f>'g4.1'!$C$29:$C$36</c:f>
              <c:numCache>
                <c:formatCode>_(* #,##0.00_);_(* \(#,##0.00\);_(* "-"??_);_(@_)</c:formatCode>
                <c:ptCount val="8"/>
                <c:pt idx="0">
                  <c:v>14956352.586344117</c:v>
                </c:pt>
                <c:pt idx="1">
                  <c:v>15124463.630703727</c:v>
                </c:pt>
                <c:pt idx="2">
                  <c:v>14634183.156040037</c:v>
                </c:pt>
                <c:pt idx="3">
                  <c:v>13225113.371977251</c:v>
                </c:pt>
                <c:pt idx="4">
                  <c:v>13191938.492348351</c:v>
                </c:pt>
                <c:pt idx="5">
                  <c:v>13388134.90420359</c:v>
                </c:pt>
                <c:pt idx="6">
                  <c:v>11982111.862720832</c:v>
                </c:pt>
                <c:pt idx="7">
                  <c:v>10930769</c:v>
                </c:pt>
              </c:numCache>
            </c:numRef>
          </c:val>
          <c:smooth val="0"/>
          <c:extLst>
            <c:ext xmlns:c16="http://schemas.microsoft.com/office/drawing/2014/chart" uri="{C3380CC4-5D6E-409C-BE32-E72D297353CC}">
              <c16:uniqueId val="{0000000F-861D-4076-B66B-871618156E7F}"/>
            </c:ext>
          </c:extLst>
        </c:ser>
        <c:dLbls>
          <c:showLegendKey val="0"/>
          <c:showVal val="0"/>
          <c:showCatName val="0"/>
          <c:showSerName val="0"/>
          <c:showPercent val="0"/>
          <c:showBubbleSize val="0"/>
        </c:dLbls>
        <c:marker val="1"/>
        <c:smooth val="0"/>
        <c:axId val="309505856"/>
        <c:axId val="309508992"/>
      </c:lineChart>
      <c:catAx>
        <c:axId val="30950585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309508992"/>
        <c:crosses val="autoZero"/>
        <c:auto val="1"/>
        <c:lblAlgn val="ctr"/>
        <c:lblOffset val="100"/>
        <c:noMultiLvlLbl val="0"/>
      </c:catAx>
      <c:valAx>
        <c:axId val="30950899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09505856"/>
        <c:crosses val="autoZero"/>
        <c:crossBetween val="between"/>
      </c:valAx>
      <c:spPr>
        <a:noFill/>
        <a:ln>
          <a:noFill/>
        </a:ln>
        <a:effectLst/>
      </c:spPr>
    </c:plotArea>
    <c:legend>
      <c:legendPos val="b"/>
      <c:layout>
        <c:manualLayout>
          <c:xMode val="edge"/>
          <c:yMode val="edge"/>
          <c:x val="0.30815857392825891"/>
          <c:y val="0.8188557461624848"/>
          <c:w val="0.67534930008748906"/>
          <c:h val="0.1403379654740307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219816272965874E-2"/>
          <c:y val="0.13425925925925927"/>
          <c:w val="0.79089370078740162"/>
          <c:h val="0.60614173228346468"/>
        </c:manualLayout>
      </c:layout>
      <c:barChart>
        <c:barDir val="col"/>
        <c:grouping val="clustered"/>
        <c:varyColors val="0"/>
        <c:ser>
          <c:idx val="0"/>
          <c:order val="0"/>
          <c:tx>
            <c:strRef>
              <c:f>'g4.2'!$C$14</c:f>
              <c:strCache>
                <c:ptCount val="1"/>
                <c:pt idx="0">
                  <c:v>Número de unidades locais*</c:v>
                </c:pt>
              </c:strCache>
            </c:strRef>
          </c:tx>
          <c:spPr>
            <a:solidFill>
              <a:schemeClr val="accent1"/>
            </a:solidFill>
            <a:ln>
              <a:noFill/>
            </a:ln>
            <a:effectLst/>
          </c:spPr>
          <c:invertIfNegative val="0"/>
          <c:cat>
            <c:numRef>
              <c:f>'g4.2'!$B$15:$B$25</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'g4.2'!$C$15:$C$25</c:f>
              <c:numCache>
                <c:formatCode>_-* #,##0_-;\-* #,##0_-;_-* "-"??_-;_-@_-</c:formatCode>
                <c:ptCount val="11"/>
                <c:pt idx="0">
                  <c:v>881</c:v>
                </c:pt>
                <c:pt idx="1">
                  <c:v>1043</c:v>
                </c:pt>
                <c:pt idx="2">
                  <c:v>955</c:v>
                </c:pt>
                <c:pt idx="3">
                  <c:v>1126</c:v>
                </c:pt>
                <c:pt idx="4">
                  <c:v>1090</c:v>
                </c:pt>
                <c:pt idx="5">
                  <c:v>1119</c:v>
                </c:pt>
                <c:pt idx="6">
                  <c:v>1157</c:v>
                </c:pt>
                <c:pt idx="7" formatCode="General">
                  <c:v>1096</c:v>
                </c:pt>
                <c:pt idx="8" formatCode="General">
                  <c:v>991</c:v>
                </c:pt>
                <c:pt idx="9" formatCode="General">
                  <c:v>1017</c:v>
                </c:pt>
                <c:pt idx="10" formatCode="General">
                  <c:v>1026</c:v>
                </c:pt>
              </c:numCache>
            </c:numRef>
          </c:val>
          <c:extLst>
            <c:ext xmlns:c16="http://schemas.microsoft.com/office/drawing/2014/chart" uri="{C3380CC4-5D6E-409C-BE32-E72D297353CC}">
              <c16:uniqueId val="{00000000-5C89-470E-80F9-4C6AA0F33FB1}"/>
            </c:ext>
          </c:extLst>
        </c:ser>
        <c:dLbls>
          <c:showLegendKey val="0"/>
          <c:showVal val="0"/>
          <c:showCatName val="0"/>
          <c:showSerName val="0"/>
          <c:showPercent val="0"/>
          <c:showBubbleSize val="0"/>
        </c:dLbls>
        <c:gapWidth val="50"/>
        <c:overlap val="-27"/>
        <c:axId val="309507032"/>
        <c:axId val="309504288"/>
      </c:barChart>
      <c:lineChart>
        <c:grouping val="standard"/>
        <c:varyColors val="0"/>
        <c:ser>
          <c:idx val="1"/>
          <c:order val="1"/>
          <c:tx>
            <c:strRef>
              <c:f>'g4.2'!$D$14</c:f>
              <c:strCache>
                <c:ptCount val="1"/>
                <c:pt idx="0">
                  <c:v>Pessoal ocupado em 31/12 (direita)</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headEnd type="oval"/>
              </a:ln>
              <a:effectLst/>
            </c:spPr>
            <c:extLst>
              <c:ext xmlns:c16="http://schemas.microsoft.com/office/drawing/2014/chart" uri="{C3380CC4-5D6E-409C-BE32-E72D297353CC}">
                <c16:uniqueId val="{00000002-5C89-470E-80F9-4C6AA0F33FB1}"/>
              </c:ext>
            </c:extLst>
          </c:dPt>
          <c:dPt>
            <c:idx val="1"/>
            <c:marker>
              <c:symbol val="none"/>
            </c:marker>
            <c:bubble3D val="0"/>
            <c:spPr>
              <a:ln w="28575" cap="rnd">
                <a:solidFill>
                  <a:schemeClr val="accent2"/>
                </a:solidFill>
                <a:round/>
                <a:headEnd type="oval"/>
                <a:tailEnd type="oval"/>
              </a:ln>
              <a:effectLst/>
            </c:spPr>
            <c:extLst>
              <c:ext xmlns:c16="http://schemas.microsoft.com/office/drawing/2014/chart" uri="{C3380CC4-5D6E-409C-BE32-E72D297353CC}">
                <c16:uniqueId val="{00000004-5C89-470E-80F9-4C6AA0F33FB1}"/>
              </c:ext>
            </c:extLst>
          </c:dPt>
          <c:dPt>
            <c:idx val="2"/>
            <c:marker>
              <c:symbol val="none"/>
            </c:marker>
            <c:bubble3D val="0"/>
            <c:spPr>
              <a:ln w="28575" cap="rnd">
                <a:solidFill>
                  <a:schemeClr val="accent2"/>
                </a:solidFill>
                <a:round/>
                <a:headEnd type="oval"/>
                <a:tailEnd type="oval"/>
              </a:ln>
              <a:effectLst/>
            </c:spPr>
            <c:extLst>
              <c:ext xmlns:c16="http://schemas.microsoft.com/office/drawing/2014/chart" uri="{C3380CC4-5D6E-409C-BE32-E72D297353CC}">
                <c16:uniqueId val="{00000006-5C89-470E-80F9-4C6AA0F33FB1}"/>
              </c:ext>
            </c:extLst>
          </c:dPt>
          <c:dPt>
            <c:idx val="3"/>
            <c:marker>
              <c:symbol val="none"/>
            </c:marker>
            <c:bubble3D val="0"/>
            <c:spPr>
              <a:ln w="28575" cap="rnd">
                <a:solidFill>
                  <a:schemeClr val="accent2"/>
                </a:solidFill>
                <a:round/>
                <a:headEnd type="oval"/>
                <a:tailEnd type="oval"/>
              </a:ln>
              <a:effectLst/>
            </c:spPr>
            <c:extLst>
              <c:ext xmlns:c16="http://schemas.microsoft.com/office/drawing/2014/chart" uri="{C3380CC4-5D6E-409C-BE32-E72D297353CC}">
                <c16:uniqueId val="{00000008-5C89-470E-80F9-4C6AA0F33FB1}"/>
              </c:ext>
            </c:extLst>
          </c:dPt>
          <c:dPt>
            <c:idx val="4"/>
            <c:marker>
              <c:symbol val="none"/>
            </c:marker>
            <c:bubble3D val="0"/>
            <c:spPr>
              <a:ln w="28575" cap="rnd">
                <a:solidFill>
                  <a:schemeClr val="accent2"/>
                </a:solidFill>
                <a:round/>
                <a:headEnd type="oval"/>
                <a:tailEnd type="oval"/>
              </a:ln>
              <a:effectLst/>
            </c:spPr>
            <c:extLst>
              <c:ext xmlns:c16="http://schemas.microsoft.com/office/drawing/2014/chart" uri="{C3380CC4-5D6E-409C-BE32-E72D297353CC}">
                <c16:uniqueId val="{0000000A-5C89-470E-80F9-4C6AA0F33FB1}"/>
              </c:ext>
            </c:extLst>
          </c:dPt>
          <c:dPt>
            <c:idx val="5"/>
            <c:marker>
              <c:symbol val="none"/>
            </c:marker>
            <c:bubble3D val="0"/>
            <c:extLst>
              <c:ext xmlns:c16="http://schemas.microsoft.com/office/drawing/2014/chart" uri="{C3380CC4-5D6E-409C-BE32-E72D297353CC}">
                <c16:uniqueId val="{0000000B-5C89-470E-80F9-4C6AA0F33FB1}"/>
              </c:ext>
            </c:extLst>
          </c:dPt>
          <c:dPt>
            <c:idx val="6"/>
            <c:marker>
              <c:symbol val="none"/>
            </c:marker>
            <c:bubble3D val="0"/>
            <c:extLst>
              <c:ext xmlns:c16="http://schemas.microsoft.com/office/drawing/2014/chart" uri="{C3380CC4-5D6E-409C-BE32-E72D297353CC}">
                <c16:uniqueId val="{0000000C-5C89-470E-80F9-4C6AA0F33FB1}"/>
              </c:ext>
            </c:extLst>
          </c:dPt>
          <c:dPt>
            <c:idx val="7"/>
            <c:marker>
              <c:symbol val="none"/>
            </c:marker>
            <c:bubble3D val="0"/>
            <c:extLst>
              <c:ext xmlns:c16="http://schemas.microsoft.com/office/drawing/2014/chart" uri="{C3380CC4-5D6E-409C-BE32-E72D297353CC}">
                <c16:uniqueId val="{0000000D-5C89-470E-80F9-4C6AA0F33FB1}"/>
              </c:ext>
            </c:extLst>
          </c:dPt>
          <c:dPt>
            <c:idx val="8"/>
            <c:marker>
              <c:symbol val="none"/>
            </c:marker>
            <c:bubble3D val="0"/>
            <c:extLst>
              <c:ext xmlns:c16="http://schemas.microsoft.com/office/drawing/2014/chart" uri="{C3380CC4-5D6E-409C-BE32-E72D297353CC}">
                <c16:uniqueId val="{0000000E-A698-4589-84A0-F117AD48DC64}"/>
              </c:ext>
            </c:extLst>
          </c:dPt>
          <c:dPt>
            <c:idx val="9"/>
            <c:marker>
              <c:symbol val="none"/>
            </c:marker>
            <c:bubble3D val="0"/>
            <c:extLst>
              <c:ext xmlns:c16="http://schemas.microsoft.com/office/drawing/2014/chart" uri="{C3380CC4-5D6E-409C-BE32-E72D297353CC}">
                <c16:uniqueId val="{0000000F-73A3-4667-B59C-AF2D0A5CE8B4}"/>
              </c:ext>
            </c:extLst>
          </c:dPt>
          <c:cat>
            <c:numRef>
              <c:f>'g4.2'!$B$15:$B$25</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'g4.2'!$D$15:$D$25</c:f>
              <c:numCache>
                <c:formatCode>_-* #,##0_-;\-* #,##0_-;_-* "-"??_-;_-@_-</c:formatCode>
                <c:ptCount val="11"/>
                <c:pt idx="0">
                  <c:v>41336</c:v>
                </c:pt>
                <c:pt idx="1">
                  <c:v>45552</c:v>
                </c:pt>
                <c:pt idx="2">
                  <c:v>48410</c:v>
                </c:pt>
                <c:pt idx="3">
                  <c:v>50316</c:v>
                </c:pt>
                <c:pt idx="4">
                  <c:v>49325</c:v>
                </c:pt>
                <c:pt idx="5">
                  <c:v>49879</c:v>
                </c:pt>
                <c:pt idx="6">
                  <c:v>43391</c:v>
                </c:pt>
                <c:pt idx="7" formatCode="General">
                  <c:v>43552</c:v>
                </c:pt>
                <c:pt idx="8" formatCode="General">
                  <c:v>42627</c:v>
                </c:pt>
                <c:pt idx="9" formatCode="General">
                  <c:v>40604</c:v>
                </c:pt>
                <c:pt idx="10" formatCode="General">
                  <c:v>42273</c:v>
                </c:pt>
              </c:numCache>
            </c:numRef>
          </c:val>
          <c:smooth val="0"/>
          <c:extLst>
            <c:ext xmlns:c16="http://schemas.microsoft.com/office/drawing/2014/chart" uri="{C3380CC4-5D6E-409C-BE32-E72D297353CC}">
              <c16:uniqueId val="{0000000E-5C89-470E-80F9-4C6AA0F33FB1}"/>
            </c:ext>
          </c:extLst>
        </c:ser>
        <c:dLbls>
          <c:showLegendKey val="0"/>
          <c:showVal val="0"/>
          <c:showCatName val="0"/>
          <c:showSerName val="0"/>
          <c:showPercent val="0"/>
          <c:showBubbleSize val="0"/>
        </c:dLbls>
        <c:marker val="1"/>
        <c:smooth val="0"/>
        <c:axId val="309507816"/>
        <c:axId val="309504680"/>
      </c:lineChart>
      <c:catAx>
        <c:axId val="309507032"/>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09504288"/>
        <c:crossesAt val="500"/>
        <c:auto val="1"/>
        <c:lblAlgn val="ctr"/>
        <c:lblOffset val="100"/>
        <c:noMultiLvlLbl val="0"/>
      </c:catAx>
      <c:valAx>
        <c:axId val="309504288"/>
        <c:scaling>
          <c:orientation val="minMax"/>
          <c:max val="1500"/>
          <c:min val="5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09507032"/>
        <c:crosses val="autoZero"/>
        <c:crossBetween val="between"/>
      </c:valAx>
      <c:valAx>
        <c:axId val="309504680"/>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09507816"/>
        <c:crosses val="max"/>
        <c:crossBetween val="between"/>
      </c:valAx>
      <c:catAx>
        <c:axId val="309507816"/>
        <c:scaling>
          <c:orientation val="minMax"/>
        </c:scaling>
        <c:delete val="1"/>
        <c:axPos val="b"/>
        <c:numFmt formatCode="General" sourceLinked="1"/>
        <c:majorTickMark val="out"/>
        <c:minorTickMark val="none"/>
        <c:tickLblPos val="nextTo"/>
        <c:crossAx val="309504680"/>
        <c:crosses val="autoZero"/>
        <c:auto val="1"/>
        <c:lblAlgn val="ctr"/>
        <c:lblOffset val="100"/>
        <c:noMultiLvlLbl val="0"/>
      </c:catAx>
      <c:spPr>
        <a:noFill/>
        <a:ln>
          <a:noFill/>
        </a:ln>
        <a:effectLst/>
      </c:spPr>
    </c:plotArea>
    <c:legend>
      <c:legendPos val="b"/>
      <c:layout>
        <c:manualLayout>
          <c:xMode val="edge"/>
          <c:yMode val="edge"/>
          <c:x val="0.13565988626421699"/>
          <c:y val="0.82928186060075804"/>
          <c:w val="0.83423556430446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219816272965874E-2"/>
          <c:y val="0.13425925925925927"/>
          <c:w val="0.87122462817147861"/>
          <c:h val="0.58125692621755609"/>
        </c:manualLayout>
      </c:layout>
      <c:barChart>
        <c:barDir val="col"/>
        <c:grouping val="stacked"/>
        <c:varyColors val="0"/>
        <c:ser>
          <c:idx val="1"/>
          <c:order val="1"/>
          <c:tx>
            <c:strRef>
              <c:f>'g5.1'!$D$21</c:f>
              <c:strCache>
                <c:ptCount val="1"/>
                <c:pt idx="0">
                  <c:v>Consumo intermediário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'g5.1'!$B$22:$B$32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'g5.1'!$D$22:$D$32</c:f>
              <c:numCache>
                <c:formatCode>#,##0</c:formatCode>
                <c:ptCount val="11"/>
                <c:pt idx="0">
                  <c:v>2116.5016560927452</c:v>
                </c:pt>
                <c:pt idx="1">
                  <c:v>2177.0590984412875</c:v>
                </c:pt>
                <c:pt idx="2">
                  <c:v>2303.9283371614397</c:v>
                </c:pt>
                <c:pt idx="3">
                  <c:v>2281.947478976334</c:v>
                </c:pt>
                <c:pt idx="4">
                  <c:v>2227.7822676365117</c:v>
                </c:pt>
                <c:pt idx="5">
                  <c:v>1992.0782929727193</c:v>
                </c:pt>
                <c:pt idx="6">
                  <c:v>1806.6489543811681</c:v>
                </c:pt>
                <c:pt idx="7">
                  <c:v>1623.5383014228667</c:v>
                </c:pt>
                <c:pt idx="8">
                  <c:v>1618.0457629103375</c:v>
                </c:pt>
                <c:pt idx="9">
                  <c:v>1620.2447503701578</c:v>
                </c:pt>
                <c:pt idx="10">
                  <c:v>1524.0158093074601</c:v>
                </c:pt>
              </c:numCache>
            </c:numRef>
          </c:val>
          <c:extLst>
            <c:ext xmlns:c16="http://schemas.microsoft.com/office/drawing/2014/chart" uri="{C3380CC4-5D6E-409C-BE32-E72D297353CC}">
              <c16:uniqueId val="{00000001-5930-4737-845B-E939DC300B72}"/>
            </c:ext>
          </c:extLst>
        </c:ser>
        <c:ser>
          <c:idx val="2"/>
          <c:order val="2"/>
          <c:tx>
            <c:strRef>
              <c:f>'g5.1'!$E$21</c:f>
              <c:strCache>
                <c:ptCount val="1"/>
                <c:pt idx="0">
                  <c:v>Valor Adicionado Bruto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'g5.1'!$B$22:$B$32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'g5.1'!$E$22:$E$32</c:f>
              <c:numCache>
                <c:formatCode>#,##0</c:formatCode>
                <c:ptCount val="11"/>
                <c:pt idx="0">
                  <c:v>2191.3092446105034</c:v>
                </c:pt>
                <c:pt idx="1">
                  <c:v>2335.2336371538145</c:v>
                </c:pt>
                <c:pt idx="2">
                  <c:v>2452.0288920701132</c:v>
                </c:pt>
                <c:pt idx="3">
                  <c:v>2448.6725568802517</c:v>
                </c:pt>
                <c:pt idx="4">
                  <c:v>2429.8896533465008</c:v>
                </c:pt>
                <c:pt idx="5">
                  <c:v>2229.6656514225033</c:v>
                </c:pt>
                <c:pt idx="6">
                  <c:v>2058.5916653660083</c:v>
                </c:pt>
                <c:pt idx="7">
                  <c:v>1787.1230527859491</c:v>
                </c:pt>
                <c:pt idx="8">
                  <c:v>1732.4921921158027</c:v>
                </c:pt>
                <c:pt idx="9">
                  <c:v>1748.8431348556478</c:v>
                </c:pt>
                <c:pt idx="10">
                  <c:v>1638.5645404567501</c:v>
                </c:pt>
              </c:numCache>
            </c:numRef>
          </c:val>
          <c:extLst>
            <c:ext xmlns:c16="http://schemas.microsoft.com/office/drawing/2014/chart" uri="{C3380CC4-5D6E-409C-BE32-E72D297353CC}">
              <c16:uniqueId val="{00000002-5930-4737-845B-E939DC300B72}"/>
            </c:ext>
          </c:extLst>
        </c:ser>
        <c:dLbls>
          <c:showLegendKey val="0"/>
          <c:showVal val="0"/>
          <c:showCatName val="0"/>
          <c:showSerName val="0"/>
          <c:showPercent val="0"/>
          <c:showBubbleSize val="0"/>
        </c:dLbls>
        <c:gapWidth val="60"/>
        <c:overlap val="100"/>
        <c:axId val="403548352"/>
        <c:axId val="403548744"/>
      </c:barChart>
      <c:lineChart>
        <c:grouping val="standard"/>
        <c:varyColors val="0"/>
        <c:ser>
          <c:idx val="0"/>
          <c:order val="0"/>
          <c:tx>
            <c:strRef>
              <c:f>'g5.1'!$C$21</c:f>
              <c:strCache>
                <c:ptCount val="1"/>
                <c:pt idx="0">
                  <c:v>Valor Bruto da Produção</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'g5.1'!$B$22:$B$32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'g5.1'!$C$22:$C$32</c:f>
              <c:numCache>
                <c:formatCode>#,##0</c:formatCode>
                <c:ptCount val="11"/>
                <c:pt idx="0">
                  <c:v>4309.9248262813608</c:v>
                </c:pt>
                <c:pt idx="1">
                  <c:v>4520.2536529547488</c:v>
                </c:pt>
                <c:pt idx="2">
                  <c:v>4764.8077459795368</c:v>
                </c:pt>
                <c:pt idx="3">
                  <c:v>4738.9434168081443</c:v>
                </c:pt>
                <c:pt idx="4">
                  <c:v>4665.8957889660951</c:v>
                </c:pt>
                <c:pt idx="5">
                  <c:v>4230.0716568882799</c:v>
                </c:pt>
                <c:pt idx="6">
                  <c:v>3873.6537346234227</c:v>
                </c:pt>
                <c:pt idx="7">
                  <c:v>3415.1046951943599</c:v>
                </c:pt>
                <c:pt idx="8">
                  <c:v>3351.6791381668072</c:v>
                </c:pt>
                <c:pt idx="9">
                  <c:v>3368.8463871302147</c:v>
                </c:pt>
                <c:pt idx="10">
                  <c:v>3162.58034976421</c:v>
                </c:pt>
              </c:numCache>
            </c:numRef>
          </c:val>
          <c:smooth val="0"/>
          <c:extLst>
            <c:ext xmlns:c16="http://schemas.microsoft.com/office/drawing/2014/chart" uri="{C3380CC4-5D6E-409C-BE32-E72D297353CC}">
              <c16:uniqueId val="{00000000-5930-4737-845B-E939DC300B72}"/>
            </c:ext>
          </c:extLst>
        </c:ser>
        <c:dLbls>
          <c:showLegendKey val="0"/>
          <c:showVal val="0"/>
          <c:showCatName val="0"/>
          <c:showSerName val="0"/>
          <c:showPercent val="0"/>
          <c:showBubbleSize val="0"/>
        </c:dLbls>
        <c:marker val="1"/>
        <c:smooth val="0"/>
        <c:axId val="403548352"/>
        <c:axId val="403548744"/>
      </c:lineChart>
      <c:lineChart>
        <c:grouping val="standard"/>
        <c:varyColors val="0"/>
        <c:ser>
          <c:idx val="3"/>
          <c:order val="3"/>
          <c:tx>
            <c:strRef>
              <c:f>'g5.1'!$F$21</c:f>
              <c:strCache>
                <c:ptCount val="1"/>
                <c:pt idx="0">
                  <c:v>VAB: variação do volume (direita)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'g5.1'!$B$22:$B$32</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'g5.1'!$F$22:$F$32</c:f>
              <c:numCache>
                <c:formatCode>_-* #,##0.0_-;\-* #,##0.0_-;_-* "-"??_-;_-@_-</c:formatCode>
                <c:ptCount val="11"/>
                <c:pt idx="1">
                  <c:v>6.567963554084888</c:v>
                </c:pt>
                <c:pt idx="2">
                  <c:v>5.0014376745039169</c:v>
                </c:pt>
                <c:pt idx="3">
                  <c:v>-0.13687992016389039</c:v>
                </c:pt>
                <c:pt idx="4">
                  <c:v>-0.76706472986659557</c:v>
                </c:pt>
                <c:pt idx="5">
                  <c:v>-8.2400450427139287</c:v>
                </c:pt>
                <c:pt idx="6">
                  <c:v>-7.6726295688033801</c:v>
                </c:pt>
                <c:pt idx="7">
                  <c:v>-13.187103452679771</c:v>
                </c:pt>
                <c:pt idx="8">
                  <c:v>-3.0569165668241083</c:v>
                </c:pt>
                <c:pt idx="9">
                  <c:v>0.94378161207622213</c:v>
                </c:pt>
                <c:pt idx="10">
                  <c:v>-6.3058025160158344</c:v>
                </c:pt>
              </c:numCache>
            </c:numRef>
          </c:val>
          <c:smooth val="0"/>
          <c:extLst>
            <c:ext xmlns:c16="http://schemas.microsoft.com/office/drawing/2014/chart" uri="{C3380CC4-5D6E-409C-BE32-E72D297353CC}">
              <c16:uniqueId val="{00000005-5930-4737-845B-E939DC300B72}"/>
            </c:ext>
          </c:extLst>
        </c:ser>
        <c:dLbls>
          <c:showLegendKey val="0"/>
          <c:showVal val="0"/>
          <c:showCatName val="0"/>
          <c:showSerName val="0"/>
          <c:showPercent val="0"/>
          <c:showBubbleSize val="0"/>
        </c:dLbls>
        <c:marker val="1"/>
        <c:smooth val="0"/>
        <c:axId val="704661592"/>
        <c:axId val="704641256"/>
      </c:lineChart>
      <c:catAx>
        <c:axId val="403548352"/>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548744"/>
        <c:crosses val="autoZero"/>
        <c:auto val="1"/>
        <c:lblAlgn val="ctr"/>
        <c:lblOffset val="100"/>
        <c:noMultiLvlLbl val="0"/>
      </c:catAx>
      <c:valAx>
        <c:axId val="403548744"/>
        <c:scaling>
          <c:orientation val="minMax"/>
          <c:min val="0"/>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548352"/>
        <c:crosses val="autoZero"/>
        <c:crossBetween val="between"/>
      </c:valAx>
      <c:valAx>
        <c:axId val="70464125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04661592"/>
        <c:crosses val="max"/>
        <c:crossBetween val="between"/>
      </c:valAx>
      <c:catAx>
        <c:axId val="704661592"/>
        <c:scaling>
          <c:orientation val="minMax"/>
        </c:scaling>
        <c:delete val="1"/>
        <c:axPos val="b"/>
        <c:numFmt formatCode="General" sourceLinked="1"/>
        <c:majorTickMark val="out"/>
        <c:minorTickMark val="none"/>
        <c:tickLblPos val="nextTo"/>
        <c:crossAx val="704641256"/>
        <c:crosses val="autoZero"/>
        <c:auto val="1"/>
        <c:lblAlgn val="ctr"/>
        <c:lblOffset val="100"/>
        <c:noMultiLvlLbl val="0"/>
      </c:catAx>
      <c:spPr>
        <a:noFill/>
        <a:ln>
          <a:noFill/>
        </a:ln>
        <a:effectLst/>
      </c:spPr>
    </c:plotArea>
    <c:legend>
      <c:legendPos val="b"/>
      <c:layout>
        <c:manualLayout>
          <c:xMode val="edge"/>
          <c:yMode val="edge"/>
          <c:x val="0.23199414697261708"/>
          <c:y val="0.79726200401420411"/>
          <c:w val="0.76450701128888243"/>
          <c:h val="0.106863671452833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47003499562554"/>
          <c:y val="0.18500801983085446"/>
          <c:w val="0.87630774278215218"/>
          <c:h val="0.63946704578594338"/>
        </c:manualLayout>
      </c:layout>
      <c:lineChart>
        <c:grouping val="standard"/>
        <c:varyColors val="0"/>
        <c:ser>
          <c:idx val="1"/>
          <c:order val="1"/>
          <c:tx>
            <c:strRef>
              <c:f>'g5.2'!$P$18</c:f>
              <c:strCache>
                <c:ptCount val="1"/>
                <c:pt idx="0">
                  <c:v>Se/Ne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'g5.2'!$N$19:$N$28</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'g5.2'!$P$19:$P$28</c:f>
              <c:numCache>
                <c:formatCode>0.0</c:formatCode>
                <c:ptCount val="10"/>
                <c:pt idx="0">
                  <c:v>56.180640547532725</c:v>
                </c:pt>
                <c:pt idx="1">
                  <c:v>62.788578876591984</c:v>
                </c:pt>
                <c:pt idx="2">
                  <c:v>71.395683596244211</c:v>
                </c:pt>
                <c:pt idx="3">
                  <c:v>60.072735689934085</c:v>
                </c:pt>
                <c:pt idx="4">
                  <c:v>52.608282125190243</c:v>
                </c:pt>
                <c:pt idx="5">
                  <c:v>48.795995305220906</c:v>
                </c:pt>
                <c:pt idx="6">
                  <c:v>45.941737334441399</c:v>
                </c:pt>
                <c:pt idx="7">
                  <c:v>37.840386502034008</c:v>
                </c:pt>
                <c:pt idx="8">
                  <c:v>35.734807568683394</c:v>
                </c:pt>
                <c:pt idx="9">
                  <c:v>27.617850122049653</c:v>
                </c:pt>
              </c:numCache>
            </c:numRef>
          </c:val>
          <c:smooth val="0"/>
          <c:extLst>
            <c:ext xmlns:c16="http://schemas.microsoft.com/office/drawing/2014/chart" uri="{C3380CC4-5D6E-409C-BE32-E72D297353CC}">
              <c16:uniqueId val="{00000000-8867-4B1C-A08C-ED294D23444F}"/>
            </c:ext>
          </c:extLst>
        </c:ser>
        <c:dLbls>
          <c:showLegendKey val="0"/>
          <c:showVal val="0"/>
          <c:showCatName val="0"/>
          <c:showSerName val="0"/>
          <c:showPercent val="0"/>
          <c:showBubbleSize val="0"/>
        </c:dLbls>
        <c:marker val="1"/>
        <c:smooth val="0"/>
        <c:axId val="403547568"/>
        <c:axId val="403551488"/>
      </c:lineChart>
      <c:lineChart>
        <c:grouping val="standard"/>
        <c:varyColors val="0"/>
        <c:ser>
          <c:idx val="0"/>
          <c:order val="0"/>
          <c:tx>
            <c:strRef>
              <c:f>'g5.2'!$O$18</c:f>
              <c:strCache>
                <c:ptCount val="1"/>
                <c:pt idx="0">
                  <c:v>Se/Br (direita)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'g5.2'!$N$19:$N$28</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'g5.2'!$O$19:$O$28</c:f>
              <c:numCache>
                <c:formatCode>0.0</c:formatCode>
                <c:ptCount val="10"/>
                <c:pt idx="0">
                  <c:v>8.1989623403868954</c:v>
                </c:pt>
                <c:pt idx="1">
                  <c:v>9.1375751318387497</c:v>
                </c:pt>
                <c:pt idx="2">
                  <c:v>10.837919554485422</c:v>
                </c:pt>
                <c:pt idx="3">
                  <c:v>9.4080304678185254</c:v>
                </c:pt>
                <c:pt idx="4">
                  <c:v>8.1150697667459415</c:v>
                </c:pt>
                <c:pt idx="5">
                  <c:v>7.7839829579123947</c:v>
                </c:pt>
                <c:pt idx="6">
                  <c:v>7.1484115011755502</c:v>
                </c:pt>
                <c:pt idx="7">
                  <c:v>5.7738778193995195</c:v>
                </c:pt>
                <c:pt idx="8">
                  <c:v>5.309844212136281</c:v>
                </c:pt>
                <c:pt idx="9">
                  <c:v>4.0854633925456776</c:v>
                </c:pt>
              </c:numCache>
            </c:numRef>
          </c:val>
          <c:smooth val="0"/>
          <c:extLst>
            <c:ext xmlns:c16="http://schemas.microsoft.com/office/drawing/2014/chart" uri="{C3380CC4-5D6E-409C-BE32-E72D297353CC}">
              <c16:uniqueId val="{00000001-8867-4B1C-A08C-ED294D23444F}"/>
            </c:ext>
          </c:extLst>
        </c:ser>
        <c:dLbls>
          <c:showLegendKey val="0"/>
          <c:showVal val="0"/>
          <c:showCatName val="0"/>
          <c:showSerName val="0"/>
          <c:showPercent val="0"/>
          <c:showBubbleSize val="0"/>
        </c:dLbls>
        <c:marker val="1"/>
        <c:smooth val="0"/>
        <c:axId val="616615912"/>
        <c:axId val="518208456"/>
      </c:lineChart>
      <c:catAx>
        <c:axId val="403547568"/>
        <c:scaling>
          <c:orientation val="minMax"/>
        </c:scaling>
        <c:delete val="0"/>
        <c:axPos val="b"/>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pt-BR"/>
          </a:p>
        </c:txPr>
        <c:crossAx val="403551488"/>
        <c:crosses val="autoZero"/>
        <c:auto val="1"/>
        <c:lblAlgn val="ctr"/>
        <c:lblOffset val="0"/>
        <c:noMultiLvlLbl val="0"/>
      </c:catAx>
      <c:valAx>
        <c:axId val="403551488"/>
        <c:scaling>
          <c:orientation val="minMax"/>
          <c:min val="4"/>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547568"/>
        <c:crosses val="autoZero"/>
        <c:crossBetween val="between"/>
        <c:minorUnit val="0.2"/>
      </c:valAx>
      <c:valAx>
        <c:axId val="518208456"/>
        <c:scaling>
          <c:orientation val="minMax"/>
          <c:min val="0.70000000000000007"/>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16615912"/>
        <c:crosses val="max"/>
        <c:crossBetween val="between"/>
        <c:minorUnit val="4.0000000000000008E-2"/>
      </c:valAx>
      <c:catAx>
        <c:axId val="616615912"/>
        <c:scaling>
          <c:orientation val="minMax"/>
        </c:scaling>
        <c:delete val="1"/>
        <c:axPos val="b"/>
        <c:numFmt formatCode="General" sourceLinked="1"/>
        <c:majorTickMark val="out"/>
        <c:minorTickMark val="none"/>
        <c:tickLblPos val="nextTo"/>
        <c:crossAx val="5182084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372703412073489E-2"/>
          <c:y val="0.15277777777777779"/>
          <c:w val="0.9450717410323709"/>
          <c:h val="0.62533902012248466"/>
        </c:manualLayout>
      </c:layout>
      <c:lineChart>
        <c:grouping val="standard"/>
        <c:varyColors val="0"/>
        <c:ser>
          <c:idx val="1"/>
          <c:order val="1"/>
          <c:tx>
            <c:strRef>
              <c:f>'g5.3'!$O$18</c:f>
              <c:strCache>
                <c:ptCount val="1"/>
                <c:pt idx="0">
                  <c:v>Se/Ne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'g5.3'!$M$19:$M$29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'g5.3'!$O$19:$O$29</c:f>
              <c:numCache>
                <c:formatCode>_-* #,##0.0_-;\-* #,##0.0_-;_-* "-"??_-;_-@_-</c:formatCode>
                <c:ptCount val="11"/>
                <c:pt idx="0">
                  <c:v>5.0254897885996508</c:v>
                </c:pt>
                <c:pt idx="1">
                  <c:v>4.8790494401499362</c:v>
                </c:pt>
                <c:pt idx="2">
                  <c:v>5.4103378629158305</c:v>
                </c:pt>
                <c:pt idx="3">
                  <c:v>4.9827135756782734</c:v>
                </c:pt>
                <c:pt idx="4">
                  <c:v>4.446413533996842</c:v>
                </c:pt>
                <c:pt idx="5">
                  <c:v>4.7428815956754145</c:v>
                </c:pt>
                <c:pt idx="6">
                  <c:v>5.4831943751314913</c:v>
                </c:pt>
                <c:pt idx="7">
                  <c:v>5.3546376497559054</c:v>
                </c:pt>
                <c:pt idx="8">
                  <c:v>4.4474192705118325</c:v>
                </c:pt>
                <c:pt idx="9">
                  <c:v>3.7746613184548714</c:v>
                </c:pt>
                <c:pt idx="10">
                  <c:v>3.7128376066624669</c:v>
                </c:pt>
              </c:numCache>
            </c:numRef>
          </c:val>
          <c:smooth val="0"/>
          <c:extLst>
            <c:ext xmlns:c16="http://schemas.microsoft.com/office/drawing/2014/chart" uri="{C3380CC4-5D6E-409C-BE32-E72D297353CC}">
              <c16:uniqueId val="{00000000-7634-4B68-A553-6BFD9811677D}"/>
            </c:ext>
          </c:extLst>
        </c:ser>
        <c:dLbls>
          <c:showLegendKey val="0"/>
          <c:showVal val="0"/>
          <c:showCatName val="0"/>
          <c:showSerName val="0"/>
          <c:showPercent val="0"/>
          <c:showBubbleSize val="0"/>
        </c:dLbls>
        <c:marker val="1"/>
        <c:smooth val="0"/>
        <c:axId val="403546392"/>
        <c:axId val="404458408"/>
      </c:lineChart>
      <c:lineChart>
        <c:grouping val="standard"/>
        <c:varyColors val="0"/>
        <c:ser>
          <c:idx val="0"/>
          <c:order val="0"/>
          <c:tx>
            <c:strRef>
              <c:f>'g5.3'!$N$18</c:f>
              <c:strCache>
                <c:ptCount val="1"/>
                <c:pt idx="0">
                  <c:v>Se/Br (direita)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'g5.3'!$M$19:$M$29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'g5.3'!$N$19:$N$29</c:f>
              <c:numCache>
                <c:formatCode>_-* #,##0.0_-;\-* #,##0.0_-;_-* "-"??_-;_-@_-</c:formatCode>
                <c:ptCount val="11"/>
                <c:pt idx="0">
                  <c:v>0.87042914365614965</c:v>
                </c:pt>
                <c:pt idx="1">
                  <c:v>0.87832478487474375</c:v>
                </c:pt>
                <c:pt idx="2">
                  <c:v>0.97397302818602371</c:v>
                </c:pt>
                <c:pt idx="3">
                  <c:v>0.89968493755735301</c:v>
                </c:pt>
                <c:pt idx="4">
                  <c:v>0.81453848182468236</c:v>
                </c:pt>
                <c:pt idx="5">
                  <c:v>0.87956539202544826</c:v>
                </c:pt>
                <c:pt idx="6">
                  <c:v>0.98933349522270442</c:v>
                </c:pt>
                <c:pt idx="7">
                  <c:v>0.94164967490376617</c:v>
                </c:pt>
                <c:pt idx="8">
                  <c:v>0.75688206696796567</c:v>
                </c:pt>
                <c:pt idx="9">
                  <c:v>0.61836545172124857</c:v>
                </c:pt>
                <c:pt idx="10">
                  <c:v>0.61158495991607609</c:v>
                </c:pt>
              </c:numCache>
            </c:numRef>
          </c:val>
          <c:smooth val="0"/>
          <c:extLst>
            <c:ext xmlns:c16="http://schemas.microsoft.com/office/drawing/2014/chart" uri="{C3380CC4-5D6E-409C-BE32-E72D297353CC}">
              <c16:uniqueId val="{00000001-7634-4B68-A553-6BFD9811677D}"/>
            </c:ext>
          </c:extLst>
        </c:ser>
        <c:dLbls>
          <c:showLegendKey val="0"/>
          <c:showVal val="0"/>
          <c:showCatName val="0"/>
          <c:showSerName val="0"/>
          <c:showPercent val="0"/>
          <c:showBubbleSize val="0"/>
        </c:dLbls>
        <c:marker val="1"/>
        <c:smooth val="0"/>
        <c:axId val="595382104"/>
        <c:axId val="86425400"/>
      </c:lineChart>
      <c:catAx>
        <c:axId val="403546392"/>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404458408"/>
        <c:crosses val="autoZero"/>
        <c:auto val="1"/>
        <c:lblAlgn val="ctr"/>
        <c:lblOffset val="100"/>
        <c:noMultiLvlLbl val="0"/>
      </c:catAx>
      <c:valAx>
        <c:axId val="404458408"/>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0.0_-;\-* #,##0.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546392"/>
        <c:crosses val="autoZero"/>
        <c:crossBetween val="between"/>
      </c:valAx>
      <c:valAx>
        <c:axId val="86425400"/>
        <c:scaling>
          <c:orientation val="minMax"/>
          <c:max val="1.3"/>
          <c:min val="0"/>
        </c:scaling>
        <c:delete val="0"/>
        <c:axPos val="r"/>
        <c:numFmt formatCode="_-* #,##0.0_-;\-* #,##0.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5382104"/>
        <c:crosses val="max"/>
        <c:crossBetween val="between"/>
      </c:valAx>
      <c:catAx>
        <c:axId val="595382104"/>
        <c:scaling>
          <c:orientation val="minMax"/>
        </c:scaling>
        <c:delete val="1"/>
        <c:axPos val="b"/>
        <c:numFmt formatCode="General" sourceLinked="1"/>
        <c:majorTickMark val="out"/>
        <c:minorTickMark val="none"/>
        <c:tickLblPos val="nextTo"/>
        <c:crossAx val="86425400"/>
        <c:crosses val="autoZero"/>
        <c:auto val="1"/>
        <c:lblAlgn val="ctr"/>
        <c:lblOffset val="100"/>
        <c:noMultiLvlLbl val="0"/>
      </c:catAx>
      <c:spPr>
        <a:noFill/>
        <a:ln>
          <a:noFill/>
        </a:ln>
        <a:effectLst/>
      </c:spPr>
    </c:plotArea>
    <c:legend>
      <c:legendPos val="b"/>
      <c:layout>
        <c:manualLayout>
          <c:xMode val="edge"/>
          <c:yMode val="edge"/>
          <c:x val="0.23497944006999125"/>
          <c:y val="0.89409667541557303"/>
          <c:w val="0.40601771653543306"/>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247594050743664E-2"/>
          <c:y val="0.10759265091863517"/>
          <c:w val="0.80986592300962379"/>
          <c:h val="0.65243802857976096"/>
        </c:manualLayout>
      </c:layout>
      <c:barChart>
        <c:barDir val="col"/>
        <c:grouping val="clustered"/>
        <c:varyColors val="0"/>
        <c:ser>
          <c:idx val="0"/>
          <c:order val="0"/>
          <c:tx>
            <c:strRef>
              <c:f>'g5.4'!$C$19</c:f>
              <c:strCache>
                <c:ptCount val="1"/>
                <c:pt idx="0">
                  <c:v>Número de empresas ativas*</c:v>
                </c:pt>
              </c:strCache>
            </c:strRef>
          </c:tx>
          <c:spPr>
            <a:solidFill>
              <a:schemeClr val="accent1"/>
            </a:solidFill>
            <a:ln>
              <a:noFill/>
            </a:ln>
            <a:effectLst/>
          </c:spPr>
          <c:invertIfNegative val="0"/>
          <c:cat>
            <c:strRef>
              <c:f>'g5.4'!$B$20:$B$30</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'g5.4'!$C$20:$C$30</c:f>
              <c:numCache>
                <c:formatCode>#,##0</c:formatCode>
                <c:ptCount val="11"/>
                <c:pt idx="0">
                  <c:v>265</c:v>
                </c:pt>
                <c:pt idx="1">
                  <c:v>374</c:v>
                </c:pt>
                <c:pt idx="2">
                  <c:v>303</c:v>
                </c:pt>
                <c:pt idx="3">
                  <c:v>385</c:v>
                </c:pt>
                <c:pt idx="4">
                  <c:v>422</c:v>
                </c:pt>
                <c:pt idx="5">
                  <c:v>467</c:v>
                </c:pt>
                <c:pt idx="6">
                  <c:v>452</c:v>
                </c:pt>
                <c:pt idx="7">
                  <c:v>359</c:v>
                </c:pt>
                <c:pt idx="8">
                  <c:v>377</c:v>
                </c:pt>
                <c:pt idx="9">
                  <c:v>293</c:v>
                </c:pt>
                <c:pt idx="10">
                  <c:v>349</c:v>
                </c:pt>
              </c:numCache>
            </c:numRef>
          </c:val>
          <c:extLst>
            <c:ext xmlns:c16="http://schemas.microsoft.com/office/drawing/2014/chart" uri="{C3380CC4-5D6E-409C-BE32-E72D297353CC}">
              <c16:uniqueId val="{00000000-4804-4382-8E1D-A17E4739AF5F}"/>
            </c:ext>
          </c:extLst>
        </c:ser>
        <c:dLbls>
          <c:showLegendKey val="0"/>
          <c:showVal val="0"/>
          <c:showCatName val="0"/>
          <c:showSerName val="0"/>
          <c:showPercent val="0"/>
          <c:showBubbleSize val="0"/>
        </c:dLbls>
        <c:gapWidth val="50"/>
        <c:axId val="403550704"/>
        <c:axId val="403544040"/>
      </c:barChart>
      <c:lineChart>
        <c:grouping val="standard"/>
        <c:varyColors val="0"/>
        <c:ser>
          <c:idx val="1"/>
          <c:order val="1"/>
          <c:tx>
            <c:strRef>
              <c:f>'g5.4'!$D$19</c:f>
              <c:strCache>
                <c:ptCount val="1"/>
                <c:pt idx="0">
                  <c:v>Pessoal ocupado em 31/12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'g5.4'!$B$20:$B$30</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'g5.4'!$D$20:$D$30</c:f>
              <c:numCache>
                <c:formatCode>#,##0</c:formatCode>
                <c:ptCount val="11"/>
                <c:pt idx="0">
                  <c:v>25612</c:v>
                </c:pt>
                <c:pt idx="1">
                  <c:v>29390</c:v>
                </c:pt>
                <c:pt idx="2">
                  <c:v>30113</c:v>
                </c:pt>
                <c:pt idx="3">
                  <c:v>30034</c:v>
                </c:pt>
                <c:pt idx="4">
                  <c:v>31834</c:v>
                </c:pt>
                <c:pt idx="5">
                  <c:v>30633</c:v>
                </c:pt>
                <c:pt idx="6">
                  <c:v>20058</c:v>
                </c:pt>
                <c:pt idx="7">
                  <c:v>17367</c:v>
                </c:pt>
                <c:pt idx="8">
                  <c:v>17844</c:v>
                </c:pt>
                <c:pt idx="9">
                  <c:v>14574</c:v>
                </c:pt>
                <c:pt idx="10">
                  <c:v>13056</c:v>
                </c:pt>
              </c:numCache>
            </c:numRef>
          </c:val>
          <c:smooth val="0"/>
          <c:extLst>
            <c:ext xmlns:c16="http://schemas.microsoft.com/office/drawing/2014/chart" uri="{C3380CC4-5D6E-409C-BE32-E72D297353CC}">
              <c16:uniqueId val="{00000003-4804-4382-8E1D-A17E4739AF5F}"/>
            </c:ext>
          </c:extLst>
        </c:ser>
        <c:dLbls>
          <c:showLegendKey val="0"/>
          <c:showVal val="0"/>
          <c:showCatName val="0"/>
          <c:showSerName val="0"/>
          <c:showPercent val="0"/>
          <c:showBubbleSize val="0"/>
        </c:dLbls>
        <c:marker val="1"/>
        <c:smooth val="0"/>
        <c:axId val="403545216"/>
        <c:axId val="403544824"/>
      </c:lineChart>
      <c:catAx>
        <c:axId val="40355070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403544040"/>
        <c:crosses val="autoZero"/>
        <c:auto val="1"/>
        <c:lblAlgn val="ctr"/>
        <c:lblOffset val="100"/>
        <c:noMultiLvlLbl val="0"/>
      </c:catAx>
      <c:valAx>
        <c:axId val="403544040"/>
        <c:scaling>
          <c:orientation val="minMax"/>
          <c:max val="700"/>
          <c:min val="150"/>
        </c:scaling>
        <c:delete val="0"/>
        <c:axPos val="l"/>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550704"/>
        <c:crosses val="autoZero"/>
        <c:crossBetween val="between"/>
      </c:valAx>
      <c:valAx>
        <c:axId val="403544824"/>
        <c:scaling>
          <c:orientation val="minMax"/>
          <c:min val="1000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545216"/>
        <c:crosses val="max"/>
        <c:crossBetween val="between"/>
      </c:valAx>
      <c:catAx>
        <c:axId val="403545216"/>
        <c:scaling>
          <c:orientation val="minMax"/>
        </c:scaling>
        <c:delete val="1"/>
        <c:axPos val="b"/>
        <c:numFmt formatCode="General" sourceLinked="1"/>
        <c:majorTickMark val="out"/>
        <c:minorTickMark val="none"/>
        <c:tickLblPos val="nextTo"/>
        <c:crossAx val="403544824"/>
        <c:crosses val="autoZero"/>
        <c:auto val="1"/>
        <c:lblAlgn val="ctr"/>
        <c:lblOffset val="100"/>
        <c:noMultiLvlLbl val="0"/>
      </c:catAx>
      <c:spPr>
        <a:noFill/>
        <a:ln>
          <a:noFill/>
        </a:ln>
        <a:effectLst/>
      </c:spPr>
    </c:plotArea>
    <c:legend>
      <c:legendPos val="b"/>
      <c:layout>
        <c:manualLayout>
          <c:xMode val="edge"/>
          <c:yMode val="edge"/>
          <c:x val="0.11702121609798775"/>
          <c:y val="0.84499947506561679"/>
          <c:w val="0.8437353455818023"/>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309273840769952E-3"/>
          <c:y val="0.10648148148148148"/>
          <c:w val="0.98789129483814497"/>
          <c:h val="0.60903470399533388"/>
        </c:manualLayout>
      </c:layout>
      <c:barChart>
        <c:barDir val="col"/>
        <c:grouping val="stacked"/>
        <c:varyColors val="0"/>
        <c:ser>
          <c:idx val="1"/>
          <c:order val="1"/>
          <c:tx>
            <c:strRef>
              <c:f>'g6.1'!$D$22</c:f>
              <c:strCache>
                <c:ptCount val="1"/>
                <c:pt idx="0">
                  <c:v>Consumo intermediário</c:v>
                </c:pt>
              </c:strCache>
            </c:strRef>
          </c:tx>
          <c:invertIfNegative val="0"/>
          <c:cat>
            <c:numRef>
              <c:f>'g6.1'!$B$23:$B$33</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'g6.1'!$D$23:$D$33</c:f>
              <c:numCache>
                <c:formatCode>_(* #,##0.00_);_(* \(#,##0.00\);_(* "-"??_);_(@_)</c:formatCode>
                <c:ptCount val="11"/>
                <c:pt idx="0">
                  <c:v>3825.2787415469484</c:v>
                </c:pt>
                <c:pt idx="1">
                  <c:v>4213.2939577544767</c:v>
                </c:pt>
                <c:pt idx="2">
                  <c:v>4315.5151145456539</c:v>
                </c:pt>
                <c:pt idx="3">
                  <c:v>3497.3683352159478</c:v>
                </c:pt>
                <c:pt idx="4">
                  <c:v>3259.4833220443888</c:v>
                </c:pt>
                <c:pt idx="5">
                  <c:v>2996.4681912520782</c:v>
                </c:pt>
                <c:pt idx="6">
                  <c:v>2583.8918798382033</c:v>
                </c:pt>
                <c:pt idx="7">
                  <c:v>2222.2235545945941</c:v>
                </c:pt>
                <c:pt idx="8">
                  <c:v>2203.8600788717863</c:v>
                </c:pt>
                <c:pt idx="9">
                  <c:v>2772.742089015971</c:v>
                </c:pt>
                <c:pt idx="10">
                  <c:v>3890.6080049390903</c:v>
                </c:pt>
              </c:numCache>
            </c:numRef>
          </c:val>
          <c:extLst>
            <c:ext xmlns:c16="http://schemas.microsoft.com/office/drawing/2014/chart" uri="{C3380CC4-5D6E-409C-BE32-E72D297353CC}">
              <c16:uniqueId val="{00000000-0632-4F98-9A86-EC2AD250CDC6}"/>
            </c:ext>
          </c:extLst>
        </c:ser>
        <c:ser>
          <c:idx val="2"/>
          <c:order val="2"/>
          <c:tx>
            <c:strRef>
              <c:f>'g6.1'!$E$22</c:f>
              <c:strCache>
                <c:ptCount val="1"/>
                <c:pt idx="0">
                  <c:v>Valor bruto adicionado</c:v>
                </c:pt>
              </c:strCache>
            </c:strRef>
          </c:tx>
          <c:invertIfNegative val="0"/>
          <c:cat>
            <c:numRef>
              <c:f>'g6.1'!$B$23:$B$33</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'g6.1'!$E$23:$E$33</c:f>
              <c:numCache>
                <c:formatCode>_(* #,##0.00_);_(* \(#,##0.00\);_(* "-"??_);_(@_)</c:formatCode>
                <c:ptCount val="11"/>
                <c:pt idx="0">
                  <c:v>4239.486103289838</c:v>
                </c:pt>
                <c:pt idx="1">
                  <c:v>4751.861367135305</c:v>
                </c:pt>
                <c:pt idx="2">
                  <c:v>4823.5993282807449</c:v>
                </c:pt>
                <c:pt idx="3">
                  <c:v>3638.6932819372946</c:v>
                </c:pt>
                <c:pt idx="4">
                  <c:v>3311.1703227808684</c:v>
                </c:pt>
                <c:pt idx="5">
                  <c:v>3091.8224647006955</c:v>
                </c:pt>
                <c:pt idx="6">
                  <c:v>2868.5046762349998</c:v>
                </c:pt>
                <c:pt idx="7">
                  <c:v>2463.8660636337827</c:v>
                </c:pt>
                <c:pt idx="8">
                  <c:v>2445.5589006673445</c:v>
                </c:pt>
                <c:pt idx="9">
                  <c:v>3058.957654854717</c:v>
                </c:pt>
                <c:pt idx="10">
                  <c:v>4380.46031424385</c:v>
                </c:pt>
              </c:numCache>
            </c:numRef>
          </c:val>
          <c:extLst>
            <c:ext xmlns:c16="http://schemas.microsoft.com/office/drawing/2014/chart" uri="{C3380CC4-5D6E-409C-BE32-E72D297353CC}">
              <c16:uniqueId val="{00000001-0632-4F98-9A86-EC2AD250CDC6}"/>
            </c:ext>
          </c:extLst>
        </c:ser>
        <c:dLbls>
          <c:showLegendKey val="0"/>
          <c:showVal val="0"/>
          <c:showCatName val="0"/>
          <c:showSerName val="0"/>
          <c:showPercent val="0"/>
          <c:showBubbleSize val="0"/>
        </c:dLbls>
        <c:gapWidth val="50"/>
        <c:overlap val="100"/>
        <c:axId val="403124840"/>
        <c:axId val="403121704"/>
      </c:barChart>
      <c:lineChart>
        <c:grouping val="standard"/>
        <c:varyColors val="0"/>
        <c:ser>
          <c:idx val="0"/>
          <c:order val="0"/>
          <c:tx>
            <c:strRef>
              <c:f>'g6.1'!$C$22</c:f>
              <c:strCache>
                <c:ptCount val="1"/>
                <c:pt idx="0">
                  <c:v>Valor bruto da produção</c:v>
                </c:pt>
              </c:strCache>
            </c:strRef>
          </c:tx>
          <c:marker>
            <c:symbol val="circle"/>
            <c:size val="7"/>
          </c:marker>
          <c:dPt>
            <c:idx val="0"/>
            <c:bubble3D val="0"/>
            <c:spPr>
              <a:ln w="25400" cap="rnd">
                <a:solidFill>
                  <a:schemeClr val="accent1"/>
                </a:solidFill>
                <a:round/>
                <a:headEnd type="oval"/>
                <a:tailEnd type="none"/>
              </a:ln>
              <a:effectLst/>
            </c:spPr>
            <c:extLst>
              <c:ext xmlns:c16="http://schemas.microsoft.com/office/drawing/2014/chart" uri="{C3380CC4-5D6E-409C-BE32-E72D297353CC}">
                <c16:uniqueId val="{00000003-0632-4F98-9A86-EC2AD250CDC6}"/>
              </c:ext>
            </c:extLst>
          </c:dPt>
          <c:dPt>
            <c:idx val="1"/>
            <c:bubble3D val="0"/>
            <c:spPr>
              <a:ln w="25400" cap="rnd">
                <a:solidFill>
                  <a:schemeClr val="accent1"/>
                </a:solidFill>
                <a:round/>
                <a:headEnd type="oval"/>
                <a:tailEnd type="oval"/>
              </a:ln>
              <a:effectLst/>
            </c:spPr>
            <c:extLst>
              <c:ext xmlns:c16="http://schemas.microsoft.com/office/drawing/2014/chart" uri="{C3380CC4-5D6E-409C-BE32-E72D297353CC}">
                <c16:uniqueId val="{00000005-0632-4F98-9A86-EC2AD250CDC6}"/>
              </c:ext>
            </c:extLst>
          </c:dPt>
          <c:dPt>
            <c:idx val="2"/>
            <c:bubble3D val="0"/>
            <c:spPr>
              <a:ln w="25400" cap="rnd">
                <a:solidFill>
                  <a:schemeClr val="accent1"/>
                </a:solidFill>
                <a:round/>
                <a:headEnd type="oval"/>
                <a:tailEnd type="oval"/>
              </a:ln>
              <a:effectLst/>
            </c:spPr>
            <c:extLst>
              <c:ext xmlns:c16="http://schemas.microsoft.com/office/drawing/2014/chart" uri="{C3380CC4-5D6E-409C-BE32-E72D297353CC}">
                <c16:uniqueId val="{00000007-0632-4F98-9A86-EC2AD250CDC6}"/>
              </c:ext>
            </c:extLst>
          </c:dPt>
          <c:dPt>
            <c:idx val="3"/>
            <c:bubble3D val="0"/>
            <c:spPr>
              <a:ln w="25400" cap="rnd">
                <a:solidFill>
                  <a:schemeClr val="accent1"/>
                </a:solidFill>
                <a:round/>
                <a:headEnd type="oval"/>
                <a:tailEnd type="oval"/>
              </a:ln>
              <a:effectLst/>
            </c:spPr>
            <c:extLst>
              <c:ext xmlns:c16="http://schemas.microsoft.com/office/drawing/2014/chart" uri="{C3380CC4-5D6E-409C-BE32-E72D297353CC}">
                <c16:uniqueId val="{00000009-0632-4F98-9A86-EC2AD250CDC6}"/>
              </c:ext>
            </c:extLst>
          </c:dPt>
          <c:dPt>
            <c:idx val="4"/>
            <c:bubble3D val="0"/>
            <c:spPr>
              <a:ln w="25400" cap="rnd">
                <a:solidFill>
                  <a:schemeClr val="accent1"/>
                </a:solidFill>
                <a:round/>
                <a:headEnd type="oval"/>
                <a:tailEnd type="oval"/>
              </a:ln>
              <a:effectLst/>
            </c:spPr>
            <c:extLst>
              <c:ext xmlns:c16="http://schemas.microsoft.com/office/drawing/2014/chart" uri="{C3380CC4-5D6E-409C-BE32-E72D297353CC}">
                <c16:uniqueId val="{0000000B-0632-4F98-9A86-EC2AD250CDC6}"/>
              </c:ext>
            </c:extLst>
          </c:dPt>
          <c:cat>
            <c:numRef>
              <c:f>'g6.1'!$B$23:$B$33</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'g6.1'!$C$23:$C$33</c:f>
              <c:numCache>
                <c:formatCode>_(* #,##0.00_);_(* \(#,##0.00\);_(* "-"??_);_(@_)</c:formatCode>
                <c:ptCount val="11"/>
                <c:pt idx="0">
                  <c:v>8068.1522676586255</c:v>
                </c:pt>
                <c:pt idx="1">
                  <c:v>8983.3533524874929</c:v>
                </c:pt>
                <c:pt idx="2">
                  <c:v>9153.1916252363844</c:v>
                </c:pt>
                <c:pt idx="3">
                  <c:v>7114.9628650473005</c:v>
                </c:pt>
                <c:pt idx="4">
                  <c:v>6583.5667085421237</c:v>
                </c:pt>
                <c:pt idx="5">
                  <c:v>6090.0041472092626</c:v>
                </c:pt>
                <c:pt idx="6">
                  <c:v>5444.9215815728157</c:v>
                </c:pt>
                <c:pt idx="7">
                  <c:v>4679.8338729752959</c:v>
                </c:pt>
                <c:pt idx="8">
                  <c:v>4643.1421912299993</c:v>
                </c:pt>
                <c:pt idx="9">
                  <c:v>5823.6562534740297</c:v>
                </c:pt>
                <c:pt idx="10">
                  <c:v>8271.0683191829394</c:v>
                </c:pt>
              </c:numCache>
            </c:numRef>
          </c:val>
          <c:smooth val="0"/>
          <c:extLst>
            <c:ext xmlns:c16="http://schemas.microsoft.com/office/drawing/2014/chart" uri="{C3380CC4-5D6E-409C-BE32-E72D297353CC}">
              <c16:uniqueId val="{0000000C-0632-4F98-9A86-EC2AD250CDC6}"/>
            </c:ext>
          </c:extLst>
        </c:ser>
        <c:dLbls>
          <c:showLegendKey val="0"/>
          <c:showVal val="0"/>
          <c:showCatName val="0"/>
          <c:showSerName val="0"/>
          <c:showPercent val="0"/>
          <c:showBubbleSize val="0"/>
        </c:dLbls>
        <c:marker val="1"/>
        <c:smooth val="0"/>
        <c:axId val="403124840"/>
        <c:axId val="403121704"/>
      </c:lineChart>
      <c:catAx>
        <c:axId val="40312484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pt-BR"/>
          </a:p>
        </c:txPr>
        <c:crossAx val="403121704"/>
        <c:crosses val="autoZero"/>
        <c:auto val="1"/>
        <c:lblAlgn val="ctr"/>
        <c:lblOffset val="100"/>
        <c:noMultiLvlLbl val="0"/>
      </c:catAx>
      <c:valAx>
        <c:axId val="403121704"/>
        <c:scaling>
          <c:orientation val="minMax"/>
        </c:scaling>
        <c:delete val="1"/>
        <c:axPos val="l"/>
        <c:numFmt formatCode="_(* #,##0.00_);_(* \(#,##0.00\);_(* &quot;-&quot;??_);_(@_)" sourceLinked="1"/>
        <c:majorTickMark val="none"/>
        <c:minorTickMark val="none"/>
        <c:tickLblPos val="nextTo"/>
        <c:crossAx val="403124840"/>
        <c:crosses val="autoZero"/>
        <c:crossBetween val="between"/>
      </c:valAx>
      <c:spPr>
        <a:noFill/>
        <a:ln>
          <a:noFill/>
        </a:ln>
        <a:effectLst/>
      </c:spPr>
    </c:plotArea>
    <c:legend>
      <c:legendPos val="b"/>
      <c:layout>
        <c:manualLayout>
          <c:xMode val="edge"/>
          <c:yMode val="edge"/>
          <c:x val="0.46720713035870515"/>
          <c:y val="0.80037686692790011"/>
          <c:w val="0.52947462817147861"/>
          <c:h val="0.17617030577692225"/>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pt-BR"/>
        </a:p>
      </c:txPr>
    </c:legend>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8136701662292212E-2"/>
          <c:y val="0.10689814814814814"/>
          <c:w val="0.9735299650043745"/>
          <c:h val="0.69841827063283757"/>
        </c:manualLayout>
      </c:layout>
      <c:lineChart>
        <c:grouping val="standard"/>
        <c:varyColors val="0"/>
        <c:ser>
          <c:idx val="0"/>
          <c:order val="0"/>
          <c:tx>
            <c:strRef>
              <c:f>'g6.2'!$C$16</c:f>
              <c:strCache>
                <c:ptCount val="1"/>
                <c:pt idx="0">
                  <c:v>variação</c:v>
                </c:pt>
              </c:strCache>
            </c:strRef>
          </c:tx>
          <c:spPr>
            <a:ln w="28575" cap="rnd">
              <a:solidFill>
                <a:schemeClr val="accent1"/>
              </a:solidFill>
              <a:round/>
            </a:ln>
            <a:effectLst/>
          </c:spPr>
          <c:marker>
            <c:symbol val="none"/>
          </c:marker>
          <c:cat>
            <c:numRef>
              <c:f>'g6.2'!$B$17:$B$26</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'g6.2'!$C$17:$C$26</c:f>
              <c:numCache>
                <c:formatCode>0.0</c:formatCode>
                <c:ptCount val="10"/>
                <c:pt idx="0">
                  <c:v>12.085787082728361</c:v>
                </c:pt>
                <c:pt idx="1">
                  <c:v>1.5096812723029318</c:v>
                </c:pt>
                <c:pt idx="2">
                  <c:v>-24.564769287456166</c:v>
                </c:pt>
                <c:pt idx="3">
                  <c:v>-9.0011147898139789</c:v>
                </c:pt>
                <c:pt idx="4">
                  <c:v>-6.6244812769388206</c:v>
                </c:pt>
                <c:pt idx="5">
                  <c:v>-7.2228528971282184</c:v>
                </c:pt>
                <c:pt idx="6">
                  <c:v>-14.106255986039306</c:v>
                </c:pt>
                <c:pt idx="7">
                  <c:v>-0.7430258988769145</c:v>
                </c:pt>
                <c:pt idx="8">
                  <c:v>25.082150097468038</c:v>
                </c:pt>
                <c:pt idx="9">
                  <c:v>43.201077245768424</c:v>
                </c:pt>
              </c:numCache>
            </c:numRef>
          </c:val>
          <c:smooth val="1"/>
          <c:extLst>
            <c:ext xmlns:c16="http://schemas.microsoft.com/office/drawing/2014/chart" uri="{C3380CC4-5D6E-409C-BE32-E72D297353CC}">
              <c16:uniqueId val="{00000000-2C58-45A0-BB34-785A6BB1C460}"/>
            </c:ext>
          </c:extLst>
        </c:ser>
        <c:dLbls>
          <c:showLegendKey val="0"/>
          <c:showVal val="0"/>
          <c:showCatName val="0"/>
          <c:showSerName val="0"/>
          <c:showPercent val="0"/>
          <c:showBubbleSize val="0"/>
        </c:dLbls>
        <c:smooth val="0"/>
        <c:axId val="403118960"/>
        <c:axId val="403119352"/>
      </c:lineChart>
      <c:catAx>
        <c:axId val="403118960"/>
        <c:scaling>
          <c:orientation val="minMax"/>
        </c:scaling>
        <c:delete val="0"/>
        <c:axPos val="b"/>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403119352"/>
        <c:crosses val="autoZero"/>
        <c:auto val="1"/>
        <c:lblAlgn val="ctr"/>
        <c:lblOffset val="100"/>
        <c:noMultiLvlLbl val="0"/>
      </c:catAx>
      <c:valAx>
        <c:axId val="403119352"/>
        <c:scaling>
          <c:orientation val="minMax"/>
        </c:scaling>
        <c:delete val="1"/>
        <c:axPos val="l"/>
        <c:numFmt formatCode="0.0" sourceLinked="1"/>
        <c:majorTickMark val="none"/>
        <c:minorTickMark val="none"/>
        <c:tickLblPos val="nextTo"/>
        <c:crossAx val="40311896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483814523184598E-2"/>
          <c:y val="0.10885681543328209"/>
          <c:w val="0.88396062992125979"/>
          <c:h val="0.67784026996625424"/>
        </c:manualLayout>
      </c:layout>
      <c:lineChart>
        <c:grouping val="standard"/>
        <c:varyColors val="0"/>
        <c:ser>
          <c:idx val="1"/>
          <c:order val="1"/>
          <c:tx>
            <c:strRef>
              <c:f>'g6.3'!$O$17</c:f>
              <c:strCache>
                <c:ptCount val="1"/>
                <c:pt idx="0">
                  <c:v>Se/Ne</c:v>
                </c:pt>
              </c:strCache>
            </c:strRef>
          </c:tx>
          <c:spPr>
            <a:ln w="28575" cap="rnd">
              <a:solidFill>
                <a:schemeClr val="accent2"/>
              </a:solidFill>
              <a:round/>
            </a:ln>
            <a:effectLst/>
          </c:spPr>
          <c:marker>
            <c:symbol val="circle"/>
            <c:size val="7"/>
            <c:spPr>
              <a:solidFill>
                <a:schemeClr val="accent2"/>
              </a:solidFill>
              <a:ln w="9525">
                <a:solidFill>
                  <a:schemeClr val="accent2"/>
                </a:solidFill>
              </a:ln>
              <a:effectLst/>
            </c:spPr>
          </c:marker>
          <c:cat>
            <c:numRef>
              <c:f>'g6.3'!$M$18:$M$28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'g6.3'!$O$18:$O$28</c:f>
              <c:numCache>
                <c:formatCode>_-* #,##0.0_-;\-* #,##0.0_-;_-* "-"??_-;_-@_-</c:formatCode>
                <c:ptCount val="11"/>
                <c:pt idx="0">
                  <c:v>9.8432608173907443</c:v>
                </c:pt>
                <c:pt idx="1">
                  <c:v>9.58332665336936</c:v>
                </c:pt>
                <c:pt idx="2">
                  <c:v>8.9990981070962093</c:v>
                </c:pt>
                <c:pt idx="3">
                  <c:v>6.4293244656405495</c:v>
                </c:pt>
                <c:pt idx="4">
                  <c:v>5.4473084244412355</c:v>
                </c:pt>
                <c:pt idx="5">
                  <c:v>6.0575945377624096</c:v>
                </c:pt>
                <c:pt idx="6">
                  <c:v>5.9621406926946632</c:v>
                </c:pt>
                <c:pt idx="7">
                  <c:v>5.5847015707016974</c:v>
                </c:pt>
                <c:pt idx="8">
                  <c:v>6.3501466629163517</c:v>
                </c:pt>
                <c:pt idx="9">
                  <c:v>6.6628255848346321</c:v>
                </c:pt>
                <c:pt idx="10">
                  <c:v>8.8537784923954614</c:v>
                </c:pt>
              </c:numCache>
            </c:numRef>
          </c:val>
          <c:smooth val="0"/>
          <c:extLst>
            <c:ext xmlns:c16="http://schemas.microsoft.com/office/drawing/2014/chart" uri="{C3380CC4-5D6E-409C-BE32-E72D297353CC}">
              <c16:uniqueId val="{00000000-DBB8-4533-AA78-33EAA33D0823}"/>
            </c:ext>
          </c:extLst>
        </c:ser>
        <c:dLbls>
          <c:showLegendKey val="0"/>
          <c:showVal val="0"/>
          <c:showCatName val="0"/>
          <c:showSerName val="0"/>
          <c:showPercent val="0"/>
          <c:showBubbleSize val="0"/>
        </c:dLbls>
        <c:marker val="1"/>
        <c:smooth val="0"/>
        <c:axId val="403547176"/>
        <c:axId val="403544432"/>
      </c:lineChart>
      <c:lineChart>
        <c:grouping val="standard"/>
        <c:varyColors val="0"/>
        <c:ser>
          <c:idx val="0"/>
          <c:order val="0"/>
          <c:tx>
            <c:strRef>
              <c:f>'g6.3'!$N$17</c:f>
              <c:strCache>
                <c:ptCount val="1"/>
                <c:pt idx="0">
                  <c:v>Se/Br (direita)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'g6.3'!$M$18:$M$28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'g6.3'!$N$18:$N$28</c:f>
              <c:numCache>
                <c:formatCode>_-* #,##0.0_-;\-* #,##0.0_-;_-* "-"??_-;_-@_-</c:formatCode>
                <c:ptCount val="11"/>
                <c:pt idx="0">
                  <c:v>1.6694189833505364</c:v>
                </c:pt>
                <c:pt idx="1">
                  <c:v>1.6024270383952983</c:v>
                </c:pt>
                <c:pt idx="2">
                  <c:v>1.6379099132398538</c:v>
                </c:pt>
                <c:pt idx="3">
                  <c:v>1.1994934564377435</c:v>
                </c:pt>
                <c:pt idx="4">
                  <c:v>1.0390168087803202</c:v>
                </c:pt>
                <c:pt idx="5">
                  <c:v>1.0410734635011132</c:v>
                </c:pt>
                <c:pt idx="6">
                  <c:v>1.1162443175455379</c:v>
                </c:pt>
                <c:pt idx="7">
                  <c:v>1.0820191309691414</c:v>
                </c:pt>
                <c:pt idx="8">
                  <c:v>1.2688137008962246</c:v>
                </c:pt>
                <c:pt idx="9">
                  <c:v>1.2999331798456102</c:v>
                </c:pt>
                <c:pt idx="10">
                  <c:v>1.8188525598489986</c:v>
                </c:pt>
              </c:numCache>
            </c:numRef>
          </c:val>
          <c:smooth val="0"/>
          <c:extLst>
            <c:ext xmlns:c16="http://schemas.microsoft.com/office/drawing/2014/chart" uri="{C3380CC4-5D6E-409C-BE32-E72D297353CC}">
              <c16:uniqueId val="{00000001-DBB8-4533-AA78-33EAA33D0823}"/>
            </c:ext>
          </c:extLst>
        </c:ser>
        <c:dLbls>
          <c:showLegendKey val="0"/>
          <c:showVal val="0"/>
          <c:showCatName val="0"/>
          <c:showSerName val="0"/>
          <c:showPercent val="0"/>
          <c:showBubbleSize val="0"/>
        </c:dLbls>
        <c:marker val="1"/>
        <c:smooth val="0"/>
        <c:axId val="611083912"/>
        <c:axId val="611082600"/>
      </c:lineChart>
      <c:catAx>
        <c:axId val="40354717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544432"/>
        <c:crosses val="autoZero"/>
        <c:auto val="1"/>
        <c:lblAlgn val="ctr"/>
        <c:lblOffset val="100"/>
        <c:noMultiLvlLbl val="0"/>
      </c:catAx>
      <c:valAx>
        <c:axId val="4035444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547176"/>
        <c:crosses val="autoZero"/>
        <c:crossBetween val="between"/>
      </c:valAx>
      <c:valAx>
        <c:axId val="611082600"/>
        <c:scaling>
          <c:orientation val="minMax"/>
        </c:scaling>
        <c:delete val="0"/>
        <c:axPos val="r"/>
        <c:numFmt formatCode="_-* #,##0.0_-;\-* #,##0.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11083912"/>
        <c:crosses val="max"/>
        <c:crossBetween val="between"/>
      </c:valAx>
      <c:catAx>
        <c:axId val="611083912"/>
        <c:scaling>
          <c:orientation val="minMax"/>
        </c:scaling>
        <c:delete val="1"/>
        <c:axPos val="b"/>
        <c:numFmt formatCode="General" sourceLinked="1"/>
        <c:majorTickMark val="out"/>
        <c:minorTickMark val="none"/>
        <c:tickLblPos val="nextTo"/>
        <c:crossAx val="611082600"/>
        <c:crosses val="autoZero"/>
        <c:auto val="1"/>
        <c:lblAlgn val="ctr"/>
        <c:lblOffset val="100"/>
        <c:noMultiLvlLbl val="0"/>
      </c:catAx>
      <c:spPr>
        <a:noFill/>
        <a:ln>
          <a:noFill/>
        </a:ln>
        <a:effectLst/>
      </c:spPr>
    </c:plotArea>
    <c:legend>
      <c:legendPos val="b"/>
      <c:layout>
        <c:manualLayout>
          <c:xMode val="edge"/>
          <c:yMode val="edge"/>
          <c:x val="0.44138451443569549"/>
          <c:y val="0.89409667541557303"/>
          <c:w val="0.55861548556430451"/>
          <c:h val="8.3717191601049873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333333333333332E-3"/>
          <c:y val="0.15782407407407409"/>
          <c:w val="0.98611111111111116"/>
          <c:h val="0.62887321376494609"/>
        </c:manualLayout>
      </c:layout>
      <c:lineChart>
        <c:grouping val="standard"/>
        <c:varyColors val="0"/>
        <c:ser>
          <c:idx val="1"/>
          <c:order val="1"/>
          <c:tx>
            <c:strRef>
              <c:f>'g6.4'!$P$18</c:f>
              <c:strCache>
                <c:ptCount val="1"/>
                <c:pt idx="0">
                  <c:v>Se/Ne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'g6.4'!$N$19:$N$29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'g6.4'!$P$19:$P$29</c:f>
              <c:numCache>
                <c:formatCode>0.0</c:formatCode>
                <c:ptCount val="11"/>
                <c:pt idx="0">
                  <c:v>13.521268873599926</c:v>
                </c:pt>
                <c:pt idx="1">
                  <c:v>12.329889186997626</c:v>
                </c:pt>
                <c:pt idx="2">
                  <c:v>12.837976811393476</c:v>
                </c:pt>
                <c:pt idx="3">
                  <c:v>7.2396380809063174</c:v>
                </c:pt>
                <c:pt idx="4">
                  <c:v>7.3223923089131988</c:v>
                </c:pt>
                <c:pt idx="5">
                  <c:v>8.4355326108308351</c:v>
                </c:pt>
                <c:pt idx="6">
                  <c:v>7.1603375782597345</c:v>
                </c:pt>
                <c:pt idx="7">
                  <c:v>6.6371845282335498</c:v>
                </c:pt>
                <c:pt idx="8">
                  <c:v>7.6646207179077885</c:v>
                </c:pt>
                <c:pt idx="9">
                  <c:v>8.7382779675712037</c:v>
                </c:pt>
                <c:pt idx="10">
                  <c:v>10.011338079778371</c:v>
                </c:pt>
              </c:numCache>
            </c:numRef>
          </c:val>
          <c:smooth val="0"/>
          <c:extLst>
            <c:ext xmlns:c16="http://schemas.microsoft.com/office/drawing/2014/chart" uri="{C3380CC4-5D6E-409C-BE32-E72D297353CC}">
              <c16:uniqueId val="{00000000-4DE3-430B-A889-F1E5FF5EAF62}"/>
            </c:ext>
          </c:extLst>
        </c:ser>
        <c:dLbls>
          <c:showLegendKey val="0"/>
          <c:showVal val="0"/>
          <c:showCatName val="0"/>
          <c:showSerName val="0"/>
          <c:showPercent val="0"/>
          <c:showBubbleSize val="0"/>
        </c:dLbls>
        <c:marker val="1"/>
        <c:smooth val="0"/>
        <c:axId val="403549528"/>
        <c:axId val="403547960"/>
      </c:lineChart>
      <c:lineChart>
        <c:grouping val="standard"/>
        <c:varyColors val="0"/>
        <c:ser>
          <c:idx val="0"/>
          <c:order val="0"/>
          <c:tx>
            <c:strRef>
              <c:f>'g6.4'!$O$18</c:f>
              <c:strCache>
                <c:ptCount val="1"/>
                <c:pt idx="0">
                  <c:v>Se/Br (direita)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'g6.4'!$N$19:$N$29</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'g6.4'!$O$19:$O$29</c:f>
              <c:numCache>
                <c:formatCode>0.0</c:formatCode>
                <c:ptCount val="11"/>
                <c:pt idx="0">
                  <c:v>2.172364232311335</c:v>
                </c:pt>
                <c:pt idx="1">
                  <c:v>1.993341320336377</c:v>
                </c:pt>
                <c:pt idx="2">
                  <c:v>2.2616572394689567</c:v>
                </c:pt>
                <c:pt idx="3">
                  <c:v>0.93115673341430727</c:v>
                </c:pt>
                <c:pt idx="4">
                  <c:v>1.1914625778727463</c:v>
                </c:pt>
                <c:pt idx="5">
                  <c:v>1.3270420483041951</c:v>
                </c:pt>
                <c:pt idx="6">
                  <c:v>1.2582290895719368</c:v>
                </c:pt>
                <c:pt idx="7">
                  <c:v>1.2929947564668582</c:v>
                </c:pt>
                <c:pt idx="8">
                  <c:v>1.5931406171069635</c:v>
                </c:pt>
                <c:pt idx="9">
                  <c:v>1.7516953557746704</c:v>
                </c:pt>
                <c:pt idx="10">
                  <c:v>2.0947914582825757</c:v>
                </c:pt>
              </c:numCache>
            </c:numRef>
          </c:val>
          <c:smooth val="0"/>
          <c:extLst>
            <c:ext xmlns:c16="http://schemas.microsoft.com/office/drawing/2014/chart" uri="{C3380CC4-5D6E-409C-BE32-E72D297353CC}">
              <c16:uniqueId val="{00000001-4DE3-430B-A889-F1E5FF5EAF62}"/>
            </c:ext>
          </c:extLst>
        </c:ser>
        <c:dLbls>
          <c:showLegendKey val="0"/>
          <c:showVal val="0"/>
          <c:showCatName val="0"/>
          <c:showSerName val="0"/>
          <c:showPercent val="0"/>
          <c:showBubbleSize val="0"/>
        </c:dLbls>
        <c:marker val="1"/>
        <c:smooth val="0"/>
        <c:axId val="612426376"/>
        <c:axId val="612429656"/>
      </c:lineChart>
      <c:catAx>
        <c:axId val="403549528"/>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547960"/>
        <c:crosses val="autoZero"/>
        <c:auto val="1"/>
        <c:lblAlgn val="ctr"/>
        <c:lblOffset val="100"/>
        <c:noMultiLvlLbl val="0"/>
      </c:catAx>
      <c:valAx>
        <c:axId val="4035479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549528"/>
        <c:crosses val="autoZero"/>
        <c:crossBetween val="between"/>
      </c:valAx>
      <c:valAx>
        <c:axId val="612429656"/>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12426376"/>
        <c:crosses val="max"/>
        <c:crossBetween val="between"/>
      </c:valAx>
      <c:catAx>
        <c:axId val="612426376"/>
        <c:scaling>
          <c:orientation val="minMax"/>
        </c:scaling>
        <c:delete val="1"/>
        <c:axPos val="b"/>
        <c:numFmt formatCode="General" sourceLinked="1"/>
        <c:majorTickMark val="out"/>
        <c:minorTickMark val="none"/>
        <c:tickLblPos val="nextTo"/>
        <c:crossAx val="612429656"/>
        <c:crosses val="autoZero"/>
        <c:auto val="1"/>
        <c:lblAlgn val="ctr"/>
        <c:lblOffset val="100"/>
        <c:noMultiLvlLbl val="0"/>
      </c:catAx>
      <c:spPr>
        <a:noFill/>
        <a:ln>
          <a:noFill/>
        </a:ln>
        <a:effectLst/>
      </c:spPr>
    </c:plotArea>
    <c:legend>
      <c:legendPos val="b"/>
      <c:layout>
        <c:manualLayout>
          <c:xMode val="edge"/>
          <c:yMode val="edge"/>
          <c:x val="0.2080511811023622"/>
          <c:y val="0.89409667541557303"/>
          <c:w val="0.7394529746281715"/>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legend>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3888888888888888E-2"/>
          <c:y val="0.16666666666666666"/>
          <c:w val="0.9555555555555556"/>
          <c:h val="0.62003062117235341"/>
        </c:manualLayout>
      </c:layout>
      <c:barChart>
        <c:barDir val="col"/>
        <c:grouping val="clustered"/>
        <c:varyColors val="0"/>
        <c:ser>
          <c:idx val="0"/>
          <c:order val="0"/>
          <c:tx>
            <c:strRef>
              <c:f>'g7.1'!$A$14</c:f>
              <c:strCache>
                <c:ptCount val="1"/>
                <c:pt idx="0">
                  <c:v>Brasil</c:v>
                </c:pt>
              </c:strCache>
            </c:strRef>
          </c:tx>
          <c:spPr>
            <a:solidFill>
              <a:schemeClr val="accent1"/>
            </a:solidFill>
            <a:ln>
              <a:noFill/>
            </a:ln>
            <a:effectLst/>
          </c:spPr>
          <c:invertIfNegative val="0"/>
          <c:cat>
            <c:numRef>
              <c:f>'g7.1'!$B$13:$K$13</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'g7.1'!$B$14:$K$14</c:f>
              <c:numCache>
                <c:formatCode>#,##0</c:formatCode>
                <c:ptCount val="10"/>
                <c:pt idx="0">
                  <c:v>2250.09</c:v>
                </c:pt>
                <c:pt idx="1">
                  <c:v>2305.79</c:v>
                </c:pt>
                <c:pt idx="2">
                  <c:v>2343.69</c:v>
                </c:pt>
                <c:pt idx="3">
                  <c:v>2279.35</c:v>
                </c:pt>
                <c:pt idx="4">
                  <c:v>2241.86</c:v>
                </c:pt>
                <c:pt idx="5">
                  <c:v>2249.75</c:v>
                </c:pt>
                <c:pt idx="6">
                  <c:v>2272.89</c:v>
                </c:pt>
                <c:pt idx="7">
                  <c:v>2287.39</c:v>
                </c:pt>
                <c:pt idx="8">
                  <c:v>2242.29</c:v>
                </c:pt>
                <c:pt idx="9">
                  <c:v>2323.9899999999998</c:v>
                </c:pt>
              </c:numCache>
            </c:numRef>
          </c:val>
          <c:extLst>
            <c:ext xmlns:c16="http://schemas.microsoft.com/office/drawing/2014/chart" uri="{C3380CC4-5D6E-409C-BE32-E72D297353CC}">
              <c16:uniqueId val="{00000000-CD64-41BC-A027-846DBAA7A4DE}"/>
            </c:ext>
          </c:extLst>
        </c:ser>
        <c:ser>
          <c:idx val="1"/>
          <c:order val="1"/>
          <c:tx>
            <c:strRef>
              <c:f>'g7.1'!$A$15</c:f>
              <c:strCache>
                <c:ptCount val="1"/>
                <c:pt idx="0">
                  <c:v>Nordeste</c:v>
                </c:pt>
              </c:strCache>
            </c:strRef>
          </c:tx>
          <c:spPr>
            <a:solidFill>
              <a:schemeClr val="accent2"/>
            </a:solidFill>
            <a:ln>
              <a:noFill/>
            </a:ln>
            <a:effectLst/>
          </c:spPr>
          <c:invertIfNegative val="0"/>
          <c:cat>
            <c:numRef>
              <c:f>'g7.1'!$B$13:$K$13</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'g7.1'!$B$15:$K$15</c:f>
              <c:numCache>
                <c:formatCode>#,##0</c:formatCode>
                <c:ptCount val="10"/>
                <c:pt idx="0">
                  <c:v>1373.89</c:v>
                </c:pt>
                <c:pt idx="1">
                  <c:v>1439.96</c:v>
                </c:pt>
                <c:pt idx="2">
                  <c:v>1450.6</c:v>
                </c:pt>
                <c:pt idx="3">
                  <c:v>1414.96</c:v>
                </c:pt>
                <c:pt idx="4">
                  <c:v>1412.34</c:v>
                </c:pt>
                <c:pt idx="5">
                  <c:v>1408.64</c:v>
                </c:pt>
                <c:pt idx="6">
                  <c:v>1414.34</c:v>
                </c:pt>
                <c:pt idx="7">
                  <c:v>1453.09</c:v>
                </c:pt>
                <c:pt idx="8">
                  <c:v>1411.13</c:v>
                </c:pt>
                <c:pt idx="9">
                  <c:v>1507.49</c:v>
                </c:pt>
              </c:numCache>
            </c:numRef>
          </c:val>
          <c:extLst>
            <c:ext xmlns:c16="http://schemas.microsoft.com/office/drawing/2014/chart" uri="{C3380CC4-5D6E-409C-BE32-E72D297353CC}">
              <c16:uniqueId val="{00000001-CD64-41BC-A027-846DBAA7A4DE}"/>
            </c:ext>
          </c:extLst>
        </c:ser>
        <c:dLbls>
          <c:showLegendKey val="0"/>
          <c:showVal val="0"/>
          <c:showCatName val="0"/>
          <c:showSerName val="0"/>
          <c:showPercent val="0"/>
          <c:showBubbleSize val="0"/>
        </c:dLbls>
        <c:gapWidth val="100"/>
        <c:axId val="404459584"/>
        <c:axId val="404454488"/>
      </c:barChart>
      <c:lineChart>
        <c:grouping val="stacked"/>
        <c:varyColors val="0"/>
        <c:ser>
          <c:idx val="2"/>
          <c:order val="2"/>
          <c:tx>
            <c:strRef>
              <c:f>'g7.1'!$A$16</c:f>
              <c:strCache>
                <c:ptCount val="1"/>
                <c:pt idx="0">
                  <c:v>Sergipe</c:v>
                </c:pt>
              </c:strCache>
            </c:strRef>
          </c:tx>
          <c:spPr>
            <a:ln w="28575" cap="rnd">
              <a:solidFill>
                <a:schemeClr val="accent3"/>
              </a:solidFill>
              <a:round/>
            </a:ln>
            <a:effectLst/>
          </c:spPr>
          <c:marker>
            <c:symbol val="circle"/>
            <c:size val="5"/>
            <c:spPr>
              <a:solidFill>
                <a:schemeClr val="accent3"/>
              </a:solidFill>
              <a:ln w="9525">
                <a:solidFill>
                  <a:srgbClr val="00B050"/>
                </a:solidFill>
              </a:ln>
              <a:effectLst/>
            </c:spPr>
          </c:marker>
          <c:cat>
            <c:numRef>
              <c:f>'g7.1'!$B$13:$K$13</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'g7.1'!$B$16:$K$16</c:f>
              <c:numCache>
                <c:formatCode>#,##0</c:formatCode>
                <c:ptCount val="10"/>
                <c:pt idx="0">
                  <c:v>1674.41</c:v>
                </c:pt>
                <c:pt idx="1">
                  <c:v>1750.92</c:v>
                </c:pt>
                <c:pt idx="2">
                  <c:v>1759.57</c:v>
                </c:pt>
                <c:pt idx="3">
                  <c:v>1727.41</c:v>
                </c:pt>
                <c:pt idx="4">
                  <c:v>1683.66</c:v>
                </c:pt>
                <c:pt idx="5">
                  <c:v>1617.25</c:v>
                </c:pt>
                <c:pt idx="6">
                  <c:v>1634.63</c:v>
                </c:pt>
                <c:pt idx="7">
                  <c:v>1609.62</c:v>
                </c:pt>
                <c:pt idx="8">
                  <c:v>1563.93</c:v>
                </c:pt>
                <c:pt idx="9">
                  <c:v>1649.58</c:v>
                </c:pt>
              </c:numCache>
            </c:numRef>
          </c:val>
          <c:smooth val="0"/>
          <c:extLst>
            <c:ext xmlns:c16="http://schemas.microsoft.com/office/drawing/2014/chart" uri="{C3380CC4-5D6E-409C-BE32-E72D297353CC}">
              <c16:uniqueId val="{00000002-CD64-41BC-A027-846DBAA7A4DE}"/>
            </c:ext>
          </c:extLst>
        </c:ser>
        <c:dLbls>
          <c:showLegendKey val="0"/>
          <c:showVal val="0"/>
          <c:showCatName val="0"/>
          <c:showSerName val="0"/>
          <c:showPercent val="0"/>
          <c:showBubbleSize val="0"/>
        </c:dLbls>
        <c:marker val="1"/>
        <c:smooth val="0"/>
        <c:axId val="404459584"/>
        <c:axId val="404454488"/>
      </c:lineChart>
      <c:catAx>
        <c:axId val="40445958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404454488"/>
        <c:crosses val="autoZero"/>
        <c:auto val="1"/>
        <c:lblAlgn val="ctr"/>
        <c:lblOffset val="100"/>
        <c:noMultiLvlLbl val="0"/>
      </c:catAx>
      <c:valAx>
        <c:axId val="404454488"/>
        <c:scaling>
          <c:orientation val="minMax"/>
        </c:scaling>
        <c:delete val="1"/>
        <c:axPos val="l"/>
        <c:numFmt formatCode="#,##0" sourceLinked="1"/>
        <c:majorTickMark val="none"/>
        <c:minorTickMark val="none"/>
        <c:tickLblPos val="nextTo"/>
        <c:crossAx val="404459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594925634295711E-2"/>
          <c:y val="0.17171296296296296"/>
          <c:w val="0.96173840769903762"/>
          <c:h val="0.61127260134149886"/>
        </c:manualLayout>
      </c:layout>
      <c:barChart>
        <c:barDir val="col"/>
        <c:grouping val="clustered"/>
        <c:varyColors val="0"/>
        <c:ser>
          <c:idx val="0"/>
          <c:order val="0"/>
          <c:tx>
            <c:strRef>
              <c:f>'g7.2'!$B$19</c:f>
              <c:strCache>
                <c:ptCount val="1"/>
                <c:pt idx="0">
                  <c:v>Residencial</c:v>
                </c:pt>
              </c:strCache>
            </c:strRef>
          </c:tx>
          <c:spPr>
            <a:solidFill>
              <a:schemeClr val="accent1"/>
            </a:solidFill>
            <a:ln>
              <a:noFill/>
            </a:ln>
            <a:effectLst/>
          </c:spPr>
          <c:invertIfNegative val="0"/>
          <c:cat>
            <c:numRef>
              <c:f>'g7.2'!$C$18:$K$18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'g7.2'!$C$19:$K$19</c:f>
              <c:numCache>
                <c:formatCode>0.0</c:formatCode>
                <c:ptCount val="9"/>
                <c:pt idx="0">
                  <c:v>9.9645127237607554</c:v>
                </c:pt>
                <c:pt idx="1">
                  <c:v>5.4565508226186887</c:v>
                </c:pt>
                <c:pt idx="2">
                  <c:v>3.1763862795607389</c:v>
                </c:pt>
                <c:pt idx="3">
                  <c:v>1.9119220589063346</c:v>
                </c:pt>
                <c:pt idx="4">
                  <c:v>-1.0084823032078027</c:v>
                </c:pt>
                <c:pt idx="5">
                  <c:v>3.3828290722340171</c:v>
                </c:pt>
                <c:pt idx="6">
                  <c:v>9.159467242620579</c:v>
                </c:pt>
                <c:pt idx="7">
                  <c:v>5.6859964714999434</c:v>
                </c:pt>
                <c:pt idx="8">
                  <c:v>2.9829556534966217</c:v>
                </c:pt>
              </c:numCache>
            </c:numRef>
          </c:val>
          <c:extLst>
            <c:ext xmlns:c16="http://schemas.microsoft.com/office/drawing/2014/chart" uri="{C3380CC4-5D6E-409C-BE32-E72D297353CC}">
              <c16:uniqueId val="{00000001-C85B-4E23-A69D-646C17E46CFD}"/>
            </c:ext>
          </c:extLst>
        </c:ser>
        <c:ser>
          <c:idx val="1"/>
          <c:order val="1"/>
          <c:tx>
            <c:strRef>
              <c:f>'g7.2'!$B$20</c:f>
              <c:strCache>
                <c:ptCount val="1"/>
                <c:pt idx="0">
                  <c:v>Industrial</c:v>
                </c:pt>
              </c:strCache>
            </c:strRef>
          </c:tx>
          <c:spPr>
            <a:solidFill>
              <a:schemeClr val="accent2"/>
            </a:solidFill>
            <a:ln>
              <a:noFill/>
            </a:ln>
            <a:effectLst/>
          </c:spPr>
          <c:invertIfNegative val="0"/>
          <c:cat>
            <c:numRef>
              <c:f>'g7.2'!$C$18:$K$18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'g7.2'!$C$20:$K$20</c:f>
              <c:numCache>
                <c:formatCode>0.0</c:formatCode>
                <c:ptCount val="9"/>
                <c:pt idx="0">
                  <c:v>3.6150554181318739</c:v>
                </c:pt>
                <c:pt idx="1">
                  <c:v>-2.0540799293008671</c:v>
                </c:pt>
                <c:pt idx="2">
                  <c:v>-5.7388296772495684</c:v>
                </c:pt>
                <c:pt idx="3">
                  <c:v>-6.9211236522687125</c:v>
                </c:pt>
                <c:pt idx="4">
                  <c:v>-7.4650422064473698</c:v>
                </c:pt>
                <c:pt idx="5">
                  <c:v>-3.724541378219226</c:v>
                </c:pt>
                <c:pt idx="6">
                  <c:v>-13.157029828372636</c:v>
                </c:pt>
                <c:pt idx="7">
                  <c:v>-3.5473627854597622</c:v>
                </c:pt>
                <c:pt idx="8">
                  <c:v>13.810758821333891</c:v>
                </c:pt>
              </c:numCache>
            </c:numRef>
          </c:val>
          <c:extLst>
            <c:ext xmlns:c16="http://schemas.microsoft.com/office/drawing/2014/chart" uri="{C3380CC4-5D6E-409C-BE32-E72D297353CC}">
              <c16:uniqueId val="{00000006-C85B-4E23-A69D-646C17E46CFD}"/>
            </c:ext>
          </c:extLst>
        </c:ser>
        <c:ser>
          <c:idx val="2"/>
          <c:order val="2"/>
          <c:tx>
            <c:strRef>
              <c:f>'g7.2'!$B$21</c:f>
              <c:strCache>
                <c:ptCount val="1"/>
                <c:pt idx="0">
                  <c:v>Comercial</c:v>
                </c:pt>
              </c:strCache>
            </c:strRef>
          </c:tx>
          <c:spPr>
            <a:solidFill>
              <a:schemeClr val="accent3"/>
            </a:solidFill>
            <a:ln>
              <a:noFill/>
            </a:ln>
            <a:effectLst/>
          </c:spPr>
          <c:invertIfNegative val="0"/>
          <c:cat>
            <c:numRef>
              <c:f>'g7.2'!$C$18:$K$18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'g7.2'!$C$21:$K$21</c:f>
              <c:numCache>
                <c:formatCode>0.0</c:formatCode>
                <c:ptCount val="9"/>
                <c:pt idx="0">
                  <c:v>7.0307692307692182</c:v>
                </c:pt>
                <c:pt idx="1">
                  <c:v>5.0362943797614079</c:v>
                </c:pt>
                <c:pt idx="2">
                  <c:v>1.6815203818060454</c:v>
                </c:pt>
                <c:pt idx="3">
                  <c:v>-1.3458497358753707E-2</c:v>
                </c:pt>
                <c:pt idx="4">
                  <c:v>-0.70834875660397145</c:v>
                </c:pt>
                <c:pt idx="5">
                  <c:v>6.3003067120803724</c:v>
                </c:pt>
                <c:pt idx="6">
                  <c:v>4.2801804530455456</c:v>
                </c:pt>
                <c:pt idx="7">
                  <c:v>-12.065855448208385</c:v>
                </c:pt>
                <c:pt idx="8">
                  <c:v>5.1561983902091324</c:v>
                </c:pt>
              </c:numCache>
            </c:numRef>
          </c:val>
          <c:extLst>
            <c:ext xmlns:c16="http://schemas.microsoft.com/office/drawing/2014/chart" uri="{C3380CC4-5D6E-409C-BE32-E72D297353CC}">
              <c16:uniqueId val="{00000008-C85B-4E23-A69D-646C17E46CFD}"/>
            </c:ext>
          </c:extLst>
        </c:ser>
        <c:dLbls>
          <c:showLegendKey val="0"/>
          <c:showVal val="0"/>
          <c:showCatName val="0"/>
          <c:showSerName val="0"/>
          <c:showPercent val="0"/>
          <c:showBubbleSize val="0"/>
        </c:dLbls>
        <c:gapWidth val="219"/>
        <c:axId val="404460368"/>
        <c:axId val="404460760"/>
      </c:barChart>
      <c:lineChart>
        <c:grouping val="standard"/>
        <c:varyColors val="0"/>
        <c:ser>
          <c:idx val="3"/>
          <c:order val="3"/>
          <c:tx>
            <c:strRef>
              <c:f>'g7.2'!$B$22</c:f>
              <c:strCache>
                <c:ptCount val="1"/>
                <c:pt idx="0">
                  <c:v>Total</c:v>
                </c:pt>
              </c:strCache>
            </c:strRef>
          </c:tx>
          <c:spPr>
            <a:ln w="28575" cap="rnd">
              <a:solidFill>
                <a:schemeClr val="accent4"/>
              </a:solidFill>
              <a:round/>
            </a:ln>
            <a:effectLst/>
          </c:spPr>
          <c:marker>
            <c:symbol val="none"/>
          </c:marker>
          <c:cat>
            <c:numRef>
              <c:f>'g7.2'!$C$18:$K$18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'g7.2'!$C$22:$K$22</c:f>
              <c:numCache>
                <c:formatCode>0.0</c:formatCode>
                <c:ptCount val="9"/>
                <c:pt idx="0">
                  <c:v>5.601221522430011</c:v>
                </c:pt>
                <c:pt idx="1">
                  <c:v>1.4838269400220261</c:v>
                </c:pt>
                <c:pt idx="2">
                  <c:v>-0.89041872352704221</c:v>
                </c:pt>
                <c:pt idx="3">
                  <c:v>-1.6437209495783422</c:v>
                </c:pt>
                <c:pt idx="4">
                  <c:v>-3.0648627075773205</c:v>
                </c:pt>
                <c:pt idx="5">
                  <c:v>2.0026884285780477</c:v>
                </c:pt>
                <c:pt idx="6">
                  <c:v>-0.65409968404338548</c:v>
                </c:pt>
                <c:pt idx="7">
                  <c:v>-2.0015874937778455</c:v>
                </c:pt>
                <c:pt idx="8">
                  <c:v>6.3561183473543226</c:v>
                </c:pt>
              </c:numCache>
            </c:numRef>
          </c:val>
          <c:smooth val="0"/>
          <c:extLst>
            <c:ext xmlns:c16="http://schemas.microsoft.com/office/drawing/2014/chart" uri="{C3380CC4-5D6E-409C-BE32-E72D297353CC}">
              <c16:uniqueId val="{0000000E-C85B-4E23-A69D-646C17E46CFD}"/>
            </c:ext>
          </c:extLst>
        </c:ser>
        <c:dLbls>
          <c:showLegendKey val="0"/>
          <c:showVal val="0"/>
          <c:showCatName val="0"/>
          <c:showSerName val="0"/>
          <c:showPercent val="0"/>
          <c:showBubbleSize val="0"/>
        </c:dLbls>
        <c:marker val="1"/>
        <c:smooth val="0"/>
        <c:axId val="404460368"/>
        <c:axId val="404460760"/>
      </c:lineChart>
      <c:catAx>
        <c:axId val="404460368"/>
        <c:scaling>
          <c:orientation val="minMax"/>
        </c:scaling>
        <c:delete val="0"/>
        <c:axPos val="b"/>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404460760"/>
        <c:crosses val="autoZero"/>
        <c:auto val="1"/>
        <c:lblAlgn val="ctr"/>
        <c:lblOffset val="100"/>
        <c:noMultiLvlLbl val="0"/>
      </c:catAx>
      <c:valAx>
        <c:axId val="404460760"/>
        <c:scaling>
          <c:orientation val="minMax"/>
        </c:scaling>
        <c:delete val="1"/>
        <c:axPos val="l"/>
        <c:numFmt formatCode="0.0" sourceLinked="1"/>
        <c:majorTickMark val="none"/>
        <c:minorTickMark val="none"/>
        <c:tickLblPos val="nextTo"/>
        <c:crossAx val="404460368"/>
        <c:crosses val="autoZero"/>
        <c:crossBetween val="between"/>
      </c:valAx>
      <c:spPr>
        <a:noFill/>
        <a:ln>
          <a:noFill/>
        </a:ln>
        <a:effectLst/>
      </c:spPr>
    </c:plotArea>
    <c:legend>
      <c:legendPos val="b"/>
      <c:layout>
        <c:manualLayout>
          <c:xMode val="edge"/>
          <c:yMode val="edge"/>
          <c:x val="0.21361570428696411"/>
          <c:y val="0.88946704578594338"/>
          <c:w val="0.75610192475940508"/>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616352201257862E-3"/>
          <c:y val="0.12037037037037036"/>
          <c:w val="0.98427672955974843"/>
          <c:h val="0.62013601695887555"/>
        </c:manualLayout>
      </c:layout>
      <c:barChart>
        <c:barDir val="col"/>
        <c:grouping val="clustered"/>
        <c:varyColors val="0"/>
        <c:ser>
          <c:idx val="0"/>
          <c:order val="1"/>
          <c:tx>
            <c:strRef>
              <c:f>'g8.1'!$D$16</c:f>
              <c:strCache>
                <c:ptCount val="1"/>
                <c:pt idx="0">
                  <c:v>Produção em terra</c:v>
                </c:pt>
              </c:strCache>
            </c:strRef>
          </c:tx>
          <c:spPr>
            <a:solidFill>
              <a:schemeClr val="accent1"/>
            </a:solidFill>
            <a:ln>
              <a:noFill/>
            </a:ln>
            <a:effectLst/>
          </c:spPr>
          <c:invertIfNegative val="0"/>
          <c:cat>
            <c:numRef>
              <c:f>'g8.1'!$B$17:$B$42</c:f>
              <c:numCache>
                <c:formatCode>General</c:formatCode>
                <c:ptCount val="26"/>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numCache>
            </c:numRef>
          </c:cat>
          <c:val>
            <c:numRef>
              <c:f>'g8.1'!$D$17:$D$42</c:f>
              <c:numCache>
                <c:formatCode>#,##0</c:formatCode>
                <c:ptCount val="26"/>
                <c:pt idx="0">
                  <c:v>1492.663</c:v>
                </c:pt>
                <c:pt idx="1">
                  <c:v>1431.98</c:v>
                </c:pt>
                <c:pt idx="2">
                  <c:v>1389.5106000000001</c:v>
                </c:pt>
                <c:pt idx="3">
                  <c:v>1415.546</c:v>
                </c:pt>
                <c:pt idx="4">
                  <c:v>1464.6420000000001</c:v>
                </c:pt>
                <c:pt idx="5">
                  <c:v>1539.2149999999999</c:v>
                </c:pt>
                <c:pt idx="6">
                  <c:v>1723.452</c:v>
                </c:pt>
                <c:pt idx="7">
                  <c:v>1817.6279999999999</c:v>
                </c:pt>
                <c:pt idx="8">
                  <c:v>1893.3040000000001</c:v>
                </c:pt>
                <c:pt idx="9">
                  <c:v>1914.8262999999999</c:v>
                </c:pt>
                <c:pt idx="10">
                  <c:v>2049.1892130000001</c:v>
                </c:pt>
                <c:pt idx="11">
                  <c:v>1966.8337590000001</c:v>
                </c:pt>
                <c:pt idx="12">
                  <c:v>2000.563535</c:v>
                </c:pt>
                <c:pt idx="13">
                  <c:v>1910.9963009999999</c:v>
                </c:pt>
                <c:pt idx="14">
                  <c:v>1867.3444539999998</c:v>
                </c:pt>
                <c:pt idx="15">
                  <c:v>1835.9013710000002</c:v>
                </c:pt>
                <c:pt idx="16">
                  <c:v>1689.614742</c:v>
                </c:pt>
                <c:pt idx="17">
                  <c:v>1611.0071459999999</c:v>
                </c:pt>
                <c:pt idx="18">
                  <c:v>1458.122333</c:v>
                </c:pt>
                <c:pt idx="19">
                  <c:v>1301.6016070000001</c:v>
                </c:pt>
                <c:pt idx="20">
                  <c:v>1044.8588340000001</c:v>
                </c:pt>
                <c:pt idx="21">
                  <c:v>771.49887469999999</c:v>
                </c:pt>
                <c:pt idx="22">
                  <c:v>649.79578379999998</c:v>
                </c:pt>
                <c:pt idx="23">
                  <c:v>597.1645244</c:v>
                </c:pt>
                <c:pt idx="24">
                  <c:v>448.62804162000003</c:v>
                </c:pt>
                <c:pt idx="25">
                  <c:v>203.64641534</c:v>
                </c:pt>
              </c:numCache>
            </c:numRef>
          </c:val>
          <c:extLst>
            <c:ext xmlns:c16="http://schemas.microsoft.com/office/drawing/2014/chart" uri="{C3380CC4-5D6E-409C-BE32-E72D297353CC}">
              <c16:uniqueId val="{0000000D-7959-41FE-B4F1-EECC13BC50F7}"/>
            </c:ext>
          </c:extLst>
        </c:ser>
        <c:ser>
          <c:idx val="1"/>
          <c:order val="2"/>
          <c:tx>
            <c:strRef>
              <c:f>'g8.1'!$E$16</c:f>
              <c:strCache>
                <c:ptCount val="1"/>
                <c:pt idx="0">
                  <c:v>Produção em mar</c:v>
                </c:pt>
              </c:strCache>
            </c:strRef>
          </c:tx>
          <c:spPr>
            <a:solidFill>
              <a:schemeClr val="accent2"/>
            </a:solidFill>
            <a:ln>
              <a:noFill/>
            </a:ln>
            <a:effectLst/>
          </c:spPr>
          <c:invertIfNegative val="0"/>
          <c:cat>
            <c:numRef>
              <c:f>'g8.1'!$B$17:$B$42</c:f>
              <c:numCache>
                <c:formatCode>General</c:formatCode>
                <c:ptCount val="26"/>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numCache>
            </c:numRef>
          </c:cat>
          <c:val>
            <c:numRef>
              <c:f>'g8.1'!$E$17:$E$42</c:f>
              <c:numCache>
                <c:formatCode>#,##0</c:formatCode>
                <c:ptCount val="26"/>
                <c:pt idx="0">
                  <c:v>427.86700000000002</c:v>
                </c:pt>
                <c:pt idx="1">
                  <c:v>609.64499999999998</c:v>
                </c:pt>
                <c:pt idx="2">
                  <c:v>807.52564000000007</c:v>
                </c:pt>
                <c:pt idx="3">
                  <c:v>725.59779000000003</c:v>
                </c:pt>
                <c:pt idx="4">
                  <c:v>613.66314999999997</c:v>
                </c:pt>
                <c:pt idx="5">
                  <c:v>516.79899999999998</c:v>
                </c:pt>
                <c:pt idx="6">
                  <c:v>421.33936999999997</c:v>
                </c:pt>
                <c:pt idx="7">
                  <c:v>402.20857000000001</c:v>
                </c:pt>
                <c:pt idx="8">
                  <c:v>366.85333000000003</c:v>
                </c:pt>
                <c:pt idx="9">
                  <c:v>365.67869999999999</c:v>
                </c:pt>
                <c:pt idx="10">
                  <c:v>434.41500000000002</c:v>
                </c:pt>
                <c:pt idx="11">
                  <c:v>766.75274000000002</c:v>
                </c:pt>
                <c:pt idx="12">
                  <c:v>558.87685939999994</c:v>
                </c:pt>
                <c:pt idx="13">
                  <c:v>487.04365849999999</c:v>
                </c:pt>
                <c:pt idx="14">
                  <c:v>570.20577859999992</c:v>
                </c:pt>
                <c:pt idx="15">
                  <c:v>508.80146079999997</c:v>
                </c:pt>
                <c:pt idx="16">
                  <c:v>575.496757</c:v>
                </c:pt>
                <c:pt idx="17">
                  <c:v>769.34438809999995</c:v>
                </c:pt>
                <c:pt idx="18">
                  <c:v>475.73905600000001</c:v>
                </c:pt>
                <c:pt idx="19">
                  <c:v>431.63782040000001</c:v>
                </c:pt>
                <c:pt idx="20">
                  <c:v>301.96311500000002</c:v>
                </c:pt>
                <c:pt idx="21">
                  <c:v>282.32728399999996</c:v>
                </c:pt>
                <c:pt idx="22">
                  <c:v>204.80972349999999</c:v>
                </c:pt>
                <c:pt idx="23">
                  <c:v>113.78623709999999</c:v>
                </c:pt>
                <c:pt idx="24">
                  <c:v>12.895861630000001</c:v>
                </c:pt>
                <c:pt idx="25">
                  <c:v>13.13032535</c:v>
                </c:pt>
              </c:numCache>
            </c:numRef>
          </c:val>
          <c:extLst>
            <c:ext xmlns:c16="http://schemas.microsoft.com/office/drawing/2014/chart" uri="{C3380CC4-5D6E-409C-BE32-E72D297353CC}">
              <c16:uniqueId val="{0000000E-7959-41FE-B4F1-EECC13BC50F7}"/>
            </c:ext>
          </c:extLst>
        </c:ser>
        <c:dLbls>
          <c:showLegendKey val="0"/>
          <c:showVal val="0"/>
          <c:showCatName val="0"/>
          <c:showSerName val="0"/>
          <c:showPercent val="0"/>
          <c:showBubbleSize val="0"/>
        </c:dLbls>
        <c:gapWidth val="150"/>
        <c:axId val="403119744"/>
        <c:axId val="403123664"/>
      </c:barChart>
      <c:lineChart>
        <c:grouping val="standard"/>
        <c:varyColors val="0"/>
        <c:ser>
          <c:idx val="2"/>
          <c:order val="0"/>
          <c:tx>
            <c:strRef>
              <c:f>'g8.1'!$C$16</c:f>
              <c:strCache>
                <c:ptCount val="1"/>
                <c:pt idx="0">
                  <c:v>Total</c:v>
                </c:pt>
              </c:strCache>
            </c:strRef>
          </c:tx>
          <c:spPr>
            <a:ln w="28575" cap="rnd">
              <a:solidFill>
                <a:schemeClr val="accent3"/>
              </a:solidFill>
              <a:round/>
            </a:ln>
            <a:effectLst/>
          </c:spPr>
          <c:marker>
            <c:symbol val="none"/>
          </c:marker>
          <c:dPt>
            <c:idx val="1"/>
            <c:marker>
              <c:symbol val="none"/>
            </c:marker>
            <c:bubble3D val="0"/>
            <c:spPr>
              <a:ln w="28575" cap="rnd">
                <a:solidFill>
                  <a:schemeClr val="accent3"/>
                </a:solidFill>
                <a:round/>
              </a:ln>
              <a:effectLst/>
            </c:spPr>
            <c:extLst>
              <c:ext xmlns:c16="http://schemas.microsoft.com/office/drawing/2014/chart" uri="{C3380CC4-5D6E-409C-BE32-E72D297353CC}">
                <c16:uniqueId val="{00000001-E4C2-4C66-9B20-1A0C30E53303}"/>
              </c:ext>
            </c:extLst>
          </c:dPt>
          <c:dPt>
            <c:idx val="2"/>
            <c:marker>
              <c:symbol val="none"/>
            </c:marker>
            <c:bubble3D val="0"/>
            <c:spPr>
              <a:ln w="28575" cap="rnd">
                <a:solidFill>
                  <a:schemeClr val="accent3"/>
                </a:solidFill>
                <a:round/>
              </a:ln>
              <a:effectLst/>
            </c:spPr>
            <c:extLst>
              <c:ext xmlns:c16="http://schemas.microsoft.com/office/drawing/2014/chart" uri="{C3380CC4-5D6E-409C-BE32-E72D297353CC}">
                <c16:uniqueId val="{00000003-E4C2-4C66-9B20-1A0C30E53303}"/>
              </c:ext>
            </c:extLst>
          </c:dPt>
          <c:dPt>
            <c:idx val="3"/>
            <c:marker>
              <c:symbol val="none"/>
            </c:marker>
            <c:bubble3D val="0"/>
            <c:spPr>
              <a:ln w="28575" cap="rnd">
                <a:solidFill>
                  <a:schemeClr val="accent3"/>
                </a:solidFill>
                <a:round/>
              </a:ln>
              <a:effectLst/>
            </c:spPr>
            <c:extLst>
              <c:ext xmlns:c16="http://schemas.microsoft.com/office/drawing/2014/chart" uri="{C3380CC4-5D6E-409C-BE32-E72D297353CC}">
                <c16:uniqueId val="{00000005-E4C2-4C66-9B20-1A0C30E53303}"/>
              </c:ext>
            </c:extLst>
          </c:dPt>
          <c:dPt>
            <c:idx val="4"/>
            <c:marker>
              <c:symbol val="none"/>
            </c:marker>
            <c:bubble3D val="0"/>
            <c:extLst>
              <c:ext xmlns:c16="http://schemas.microsoft.com/office/drawing/2014/chart" uri="{C3380CC4-5D6E-409C-BE32-E72D297353CC}">
                <c16:uniqueId val="{00000006-E4C2-4C66-9B20-1A0C30E53303}"/>
              </c:ext>
            </c:extLst>
          </c:dPt>
          <c:dPt>
            <c:idx val="5"/>
            <c:marker>
              <c:symbol val="none"/>
            </c:marker>
            <c:bubble3D val="0"/>
            <c:extLst>
              <c:ext xmlns:c16="http://schemas.microsoft.com/office/drawing/2014/chart" uri="{C3380CC4-5D6E-409C-BE32-E72D297353CC}">
                <c16:uniqueId val="{00000007-E4C2-4C66-9B20-1A0C30E53303}"/>
              </c:ext>
            </c:extLst>
          </c:dPt>
          <c:cat>
            <c:numRef>
              <c:f>'g8.1'!$B$17:$B$42</c:f>
              <c:numCache>
                <c:formatCode>General</c:formatCode>
                <c:ptCount val="26"/>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numCache>
            </c:numRef>
          </c:cat>
          <c:val>
            <c:numRef>
              <c:f>'g8.1'!$C$17:$C$42</c:f>
              <c:numCache>
                <c:formatCode>#,##0</c:formatCode>
                <c:ptCount val="26"/>
                <c:pt idx="0">
                  <c:v>1920.53</c:v>
                </c:pt>
                <c:pt idx="1">
                  <c:v>2041.625</c:v>
                </c:pt>
                <c:pt idx="2">
                  <c:v>2197.0362400000004</c:v>
                </c:pt>
                <c:pt idx="3">
                  <c:v>2141.1437900000001</c:v>
                </c:pt>
                <c:pt idx="4">
                  <c:v>2078.3051500000001</c:v>
                </c:pt>
                <c:pt idx="5">
                  <c:v>2056.0140000000001</c:v>
                </c:pt>
                <c:pt idx="6">
                  <c:v>2144.7913699999999</c:v>
                </c:pt>
                <c:pt idx="7">
                  <c:v>2219.8365699999999</c:v>
                </c:pt>
                <c:pt idx="8">
                  <c:v>2260.15733</c:v>
                </c:pt>
                <c:pt idx="9">
                  <c:v>2280.5050000000001</c:v>
                </c:pt>
                <c:pt idx="10">
                  <c:v>2483.6042130000001</c:v>
                </c:pt>
                <c:pt idx="11">
                  <c:v>2733.586499</c:v>
                </c:pt>
                <c:pt idx="12">
                  <c:v>2559.4403944000001</c:v>
                </c:pt>
                <c:pt idx="13">
                  <c:v>2398.0399594999999</c:v>
                </c:pt>
                <c:pt idx="14">
                  <c:v>2437.5502325999996</c:v>
                </c:pt>
                <c:pt idx="15">
                  <c:v>2344.7028318000002</c:v>
                </c:pt>
                <c:pt idx="16">
                  <c:v>2265.1114990000001</c:v>
                </c:pt>
                <c:pt idx="17">
                  <c:v>2380.3515340999998</c:v>
                </c:pt>
                <c:pt idx="18">
                  <c:v>1933.8613890000001</c:v>
                </c:pt>
                <c:pt idx="19">
                  <c:v>1733.2394274000001</c:v>
                </c:pt>
                <c:pt idx="20">
                  <c:v>1346.8219490000001</c:v>
                </c:pt>
                <c:pt idx="21">
                  <c:v>1053.8261587</c:v>
                </c:pt>
                <c:pt idx="22">
                  <c:v>854.6055073</c:v>
                </c:pt>
                <c:pt idx="23">
                  <c:v>710.9507615</c:v>
                </c:pt>
                <c:pt idx="24">
                  <c:v>461.52390325000005</c:v>
                </c:pt>
                <c:pt idx="25">
                  <c:v>216.77674069</c:v>
                </c:pt>
              </c:numCache>
            </c:numRef>
          </c:val>
          <c:smooth val="0"/>
          <c:extLst>
            <c:ext xmlns:c16="http://schemas.microsoft.com/office/drawing/2014/chart" uri="{C3380CC4-5D6E-409C-BE32-E72D297353CC}">
              <c16:uniqueId val="{00000001-7959-41FE-B4F1-EECC13BC50F7}"/>
            </c:ext>
          </c:extLst>
        </c:ser>
        <c:dLbls>
          <c:showLegendKey val="0"/>
          <c:showVal val="0"/>
          <c:showCatName val="0"/>
          <c:showSerName val="0"/>
          <c:showPercent val="0"/>
          <c:showBubbleSize val="0"/>
        </c:dLbls>
        <c:marker val="1"/>
        <c:smooth val="0"/>
        <c:axId val="403119744"/>
        <c:axId val="403123664"/>
      </c:lineChart>
      <c:catAx>
        <c:axId val="40311974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123664"/>
        <c:crosses val="autoZero"/>
        <c:auto val="1"/>
        <c:lblAlgn val="ctr"/>
        <c:lblOffset val="100"/>
        <c:noMultiLvlLbl val="0"/>
      </c:catAx>
      <c:valAx>
        <c:axId val="403123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119744"/>
        <c:crosses val="autoZero"/>
        <c:crossBetween val="between"/>
      </c:valAx>
      <c:spPr>
        <a:noFill/>
        <a:ln>
          <a:noFill/>
        </a:ln>
        <a:effectLst/>
      </c:spPr>
    </c:plotArea>
    <c:legend>
      <c:legendPos val="b"/>
      <c:layout>
        <c:manualLayout>
          <c:xMode val="edge"/>
          <c:yMode val="edge"/>
          <c:x val="3.4349361990128592E-2"/>
          <c:y val="0.8461500987561491"/>
          <c:w val="0.9401585120256194"/>
          <c:h val="8.39665552902054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legend>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616352201257862E-3"/>
          <c:y val="0.10718910877980015"/>
          <c:w val="0.98427672955974843"/>
          <c:h val="0.65226009953503583"/>
        </c:manualLayout>
      </c:layout>
      <c:barChart>
        <c:barDir val="col"/>
        <c:grouping val="clustered"/>
        <c:varyColors val="0"/>
        <c:ser>
          <c:idx val="2"/>
          <c:order val="1"/>
          <c:tx>
            <c:strRef>
              <c:f>'g8.2'!$D$15</c:f>
              <c:strCache>
                <c:ptCount val="1"/>
                <c:pt idx="0">
                  <c:v>Gás Natural em terra</c:v>
                </c:pt>
              </c:strCache>
            </c:strRef>
          </c:tx>
          <c:spPr>
            <a:solidFill>
              <a:schemeClr val="accent3"/>
            </a:solidFill>
            <a:ln>
              <a:noFill/>
            </a:ln>
            <a:effectLst/>
          </c:spPr>
          <c:invertIfNegative val="0"/>
          <c:cat>
            <c:numRef>
              <c:f>'g8.2'!$B$16:$B$41</c:f>
              <c:numCache>
                <c:formatCode>General</c:formatCode>
                <c:ptCount val="26"/>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numCache>
            </c:numRef>
          </c:cat>
          <c:val>
            <c:numRef>
              <c:f>'g8.2'!$D$16:$D$41</c:f>
              <c:numCache>
                <c:formatCode>#,##0</c:formatCode>
                <c:ptCount val="26"/>
                <c:pt idx="0">
                  <c:v>69.998000000000005</c:v>
                </c:pt>
                <c:pt idx="1">
                  <c:v>64.695999999999998</c:v>
                </c:pt>
                <c:pt idx="2">
                  <c:v>59.681210400000005</c:v>
                </c:pt>
                <c:pt idx="3">
                  <c:v>58.588425900000004</c:v>
                </c:pt>
                <c:pt idx="4">
                  <c:v>59.33</c:v>
                </c:pt>
                <c:pt idx="5">
                  <c:v>59.555999999999997</c:v>
                </c:pt>
                <c:pt idx="6">
                  <c:v>66.248999999999995</c:v>
                </c:pt>
                <c:pt idx="7">
                  <c:v>76.257999999999996</c:v>
                </c:pt>
                <c:pt idx="8">
                  <c:v>79.02</c:v>
                </c:pt>
                <c:pt idx="9">
                  <c:v>84.217315400000004</c:v>
                </c:pt>
                <c:pt idx="10">
                  <c:v>93.18992999999999</c:v>
                </c:pt>
                <c:pt idx="11">
                  <c:v>91.236289679999999</c:v>
                </c:pt>
                <c:pt idx="12">
                  <c:v>92.539708750000003</c:v>
                </c:pt>
                <c:pt idx="13">
                  <c:v>94.659270000000006</c:v>
                </c:pt>
                <c:pt idx="14">
                  <c:v>101.94667389999999</c:v>
                </c:pt>
                <c:pt idx="15">
                  <c:v>102.81574879999999</c:v>
                </c:pt>
                <c:pt idx="16">
                  <c:v>92.992303360000008</c:v>
                </c:pt>
                <c:pt idx="17">
                  <c:v>97.401506259999991</c:v>
                </c:pt>
                <c:pt idx="18">
                  <c:v>83.212159759999992</c:v>
                </c:pt>
                <c:pt idx="19">
                  <c:v>65.336830159999991</c:v>
                </c:pt>
                <c:pt idx="20">
                  <c:v>50.013728810000003</c:v>
                </c:pt>
                <c:pt idx="21">
                  <c:v>37.446676350000004</c:v>
                </c:pt>
                <c:pt idx="22">
                  <c:v>40.419322999999999</c:v>
                </c:pt>
                <c:pt idx="23">
                  <c:v>25.479901119999997</c:v>
                </c:pt>
                <c:pt idx="24">
                  <c:v>16.548685949999999</c:v>
                </c:pt>
                <c:pt idx="25">
                  <c:v>8.100822860000001</c:v>
                </c:pt>
              </c:numCache>
            </c:numRef>
          </c:val>
          <c:extLst>
            <c:ext xmlns:c16="http://schemas.microsoft.com/office/drawing/2014/chart" uri="{C3380CC4-5D6E-409C-BE32-E72D297353CC}">
              <c16:uniqueId val="{00000000-441B-4599-AD27-91F5796A27ED}"/>
            </c:ext>
          </c:extLst>
        </c:ser>
        <c:ser>
          <c:idx val="3"/>
          <c:order val="2"/>
          <c:tx>
            <c:strRef>
              <c:f>'g8.2'!$E$15</c:f>
              <c:strCache>
                <c:ptCount val="1"/>
                <c:pt idx="0">
                  <c:v>Gás Natural em mar</c:v>
                </c:pt>
              </c:strCache>
            </c:strRef>
          </c:tx>
          <c:spPr>
            <a:solidFill>
              <a:schemeClr val="accent4"/>
            </a:solidFill>
            <a:ln>
              <a:noFill/>
            </a:ln>
            <a:effectLst/>
          </c:spPr>
          <c:invertIfNegative val="0"/>
          <c:cat>
            <c:numRef>
              <c:f>'g8.2'!$B$16:$B$41</c:f>
              <c:numCache>
                <c:formatCode>General</c:formatCode>
                <c:ptCount val="26"/>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numCache>
            </c:numRef>
          </c:cat>
          <c:val>
            <c:numRef>
              <c:f>'g8.2'!$E$16:$E$41</c:f>
              <c:numCache>
                <c:formatCode>#,##0</c:formatCode>
                <c:ptCount val="26"/>
                <c:pt idx="0">
                  <c:v>670.82299999999998</c:v>
                </c:pt>
                <c:pt idx="1">
                  <c:v>742.37699999999995</c:v>
                </c:pt>
                <c:pt idx="2">
                  <c:v>806.35529000000008</c:v>
                </c:pt>
                <c:pt idx="3">
                  <c:v>814.97863500000005</c:v>
                </c:pt>
                <c:pt idx="4">
                  <c:v>752.53200000000004</c:v>
                </c:pt>
                <c:pt idx="5">
                  <c:v>741.89099999999996</c:v>
                </c:pt>
                <c:pt idx="6">
                  <c:v>666.26422400000001</c:v>
                </c:pt>
                <c:pt idx="7">
                  <c:v>601.16775800000005</c:v>
                </c:pt>
                <c:pt idx="8">
                  <c:v>538.72318599999994</c:v>
                </c:pt>
                <c:pt idx="9">
                  <c:v>525.156387</c:v>
                </c:pt>
                <c:pt idx="10">
                  <c:v>453.87</c:v>
                </c:pt>
                <c:pt idx="11">
                  <c:v>766.5431327</c:v>
                </c:pt>
                <c:pt idx="12">
                  <c:v>863.60962500000005</c:v>
                </c:pt>
                <c:pt idx="13">
                  <c:v>1007.0813810000001</c:v>
                </c:pt>
                <c:pt idx="14">
                  <c:v>999.24119480000002</c:v>
                </c:pt>
                <c:pt idx="15">
                  <c:v>927.03311710000003</c:v>
                </c:pt>
                <c:pt idx="16">
                  <c:v>963.71131370000001</c:v>
                </c:pt>
                <c:pt idx="17">
                  <c:v>960.58941000000004</c:v>
                </c:pt>
                <c:pt idx="18">
                  <c:v>780.5979284</c:v>
                </c:pt>
                <c:pt idx="19">
                  <c:v>883.8814036</c:v>
                </c:pt>
                <c:pt idx="20">
                  <c:v>761.77146800000003</c:v>
                </c:pt>
                <c:pt idx="21">
                  <c:v>753.88349549999998</c:v>
                </c:pt>
                <c:pt idx="22">
                  <c:v>605.0136708</c:v>
                </c:pt>
                <c:pt idx="23">
                  <c:v>147.9355219</c:v>
                </c:pt>
                <c:pt idx="24">
                  <c:v>1.6998507900000004</c:v>
                </c:pt>
                <c:pt idx="25">
                  <c:v>1.0054420200000003</c:v>
                </c:pt>
              </c:numCache>
            </c:numRef>
          </c:val>
          <c:extLst>
            <c:ext xmlns:c16="http://schemas.microsoft.com/office/drawing/2014/chart" uri="{C3380CC4-5D6E-409C-BE32-E72D297353CC}">
              <c16:uniqueId val="{00000001-441B-4599-AD27-91F5796A27ED}"/>
            </c:ext>
          </c:extLst>
        </c:ser>
        <c:ser>
          <c:idx val="0"/>
          <c:order val="3"/>
          <c:tx>
            <c:strRef>
              <c:f>'g8.2'!$F$15</c:f>
              <c:strCache>
                <c:ptCount val="1"/>
                <c:pt idx="0">
                  <c:v>GLN</c:v>
                </c:pt>
              </c:strCache>
            </c:strRef>
          </c:tx>
          <c:spPr>
            <a:solidFill>
              <a:schemeClr val="accent1"/>
            </a:solidFill>
            <a:ln>
              <a:noFill/>
            </a:ln>
            <a:effectLst/>
          </c:spPr>
          <c:invertIfNegative val="0"/>
          <c:cat>
            <c:numRef>
              <c:f>'g8.2'!$B$16:$B$41</c:f>
              <c:numCache>
                <c:formatCode>General</c:formatCode>
                <c:ptCount val="26"/>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numCache>
            </c:numRef>
          </c:cat>
          <c:val>
            <c:numRef>
              <c:f>'g8.2'!$F$16:$F$41</c:f>
              <c:numCache>
                <c:formatCode>#,##0</c:formatCode>
                <c:ptCount val="26"/>
                <c:pt idx="0">
                  <c:v>263.77499999999998</c:v>
                </c:pt>
                <c:pt idx="1">
                  <c:v>1659.0979140000002</c:v>
                </c:pt>
                <c:pt idx="2">
                  <c:v>293.66899999999998</c:v>
                </c:pt>
                <c:pt idx="3">
                  <c:v>303.42500000000001</c:v>
                </c:pt>
                <c:pt idx="4">
                  <c:v>299.18900000000002</c:v>
                </c:pt>
                <c:pt idx="5">
                  <c:v>300.10599999999999</c:v>
                </c:pt>
                <c:pt idx="6">
                  <c:v>284.72399999999999</c:v>
                </c:pt>
                <c:pt idx="7">
                  <c:v>292.67099999999999</c:v>
                </c:pt>
                <c:pt idx="8">
                  <c:v>294.88099999999997</c:v>
                </c:pt>
                <c:pt idx="9">
                  <c:v>282.54300000000001</c:v>
                </c:pt>
                <c:pt idx="10">
                  <c:v>274.37099999999998</c:v>
                </c:pt>
                <c:pt idx="11">
                  <c:v>259.9750014</c:v>
                </c:pt>
                <c:pt idx="12">
                  <c:v>241.9040033</c:v>
                </c:pt>
                <c:pt idx="13">
                  <c:v>226.99100000000001</c:v>
                </c:pt>
                <c:pt idx="14">
                  <c:v>187.15029999999999</c:v>
                </c:pt>
                <c:pt idx="15">
                  <c:v>165.67179999999999</c:v>
                </c:pt>
                <c:pt idx="16">
                  <c:v>182.72029999999998</c:v>
                </c:pt>
                <c:pt idx="17">
                  <c:v>172.34779999999998</c:v>
                </c:pt>
                <c:pt idx="18">
                  <c:v>142.97579999999999</c:v>
                </c:pt>
                <c:pt idx="19">
                  <c:v>101.6357</c:v>
                </c:pt>
                <c:pt idx="20">
                  <c:v>87.749070000000003</c:v>
                </c:pt>
                <c:pt idx="21">
                  <c:v>72.138141000000005</c:v>
                </c:pt>
                <c:pt idx="22">
                  <c:v>55.294896999999999</c:v>
                </c:pt>
                <c:pt idx="23">
                  <c:v>16.818694999999998</c:v>
                </c:pt>
                <c:pt idx="24">
                  <c:v>0</c:v>
                </c:pt>
                <c:pt idx="25">
                  <c:v>0</c:v>
                </c:pt>
              </c:numCache>
            </c:numRef>
          </c:val>
          <c:extLst>
            <c:ext xmlns:c16="http://schemas.microsoft.com/office/drawing/2014/chart" uri="{C3380CC4-5D6E-409C-BE32-E72D297353CC}">
              <c16:uniqueId val="{00000002-441B-4599-AD27-91F5796A27ED}"/>
            </c:ext>
          </c:extLst>
        </c:ser>
        <c:dLbls>
          <c:showLegendKey val="0"/>
          <c:showVal val="0"/>
          <c:showCatName val="0"/>
          <c:showSerName val="0"/>
          <c:showPercent val="0"/>
          <c:showBubbleSize val="0"/>
        </c:dLbls>
        <c:gapWidth val="150"/>
        <c:axId val="403119744"/>
        <c:axId val="403123664"/>
      </c:barChart>
      <c:lineChart>
        <c:grouping val="standard"/>
        <c:varyColors val="0"/>
        <c:ser>
          <c:idx val="1"/>
          <c:order val="0"/>
          <c:tx>
            <c:strRef>
              <c:f>'g8.2'!$C$15</c:f>
              <c:strCache>
                <c:ptCount val="1"/>
                <c:pt idx="0">
                  <c:v>Total</c:v>
                </c:pt>
              </c:strCache>
            </c:strRef>
          </c:tx>
          <c:spPr>
            <a:ln w="28575" cap="rnd">
              <a:solidFill>
                <a:schemeClr val="accent2"/>
              </a:solidFill>
              <a:round/>
            </a:ln>
            <a:effectLst/>
          </c:spPr>
          <c:marker>
            <c:symbol val="none"/>
          </c:marker>
          <c:dPt>
            <c:idx val="1"/>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4-441B-4599-AD27-91F5796A27ED}"/>
              </c:ext>
            </c:extLst>
          </c:dPt>
          <c:dPt>
            <c:idx val="2"/>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6-441B-4599-AD27-91F5796A27ED}"/>
              </c:ext>
            </c:extLst>
          </c:dPt>
          <c:dPt>
            <c:idx val="3"/>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8-441B-4599-AD27-91F5796A27ED}"/>
              </c:ext>
            </c:extLst>
          </c:dPt>
          <c:dPt>
            <c:idx val="4"/>
            <c:marker>
              <c:symbol val="none"/>
            </c:marker>
            <c:bubble3D val="0"/>
            <c:extLst>
              <c:ext xmlns:c16="http://schemas.microsoft.com/office/drawing/2014/chart" uri="{C3380CC4-5D6E-409C-BE32-E72D297353CC}">
                <c16:uniqueId val="{00000009-441B-4599-AD27-91F5796A27ED}"/>
              </c:ext>
            </c:extLst>
          </c:dPt>
          <c:dPt>
            <c:idx val="5"/>
            <c:marker>
              <c:symbol val="none"/>
            </c:marker>
            <c:bubble3D val="0"/>
            <c:extLst>
              <c:ext xmlns:c16="http://schemas.microsoft.com/office/drawing/2014/chart" uri="{C3380CC4-5D6E-409C-BE32-E72D297353CC}">
                <c16:uniqueId val="{0000000A-441B-4599-AD27-91F5796A27ED}"/>
              </c:ext>
            </c:extLst>
          </c:dPt>
          <c:cat>
            <c:numRef>
              <c:f>'g8.2'!$B$16:$B$41</c:f>
              <c:numCache>
                <c:formatCode>General</c:formatCode>
                <c:ptCount val="26"/>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numCache>
            </c:numRef>
          </c:cat>
          <c:val>
            <c:numRef>
              <c:f>'g8.2'!$C$16:$C$41</c:f>
              <c:numCache>
                <c:formatCode>#,##0</c:formatCode>
                <c:ptCount val="26"/>
                <c:pt idx="0">
                  <c:v>1004.596</c:v>
                </c:pt>
                <c:pt idx="1">
                  <c:v>2466.1709140000003</c:v>
                </c:pt>
                <c:pt idx="2">
                  <c:v>1159.7055004000001</c:v>
                </c:pt>
                <c:pt idx="3">
                  <c:v>1176.9920609000001</c:v>
                </c:pt>
                <c:pt idx="4">
                  <c:v>1111.0510000000002</c:v>
                </c:pt>
                <c:pt idx="5">
                  <c:v>1101.5529999999999</c:v>
                </c:pt>
                <c:pt idx="6">
                  <c:v>1017.237224</c:v>
                </c:pt>
                <c:pt idx="7">
                  <c:v>970.09675800000014</c:v>
                </c:pt>
                <c:pt idx="8">
                  <c:v>912.6241859999999</c:v>
                </c:pt>
                <c:pt idx="9">
                  <c:v>891.91670239999996</c:v>
                </c:pt>
                <c:pt idx="10">
                  <c:v>821.43092999999999</c:v>
                </c:pt>
                <c:pt idx="11">
                  <c:v>1117.75442378</c:v>
                </c:pt>
                <c:pt idx="12">
                  <c:v>1198.0533370500002</c:v>
                </c:pt>
                <c:pt idx="13">
                  <c:v>1328.7316510000001</c:v>
                </c:pt>
                <c:pt idx="14">
                  <c:v>1288.3381687000001</c:v>
                </c:pt>
                <c:pt idx="15">
                  <c:v>1195.5206659</c:v>
                </c:pt>
                <c:pt idx="16">
                  <c:v>1239.4239170599999</c:v>
                </c:pt>
                <c:pt idx="17">
                  <c:v>1230.33871626</c:v>
                </c:pt>
                <c:pt idx="18">
                  <c:v>1006.78588816</c:v>
                </c:pt>
                <c:pt idx="19">
                  <c:v>1050.85393376</c:v>
                </c:pt>
                <c:pt idx="20">
                  <c:v>899.53426680999996</c:v>
                </c:pt>
                <c:pt idx="21">
                  <c:v>863.46831284999996</c:v>
                </c:pt>
                <c:pt idx="22">
                  <c:v>700.72789079999995</c:v>
                </c:pt>
                <c:pt idx="23">
                  <c:v>190.23411801999998</c:v>
                </c:pt>
                <c:pt idx="24">
                  <c:v>18.248536739999999</c:v>
                </c:pt>
                <c:pt idx="25">
                  <c:v>9.1062648800000012</c:v>
                </c:pt>
              </c:numCache>
            </c:numRef>
          </c:val>
          <c:smooth val="0"/>
          <c:extLst>
            <c:ext xmlns:c16="http://schemas.microsoft.com/office/drawing/2014/chart" uri="{C3380CC4-5D6E-409C-BE32-E72D297353CC}">
              <c16:uniqueId val="{0000000B-441B-4599-AD27-91F5796A27ED}"/>
            </c:ext>
          </c:extLst>
        </c:ser>
        <c:dLbls>
          <c:showLegendKey val="0"/>
          <c:showVal val="0"/>
          <c:showCatName val="0"/>
          <c:showSerName val="0"/>
          <c:showPercent val="0"/>
          <c:showBubbleSize val="0"/>
        </c:dLbls>
        <c:marker val="1"/>
        <c:smooth val="0"/>
        <c:axId val="403119744"/>
        <c:axId val="403123664"/>
      </c:lineChart>
      <c:catAx>
        <c:axId val="40311974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123664"/>
        <c:crosses val="autoZero"/>
        <c:auto val="1"/>
        <c:lblAlgn val="ctr"/>
        <c:lblOffset val="100"/>
        <c:noMultiLvlLbl val="0"/>
      </c:catAx>
      <c:valAx>
        <c:axId val="403123664"/>
        <c:scaling>
          <c:orientation val="minMax"/>
          <c:max val="2500"/>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119744"/>
        <c:crosses val="autoZero"/>
        <c:crossBetween val="between"/>
        <c:majorUnit val="250"/>
      </c:valAx>
      <c:spPr>
        <a:noFill/>
        <a:ln>
          <a:noFill/>
        </a:ln>
        <a:effectLst/>
      </c:spPr>
    </c:plotArea>
    <c:legend>
      <c:legendPos val="b"/>
      <c:layout>
        <c:manualLayout>
          <c:xMode val="edge"/>
          <c:yMode val="edge"/>
          <c:x val="0.11608632254301546"/>
          <c:y val="0.86937264889366561"/>
          <c:w val="0.85777958789634057"/>
          <c:h val="6.6766045935652718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legend>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932305358301417"/>
          <c:y val="0.12962962962962962"/>
          <c:w val="0.79067694641698583"/>
          <c:h val="0.72166684164479444"/>
        </c:manualLayout>
      </c:layout>
      <c:barChart>
        <c:barDir val="bar"/>
        <c:grouping val="clustered"/>
        <c:varyColors val="0"/>
        <c:ser>
          <c:idx val="0"/>
          <c:order val="0"/>
          <c:tx>
            <c:strRef>
              <c:f>'g8.3'!$D$21</c:f>
              <c:strCache>
                <c:ptCount val="1"/>
                <c:pt idx="0">
                  <c:v>2022-2021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'g8.3'!$C$22:$C$30</c:f>
              <c:strCache>
                <c:ptCount val="9"/>
                <c:pt idx="0">
                  <c:v>Petróleo-BR</c:v>
                </c:pt>
                <c:pt idx="1">
                  <c:v>Gás-BR</c:v>
                </c:pt>
                <c:pt idx="2">
                  <c:v>LGN-BR</c:v>
                </c:pt>
                <c:pt idx="3">
                  <c:v>Petróleo-NE</c:v>
                </c:pt>
                <c:pt idx="4">
                  <c:v>Gás-NE</c:v>
                </c:pt>
                <c:pt idx="5">
                  <c:v>LGN-NE</c:v>
                </c:pt>
                <c:pt idx="6">
                  <c:v>Petróleo-SE</c:v>
                </c:pt>
                <c:pt idx="7">
                  <c:v>Gás-SE</c:v>
                </c:pt>
                <c:pt idx="8">
                  <c:v>LGN-SE</c:v>
                </c:pt>
              </c:strCache>
            </c:strRef>
          </c:cat>
          <c:val>
            <c:numRef>
              <c:f>'g8.3'!$D$22:$D$30</c:f>
              <c:numCache>
                <c:formatCode>0.0</c:formatCode>
                <c:ptCount val="9"/>
                <c:pt idx="0">
                  <c:v>4.0062129020308701</c:v>
                </c:pt>
                <c:pt idx="1">
                  <c:v>3.1004118655986401</c:v>
                </c:pt>
                <c:pt idx="2">
                  <c:v>0.98849015932558348</c:v>
                </c:pt>
                <c:pt idx="3">
                  <c:v>-10.60488373905315</c:v>
                </c:pt>
                <c:pt idx="4">
                  <c:v>-27.286220857595978</c:v>
                </c:pt>
                <c:pt idx="5">
                  <c:v>-29.097547439919325</c:v>
                </c:pt>
                <c:pt idx="6">
                  <c:v>-53.030224618165533</c:v>
                </c:pt>
                <c:pt idx="7">
                  <c:v>-50.098657170470752</c:v>
                </c:pt>
                <c:pt idx="8">
                  <c:v>0</c:v>
                </c:pt>
              </c:numCache>
            </c:numRef>
          </c:val>
          <c:extLst>
            <c:ext xmlns:c16="http://schemas.microsoft.com/office/drawing/2014/chart" uri="{C3380CC4-5D6E-409C-BE32-E72D297353CC}">
              <c16:uniqueId val="{00000003-F154-485F-ADA0-1119963D5A7B}"/>
            </c:ext>
          </c:extLst>
        </c:ser>
        <c:ser>
          <c:idx val="1"/>
          <c:order val="1"/>
          <c:tx>
            <c:strRef>
              <c:f>'g8.3'!$E$21</c:f>
              <c:strCache>
                <c:ptCount val="1"/>
                <c:pt idx="0">
                  <c:v>2022/1997</c:v>
                </c:pt>
              </c:strCache>
            </c:strRef>
          </c:tx>
          <c:spPr>
            <a:solidFill>
              <a:schemeClr val="accent2"/>
            </a:solidFill>
            <a:ln>
              <a:noFill/>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extLst>
                <c:ext xmlns:c16="http://schemas.microsoft.com/office/drawing/2014/chart" uri="{C3380CC4-5D6E-409C-BE32-E72D297353CC}">
                  <c16:uniqueId val="{00000006-F154-485F-ADA0-1119963D5A7B}"/>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extLst>
                <c:ext xmlns:c16="http://schemas.microsoft.com/office/drawing/2014/chart" uri="{C3380CC4-5D6E-409C-BE32-E72D297353CC}">
                  <c16:uniqueId val="{00000007-F154-485F-ADA0-1119963D5A7B}"/>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extLst>
                <c:ext xmlns:c16="http://schemas.microsoft.com/office/drawing/2014/chart" uri="{C3380CC4-5D6E-409C-BE32-E72D297353CC}">
                  <c16:uniqueId val="{00000008-F154-485F-ADA0-1119963D5A7B}"/>
                </c:ext>
              </c:extLst>
            </c:dLbl>
            <c:dLbl>
              <c:idx val="3"/>
              <c:layout>
                <c:manualLayout>
                  <c:x val="-8.160738948383278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154-485F-ADA0-1119963D5A7B}"/>
                </c:ext>
              </c:extLst>
            </c:dLbl>
            <c:dLbl>
              <c:idx val="4"/>
              <c:layout>
                <c:manualLayout>
                  <c:x val="-6.248382420805481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154-485F-ADA0-1119963D5A7B}"/>
                </c:ext>
              </c:extLst>
            </c:dLbl>
            <c:dLbl>
              <c:idx val="5"/>
              <c:layout>
                <c:manualLayout>
                  <c:x val="-1.069471101854248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154-485F-ADA0-1119963D5A7B}"/>
                </c:ext>
              </c:extLst>
            </c:dLbl>
            <c:dLbl>
              <c:idx val="6"/>
              <c:layout>
                <c:manualLayout>
                  <c:x val="-1.0579424758106462E-2"/>
                  <c:y val="8.148054021132795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154-485F-ADA0-1119963D5A7B}"/>
                </c:ext>
              </c:extLst>
            </c:dLbl>
            <c:dLbl>
              <c:idx val="7"/>
              <c:layout>
                <c:manualLayout>
                  <c:x val="-1.0576434624550525E-2"/>
                  <c:y val="4.44444444444452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154-485F-ADA0-1119963D5A7B}"/>
                </c:ext>
              </c:extLst>
            </c:dLbl>
            <c:dLbl>
              <c:idx val="8"/>
              <c:layout>
                <c:manualLayout>
                  <c:x val="-1.059736555944236E-2"/>
                  <c:y val="1.6296108042265591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154-485F-ADA0-1119963D5A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'g8.3'!$C$22:$C$30</c:f>
              <c:strCache>
                <c:ptCount val="9"/>
                <c:pt idx="0">
                  <c:v>Petróleo-BR</c:v>
                </c:pt>
                <c:pt idx="1">
                  <c:v>Gás-BR</c:v>
                </c:pt>
                <c:pt idx="2">
                  <c:v>LGN-BR</c:v>
                </c:pt>
                <c:pt idx="3">
                  <c:v>Petróleo-NE</c:v>
                </c:pt>
                <c:pt idx="4">
                  <c:v>Gás-NE</c:v>
                </c:pt>
                <c:pt idx="5">
                  <c:v>LGN-NE</c:v>
                </c:pt>
                <c:pt idx="6">
                  <c:v>Petróleo-SE</c:v>
                </c:pt>
                <c:pt idx="7">
                  <c:v>Gás-SE</c:v>
                </c:pt>
                <c:pt idx="8">
                  <c:v>LGN-SE</c:v>
                </c:pt>
              </c:strCache>
            </c:strRef>
          </c:cat>
          <c:val>
            <c:numRef>
              <c:f>'g8.3'!$E$22:$E$30</c:f>
              <c:numCache>
                <c:formatCode>0.0</c:formatCode>
                <c:ptCount val="9"/>
                <c:pt idx="0">
                  <c:v>260.42919393531099</c:v>
                </c:pt>
                <c:pt idx="1">
                  <c:v>412.36138760302833</c:v>
                </c:pt>
                <c:pt idx="2">
                  <c:v>230.3661010914916</c:v>
                </c:pt>
                <c:pt idx="3">
                  <c:v>-69.598075030330293</c:v>
                </c:pt>
                <c:pt idx="4">
                  <c:v>-22.463554066952529</c:v>
                </c:pt>
                <c:pt idx="5">
                  <c:v>-81.642043630328743</c:v>
                </c:pt>
                <c:pt idx="6">
                  <c:v>-88.712660531728218</c:v>
                </c:pt>
                <c:pt idx="7">
                  <c:v>-98.770787426382356</c:v>
                </c:pt>
                <c:pt idx="8">
                  <c:v>-100</c:v>
                </c:pt>
              </c:numCache>
            </c:numRef>
          </c:val>
          <c:extLst>
            <c:ext xmlns:c16="http://schemas.microsoft.com/office/drawing/2014/chart" uri="{C3380CC4-5D6E-409C-BE32-E72D297353CC}">
              <c16:uniqueId val="{00000004-F154-485F-ADA0-1119963D5A7B}"/>
            </c:ext>
          </c:extLst>
        </c:ser>
        <c:dLbls>
          <c:showLegendKey val="0"/>
          <c:showVal val="0"/>
          <c:showCatName val="0"/>
          <c:showSerName val="0"/>
          <c:showPercent val="0"/>
          <c:showBubbleSize val="0"/>
        </c:dLbls>
        <c:gapWidth val="20"/>
        <c:axId val="403118568"/>
        <c:axId val="403123272"/>
      </c:barChart>
      <c:catAx>
        <c:axId val="403118568"/>
        <c:scaling>
          <c:orientation val="maxMin"/>
        </c:scaling>
        <c:delete val="0"/>
        <c:axPos val="l"/>
        <c:majorGridlines>
          <c:spPr>
            <a:ln w="9525" cap="flat" cmpd="sng" algn="ctr">
              <a:solidFill>
                <a:schemeClr val="tx1">
                  <a:lumMod val="15000"/>
                  <a:lumOff val="85000"/>
                </a:schemeClr>
              </a:solidFill>
              <a:round/>
            </a:ln>
            <a:effectLst/>
          </c:spPr>
        </c:majorGridlines>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pt-BR"/>
          </a:p>
        </c:txPr>
        <c:crossAx val="403123272"/>
        <c:crosses val="autoZero"/>
        <c:auto val="1"/>
        <c:lblAlgn val="ctr"/>
        <c:lblOffset val="0"/>
        <c:noMultiLvlLbl val="0"/>
      </c:catAx>
      <c:valAx>
        <c:axId val="403123272"/>
        <c:scaling>
          <c:orientation val="minMax"/>
        </c:scaling>
        <c:delete val="1"/>
        <c:axPos val="t"/>
        <c:numFmt formatCode="0.0" sourceLinked="1"/>
        <c:majorTickMark val="none"/>
        <c:minorTickMark val="none"/>
        <c:tickLblPos val="nextTo"/>
        <c:crossAx val="403118568"/>
        <c:crosses val="autoZero"/>
        <c:crossBetween val="between"/>
      </c:valAx>
      <c:spPr>
        <a:noFill/>
        <a:ln>
          <a:noFill/>
        </a:ln>
        <a:effectLst/>
      </c:spPr>
    </c:plotArea>
    <c:legend>
      <c:legendPos val="b"/>
      <c:layout>
        <c:manualLayout>
          <c:xMode val="edge"/>
          <c:yMode val="edge"/>
          <c:x val="0.44594984748657679"/>
          <c:y val="0.89833280839895013"/>
          <c:w val="0.50472490937403547"/>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290463692038498E-2"/>
          <c:y val="0.15723398879952841"/>
          <c:w val="0.92996062992125983"/>
          <c:h val="0.63849600684941132"/>
        </c:manualLayout>
      </c:layout>
      <c:lineChart>
        <c:grouping val="standard"/>
        <c:varyColors val="0"/>
        <c:ser>
          <c:idx val="0"/>
          <c:order val="0"/>
          <c:tx>
            <c:strRef>
              <c:f>'g8.4'!$B$39</c:f>
              <c:strCache>
                <c:ptCount val="1"/>
                <c:pt idx="0">
                  <c:v>Petróleo-SE/BR</c:v>
                </c:pt>
              </c:strCache>
            </c:strRef>
          </c:tx>
          <c:spPr>
            <a:ln w="28575" cap="rnd">
              <a:solidFill>
                <a:srgbClr val="FF2121"/>
              </a:solidFill>
              <a:round/>
            </a:ln>
            <a:effectLst/>
          </c:spPr>
          <c:marker>
            <c:symbol val="none"/>
          </c:marker>
          <c:cat>
            <c:numRef>
              <c:f>'g8.4'!$C$38:$AB$38</c:f>
              <c:numCache>
                <c:formatCode>General</c:formatCode>
                <c:ptCount val="26"/>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numCache>
            </c:numRef>
          </c:cat>
          <c:val>
            <c:numRef>
              <c:f>'g8.4'!$C$39:$AB$39</c:f>
              <c:numCache>
                <c:formatCode>0.0</c:formatCode>
                <c:ptCount val="26"/>
                <c:pt idx="0">
                  <c:v>3.9478648243420822</c:v>
                </c:pt>
                <c:pt idx="1">
                  <c:v>3.6208300952845169</c:v>
                </c:pt>
                <c:pt idx="2">
                  <c:v>3.4480794525547842</c:v>
                </c:pt>
                <c:pt idx="3">
                  <c:v>2.9886004779891144</c:v>
                </c:pt>
                <c:pt idx="4">
                  <c:v>2.770336193580285</c:v>
                </c:pt>
                <c:pt idx="5">
                  <c:v>2.4360653816292213</c:v>
                </c:pt>
                <c:pt idx="6">
                  <c:v>2.4703972006698969</c:v>
                </c:pt>
                <c:pt idx="7">
                  <c:v>2.5821967682195059</c:v>
                </c:pt>
                <c:pt idx="8">
                  <c:v>2.3842143483706337</c:v>
                </c:pt>
                <c:pt idx="9">
                  <c:v>2.2811753587602017</c:v>
                </c:pt>
                <c:pt idx="10">
                  <c:v>2.4484293767874714</c:v>
                </c:pt>
                <c:pt idx="11">
                  <c:v>2.5922524859145155</c:v>
                </c:pt>
                <c:pt idx="12">
                  <c:v>2.261386803208751</c:v>
                </c:pt>
                <c:pt idx="13">
                  <c:v>2.0112231802215907</c:v>
                </c:pt>
                <c:pt idx="14">
                  <c:v>1.9950996054707484</c:v>
                </c:pt>
                <c:pt idx="15">
                  <c:v>1.9548774409597756</c:v>
                </c:pt>
                <c:pt idx="16">
                  <c:v>1.9286405996805507</c:v>
                </c:pt>
                <c:pt idx="17">
                  <c:v>1.8193522878724964</c:v>
                </c:pt>
                <c:pt idx="18">
                  <c:v>1.3672126248550889</c:v>
                </c:pt>
                <c:pt idx="19">
                  <c:v>1.186609190433161</c:v>
                </c:pt>
                <c:pt idx="20">
                  <c:v>0.88525542867096529</c:v>
                </c:pt>
                <c:pt idx="21">
                  <c:v>0.7020701532264918</c:v>
                </c:pt>
                <c:pt idx="22">
                  <c:v>0.52826929836210479</c:v>
                </c:pt>
                <c:pt idx="23">
                  <c:v>0.41558131722998759</c:v>
                </c:pt>
                <c:pt idx="24">
                  <c:v>0.27376296746073581</c:v>
                </c:pt>
                <c:pt idx="25">
                  <c:v>0.12363285548727193</c:v>
                </c:pt>
              </c:numCache>
            </c:numRef>
          </c:val>
          <c:smooth val="0"/>
          <c:extLst>
            <c:ext xmlns:c16="http://schemas.microsoft.com/office/drawing/2014/chart" uri="{C3380CC4-5D6E-409C-BE32-E72D297353CC}">
              <c16:uniqueId val="{0000000A-8463-49CF-AD96-5E43EFB56101}"/>
            </c:ext>
          </c:extLst>
        </c:ser>
        <c:ser>
          <c:idx val="1"/>
          <c:order val="1"/>
          <c:tx>
            <c:strRef>
              <c:f>'g8.4'!$B$40</c:f>
              <c:strCache>
                <c:ptCount val="1"/>
                <c:pt idx="0">
                  <c:v>Gás-SE/BR</c:v>
                </c:pt>
              </c:strCache>
            </c:strRef>
          </c:tx>
          <c:spPr>
            <a:ln w="28575" cap="rnd">
              <a:solidFill>
                <a:srgbClr val="00B050"/>
              </a:solidFill>
              <a:round/>
            </a:ln>
            <a:effectLst/>
          </c:spPr>
          <c:marker>
            <c:symbol val="none"/>
          </c:marker>
          <c:cat>
            <c:numRef>
              <c:f>'g8.4'!$C$38:$AB$38</c:f>
              <c:numCache>
                <c:formatCode>General</c:formatCode>
                <c:ptCount val="26"/>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numCache>
            </c:numRef>
          </c:cat>
          <c:val>
            <c:numRef>
              <c:f>'g8.4'!$C$40:$AB$40</c:f>
              <c:numCache>
                <c:formatCode>0.0</c:formatCode>
                <c:ptCount val="26"/>
                <c:pt idx="0">
                  <c:v>7.5403762060646597</c:v>
                </c:pt>
                <c:pt idx="1">
                  <c:v>7.4814852306406499</c:v>
                </c:pt>
                <c:pt idx="2">
                  <c:v>7.3052295565381149</c:v>
                </c:pt>
                <c:pt idx="3">
                  <c:v>6.57664042051469</c:v>
                </c:pt>
                <c:pt idx="4">
                  <c:v>5.7995123022632082</c:v>
                </c:pt>
                <c:pt idx="5">
                  <c:v>5.1622485960225442</c:v>
                </c:pt>
                <c:pt idx="6">
                  <c:v>4.6384894872066749</c:v>
                </c:pt>
                <c:pt idx="7">
                  <c:v>3.9916300237851456</c:v>
                </c:pt>
                <c:pt idx="8">
                  <c:v>3.4902320499964543</c:v>
                </c:pt>
                <c:pt idx="9">
                  <c:v>3.4415912406522904</c:v>
                </c:pt>
                <c:pt idx="10">
                  <c:v>3.0138300537643303</c:v>
                </c:pt>
                <c:pt idx="11">
                  <c:v>3.9725523592123695</c:v>
                </c:pt>
                <c:pt idx="12">
                  <c:v>4.5226140339029826</c:v>
                </c:pt>
                <c:pt idx="13">
                  <c:v>4.8030308017523664</c:v>
                </c:pt>
                <c:pt idx="14">
                  <c:v>4.5742302593559456</c:v>
                </c:pt>
                <c:pt idx="15">
                  <c:v>3.9866797408957662</c:v>
                </c:pt>
                <c:pt idx="16">
                  <c:v>3.7506056358639781</c:v>
                </c:pt>
                <c:pt idx="17">
                  <c:v>3.31711899163074</c:v>
                </c:pt>
                <c:pt idx="18">
                  <c:v>2.4591444979769084</c:v>
                </c:pt>
                <c:pt idx="19">
                  <c:v>2.5051648431158884</c:v>
                </c:pt>
                <c:pt idx="20">
                  <c:v>2.0235238241781839</c:v>
                </c:pt>
                <c:pt idx="21">
                  <c:v>1.9368190553900699</c:v>
                </c:pt>
                <c:pt idx="22">
                  <c:v>1.4431393580543577</c:v>
                </c:pt>
                <c:pt idx="23">
                  <c:v>0.37174116176416727</c:v>
                </c:pt>
                <c:pt idx="24">
                  <c:v>3.7375910648705393E-2</c:v>
                </c:pt>
                <c:pt idx="25">
                  <c:v>1.8090210282362892E-2</c:v>
                </c:pt>
              </c:numCache>
            </c:numRef>
          </c:val>
          <c:smooth val="0"/>
          <c:extLst>
            <c:ext xmlns:c16="http://schemas.microsoft.com/office/drawing/2014/chart" uri="{C3380CC4-5D6E-409C-BE32-E72D297353CC}">
              <c16:uniqueId val="{00000012-8463-49CF-AD96-5E43EFB56101}"/>
            </c:ext>
          </c:extLst>
        </c:ser>
        <c:ser>
          <c:idx val="2"/>
          <c:order val="2"/>
          <c:tx>
            <c:strRef>
              <c:f>'g8.4'!$B$41</c:f>
              <c:strCache>
                <c:ptCount val="1"/>
                <c:pt idx="0">
                  <c:v>LGN-SE/BR</c:v>
                </c:pt>
              </c:strCache>
            </c:strRef>
          </c:tx>
          <c:spPr>
            <a:ln w="28575" cap="rnd">
              <a:solidFill>
                <a:schemeClr val="tx1"/>
              </a:solidFill>
              <a:round/>
            </a:ln>
            <a:effectLst/>
          </c:spPr>
          <c:marker>
            <c:symbol val="none"/>
          </c:marker>
          <c:cat>
            <c:numRef>
              <c:f>'g8.4'!$C$38:$AB$38</c:f>
              <c:numCache>
                <c:formatCode>General</c:formatCode>
                <c:ptCount val="26"/>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numCache>
            </c:numRef>
          </c:cat>
          <c:val>
            <c:numRef>
              <c:f>'g8.4'!$C$41:$AB$41</c:f>
              <c:numCache>
                <c:formatCode>0.0</c:formatCode>
                <c:ptCount val="26"/>
                <c:pt idx="0">
                  <c:v>16.377030248845177</c:v>
                </c:pt>
                <c:pt idx="1">
                  <c:v>16.377030247260869</c:v>
                </c:pt>
                <c:pt idx="2">
                  <c:v>17.352529293239659</c:v>
                </c:pt>
                <c:pt idx="3">
                  <c:v>14.552136623424708</c:v>
                </c:pt>
                <c:pt idx="4">
                  <c:v>12.830998980601407</c:v>
                </c:pt>
                <c:pt idx="5">
                  <c:v>11.494680800130228</c:v>
                </c:pt>
                <c:pt idx="6">
                  <c:v>8.7151301741532308</c:v>
                </c:pt>
                <c:pt idx="7">
                  <c:v>8.197105157685975</c:v>
                </c:pt>
                <c:pt idx="8">
                  <c:v>6.4082317508464994</c:v>
                </c:pt>
                <c:pt idx="9">
                  <c:v>5.6359618983179862</c:v>
                </c:pt>
                <c:pt idx="10">
                  <c:v>5.5843759349831785</c:v>
                </c:pt>
                <c:pt idx="11">
                  <c:v>5.1701729139149526</c:v>
                </c:pt>
                <c:pt idx="12">
                  <c:v>5.2983905734087884</c:v>
                </c:pt>
                <c:pt idx="13">
                  <c:v>4.7270385853642143</c:v>
                </c:pt>
                <c:pt idx="14">
                  <c:v>3.6852733378133711</c:v>
                </c:pt>
                <c:pt idx="15">
                  <c:v>3.2431426835749586</c:v>
                </c:pt>
                <c:pt idx="16">
                  <c:v>3.4891663676052578</c:v>
                </c:pt>
                <c:pt idx="17">
                  <c:v>3.2383070783607719</c:v>
                </c:pt>
                <c:pt idx="18">
                  <c:v>2.7525794171021118</c:v>
                </c:pt>
                <c:pt idx="19">
                  <c:v>1.8054680054233325</c:v>
                </c:pt>
                <c:pt idx="20">
                  <c:v>1.3619171076081704</c:v>
                </c:pt>
                <c:pt idx="21">
                  <c:v>1.158023073836743</c:v>
                </c:pt>
                <c:pt idx="22">
                  <c:v>0.92256134991223415</c:v>
                </c:pt>
                <c:pt idx="23">
                  <c:v>0.28915438907786029</c:v>
                </c:pt>
                <c:pt idx="24">
                  <c:v>0</c:v>
                </c:pt>
                <c:pt idx="25">
                  <c:v>0</c:v>
                </c:pt>
              </c:numCache>
            </c:numRef>
          </c:val>
          <c:smooth val="0"/>
          <c:extLst>
            <c:ext xmlns:c16="http://schemas.microsoft.com/office/drawing/2014/chart" uri="{C3380CC4-5D6E-409C-BE32-E72D297353CC}">
              <c16:uniqueId val="{00000000-8463-49CF-AD96-5E43EFB56101}"/>
            </c:ext>
          </c:extLst>
        </c:ser>
        <c:ser>
          <c:idx val="3"/>
          <c:order val="3"/>
          <c:tx>
            <c:strRef>
              <c:f>'g8.4'!$B$42</c:f>
              <c:strCache>
                <c:ptCount val="1"/>
                <c:pt idx="0">
                  <c:v>Petróleo-SE/NE</c:v>
                </c:pt>
              </c:strCache>
            </c:strRef>
          </c:tx>
          <c:spPr>
            <a:ln w="28575" cap="rnd">
              <a:solidFill>
                <a:schemeClr val="accent4"/>
              </a:solidFill>
              <a:round/>
            </a:ln>
            <a:effectLst/>
          </c:spPr>
          <c:marker>
            <c:symbol val="none"/>
          </c:marker>
          <c:cat>
            <c:numRef>
              <c:f>'g8.4'!$C$38:$AB$38</c:f>
              <c:numCache>
                <c:formatCode>General</c:formatCode>
                <c:ptCount val="26"/>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numCache>
            </c:numRef>
          </c:cat>
          <c:val>
            <c:numRef>
              <c:f>'g8.4'!$C$42:$AB$42</c:f>
              <c:numCache>
                <c:formatCode>0.0</c:formatCode>
                <c:ptCount val="26"/>
                <c:pt idx="0">
                  <c:v>16.924591174622307</c:v>
                </c:pt>
                <c:pt idx="1">
                  <c:v>17.560984882564931</c:v>
                </c:pt>
                <c:pt idx="2">
                  <c:v>19.030128990686915</c:v>
                </c:pt>
                <c:pt idx="3">
                  <c:v>19.443119015546415</c:v>
                </c:pt>
                <c:pt idx="4">
                  <c:v>19.519078631145049</c:v>
                </c:pt>
                <c:pt idx="5">
                  <c:v>19.713250328611704</c:v>
                </c:pt>
                <c:pt idx="6">
                  <c:v>20.340762093484553</c:v>
                </c:pt>
                <c:pt idx="7">
                  <c:v>20.82872752336257</c:v>
                </c:pt>
                <c:pt idx="8">
                  <c:v>21.975194722938397</c:v>
                </c:pt>
                <c:pt idx="9">
                  <c:v>23.46887221613207</c:v>
                </c:pt>
                <c:pt idx="10">
                  <c:v>25.656737861042739</c:v>
                </c:pt>
                <c:pt idx="11">
                  <c:v>28.326023785175948</c:v>
                </c:pt>
                <c:pt idx="12">
                  <c:v>27.742635327955909</c:v>
                </c:pt>
                <c:pt idx="13">
                  <c:v>26.550389794470782</c:v>
                </c:pt>
                <c:pt idx="14">
                  <c:v>26.719744285522033</c:v>
                </c:pt>
                <c:pt idx="15">
                  <c:v>26.04637269188191</c:v>
                </c:pt>
                <c:pt idx="16">
                  <c:v>25.10505298494455</c:v>
                </c:pt>
                <c:pt idx="17">
                  <c:v>26.609727664554473</c:v>
                </c:pt>
                <c:pt idx="18">
                  <c:v>23.60711324024324</c:v>
                </c:pt>
                <c:pt idx="19">
                  <c:v>22.398013446240725</c:v>
                </c:pt>
                <c:pt idx="20">
                  <c:v>20.754088191313048</c:v>
                </c:pt>
                <c:pt idx="21">
                  <c:v>18.903666058573915</c:v>
                </c:pt>
                <c:pt idx="22">
                  <c:v>16.591070912209162</c:v>
                </c:pt>
                <c:pt idx="23">
                  <c:v>16.077389598675371</c:v>
                </c:pt>
                <c:pt idx="24">
                  <c:v>11.959251548896674</c:v>
                </c:pt>
                <c:pt idx="25">
                  <c:v>6.2836023094018536</c:v>
                </c:pt>
              </c:numCache>
            </c:numRef>
          </c:val>
          <c:smooth val="0"/>
          <c:extLst>
            <c:ext xmlns:c16="http://schemas.microsoft.com/office/drawing/2014/chart" uri="{C3380CC4-5D6E-409C-BE32-E72D297353CC}">
              <c16:uniqueId val="{00000001-8463-49CF-AD96-5E43EFB56101}"/>
            </c:ext>
          </c:extLst>
        </c:ser>
        <c:ser>
          <c:idx val="4"/>
          <c:order val="4"/>
          <c:tx>
            <c:strRef>
              <c:f>'g8.4'!$B$43</c:f>
              <c:strCache>
                <c:ptCount val="1"/>
                <c:pt idx="0">
                  <c:v>Gás-SE/NE</c:v>
                </c:pt>
              </c:strCache>
            </c:strRef>
          </c:tx>
          <c:spPr>
            <a:ln w="28575" cap="rnd">
              <a:solidFill>
                <a:schemeClr val="accent5"/>
              </a:solidFill>
              <a:round/>
            </a:ln>
            <a:effectLst/>
          </c:spPr>
          <c:marker>
            <c:symbol val="none"/>
          </c:marker>
          <c:cat>
            <c:numRef>
              <c:f>'g8.4'!$C$38:$AB$38</c:f>
              <c:numCache>
                <c:formatCode>General</c:formatCode>
                <c:ptCount val="26"/>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numCache>
            </c:numRef>
          </c:cat>
          <c:val>
            <c:numRef>
              <c:f>'g8.4'!$C$43:$AB$43</c:f>
              <c:numCache>
                <c:formatCode>0.0</c:formatCode>
                <c:ptCount val="26"/>
                <c:pt idx="0">
                  <c:v>17.212839745290651</c:v>
                </c:pt>
                <c:pt idx="1">
                  <c:v>17.776856098242718</c:v>
                </c:pt>
                <c:pt idx="2">
                  <c:v>18.626182354379502</c:v>
                </c:pt>
                <c:pt idx="3">
                  <c:v>17.926086751720913</c:v>
                </c:pt>
                <c:pt idx="4">
                  <c:v>16.80192031572847</c:v>
                </c:pt>
                <c:pt idx="5">
                  <c:v>15.805896233327923</c:v>
                </c:pt>
                <c:pt idx="6">
                  <c:v>14.126604382000046</c:v>
                </c:pt>
                <c:pt idx="7">
                  <c:v>12.069154786137508</c:v>
                </c:pt>
                <c:pt idx="8">
                  <c:v>11.883502625216167</c:v>
                </c:pt>
                <c:pt idx="9">
                  <c:v>12.67819269294127</c:v>
                </c:pt>
                <c:pt idx="10">
                  <c:v>10.407010456102576</c:v>
                </c:pt>
                <c:pt idx="11">
                  <c:v>14.223821845476067</c:v>
                </c:pt>
                <c:pt idx="12">
                  <c:v>17.168359883547041</c:v>
                </c:pt>
                <c:pt idx="13">
                  <c:v>18.656936091220409</c:v>
                </c:pt>
                <c:pt idx="14">
                  <c:v>22.529381538617823</c:v>
                </c:pt>
                <c:pt idx="15">
                  <c:v>19.073364630567994</c:v>
                </c:pt>
                <c:pt idx="16">
                  <c:v>15.505632981708544</c:v>
                </c:pt>
                <c:pt idx="17">
                  <c:v>14.733062279413565</c:v>
                </c:pt>
                <c:pt idx="18">
                  <c:v>13.600106622584304</c:v>
                </c:pt>
                <c:pt idx="19">
                  <c:v>14.729721483451442</c:v>
                </c:pt>
                <c:pt idx="20">
                  <c:v>13.905276885990506</c:v>
                </c:pt>
                <c:pt idx="21">
                  <c:v>14.258798148025182</c:v>
                </c:pt>
                <c:pt idx="22">
                  <c:v>13.443436710903301</c:v>
                </c:pt>
                <c:pt idx="23">
                  <c:v>4.7542324608310267</c:v>
                </c:pt>
                <c:pt idx="24">
                  <c:v>0.39762905719754232</c:v>
                </c:pt>
                <c:pt idx="25">
                  <c:v>0.27288120815915345</c:v>
                </c:pt>
              </c:numCache>
            </c:numRef>
          </c:val>
          <c:smooth val="0"/>
          <c:extLst>
            <c:ext xmlns:c16="http://schemas.microsoft.com/office/drawing/2014/chart" uri="{C3380CC4-5D6E-409C-BE32-E72D297353CC}">
              <c16:uniqueId val="{00000014-8463-49CF-AD96-5E43EFB56101}"/>
            </c:ext>
          </c:extLst>
        </c:ser>
        <c:ser>
          <c:idx val="5"/>
          <c:order val="5"/>
          <c:tx>
            <c:strRef>
              <c:f>'g8.4'!$B$44</c:f>
              <c:strCache>
                <c:ptCount val="1"/>
                <c:pt idx="0">
                  <c:v>LGN-SE/NE</c:v>
                </c:pt>
              </c:strCache>
            </c:strRef>
          </c:tx>
          <c:spPr>
            <a:ln w="28575" cap="rnd">
              <a:solidFill>
                <a:srgbClr val="C00000"/>
              </a:solidFill>
              <a:round/>
            </a:ln>
            <a:effectLst/>
          </c:spPr>
          <c:marker>
            <c:symbol val="none"/>
          </c:marker>
          <c:cat>
            <c:numRef>
              <c:f>'g8.4'!$C$38:$AB$38</c:f>
              <c:numCache>
                <c:formatCode>General</c:formatCode>
                <c:ptCount val="26"/>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numCache>
            </c:numRef>
          </c:cat>
          <c:val>
            <c:numRef>
              <c:f>'g8.4'!$C$44:$AB$44</c:f>
              <c:numCache>
                <c:formatCode>0.0</c:formatCode>
                <c:ptCount val="26"/>
                <c:pt idx="0">
                  <c:v>29.222969791575498</c:v>
                </c:pt>
                <c:pt idx="1">
                  <c:v>29.222969789279507</c:v>
                </c:pt>
                <c:pt idx="2">
                  <c:v>31.206391981756624</c:v>
                </c:pt>
                <c:pt idx="3">
                  <c:v>29.692821074881593</c:v>
                </c:pt>
                <c:pt idx="4">
                  <c:v>29.734368509032944</c:v>
                </c:pt>
                <c:pt idx="5">
                  <c:v>27.540063521662244</c:v>
                </c:pt>
                <c:pt idx="6">
                  <c:v>24.248690365982135</c:v>
                </c:pt>
                <c:pt idx="7">
                  <c:v>21.910415178751904</c:v>
                </c:pt>
                <c:pt idx="8">
                  <c:v>21.823444433589991</c:v>
                </c:pt>
                <c:pt idx="9">
                  <c:v>21.788178646670346</c:v>
                </c:pt>
                <c:pt idx="10">
                  <c:v>22.904676754471641</c:v>
                </c:pt>
                <c:pt idx="11">
                  <c:v>23.429850866553632</c:v>
                </c:pt>
                <c:pt idx="12">
                  <c:v>24.198252800963953</c:v>
                </c:pt>
                <c:pt idx="13">
                  <c:v>24.138556982386341</c:v>
                </c:pt>
                <c:pt idx="14">
                  <c:v>23.653434801834962</c:v>
                </c:pt>
                <c:pt idx="15">
                  <c:v>22.321686792268441</c:v>
                </c:pt>
                <c:pt idx="16">
                  <c:v>24.248249754863767</c:v>
                </c:pt>
                <c:pt idx="17">
                  <c:v>24.19875906645952</c:v>
                </c:pt>
                <c:pt idx="18">
                  <c:v>22.529418986277779</c:v>
                </c:pt>
                <c:pt idx="19">
                  <c:v>17.675972775422409</c:v>
                </c:pt>
                <c:pt idx="20">
                  <c:v>18.52830411622832</c:v>
                </c:pt>
                <c:pt idx="21">
                  <c:v>16.482002440436514</c:v>
                </c:pt>
                <c:pt idx="22">
                  <c:v>14.400325674278177</c:v>
                </c:pt>
                <c:pt idx="23">
                  <c:v>6.1863953032038079</c:v>
                </c:pt>
                <c:pt idx="24">
                  <c:v>0</c:v>
                </c:pt>
                <c:pt idx="25">
                  <c:v>0</c:v>
                </c:pt>
              </c:numCache>
            </c:numRef>
          </c:val>
          <c:smooth val="0"/>
          <c:extLst>
            <c:ext xmlns:c16="http://schemas.microsoft.com/office/drawing/2014/chart" uri="{C3380CC4-5D6E-409C-BE32-E72D297353CC}">
              <c16:uniqueId val="{00000015-8463-49CF-AD96-5E43EFB56101}"/>
            </c:ext>
          </c:extLst>
        </c:ser>
        <c:dLbls>
          <c:showLegendKey val="0"/>
          <c:showVal val="0"/>
          <c:showCatName val="0"/>
          <c:showSerName val="0"/>
          <c:showPercent val="0"/>
          <c:showBubbleSize val="0"/>
        </c:dLbls>
        <c:smooth val="0"/>
        <c:axId val="403124448"/>
        <c:axId val="403120136"/>
      </c:lineChart>
      <c:catAx>
        <c:axId val="403124448"/>
        <c:scaling>
          <c:orientation val="minMax"/>
        </c:scaling>
        <c:delete val="0"/>
        <c:axPos val="b"/>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120136"/>
        <c:crosses val="autoZero"/>
        <c:auto val="1"/>
        <c:lblAlgn val="ctr"/>
        <c:lblOffset val="100"/>
        <c:noMultiLvlLbl val="0"/>
      </c:catAx>
      <c:valAx>
        <c:axId val="40312013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124448"/>
        <c:crosses val="autoZero"/>
        <c:crossBetween val="between"/>
      </c:valAx>
      <c:spPr>
        <a:noFill/>
        <a:ln>
          <a:noFill/>
        </a:ln>
        <a:effectLst/>
      </c:spPr>
    </c:plotArea>
    <c:legend>
      <c:legendPos val="b"/>
      <c:layout>
        <c:manualLayout>
          <c:xMode val="edge"/>
          <c:yMode val="edge"/>
          <c:x val="0.3294913246463661"/>
          <c:y val="0.84009151262509296"/>
          <c:w val="0.6705086753536339"/>
          <c:h val="0.1599084873749070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136701662292209E-2"/>
          <c:y val="0.17129629629629628"/>
          <c:w val="0.87630774278215218"/>
          <c:h val="0.63946704578594338"/>
        </c:manualLayout>
      </c:layout>
      <c:barChart>
        <c:barDir val="col"/>
        <c:grouping val="clustered"/>
        <c:varyColors val="0"/>
        <c:ser>
          <c:idx val="0"/>
          <c:order val="0"/>
          <c:tx>
            <c:strRef>
              <c:f>'g.9.1'!$A$33</c:f>
              <c:strCache>
                <c:ptCount val="1"/>
                <c:pt idx="0">
                  <c:v>BR</c:v>
                </c:pt>
              </c:strCache>
            </c:strRef>
          </c:tx>
          <c:spPr>
            <a:solidFill>
              <a:srgbClr val="FFC000"/>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02C8-4277-BA5D-83AAB77017B4}"/>
                </c:ext>
              </c:extLst>
            </c:dLbl>
            <c:dLbl>
              <c:idx val="1"/>
              <c:layout>
                <c:manualLayout>
                  <c:x val="8.3333333333332829E-3"/>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F39-47E2-8354-EC3BFAA0E2AE}"/>
                </c:ext>
              </c:extLst>
            </c:dLbl>
            <c:dLbl>
              <c:idx val="2"/>
              <c:layout>
                <c:manualLayout>
                  <c:x val="8.3333333333333332E-3"/>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2C8-4277-BA5D-83AAB77017B4}"/>
                </c:ext>
              </c:extLst>
            </c:dLbl>
            <c:dLbl>
              <c:idx val="3"/>
              <c:layout>
                <c:manualLayout>
                  <c:x val="8.3333333333333332E-3"/>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2C8-4277-BA5D-83AAB77017B4}"/>
                </c:ext>
              </c:extLst>
            </c:dLbl>
            <c:dLbl>
              <c:idx val="4"/>
              <c:delete val="1"/>
              <c:extLst>
                <c:ext xmlns:c15="http://schemas.microsoft.com/office/drawing/2012/chart" uri="{CE6537A1-D6FC-4f65-9D91-7224C49458BB}"/>
                <c:ext xmlns:c16="http://schemas.microsoft.com/office/drawing/2014/chart" uri="{C3380CC4-5D6E-409C-BE32-E72D297353CC}">
                  <c16:uniqueId val="{00000002-F597-4CCE-9B2A-5D6C5C8CD83C}"/>
                </c:ext>
              </c:extLst>
            </c:dLbl>
            <c:dLbl>
              <c:idx val="5"/>
              <c:layout>
                <c:manualLayout>
                  <c:x val="1.9444444444444445E-2"/>
                  <c:y val="3.6453776611256925E-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F39-47E2-8354-EC3BFAA0E2AE}"/>
                </c:ext>
              </c:extLst>
            </c:dLbl>
            <c:dLbl>
              <c:idx val="6"/>
              <c:layout>
                <c:manualLayout>
                  <c:x val="1.1111111111111009E-2"/>
                  <c:y val="1.85192475940507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39-47E2-8354-EC3BFAA0E2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'g.9.1'!$B$32:$M$32</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'g.9.1'!$B$33:$M$33</c:f>
              <c:numCache>
                <c:formatCode>0.0</c:formatCode>
                <c:ptCount val="12"/>
                <c:pt idx="0">
                  <c:v>10.091743119266061</c:v>
                </c:pt>
                <c:pt idx="1">
                  <c:v>5.9523809523809534</c:v>
                </c:pt>
                <c:pt idx="2">
                  <c:v>6.8539325842696508</c:v>
                </c:pt>
                <c:pt idx="3">
                  <c:v>5.4679284963196739</c:v>
                </c:pt>
                <c:pt idx="4">
                  <c:v>-0.39880358923229942</c:v>
                </c:pt>
                <c:pt idx="5">
                  <c:v>-7.2072072072072118</c:v>
                </c:pt>
                <c:pt idx="6">
                  <c:v>-5.82524271844661</c:v>
                </c:pt>
                <c:pt idx="7">
                  <c:v>5.6128293241695326</c:v>
                </c:pt>
                <c:pt idx="8">
                  <c:v>1.5184381778741818</c:v>
                </c:pt>
                <c:pt idx="9">
                  <c:v>4.380341880341887</c:v>
                </c:pt>
                <c:pt idx="10">
                  <c:v>0.51177072671442225</c:v>
                </c:pt>
                <c:pt idx="11">
                  <c:v>-2.8513238289205711</c:v>
                </c:pt>
              </c:numCache>
            </c:numRef>
          </c:val>
          <c:extLst>
            <c:ext xmlns:c16="http://schemas.microsoft.com/office/drawing/2014/chart" uri="{C3380CC4-5D6E-409C-BE32-E72D297353CC}">
              <c16:uniqueId val="{00000000-5F39-47E2-8354-EC3BFAA0E2AE}"/>
            </c:ext>
          </c:extLst>
        </c:ser>
        <c:ser>
          <c:idx val="1"/>
          <c:order val="1"/>
          <c:tx>
            <c:strRef>
              <c:f>'g.9.1'!$A$34</c:f>
              <c:strCache>
                <c:ptCount val="1"/>
                <c:pt idx="0">
                  <c:v>NE</c:v>
                </c:pt>
              </c:strCache>
            </c:strRef>
          </c:tx>
          <c:spPr>
            <a:solidFill>
              <a:srgbClr val="FF0000"/>
            </a:solidFill>
            <a:ln>
              <a:noFill/>
            </a:ln>
            <a:effectLst/>
          </c:spPr>
          <c:invertIfNegative val="0"/>
          <c:dLbls>
            <c:dLbl>
              <c:idx val="1"/>
              <c:layout>
                <c:manualLayout>
                  <c:x val="-2.5462668816039986E-17"/>
                  <c:y val="2.31481481481481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597-4CCE-9B2A-5D6C5C8CD83C}"/>
                </c:ext>
              </c:extLst>
            </c:dLbl>
            <c:dLbl>
              <c:idx val="4"/>
              <c:layout>
                <c:manualLayout>
                  <c:x val="-1.1111111111111112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F39-47E2-8354-EC3BFAA0E2AE}"/>
                </c:ext>
              </c:extLst>
            </c:dLbl>
            <c:dLbl>
              <c:idx val="5"/>
              <c:layout>
                <c:manualLayout>
                  <c:x val="-1.388888888888899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5F39-47E2-8354-EC3BFAA0E2AE}"/>
                </c:ext>
              </c:extLst>
            </c:dLbl>
            <c:dLbl>
              <c:idx val="6"/>
              <c:layout>
                <c:manualLayout>
                  <c:x val="-8.3333333333333332E-3"/>
                  <c:y val="2.31485126859142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5F39-47E2-8354-EC3BFAA0E2AE}"/>
                </c:ext>
              </c:extLst>
            </c:dLbl>
            <c:dLbl>
              <c:idx val="7"/>
              <c:layout>
                <c:manualLayout>
                  <c:x val="-5.5555555555554534E-3"/>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C8-4277-BA5D-83AAB77017B4}"/>
                </c:ext>
              </c:extLst>
            </c:dLbl>
            <c:dLbl>
              <c:idx val="8"/>
              <c:layout>
                <c:manualLayout>
                  <c:x val="-2.2222222222222223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2C8-4277-BA5D-83AAB77017B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'g.9.1'!$B$32:$M$32</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'g.9.1'!$B$34:$M$34</c:f>
              <c:numCache>
                <c:formatCode>0.0</c:formatCode>
                <c:ptCount val="12"/>
                <c:pt idx="0">
                  <c:v>10.619069136918213</c:v>
                </c:pt>
                <c:pt idx="1">
                  <c:v>5.4738562091503296</c:v>
                </c:pt>
                <c:pt idx="2">
                  <c:v>8.068680609346778</c:v>
                </c:pt>
                <c:pt idx="3">
                  <c:v>7.322900489786166</c:v>
                </c:pt>
                <c:pt idx="4">
                  <c:v>-0.79029385574355127</c:v>
                </c:pt>
                <c:pt idx="5">
                  <c:v>-9.3907775159878799</c:v>
                </c:pt>
                <c:pt idx="6">
                  <c:v>-5.8197127290737889</c:v>
                </c:pt>
                <c:pt idx="7">
                  <c:v>3.1554036287141596</c:v>
                </c:pt>
                <c:pt idx="8">
                  <c:v>0.25490695895997728</c:v>
                </c:pt>
                <c:pt idx="9">
                  <c:v>3.1146707348080227</c:v>
                </c:pt>
                <c:pt idx="10">
                  <c:v>1.3561829614104459</c:v>
                </c:pt>
                <c:pt idx="11">
                  <c:v>-8.3079917285001859</c:v>
                </c:pt>
              </c:numCache>
            </c:numRef>
          </c:val>
          <c:extLst>
            <c:ext xmlns:c16="http://schemas.microsoft.com/office/drawing/2014/chart" uri="{C3380CC4-5D6E-409C-BE32-E72D297353CC}">
              <c16:uniqueId val="{00000001-5F39-47E2-8354-EC3BFAA0E2AE}"/>
            </c:ext>
          </c:extLst>
        </c:ser>
        <c:dLbls>
          <c:showLegendKey val="0"/>
          <c:showVal val="0"/>
          <c:showCatName val="0"/>
          <c:showSerName val="0"/>
          <c:showPercent val="0"/>
          <c:showBubbleSize val="0"/>
        </c:dLbls>
        <c:gapWidth val="150"/>
        <c:axId val="640614208"/>
        <c:axId val="640609944"/>
      </c:barChart>
      <c:lineChart>
        <c:grouping val="standard"/>
        <c:varyColors val="0"/>
        <c:ser>
          <c:idx val="2"/>
          <c:order val="2"/>
          <c:tx>
            <c:strRef>
              <c:f>'g.9.1'!$A$35</c:f>
              <c:strCache>
                <c:ptCount val="1"/>
                <c:pt idx="0">
                  <c:v>SE</c:v>
                </c:pt>
              </c:strCache>
            </c:strRef>
          </c:tx>
          <c:spPr>
            <a:ln w="28575" cap="rnd">
              <a:solidFill>
                <a:srgbClr val="00B050"/>
              </a:solidFill>
              <a:round/>
            </a:ln>
            <a:effectLst/>
          </c:spPr>
          <c:marker>
            <c:symbol val="none"/>
          </c:marker>
          <c:dLbls>
            <c:dLbl>
              <c:idx val="1"/>
              <c:layout>
                <c:manualLayout>
                  <c:x val="-4.1666666666666692E-2"/>
                  <c:y val="1.38888888888888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F39-47E2-8354-EC3BFAA0E2AE}"/>
                </c:ext>
              </c:extLst>
            </c:dLbl>
            <c:dLbl>
              <c:idx val="2"/>
              <c:layout>
                <c:manualLayout>
                  <c:x val="-4.722222222222222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F39-47E2-8354-EC3BFAA0E2AE}"/>
                </c:ext>
              </c:extLst>
            </c:dLbl>
            <c:dLbl>
              <c:idx val="3"/>
              <c:layout>
                <c:manualLayout>
                  <c:x val="-4.166666666666672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F39-47E2-8354-EC3BFAA0E2AE}"/>
                </c:ext>
              </c:extLst>
            </c:dLbl>
            <c:dLbl>
              <c:idx val="4"/>
              <c:layout>
                <c:manualLayout>
                  <c:x val="-2.7777777777777779E-3"/>
                  <c:y val="2.31481481481480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F39-47E2-8354-EC3BFAA0E2AE}"/>
                </c:ext>
              </c:extLst>
            </c:dLbl>
            <c:dLbl>
              <c:idx val="5"/>
              <c:layout>
                <c:manualLayout>
                  <c:x val="-3.3333333333333333E-2"/>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F39-47E2-8354-EC3BFAA0E2AE}"/>
                </c:ext>
              </c:extLst>
            </c:dLbl>
            <c:dLbl>
              <c:idx val="6"/>
              <c:layout>
                <c:manualLayout>
                  <c:x val="-4.7222222222222325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39-47E2-8354-EC3BFAA0E2AE}"/>
                </c:ext>
              </c:extLst>
            </c:dLbl>
            <c:dLbl>
              <c:idx val="7"/>
              <c:layout>
                <c:manualLayout>
                  <c:x val="-4.1666666666666664E-2"/>
                  <c:y val="4.16666666666665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5F39-47E2-8354-EC3BFAA0E2AE}"/>
                </c:ext>
              </c:extLst>
            </c:dLbl>
            <c:dLbl>
              <c:idx val="8"/>
              <c:layout>
                <c:manualLayout>
                  <c:x val="-6.3888888888888995E-2"/>
                  <c:y val="-2.77777777777778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5F39-47E2-8354-EC3BFAA0E2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'g.9.1'!$B$32:$M$32</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'g.9.1'!$B$35:$M$35</c:f>
              <c:numCache>
                <c:formatCode>0.0</c:formatCode>
                <c:ptCount val="12"/>
                <c:pt idx="0">
                  <c:v>12.48527679623086</c:v>
                </c:pt>
                <c:pt idx="1">
                  <c:v>-3.1413612565445059</c:v>
                </c:pt>
                <c:pt idx="2">
                  <c:v>5.0810810810810736</c:v>
                </c:pt>
                <c:pt idx="3">
                  <c:v>3.1893004115226331</c:v>
                </c:pt>
                <c:pt idx="4">
                  <c:v>-0.69790628115653508</c:v>
                </c:pt>
                <c:pt idx="5">
                  <c:v>-9.5381526104417631</c:v>
                </c:pt>
                <c:pt idx="6">
                  <c:v>-2.2197558268590489</c:v>
                </c:pt>
                <c:pt idx="7">
                  <c:v>-7.0374574347332413</c:v>
                </c:pt>
                <c:pt idx="8">
                  <c:v>0.85470085470085166</c:v>
                </c:pt>
                <c:pt idx="9">
                  <c:v>0.96852300242131761</c:v>
                </c:pt>
                <c:pt idx="10">
                  <c:v>-1.7985611510791366</c:v>
                </c:pt>
                <c:pt idx="11">
                  <c:v>-11.477411477411481</c:v>
                </c:pt>
              </c:numCache>
            </c:numRef>
          </c:val>
          <c:smooth val="0"/>
          <c:extLst>
            <c:ext xmlns:c16="http://schemas.microsoft.com/office/drawing/2014/chart" uri="{C3380CC4-5D6E-409C-BE32-E72D297353CC}">
              <c16:uniqueId val="{00000002-5F39-47E2-8354-EC3BFAA0E2AE}"/>
            </c:ext>
          </c:extLst>
        </c:ser>
        <c:dLbls>
          <c:showLegendKey val="0"/>
          <c:showVal val="0"/>
          <c:showCatName val="0"/>
          <c:showSerName val="0"/>
          <c:showPercent val="0"/>
          <c:showBubbleSize val="0"/>
        </c:dLbls>
        <c:marker val="1"/>
        <c:smooth val="0"/>
        <c:axId val="640614208"/>
        <c:axId val="640609944"/>
      </c:lineChart>
      <c:catAx>
        <c:axId val="640614208"/>
        <c:scaling>
          <c:orientation val="minMax"/>
        </c:scaling>
        <c:delete val="0"/>
        <c:axPos val="b"/>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40609944"/>
        <c:crosses val="autoZero"/>
        <c:auto val="1"/>
        <c:lblAlgn val="ctr"/>
        <c:lblOffset val="100"/>
        <c:noMultiLvlLbl val="0"/>
      </c:catAx>
      <c:valAx>
        <c:axId val="640609944"/>
        <c:scaling>
          <c:orientation val="minMax"/>
        </c:scaling>
        <c:delete val="1"/>
        <c:axPos val="l"/>
        <c:numFmt formatCode="0.0" sourceLinked="1"/>
        <c:majorTickMark val="none"/>
        <c:minorTickMark val="none"/>
        <c:tickLblPos val="nextTo"/>
        <c:crossAx val="640614208"/>
        <c:crosses val="autoZero"/>
        <c:crossBetween val="between"/>
      </c:valAx>
      <c:spPr>
        <a:noFill/>
        <a:ln>
          <a:noFill/>
        </a:ln>
        <a:effectLst/>
      </c:spPr>
    </c:plotArea>
    <c:legend>
      <c:legendPos val="b"/>
      <c:layout>
        <c:manualLayout>
          <c:xMode val="edge"/>
          <c:yMode val="edge"/>
          <c:x val="0.63247462817147848"/>
          <c:y val="0.92187445319335082"/>
          <c:w val="0.335050524934383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247812773403326E-2"/>
          <c:y val="0.12037025371828522"/>
          <c:w val="0.96519663167104108"/>
          <c:h val="0.61540099154272387"/>
        </c:manualLayout>
      </c:layout>
      <c:barChart>
        <c:barDir val="col"/>
        <c:grouping val="clustered"/>
        <c:varyColors val="0"/>
        <c:ser>
          <c:idx val="0"/>
          <c:order val="0"/>
          <c:tx>
            <c:strRef>
              <c:f>'g9.2'!$A$34</c:f>
              <c:strCache>
                <c:ptCount val="1"/>
                <c:pt idx="0">
                  <c:v>Brasil</c:v>
                </c:pt>
              </c:strCache>
            </c:strRef>
          </c:tx>
          <c:spPr>
            <a:solidFill>
              <a:schemeClr val="accent1"/>
            </a:solidFill>
            <a:ln>
              <a:noFill/>
            </a:ln>
            <a:effectLst/>
          </c:spPr>
          <c:invertIfNegative val="0"/>
          <c:cat>
            <c:numRef>
              <c:f>'g9.2'!$B$33:$M$33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'g9.2'!$B$34:$M$34</c:f>
              <c:numCache>
                <c:formatCode>0.0</c:formatCode>
                <c:ptCount val="12"/>
                <c:pt idx="0">
                  <c:v>15.295629820051415</c:v>
                </c:pt>
                <c:pt idx="1">
                  <c:v>4.013377926421402</c:v>
                </c:pt>
                <c:pt idx="2">
                  <c:v>7.1811361200428747</c:v>
                </c:pt>
                <c:pt idx="3">
                  <c:v>2.0999999999999908</c:v>
                </c:pt>
                <c:pt idx="4">
                  <c:v>-3.5259549461312378</c:v>
                </c:pt>
                <c:pt idx="5">
                  <c:v>-10.55837563451777</c:v>
                </c:pt>
                <c:pt idx="6">
                  <c:v>-6.6969353007945376</c:v>
                </c:pt>
                <c:pt idx="7">
                  <c:v>9.2457420924574087</c:v>
                </c:pt>
                <c:pt idx="8">
                  <c:v>3.1180400890868487</c:v>
                </c:pt>
                <c:pt idx="9">
                  <c:v>4.4276457883369424</c:v>
                </c:pt>
                <c:pt idx="10">
                  <c:v>2.0682523267838704</c:v>
                </c:pt>
                <c:pt idx="11">
                  <c:v>-2.3302938196555156</c:v>
                </c:pt>
              </c:numCache>
            </c:numRef>
          </c:val>
          <c:extLst>
            <c:ext xmlns:c16="http://schemas.microsoft.com/office/drawing/2014/chart" uri="{C3380CC4-5D6E-409C-BE32-E72D297353CC}">
              <c16:uniqueId val="{00000007-AE15-4D96-9310-B06CFA997DAE}"/>
            </c:ext>
          </c:extLst>
        </c:ser>
        <c:ser>
          <c:idx val="1"/>
          <c:order val="1"/>
          <c:tx>
            <c:strRef>
              <c:f>'g9.2'!$A$35</c:f>
              <c:strCache>
                <c:ptCount val="1"/>
                <c:pt idx="0">
                  <c:v>Nordeste</c:v>
                </c:pt>
              </c:strCache>
            </c:strRef>
          </c:tx>
          <c:spPr>
            <a:solidFill>
              <a:schemeClr val="accent2"/>
            </a:solidFill>
            <a:ln>
              <a:noFill/>
            </a:ln>
            <a:effectLst/>
          </c:spPr>
          <c:invertIfNegative val="0"/>
          <c:cat>
            <c:numRef>
              <c:f>'g9.2'!$B$33:$M$33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'g9.2'!$B$35:$M$35</c:f>
              <c:numCache>
                <c:formatCode>0.0</c:formatCode>
                <c:ptCount val="12"/>
                <c:pt idx="0">
                  <c:v>16.00970285021226</c:v>
                </c:pt>
                <c:pt idx="1">
                  <c:v>3.5023523261892509</c:v>
                </c:pt>
                <c:pt idx="2">
                  <c:v>9.6590909090909172</c:v>
                </c:pt>
                <c:pt idx="3">
                  <c:v>3.742084052964878</c:v>
                </c:pt>
                <c:pt idx="4">
                  <c:v>-2.0088790233074416</c:v>
                </c:pt>
                <c:pt idx="5">
                  <c:v>-14.373088685015279</c:v>
                </c:pt>
                <c:pt idx="6">
                  <c:v>-4.0608465608465423</c:v>
                </c:pt>
                <c:pt idx="7">
                  <c:v>4.5912036398731315</c:v>
                </c:pt>
                <c:pt idx="8">
                  <c:v>2.2146058528869084</c:v>
                </c:pt>
                <c:pt idx="9">
                  <c:v>1.8957957183389107</c:v>
                </c:pt>
                <c:pt idx="10">
                  <c:v>4.9993671687128094</c:v>
                </c:pt>
                <c:pt idx="11">
                  <c:v>-4.5805207328832971</c:v>
                </c:pt>
              </c:numCache>
            </c:numRef>
          </c:val>
          <c:extLst>
            <c:ext xmlns:c16="http://schemas.microsoft.com/office/drawing/2014/chart" uri="{C3380CC4-5D6E-409C-BE32-E72D297353CC}">
              <c16:uniqueId val="{00000009-AE15-4D96-9310-B06CFA997DAE}"/>
            </c:ext>
          </c:extLst>
        </c:ser>
        <c:dLbls>
          <c:showLegendKey val="0"/>
          <c:showVal val="0"/>
          <c:showCatName val="0"/>
          <c:showSerName val="0"/>
          <c:showPercent val="0"/>
          <c:showBubbleSize val="0"/>
        </c:dLbls>
        <c:gapWidth val="50"/>
        <c:axId val="404454880"/>
        <c:axId val="404456840"/>
      </c:barChart>
      <c:lineChart>
        <c:grouping val="stacked"/>
        <c:varyColors val="0"/>
        <c:ser>
          <c:idx val="2"/>
          <c:order val="2"/>
          <c:tx>
            <c:strRef>
              <c:f>'g9.2'!$A$36</c:f>
              <c:strCache>
                <c:ptCount val="1"/>
                <c:pt idx="0">
                  <c:v>Sergipe</c:v>
                </c:pt>
              </c:strCache>
            </c:strRef>
          </c:tx>
          <c:spPr>
            <a:ln w="28575" cap="rnd">
              <a:solidFill>
                <a:schemeClr val="accent3"/>
              </a:solidFill>
              <a:round/>
            </a:ln>
            <a:effectLst/>
          </c:spPr>
          <c:marker>
            <c:symbol val="none"/>
          </c:marker>
          <c:cat>
            <c:numRef>
              <c:f>'g9.2'!$B$33:$M$33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'g9.2'!$B$36:$M$36</c:f>
              <c:numCache>
                <c:formatCode>0.0</c:formatCode>
                <c:ptCount val="12"/>
                <c:pt idx="0">
                  <c:v>19.925280199252793</c:v>
                </c:pt>
                <c:pt idx="1">
                  <c:v>-3.7383177570093351</c:v>
                </c:pt>
                <c:pt idx="2">
                  <c:v>7.5512405609492905</c:v>
                </c:pt>
                <c:pt idx="3">
                  <c:v>0.70210631895686326</c:v>
                </c:pt>
                <c:pt idx="4">
                  <c:v>-0.9960159362549792</c:v>
                </c:pt>
                <c:pt idx="5">
                  <c:v>-19.919517102615703</c:v>
                </c:pt>
                <c:pt idx="6">
                  <c:v>2.3869346733668362</c:v>
                </c:pt>
                <c:pt idx="7">
                  <c:v>-0.85889570552147854</c:v>
                </c:pt>
                <c:pt idx="8">
                  <c:v>5.9405940594059459</c:v>
                </c:pt>
                <c:pt idx="9">
                  <c:v>-4.7897196261682211</c:v>
                </c:pt>
                <c:pt idx="10">
                  <c:v>7.361963190184051</c:v>
                </c:pt>
                <c:pt idx="11">
                  <c:v>-8.4571428571428626</c:v>
                </c:pt>
              </c:numCache>
            </c:numRef>
          </c:val>
          <c:smooth val="0"/>
          <c:extLst>
            <c:ext xmlns:c16="http://schemas.microsoft.com/office/drawing/2014/chart" uri="{C3380CC4-5D6E-409C-BE32-E72D297353CC}">
              <c16:uniqueId val="{0000000B-AE15-4D96-9310-B06CFA997DAE}"/>
            </c:ext>
          </c:extLst>
        </c:ser>
        <c:dLbls>
          <c:showLegendKey val="0"/>
          <c:showVal val="0"/>
          <c:showCatName val="0"/>
          <c:showSerName val="0"/>
          <c:showPercent val="0"/>
          <c:showBubbleSize val="0"/>
        </c:dLbls>
        <c:marker val="1"/>
        <c:smooth val="0"/>
        <c:axId val="404454880"/>
        <c:axId val="404456840"/>
      </c:lineChart>
      <c:catAx>
        <c:axId val="404454880"/>
        <c:scaling>
          <c:orientation val="minMax"/>
        </c:scaling>
        <c:delete val="0"/>
        <c:axPos val="b"/>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404456840"/>
        <c:crosses val="autoZero"/>
        <c:auto val="1"/>
        <c:lblAlgn val="ctr"/>
        <c:lblOffset val="100"/>
        <c:noMultiLvlLbl val="0"/>
      </c:catAx>
      <c:valAx>
        <c:axId val="404456840"/>
        <c:scaling>
          <c:orientation val="minMax"/>
        </c:scaling>
        <c:delete val="1"/>
        <c:axPos val="l"/>
        <c:numFmt formatCode="0.0" sourceLinked="1"/>
        <c:majorTickMark val="none"/>
        <c:minorTickMark val="none"/>
        <c:tickLblPos val="nextTo"/>
        <c:crossAx val="404454880"/>
        <c:crosses val="autoZero"/>
        <c:crossBetween val="between"/>
      </c:valAx>
      <c:spPr>
        <a:noFill/>
        <a:ln>
          <a:noFill/>
        </a:ln>
        <a:effectLst/>
      </c:spPr>
    </c:plotArea>
    <c:legend>
      <c:legendPos val="b"/>
      <c:layout>
        <c:manualLayout>
          <c:xMode val="edge"/>
          <c:yMode val="edge"/>
          <c:x val="0.47525503062117236"/>
          <c:y val="0.84055503062117221"/>
          <c:w val="0.51060104986876642"/>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3261592300962379E-2"/>
          <c:y val="0.15687858656946438"/>
          <c:w val="0.96729396325459316"/>
          <c:h val="0.64317876932050155"/>
        </c:manualLayout>
      </c:layout>
      <c:barChart>
        <c:barDir val="col"/>
        <c:grouping val="clustered"/>
        <c:varyColors val="0"/>
        <c:ser>
          <c:idx val="0"/>
          <c:order val="0"/>
          <c:tx>
            <c:strRef>
              <c:f>'g10.1'!$B$38</c:f>
              <c:strCache>
                <c:ptCount val="1"/>
                <c:pt idx="0">
                  <c:v>Brasil</c:v>
                </c:pt>
              </c:strCache>
            </c:strRef>
          </c:tx>
          <c:spPr>
            <a:solidFill>
              <a:schemeClr val="accent1"/>
            </a:solidFill>
            <a:ln>
              <a:noFill/>
            </a:ln>
            <a:effectLst/>
          </c:spPr>
          <c:invertIfNegative val="0"/>
          <c:cat>
            <c:numRef>
              <c:f>'g10.1'!$C$37:$L$37</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'g10.1'!$C$38:$L$38</c:f>
              <c:numCache>
                <c:formatCode>0.0</c:formatCode>
                <c:ptCount val="10"/>
                <c:pt idx="0">
                  <c:v>10.975609756097571</c:v>
                </c:pt>
                <c:pt idx="1">
                  <c:v>7.3626373626373587</c:v>
                </c:pt>
                <c:pt idx="2">
                  <c:v>3.2753326509723735</c:v>
                </c:pt>
                <c:pt idx="3">
                  <c:v>0</c:v>
                </c:pt>
                <c:pt idx="4">
                  <c:v>-1.5857284440039754</c:v>
                </c:pt>
                <c:pt idx="5">
                  <c:v>5.6394763343403875</c:v>
                </c:pt>
                <c:pt idx="6">
                  <c:v>3.908484270734025</c:v>
                </c:pt>
                <c:pt idx="7">
                  <c:v>3.3027522935779707</c:v>
                </c:pt>
                <c:pt idx="8">
                  <c:v>-3.1083481349911235</c:v>
                </c:pt>
                <c:pt idx="9">
                  <c:v>17.781851512373969</c:v>
                </c:pt>
              </c:numCache>
            </c:numRef>
          </c:val>
          <c:extLst>
            <c:ext xmlns:c16="http://schemas.microsoft.com/office/drawing/2014/chart" uri="{C3380CC4-5D6E-409C-BE32-E72D297353CC}">
              <c16:uniqueId val="{00000000-985C-48BF-A242-7CD98A83792E}"/>
            </c:ext>
          </c:extLst>
        </c:ser>
        <c:ser>
          <c:idx val="1"/>
          <c:order val="1"/>
          <c:tx>
            <c:strRef>
              <c:f>'g10.1'!$B$39</c:f>
              <c:strCache>
                <c:ptCount val="1"/>
                <c:pt idx="0">
                  <c:v>Nordeste*</c:v>
                </c:pt>
              </c:strCache>
            </c:strRef>
          </c:tx>
          <c:spPr>
            <a:solidFill>
              <a:schemeClr val="accent2"/>
            </a:solidFill>
            <a:ln>
              <a:noFill/>
            </a:ln>
            <a:effectLst/>
          </c:spPr>
          <c:invertIfNegative val="0"/>
          <c:cat>
            <c:numRef>
              <c:f>'g10.1'!$C$37:$L$37</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'g10.1'!$C$39:$L$39</c:f>
              <c:numCache>
                <c:formatCode>0.0</c:formatCode>
                <c:ptCount val="10"/>
                <c:pt idx="0">
                  <c:v>7.6103896103896229</c:v>
                </c:pt>
                <c:pt idx="1">
                  <c:v>4.5619116582186869</c:v>
                </c:pt>
                <c:pt idx="2">
                  <c:v>4.5129270544782996</c:v>
                </c:pt>
                <c:pt idx="3">
                  <c:v>-1.5681943677526178</c:v>
                </c:pt>
                <c:pt idx="4">
                  <c:v>-3.4556266128127566</c:v>
                </c:pt>
                <c:pt idx="5">
                  <c:v>0.29052876234747504</c:v>
                </c:pt>
                <c:pt idx="6">
                  <c:v>-0.97334878331402086</c:v>
                </c:pt>
                <c:pt idx="7">
                  <c:v>1.0180201263749078</c:v>
                </c:pt>
                <c:pt idx="8">
                  <c:v>-3.6372060697324127</c:v>
                </c:pt>
                <c:pt idx="9">
                  <c:v>14.857554994590716</c:v>
                </c:pt>
              </c:numCache>
            </c:numRef>
          </c:val>
          <c:extLst>
            <c:ext xmlns:c16="http://schemas.microsoft.com/office/drawing/2014/chart" uri="{C3380CC4-5D6E-409C-BE32-E72D297353CC}">
              <c16:uniqueId val="{00000001-985C-48BF-A242-7CD98A83792E}"/>
            </c:ext>
          </c:extLst>
        </c:ser>
        <c:dLbls>
          <c:showLegendKey val="0"/>
          <c:showVal val="0"/>
          <c:showCatName val="0"/>
          <c:showSerName val="0"/>
          <c:showPercent val="0"/>
          <c:showBubbleSize val="0"/>
        </c:dLbls>
        <c:gapWidth val="150"/>
        <c:axId val="404457232"/>
        <c:axId val="404456056"/>
      </c:barChart>
      <c:lineChart>
        <c:grouping val="stacked"/>
        <c:varyColors val="0"/>
        <c:ser>
          <c:idx val="2"/>
          <c:order val="2"/>
          <c:tx>
            <c:strRef>
              <c:f>'g10.1'!$B$40</c:f>
              <c:strCache>
                <c:ptCount val="1"/>
                <c:pt idx="0">
                  <c:v>Sergipe</c:v>
                </c:pt>
              </c:strCache>
            </c:strRef>
          </c:tx>
          <c:spPr>
            <a:ln w="28575" cap="rnd">
              <a:solidFill>
                <a:schemeClr val="accent3"/>
              </a:solidFill>
              <a:round/>
            </a:ln>
            <a:effectLst/>
          </c:spPr>
          <c:marker>
            <c:symbol val="none"/>
          </c:marker>
          <c:cat>
            <c:numRef>
              <c:f>'g10.1'!$C$37:$L$37</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'g10.1'!$C$40:$L$40</c:f>
              <c:numCache>
                <c:formatCode>0.0</c:formatCode>
                <c:ptCount val="10"/>
                <c:pt idx="0">
                  <c:v>2.991452991453003</c:v>
                </c:pt>
                <c:pt idx="1">
                  <c:v>-3.4232365145228316</c:v>
                </c:pt>
                <c:pt idx="2">
                  <c:v>5.4779806659505992</c:v>
                </c:pt>
                <c:pt idx="3">
                  <c:v>-1.527494908350302</c:v>
                </c:pt>
                <c:pt idx="4">
                  <c:v>-7.4457083764219227</c:v>
                </c:pt>
                <c:pt idx="5">
                  <c:v>0</c:v>
                </c:pt>
                <c:pt idx="6">
                  <c:v>-0.78212290502793769</c:v>
                </c:pt>
                <c:pt idx="7">
                  <c:v>2.2522522522522515</c:v>
                </c:pt>
                <c:pt idx="8">
                  <c:v>-8.5903083700440526</c:v>
                </c:pt>
                <c:pt idx="9">
                  <c:v>14.216867469879514</c:v>
                </c:pt>
              </c:numCache>
            </c:numRef>
          </c:val>
          <c:smooth val="0"/>
          <c:extLst>
            <c:ext xmlns:c16="http://schemas.microsoft.com/office/drawing/2014/chart" uri="{C3380CC4-5D6E-409C-BE32-E72D297353CC}">
              <c16:uniqueId val="{00000003-985C-48BF-A242-7CD98A83792E}"/>
            </c:ext>
          </c:extLst>
        </c:ser>
        <c:dLbls>
          <c:showLegendKey val="0"/>
          <c:showVal val="0"/>
          <c:showCatName val="0"/>
          <c:showSerName val="0"/>
          <c:showPercent val="0"/>
          <c:showBubbleSize val="0"/>
        </c:dLbls>
        <c:marker val="1"/>
        <c:smooth val="0"/>
        <c:axId val="404457232"/>
        <c:axId val="404456056"/>
      </c:lineChart>
      <c:catAx>
        <c:axId val="404457232"/>
        <c:scaling>
          <c:orientation val="minMax"/>
        </c:scaling>
        <c:delete val="0"/>
        <c:axPos val="b"/>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404456056"/>
        <c:crosses val="autoZero"/>
        <c:auto val="1"/>
        <c:lblAlgn val="ctr"/>
        <c:lblOffset val="100"/>
        <c:noMultiLvlLbl val="0"/>
      </c:catAx>
      <c:valAx>
        <c:axId val="404456056"/>
        <c:scaling>
          <c:orientation val="minMax"/>
        </c:scaling>
        <c:delete val="1"/>
        <c:axPos val="l"/>
        <c:numFmt formatCode="0.0" sourceLinked="1"/>
        <c:majorTickMark val="none"/>
        <c:minorTickMark val="none"/>
        <c:tickLblPos val="nextTo"/>
        <c:crossAx val="404457232"/>
        <c:crosses val="autoZero"/>
        <c:crossBetween val="between"/>
      </c:valAx>
      <c:spPr>
        <a:noFill/>
        <a:ln>
          <a:noFill/>
        </a:ln>
        <a:effectLst/>
      </c:spPr>
    </c:plotArea>
    <c:legend>
      <c:legendPos val="b"/>
      <c:layout>
        <c:manualLayout>
          <c:xMode val="edge"/>
          <c:yMode val="edge"/>
          <c:x val="0.4538993875765529"/>
          <c:y val="0.89833280839895013"/>
          <c:w val="0.52553433945756778"/>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20255905511811E-2"/>
          <c:y val="0.18518518518518517"/>
          <c:w val="0.93741885389326329"/>
          <c:h val="0.59293161271507733"/>
        </c:manualLayout>
      </c:layout>
      <c:barChart>
        <c:barDir val="col"/>
        <c:grouping val="clustered"/>
        <c:varyColors val="0"/>
        <c:ser>
          <c:idx val="0"/>
          <c:order val="0"/>
          <c:tx>
            <c:strRef>
              <c:f>'g10.2'!$B$34</c:f>
              <c:strCache>
                <c:ptCount val="1"/>
                <c:pt idx="0">
                  <c:v>Brasil</c:v>
                </c:pt>
              </c:strCache>
            </c:strRef>
          </c:tx>
          <c:spPr>
            <a:solidFill>
              <a:schemeClr val="accent1"/>
            </a:solidFill>
            <a:ln>
              <a:noFill/>
            </a:ln>
            <a:effectLst/>
          </c:spPr>
          <c:invertIfNegative val="0"/>
          <c:cat>
            <c:numRef>
              <c:f>'g10.2'!$C$33:$L$33</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'g10.2'!$C$34:$L$34</c:f>
              <c:numCache>
                <c:formatCode>0.0</c:formatCode>
                <c:ptCount val="10"/>
                <c:pt idx="0">
                  <c:v>4.7826086956521907</c:v>
                </c:pt>
                <c:pt idx="1">
                  <c:v>2.8008298755186622</c:v>
                </c:pt>
                <c:pt idx="2">
                  <c:v>0</c:v>
                </c:pt>
                <c:pt idx="3">
                  <c:v>-5.3481331987890961</c:v>
                </c:pt>
                <c:pt idx="4">
                  <c:v>-5.5437100213219681</c:v>
                </c:pt>
                <c:pt idx="5">
                  <c:v>0.7900677200902928</c:v>
                </c:pt>
                <c:pt idx="6">
                  <c:v>0.67189249720045474</c:v>
                </c:pt>
                <c:pt idx="7">
                  <c:v>0.33370411568409697</c:v>
                </c:pt>
                <c:pt idx="8">
                  <c:v>-3.9911308203991247</c:v>
                </c:pt>
                <c:pt idx="9">
                  <c:v>10.969976905311785</c:v>
                </c:pt>
              </c:numCache>
            </c:numRef>
          </c:val>
          <c:extLst>
            <c:ext xmlns:c16="http://schemas.microsoft.com/office/drawing/2014/chart" uri="{C3380CC4-5D6E-409C-BE32-E72D297353CC}">
              <c16:uniqueId val="{00000003-A9FB-4CF7-8F76-3F8108A6FB79}"/>
            </c:ext>
          </c:extLst>
        </c:ser>
        <c:ser>
          <c:idx val="1"/>
          <c:order val="1"/>
          <c:tx>
            <c:strRef>
              <c:f>'g10.2'!$B$35</c:f>
              <c:strCache>
                <c:ptCount val="1"/>
                <c:pt idx="0">
                  <c:v>Nordeste*</c:v>
                </c:pt>
              </c:strCache>
            </c:strRef>
          </c:tx>
          <c:spPr>
            <a:solidFill>
              <a:schemeClr val="accent2"/>
            </a:solidFill>
            <a:ln>
              <a:noFill/>
            </a:ln>
            <a:effectLst/>
          </c:spPr>
          <c:invertIfNegative val="0"/>
          <c:cat>
            <c:numRef>
              <c:f>'g10.2'!$C$33:$L$33</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'g10.2'!$C$35:$L$35</c:f>
              <c:numCache>
                <c:formatCode>0.0</c:formatCode>
                <c:ptCount val="10"/>
                <c:pt idx="0">
                  <c:v>2.0037278657968116</c:v>
                </c:pt>
                <c:pt idx="1">
                  <c:v>-0.13704888076746524</c:v>
                </c:pt>
                <c:pt idx="2">
                  <c:v>0.89204025617566352</c:v>
                </c:pt>
                <c:pt idx="3">
                  <c:v>-6.7671729766492934</c:v>
                </c:pt>
                <c:pt idx="4">
                  <c:v>-5.896656534954392</c:v>
                </c:pt>
                <c:pt idx="5">
                  <c:v>-5.0904392764858031</c:v>
                </c:pt>
                <c:pt idx="6">
                  <c:v>-3.9205009528995194</c:v>
                </c:pt>
                <c:pt idx="7">
                  <c:v>-1.4451686030037103</c:v>
                </c:pt>
                <c:pt idx="8">
                  <c:v>-4.9453709028176913</c:v>
                </c:pt>
                <c:pt idx="9">
                  <c:v>8.0308529945553495</c:v>
                </c:pt>
              </c:numCache>
            </c:numRef>
          </c:val>
          <c:extLst>
            <c:ext xmlns:c16="http://schemas.microsoft.com/office/drawing/2014/chart" uri="{C3380CC4-5D6E-409C-BE32-E72D297353CC}">
              <c16:uniqueId val="{00000004-A9FB-4CF7-8F76-3F8108A6FB79}"/>
            </c:ext>
          </c:extLst>
        </c:ser>
        <c:dLbls>
          <c:showLegendKey val="0"/>
          <c:showVal val="0"/>
          <c:showCatName val="0"/>
          <c:showSerName val="0"/>
          <c:showPercent val="0"/>
          <c:showBubbleSize val="0"/>
        </c:dLbls>
        <c:gapWidth val="150"/>
        <c:axId val="404455272"/>
        <c:axId val="404457624"/>
      </c:barChart>
      <c:lineChart>
        <c:grouping val="stacked"/>
        <c:varyColors val="0"/>
        <c:ser>
          <c:idx val="2"/>
          <c:order val="2"/>
          <c:tx>
            <c:strRef>
              <c:f>'g10.2'!$B$36</c:f>
              <c:strCache>
                <c:ptCount val="1"/>
                <c:pt idx="0">
                  <c:v>Sergipe</c:v>
                </c:pt>
              </c:strCache>
            </c:strRef>
          </c:tx>
          <c:spPr>
            <a:ln w="28575" cap="rnd">
              <a:solidFill>
                <a:schemeClr val="accent3"/>
              </a:solidFill>
              <a:round/>
            </a:ln>
            <a:effectLst/>
          </c:spPr>
          <c:marker>
            <c:symbol val="none"/>
          </c:marker>
          <c:cat>
            <c:numRef>
              <c:f>'g10.2'!$C$33:$L$33</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f>'g10.2'!$C$36:$L$36</c:f>
              <c:numCache>
                <c:formatCode>0.0</c:formatCode>
                <c:ptCount val="10"/>
                <c:pt idx="0">
                  <c:v>-3.4155597722960285</c:v>
                </c:pt>
                <c:pt idx="1">
                  <c:v>-6.7779960707269105</c:v>
                </c:pt>
                <c:pt idx="2">
                  <c:v>1.0537407797681864</c:v>
                </c:pt>
                <c:pt idx="3">
                  <c:v>-5.8394160583941641</c:v>
                </c:pt>
                <c:pt idx="4">
                  <c:v>-8.970099667774079</c:v>
                </c:pt>
                <c:pt idx="5">
                  <c:v>-7.2992700729927034</c:v>
                </c:pt>
                <c:pt idx="6">
                  <c:v>-2.6246719160105014</c:v>
                </c:pt>
                <c:pt idx="7">
                  <c:v>-0.13477088948787852</c:v>
                </c:pt>
                <c:pt idx="8">
                  <c:v>-10.121457489878537</c:v>
                </c:pt>
                <c:pt idx="9">
                  <c:v>6.4564564564564719</c:v>
                </c:pt>
              </c:numCache>
            </c:numRef>
          </c:val>
          <c:smooth val="0"/>
          <c:extLst>
            <c:ext xmlns:c16="http://schemas.microsoft.com/office/drawing/2014/chart" uri="{C3380CC4-5D6E-409C-BE32-E72D297353CC}">
              <c16:uniqueId val="{00000005-A9FB-4CF7-8F76-3F8108A6FB79}"/>
            </c:ext>
          </c:extLst>
        </c:ser>
        <c:dLbls>
          <c:showLegendKey val="0"/>
          <c:showVal val="0"/>
          <c:showCatName val="0"/>
          <c:showSerName val="0"/>
          <c:showPercent val="0"/>
          <c:showBubbleSize val="0"/>
        </c:dLbls>
        <c:marker val="1"/>
        <c:smooth val="0"/>
        <c:axId val="404455272"/>
        <c:axId val="404457624"/>
      </c:lineChart>
      <c:catAx>
        <c:axId val="404455272"/>
        <c:scaling>
          <c:orientation val="minMax"/>
        </c:scaling>
        <c:delete val="0"/>
        <c:axPos val="b"/>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404457624"/>
        <c:crosses val="autoZero"/>
        <c:auto val="1"/>
        <c:lblAlgn val="ctr"/>
        <c:lblOffset val="100"/>
        <c:noMultiLvlLbl val="0"/>
      </c:catAx>
      <c:valAx>
        <c:axId val="404457624"/>
        <c:scaling>
          <c:orientation val="minMax"/>
        </c:scaling>
        <c:delete val="1"/>
        <c:axPos val="l"/>
        <c:numFmt formatCode="0.0" sourceLinked="1"/>
        <c:majorTickMark val="none"/>
        <c:minorTickMark val="none"/>
        <c:tickLblPos val="nextTo"/>
        <c:crossAx val="404455272"/>
        <c:crosses val="autoZero"/>
        <c:crossBetween val="between"/>
      </c:valAx>
      <c:spPr>
        <a:noFill/>
        <a:ln>
          <a:noFill/>
        </a:ln>
        <a:effectLst/>
      </c:spPr>
    </c:plotArea>
    <c:legend>
      <c:legendPos val="b"/>
      <c:layout>
        <c:manualLayout>
          <c:xMode val="edge"/>
          <c:yMode val="edge"/>
          <c:x val="0.4538993875765529"/>
          <c:y val="0.89833280839895013"/>
          <c:w val="0.52553433945756778"/>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6470034995625547E-2"/>
          <c:y val="0.10226851851851854"/>
          <c:w val="0.94297440944881894"/>
          <c:h val="0.65960594925634297"/>
        </c:manualLayout>
      </c:layout>
      <c:barChart>
        <c:barDir val="col"/>
        <c:grouping val="clustered"/>
        <c:varyColors val="0"/>
        <c:ser>
          <c:idx val="0"/>
          <c:order val="0"/>
          <c:tx>
            <c:strRef>
              <c:f>'g11.1'!$B$51</c:f>
              <c:strCache>
                <c:ptCount val="1"/>
                <c:pt idx="0">
                  <c:v>PIB</c:v>
                </c:pt>
              </c:strCache>
            </c:strRef>
          </c:tx>
          <c:spPr>
            <a:pattFill prst="narVert">
              <a:fgClr>
                <a:srgbClr val="00B0F0"/>
              </a:fgClr>
              <a:bgClr>
                <a:schemeClr val="bg1"/>
              </a:bgClr>
            </a:pattFill>
            <a:ln>
              <a:noFill/>
            </a:ln>
            <a:effectLst/>
          </c:spPr>
          <c:invertIfNegative val="0"/>
          <c:dLbls>
            <c:dLbl>
              <c:idx val="0"/>
              <c:layout>
                <c:manualLayout>
                  <c:x val="-2.7777777777777779E-3"/>
                  <c:y val="4.44444444444444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704-45BE-AD4C-FA0C6FCA8B4A}"/>
                </c:ext>
              </c:extLst>
            </c:dLbl>
            <c:dLbl>
              <c:idx val="2"/>
              <c:layout>
                <c:manualLayout>
                  <c:x val="-5.5555555555555558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704-45BE-AD4C-FA0C6FCA8B4A}"/>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numRef>
              <c:f>'g11.1'!$C$50:$L$50</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'g11.1'!$C$51:$L$51</c:f>
              <c:numCache>
                <c:formatCode>0.0</c:formatCode>
                <c:ptCount val="10"/>
                <c:pt idx="0">
                  <c:v>5.7629383209516085</c:v>
                </c:pt>
                <c:pt idx="1">
                  <c:v>4.8465042246625272</c:v>
                </c:pt>
                <c:pt idx="2">
                  <c:v>1.492849089237817</c:v>
                </c:pt>
                <c:pt idx="3">
                  <c:v>0.98704035069320661</c:v>
                </c:pt>
                <c:pt idx="4">
                  <c:v>0.44747840081762946</c:v>
                </c:pt>
                <c:pt idx="5">
                  <c:v>-3.29</c:v>
                </c:pt>
                <c:pt idx="6">
                  <c:v>-5.2</c:v>
                </c:pt>
                <c:pt idx="7">
                  <c:v>-5.6174904675617299</c:v>
                </c:pt>
                <c:pt idx="8">
                  <c:v>-6.96989977968747</c:v>
                </c:pt>
                <c:pt idx="9">
                  <c:v>-8.3000000000000007</c:v>
                </c:pt>
              </c:numCache>
            </c:numRef>
          </c:val>
          <c:extLst>
            <c:ext xmlns:c16="http://schemas.microsoft.com/office/drawing/2014/chart" uri="{C3380CC4-5D6E-409C-BE32-E72D297353CC}">
              <c16:uniqueId val="{00000002-4704-45BE-AD4C-FA0C6FCA8B4A}"/>
            </c:ext>
          </c:extLst>
        </c:ser>
        <c:ser>
          <c:idx val="1"/>
          <c:order val="1"/>
          <c:tx>
            <c:strRef>
              <c:f>'g11.1'!$B$52</c:f>
              <c:strCache>
                <c:ptCount val="1"/>
                <c:pt idx="0">
                  <c:v>RCL</c:v>
                </c:pt>
              </c:strCache>
            </c:strRef>
          </c:tx>
          <c:spPr>
            <a:solidFill>
              <a:schemeClr val="accent2"/>
            </a:solidFill>
            <a:ln>
              <a:noFill/>
            </a:ln>
            <a:effectLst/>
          </c:spPr>
          <c:invertIfNegative val="0"/>
          <c:dLbls>
            <c:dLbl>
              <c:idx val="0"/>
              <c:layout>
                <c:manualLayout>
                  <c:x val="-1.2731334408019993E-17"/>
                  <c:y val="2.66666666666666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704-45BE-AD4C-FA0C6FCA8B4A}"/>
                </c:ext>
              </c:extLst>
            </c:dLbl>
            <c:dLbl>
              <c:idx val="2"/>
              <c:layout>
                <c:manualLayout>
                  <c:x val="5.5555555555555558E-3"/>
                  <c:y val="-1.33333333333334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704-45BE-AD4C-FA0C6FCA8B4A}"/>
                </c:ext>
              </c:extLst>
            </c:dLbl>
            <c:dLbl>
              <c:idx val="4"/>
              <c:layout>
                <c:manualLayout>
                  <c:x val="-5.0925337632079971E-17"/>
                  <c:y val="-2.66666666666666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704-45BE-AD4C-FA0C6FCA8B4A}"/>
                </c:ext>
              </c:extLst>
            </c:dLbl>
            <c:dLbl>
              <c:idx val="5"/>
              <c:layout>
                <c:manualLayout>
                  <c:x val="0"/>
                  <c:y val="-2.2222222222222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704-45BE-AD4C-FA0C6FCA8B4A}"/>
                </c:ext>
              </c:extLst>
            </c:dLbl>
            <c:dLbl>
              <c:idx val="6"/>
              <c:layout>
                <c:manualLayout>
                  <c:x val="8.3333333333333332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704-45BE-AD4C-FA0C6FCA8B4A}"/>
                </c:ext>
              </c:extLst>
            </c:dLbl>
            <c:dLbl>
              <c:idx val="7"/>
              <c:layout>
                <c:manualLayout>
                  <c:x val="8.3333333333332309E-3"/>
                  <c:y val="8.1480540211327956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704-45BE-AD4C-FA0C6FCA8B4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'g11.1'!$C$50:$L$50</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'g11.1'!$C$52:$L$52</c:f>
              <c:numCache>
                <c:formatCode>0.0</c:formatCode>
                <c:ptCount val="10"/>
                <c:pt idx="0">
                  <c:v>26.876090750436298</c:v>
                </c:pt>
                <c:pt idx="1">
                  <c:v>-12.563044475011461</c:v>
                </c:pt>
                <c:pt idx="2">
                  <c:v>3.867330886208705</c:v>
                </c:pt>
                <c:pt idx="3">
                  <c:v>-0.63107408809794274</c:v>
                </c:pt>
                <c:pt idx="4">
                  <c:v>1.4733900673186842</c:v>
                </c:pt>
                <c:pt idx="5">
                  <c:v>-4.0430592064088122</c:v>
                </c:pt>
                <c:pt idx="6">
                  <c:v>-1.0174797808505087</c:v>
                </c:pt>
                <c:pt idx="7">
                  <c:v>-2.4644175013178704</c:v>
                </c:pt>
                <c:pt idx="8">
                  <c:v>3.1752465882988785</c:v>
                </c:pt>
                <c:pt idx="9">
                  <c:v>10.9</c:v>
                </c:pt>
              </c:numCache>
            </c:numRef>
          </c:val>
          <c:extLst>
            <c:ext xmlns:c16="http://schemas.microsoft.com/office/drawing/2014/chart" uri="{C3380CC4-5D6E-409C-BE32-E72D297353CC}">
              <c16:uniqueId val="{00000009-4704-45BE-AD4C-FA0C6FCA8B4A}"/>
            </c:ext>
          </c:extLst>
        </c:ser>
        <c:dLbls>
          <c:showLegendKey val="0"/>
          <c:showVal val="0"/>
          <c:showCatName val="0"/>
          <c:showSerName val="0"/>
          <c:showPercent val="0"/>
          <c:showBubbleSize val="0"/>
        </c:dLbls>
        <c:gapWidth val="100"/>
        <c:axId val="133431088"/>
        <c:axId val="133436184"/>
      </c:barChart>
      <c:catAx>
        <c:axId val="133431088"/>
        <c:scaling>
          <c:orientation val="minMax"/>
        </c:scaling>
        <c:delete val="0"/>
        <c:axPos val="b"/>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133436184"/>
        <c:crosses val="autoZero"/>
        <c:auto val="1"/>
        <c:lblAlgn val="ctr"/>
        <c:lblOffset val="100"/>
        <c:noMultiLvlLbl val="0"/>
      </c:catAx>
      <c:valAx>
        <c:axId val="133436184"/>
        <c:scaling>
          <c:orientation val="minMax"/>
        </c:scaling>
        <c:delete val="1"/>
        <c:axPos val="l"/>
        <c:numFmt formatCode="0.0" sourceLinked="1"/>
        <c:majorTickMark val="none"/>
        <c:minorTickMark val="none"/>
        <c:tickLblPos val="nextTo"/>
        <c:crossAx val="133431088"/>
        <c:crosses val="autoZero"/>
        <c:crossBetween val="between"/>
      </c:valAx>
      <c:spPr>
        <a:noFill/>
        <a:ln>
          <a:noFill/>
        </a:ln>
        <a:effectLst/>
      </c:spPr>
    </c:plotArea>
    <c:legend>
      <c:legendPos val="b"/>
      <c:layout>
        <c:manualLayout>
          <c:xMode val="edge"/>
          <c:yMode val="edge"/>
          <c:x val="0.7376959755030621"/>
          <c:y val="0.90702362204724407"/>
          <c:w val="0.25794138232720909"/>
          <c:h val="8.3717191601049873E-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pt-BR"/>
        </a:p>
      </c:txPr>
    </c:legend>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7594877925469203E-2"/>
          <c:y val="0.10388906386701663"/>
          <c:w val="0.95462729658792655"/>
          <c:h val="0.71068546379163189"/>
        </c:manualLayout>
      </c:layout>
      <c:barChart>
        <c:barDir val="col"/>
        <c:grouping val="stacked"/>
        <c:varyColors val="0"/>
        <c:ser>
          <c:idx val="0"/>
          <c:order val="0"/>
          <c:tx>
            <c:strRef>
              <c:f>'g11.2'!$A$35</c:f>
              <c:strCache>
                <c:ptCount val="1"/>
                <c:pt idx="0">
                  <c:v>Receitas tributárias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'g11.2'!$B$34:$I$34</c:f>
              <c:numCache>
                <c:formatCode>General</c:formatCode>
                <c:ptCount val="8"/>
                <c:pt idx="0">
                  <c:v>2013</c:v>
                </c:pt>
                <c:pt idx="1">
                  <c:v>2014</c:v>
                </c:pt>
                <c:pt idx="2">
                  <c:v>2015</c:v>
                </c:pt>
                <c:pt idx="3">
                  <c:v>2016</c:v>
                </c:pt>
                <c:pt idx="4">
                  <c:v>2017</c:v>
                </c:pt>
                <c:pt idx="5">
                  <c:v>2018</c:v>
                </c:pt>
                <c:pt idx="6">
                  <c:v>2019</c:v>
                </c:pt>
                <c:pt idx="7">
                  <c:v>2020</c:v>
                </c:pt>
              </c:numCache>
            </c:numRef>
          </c:cat>
          <c:val>
            <c:numRef>
              <c:f>'g11.2'!$B$35:$I$35</c:f>
              <c:numCache>
                <c:formatCode>0.0</c:formatCode>
                <c:ptCount val="8"/>
                <c:pt idx="0">
                  <c:v>33.132657021794273</c:v>
                </c:pt>
                <c:pt idx="1">
                  <c:v>33.302564130271548</c:v>
                </c:pt>
                <c:pt idx="2">
                  <c:v>33.700200446193314</c:v>
                </c:pt>
                <c:pt idx="3">
                  <c:v>32.997263270114289</c:v>
                </c:pt>
                <c:pt idx="4">
                  <c:v>34.418006364502524</c:v>
                </c:pt>
                <c:pt idx="5">
                  <c:v>30.049060054001625</c:v>
                </c:pt>
                <c:pt idx="6">
                  <c:v>34.459228324918108</c:v>
                </c:pt>
                <c:pt idx="7">
                  <c:v>27.585199851179148</c:v>
                </c:pt>
              </c:numCache>
            </c:numRef>
          </c:val>
          <c:extLst>
            <c:ext xmlns:c16="http://schemas.microsoft.com/office/drawing/2014/chart" uri="{C3380CC4-5D6E-409C-BE32-E72D297353CC}">
              <c16:uniqueId val="{00000000-D379-439B-B748-14BAD9D7EBD7}"/>
            </c:ext>
          </c:extLst>
        </c:ser>
        <c:ser>
          <c:idx val="1"/>
          <c:order val="1"/>
          <c:tx>
            <c:strRef>
              <c:f>'g11.2'!$A$36</c:f>
              <c:strCache>
                <c:ptCount val="1"/>
                <c:pt idx="0">
                  <c:v>FPE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'g11.2'!$B$34:$I$34</c:f>
              <c:numCache>
                <c:formatCode>General</c:formatCode>
                <c:ptCount val="8"/>
                <c:pt idx="0">
                  <c:v>2013</c:v>
                </c:pt>
                <c:pt idx="1">
                  <c:v>2014</c:v>
                </c:pt>
                <c:pt idx="2">
                  <c:v>2015</c:v>
                </c:pt>
                <c:pt idx="3">
                  <c:v>2016</c:v>
                </c:pt>
                <c:pt idx="4">
                  <c:v>2017</c:v>
                </c:pt>
                <c:pt idx="5">
                  <c:v>2018</c:v>
                </c:pt>
                <c:pt idx="6">
                  <c:v>2019</c:v>
                </c:pt>
                <c:pt idx="7">
                  <c:v>2020</c:v>
                </c:pt>
              </c:numCache>
            </c:numRef>
          </c:cat>
          <c:val>
            <c:numRef>
              <c:f>'g11.2'!$B$36:$I$36</c:f>
              <c:numCache>
                <c:formatCode>0.0</c:formatCode>
                <c:ptCount val="8"/>
                <c:pt idx="0">
                  <c:v>38.032883214592871</c:v>
                </c:pt>
                <c:pt idx="1">
                  <c:v>38.409800425280288</c:v>
                </c:pt>
                <c:pt idx="2">
                  <c:v>38.623981898641965</c:v>
                </c:pt>
                <c:pt idx="3">
                  <c:v>40.416356316293786</c:v>
                </c:pt>
                <c:pt idx="4">
                  <c:v>38.601325247235806</c:v>
                </c:pt>
                <c:pt idx="5">
                  <c:v>33.901952874447566</c:v>
                </c:pt>
                <c:pt idx="6">
                  <c:v>38.306544816547884</c:v>
                </c:pt>
                <c:pt idx="7">
                  <c:v>36.393755571879801</c:v>
                </c:pt>
              </c:numCache>
            </c:numRef>
          </c:val>
          <c:extLst>
            <c:ext xmlns:c16="http://schemas.microsoft.com/office/drawing/2014/chart" uri="{C3380CC4-5D6E-409C-BE32-E72D297353CC}">
              <c16:uniqueId val="{00000001-D379-439B-B748-14BAD9D7EBD7}"/>
            </c:ext>
          </c:extLst>
        </c:ser>
        <c:ser>
          <c:idx val="2"/>
          <c:order val="2"/>
          <c:tx>
            <c:strRef>
              <c:f>'g11.2'!$A$37</c:f>
              <c:strCache>
                <c:ptCount val="1"/>
                <c:pt idx="0">
                  <c:v>Fundeb</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'g11.2'!$B$34:$I$34</c:f>
              <c:numCache>
                <c:formatCode>General</c:formatCode>
                <c:ptCount val="8"/>
                <c:pt idx="0">
                  <c:v>2013</c:v>
                </c:pt>
                <c:pt idx="1">
                  <c:v>2014</c:v>
                </c:pt>
                <c:pt idx="2">
                  <c:v>2015</c:v>
                </c:pt>
                <c:pt idx="3">
                  <c:v>2016</c:v>
                </c:pt>
                <c:pt idx="4">
                  <c:v>2017</c:v>
                </c:pt>
                <c:pt idx="5">
                  <c:v>2018</c:v>
                </c:pt>
                <c:pt idx="6">
                  <c:v>2019</c:v>
                </c:pt>
                <c:pt idx="7">
                  <c:v>2020</c:v>
                </c:pt>
              </c:numCache>
            </c:numRef>
          </c:cat>
          <c:val>
            <c:numRef>
              <c:f>'g11.2'!$B$37:$I$37</c:f>
              <c:numCache>
                <c:formatCode>0.0</c:formatCode>
                <c:ptCount val="8"/>
                <c:pt idx="0">
                  <c:v>8.9982642596858042</c:v>
                </c:pt>
                <c:pt idx="1">
                  <c:v>8.7804082616260484</c:v>
                </c:pt>
                <c:pt idx="2">
                  <c:v>8.5928325954877991</c:v>
                </c:pt>
                <c:pt idx="3">
                  <c:v>8.6280441797150811</c:v>
                </c:pt>
                <c:pt idx="4">
                  <c:v>8.5093941049179431</c:v>
                </c:pt>
                <c:pt idx="5">
                  <c:v>7.6949686855219799</c:v>
                </c:pt>
                <c:pt idx="6">
                  <c:v>8.1449528373326441</c:v>
                </c:pt>
                <c:pt idx="7">
                  <c:v>6.2400390907942525</c:v>
                </c:pt>
              </c:numCache>
            </c:numRef>
          </c:val>
          <c:extLst>
            <c:ext xmlns:c16="http://schemas.microsoft.com/office/drawing/2014/chart" uri="{C3380CC4-5D6E-409C-BE32-E72D297353CC}">
              <c16:uniqueId val="{00000001-27DA-4E1A-B5CD-2EB3C3BE27F9}"/>
            </c:ext>
          </c:extLst>
        </c:ser>
        <c:ser>
          <c:idx val="3"/>
          <c:order val="3"/>
          <c:tx>
            <c:strRef>
              <c:f>'g11.2'!$A$38</c:f>
              <c:strCache>
                <c:ptCount val="1"/>
                <c:pt idx="0">
                  <c:v>Receita de exploração de RN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'g11.2'!$B$34:$I$34</c:f>
              <c:numCache>
                <c:formatCode>General</c:formatCode>
                <c:ptCount val="8"/>
                <c:pt idx="0">
                  <c:v>2013</c:v>
                </c:pt>
                <c:pt idx="1">
                  <c:v>2014</c:v>
                </c:pt>
                <c:pt idx="2">
                  <c:v>2015</c:v>
                </c:pt>
                <c:pt idx="3">
                  <c:v>2016</c:v>
                </c:pt>
                <c:pt idx="4">
                  <c:v>2017</c:v>
                </c:pt>
                <c:pt idx="5">
                  <c:v>2018</c:v>
                </c:pt>
                <c:pt idx="6">
                  <c:v>2019</c:v>
                </c:pt>
                <c:pt idx="7">
                  <c:v>2020</c:v>
                </c:pt>
              </c:numCache>
            </c:numRef>
          </c:cat>
          <c:val>
            <c:numRef>
              <c:f>'g11.2'!$B$38:$I$38</c:f>
              <c:numCache>
                <c:formatCode>0.0</c:formatCode>
                <c:ptCount val="8"/>
                <c:pt idx="0">
                  <c:v>2.8938541432506506</c:v>
                </c:pt>
                <c:pt idx="1">
                  <c:v>2.8153819163233793</c:v>
                </c:pt>
                <c:pt idx="2">
                  <c:v>0.46583300031333585</c:v>
                </c:pt>
                <c:pt idx="3">
                  <c:v>0.34208561146318239</c:v>
                </c:pt>
                <c:pt idx="4">
                  <c:v>0.33699301123499992</c:v>
                </c:pt>
                <c:pt idx="5">
                  <c:v>0.32171024130172055</c:v>
                </c:pt>
                <c:pt idx="6">
                  <c:v>0.90887927707875038</c:v>
                </c:pt>
                <c:pt idx="7">
                  <c:v>0.60635977978770372</c:v>
                </c:pt>
              </c:numCache>
            </c:numRef>
          </c:val>
          <c:extLst>
            <c:ext xmlns:c16="http://schemas.microsoft.com/office/drawing/2014/chart" uri="{C3380CC4-5D6E-409C-BE32-E72D297353CC}">
              <c16:uniqueId val="{00000001-72CE-4A0D-BDA5-109C01B7A54C}"/>
            </c:ext>
          </c:extLst>
        </c:ser>
        <c:dLbls>
          <c:showLegendKey val="0"/>
          <c:showVal val="0"/>
          <c:showCatName val="0"/>
          <c:showSerName val="0"/>
          <c:showPercent val="0"/>
          <c:showBubbleSize val="0"/>
        </c:dLbls>
        <c:gapWidth val="100"/>
        <c:overlap val="100"/>
        <c:axId val="133432656"/>
        <c:axId val="133435792"/>
      </c:barChart>
      <c:catAx>
        <c:axId val="13343265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133435792"/>
        <c:crosses val="autoZero"/>
        <c:auto val="1"/>
        <c:lblAlgn val="ctr"/>
        <c:lblOffset val="100"/>
        <c:noMultiLvlLbl val="0"/>
      </c:catAx>
      <c:valAx>
        <c:axId val="133435792"/>
        <c:scaling>
          <c:orientation val="minMax"/>
        </c:scaling>
        <c:delete val="1"/>
        <c:axPos val="l"/>
        <c:numFmt formatCode="0.0" sourceLinked="1"/>
        <c:majorTickMark val="none"/>
        <c:minorTickMark val="none"/>
        <c:tickLblPos val="nextTo"/>
        <c:crossAx val="133432656"/>
        <c:crosses val="autoZero"/>
        <c:crossBetween val="between"/>
      </c:valAx>
      <c:spPr>
        <a:noFill/>
        <a:ln>
          <a:noFill/>
        </a:ln>
        <a:effectLst/>
      </c:spPr>
    </c:plotArea>
    <c:legend>
      <c:legendPos val="b"/>
      <c:layout>
        <c:manualLayout>
          <c:xMode val="edge"/>
          <c:yMode val="edge"/>
          <c:x val="0.16196710558746275"/>
          <c:y val="0.89232348583397303"/>
          <c:w val="0.81929138888302055"/>
          <c:h val="7.43561053546429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baseline="0"/>
              <a:t>(%)</a:t>
            </a:r>
            <a:endParaRPr lang="pt-BR" sz="1000"/>
          </a:p>
        </c:rich>
      </c:tx>
      <c:layout>
        <c:manualLayout>
          <c:xMode val="edge"/>
          <c:yMode val="edge"/>
          <c:x val="0"/>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8.5483814523184598E-2"/>
          <c:y val="0.11668999708369784"/>
          <c:w val="0.88396062992125979"/>
          <c:h val="0.6132932341790609"/>
        </c:manualLayout>
      </c:layout>
      <c:barChart>
        <c:barDir val="col"/>
        <c:grouping val="clustered"/>
        <c:varyColors val="0"/>
        <c:ser>
          <c:idx val="0"/>
          <c:order val="0"/>
          <c:tx>
            <c:strRef>
              <c:f>'g11.3'!$A$40</c:f>
              <c:strCache>
                <c:ptCount val="1"/>
                <c:pt idx="0">
                  <c:v>ICMS-Prim-Br</c:v>
                </c:pt>
              </c:strCache>
            </c:strRef>
          </c:tx>
          <c:spPr>
            <a:solidFill>
              <a:srgbClr val="002060"/>
            </a:solidFill>
            <a:ln>
              <a:noFill/>
            </a:ln>
            <a:effectLst/>
          </c:spPr>
          <c:invertIfNegative val="0"/>
          <c:cat>
            <c:strRef>
              <c:f>'g11.3'!$B$39:$L$39</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'g11.3'!$B$40:$L$40</c:f>
              <c:numCache>
                <c:formatCode>0.0</c:formatCode>
                <c:ptCount val="11"/>
                <c:pt idx="0">
                  <c:v>1.6890010670417799</c:v>
                </c:pt>
                <c:pt idx="1">
                  <c:v>1.6632038758747691</c:v>
                </c:pt>
                <c:pt idx="2">
                  <c:v>1.6598240179641264</c:v>
                </c:pt>
                <c:pt idx="3">
                  <c:v>1.9806056216523278</c:v>
                </c:pt>
                <c:pt idx="4">
                  <c:v>1.8910066986728864</c:v>
                </c:pt>
                <c:pt idx="5">
                  <c:v>2.1522465612891994</c:v>
                </c:pt>
                <c:pt idx="6">
                  <c:v>1.9189471706786194</c:v>
                </c:pt>
                <c:pt idx="7">
                  <c:v>1.7535603576467163</c:v>
                </c:pt>
                <c:pt idx="8">
                  <c:v>1.1521470150141138</c:v>
                </c:pt>
                <c:pt idx="9">
                  <c:v>1.3596779914511004</c:v>
                </c:pt>
                <c:pt idx="10">
                  <c:v>1.9162621354115652</c:v>
                </c:pt>
              </c:numCache>
            </c:numRef>
          </c:val>
          <c:extLst>
            <c:ext xmlns:c16="http://schemas.microsoft.com/office/drawing/2014/chart" uri="{C3380CC4-5D6E-409C-BE32-E72D297353CC}">
              <c16:uniqueId val="{00000000-2C25-4523-8066-225B0AAE36D8}"/>
            </c:ext>
          </c:extLst>
        </c:ser>
        <c:ser>
          <c:idx val="1"/>
          <c:order val="1"/>
          <c:tx>
            <c:strRef>
              <c:f>'g11.3'!$A$41</c:f>
              <c:strCache>
                <c:ptCount val="1"/>
                <c:pt idx="0">
                  <c:v>ICMS-Sec-Br</c:v>
                </c:pt>
              </c:strCache>
            </c:strRef>
          </c:tx>
          <c:spPr>
            <a:solidFill>
              <a:srgbClr val="FFC000"/>
            </a:solidFill>
            <a:ln>
              <a:noFill/>
            </a:ln>
            <a:effectLst/>
          </c:spPr>
          <c:invertIfNegative val="0"/>
          <c:cat>
            <c:strRef>
              <c:f>'g11.3'!$B$39:$L$39</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'g11.3'!$B$41:$L$41</c:f>
              <c:numCache>
                <c:formatCode>0.0</c:formatCode>
                <c:ptCount val="11"/>
                <c:pt idx="0">
                  <c:v>40.517197362135619</c:v>
                </c:pt>
                <c:pt idx="1">
                  <c:v>39.600285988305799</c:v>
                </c:pt>
                <c:pt idx="2">
                  <c:v>39.612318439841616</c:v>
                </c:pt>
                <c:pt idx="3">
                  <c:v>39.48524967443965</c:v>
                </c:pt>
                <c:pt idx="4">
                  <c:v>39.584320213964666</c:v>
                </c:pt>
                <c:pt idx="5">
                  <c:v>38.416586890992171</c:v>
                </c:pt>
                <c:pt idx="6">
                  <c:v>37.582451694906467</c:v>
                </c:pt>
                <c:pt idx="7">
                  <c:v>38.094450642778185</c:v>
                </c:pt>
                <c:pt idx="8">
                  <c:v>44.164675896098039</c:v>
                </c:pt>
                <c:pt idx="9">
                  <c:v>39.385039077392548</c:v>
                </c:pt>
                <c:pt idx="10">
                  <c:v>39.424757333011719</c:v>
                </c:pt>
              </c:numCache>
            </c:numRef>
          </c:val>
          <c:extLst>
            <c:ext xmlns:c16="http://schemas.microsoft.com/office/drawing/2014/chart" uri="{C3380CC4-5D6E-409C-BE32-E72D297353CC}">
              <c16:uniqueId val="{00000001-2C25-4523-8066-225B0AAE36D8}"/>
            </c:ext>
          </c:extLst>
        </c:ser>
        <c:ser>
          <c:idx val="2"/>
          <c:order val="2"/>
          <c:tx>
            <c:strRef>
              <c:f>'g11.3'!$A$42</c:f>
              <c:strCache>
                <c:ptCount val="1"/>
                <c:pt idx="0">
                  <c:v>ICMS-Terc-Br</c:v>
                </c:pt>
              </c:strCache>
            </c:strRef>
          </c:tx>
          <c:spPr>
            <a:solidFill>
              <a:srgbClr val="00B050"/>
            </a:solidFill>
            <a:ln>
              <a:noFill/>
            </a:ln>
            <a:effectLst/>
          </c:spPr>
          <c:invertIfNegative val="0"/>
          <c:cat>
            <c:strRef>
              <c:f>'g11.3'!$B$39:$L$39</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'g11.3'!$B$42:$L$42</c:f>
              <c:numCache>
                <c:formatCode>0.0</c:formatCode>
                <c:ptCount val="11"/>
                <c:pt idx="0">
                  <c:v>57.793801570822602</c:v>
                </c:pt>
                <c:pt idx="1">
                  <c:v>58.736510135819429</c:v>
                </c:pt>
                <c:pt idx="2">
                  <c:v>58.727857542194265</c:v>
                </c:pt>
                <c:pt idx="3">
                  <c:v>58.534144703908019</c:v>
                </c:pt>
                <c:pt idx="4">
                  <c:v>58.524673087362444</c:v>
                </c:pt>
                <c:pt idx="5">
                  <c:v>59.431166547718625</c:v>
                </c:pt>
                <c:pt idx="6">
                  <c:v>60.498601134414919</c:v>
                </c:pt>
                <c:pt idx="7">
                  <c:v>60.151988999575103</c:v>
                </c:pt>
                <c:pt idx="8">
                  <c:v>54.683177088887845</c:v>
                </c:pt>
                <c:pt idx="9">
                  <c:v>59.255282931156351</c:v>
                </c:pt>
                <c:pt idx="10">
                  <c:v>58.658980531576724</c:v>
                </c:pt>
              </c:numCache>
            </c:numRef>
          </c:val>
          <c:extLst>
            <c:ext xmlns:c16="http://schemas.microsoft.com/office/drawing/2014/chart" uri="{C3380CC4-5D6E-409C-BE32-E72D297353CC}">
              <c16:uniqueId val="{00000002-2C25-4523-8066-225B0AAE36D8}"/>
            </c:ext>
          </c:extLst>
        </c:ser>
        <c:dLbls>
          <c:showLegendKey val="0"/>
          <c:showVal val="0"/>
          <c:showCatName val="0"/>
          <c:showSerName val="0"/>
          <c:showPercent val="0"/>
          <c:showBubbleSize val="0"/>
        </c:dLbls>
        <c:gapWidth val="150"/>
        <c:axId val="591330296"/>
        <c:axId val="591328656"/>
      </c:barChart>
      <c:lineChart>
        <c:grouping val="standard"/>
        <c:varyColors val="0"/>
        <c:ser>
          <c:idx val="3"/>
          <c:order val="3"/>
          <c:tx>
            <c:strRef>
              <c:f>'g11.3'!$A$43</c:f>
              <c:strCache>
                <c:ptCount val="1"/>
                <c:pt idx="0">
                  <c:v>ICMS-Prim-Ne</c:v>
                </c:pt>
              </c:strCache>
            </c:strRef>
          </c:tx>
          <c:spPr>
            <a:ln w="28575" cap="rnd">
              <a:solidFill>
                <a:srgbClr val="002060"/>
              </a:solidFill>
              <a:round/>
            </a:ln>
            <a:effectLst/>
          </c:spPr>
          <c:marker>
            <c:symbol val="none"/>
          </c:marker>
          <c:cat>
            <c:strRef>
              <c:f>'g11.3'!$B$39:$L$39</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'g11.3'!$B$43:$L$43</c:f>
              <c:numCache>
                <c:formatCode>0.0</c:formatCode>
                <c:ptCount val="11"/>
                <c:pt idx="0">
                  <c:v>2.8215450539863207</c:v>
                </c:pt>
                <c:pt idx="1">
                  <c:v>2.7828644521125474</c:v>
                </c:pt>
                <c:pt idx="2">
                  <c:v>3.1778516859980761</c:v>
                </c:pt>
                <c:pt idx="3">
                  <c:v>3.2915479792422477</c:v>
                </c:pt>
                <c:pt idx="4">
                  <c:v>3.2065826708516481</c:v>
                </c:pt>
                <c:pt idx="5">
                  <c:v>3.2850502928718663</c:v>
                </c:pt>
                <c:pt idx="6">
                  <c:v>1.6078501710106881</c:v>
                </c:pt>
                <c:pt idx="7">
                  <c:v>1.5060250951068412</c:v>
                </c:pt>
                <c:pt idx="8">
                  <c:v>1.5105009491181096</c:v>
                </c:pt>
                <c:pt idx="9">
                  <c:v>1.4036019345065409</c:v>
                </c:pt>
                <c:pt idx="10">
                  <c:v>1.5344834165918766</c:v>
                </c:pt>
              </c:numCache>
            </c:numRef>
          </c:val>
          <c:smooth val="0"/>
          <c:extLst>
            <c:ext xmlns:c16="http://schemas.microsoft.com/office/drawing/2014/chart" uri="{C3380CC4-5D6E-409C-BE32-E72D297353CC}">
              <c16:uniqueId val="{00000003-2C25-4523-8066-225B0AAE36D8}"/>
            </c:ext>
          </c:extLst>
        </c:ser>
        <c:ser>
          <c:idx val="4"/>
          <c:order val="4"/>
          <c:tx>
            <c:strRef>
              <c:f>'g11.3'!$A$44</c:f>
              <c:strCache>
                <c:ptCount val="1"/>
                <c:pt idx="0">
                  <c:v>ICMS-Sec-Ne</c:v>
                </c:pt>
              </c:strCache>
            </c:strRef>
          </c:tx>
          <c:spPr>
            <a:ln w="28575" cap="rnd">
              <a:solidFill>
                <a:srgbClr val="FFC000"/>
              </a:solidFill>
              <a:round/>
            </a:ln>
            <a:effectLst/>
          </c:spPr>
          <c:marker>
            <c:symbol val="none"/>
          </c:marker>
          <c:cat>
            <c:strRef>
              <c:f>'g11.3'!$B$39:$L$39</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'g11.3'!$B$44:$L$44</c:f>
              <c:numCache>
                <c:formatCode>0.0</c:formatCode>
                <c:ptCount val="11"/>
                <c:pt idx="0">
                  <c:v>29.472498939711677</c:v>
                </c:pt>
                <c:pt idx="1">
                  <c:v>28.58662221516451</c:v>
                </c:pt>
                <c:pt idx="2">
                  <c:v>29.085489897794186</c:v>
                </c:pt>
                <c:pt idx="3">
                  <c:v>29.297927878353981</c:v>
                </c:pt>
                <c:pt idx="4">
                  <c:v>29.878346924641225</c:v>
                </c:pt>
                <c:pt idx="5">
                  <c:v>30.208462124814218</c:v>
                </c:pt>
                <c:pt idx="6">
                  <c:v>30.640210431051674</c:v>
                </c:pt>
                <c:pt idx="7">
                  <c:v>30.919025208954121</c:v>
                </c:pt>
                <c:pt idx="8">
                  <c:v>31.893395872112652</c:v>
                </c:pt>
                <c:pt idx="9">
                  <c:v>32.684542705614291</c:v>
                </c:pt>
                <c:pt idx="10">
                  <c:v>31.070283925088756</c:v>
                </c:pt>
              </c:numCache>
            </c:numRef>
          </c:val>
          <c:smooth val="0"/>
          <c:extLst>
            <c:ext xmlns:c16="http://schemas.microsoft.com/office/drawing/2014/chart" uri="{C3380CC4-5D6E-409C-BE32-E72D297353CC}">
              <c16:uniqueId val="{00000004-2C25-4523-8066-225B0AAE36D8}"/>
            </c:ext>
          </c:extLst>
        </c:ser>
        <c:ser>
          <c:idx val="5"/>
          <c:order val="5"/>
          <c:tx>
            <c:strRef>
              <c:f>'g11.3'!$A$45</c:f>
              <c:strCache>
                <c:ptCount val="1"/>
                <c:pt idx="0">
                  <c:v>ICMS-Terc-Ne</c:v>
                </c:pt>
              </c:strCache>
            </c:strRef>
          </c:tx>
          <c:spPr>
            <a:ln w="28575" cap="rnd">
              <a:solidFill>
                <a:srgbClr val="00B050"/>
              </a:solidFill>
              <a:round/>
            </a:ln>
            <a:effectLst/>
          </c:spPr>
          <c:marker>
            <c:symbol val="none"/>
          </c:marker>
          <c:cat>
            <c:strRef>
              <c:f>'g11.3'!$B$39:$L$39</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'g11.3'!$B$45:$L$45</c:f>
              <c:numCache>
                <c:formatCode>0.0</c:formatCode>
                <c:ptCount val="11"/>
                <c:pt idx="0">
                  <c:v>67.705956006302003</c:v>
                </c:pt>
                <c:pt idx="1">
                  <c:v>68.630513332722941</c:v>
                </c:pt>
                <c:pt idx="2">
                  <c:v>67.736658416207746</c:v>
                </c:pt>
                <c:pt idx="3">
                  <c:v>67.410524142403773</c:v>
                </c:pt>
                <c:pt idx="4">
                  <c:v>66.915070404507134</c:v>
                </c:pt>
                <c:pt idx="5">
                  <c:v>66.506487582313909</c:v>
                </c:pt>
                <c:pt idx="6">
                  <c:v>67.751939397937647</c:v>
                </c:pt>
                <c:pt idx="7">
                  <c:v>67.57494969593904</c:v>
                </c:pt>
                <c:pt idx="8">
                  <c:v>66.596103178769241</c:v>
                </c:pt>
                <c:pt idx="9">
                  <c:v>65.911855359879169</c:v>
                </c:pt>
                <c:pt idx="10">
                  <c:v>67.395232658319372</c:v>
                </c:pt>
              </c:numCache>
            </c:numRef>
          </c:val>
          <c:smooth val="0"/>
          <c:extLst>
            <c:ext xmlns:c16="http://schemas.microsoft.com/office/drawing/2014/chart" uri="{C3380CC4-5D6E-409C-BE32-E72D297353CC}">
              <c16:uniqueId val="{00000005-2C25-4523-8066-225B0AAE36D8}"/>
            </c:ext>
          </c:extLst>
        </c:ser>
        <c:dLbls>
          <c:showLegendKey val="0"/>
          <c:showVal val="0"/>
          <c:showCatName val="0"/>
          <c:showSerName val="0"/>
          <c:showPercent val="0"/>
          <c:showBubbleSize val="0"/>
        </c:dLbls>
        <c:marker val="1"/>
        <c:smooth val="0"/>
        <c:axId val="591330296"/>
        <c:axId val="591328656"/>
      </c:lineChart>
      <c:scatterChart>
        <c:scatterStyle val="lineMarker"/>
        <c:varyColors val="0"/>
        <c:ser>
          <c:idx val="6"/>
          <c:order val="6"/>
          <c:tx>
            <c:strRef>
              <c:f>'g11.3'!$A$46</c:f>
              <c:strCache>
                <c:ptCount val="1"/>
                <c:pt idx="0">
                  <c:v>ICMS-Prim-Se</c:v>
                </c:pt>
              </c:strCache>
            </c:strRef>
          </c:tx>
          <c:spPr>
            <a:ln w="25400" cap="rnd">
              <a:noFill/>
              <a:round/>
            </a:ln>
            <a:effectLst/>
          </c:spPr>
          <c:marker>
            <c:symbol val="circle"/>
            <c:size val="5"/>
            <c:spPr>
              <a:solidFill>
                <a:srgbClr val="7030A0"/>
              </a:solidFill>
              <a:ln w="9525">
                <a:solidFill>
                  <a:schemeClr val="accent1">
                    <a:lumMod val="60000"/>
                  </a:schemeClr>
                </a:solidFill>
              </a:ln>
              <a:effectLst/>
            </c:spPr>
          </c:marker>
          <c:xVal>
            <c:strRef>
              <c:f>'g11.3'!$B$39:$L$39</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xVal>
          <c:yVal>
            <c:numRef>
              <c:f>'g11.3'!$B$46:$L$46</c:f>
              <c:numCache>
                <c:formatCode>0.0</c:formatCode>
                <c:ptCount val="11"/>
                <c:pt idx="0">
                  <c:v>3.0774570766771472</c:v>
                </c:pt>
                <c:pt idx="1">
                  <c:v>2.6828732058184706</c:v>
                </c:pt>
                <c:pt idx="2">
                  <c:v>2.7546835254164432</c:v>
                </c:pt>
                <c:pt idx="3">
                  <c:v>6.747278823564538</c:v>
                </c:pt>
                <c:pt idx="4">
                  <c:v>7.7256070018998955</c:v>
                </c:pt>
                <c:pt idx="5">
                  <c:v>7.3023887713104942</c:v>
                </c:pt>
                <c:pt idx="6">
                  <c:v>6.8455588646221202</c:v>
                </c:pt>
                <c:pt idx="7">
                  <c:v>6.3424833117510753</c:v>
                </c:pt>
                <c:pt idx="8">
                  <c:v>6.7954395715593714</c:v>
                </c:pt>
                <c:pt idx="9">
                  <c:v>7.6459937188826324</c:v>
                </c:pt>
                <c:pt idx="10">
                  <c:v>8.0838595091829895</c:v>
                </c:pt>
              </c:numCache>
            </c:numRef>
          </c:yVal>
          <c:smooth val="0"/>
          <c:extLst>
            <c:ext xmlns:c16="http://schemas.microsoft.com/office/drawing/2014/chart" uri="{C3380CC4-5D6E-409C-BE32-E72D297353CC}">
              <c16:uniqueId val="{00000006-2C25-4523-8066-225B0AAE36D8}"/>
            </c:ext>
          </c:extLst>
        </c:ser>
        <c:ser>
          <c:idx val="7"/>
          <c:order val="7"/>
          <c:tx>
            <c:strRef>
              <c:f>'g11.3'!$A$47</c:f>
              <c:strCache>
                <c:ptCount val="1"/>
                <c:pt idx="0">
                  <c:v>ICMS-Sec-Se</c:v>
                </c:pt>
              </c:strCache>
            </c:strRef>
          </c:tx>
          <c:spPr>
            <a:ln w="25400" cap="rnd">
              <a:solidFill>
                <a:srgbClr val="FFC000"/>
              </a:solidFill>
              <a:prstDash val="dash"/>
              <a:round/>
            </a:ln>
            <a:effectLst/>
          </c:spPr>
          <c:marker>
            <c:symbol val="circle"/>
            <c:size val="5"/>
            <c:spPr>
              <a:solidFill>
                <a:srgbClr val="FFC000"/>
              </a:solidFill>
              <a:ln w="9525">
                <a:noFill/>
              </a:ln>
              <a:effectLst/>
            </c:spPr>
          </c:marker>
          <c:xVal>
            <c:strRef>
              <c:f>'g11.3'!$B$39:$L$39</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xVal>
          <c:yVal>
            <c:numRef>
              <c:f>'g11.3'!$B$47:$L$47</c:f>
              <c:numCache>
                <c:formatCode>0.0</c:formatCode>
                <c:ptCount val="11"/>
                <c:pt idx="0">
                  <c:v>26.873199094794163</c:v>
                </c:pt>
                <c:pt idx="1">
                  <c:v>25.53851871560504</c:v>
                </c:pt>
                <c:pt idx="2">
                  <c:v>29.166576940601942</c:v>
                </c:pt>
                <c:pt idx="3">
                  <c:v>31.155853906625048</c:v>
                </c:pt>
                <c:pt idx="4">
                  <c:v>31.473615711464436</c:v>
                </c:pt>
                <c:pt idx="5">
                  <c:v>32.04851204182976</c:v>
                </c:pt>
                <c:pt idx="6">
                  <c:v>30.682704251011167</c:v>
                </c:pt>
                <c:pt idx="7">
                  <c:v>33.471300531686964</c:v>
                </c:pt>
                <c:pt idx="8">
                  <c:v>32.980588617689904</c:v>
                </c:pt>
                <c:pt idx="9">
                  <c:v>34.144402739103462</c:v>
                </c:pt>
                <c:pt idx="10">
                  <c:v>36.519488543503002</c:v>
                </c:pt>
              </c:numCache>
            </c:numRef>
          </c:yVal>
          <c:smooth val="0"/>
          <c:extLst>
            <c:ext xmlns:c16="http://schemas.microsoft.com/office/drawing/2014/chart" uri="{C3380CC4-5D6E-409C-BE32-E72D297353CC}">
              <c16:uniqueId val="{00000007-2C25-4523-8066-225B0AAE36D8}"/>
            </c:ext>
          </c:extLst>
        </c:ser>
        <c:ser>
          <c:idx val="8"/>
          <c:order val="8"/>
          <c:tx>
            <c:strRef>
              <c:f>'g11.3'!$A$48</c:f>
              <c:strCache>
                <c:ptCount val="1"/>
                <c:pt idx="0">
                  <c:v>ICMS-Terc-Se</c:v>
                </c:pt>
              </c:strCache>
            </c:strRef>
          </c:tx>
          <c:spPr>
            <a:ln w="25400" cap="rnd">
              <a:solidFill>
                <a:srgbClr val="00B050"/>
              </a:solidFill>
              <a:prstDash val="dash"/>
              <a:round/>
            </a:ln>
            <a:effectLst/>
          </c:spPr>
          <c:marker>
            <c:symbol val="circle"/>
            <c:size val="5"/>
            <c:spPr>
              <a:solidFill>
                <a:srgbClr val="00B050"/>
              </a:solidFill>
              <a:ln w="9525">
                <a:noFill/>
              </a:ln>
              <a:effectLst/>
            </c:spPr>
          </c:marker>
          <c:xVal>
            <c:strRef>
              <c:f>'g11.3'!$B$39:$L$39</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xVal>
          <c:yVal>
            <c:numRef>
              <c:f>'g11.3'!$B$48:$L$48</c:f>
              <c:numCache>
                <c:formatCode>0.0</c:formatCode>
                <c:ptCount val="11"/>
                <c:pt idx="0">
                  <c:v>70.049343828528691</c:v>
                </c:pt>
                <c:pt idx="1">
                  <c:v>71.778608078576482</c:v>
                </c:pt>
                <c:pt idx="2">
                  <c:v>68.078739533981619</c:v>
                </c:pt>
                <c:pt idx="3">
                  <c:v>62.09686726981041</c:v>
                </c:pt>
                <c:pt idx="4">
                  <c:v>60.800777286635665</c:v>
                </c:pt>
                <c:pt idx="5">
                  <c:v>60.649099186859743</c:v>
                </c:pt>
                <c:pt idx="6">
                  <c:v>62.471736884366713</c:v>
                </c:pt>
                <c:pt idx="7">
                  <c:v>60.186216156561954</c:v>
                </c:pt>
                <c:pt idx="8">
                  <c:v>60.223971810750733</c:v>
                </c:pt>
                <c:pt idx="9">
                  <c:v>58.209603542013909</c:v>
                </c:pt>
                <c:pt idx="10">
                  <c:v>55.396651947313998</c:v>
                </c:pt>
              </c:numCache>
            </c:numRef>
          </c:yVal>
          <c:smooth val="0"/>
          <c:extLst>
            <c:ext xmlns:c16="http://schemas.microsoft.com/office/drawing/2014/chart" uri="{C3380CC4-5D6E-409C-BE32-E72D297353CC}">
              <c16:uniqueId val="{00000008-2C25-4523-8066-225B0AAE36D8}"/>
            </c:ext>
          </c:extLst>
        </c:ser>
        <c:dLbls>
          <c:showLegendKey val="0"/>
          <c:showVal val="0"/>
          <c:showCatName val="0"/>
          <c:showSerName val="0"/>
          <c:showPercent val="0"/>
          <c:showBubbleSize val="0"/>
        </c:dLbls>
        <c:axId val="629851952"/>
        <c:axId val="629850968"/>
      </c:scatterChart>
      <c:catAx>
        <c:axId val="591330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1328656"/>
        <c:crosses val="autoZero"/>
        <c:auto val="1"/>
        <c:lblAlgn val="ctr"/>
        <c:lblOffset val="100"/>
        <c:noMultiLvlLbl val="0"/>
      </c:catAx>
      <c:valAx>
        <c:axId val="5913286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1330296"/>
        <c:crosses val="autoZero"/>
        <c:crossBetween val="between"/>
      </c:valAx>
      <c:valAx>
        <c:axId val="629850968"/>
        <c:scaling>
          <c:orientation val="minMax"/>
        </c:scaling>
        <c:delete val="1"/>
        <c:axPos val="l"/>
        <c:numFmt formatCode="0.0" sourceLinked="1"/>
        <c:majorTickMark val="out"/>
        <c:minorTickMark val="none"/>
        <c:tickLblPos val="nextTo"/>
        <c:crossAx val="629851952"/>
        <c:crosses val="autoZero"/>
        <c:crossBetween val="midCat"/>
      </c:valAx>
      <c:valAx>
        <c:axId val="629851952"/>
        <c:scaling>
          <c:orientation val="minMax"/>
        </c:scaling>
        <c:delete val="0"/>
        <c:axPos val="t"/>
        <c:numFmt formatCode="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29850968"/>
        <c:crosses val="max"/>
        <c:crossBetween val="midCat"/>
      </c:valAx>
      <c:spPr>
        <a:noFill/>
        <a:ln>
          <a:noFill/>
        </a:ln>
        <a:effectLst/>
      </c:spPr>
    </c:plotArea>
    <c:legend>
      <c:legendPos val="b"/>
      <c:layout>
        <c:manualLayout>
          <c:xMode val="edge"/>
          <c:yMode val="edge"/>
          <c:x val="0.24550612423447069"/>
          <c:y val="0.80960484106153396"/>
          <c:w val="0.74509886264216962"/>
          <c:h val="0.17650627004957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r>
              <a:rPr lang="pt-BR" sz="1000">
                <a:solidFill>
                  <a:schemeClr val="tx1">
                    <a:lumMod val="50000"/>
                    <a:lumOff val="50000"/>
                  </a:schemeClr>
                </a:solidFill>
              </a:rPr>
              <a:t>R$</a:t>
            </a:r>
            <a:r>
              <a:rPr lang="pt-BR" sz="1000" baseline="0">
                <a:solidFill>
                  <a:schemeClr val="tx1">
                    <a:lumMod val="50000"/>
                    <a:lumOff val="50000"/>
                  </a:schemeClr>
                </a:solidFill>
              </a:rPr>
              <a:t> de 2020 (IPCA)</a:t>
            </a:r>
            <a:endParaRPr lang="pt-BR" sz="1000">
              <a:solidFill>
                <a:schemeClr val="tx1">
                  <a:lumMod val="50000"/>
                  <a:lumOff val="50000"/>
                </a:schemeClr>
              </a:solidFill>
            </a:endParaRPr>
          </a:p>
        </c:rich>
      </c:tx>
      <c:layout>
        <c:manualLayout>
          <c:xMode val="edge"/>
          <c:yMode val="edge"/>
          <c:x val="1.8748906386701631E-3"/>
          <c:y val="1.3888888888888888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lineChart>
        <c:grouping val="standard"/>
        <c:varyColors val="0"/>
        <c:ser>
          <c:idx val="0"/>
          <c:order val="0"/>
          <c:tx>
            <c:strRef>
              <c:f>'g11.4'!$B$29</c:f>
              <c:strCache>
                <c:ptCount val="1"/>
                <c:pt idx="0">
                  <c:v>ICMS Primário</c:v>
                </c:pt>
              </c:strCache>
            </c:strRef>
          </c:tx>
          <c:spPr>
            <a:ln w="28575" cap="rnd">
              <a:solidFill>
                <a:srgbClr val="00B050"/>
              </a:solidFill>
              <a:round/>
            </a:ln>
            <a:effectLst/>
          </c:spPr>
          <c:marker>
            <c:symbol val="none"/>
          </c:marker>
          <c:cat>
            <c:strRef>
              <c:f>'g11.4'!$C$28:$N$28</c:f>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1-09-2020</c:v>
                </c:pt>
              </c:strCache>
            </c:strRef>
          </c:cat>
          <c:val>
            <c:numRef>
              <c:f>'g11.4'!$C$29:$N$29</c:f>
              <c:numCache>
                <c:formatCode>General</c:formatCode>
                <c:ptCount val="12"/>
                <c:pt idx="0">
                  <c:v>75422387.449120015</c:v>
                </c:pt>
                <c:pt idx="1">
                  <c:v>68572986.254548848</c:v>
                </c:pt>
                <c:pt idx="2">
                  <c:v>64602210.673079267</c:v>
                </c:pt>
                <c:pt idx="3">
                  <c:v>69546866.818132639</c:v>
                </c:pt>
                <c:pt idx="4">
                  <c:v>181266480.79166749</c:v>
                </c:pt>
                <c:pt idx="5">
                  <c:v>208862691.38028905</c:v>
                </c:pt>
                <c:pt idx="6">
                  <c:v>181184150.45243561</c:v>
                </c:pt>
                <c:pt idx="7">
                  <c:v>161508097.45323202</c:v>
                </c:pt>
                <c:pt idx="8">
                  <c:v>162829994.46230823</c:v>
                </c:pt>
                <c:pt idx="9">
                  <c:v>169641693.83005366</c:v>
                </c:pt>
                <c:pt idx="10">
                  <c:v>193584638.47658098</c:v>
                </c:pt>
                <c:pt idx="11">
                  <c:v>171664956</c:v>
                </c:pt>
              </c:numCache>
            </c:numRef>
          </c:val>
          <c:smooth val="0"/>
          <c:extLst>
            <c:ext xmlns:c16="http://schemas.microsoft.com/office/drawing/2014/chart" uri="{C3380CC4-5D6E-409C-BE32-E72D297353CC}">
              <c16:uniqueId val="{00000000-7156-4B23-98D5-6DC4525EF997}"/>
            </c:ext>
          </c:extLst>
        </c:ser>
        <c:ser>
          <c:idx val="1"/>
          <c:order val="1"/>
          <c:tx>
            <c:strRef>
              <c:f>'g11.4'!$B$30</c:f>
              <c:strCache>
                <c:ptCount val="1"/>
                <c:pt idx="0">
                  <c:v>ICMS Secundário</c:v>
                </c:pt>
              </c:strCache>
            </c:strRef>
          </c:tx>
          <c:spPr>
            <a:ln w="28575" cap="rnd">
              <a:solidFill>
                <a:srgbClr val="FF0000"/>
              </a:solidFill>
              <a:round/>
            </a:ln>
            <a:effectLst/>
          </c:spPr>
          <c:marker>
            <c:symbol val="none"/>
          </c:marker>
          <c:cat>
            <c:strRef>
              <c:f>'g11.4'!$C$28:$N$28</c:f>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1-09-2020</c:v>
                </c:pt>
              </c:strCache>
            </c:strRef>
          </c:cat>
          <c:val>
            <c:numRef>
              <c:f>'g11.4'!$C$30:$N$30</c:f>
              <c:numCache>
                <c:formatCode>General</c:formatCode>
                <c:ptCount val="12"/>
                <c:pt idx="0">
                  <c:v>514615879.00212443</c:v>
                </c:pt>
                <c:pt idx="1">
                  <c:v>598798120.08061945</c:v>
                </c:pt>
                <c:pt idx="2">
                  <c:v>614954431.2291019</c:v>
                </c:pt>
                <c:pt idx="3">
                  <c:v>736361917.1905452</c:v>
                </c:pt>
                <c:pt idx="4">
                  <c:v>837005871.75819552</c:v>
                </c:pt>
                <c:pt idx="5">
                  <c:v>850892892.08586538</c:v>
                </c:pt>
                <c:pt idx="6">
                  <c:v>795175744.46005607</c:v>
                </c:pt>
                <c:pt idx="7">
                  <c:v>723900748.83601999</c:v>
                </c:pt>
                <c:pt idx="8">
                  <c:v>859305639.81509864</c:v>
                </c:pt>
                <c:pt idx="9">
                  <c:v>823329066.16270995</c:v>
                </c:pt>
                <c:pt idx="10">
                  <c:v>864483035.59606779</c:v>
                </c:pt>
                <c:pt idx="11">
                  <c:v>775510310</c:v>
                </c:pt>
              </c:numCache>
            </c:numRef>
          </c:val>
          <c:smooth val="0"/>
          <c:extLst>
            <c:ext xmlns:c16="http://schemas.microsoft.com/office/drawing/2014/chart" uri="{C3380CC4-5D6E-409C-BE32-E72D297353CC}">
              <c16:uniqueId val="{00000001-7156-4B23-98D5-6DC4525EF997}"/>
            </c:ext>
          </c:extLst>
        </c:ser>
        <c:ser>
          <c:idx val="2"/>
          <c:order val="2"/>
          <c:tx>
            <c:strRef>
              <c:f>'g11.4'!$B$31</c:f>
              <c:strCache>
                <c:ptCount val="1"/>
                <c:pt idx="0">
                  <c:v>ICMS Terciário</c:v>
                </c:pt>
              </c:strCache>
            </c:strRef>
          </c:tx>
          <c:spPr>
            <a:ln w="28575" cap="rnd">
              <a:solidFill>
                <a:srgbClr val="0070C0"/>
              </a:solidFill>
              <a:round/>
            </a:ln>
            <a:effectLst/>
          </c:spPr>
          <c:marker>
            <c:symbol val="none"/>
          </c:marker>
          <c:cat>
            <c:strRef>
              <c:f>'g11.4'!$C$28:$N$28</c:f>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1-09-2020</c:v>
                </c:pt>
              </c:strCache>
            </c:strRef>
          </c:cat>
          <c:val>
            <c:numRef>
              <c:f>'g11.4'!$C$31:$N$31</c:f>
              <c:numCache>
                <c:formatCode>General</c:formatCode>
                <c:ptCount val="12"/>
                <c:pt idx="0">
                  <c:v>1298143203.5304303</c:v>
                </c:pt>
                <c:pt idx="1">
                  <c:v>1560864236.8719521</c:v>
                </c:pt>
                <c:pt idx="2">
                  <c:v>1728392065.2142599</c:v>
                </c:pt>
                <c:pt idx="3">
                  <c:v>1718768413.0794632</c:v>
                </c:pt>
                <c:pt idx="4">
                  <c:v>1668240025.7233343</c:v>
                </c:pt>
                <c:pt idx="5">
                  <c:v>1643756144.8540301</c:v>
                </c:pt>
                <c:pt idx="6">
                  <c:v>1504802860.5445843</c:v>
                </c:pt>
                <c:pt idx="7">
                  <c:v>1473903236.8761797</c:v>
                </c:pt>
                <c:pt idx="8">
                  <c:v>1545155227.3417947</c:v>
                </c:pt>
                <c:pt idx="9">
                  <c:v>1503434248.7434916</c:v>
                </c:pt>
                <c:pt idx="10">
                  <c:v>1473776394.7826812</c:v>
                </c:pt>
                <c:pt idx="11">
                  <c:v>1176376681</c:v>
                </c:pt>
              </c:numCache>
            </c:numRef>
          </c:val>
          <c:smooth val="0"/>
          <c:extLst>
            <c:ext xmlns:c16="http://schemas.microsoft.com/office/drawing/2014/chart" uri="{C3380CC4-5D6E-409C-BE32-E72D297353CC}">
              <c16:uniqueId val="{00000003-7156-4B23-98D5-6DC4525EF997}"/>
            </c:ext>
          </c:extLst>
        </c:ser>
        <c:dLbls>
          <c:showLegendKey val="0"/>
          <c:showVal val="0"/>
          <c:showCatName val="0"/>
          <c:showSerName val="0"/>
          <c:showPercent val="0"/>
          <c:showBubbleSize val="0"/>
        </c:dLbls>
        <c:smooth val="0"/>
        <c:axId val="612802016"/>
        <c:axId val="612800376"/>
      </c:lineChart>
      <c:catAx>
        <c:axId val="61280201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12800376"/>
        <c:crosses val="autoZero"/>
        <c:auto val="1"/>
        <c:lblAlgn val="ctr"/>
        <c:lblOffset val="100"/>
        <c:noMultiLvlLbl val="0"/>
      </c:catAx>
      <c:valAx>
        <c:axId val="6128003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12802016"/>
        <c:crosses val="autoZero"/>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layout>
        <c:manualLayout>
          <c:xMode val="edge"/>
          <c:yMode val="edge"/>
          <c:x val="0.1709179790026247"/>
          <c:y val="0.88483741615631384"/>
          <c:w val="0.7970527121609797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V</a:t>
            </a:r>
            <a:r>
              <a:rPr lang="pt-BR" sz="1000" baseline="0"/>
              <a:t>alores per capita, e</a:t>
            </a:r>
            <a:r>
              <a:rPr lang="pt-BR" sz="1000" b="0" i="0" u="none" strike="noStrike" baseline="0">
                <a:effectLst/>
              </a:rPr>
              <a:t>m R$ de 2020 (IPCA)</a:t>
            </a:r>
            <a:endParaRPr lang="pt-BR" sz="1000"/>
          </a:p>
        </c:rich>
      </c:tx>
      <c:layout>
        <c:manualLayout>
          <c:xMode val="edge"/>
          <c:yMode val="edge"/>
          <c:x val="0"/>
          <c:y val="2.739732901034429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'g11.5'!$A$41</c:f>
              <c:strCache>
                <c:ptCount val="1"/>
                <c:pt idx="0">
                  <c:v>Brasil</c:v>
                </c:pt>
              </c:strCache>
            </c:strRef>
          </c:tx>
          <c:spPr>
            <a:solidFill>
              <a:schemeClr val="accent1"/>
            </a:solidFill>
            <a:ln>
              <a:noFill/>
            </a:ln>
            <a:effectLst/>
          </c:spPr>
          <c:invertIfNegative val="0"/>
          <c:cat>
            <c:strRef>
              <c:f>'g11.5'!$B$40:$G$40</c:f>
              <c:strCache>
                <c:ptCount val="6"/>
                <c:pt idx="0">
                  <c:v>2015</c:v>
                </c:pt>
                <c:pt idx="1">
                  <c:v>2016</c:v>
                </c:pt>
                <c:pt idx="2">
                  <c:v>2017</c:v>
                </c:pt>
                <c:pt idx="3">
                  <c:v>2018</c:v>
                </c:pt>
                <c:pt idx="4">
                  <c:v>2019</c:v>
                </c:pt>
                <c:pt idx="5">
                  <c:v>2020</c:v>
                </c:pt>
              </c:strCache>
            </c:strRef>
          </c:cat>
          <c:val>
            <c:numRef>
              <c:f>'g11.5'!$B$41:$G$41</c:f>
              <c:numCache>
                <c:formatCode>_(* #,##0.00_);_(* \(#,##0.00\);_(* "-"??_);_(@_)</c:formatCode>
                <c:ptCount val="6"/>
                <c:pt idx="0">
                  <c:v>1812.9384783841729</c:v>
                </c:pt>
                <c:pt idx="1">
                  <c:v>1830.1627163198812</c:v>
                </c:pt>
                <c:pt idx="2">
                  <c:v>1829.1975223663296</c:v>
                </c:pt>
                <c:pt idx="3">
                  <c:v>1894.453781418041</c:v>
                </c:pt>
                <c:pt idx="4">
                  <c:v>1883.42583644966</c:v>
                </c:pt>
                <c:pt idx="5">
                  <c:v>1795.3661511299763</c:v>
                </c:pt>
              </c:numCache>
            </c:numRef>
          </c:val>
          <c:extLst>
            <c:ext xmlns:c16="http://schemas.microsoft.com/office/drawing/2014/chart" uri="{C3380CC4-5D6E-409C-BE32-E72D297353CC}">
              <c16:uniqueId val="{00000000-5276-43E2-A055-C4438216E5DA}"/>
            </c:ext>
          </c:extLst>
        </c:ser>
        <c:ser>
          <c:idx val="1"/>
          <c:order val="1"/>
          <c:tx>
            <c:strRef>
              <c:f>'g11.5'!$A$42</c:f>
              <c:strCache>
                <c:ptCount val="1"/>
                <c:pt idx="0">
                  <c:v>Nordeste</c:v>
                </c:pt>
              </c:strCache>
            </c:strRef>
          </c:tx>
          <c:spPr>
            <a:solidFill>
              <a:schemeClr val="accent2"/>
            </a:solidFill>
            <a:ln>
              <a:noFill/>
            </a:ln>
            <a:effectLst/>
          </c:spPr>
          <c:invertIfNegative val="0"/>
          <c:cat>
            <c:strRef>
              <c:f>'g11.5'!$B$40:$G$40</c:f>
              <c:strCache>
                <c:ptCount val="6"/>
                <c:pt idx="0">
                  <c:v>2015</c:v>
                </c:pt>
                <c:pt idx="1">
                  <c:v>2016</c:v>
                </c:pt>
                <c:pt idx="2">
                  <c:v>2017</c:v>
                </c:pt>
                <c:pt idx="3">
                  <c:v>2018</c:v>
                </c:pt>
                <c:pt idx="4">
                  <c:v>2019</c:v>
                </c:pt>
                <c:pt idx="5">
                  <c:v>2020</c:v>
                </c:pt>
              </c:strCache>
            </c:strRef>
          </c:cat>
          <c:val>
            <c:numRef>
              <c:f>'g11.5'!$B$42:$G$42</c:f>
              <c:numCache>
                <c:formatCode>_(* #,##0.00_);_(* \(#,##0.00\);_(* "-"??_);_(@_)</c:formatCode>
                <c:ptCount val="6"/>
                <c:pt idx="0">
                  <c:v>1339.301433219804</c:v>
                </c:pt>
                <c:pt idx="1">
                  <c:v>1323.9037319273116</c:v>
                </c:pt>
                <c:pt idx="2">
                  <c:v>1307.9996898994884</c:v>
                </c:pt>
                <c:pt idx="3">
                  <c:v>1428.0737584440251</c:v>
                </c:pt>
                <c:pt idx="4">
                  <c:v>1436.2067918809523</c:v>
                </c:pt>
                <c:pt idx="5">
                  <c:v>1415.0059664876717</c:v>
                </c:pt>
              </c:numCache>
            </c:numRef>
          </c:val>
          <c:extLst>
            <c:ext xmlns:c16="http://schemas.microsoft.com/office/drawing/2014/chart" uri="{C3380CC4-5D6E-409C-BE32-E72D297353CC}">
              <c16:uniqueId val="{00000001-5276-43E2-A055-C4438216E5DA}"/>
            </c:ext>
          </c:extLst>
        </c:ser>
        <c:dLbls>
          <c:showLegendKey val="0"/>
          <c:showVal val="0"/>
          <c:showCatName val="0"/>
          <c:showSerName val="0"/>
          <c:showPercent val="0"/>
          <c:showBubbleSize val="0"/>
        </c:dLbls>
        <c:gapWidth val="150"/>
        <c:axId val="565444728"/>
        <c:axId val="565445384"/>
      </c:barChart>
      <c:lineChart>
        <c:grouping val="standard"/>
        <c:varyColors val="0"/>
        <c:ser>
          <c:idx val="2"/>
          <c:order val="2"/>
          <c:tx>
            <c:strRef>
              <c:f>'g11.5'!$A$43</c:f>
              <c:strCache>
                <c:ptCount val="1"/>
                <c:pt idx="0">
                  <c:v>Sergipe</c:v>
                </c:pt>
              </c:strCache>
            </c:strRef>
          </c:tx>
          <c:spPr>
            <a:ln w="28575" cap="rnd">
              <a:solidFill>
                <a:schemeClr val="accent3"/>
              </a:solidFill>
              <a:round/>
            </a:ln>
            <a:effectLst/>
          </c:spPr>
          <c:marker>
            <c:symbol val="none"/>
          </c:marker>
          <c:cat>
            <c:strRef>
              <c:f>'g11.5'!$B$40:$G$40</c:f>
              <c:strCache>
                <c:ptCount val="6"/>
                <c:pt idx="0">
                  <c:v>2015</c:v>
                </c:pt>
                <c:pt idx="1">
                  <c:v>2016</c:v>
                </c:pt>
                <c:pt idx="2">
                  <c:v>2017</c:v>
                </c:pt>
                <c:pt idx="3">
                  <c:v>2018</c:v>
                </c:pt>
                <c:pt idx="4">
                  <c:v>2019</c:v>
                </c:pt>
                <c:pt idx="5">
                  <c:v>2020</c:v>
                </c:pt>
              </c:strCache>
            </c:strRef>
          </c:cat>
          <c:val>
            <c:numRef>
              <c:f>'g11.5'!$B$43:$G$43</c:f>
              <c:numCache>
                <c:formatCode>_(* #,##0.00_);_(* \(#,##0.00\);_(* "-"??_);_(@_)</c:formatCode>
                <c:ptCount val="6"/>
                <c:pt idx="0">
                  <c:v>1762.3086999869915</c:v>
                </c:pt>
                <c:pt idx="1">
                  <c:v>1717.7593848667555</c:v>
                </c:pt>
                <c:pt idx="2">
                  <c:v>1693.9827881834701</c:v>
                </c:pt>
                <c:pt idx="3">
                  <c:v>2034.441036033076</c:v>
                </c:pt>
                <c:pt idx="4">
                  <c:v>2078.2289728201736</c:v>
                </c:pt>
                <c:pt idx="5">
                  <c:v>2100.957337942903</c:v>
                </c:pt>
              </c:numCache>
            </c:numRef>
          </c:val>
          <c:smooth val="0"/>
          <c:extLst>
            <c:ext xmlns:c16="http://schemas.microsoft.com/office/drawing/2014/chart" uri="{C3380CC4-5D6E-409C-BE32-E72D297353CC}">
              <c16:uniqueId val="{00000003-5276-43E2-A055-C4438216E5DA}"/>
            </c:ext>
          </c:extLst>
        </c:ser>
        <c:dLbls>
          <c:showLegendKey val="0"/>
          <c:showVal val="0"/>
          <c:showCatName val="0"/>
          <c:showSerName val="0"/>
          <c:showPercent val="0"/>
          <c:showBubbleSize val="0"/>
        </c:dLbls>
        <c:marker val="1"/>
        <c:smooth val="0"/>
        <c:axId val="565444728"/>
        <c:axId val="565445384"/>
      </c:lineChart>
      <c:catAx>
        <c:axId val="565444728"/>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65445384"/>
        <c:crosses val="autoZero"/>
        <c:auto val="1"/>
        <c:lblAlgn val="ctr"/>
        <c:lblOffset val="100"/>
        <c:noMultiLvlLbl val="0"/>
      </c:catAx>
      <c:valAx>
        <c:axId val="56544538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65444728"/>
        <c:crosses val="autoZero"/>
        <c:crossBetween val="between"/>
        <c:majorUnit val="250"/>
      </c:valAx>
      <c:spPr>
        <a:noFill/>
        <a:ln>
          <a:noFill/>
        </a:ln>
        <a:effectLst/>
      </c:spPr>
    </c:plotArea>
    <c:legend>
      <c:legendPos val="b"/>
      <c:layout>
        <c:manualLayout>
          <c:xMode val="edge"/>
          <c:yMode val="edge"/>
          <c:x val="0.4790832792959705"/>
          <c:y val="0.88786706808707738"/>
          <c:w val="0.50614691987031035"/>
          <c:h val="8.272116720704031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1.8916666666666672E-2"/>
          <c:y val="2.777777777777777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'g11.6'!$K$27</c:f>
              <c:strCache>
                <c:ptCount val="1"/>
                <c:pt idx="0">
                  <c:v>2020</c:v>
                </c:pt>
              </c:strCache>
            </c:strRef>
          </c:tx>
          <c:spPr>
            <a:solidFill>
              <a:srgbClr val="4674C6"/>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4-DE8C-4112-8C9E-1DC7F1BE932F}"/>
              </c:ext>
            </c:extLst>
          </c:dPt>
          <c:dPt>
            <c:idx val="1"/>
            <c:invertIfNegative val="0"/>
            <c:bubble3D val="0"/>
            <c:spPr>
              <a:solidFill>
                <a:srgbClr val="FF2121"/>
              </a:solidFill>
              <a:ln>
                <a:noFill/>
              </a:ln>
              <a:effectLst/>
            </c:spPr>
            <c:extLst>
              <c:ext xmlns:c16="http://schemas.microsoft.com/office/drawing/2014/chart" uri="{C3380CC4-5D6E-409C-BE32-E72D297353CC}">
                <c16:uniqueId val="{00000003-DE8C-4112-8C9E-1DC7F1BE932F}"/>
              </c:ext>
            </c:extLst>
          </c:dPt>
          <c:dPt>
            <c:idx val="2"/>
            <c:invertIfNegative val="0"/>
            <c:bubble3D val="0"/>
            <c:spPr>
              <a:solidFill>
                <a:srgbClr val="4674C6"/>
              </a:solidFill>
              <a:ln>
                <a:noFill/>
              </a:ln>
              <a:effectLst/>
            </c:spPr>
            <c:extLst>
              <c:ext xmlns:c16="http://schemas.microsoft.com/office/drawing/2014/chart" uri="{C3380CC4-5D6E-409C-BE32-E72D297353CC}">
                <c16:uniqueId val="{00000002-DE8C-4112-8C9E-1DC7F1BE932F}"/>
              </c:ext>
            </c:extLst>
          </c:dPt>
          <c:dPt>
            <c:idx val="3"/>
            <c:invertIfNegative val="0"/>
            <c:bubble3D val="0"/>
            <c:spPr>
              <a:solidFill>
                <a:srgbClr val="00B050"/>
              </a:solidFill>
              <a:ln>
                <a:noFill/>
              </a:ln>
              <a:effectLst/>
            </c:spPr>
            <c:extLst>
              <c:ext xmlns:c16="http://schemas.microsoft.com/office/drawing/2014/chart" uri="{C3380CC4-5D6E-409C-BE32-E72D297353CC}">
                <c16:uniqueId val="{00000007-2D7A-412D-89AF-BACA33F857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'g11.6'!$J$28:$J$35</c:f>
              <c:strCache>
                <c:ptCount val="8"/>
                <c:pt idx="0">
                  <c:v>BR</c:v>
                </c:pt>
                <c:pt idx="1">
                  <c:v>NE</c:v>
                </c:pt>
                <c:pt idx="2">
                  <c:v>AM</c:v>
                </c:pt>
                <c:pt idx="3">
                  <c:v>SE</c:v>
                </c:pt>
                <c:pt idx="4">
                  <c:v>PB</c:v>
                </c:pt>
                <c:pt idx="5">
                  <c:v>AC</c:v>
                </c:pt>
                <c:pt idx="6">
                  <c:v>MG</c:v>
                </c:pt>
                <c:pt idx="7">
                  <c:v>RN</c:v>
                </c:pt>
              </c:strCache>
            </c:strRef>
          </c:cat>
          <c:val>
            <c:numRef>
              <c:f>'g11.6'!$K$28:$K$35</c:f>
              <c:numCache>
                <c:formatCode>0.0</c:formatCode>
                <c:ptCount val="8"/>
                <c:pt idx="0">
                  <c:v>52.433703703703699</c:v>
                </c:pt>
                <c:pt idx="1">
                  <c:v>52.905555555555551</c:v>
                </c:pt>
                <c:pt idx="2">
                  <c:v>55.410000000000004</c:v>
                </c:pt>
                <c:pt idx="3">
                  <c:v>56.13</c:v>
                </c:pt>
                <c:pt idx="4">
                  <c:v>59.519999999999996</c:v>
                </c:pt>
                <c:pt idx="5">
                  <c:v>60.879999999999995</c:v>
                </c:pt>
                <c:pt idx="6">
                  <c:v>62.730000000000004</c:v>
                </c:pt>
                <c:pt idx="7">
                  <c:v>63.74</c:v>
                </c:pt>
              </c:numCache>
            </c:numRef>
          </c:val>
          <c:extLst>
            <c:ext xmlns:c16="http://schemas.microsoft.com/office/drawing/2014/chart" uri="{C3380CC4-5D6E-409C-BE32-E72D297353CC}">
              <c16:uniqueId val="{00000000-DE8C-4112-8C9E-1DC7F1BE932F}"/>
            </c:ext>
          </c:extLst>
        </c:ser>
        <c:dLbls>
          <c:showLegendKey val="0"/>
          <c:showVal val="0"/>
          <c:showCatName val="0"/>
          <c:showSerName val="0"/>
          <c:showPercent val="0"/>
          <c:showBubbleSize val="0"/>
        </c:dLbls>
        <c:gapWidth val="50"/>
        <c:axId val="687657536"/>
        <c:axId val="687655240"/>
      </c:barChart>
      <c:catAx>
        <c:axId val="687657536"/>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87655240"/>
        <c:crosses val="autoZero"/>
        <c:auto val="1"/>
        <c:lblAlgn val="ctr"/>
        <c:lblOffset val="100"/>
        <c:noMultiLvlLbl val="0"/>
      </c:catAx>
      <c:valAx>
        <c:axId val="687655240"/>
        <c:scaling>
          <c:orientation val="minMax"/>
        </c:scaling>
        <c:delete val="1"/>
        <c:axPos val="b"/>
        <c:numFmt formatCode="0.0" sourceLinked="1"/>
        <c:majorTickMark val="none"/>
        <c:minorTickMark val="none"/>
        <c:tickLblPos val="nextTo"/>
        <c:crossAx val="687657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a:t>Média</a:t>
            </a:r>
          </a:p>
          <a:p>
            <a:pPr>
              <a:defRPr sz="1000"/>
            </a:pPr>
            <a:r>
              <a:rPr lang="en-US"/>
              <a:t>2015</a:t>
            </a:r>
            <a:r>
              <a:rPr lang="en-US" baseline="0"/>
              <a:t> a </a:t>
            </a:r>
            <a:r>
              <a:rPr lang="en-US"/>
              <a:t>2020</a:t>
            </a:r>
          </a:p>
        </c:rich>
      </c:tx>
      <c:layout>
        <c:manualLayout>
          <c:xMode val="edge"/>
          <c:yMode val="edge"/>
          <c:x val="1.8916666666666672E-2"/>
          <c:y val="2.777777777777777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'g11.6'!$N$27</c:f>
              <c:strCache>
                <c:ptCount val="1"/>
                <c:pt idx="0">
                  <c:v>2015-2020</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4-DE8C-4112-8C9E-1DC7F1BE932F}"/>
              </c:ext>
            </c:extLst>
          </c:dPt>
          <c:dPt>
            <c:idx val="1"/>
            <c:invertIfNegative val="0"/>
            <c:bubble3D val="0"/>
            <c:spPr>
              <a:solidFill>
                <a:srgbClr val="FF0000"/>
              </a:solidFill>
              <a:ln>
                <a:noFill/>
              </a:ln>
              <a:effectLst/>
            </c:spPr>
            <c:extLst>
              <c:ext xmlns:c16="http://schemas.microsoft.com/office/drawing/2014/chart" uri="{C3380CC4-5D6E-409C-BE32-E72D297353CC}">
                <c16:uniqueId val="{00000003-DE8C-4112-8C9E-1DC7F1BE932F}"/>
              </c:ext>
            </c:extLst>
          </c:dPt>
          <c:dPt>
            <c:idx val="2"/>
            <c:invertIfNegative val="0"/>
            <c:bubble3D val="0"/>
            <c:spPr>
              <a:solidFill>
                <a:srgbClr val="00B050"/>
              </a:solidFill>
              <a:ln>
                <a:noFill/>
              </a:ln>
              <a:effectLst/>
            </c:spPr>
            <c:extLst>
              <c:ext xmlns:c16="http://schemas.microsoft.com/office/drawing/2014/chart" uri="{C3380CC4-5D6E-409C-BE32-E72D297353CC}">
                <c16:uniqueId val="{00000002-DE8C-4112-8C9E-1DC7F1BE932F}"/>
              </c:ext>
            </c:extLst>
          </c:dPt>
          <c:dLbls>
            <c:dLbl>
              <c:idx val="2"/>
              <c:tx>
                <c:rich>
                  <a:bodyPr/>
                  <a:lstStyle/>
                  <a:p>
                    <a:fld id="{BAE2B4C0-81CA-425B-BAAF-3BE5D6B9742C}" type="VALUE">
                      <a:rPr lang="en-US"/>
                      <a:pPr/>
                      <a:t>[VALOR]</a:t>
                    </a:fld>
                    <a:r>
                      <a:rPr lang="en-US"/>
                      <a:t> (19</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E8C-4112-8C9E-1DC7F1BE932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'g11.6'!$M$28:$M$36</c:f>
              <c:strCache>
                <c:ptCount val="9"/>
                <c:pt idx="0">
                  <c:v>BR</c:v>
                </c:pt>
                <c:pt idx="1">
                  <c:v>NE</c:v>
                </c:pt>
                <c:pt idx="2">
                  <c:v>SE</c:v>
                </c:pt>
                <c:pt idx="3">
                  <c:v>MT</c:v>
                </c:pt>
                <c:pt idx="4">
                  <c:v>AC</c:v>
                </c:pt>
                <c:pt idx="5">
                  <c:v>PB</c:v>
                </c:pt>
                <c:pt idx="6">
                  <c:v>TO</c:v>
                </c:pt>
                <c:pt idx="7">
                  <c:v>MG</c:v>
                </c:pt>
                <c:pt idx="8">
                  <c:v>RN</c:v>
                </c:pt>
              </c:strCache>
            </c:strRef>
          </c:cat>
          <c:val>
            <c:numRef>
              <c:f>'g11.6'!$N$28:$N$36</c:f>
              <c:numCache>
                <c:formatCode>0.0</c:formatCode>
                <c:ptCount val="9"/>
                <c:pt idx="0">
                  <c:v>54.870493827160495</c:v>
                </c:pt>
                <c:pt idx="1">
                  <c:v>55.286481481481481</c:v>
                </c:pt>
                <c:pt idx="2">
                  <c:v>52.92499999999999</c:v>
                </c:pt>
                <c:pt idx="3">
                  <c:v>58.773333333333333</c:v>
                </c:pt>
                <c:pt idx="4">
                  <c:v>59.191666666666663</c:v>
                </c:pt>
                <c:pt idx="5">
                  <c:v>59.324999999999989</c:v>
                </c:pt>
                <c:pt idx="6">
                  <c:v>59.971666666666671</c:v>
                </c:pt>
                <c:pt idx="7">
                  <c:v>63.781666666666673</c:v>
                </c:pt>
                <c:pt idx="8">
                  <c:v>64.361666666666679</c:v>
                </c:pt>
              </c:numCache>
            </c:numRef>
          </c:val>
          <c:extLst>
            <c:ext xmlns:c16="http://schemas.microsoft.com/office/drawing/2014/chart" uri="{C3380CC4-5D6E-409C-BE32-E72D297353CC}">
              <c16:uniqueId val="{00000000-DE8C-4112-8C9E-1DC7F1BE932F}"/>
            </c:ext>
          </c:extLst>
        </c:ser>
        <c:dLbls>
          <c:showLegendKey val="0"/>
          <c:showVal val="0"/>
          <c:showCatName val="0"/>
          <c:showSerName val="0"/>
          <c:showPercent val="0"/>
          <c:showBubbleSize val="0"/>
        </c:dLbls>
        <c:gapWidth val="50"/>
        <c:axId val="687657536"/>
        <c:axId val="687655240"/>
      </c:barChart>
      <c:catAx>
        <c:axId val="687657536"/>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87655240"/>
        <c:crosses val="autoZero"/>
        <c:auto val="1"/>
        <c:lblAlgn val="ctr"/>
        <c:lblOffset val="100"/>
        <c:noMultiLvlLbl val="0"/>
      </c:catAx>
      <c:valAx>
        <c:axId val="687655240"/>
        <c:scaling>
          <c:orientation val="minMax"/>
        </c:scaling>
        <c:delete val="1"/>
        <c:axPos val="b"/>
        <c:numFmt formatCode="0.0" sourceLinked="1"/>
        <c:majorTickMark val="none"/>
        <c:minorTickMark val="none"/>
        <c:tickLblPos val="nextTo"/>
        <c:crossAx val="687657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Valores per capita, em R$ de 2020 (IPCA)</a:t>
            </a:r>
          </a:p>
        </c:rich>
      </c:tx>
      <c:layout>
        <c:manualLayout>
          <c:xMode val="edge"/>
          <c:yMode val="edge"/>
          <c:x val="4.3611111111111116E-3"/>
          <c:y val="1.3888888888888888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2.8701891715590344E-2"/>
          <c:y val="0.159274569845436"/>
          <c:w val="0.94259621656881931"/>
          <c:h val="0.63759988334791484"/>
        </c:manualLayout>
      </c:layout>
      <c:barChart>
        <c:barDir val="col"/>
        <c:grouping val="clustered"/>
        <c:varyColors val="0"/>
        <c:ser>
          <c:idx val="0"/>
          <c:order val="0"/>
          <c:tx>
            <c:strRef>
              <c:f>'g11.7'!$A$39</c:f>
              <c:strCache>
                <c:ptCount val="1"/>
                <c:pt idx="0">
                  <c:v>Brasil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'g11.7'!$B$38:$G$38</c:f>
              <c:strCache>
                <c:ptCount val="6"/>
                <c:pt idx="0">
                  <c:v>2015</c:v>
                </c:pt>
                <c:pt idx="1">
                  <c:v>2016</c:v>
                </c:pt>
                <c:pt idx="2">
                  <c:v>2017</c:v>
                </c:pt>
                <c:pt idx="3">
                  <c:v>2018</c:v>
                </c:pt>
                <c:pt idx="4">
                  <c:v>2019</c:v>
                </c:pt>
                <c:pt idx="5">
                  <c:v>2020</c:v>
                </c:pt>
              </c:strCache>
            </c:strRef>
          </c:cat>
          <c:val>
            <c:numRef>
              <c:f>'g11.7'!$B$39:$G$39</c:f>
              <c:numCache>
                <c:formatCode>0.00</c:formatCode>
                <c:ptCount val="6"/>
                <c:pt idx="0">
                  <c:v>-261.89266671576979</c:v>
                </c:pt>
                <c:pt idx="1">
                  <c:v>-496.12294147722281</c:v>
                </c:pt>
                <c:pt idx="2">
                  <c:v>-507.34656088291348</c:v>
                </c:pt>
                <c:pt idx="3">
                  <c:v>-465.92893368752374</c:v>
                </c:pt>
                <c:pt idx="4">
                  <c:v>-490.92057938456571</c:v>
                </c:pt>
                <c:pt idx="5">
                  <c:v>-435.14115106982564</c:v>
                </c:pt>
              </c:numCache>
            </c:numRef>
          </c:val>
          <c:extLst>
            <c:ext xmlns:c16="http://schemas.microsoft.com/office/drawing/2014/chart" uri="{C3380CC4-5D6E-409C-BE32-E72D297353CC}">
              <c16:uniqueId val="{00000000-D5FD-44A4-8469-E7A1138E4FB3}"/>
            </c:ext>
          </c:extLst>
        </c:ser>
        <c:ser>
          <c:idx val="1"/>
          <c:order val="1"/>
          <c:tx>
            <c:strRef>
              <c:f>'g11.7'!$A$40</c:f>
              <c:strCache>
                <c:ptCount val="1"/>
                <c:pt idx="0">
                  <c:v>Nordeste</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'g11.7'!$B$38:$G$38</c:f>
              <c:strCache>
                <c:ptCount val="6"/>
                <c:pt idx="0">
                  <c:v>2015</c:v>
                </c:pt>
                <c:pt idx="1">
                  <c:v>2016</c:v>
                </c:pt>
                <c:pt idx="2">
                  <c:v>2017</c:v>
                </c:pt>
                <c:pt idx="3">
                  <c:v>2018</c:v>
                </c:pt>
                <c:pt idx="4">
                  <c:v>2019</c:v>
                </c:pt>
                <c:pt idx="5">
                  <c:v>2020</c:v>
                </c:pt>
              </c:strCache>
            </c:strRef>
          </c:cat>
          <c:val>
            <c:numRef>
              <c:f>'g11.7'!$B$40:$G$40</c:f>
              <c:numCache>
                <c:formatCode>0.00</c:formatCode>
                <c:ptCount val="6"/>
                <c:pt idx="0">
                  <c:v>-177.92088641701906</c:v>
                </c:pt>
                <c:pt idx="1">
                  <c:v>-216.765068363122</c:v>
                </c:pt>
                <c:pt idx="2">
                  <c:v>-249.1355806026111</c:v>
                </c:pt>
                <c:pt idx="3">
                  <c:v>-240.19713759147012</c:v>
                </c:pt>
                <c:pt idx="4">
                  <c:v>-253.97491559707612</c:v>
                </c:pt>
                <c:pt idx="5">
                  <c:v>-238.02274894525394</c:v>
                </c:pt>
              </c:numCache>
            </c:numRef>
          </c:val>
          <c:extLst>
            <c:ext xmlns:c16="http://schemas.microsoft.com/office/drawing/2014/chart" uri="{C3380CC4-5D6E-409C-BE32-E72D297353CC}">
              <c16:uniqueId val="{00000001-D5FD-44A4-8469-E7A1138E4FB3}"/>
            </c:ext>
          </c:extLst>
        </c:ser>
        <c:dLbls>
          <c:showLegendKey val="0"/>
          <c:showVal val="0"/>
          <c:showCatName val="0"/>
          <c:showSerName val="0"/>
          <c:showPercent val="0"/>
          <c:showBubbleSize val="0"/>
        </c:dLbls>
        <c:gapWidth val="20"/>
        <c:axId val="96198344"/>
        <c:axId val="96199000"/>
      </c:barChart>
      <c:lineChart>
        <c:grouping val="standard"/>
        <c:varyColors val="0"/>
        <c:ser>
          <c:idx val="2"/>
          <c:order val="2"/>
          <c:tx>
            <c:strRef>
              <c:f>'g11.7'!$A$41</c:f>
              <c:strCache>
                <c:ptCount val="1"/>
                <c:pt idx="0">
                  <c:v>Sergipe</c:v>
                </c:pt>
              </c:strCache>
            </c:strRef>
          </c:tx>
          <c:spPr>
            <a:ln w="28575" cap="rnd">
              <a:solidFill>
                <a:srgbClr val="00B050"/>
              </a:solidFill>
              <a:round/>
            </a:ln>
            <a:effectLst/>
          </c:spPr>
          <c:marker>
            <c:symbol val="none"/>
          </c:marker>
          <c:dLbls>
            <c:dLbl>
              <c:idx val="3"/>
              <c:layout>
                <c:manualLayout>
                  <c:x val="-5.8447488584474884E-2"/>
                  <c:y val="8.56135170603674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879-4F19-A0CD-6516D2A113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'g11.7'!$B$38:$G$38</c:f>
              <c:strCache>
                <c:ptCount val="6"/>
                <c:pt idx="0">
                  <c:v>2015</c:v>
                </c:pt>
                <c:pt idx="1">
                  <c:v>2016</c:v>
                </c:pt>
                <c:pt idx="2">
                  <c:v>2017</c:v>
                </c:pt>
                <c:pt idx="3">
                  <c:v>2018</c:v>
                </c:pt>
                <c:pt idx="4">
                  <c:v>2019</c:v>
                </c:pt>
                <c:pt idx="5">
                  <c:v>2020</c:v>
                </c:pt>
              </c:strCache>
            </c:strRef>
          </c:cat>
          <c:val>
            <c:numRef>
              <c:f>'g11.7'!$B$41:$G$41</c:f>
              <c:numCache>
                <c:formatCode>0.00</c:formatCode>
                <c:ptCount val="6"/>
                <c:pt idx="0">
                  <c:v>-440.47072327441043</c:v>
                </c:pt>
                <c:pt idx="1">
                  <c:v>-463.50735510933004</c:v>
                </c:pt>
                <c:pt idx="2">
                  <c:v>-601.91180523600781</c:v>
                </c:pt>
                <c:pt idx="3">
                  <c:v>-405.43493866832364</c:v>
                </c:pt>
                <c:pt idx="4">
                  <c:v>-603.62171759482203</c:v>
                </c:pt>
                <c:pt idx="5">
                  <c:v>-458.5573277284164</c:v>
                </c:pt>
              </c:numCache>
            </c:numRef>
          </c:val>
          <c:smooth val="0"/>
          <c:extLst>
            <c:ext xmlns:c16="http://schemas.microsoft.com/office/drawing/2014/chart" uri="{C3380CC4-5D6E-409C-BE32-E72D297353CC}">
              <c16:uniqueId val="{00000001-7879-4F19-A0CD-6516D2A113D0}"/>
            </c:ext>
          </c:extLst>
        </c:ser>
        <c:dLbls>
          <c:showLegendKey val="0"/>
          <c:showVal val="0"/>
          <c:showCatName val="0"/>
          <c:showSerName val="0"/>
          <c:showPercent val="0"/>
          <c:showBubbleSize val="0"/>
        </c:dLbls>
        <c:marker val="1"/>
        <c:smooth val="0"/>
        <c:axId val="96198344"/>
        <c:axId val="96199000"/>
      </c:lineChart>
      <c:catAx>
        <c:axId val="96198344"/>
        <c:scaling>
          <c:orientation val="minMax"/>
        </c:scaling>
        <c:delete val="0"/>
        <c:axPos val="b"/>
        <c:numFmt formatCode="General" sourceLinked="1"/>
        <c:majorTickMark val="cross"/>
        <c:minorTickMark val="none"/>
        <c:tickLblPos val="high"/>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6199000"/>
        <c:crosses val="autoZero"/>
        <c:auto val="1"/>
        <c:lblAlgn val="ctr"/>
        <c:lblOffset val="100"/>
        <c:noMultiLvlLbl val="0"/>
      </c:catAx>
      <c:valAx>
        <c:axId val="96199000"/>
        <c:scaling>
          <c:orientation val="minMax"/>
        </c:scaling>
        <c:delete val="1"/>
        <c:axPos val="l"/>
        <c:numFmt formatCode="0.00" sourceLinked="1"/>
        <c:majorTickMark val="none"/>
        <c:minorTickMark val="none"/>
        <c:tickLblPos val="nextTo"/>
        <c:crossAx val="96198344"/>
        <c:crosses val="autoZero"/>
        <c:crossBetween val="between"/>
      </c:valAx>
      <c:spPr>
        <a:noFill/>
        <a:ln>
          <a:noFill/>
        </a:ln>
        <a:effectLst/>
      </c:spPr>
    </c:plotArea>
    <c:legend>
      <c:legendPos val="b"/>
      <c:layout>
        <c:manualLayout>
          <c:xMode val="edge"/>
          <c:yMode val="edge"/>
          <c:x val="0.53265882860532854"/>
          <c:y val="0.80613371245261012"/>
          <c:w val="0.4613604121402634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a:t>(%)</a:t>
            </a:r>
          </a:p>
          <a:p>
            <a:pPr>
              <a:defRPr sz="1000"/>
            </a:pPr>
            <a:r>
              <a:rPr lang="en-US"/>
              <a:t>2020</a:t>
            </a:r>
          </a:p>
        </c:rich>
      </c:tx>
      <c:layout>
        <c:manualLayout>
          <c:xMode val="edge"/>
          <c:yMode val="edge"/>
          <c:x val="2.249999999999999E-3"/>
          <c:y val="4.6296296296296294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
          <c:y val="0.13152777777777774"/>
          <c:w val="0.92159951881014868"/>
          <c:h val="0.81754629629629627"/>
        </c:manualLayout>
      </c:layout>
      <c:barChart>
        <c:barDir val="bar"/>
        <c:grouping val="clustered"/>
        <c:varyColors val="0"/>
        <c:ser>
          <c:idx val="0"/>
          <c:order val="0"/>
          <c:tx>
            <c:strRef>
              <c:f>'g11.8'!$B$46</c:f>
              <c:strCache>
                <c:ptCount val="1"/>
                <c:pt idx="0">
                  <c:v>2020</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CBD6-43F2-90E5-C4C318BBFEF5}"/>
              </c:ext>
            </c:extLst>
          </c:dPt>
          <c:dPt>
            <c:idx val="1"/>
            <c:invertIfNegative val="0"/>
            <c:bubble3D val="0"/>
            <c:spPr>
              <a:solidFill>
                <a:srgbClr val="FF2121"/>
              </a:solidFill>
              <a:ln>
                <a:noFill/>
              </a:ln>
              <a:effectLst/>
            </c:spPr>
            <c:extLst>
              <c:ext xmlns:c16="http://schemas.microsoft.com/office/drawing/2014/chart" uri="{C3380CC4-5D6E-409C-BE32-E72D297353CC}">
                <c16:uniqueId val="{00000003-CBD6-43F2-90E5-C4C318BBFEF5}"/>
              </c:ext>
            </c:extLst>
          </c:dPt>
          <c:dPt>
            <c:idx val="2"/>
            <c:invertIfNegative val="0"/>
            <c:bubble3D val="0"/>
            <c:spPr>
              <a:solidFill>
                <a:srgbClr val="00B050"/>
              </a:solidFill>
              <a:ln>
                <a:noFill/>
              </a:ln>
              <a:effectLst/>
            </c:spPr>
            <c:extLst>
              <c:ext xmlns:c16="http://schemas.microsoft.com/office/drawing/2014/chart" uri="{C3380CC4-5D6E-409C-BE32-E72D297353CC}">
                <c16:uniqueId val="{00000005-CBD6-43F2-90E5-C4C318BBFEF5}"/>
              </c:ext>
            </c:extLst>
          </c:dPt>
          <c:dLbls>
            <c:dLbl>
              <c:idx val="2"/>
              <c:tx>
                <c:rich>
                  <a:bodyPr/>
                  <a:lstStyle/>
                  <a:p>
                    <a:fld id="{1FD302E5-7ADC-4F34-8AAF-645FECFC74C8}" type="VALUE">
                      <a:rPr lang="en-US"/>
                      <a:pPr/>
                      <a:t>[VALOR]</a:t>
                    </a:fld>
                    <a:r>
                      <a:rPr lang="en-US"/>
                      <a:t> (9</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BD6-43F2-90E5-C4C318BBFE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'g11.8'!$A$47:$A$55</c:f>
              <c:strCache>
                <c:ptCount val="9"/>
                <c:pt idx="0">
                  <c:v>BR</c:v>
                </c:pt>
                <c:pt idx="1">
                  <c:v>NE</c:v>
                </c:pt>
                <c:pt idx="2">
                  <c:v>SE</c:v>
                </c:pt>
                <c:pt idx="3">
                  <c:v>GO</c:v>
                </c:pt>
                <c:pt idx="4">
                  <c:v>RS</c:v>
                </c:pt>
                <c:pt idx="5">
                  <c:v>PB</c:v>
                </c:pt>
                <c:pt idx="6">
                  <c:v>PR</c:v>
                </c:pt>
                <c:pt idx="7">
                  <c:v>MG</c:v>
                </c:pt>
                <c:pt idx="8">
                  <c:v>ES</c:v>
                </c:pt>
              </c:strCache>
            </c:strRef>
          </c:cat>
          <c:val>
            <c:numRef>
              <c:f>'g11.8'!$B$47:$B$55</c:f>
              <c:numCache>
                <c:formatCode>0.0</c:formatCode>
                <c:ptCount val="9"/>
                <c:pt idx="0">
                  <c:v>-101.68516842630082</c:v>
                </c:pt>
                <c:pt idx="1">
                  <c:v>-116.3504656067844</c:v>
                </c:pt>
                <c:pt idx="2">
                  <c:v>-81.015586399090338</c:v>
                </c:pt>
                <c:pt idx="3">
                  <c:v>-127.99732550485517</c:v>
                </c:pt>
                <c:pt idx="4">
                  <c:v>-140.16714983911285</c:v>
                </c:pt>
                <c:pt idx="5">
                  <c:v>-205.86318421138859</c:v>
                </c:pt>
                <c:pt idx="6">
                  <c:v>-211.11769325563426</c:v>
                </c:pt>
                <c:pt idx="7">
                  <c:v>-234.60395300554541</c:v>
                </c:pt>
                <c:pt idx="8">
                  <c:v>-529.60050836522589</c:v>
                </c:pt>
              </c:numCache>
            </c:numRef>
          </c:val>
          <c:extLst>
            <c:ext xmlns:c16="http://schemas.microsoft.com/office/drawing/2014/chart" uri="{C3380CC4-5D6E-409C-BE32-E72D297353CC}">
              <c16:uniqueId val="{00000006-CBD6-43F2-90E5-C4C318BBFEF5}"/>
            </c:ext>
          </c:extLst>
        </c:ser>
        <c:dLbls>
          <c:showLegendKey val="0"/>
          <c:showVal val="0"/>
          <c:showCatName val="0"/>
          <c:showSerName val="0"/>
          <c:showPercent val="0"/>
          <c:showBubbleSize val="0"/>
        </c:dLbls>
        <c:gapWidth val="50"/>
        <c:axId val="687657536"/>
        <c:axId val="687655240"/>
      </c:barChart>
      <c:catAx>
        <c:axId val="687657536"/>
        <c:scaling>
          <c:orientation val="minMax"/>
        </c:scaling>
        <c:delete val="0"/>
        <c:axPos val="l"/>
        <c:numFmt formatCode="General" sourceLinked="1"/>
        <c:majorTickMark val="cross"/>
        <c:minorTickMark val="none"/>
        <c:tickLblPos val="high"/>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87655240"/>
        <c:crosses val="autoZero"/>
        <c:auto val="1"/>
        <c:lblAlgn val="ctr"/>
        <c:lblOffset val="100"/>
        <c:noMultiLvlLbl val="0"/>
      </c:catAx>
      <c:valAx>
        <c:axId val="687655240"/>
        <c:scaling>
          <c:orientation val="minMax"/>
        </c:scaling>
        <c:delete val="1"/>
        <c:axPos val="b"/>
        <c:numFmt formatCode="0.0" sourceLinked="1"/>
        <c:majorTickMark val="none"/>
        <c:minorTickMark val="none"/>
        <c:tickLblPos val="nextTo"/>
        <c:crossAx val="687657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a:t>Média</a:t>
            </a:r>
            <a:r>
              <a:rPr lang="en-US" baseline="0"/>
              <a:t> </a:t>
            </a:r>
            <a:r>
              <a:rPr lang="en-US"/>
              <a:t>2015 a 2020</a:t>
            </a:r>
          </a:p>
          <a:p>
            <a:pPr>
              <a:defRPr sz="1000"/>
            </a:pPr>
            <a:r>
              <a:rPr lang="en-US"/>
              <a:t>(%)</a:t>
            </a:r>
          </a:p>
        </c:rich>
      </c:tx>
      <c:layout>
        <c:manualLayout>
          <c:xMode val="edge"/>
          <c:yMode val="edge"/>
          <c:x val="0"/>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
          <c:y val="0.13152777777777774"/>
          <c:w val="0.92437729658792667"/>
          <c:h val="0.81754629629629627"/>
        </c:manualLayout>
      </c:layout>
      <c:barChart>
        <c:barDir val="bar"/>
        <c:grouping val="clustered"/>
        <c:varyColors val="0"/>
        <c:ser>
          <c:idx val="0"/>
          <c:order val="0"/>
          <c:tx>
            <c:strRef>
              <c:f>'g11.8'!$F$45:$F$46</c:f>
              <c:strCache>
                <c:ptCount val="2"/>
                <c:pt idx="0">
                  <c:v>Média</c:v>
                </c:pt>
                <c:pt idx="1">
                  <c:v>2015 a 2020</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8BC9-407E-B2BD-90C8830FCE5F}"/>
              </c:ext>
            </c:extLst>
          </c:dPt>
          <c:dPt>
            <c:idx val="1"/>
            <c:invertIfNegative val="0"/>
            <c:bubble3D val="0"/>
            <c:spPr>
              <a:solidFill>
                <a:srgbClr val="FF2121"/>
              </a:solidFill>
              <a:ln>
                <a:noFill/>
              </a:ln>
              <a:effectLst/>
            </c:spPr>
            <c:extLst>
              <c:ext xmlns:c16="http://schemas.microsoft.com/office/drawing/2014/chart" uri="{C3380CC4-5D6E-409C-BE32-E72D297353CC}">
                <c16:uniqueId val="{00000003-8BC9-407E-B2BD-90C8830FCE5F}"/>
              </c:ext>
            </c:extLst>
          </c:dPt>
          <c:dPt>
            <c:idx val="2"/>
            <c:invertIfNegative val="0"/>
            <c:bubble3D val="0"/>
            <c:spPr>
              <a:solidFill>
                <a:srgbClr val="00B050"/>
              </a:solidFill>
              <a:ln>
                <a:noFill/>
              </a:ln>
              <a:effectLst/>
            </c:spPr>
            <c:extLst>
              <c:ext xmlns:c16="http://schemas.microsoft.com/office/drawing/2014/chart" uri="{C3380CC4-5D6E-409C-BE32-E72D297353CC}">
                <c16:uniqueId val="{00000005-8BC9-407E-B2BD-90C8830FCE5F}"/>
              </c:ext>
            </c:extLst>
          </c:dPt>
          <c:dLbls>
            <c:dLbl>
              <c:idx val="2"/>
              <c:tx>
                <c:rich>
                  <a:bodyPr/>
                  <a:lstStyle/>
                  <a:p>
                    <a:fld id="{7C7ED429-7192-4F2C-ABA3-5F7C415CA7BB}" type="VALUE">
                      <a:rPr lang="en-US"/>
                      <a:pPr/>
                      <a:t>[VALOR]</a:t>
                    </a:fld>
                    <a:r>
                      <a:rPr lang="en-US"/>
                      <a:t> (10</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BC9-407E-B2BD-90C8830FCE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'g11.8'!$E$47:$E$55</c:f>
              <c:strCache>
                <c:ptCount val="9"/>
                <c:pt idx="0">
                  <c:v>BR</c:v>
                </c:pt>
                <c:pt idx="1">
                  <c:v>NE</c:v>
                </c:pt>
                <c:pt idx="2">
                  <c:v>SE</c:v>
                </c:pt>
                <c:pt idx="3">
                  <c:v>AM</c:v>
                </c:pt>
                <c:pt idx="4">
                  <c:v>PR</c:v>
                </c:pt>
                <c:pt idx="5">
                  <c:v>PB</c:v>
                </c:pt>
                <c:pt idx="6">
                  <c:v>RS</c:v>
                </c:pt>
                <c:pt idx="7">
                  <c:v>MG</c:v>
                </c:pt>
                <c:pt idx="8">
                  <c:v>ES</c:v>
                </c:pt>
              </c:strCache>
            </c:strRef>
          </c:cat>
          <c:val>
            <c:numRef>
              <c:f>'g11.8'!$F$47:$F$55</c:f>
              <c:numCache>
                <c:formatCode>0.0</c:formatCode>
                <c:ptCount val="9"/>
                <c:pt idx="0">
                  <c:v>-107.3858394110634</c:v>
                </c:pt>
                <c:pt idx="1">
                  <c:v>-118.3584462210606</c:v>
                </c:pt>
                <c:pt idx="2">
                  <c:v>-92.367448665086627</c:v>
                </c:pt>
                <c:pt idx="3">
                  <c:v>-127.46417044261044</c:v>
                </c:pt>
                <c:pt idx="4">
                  <c:v>-129.19209570041588</c:v>
                </c:pt>
                <c:pt idx="5">
                  <c:v>-176.42799438337218</c:v>
                </c:pt>
                <c:pt idx="6">
                  <c:v>-217.39038670355922</c:v>
                </c:pt>
                <c:pt idx="7">
                  <c:v>-248.89993538147186</c:v>
                </c:pt>
                <c:pt idx="8">
                  <c:v>-335.0516165784689</c:v>
                </c:pt>
              </c:numCache>
            </c:numRef>
          </c:val>
          <c:extLst>
            <c:ext xmlns:c16="http://schemas.microsoft.com/office/drawing/2014/chart" uri="{C3380CC4-5D6E-409C-BE32-E72D297353CC}">
              <c16:uniqueId val="{00000006-8BC9-407E-B2BD-90C8830FCE5F}"/>
            </c:ext>
          </c:extLst>
        </c:ser>
        <c:dLbls>
          <c:showLegendKey val="0"/>
          <c:showVal val="0"/>
          <c:showCatName val="0"/>
          <c:showSerName val="0"/>
          <c:showPercent val="0"/>
          <c:showBubbleSize val="0"/>
        </c:dLbls>
        <c:gapWidth val="50"/>
        <c:axId val="687657536"/>
        <c:axId val="687655240"/>
      </c:barChart>
      <c:catAx>
        <c:axId val="687657536"/>
        <c:scaling>
          <c:orientation val="minMax"/>
        </c:scaling>
        <c:delete val="0"/>
        <c:axPos val="l"/>
        <c:numFmt formatCode="General" sourceLinked="1"/>
        <c:majorTickMark val="cross"/>
        <c:minorTickMark val="none"/>
        <c:tickLblPos val="high"/>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87655240"/>
        <c:crosses val="autoZero"/>
        <c:auto val="1"/>
        <c:lblAlgn val="ctr"/>
        <c:lblOffset val="100"/>
        <c:noMultiLvlLbl val="0"/>
      </c:catAx>
      <c:valAx>
        <c:axId val="687655240"/>
        <c:scaling>
          <c:orientation val="minMax"/>
        </c:scaling>
        <c:delete val="1"/>
        <c:axPos val="b"/>
        <c:numFmt formatCode="0.0" sourceLinked="1"/>
        <c:majorTickMark val="none"/>
        <c:minorTickMark val="none"/>
        <c:tickLblPos val="nextTo"/>
        <c:crossAx val="687657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222222222222223E-2"/>
          <c:y val="0.10185185185185185"/>
          <c:w val="0.96388888888888891"/>
          <c:h val="0.68484543598716829"/>
        </c:manualLayout>
      </c:layout>
      <c:barChart>
        <c:barDir val="col"/>
        <c:grouping val="stacked"/>
        <c:varyColors val="0"/>
        <c:ser>
          <c:idx val="1"/>
          <c:order val="1"/>
          <c:tx>
            <c:strRef>
              <c:f>'g11.9'!$A$30</c:f>
              <c:strCache>
                <c:ptCount val="1"/>
                <c:pt idx="0">
                  <c:v>Primário</c:v>
                </c:pt>
              </c:strCache>
            </c:strRef>
          </c:tx>
          <c:spPr>
            <a:solidFill>
              <a:schemeClr val="accent2"/>
            </a:solidFill>
            <a:ln>
              <a:noFill/>
            </a:ln>
            <a:effectLst/>
          </c:spPr>
          <c:invertIfNegative val="0"/>
          <c:cat>
            <c:numRef>
              <c:f>'g11.9'!$B$28:$L$28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'g11.9'!$B$30:$L$30</c:f>
              <c:numCache>
                <c:formatCode>0.00</c:formatCode>
                <c:ptCount val="11"/>
                <c:pt idx="0">
                  <c:v>612.92200882217855</c:v>
                </c:pt>
                <c:pt idx="1">
                  <c:v>174.36277829074709</c:v>
                </c:pt>
                <c:pt idx="2">
                  <c:v>637.72151449082696</c:v>
                </c:pt>
                <c:pt idx="3">
                  <c:v>-266.16755069453177</c:v>
                </c:pt>
                <c:pt idx="4">
                  <c:v>-119.76238120653548</c:v>
                </c:pt>
                <c:pt idx="5">
                  <c:v>519.46625613532331</c:v>
                </c:pt>
                <c:pt idx="6">
                  <c:v>168.16653970912037</c:v>
                </c:pt>
                <c:pt idx="7">
                  <c:v>-513.0267981223667</c:v>
                </c:pt>
                <c:pt idx="8">
                  <c:v>442.30742394432269</c:v>
                </c:pt>
                <c:pt idx="9">
                  <c:v>-150.61994083638487</c:v>
                </c:pt>
                <c:pt idx="10">
                  <c:v>614.76</c:v>
                </c:pt>
              </c:numCache>
            </c:numRef>
          </c:val>
          <c:extLst>
            <c:ext xmlns:c16="http://schemas.microsoft.com/office/drawing/2014/chart" uri="{C3380CC4-5D6E-409C-BE32-E72D297353CC}">
              <c16:uniqueId val="{00000002-E061-423A-8124-2716A27A519A}"/>
            </c:ext>
          </c:extLst>
        </c:ser>
        <c:ser>
          <c:idx val="2"/>
          <c:order val="2"/>
          <c:tx>
            <c:strRef>
              <c:f>'g11.9'!$A$31</c:f>
              <c:strCache>
                <c:ptCount val="1"/>
                <c:pt idx="0">
                  <c:v>Juros</c:v>
                </c:pt>
              </c:strCache>
            </c:strRef>
          </c:tx>
          <c:spPr>
            <a:solidFill>
              <a:schemeClr val="accent3"/>
            </a:solidFill>
            <a:ln>
              <a:noFill/>
            </a:ln>
            <a:effectLst/>
          </c:spPr>
          <c:invertIfNegative val="0"/>
          <c:cat>
            <c:numRef>
              <c:f>'g11.9'!$B$28:$L$28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'g11.9'!$B$31:$L$31</c:f>
              <c:numCache>
                <c:formatCode>0.00</c:formatCode>
                <c:ptCount val="11"/>
                <c:pt idx="0">
                  <c:v>265.51196112715945</c:v>
                </c:pt>
                <c:pt idx="1">
                  <c:v>206.49728451185641</c:v>
                </c:pt>
                <c:pt idx="2">
                  <c:v>305.76365679653372</c:v>
                </c:pt>
                <c:pt idx="3">
                  <c:v>277.5791036811068</c:v>
                </c:pt>
                <c:pt idx="4">
                  <c:v>258.04245904976312</c:v>
                </c:pt>
                <c:pt idx="5">
                  <c:v>319.36500788155223</c:v>
                </c:pt>
                <c:pt idx="6">
                  <c:v>280.78211625600204</c:v>
                </c:pt>
                <c:pt idx="7">
                  <c:v>198.0966571673998</c:v>
                </c:pt>
                <c:pt idx="8">
                  <c:v>206.79605454007333</c:v>
                </c:pt>
                <c:pt idx="9">
                  <c:v>189.59445748192499</c:v>
                </c:pt>
                <c:pt idx="10">
                  <c:v>112.18999999999998</c:v>
                </c:pt>
              </c:numCache>
            </c:numRef>
          </c:val>
          <c:extLst>
            <c:ext xmlns:c16="http://schemas.microsoft.com/office/drawing/2014/chart" uri="{C3380CC4-5D6E-409C-BE32-E72D297353CC}">
              <c16:uniqueId val="{00000006-E061-423A-8124-2716A27A519A}"/>
            </c:ext>
          </c:extLst>
        </c:ser>
        <c:ser>
          <c:idx val="3"/>
          <c:order val="3"/>
          <c:tx>
            <c:strRef>
              <c:f>'g11.9'!$A$32</c:f>
              <c:strCache>
                <c:ptCount val="1"/>
                <c:pt idx="0">
                  <c:v>Outros</c:v>
                </c:pt>
              </c:strCache>
            </c:strRef>
          </c:tx>
          <c:spPr>
            <a:solidFill>
              <a:schemeClr val="accent4"/>
            </a:solidFill>
            <a:ln>
              <a:noFill/>
            </a:ln>
            <a:effectLst/>
          </c:spPr>
          <c:invertIfNegative val="0"/>
          <c:cat>
            <c:numRef>
              <c:f>'g11.9'!$B$28:$L$28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'g11.9'!$B$32:$L$32</c:f>
              <c:numCache>
                <c:formatCode>0.00</c:formatCode>
                <c:ptCount val="11"/>
                <c:pt idx="0">
                  <c:v>2.1575021742967082</c:v>
                </c:pt>
                <c:pt idx="1">
                  <c:v>368.99953839155859</c:v>
                </c:pt>
                <c:pt idx="2">
                  <c:v>74.291507908613113</c:v>
                </c:pt>
                <c:pt idx="3">
                  <c:v>2.0112315608522908</c:v>
                </c:pt>
                <c:pt idx="4">
                  <c:v>317.71820183531611</c:v>
                </c:pt>
                <c:pt idx="5">
                  <c:v>511.54586533302188</c:v>
                </c:pt>
                <c:pt idx="6">
                  <c:v>988.98412492923717</c:v>
                </c:pt>
                <c:pt idx="7">
                  <c:v>-201.67065338006881</c:v>
                </c:pt>
                <c:pt idx="8">
                  <c:v>-103.34896921502954</c:v>
                </c:pt>
                <c:pt idx="9">
                  <c:v>-1931.5954400050734</c:v>
                </c:pt>
                <c:pt idx="10">
                  <c:v>958.8</c:v>
                </c:pt>
              </c:numCache>
            </c:numRef>
          </c:val>
          <c:extLst>
            <c:ext xmlns:c16="http://schemas.microsoft.com/office/drawing/2014/chart" uri="{C3380CC4-5D6E-409C-BE32-E72D297353CC}">
              <c16:uniqueId val="{0000000E-E061-423A-8124-2716A27A519A}"/>
            </c:ext>
          </c:extLst>
        </c:ser>
        <c:dLbls>
          <c:showLegendKey val="0"/>
          <c:showVal val="0"/>
          <c:showCatName val="0"/>
          <c:showSerName val="0"/>
          <c:showPercent val="0"/>
          <c:showBubbleSize val="0"/>
        </c:dLbls>
        <c:gapWidth val="50"/>
        <c:overlap val="100"/>
        <c:axId val="303035224"/>
        <c:axId val="303032480"/>
      </c:barChart>
      <c:lineChart>
        <c:grouping val="standard"/>
        <c:varyColors val="0"/>
        <c:ser>
          <c:idx val="0"/>
          <c:order val="0"/>
          <c:tx>
            <c:strRef>
              <c:f>'g11.9'!$A$29</c:f>
              <c:strCache>
                <c:ptCount val="1"/>
                <c:pt idx="0">
                  <c:v>NFSP</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6.4646464646464646E-2"/>
                  <c:y val="-3.55555555555555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ABC-46AB-8226-6114DE969BBE}"/>
                </c:ext>
              </c:extLst>
            </c:dLbl>
            <c:dLbl>
              <c:idx val="1"/>
              <c:layout>
                <c:manualLayout>
                  <c:x val="-6.4646464646464633E-2"/>
                  <c:y val="-3.11111111111111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ABC-46AB-8226-6114DE969BBE}"/>
                </c:ext>
              </c:extLst>
            </c:dLbl>
            <c:dLbl>
              <c:idx val="2"/>
              <c:layout>
                <c:manualLayout>
                  <c:x val="-5.9259259259259282E-2"/>
                  <c:y val="-4.00000000000000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ABC-46AB-8226-6114DE969BBE}"/>
                </c:ext>
              </c:extLst>
            </c:dLbl>
            <c:dLbl>
              <c:idx val="3"/>
              <c:layout>
                <c:manualLayout>
                  <c:x val="-4.8484848484848485E-2"/>
                  <c:y val="7.55555555555555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ABC-46AB-8226-6114DE969BBE}"/>
                </c:ext>
              </c:extLst>
            </c:dLbl>
            <c:dLbl>
              <c:idx val="4"/>
              <c:layout>
                <c:manualLayout>
                  <c:x val="-8.8888888888888934E-2"/>
                  <c:y val="-3.55555555555555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ABC-46AB-8226-6114DE969BBE}"/>
                </c:ext>
              </c:extLst>
            </c:dLbl>
            <c:dLbl>
              <c:idx val="5"/>
              <c:layout>
                <c:manualLayout>
                  <c:x val="-7.2727272727272821E-2"/>
                  <c:y val="-2.66666666666666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ABC-46AB-8226-6114DE969BBE}"/>
                </c:ext>
              </c:extLst>
            </c:dLbl>
            <c:dLbl>
              <c:idx val="6"/>
              <c:layout>
                <c:manualLayout>
                  <c:x val="-5.1178451178451177E-2"/>
                  <c:y val="-2.66666666666666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ABC-46AB-8226-6114DE969BBE}"/>
                </c:ext>
              </c:extLst>
            </c:dLbl>
            <c:dLbl>
              <c:idx val="7"/>
              <c:layout>
                <c:manualLayout>
                  <c:x val="-5.1178451178451177E-2"/>
                  <c:y val="7.11111111111110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ABC-46AB-8226-6114DE969BBE}"/>
                </c:ext>
              </c:extLst>
            </c:dLbl>
            <c:dLbl>
              <c:idx val="8"/>
              <c:layout>
                <c:manualLayout>
                  <c:x val="-5.387205387205387E-2"/>
                  <c:y val="-3.11111111111110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ABC-46AB-8226-6114DE969BBE}"/>
                </c:ext>
              </c:extLst>
            </c:dLbl>
            <c:dLbl>
              <c:idx val="9"/>
              <c:layout>
                <c:manualLayout>
                  <c:x val="-7.0033670033670128E-2"/>
                  <c:y val="5.77777777777776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ABC-46AB-8226-6114DE969BBE}"/>
                </c:ext>
              </c:extLst>
            </c:dLbl>
            <c:dLbl>
              <c:idx val="10"/>
              <c:layout>
                <c:manualLayout>
                  <c:x val="-5.3872053872055844E-3"/>
                  <c:y val="-0.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ABC-46AB-8226-6114DE969B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'g11.9'!$B$28:$L$28</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'g11.9'!$B$29:$L$29</c:f>
              <c:numCache>
                <c:formatCode>0.00</c:formatCode>
                <c:ptCount val="11"/>
                <c:pt idx="0">
                  <c:v>880.59147212363484</c:v>
                </c:pt>
                <c:pt idx="1">
                  <c:v>749.859601194162</c:v>
                </c:pt>
                <c:pt idx="2">
                  <c:v>1017.7766791959739</c:v>
                </c:pt>
                <c:pt idx="3">
                  <c:v>13.422784547427263</c:v>
                </c:pt>
                <c:pt idx="4">
                  <c:v>455.99827967854372</c:v>
                </c:pt>
                <c:pt idx="5">
                  <c:v>1350.3771293498974</c:v>
                </c:pt>
                <c:pt idx="6">
                  <c:v>1437.9327808943597</c:v>
                </c:pt>
                <c:pt idx="7">
                  <c:v>-516.60079433503586</c:v>
                </c:pt>
                <c:pt idx="8">
                  <c:v>545.75450926936651</c:v>
                </c:pt>
                <c:pt idx="9">
                  <c:v>-1892.6209233595337</c:v>
                </c:pt>
                <c:pt idx="10">
                  <c:v>1685.7500000000002</c:v>
                </c:pt>
              </c:numCache>
            </c:numRef>
          </c:val>
          <c:smooth val="0"/>
          <c:extLst>
            <c:ext xmlns:c16="http://schemas.microsoft.com/office/drawing/2014/chart" uri="{C3380CC4-5D6E-409C-BE32-E72D297353CC}">
              <c16:uniqueId val="{00000016-E061-423A-8124-2716A27A519A}"/>
            </c:ext>
          </c:extLst>
        </c:ser>
        <c:dLbls>
          <c:showLegendKey val="0"/>
          <c:showVal val="0"/>
          <c:showCatName val="0"/>
          <c:showSerName val="0"/>
          <c:showPercent val="0"/>
          <c:showBubbleSize val="0"/>
        </c:dLbls>
        <c:marker val="1"/>
        <c:smooth val="0"/>
        <c:axId val="303035224"/>
        <c:axId val="303032480"/>
      </c:lineChart>
      <c:catAx>
        <c:axId val="303035224"/>
        <c:scaling>
          <c:orientation val="minMax"/>
        </c:scaling>
        <c:delete val="0"/>
        <c:axPos val="b"/>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303032480"/>
        <c:crosses val="autoZero"/>
        <c:auto val="1"/>
        <c:lblAlgn val="ctr"/>
        <c:lblOffset val="100"/>
        <c:noMultiLvlLbl val="0"/>
      </c:catAx>
      <c:valAx>
        <c:axId val="303032480"/>
        <c:scaling>
          <c:orientation val="minMax"/>
        </c:scaling>
        <c:delete val="1"/>
        <c:axPos val="l"/>
        <c:numFmt formatCode="0.00" sourceLinked="1"/>
        <c:majorTickMark val="none"/>
        <c:minorTickMark val="none"/>
        <c:tickLblPos val="nextTo"/>
        <c:crossAx val="303035224"/>
        <c:crosses val="autoZero"/>
        <c:crossBetween val="between"/>
      </c:valAx>
      <c:spPr>
        <a:noFill/>
        <a:ln>
          <a:noFill/>
        </a:ln>
        <a:effectLst/>
      </c:spPr>
    </c:plotArea>
    <c:legend>
      <c:legendPos val="b"/>
      <c:layout>
        <c:manualLayout>
          <c:xMode val="edge"/>
          <c:yMode val="edge"/>
          <c:x val="0.31723512685914262"/>
          <c:y val="0.89872615923009624"/>
          <c:w val="0.63383420822397196"/>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6666666666666666E-2"/>
          <c:y val="0.17171296296296298"/>
          <c:w val="0.96944444444444444"/>
          <c:h val="0.59738371245261002"/>
        </c:manualLayout>
      </c:layout>
      <c:barChart>
        <c:barDir val="col"/>
        <c:grouping val="stacked"/>
        <c:varyColors val="0"/>
        <c:ser>
          <c:idx val="1"/>
          <c:order val="1"/>
          <c:tx>
            <c:strRef>
              <c:f>'g11.10'!$B$46</c:f>
              <c:strCache>
                <c:ptCount val="1"/>
                <c:pt idx="0">
                  <c:v>Resultado Primário</c:v>
                </c:pt>
              </c:strCache>
            </c:strRef>
          </c:tx>
          <c:spPr>
            <a:solidFill>
              <a:schemeClr val="accent2"/>
            </a:solidFill>
            <a:ln>
              <a:noFill/>
            </a:ln>
            <a:effectLst/>
          </c:spPr>
          <c:invertIfNegative val="0"/>
          <c:cat>
            <c:numRef>
              <c:f>'g11.10'!$C$44:$K$44</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'g11.10'!$C$46:$K$46</c:f>
              <c:numCache>
                <c:formatCode>0.0</c:formatCode>
                <c:ptCount val="9"/>
                <c:pt idx="0">
                  <c:v>2.3566600749447328</c:v>
                </c:pt>
                <c:pt idx="1">
                  <c:v>0.63680438566148156</c:v>
                </c:pt>
                <c:pt idx="2">
                  <c:v>2.1004345831481714</c:v>
                </c:pt>
                <c:pt idx="3">
                  <c:v>-0.8241738852299465</c:v>
                </c:pt>
                <c:pt idx="4">
                  <c:v>-0.3507725946831966</c:v>
                </c:pt>
                <c:pt idx="5">
                  <c:v>1.4325471679019408</c:v>
                </c:pt>
                <c:pt idx="6">
                  <c:v>0.43325850207611522</c:v>
                </c:pt>
                <c:pt idx="7">
                  <c:v>-1.2496079381165925</c:v>
                </c:pt>
                <c:pt idx="8">
                  <c:v>0.96558660759072801</c:v>
                </c:pt>
              </c:numCache>
            </c:numRef>
          </c:val>
          <c:extLst>
            <c:ext xmlns:c16="http://schemas.microsoft.com/office/drawing/2014/chart" uri="{C3380CC4-5D6E-409C-BE32-E72D297353CC}">
              <c16:uniqueId val="{00000001-2E44-4D94-9964-92E7B92783F4}"/>
            </c:ext>
          </c:extLst>
        </c:ser>
        <c:ser>
          <c:idx val="2"/>
          <c:order val="2"/>
          <c:tx>
            <c:strRef>
              <c:f>'g11.10'!$B$47</c:f>
              <c:strCache>
                <c:ptCount val="1"/>
                <c:pt idx="0">
                  <c:v>Juros nominais</c:v>
                </c:pt>
              </c:strCache>
            </c:strRef>
          </c:tx>
          <c:spPr>
            <a:solidFill>
              <a:schemeClr val="accent3"/>
            </a:solidFill>
            <a:ln>
              <a:noFill/>
            </a:ln>
            <a:effectLst/>
          </c:spPr>
          <c:invertIfNegative val="0"/>
          <c:cat>
            <c:numRef>
              <c:f>'g11.10'!$C$44:$K$44</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'g11.10'!$C$47:$K$47</c:f>
              <c:numCache>
                <c:formatCode>0.0</c:formatCode>
                <c:ptCount val="9"/>
                <c:pt idx="0">
                  <c:v>1.0208826395564943</c:v>
                </c:pt>
                <c:pt idx="1">
                  <c:v>0.75416541129589876</c:v>
                </c:pt>
                <c:pt idx="2">
                  <c:v>1.0070799626668794</c:v>
                </c:pt>
                <c:pt idx="3">
                  <c:v>0.8595091615884336</c:v>
                </c:pt>
                <c:pt idx="4">
                  <c:v>0.75578175707129736</c:v>
                </c:pt>
                <c:pt idx="5">
                  <c:v>0.8807221492525904</c:v>
                </c:pt>
                <c:pt idx="6">
                  <c:v>0.72339740895697002</c:v>
                </c:pt>
                <c:pt idx="7">
                  <c:v>0.48251505811534651</c:v>
                </c:pt>
                <c:pt idx="8">
                  <c:v>0.45144957999084395</c:v>
                </c:pt>
              </c:numCache>
            </c:numRef>
          </c:val>
          <c:extLst>
            <c:ext xmlns:c16="http://schemas.microsoft.com/office/drawing/2014/chart" uri="{C3380CC4-5D6E-409C-BE32-E72D297353CC}">
              <c16:uniqueId val="{00000002-2E44-4D94-9964-92E7B92783F4}"/>
            </c:ext>
          </c:extLst>
        </c:ser>
        <c:ser>
          <c:idx val="3"/>
          <c:order val="3"/>
          <c:tx>
            <c:strRef>
              <c:f>'g11.10'!$B$48</c:f>
              <c:strCache>
                <c:ptCount val="1"/>
                <c:pt idx="0">
                  <c:v>Outros</c:v>
                </c:pt>
              </c:strCache>
            </c:strRef>
          </c:tx>
          <c:spPr>
            <a:solidFill>
              <a:schemeClr val="accent4"/>
            </a:solidFill>
            <a:ln>
              <a:noFill/>
            </a:ln>
            <a:effectLst/>
          </c:spPr>
          <c:invertIfNegative val="0"/>
          <c:cat>
            <c:numRef>
              <c:f>'g11.10'!$C$44:$K$44</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'g11.10'!$C$48:$K$48</c:f>
              <c:numCache>
                <c:formatCode>0.0</c:formatCode>
                <c:ptCount val="9"/>
                <c:pt idx="0">
                  <c:v>8.2955076870907772E-3</c:v>
                </c:pt>
                <c:pt idx="1">
                  <c:v>1.3476530177959232</c:v>
                </c:pt>
                <c:pt idx="2">
                  <c:v>0.24469058813244948</c:v>
                </c:pt>
                <c:pt idx="3">
                  <c:v>6.2276732279325743E-3</c:v>
                </c:pt>
                <c:pt idx="4">
                  <c:v>0.93056631734516371</c:v>
                </c:pt>
                <c:pt idx="5">
                  <c:v>1.4107048763603744</c:v>
                </c:pt>
                <c:pt idx="6">
                  <c:v>2.5479847613268118</c:v>
                </c:pt>
                <c:pt idx="7">
                  <c:v>-0.49122043969481832</c:v>
                </c:pt>
                <c:pt idx="8">
                  <c:v>-0.22561769298925619</c:v>
                </c:pt>
              </c:numCache>
            </c:numRef>
          </c:val>
          <c:extLst>
            <c:ext xmlns:c16="http://schemas.microsoft.com/office/drawing/2014/chart" uri="{C3380CC4-5D6E-409C-BE32-E72D297353CC}">
              <c16:uniqueId val="{00000001-A361-47D8-9100-21BB72E3632B}"/>
            </c:ext>
          </c:extLst>
        </c:ser>
        <c:dLbls>
          <c:showLegendKey val="0"/>
          <c:showVal val="0"/>
          <c:showCatName val="0"/>
          <c:showSerName val="0"/>
          <c:showPercent val="0"/>
          <c:showBubbleSize val="0"/>
        </c:dLbls>
        <c:gapWidth val="120"/>
        <c:overlap val="100"/>
        <c:axId val="303035616"/>
        <c:axId val="303029344"/>
      </c:barChart>
      <c:lineChart>
        <c:grouping val="standard"/>
        <c:varyColors val="0"/>
        <c:ser>
          <c:idx val="0"/>
          <c:order val="0"/>
          <c:tx>
            <c:strRef>
              <c:f>'g11.10'!$B$45</c:f>
              <c:strCache>
                <c:ptCount val="1"/>
                <c:pt idx="0">
                  <c:v>NFSP</c:v>
                </c:pt>
              </c:strCache>
            </c:strRef>
          </c:tx>
          <c:spPr>
            <a:ln w="28575" cap="rnd">
              <a:solidFill>
                <a:schemeClr val="accent1"/>
              </a:solidFill>
              <a:round/>
            </a:ln>
            <a:effectLst/>
          </c:spPr>
          <c:marker>
            <c:symbol val="none"/>
          </c:marker>
          <c:dLbls>
            <c:dLbl>
              <c:idx val="0"/>
              <c:layout>
                <c:manualLayout>
                  <c:x val="-4.8124557678697812E-2"/>
                  <c:y val="-2.66666666666666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361-47D8-9100-21BB72E3632B}"/>
                </c:ext>
              </c:extLst>
            </c:dLbl>
            <c:dLbl>
              <c:idx val="1"/>
              <c:layout>
                <c:manualLayout>
                  <c:x val="-4.2462845010615737E-2"/>
                  <c:y val="-2.66666666666667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361-47D8-9100-21BB72E3632B}"/>
                </c:ext>
              </c:extLst>
            </c:dLbl>
            <c:dLbl>
              <c:idx val="2"/>
              <c:layout>
                <c:manualLayout>
                  <c:x val="-4.2462845010615709E-2"/>
                  <c:y val="-2.66666666666666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361-47D8-9100-21BB72E3632B}"/>
                </c:ext>
              </c:extLst>
            </c:dLbl>
            <c:dLbl>
              <c:idx val="3"/>
              <c:layout>
                <c:manualLayout>
                  <c:x val="-4.2462845010615764E-2"/>
                  <c:y val="-9.33333333333334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361-47D8-9100-21BB72E3632B}"/>
                </c:ext>
              </c:extLst>
            </c:dLbl>
            <c:dLbl>
              <c:idx val="4"/>
              <c:layout>
                <c:manualLayout>
                  <c:x val="-4.2462845010615709E-2"/>
                  <c:y val="-5.77777777777777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361-47D8-9100-21BB72E3632B}"/>
                </c:ext>
              </c:extLst>
            </c:dLbl>
            <c:dLbl>
              <c:idx val="5"/>
              <c:layout>
                <c:manualLayout>
                  <c:x val="-4.5293701344656864E-2"/>
                  <c:y val="-2.22222222222222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361-47D8-9100-21BB72E3632B}"/>
                </c:ext>
              </c:extLst>
            </c:dLbl>
            <c:dLbl>
              <c:idx val="6"/>
              <c:layout>
                <c:manualLayout>
                  <c:x val="-3.3970276008492568E-2"/>
                  <c:y val="-2.22222222222222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361-47D8-9100-21BB72E3632B}"/>
                </c:ext>
              </c:extLst>
            </c:dLbl>
            <c:dLbl>
              <c:idx val="7"/>
              <c:layout>
                <c:manualLayout>
                  <c:x val="-4.8124557678697909E-2"/>
                  <c:y val="7.11111111111111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361-47D8-9100-21BB72E3632B}"/>
                </c:ext>
              </c:extLst>
            </c:dLbl>
            <c:dLbl>
              <c:idx val="8"/>
              <c:layout>
                <c:manualLayout>
                  <c:x val="-4.2462845010615709E-2"/>
                  <c:y val="-4.44444444444444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361-47D8-9100-21BB72E363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'g11.10'!$C$44:$K$44</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'g11.10'!$C$45:$K$45</c:f>
              <c:numCache>
                <c:formatCode>0.0</c:formatCode>
                <c:ptCount val="9"/>
                <c:pt idx="0">
                  <c:v>3.3858382221883176</c:v>
                </c:pt>
                <c:pt idx="1">
                  <c:v>2.7386228147533034</c:v>
                </c:pt>
                <c:pt idx="2">
                  <c:v>3.3522051339474999</c:v>
                </c:pt>
                <c:pt idx="3">
                  <c:v>4.156294958641963E-2</c:v>
                </c:pt>
                <c:pt idx="4">
                  <c:v>1.3355754797332644</c:v>
                </c:pt>
                <c:pt idx="5">
                  <c:v>3.7239741935149047</c:v>
                </c:pt>
                <c:pt idx="6">
                  <c:v>3.7046406723598975</c:v>
                </c:pt>
                <c:pt idx="7">
                  <c:v>-1.2583133196960645</c:v>
                </c:pt>
                <c:pt idx="8">
                  <c:v>1.1914184945923159</c:v>
                </c:pt>
              </c:numCache>
            </c:numRef>
          </c:val>
          <c:smooth val="0"/>
          <c:extLst>
            <c:ext xmlns:c16="http://schemas.microsoft.com/office/drawing/2014/chart" uri="{C3380CC4-5D6E-409C-BE32-E72D297353CC}">
              <c16:uniqueId val="{00000000-2E44-4D94-9964-92E7B92783F4}"/>
            </c:ext>
          </c:extLst>
        </c:ser>
        <c:dLbls>
          <c:showLegendKey val="0"/>
          <c:showVal val="0"/>
          <c:showCatName val="0"/>
          <c:showSerName val="0"/>
          <c:showPercent val="0"/>
          <c:showBubbleSize val="0"/>
        </c:dLbls>
        <c:marker val="1"/>
        <c:smooth val="0"/>
        <c:axId val="303035616"/>
        <c:axId val="303029344"/>
      </c:lineChart>
      <c:catAx>
        <c:axId val="303035616"/>
        <c:scaling>
          <c:orientation val="minMax"/>
        </c:scaling>
        <c:delete val="0"/>
        <c:axPos val="b"/>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303029344"/>
        <c:crosses val="autoZero"/>
        <c:auto val="1"/>
        <c:lblAlgn val="ctr"/>
        <c:lblOffset val="100"/>
        <c:noMultiLvlLbl val="0"/>
      </c:catAx>
      <c:valAx>
        <c:axId val="303029344"/>
        <c:scaling>
          <c:orientation val="minMax"/>
        </c:scaling>
        <c:delete val="1"/>
        <c:axPos val="l"/>
        <c:numFmt formatCode="0.0" sourceLinked="1"/>
        <c:majorTickMark val="none"/>
        <c:minorTickMark val="none"/>
        <c:tickLblPos val="nextTo"/>
        <c:crossAx val="303035616"/>
        <c:crosses val="autoZero"/>
        <c:crossBetween val="between"/>
      </c:valAx>
      <c:spPr>
        <a:noFill/>
        <a:ln>
          <a:noFill/>
        </a:ln>
        <a:effectLst/>
      </c:spPr>
    </c:plotArea>
    <c:legend>
      <c:legendPos val="b"/>
      <c:layout>
        <c:manualLayout>
          <c:xMode val="edge"/>
          <c:yMode val="edge"/>
          <c:x val="0.20329315523457656"/>
          <c:y val="0.85483744531933492"/>
          <c:w val="0.79670684476542342"/>
          <c:h val="8.0368503937007868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219816272965874E-2"/>
          <c:y val="0.15740740740740741"/>
          <c:w val="0.82896303587051623"/>
          <c:h val="0.55521580635753864"/>
        </c:manualLayout>
      </c:layout>
      <c:barChart>
        <c:barDir val="col"/>
        <c:grouping val="clustered"/>
        <c:varyColors val="0"/>
        <c:ser>
          <c:idx val="0"/>
          <c:order val="0"/>
          <c:tx>
            <c:strRef>
              <c:f>'g11.11'!$A$27</c:f>
              <c:strCache>
                <c:ptCount val="1"/>
                <c:pt idx="0">
                  <c:v>Dívida Consolidada Líquida</c:v>
                </c:pt>
              </c:strCache>
            </c:strRef>
          </c:tx>
          <c:spPr>
            <a:solidFill>
              <a:schemeClr val="accent1"/>
            </a:solidFill>
            <a:ln>
              <a:noFill/>
            </a:ln>
            <a:effectLst/>
          </c:spPr>
          <c:invertIfNegative val="0"/>
          <c:cat>
            <c:numRef>
              <c:f>'g11.11'!$B$26:$G$26</c:f>
              <c:numCache>
                <c:formatCode>General</c:formatCode>
                <c:ptCount val="6"/>
                <c:pt idx="0">
                  <c:v>2015</c:v>
                </c:pt>
                <c:pt idx="1">
                  <c:v>2016</c:v>
                </c:pt>
                <c:pt idx="2">
                  <c:v>2017</c:v>
                </c:pt>
                <c:pt idx="3">
                  <c:v>2018</c:v>
                </c:pt>
                <c:pt idx="4">
                  <c:v>2019</c:v>
                </c:pt>
                <c:pt idx="5">
                  <c:v>2020</c:v>
                </c:pt>
              </c:numCache>
            </c:numRef>
          </c:cat>
          <c:val>
            <c:numRef>
              <c:f>'g11.11'!$B$27:$G$27</c:f>
              <c:numCache>
                <c:formatCode>General</c:formatCode>
                <c:ptCount val="6"/>
                <c:pt idx="0">
                  <c:v>5427593347.7376204</c:v>
                </c:pt>
                <c:pt idx="1">
                  <c:v>4776098068.0932302</c:v>
                </c:pt>
                <c:pt idx="2">
                  <c:v>4515599413.4694653</c:v>
                </c:pt>
                <c:pt idx="3">
                  <c:v>3706631585.837853</c:v>
                </c:pt>
                <c:pt idx="4">
                  <c:v>3862195377.0479259</c:v>
                </c:pt>
                <c:pt idx="5">
                  <c:v>3364371947.5299997</c:v>
                </c:pt>
              </c:numCache>
            </c:numRef>
          </c:val>
          <c:extLst>
            <c:ext xmlns:c16="http://schemas.microsoft.com/office/drawing/2014/chart" uri="{C3380CC4-5D6E-409C-BE32-E72D297353CC}">
              <c16:uniqueId val="{00000000-09F0-4450-ACF9-B4B7AE01D7EC}"/>
            </c:ext>
          </c:extLst>
        </c:ser>
        <c:ser>
          <c:idx val="1"/>
          <c:order val="1"/>
          <c:tx>
            <c:strRef>
              <c:f>'g11.11'!$A$28</c:f>
              <c:strCache>
                <c:ptCount val="1"/>
                <c:pt idx="0">
                  <c:v>Receita Corrente Líquida</c:v>
                </c:pt>
              </c:strCache>
            </c:strRef>
          </c:tx>
          <c:spPr>
            <a:solidFill>
              <a:schemeClr val="accent2"/>
            </a:solidFill>
            <a:ln>
              <a:noFill/>
            </a:ln>
            <a:effectLst/>
          </c:spPr>
          <c:invertIfNegative val="0"/>
          <c:cat>
            <c:numRef>
              <c:f>'g11.11'!$B$26:$G$26</c:f>
              <c:numCache>
                <c:formatCode>General</c:formatCode>
                <c:ptCount val="6"/>
                <c:pt idx="0">
                  <c:v>2015</c:v>
                </c:pt>
                <c:pt idx="1">
                  <c:v>2016</c:v>
                </c:pt>
                <c:pt idx="2">
                  <c:v>2017</c:v>
                </c:pt>
                <c:pt idx="3">
                  <c:v>2018</c:v>
                </c:pt>
                <c:pt idx="4">
                  <c:v>2019</c:v>
                </c:pt>
                <c:pt idx="5">
                  <c:v>2020</c:v>
                </c:pt>
              </c:numCache>
            </c:numRef>
          </c:cat>
          <c:val>
            <c:numRef>
              <c:f>'g11.11'!$B$28:$G$28</c:f>
              <c:numCache>
                <c:formatCode>General</c:formatCode>
                <c:ptCount val="6"/>
                <c:pt idx="0">
                  <c:v>7862670541.0057487</c:v>
                </c:pt>
                <c:pt idx="1">
                  <c:v>7903026084.9482174</c:v>
                </c:pt>
                <c:pt idx="2">
                  <c:v>7787105933.8062792</c:v>
                </c:pt>
                <c:pt idx="3">
                  <c:v>8036255768.6464634</c:v>
                </c:pt>
                <c:pt idx="4">
                  <c:v>8417432660.4441242</c:v>
                </c:pt>
                <c:pt idx="5">
                  <c:v>8724606234.6200008</c:v>
                </c:pt>
              </c:numCache>
            </c:numRef>
          </c:val>
          <c:extLst>
            <c:ext xmlns:c16="http://schemas.microsoft.com/office/drawing/2014/chart" uri="{C3380CC4-5D6E-409C-BE32-E72D297353CC}">
              <c16:uniqueId val="{00000001-09F0-4450-ACF9-B4B7AE01D7EC}"/>
            </c:ext>
          </c:extLst>
        </c:ser>
        <c:dLbls>
          <c:showLegendKey val="0"/>
          <c:showVal val="0"/>
          <c:showCatName val="0"/>
          <c:showSerName val="0"/>
          <c:showPercent val="0"/>
          <c:showBubbleSize val="0"/>
        </c:dLbls>
        <c:gapWidth val="219"/>
        <c:axId val="303032872"/>
        <c:axId val="303033264"/>
      </c:barChart>
      <c:lineChart>
        <c:grouping val="standard"/>
        <c:varyColors val="0"/>
        <c:ser>
          <c:idx val="2"/>
          <c:order val="2"/>
          <c:tx>
            <c:strRef>
              <c:f>'g11.11'!$A$29</c:f>
              <c:strCache>
                <c:ptCount val="1"/>
                <c:pt idx="0">
                  <c:v>DCL/RCL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0"/>
              <c:layout>
                <c:manualLayout>
                  <c:x val="-5.9701492537313404E-2"/>
                  <c:y val="-4.3478260869565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F0-4450-ACF9-B4B7AE01D7EC}"/>
                </c:ext>
              </c:extLst>
            </c:dLbl>
            <c:dLbl>
              <c:idx val="1"/>
              <c:layout>
                <c:manualLayout>
                  <c:x val="-4.8329779673063254E-2"/>
                  <c:y val="-3.8647342995169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F0-4450-ACF9-B4B7AE01D7EC}"/>
                </c:ext>
              </c:extLst>
            </c:dLbl>
            <c:dLbl>
              <c:idx val="2"/>
              <c:layout>
                <c:manualLayout>
                  <c:x val="-5.9701492537313487E-2"/>
                  <c:y val="-2.89855072463768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F0-4450-ACF9-B4B7AE01D7EC}"/>
                </c:ext>
              </c:extLst>
            </c:dLbl>
            <c:dLbl>
              <c:idx val="3"/>
              <c:layout>
                <c:manualLayout>
                  <c:x val="-4.548685145700071E-2"/>
                  <c:y val="-4.34782608695652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9F0-4450-ACF9-B4B7AE01D7EC}"/>
                </c:ext>
              </c:extLst>
            </c:dLbl>
            <c:dLbl>
              <c:idx val="4"/>
              <c:layout>
                <c:manualLayout>
                  <c:x val="-5.6858564321250887E-2"/>
                  <c:y val="-3.38164251207729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EB-4C35-9B50-EB2A16B622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'g11.11'!$B$26:$G$26</c:f>
              <c:numCache>
                <c:formatCode>General</c:formatCode>
                <c:ptCount val="6"/>
                <c:pt idx="0">
                  <c:v>2015</c:v>
                </c:pt>
                <c:pt idx="1">
                  <c:v>2016</c:v>
                </c:pt>
                <c:pt idx="2">
                  <c:v>2017</c:v>
                </c:pt>
                <c:pt idx="3">
                  <c:v>2018</c:v>
                </c:pt>
                <c:pt idx="4">
                  <c:v>2019</c:v>
                </c:pt>
                <c:pt idx="5">
                  <c:v>2020</c:v>
                </c:pt>
              </c:numCache>
            </c:numRef>
          </c:cat>
          <c:val>
            <c:numRef>
              <c:f>'g11.11'!$B$29:$G$29</c:f>
              <c:numCache>
                <c:formatCode>General</c:formatCode>
                <c:ptCount val="6"/>
                <c:pt idx="0">
                  <c:v>69.03</c:v>
                </c:pt>
                <c:pt idx="1">
                  <c:v>60.43</c:v>
                </c:pt>
                <c:pt idx="2">
                  <c:v>57.99</c:v>
                </c:pt>
                <c:pt idx="3">
                  <c:v>46.12</c:v>
                </c:pt>
                <c:pt idx="4">
                  <c:v>45.88</c:v>
                </c:pt>
                <c:pt idx="5">
                  <c:v>38.67</c:v>
                </c:pt>
              </c:numCache>
            </c:numRef>
          </c:val>
          <c:smooth val="0"/>
          <c:extLst>
            <c:ext xmlns:c16="http://schemas.microsoft.com/office/drawing/2014/chart" uri="{C3380CC4-5D6E-409C-BE32-E72D297353CC}">
              <c16:uniqueId val="{0000000A-09F0-4450-ACF9-B4B7AE01D7EC}"/>
            </c:ext>
          </c:extLst>
        </c:ser>
        <c:dLbls>
          <c:showLegendKey val="0"/>
          <c:showVal val="0"/>
          <c:showCatName val="0"/>
          <c:showSerName val="0"/>
          <c:showPercent val="0"/>
          <c:showBubbleSize val="0"/>
        </c:dLbls>
        <c:marker val="1"/>
        <c:smooth val="0"/>
        <c:axId val="133183928"/>
        <c:axId val="133184712"/>
      </c:lineChart>
      <c:catAx>
        <c:axId val="303032872"/>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03033264"/>
        <c:crosses val="autoZero"/>
        <c:auto val="1"/>
        <c:lblAlgn val="ctr"/>
        <c:lblOffset val="100"/>
        <c:noMultiLvlLbl val="0"/>
      </c:catAx>
      <c:valAx>
        <c:axId val="303033264"/>
        <c:scaling>
          <c:orientation val="minMax"/>
          <c:min val="0"/>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030328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valAx>
        <c:axId val="1331847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3183928"/>
        <c:crosses val="max"/>
        <c:crossBetween val="between"/>
      </c:valAx>
      <c:catAx>
        <c:axId val="133183928"/>
        <c:scaling>
          <c:orientation val="minMax"/>
        </c:scaling>
        <c:delete val="1"/>
        <c:axPos val="b"/>
        <c:numFmt formatCode="General" sourceLinked="1"/>
        <c:majorTickMark val="out"/>
        <c:minorTickMark val="none"/>
        <c:tickLblPos val="nextTo"/>
        <c:crossAx val="133184712"/>
        <c:crosses val="autoZero"/>
        <c:auto val="1"/>
        <c:lblAlgn val="ctr"/>
        <c:lblOffset val="100"/>
        <c:noMultiLvlLbl val="0"/>
      </c:catAx>
      <c:spPr>
        <a:noFill/>
        <a:ln>
          <a:noFill/>
        </a:ln>
        <a:effectLst/>
      </c:spPr>
    </c:plotArea>
    <c:legend>
      <c:legendPos val="b"/>
      <c:layout>
        <c:manualLayout>
          <c:xMode val="edge"/>
          <c:yMode val="edge"/>
          <c:x val="0.15228021870400529"/>
          <c:y val="0.83854103237095368"/>
          <c:w val="0.84314154760505688"/>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DCL/RCL 2020 (%)</a:t>
            </a:r>
          </a:p>
        </c:rich>
      </c:tx>
      <c:layout>
        <c:manualLayout>
          <c:xMode val="edge"/>
          <c:yMode val="edge"/>
          <c:x val="3.7215223097112865E-2"/>
          <c:y val="3.240740740740740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'g11.12'!$B$30</c:f>
              <c:strCache>
                <c:ptCount val="1"/>
                <c:pt idx="0">
                  <c:v>DCL/RCL</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0-B0FF-4589-AB5C-8FE8F8C2691B}"/>
              </c:ext>
            </c:extLst>
          </c:dPt>
          <c:dPt>
            <c:idx val="1"/>
            <c:invertIfNegative val="0"/>
            <c:bubble3D val="0"/>
            <c:spPr>
              <a:solidFill>
                <a:srgbClr val="FF2121"/>
              </a:solidFill>
              <a:ln>
                <a:noFill/>
              </a:ln>
              <a:effectLst/>
            </c:spPr>
            <c:extLst>
              <c:ext xmlns:c16="http://schemas.microsoft.com/office/drawing/2014/chart" uri="{C3380CC4-5D6E-409C-BE32-E72D297353CC}">
                <c16:uniqueId val="{00000002-6D73-4A01-A7D5-1BD9FD573D22}"/>
              </c:ext>
            </c:extLst>
          </c:dPt>
          <c:dPt>
            <c:idx val="2"/>
            <c:invertIfNegative val="0"/>
            <c:bubble3D val="0"/>
            <c:spPr>
              <a:solidFill>
                <a:srgbClr val="00B050"/>
              </a:solidFill>
              <a:ln>
                <a:noFill/>
              </a:ln>
              <a:effectLst/>
            </c:spPr>
            <c:extLst>
              <c:ext xmlns:c16="http://schemas.microsoft.com/office/drawing/2014/chart" uri="{C3380CC4-5D6E-409C-BE32-E72D297353CC}">
                <c16:uniqueId val="{00000001-6D73-4A01-A7D5-1BD9FD573D22}"/>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pt-BR"/>
                </a:p>
              </c:txPr>
              <c:dLblPos val="ctr"/>
              <c:showLegendKey val="0"/>
              <c:showVal val="1"/>
              <c:showCatName val="0"/>
              <c:showSerName val="0"/>
              <c:showPercent val="0"/>
              <c:showBubbleSize val="0"/>
              <c:extLst>
                <c:ext xmlns:c16="http://schemas.microsoft.com/office/drawing/2014/chart" uri="{C3380CC4-5D6E-409C-BE32-E72D297353CC}">
                  <c16:uniqueId val="{00000000-B0FF-4589-AB5C-8FE8F8C2691B}"/>
                </c:ext>
              </c:extLst>
            </c:dLbl>
            <c:dLbl>
              <c:idx val="1"/>
              <c:layout>
                <c:manualLayout>
                  <c:x val="-9.9602690288713935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D73-4A01-A7D5-1BD9FD573D22}"/>
                </c:ext>
              </c:extLst>
            </c:dLbl>
            <c:dLbl>
              <c:idx val="2"/>
              <c:layout>
                <c:manualLayout>
                  <c:x val="-9.7541666666666665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BBBE640-4CA0-4754-A7BC-7C16E1099477}" type="VALUE">
                      <a:rPr lang="en-US">
                        <a:solidFill>
                          <a:schemeClr val="tx1"/>
                        </a:solidFill>
                      </a:rPr>
                      <a:pPr>
                        <a:defRPr>
                          <a:solidFill>
                            <a:schemeClr val="tx1"/>
                          </a:solidFill>
                        </a:defRPr>
                      </a:pPr>
                      <a:t>[VALOR]</a:t>
                    </a:fld>
                    <a:r>
                      <a:rPr lang="en-US">
                        <a:solidFill>
                          <a:schemeClr val="tx1"/>
                        </a:solidFill>
                      </a:rPr>
                      <a:t> (13</a:t>
                    </a:r>
                    <a:r>
                      <a:rPr lang="en-US" baseline="30000">
                        <a:solidFill>
                          <a:schemeClr val="tx1"/>
                        </a:solidFill>
                      </a:rPr>
                      <a:t>o</a:t>
                    </a:r>
                    <a:r>
                      <a:rPr lang="en-US">
                        <a:solidFill>
                          <a:schemeClr val="tx1"/>
                        </a:solidFill>
                      </a:rPr>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D73-4A01-A7D5-1BD9FD573D2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'g11.12'!$A$31:$A$39</c:f>
              <c:strCache>
                <c:ptCount val="9"/>
                <c:pt idx="0">
                  <c:v>BR</c:v>
                </c:pt>
                <c:pt idx="1">
                  <c:v>NE</c:v>
                </c:pt>
                <c:pt idx="2">
                  <c:v>SE</c:v>
                </c:pt>
                <c:pt idx="3">
                  <c:v>SC</c:v>
                </c:pt>
                <c:pt idx="4">
                  <c:v>GO</c:v>
                </c:pt>
                <c:pt idx="5">
                  <c:v>SP</c:v>
                </c:pt>
                <c:pt idx="6">
                  <c:v>MG</c:v>
                </c:pt>
                <c:pt idx="7">
                  <c:v>RS</c:v>
                </c:pt>
                <c:pt idx="8">
                  <c:v>RJ</c:v>
                </c:pt>
              </c:strCache>
            </c:strRef>
          </c:cat>
          <c:val>
            <c:numRef>
              <c:f>'g11.12'!$B$31:$B$39</c:f>
              <c:numCache>
                <c:formatCode>0.0</c:formatCode>
                <c:ptCount val="9"/>
                <c:pt idx="0">
                  <c:v>63.027777777777779</c:v>
                </c:pt>
                <c:pt idx="1">
                  <c:v>41.647777777777783</c:v>
                </c:pt>
                <c:pt idx="2">
                  <c:v>38.67</c:v>
                </c:pt>
                <c:pt idx="3">
                  <c:v>71.34</c:v>
                </c:pt>
                <c:pt idx="4">
                  <c:v>74.39</c:v>
                </c:pt>
                <c:pt idx="5">
                  <c:v>165.02</c:v>
                </c:pt>
                <c:pt idx="6">
                  <c:v>188.49</c:v>
                </c:pt>
                <c:pt idx="7">
                  <c:v>221.81</c:v>
                </c:pt>
                <c:pt idx="8">
                  <c:v>315.74</c:v>
                </c:pt>
              </c:numCache>
            </c:numRef>
          </c:val>
          <c:extLst>
            <c:ext xmlns:c16="http://schemas.microsoft.com/office/drawing/2014/chart" uri="{C3380CC4-5D6E-409C-BE32-E72D297353CC}">
              <c16:uniqueId val="{00000001-B0FF-4589-AB5C-8FE8F8C2691B}"/>
            </c:ext>
          </c:extLst>
        </c:ser>
        <c:dLbls>
          <c:showLegendKey val="0"/>
          <c:showVal val="0"/>
          <c:showCatName val="0"/>
          <c:showSerName val="0"/>
          <c:showPercent val="0"/>
          <c:showBubbleSize val="0"/>
        </c:dLbls>
        <c:gapWidth val="80"/>
        <c:axId val="559342560"/>
        <c:axId val="559339936"/>
      </c:barChart>
      <c:catAx>
        <c:axId val="559342560"/>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9339936"/>
        <c:crosses val="autoZero"/>
        <c:auto val="1"/>
        <c:lblAlgn val="ctr"/>
        <c:lblOffset val="100"/>
        <c:noMultiLvlLbl val="0"/>
      </c:catAx>
      <c:valAx>
        <c:axId val="559339936"/>
        <c:scaling>
          <c:orientation val="minMax"/>
        </c:scaling>
        <c:delete val="1"/>
        <c:axPos val="b"/>
        <c:numFmt formatCode="0.0" sourceLinked="1"/>
        <c:majorTickMark val="none"/>
        <c:minorTickMark val="none"/>
        <c:tickLblPos val="nextTo"/>
        <c:crossAx val="559342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Variação 2015-2020 (pontos</a:t>
            </a:r>
            <a:r>
              <a:rPr lang="en-US" sz="1000" baseline="0"/>
              <a:t> percentuais)</a:t>
            </a:r>
            <a:endParaRPr lang="en-US" sz="1000"/>
          </a:p>
        </c:rich>
      </c:tx>
      <c:layout>
        <c:manualLayout>
          <c:xMode val="edge"/>
          <c:yMode val="edge"/>
          <c:x val="2.8666666666666646E-2"/>
          <c:y val="2.777777777777777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1.1981092299345041E-2"/>
          <c:y val="0.20560185185185184"/>
          <c:w val="0.98381271700769179"/>
          <c:h val="0.7434722222222222"/>
        </c:manualLayout>
      </c:layout>
      <c:barChart>
        <c:barDir val="bar"/>
        <c:grouping val="clustered"/>
        <c:varyColors val="0"/>
        <c:ser>
          <c:idx val="0"/>
          <c:order val="0"/>
          <c:tx>
            <c:strRef>
              <c:f>'g11.12'!$E$30</c:f>
              <c:strCache>
                <c:ptCount val="1"/>
                <c:pt idx="0">
                  <c:v>2020-2015</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4-8879-40F6-A8A1-2DA0562DDA8C}"/>
              </c:ext>
            </c:extLst>
          </c:dPt>
          <c:dPt>
            <c:idx val="1"/>
            <c:invertIfNegative val="0"/>
            <c:bubble3D val="0"/>
            <c:spPr>
              <a:solidFill>
                <a:srgbClr val="FF2121"/>
              </a:solidFill>
              <a:ln>
                <a:noFill/>
              </a:ln>
              <a:effectLst/>
            </c:spPr>
            <c:extLst>
              <c:ext xmlns:c16="http://schemas.microsoft.com/office/drawing/2014/chart" uri="{C3380CC4-5D6E-409C-BE32-E72D297353CC}">
                <c16:uniqueId val="{00000003-8879-40F6-A8A1-2DA0562DDA8C}"/>
              </c:ext>
            </c:extLst>
          </c:dPt>
          <c:dPt>
            <c:idx val="2"/>
            <c:invertIfNegative val="0"/>
            <c:bubble3D val="0"/>
            <c:spPr>
              <a:solidFill>
                <a:srgbClr val="00B050"/>
              </a:solidFill>
              <a:ln>
                <a:noFill/>
              </a:ln>
              <a:effectLst/>
            </c:spPr>
            <c:extLst>
              <c:ext xmlns:c16="http://schemas.microsoft.com/office/drawing/2014/chart" uri="{C3380CC4-5D6E-409C-BE32-E72D297353CC}">
                <c16:uniqueId val="{00000002-8879-40F6-A8A1-2DA0562DDA8C}"/>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15:layout>
                    <c:manualLayout>
                      <c:w val="0.21840686100103704"/>
                      <c:h val="0.11560185185185186"/>
                    </c:manualLayout>
                  </c15:layout>
                </c:ext>
                <c:ext xmlns:c16="http://schemas.microsoft.com/office/drawing/2014/chart" uri="{C3380CC4-5D6E-409C-BE32-E72D297353CC}">
                  <c16:uniqueId val="{00000004-8879-40F6-A8A1-2DA0562DDA8C}"/>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15:layout>
                    <c:manualLayout>
                      <c:w val="0.21840686100103704"/>
                      <c:h val="0.11560185185185186"/>
                    </c:manualLayout>
                  </c15:layout>
                </c:ext>
                <c:ext xmlns:c16="http://schemas.microsoft.com/office/drawing/2014/chart" uri="{C3380CC4-5D6E-409C-BE32-E72D297353CC}">
                  <c16:uniqueId val="{00000003-8879-40F6-A8A1-2DA0562DDA8C}"/>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15:layout>
                    <c:manualLayout>
                      <c:w val="0.21840686100103704"/>
                      <c:h val="0.11560185185185186"/>
                    </c:manualLayout>
                  </c15:layout>
                </c:ext>
                <c:ext xmlns:c16="http://schemas.microsoft.com/office/drawing/2014/chart" uri="{C3380CC4-5D6E-409C-BE32-E72D297353CC}">
                  <c16:uniqueId val="{00000002-8879-40F6-A8A1-2DA0562DDA8C}"/>
                </c:ext>
              </c:extLst>
            </c:dLbl>
            <c:dLbl>
              <c:idx val="3"/>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15:layout>
                    <c:manualLayout>
                      <c:w val="0.21840686100103704"/>
                      <c:h val="0.11560185185185186"/>
                    </c:manualLayout>
                  </c15:layout>
                </c:ext>
                <c:ext xmlns:c16="http://schemas.microsoft.com/office/drawing/2014/chart" uri="{C3380CC4-5D6E-409C-BE32-E72D297353CC}">
                  <c16:uniqueId val="{0000000C-1B65-4391-8423-A94C1AD84810}"/>
                </c:ext>
              </c:extLst>
            </c:dLbl>
            <c:dLbl>
              <c:idx val="4"/>
              <c:dLblPos val="ctr"/>
              <c:showLegendKey val="0"/>
              <c:showVal val="1"/>
              <c:showCatName val="0"/>
              <c:showSerName val="0"/>
              <c:showPercent val="0"/>
              <c:showBubbleSize val="0"/>
              <c:extLst>
                <c:ext xmlns:c15="http://schemas.microsoft.com/office/drawing/2012/chart" uri="{CE6537A1-D6FC-4f65-9D91-7224C49458BB}">
                  <c15:layout>
                    <c:manualLayout>
                      <c:w val="0.21840686100103704"/>
                      <c:h val="0.11560185185185186"/>
                    </c:manualLayout>
                  </c15:layout>
                </c:ext>
                <c:ext xmlns:c16="http://schemas.microsoft.com/office/drawing/2014/chart" uri="{C3380CC4-5D6E-409C-BE32-E72D297353CC}">
                  <c16:uniqueId val="{0000000B-1B65-4391-8423-A94C1AD84810}"/>
                </c:ext>
              </c:extLst>
            </c:dLbl>
            <c:dLbl>
              <c:idx val="5"/>
              <c:dLblPos val="ctr"/>
              <c:showLegendKey val="0"/>
              <c:showVal val="1"/>
              <c:showCatName val="0"/>
              <c:showSerName val="0"/>
              <c:showPercent val="0"/>
              <c:showBubbleSize val="0"/>
              <c:extLst>
                <c:ext xmlns:c15="http://schemas.microsoft.com/office/drawing/2012/chart" uri="{CE6537A1-D6FC-4f65-9D91-7224C49458BB}">
                  <c15:layout>
                    <c:manualLayout>
                      <c:w val="0.21948297523129165"/>
                      <c:h val="0.11560185185185186"/>
                    </c:manualLayout>
                  </c15:layout>
                </c:ext>
                <c:ext xmlns:c16="http://schemas.microsoft.com/office/drawing/2014/chart" uri="{C3380CC4-5D6E-409C-BE32-E72D297353CC}">
                  <c16:uniqueId val="{0000000A-1B65-4391-8423-A94C1AD84810}"/>
                </c:ext>
              </c:extLst>
            </c:dLbl>
            <c:dLbl>
              <c:idx val="6"/>
              <c:dLblPos val="ctr"/>
              <c:showLegendKey val="0"/>
              <c:showVal val="1"/>
              <c:showCatName val="0"/>
              <c:showSerName val="0"/>
              <c:showPercent val="0"/>
              <c:showBubbleSize val="0"/>
              <c:extLst>
                <c:ext xmlns:c15="http://schemas.microsoft.com/office/drawing/2012/chart" uri="{CE6537A1-D6FC-4f65-9D91-7224C49458BB}">
                  <c15:layout>
                    <c:manualLayout>
                      <c:w val="0.22221904669694173"/>
                      <c:h val="0.11560185185185186"/>
                    </c:manualLayout>
                  </c15:layout>
                </c:ext>
                <c:ext xmlns:c16="http://schemas.microsoft.com/office/drawing/2014/chart" uri="{C3380CC4-5D6E-409C-BE32-E72D297353CC}">
                  <c16:uniqueId val="{00000009-1B65-4391-8423-A94C1AD84810}"/>
                </c:ext>
              </c:extLst>
            </c:dLbl>
            <c:dLbl>
              <c:idx val="7"/>
              <c:dLblPos val="ctr"/>
              <c:showLegendKey val="0"/>
              <c:showVal val="1"/>
              <c:showCatName val="0"/>
              <c:showSerName val="0"/>
              <c:showPercent val="0"/>
              <c:showBubbleSize val="0"/>
              <c:extLst>
                <c:ext xmlns:c15="http://schemas.microsoft.com/office/drawing/2012/chart" uri="{CE6537A1-D6FC-4f65-9D91-7224C49458BB}">
                  <c15:layout>
                    <c:manualLayout>
                      <c:w val="0.23310733962398411"/>
                      <c:h val="0.11560185185185186"/>
                    </c:manualLayout>
                  </c15:layout>
                </c:ext>
                <c:ext xmlns:c16="http://schemas.microsoft.com/office/drawing/2014/chart" uri="{C3380CC4-5D6E-409C-BE32-E72D297353CC}">
                  <c16:uniqueId val="{00000008-1B65-4391-8423-A94C1AD84810}"/>
                </c:ext>
              </c:extLst>
            </c:dLbl>
            <c:dLbl>
              <c:idx val="8"/>
              <c:dLblPos val="ctr"/>
              <c:showLegendKey val="0"/>
              <c:showVal val="1"/>
              <c:showCatName val="0"/>
              <c:showSerName val="0"/>
              <c:showPercent val="0"/>
              <c:showBubbleSize val="0"/>
              <c:extLst>
                <c:ext xmlns:c15="http://schemas.microsoft.com/office/drawing/2012/chart" uri="{CE6537A1-D6FC-4f65-9D91-7224C49458BB}">
                  <c15:layout>
                    <c:manualLayout>
                      <c:w val="0.29988824743278225"/>
                      <c:h val="0.16645851560221639"/>
                    </c:manualLayout>
                  </c15:layout>
                </c:ext>
                <c:ext xmlns:c16="http://schemas.microsoft.com/office/drawing/2014/chart" uri="{C3380CC4-5D6E-409C-BE32-E72D297353CC}">
                  <c16:uniqueId val="{00000007-1B65-4391-8423-A94C1AD848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'g11.12'!$D$31:$D$39</c:f>
              <c:strCache>
                <c:ptCount val="9"/>
                <c:pt idx="0">
                  <c:v>BR</c:v>
                </c:pt>
                <c:pt idx="1">
                  <c:v>NE</c:v>
                </c:pt>
                <c:pt idx="2">
                  <c:v>SE</c:v>
                </c:pt>
                <c:pt idx="3">
                  <c:v>PB</c:v>
                </c:pt>
                <c:pt idx="4">
                  <c:v>AC</c:v>
                </c:pt>
                <c:pt idx="5">
                  <c:v>RO</c:v>
                </c:pt>
                <c:pt idx="6">
                  <c:v>MT</c:v>
                </c:pt>
                <c:pt idx="7">
                  <c:v>MS</c:v>
                </c:pt>
                <c:pt idx="8">
                  <c:v>AL</c:v>
                </c:pt>
              </c:strCache>
            </c:strRef>
          </c:cat>
          <c:val>
            <c:numRef>
              <c:f>'g11.12'!$E$31:$E$39</c:f>
              <c:numCache>
                <c:formatCode>0.00</c:formatCode>
                <c:ptCount val="9"/>
                <c:pt idx="0">
                  <c:v>-13.795185185185185</c:v>
                </c:pt>
                <c:pt idx="1">
                  <c:v>-23.528888888888893</c:v>
                </c:pt>
                <c:pt idx="2">
                  <c:v>-30.36</c:v>
                </c:pt>
                <c:pt idx="3">
                  <c:v>-30.42</c:v>
                </c:pt>
                <c:pt idx="4">
                  <c:v>-38.300000000000004</c:v>
                </c:pt>
                <c:pt idx="5">
                  <c:v>-43.48</c:v>
                </c:pt>
                <c:pt idx="6">
                  <c:v>-44.46</c:v>
                </c:pt>
                <c:pt idx="7">
                  <c:v>-48.360000000000007</c:v>
                </c:pt>
                <c:pt idx="8">
                  <c:v>-108.96</c:v>
                </c:pt>
              </c:numCache>
            </c:numRef>
          </c:val>
          <c:extLst>
            <c:ext xmlns:c16="http://schemas.microsoft.com/office/drawing/2014/chart" uri="{C3380CC4-5D6E-409C-BE32-E72D297353CC}">
              <c16:uniqueId val="{00000002-40E9-4B6D-8D20-61299678E998}"/>
            </c:ext>
          </c:extLst>
        </c:ser>
        <c:dLbls>
          <c:showLegendKey val="0"/>
          <c:showVal val="0"/>
          <c:showCatName val="0"/>
          <c:showSerName val="0"/>
          <c:showPercent val="0"/>
          <c:showBubbleSize val="0"/>
        </c:dLbls>
        <c:gapWidth val="80"/>
        <c:axId val="720910920"/>
        <c:axId val="720911576"/>
      </c:barChart>
      <c:catAx>
        <c:axId val="720910920"/>
        <c:scaling>
          <c:orientation val="minMax"/>
        </c:scaling>
        <c:delete val="0"/>
        <c:axPos val="l"/>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0911576"/>
        <c:crosses val="autoZero"/>
        <c:auto val="1"/>
        <c:lblAlgn val="ctr"/>
        <c:lblOffset val="100"/>
        <c:noMultiLvlLbl val="0"/>
      </c:catAx>
      <c:valAx>
        <c:axId val="720911576"/>
        <c:scaling>
          <c:orientation val="minMax"/>
        </c:scaling>
        <c:delete val="1"/>
        <c:axPos val="b"/>
        <c:numFmt formatCode="0.00" sourceLinked="1"/>
        <c:majorTickMark val="none"/>
        <c:minorTickMark val="none"/>
        <c:tickLblPos val="nextTo"/>
        <c:crossAx val="720910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4122703412073484E-2"/>
          <c:y val="0.16708333333333336"/>
          <c:w val="0.95754396325459312"/>
          <c:h val="0.59738371245261002"/>
        </c:manualLayout>
      </c:layout>
      <c:barChart>
        <c:barDir val="col"/>
        <c:grouping val="clustered"/>
        <c:varyColors val="0"/>
        <c:ser>
          <c:idx val="0"/>
          <c:order val="0"/>
          <c:tx>
            <c:strRef>
              <c:f>'g12.1'!$B$29</c:f>
              <c:strCache>
                <c:ptCount val="1"/>
                <c:pt idx="0">
                  <c:v>Exportações</c:v>
                </c:pt>
              </c:strCache>
            </c:strRef>
          </c:tx>
          <c:spPr>
            <a:solidFill>
              <a:schemeClr val="accent1"/>
            </a:solidFill>
            <a:ln>
              <a:noFill/>
            </a:ln>
            <a:effectLst/>
          </c:spPr>
          <c:invertIfNegative val="0"/>
          <c:cat>
            <c:numRef>
              <c:f>'g12.1'!$C$28:$O$28</c:f>
              <c:numCache>
                <c:formatCode>General</c:formatCod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numCache>
            </c:numRef>
          </c:cat>
          <c:val>
            <c:numRef>
              <c:f>'g12.1'!$C$29:$O$29</c:f>
              <c:numCache>
                <c:formatCode>#,##0</c:formatCode>
                <c:ptCount val="13"/>
                <c:pt idx="0">
                  <c:v>158389.72834484291</c:v>
                </c:pt>
                <c:pt idx="1">
                  <c:v>260735.93713073601</c:v>
                </c:pt>
                <c:pt idx="2">
                  <c:v>267858.67610466178</c:v>
                </c:pt>
                <c:pt idx="3">
                  <c:v>143501.39600407821</c:v>
                </c:pt>
                <c:pt idx="4">
                  <c:v>124075.58896858509</c:v>
                </c:pt>
                <c:pt idx="5">
                  <c:v>137806.59126852531</c:v>
                </c:pt>
                <c:pt idx="6">
                  <c:v>153694.73663546704</c:v>
                </c:pt>
                <c:pt idx="7">
                  <c:v>119683.08334045226</c:v>
                </c:pt>
                <c:pt idx="8">
                  <c:v>93913.849343509894</c:v>
                </c:pt>
                <c:pt idx="9">
                  <c:v>61526.519334617726</c:v>
                </c:pt>
                <c:pt idx="10">
                  <c:v>45722.484195022465</c:v>
                </c:pt>
                <c:pt idx="11">
                  <c:v>97589.921760315294</c:v>
                </c:pt>
                <c:pt idx="12">
                  <c:v>118257</c:v>
                </c:pt>
              </c:numCache>
            </c:numRef>
          </c:val>
          <c:extLst>
            <c:ext xmlns:c16="http://schemas.microsoft.com/office/drawing/2014/chart" uri="{C3380CC4-5D6E-409C-BE32-E72D297353CC}">
              <c16:uniqueId val="{00000000-715B-46B2-B519-372A82389B36}"/>
            </c:ext>
          </c:extLst>
        </c:ser>
        <c:ser>
          <c:idx val="1"/>
          <c:order val="1"/>
          <c:tx>
            <c:strRef>
              <c:f>'g12.1'!$B$30</c:f>
              <c:strCache>
                <c:ptCount val="1"/>
                <c:pt idx="0">
                  <c:v>Importações</c:v>
                </c:pt>
              </c:strCache>
            </c:strRef>
          </c:tx>
          <c:spPr>
            <a:solidFill>
              <a:schemeClr val="accent2"/>
            </a:solidFill>
            <a:ln>
              <a:noFill/>
            </a:ln>
            <a:effectLst/>
          </c:spPr>
          <c:invertIfNegative val="0"/>
          <c:cat>
            <c:numRef>
              <c:f>'g12.1'!$C$28:$O$28</c:f>
              <c:numCache>
                <c:formatCode>General</c:formatCod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numCache>
            </c:numRef>
          </c:cat>
          <c:val>
            <c:numRef>
              <c:f>'g12.1'!$C$30:$O$30</c:f>
              <c:numCache>
                <c:formatCode>#,##0</c:formatCode>
                <c:ptCount val="13"/>
                <c:pt idx="0">
                  <c:v>344670.05089662032</c:v>
                </c:pt>
                <c:pt idx="1">
                  <c:v>559387.48744465632</c:v>
                </c:pt>
                <c:pt idx="2">
                  <c:v>471318.98524341697</c:v>
                </c:pt>
                <c:pt idx="3">
                  <c:v>487589.13497178518</c:v>
                </c:pt>
                <c:pt idx="4">
                  <c:v>366862.33592537662</c:v>
                </c:pt>
                <c:pt idx="5">
                  <c:v>308947.79310152959</c:v>
                </c:pt>
                <c:pt idx="6">
                  <c:v>197744.63098812738</c:v>
                </c:pt>
                <c:pt idx="7">
                  <c:v>181707.91160713191</c:v>
                </c:pt>
                <c:pt idx="8">
                  <c:v>244136.66068764322</c:v>
                </c:pt>
                <c:pt idx="9">
                  <c:v>859303.79661670036</c:v>
                </c:pt>
                <c:pt idx="10">
                  <c:v>175127.67449677101</c:v>
                </c:pt>
                <c:pt idx="11">
                  <c:v>182178.85560225096</c:v>
                </c:pt>
                <c:pt idx="12">
                  <c:v>350002</c:v>
                </c:pt>
              </c:numCache>
            </c:numRef>
          </c:val>
          <c:extLst>
            <c:ext xmlns:c16="http://schemas.microsoft.com/office/drawing/2014/chart" uri="{C3380CC4-5D6E-409C-BE32-E72D297353CC}">
              <c16:uniqueId val="{00000001-715B-46B2-B519-372A82389B36}"/>
            </c:ext>
          </c:extLst>
        </c:ser>
        <c:dLbls>
          <c:showLegendKey val="0"/>
          <c:showVal val="0"/>
          <c:showCatName val="0"/>
          <c:showSerName val="0"/>
          <c:showPercent val="0"/>
          <c:showBubbleSize val="0"/>
        </c:dLbls>
        <c:gapWidth val="150"/>
        <c:overlap val="-27"/>
        <c:axId val="405631720"/>
        <c:axId val="405636816"/>
      </c:barChart>
      <c:lineChart>
        <c:grouping val="stacked"/>
        <c:varyColors val="0"/>
        <c:ser>
          <c:idx val="2"/>
          <c:order val="2"/>
          <c:tx>
            <c:strRef>
              <c:f>'g12.1'!$B$31</c:f>
              <c:strCache>
                <c:ptCount val="1"/>
                <c:pt idx="0">
                  <c:v>Saldo da Balança Comercial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'g12.1'!$C$28:$O$28</c:f>
              <c:numCache>
                <c:formatCode>General</c:formatCod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numCache>
            </c:numRef>
          </c:cat>
          <c:val>
            <c:numRef>
              <c:f>'g12.1'!$C$31:$O$31</c:f>
              <c:numCache>
                <c:formatCode>#,##0</c:formatCode>
                <c:ptCount val="13"/>
                <c:pt idx="0">
                  <c:v>-186280.32255177744</c:v>
                </c:pt>
                <c:pt idx="1">
                  <c:v>-298651.55031392031</c:v>
                </c:pt>
                <c:pt idx="2">
                  <c:v>-203460.30913875517</c:v>
                </c:pt>
                <c:pt idx="3">
                  <c:v>-344087.73896770703</c:v>
                </c:pt>
                <c:pt idx="4">
                  <c:v>-242786.74695679155</c:v>
                </c:pt>
                <c:pt idx="5">
                  <c:v>-171141.20183300428</c:v>
                </c:pt>
                <c:pt idx="6">
                  <c:v>-44049.89435266034</c:v>
                </c:pt>
                <c:pt idx="7">
                  <c:v>-62024.828266679673</c:v>
                </c:pt>
                <c:pt idx="8">
                  <c:v>-150222.81134413334</c:v>
                </c:pt>
                <c:pt idx="9">
                  <c:v>-797777.27728208259</c:v>
                </c:pt>
                <c:pt idx="10">
                  <c:v>-129405.19030174855</c:v>
                </c:pt>
                <c:pt idx="11">
                  <c:v>-84588.933841935665</c:v>
                </c:pt>
                <c:pt idx="12">
                  <c:v>-231744.99999999997</c:v>
                </c:pt>
              </c:numCache>
            </c:numRef>
          </c:val>
          <c:smooth val="0"/>
          <c:extLst>
            <c:ext xmlns:c16="http://schemas.microsoft.com/office/drawing/2014/chart" uri="{C3380CC4-5D6E-409C-BE32-E72D297353CC}">
              <c16:uniqueId val="{00000002-715B-46B2-B519-372A82389B36}"/>
            </c:ext>
          </c:extLst>
        </c:ser>
        <c:dLbls>
          <c:showLegendKey val="0"/>
          <c:showVal val="0"/>
          <c:showCatName val="0"/>
          <c:showSerName val="0"/>
          <c:showPercent val="0"/>
          <c:showBubbleSize val="0"/>
        </c:dLbls>
        <c:marker val="1"/>
        <c:smooth val="0"/>
        <c:axId val="405631720"/>
        <c:axId val="405636816"/>
      </c:lineChart>
      <c:catAx>
        <c:axId val="405631720"/>
        <c:scaling>
          <c:orientation val="minMax"/>
        </c:scaling>
        <c:delete val="0"/>
        <c:axPos val="b"/>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405636816"/>
        <c:crosses val="autoZero"/>
        <c:auto val="1"/>
        <c:lblAlgn val="ctr"/>
        <c:lblOffset val="100"/>
        <c:noMultiLvlLbl val="0"/>
      </c:catAx>
      <c:valAx>
        <c:axId val="4056368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5631720"/>
        <c:crosses val="autoZero"/>
        <c:crossBetween val="between"/>
      </c:valAx>
      <c:spPr>
        <a:noFill/>
        <a:ln>
          <a:noFill/>
        </a:ln>
        <a:effectLst/>
      </c:spPr>
    </c:plotArea>
    <c:legend>
      <c:legendPos val="b"/>
      <c:layout>
        <c:manualLayout>
          <c:xMode val="edge"/>
          <c:yMode val="edge"/>
          <c:x val="0.19860717410323711"/>
          <c:y val="0.89409667541557303"/>
          <c:w val="0.76945231846019235"/>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6039370078740157E-2"/>
          <c:y val="0.14351851851851852"/>
          <c:w val="0.98396062992125988"/>
          <c:h val="0.5719976669582969"/>
        </c:manualLayout>
      </c:layout>
      <c:barChart>
        <c:barDir val="col"/>
        <c:grouping val="clustered"/>
        <c:varyColors val="0"/>
        <c:ser>
          <c:idx val="0"/>
          <c:order val="0"/>
          <c:tx>
            <c:strRef>
              <c:f>'g12.2'!$A$30</c:f>
              <c:strCache>
                <c:ptCount val="1"/>
                <c:pt idx="0">
                  <c:v>% exportações de Sergipe no Brasil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'g12.2'!$B$29:$N$29</c:f>
              <c:numCache>
                <c:formatCode>General</c:formatCod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numCache>
            </c:numRef>
          </c:cat>
          <c:val>
            <c:numRef>
              <c:f>'g12.2'!$B$30:$N$30</c:f>
              <c:numCache>
                <c:formatCode>0.00</c:formatCode>
                <c:ptCount val="13"/>
                <c:pt idx="0">
                  <c:v>3.9009323470713314E-2</c:v>
                </c:pt>
                <c:pt idx="1">
                  <c:v>5.403989211906645E-2</c:v>
                </c:pt>
                <c:pt idx="2">
                  <c:v>6.2115617173366729E-2</c:v>
                </c:pt>
                <c:pt idx="3">
                  <c:v>3.6367271158607779E-2</c:v>
                </c:pt>
                <c:pt idx="4">
                  <c:v>3.5219020467754061E-2</c:v>
                </c:pt>
                <c:pt idx="5">
                  <c:v>5.120451552703742E-2</c:v>
                </c:pt>
                <c:pt idx="6">
                  <c:v>6.3152367009959839E-2</c:v>
                </c:pt>
                <c:pt idx="7">
                  <c:v>4.2275826647475E-2</c:v>
                </c:pt>
                <c:pt idx="8">
                  <c:v>3.190743545265274E-2</c:v>
                </c:pt>
                <c:pt idx="9">
                  <c:v>2.2865160736510071E-2</c:v>
                </c:pt>
                <c:pt idx="10">
                  <c:v>1.8773761656117348E-2</c:v>
                </c:pt>
                <c:pt idx="11">
                  <c:v>3.2851927002664517E-2</c:v>
                </c:pt>
                <c:pt idx="12">
                  <c:v>3.5391872313437163E-2</c:v>
                </c:pt>
              </c:numCache>
            </c:numRef>
          </c:val>
          <c:extLst>
            <c:ext xmlns:c16="http://schemas.microsoft.com/office/drawing/2014/chart" uri="{C3380CC4-5D6E-409C-BE32-E72D297353CC}">
              <c16:uniqueId val="{0000000A-93C8-46B1-B47F-7BA07E701B82}"/>
            </c:ext>
          </c:extLst>
        </c:ser>
        <c:ser>
          <c:idx val="1"/>
          <c:order val="1"/>
          <c:tx>
            <c:strRef>
              <c:f>'g12.2'!$A$31</c:f>
              <c:strCache>
                <c:ptCount val="1"/>
                <c:pt idx="0">
                  <c:v>% exportações de Sergipe no Nordeste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'g12.2'!$B$29:$N$29</c:f>
              <c:numCache>
                <c:formatCode>General</c:formatCode>
                <c:ptCount val="13"/>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numCache>
            </c:numRef>
          </c:cat>
          <c:val>
            <c:numRef>
              <c:f>'g12.2'!$B$31:$N$31</c:f>
              <c:numCache>
                <c:formatCode>0.00</c:formatCode>
                <c:ptCount val="13"/>
                <c:pt idx="0">
                  <c:v>0.49317158439035108</c:v>
                </c:pt>
                <c:pt idx="1">
                  <c:v>0.72889332701644571</c:v>
                </c:pt>
                <c:pt idx="2">
                  <c:v>0.81016205252214357</c:v>
                </c:pt>
                <c:pt idx="3">
                  <c:v>0.53813556167398147</c:v>
                </c:pt>
                <c:pt idx="4">
                  <c:v>0.48949667974327266</c:v>
                </c:pt>
                <c:pt idx="5">
                  <c:v>0.65533303198195947</c:v>
                </c:pt>
                <c:pt idx="6">
                  <c:v>0.88750054796064703</c:v>
                </c:pt>
                <c:pt idx="7">
                  <c:v>0.54330409445342398</c:v>
                </c:pt>
                <c:pt idx="8">
                  <c:v>0.3952506249009069</c:v>
                </c:pt>
                <c:pt idx="9">
                  <c:v>0.29950924343305207</c:v>
                </c:pt>
                <c:pt idx="10">
                  <c:v>0.24317807507317296</c:v>
                </c:pt>
                <c:pt idx="11">
                  <c:v>0.43461638754366338</c:v>
                </c:pt>
                <c:pt idx="12">
                  <c:v>0.42637420293475192</c:v>
                </c:pt>
              </c:numCache>
            </c:numRef>
          </c:val>
          <c:extLst>
            <c:ext xmlns:c16="http://schemas.microsoft.com/office/drawing/2014/chart" uri="{C3380CC4-5D6E-409C-BE32-E72D297353CC}">
              <c16:uniqueId val="{0000000B-93C8-46B1-B47F-7BA07E701B82}"/>
            </c:ext>
          </c:extLst>
        </c:ser>
        <c:dLbls>
          <c:showLegendKey val="0"/>
          <c:showVal val="0"/>
          <c:showCatName val="0"/>
          <c:showSerName val="0"/>
          <c:showPercent val="0"/>
          <c:showBubbleSize val="0"/>
        </c:dLbls>
        <c:gapWidth val="219"/>
        <c:overlap val="-27"/>
        <c:axId val="405636032"/>
        <c:axId val="405632112"/>
      </c:barChart>
      <c:catAx>
        <c:axId val="405636032"/>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5632112"/>
        <c:crosses val="autoZero"/>
        <c:auto val="1"/>
        <c:lblAlgn val="ctr"/>
        <c:lblOffset val="100"/>
        <c:noMultiLvlLbl val="0"/>
      </c:catAx>
      <c:valAx>
        <c:axId val="405632112"/>
        <c:scaling>
          <c:orientation val="minMax"/>
        </c:scaling>
        <c:delete val="1"/>
        <c:axPos val="l"/>
        <c:numFmt formatCode="0.00" sourceLinked="1"/>
        <c:majorTickMark val="none"/>
        <c:minorTickMark val="none"/>
        <c:tickLblPos val="nextTo"/>
        <c:crossAx val="405636032"/>
        <c:crosses val="autoZero"/>
        <c:crossBetween val="between"/>
      </c:valAx>
      <c:spPr>
        <a:noFill/>
        <a:ln>
          <a:noFill/>
        </a:ln>
        <a:effectLst/>
      </c:spPr>
    </c:plotArea>
    <c:legend>
      <c:legendPos val="b"/>
      <c:layout>
        <c:manualLayout>
          <c:xMode val="edge"/>
          <c:yMode val="edge"/>
          <c:x val="0.54591153732242603"/>
          <c:y val="0.82999895013123359"/>
          <c:w val="0.43245299590469477"/>
          <c:h val="0.14333438320209974"/>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a:t>
            </a:r>
            <a:r>
              <a:rPr lang="en-US" sz="1000" baseline="0"/>
              <a:t> </a:t>
            </a:r>
            <a:r>
              <a:rPr lang="en-US" sz="1000"/>
              <a:t>2022</a:t>
            </a:r>
          </a:p>
        </c:rich>
      </c:tx>
      <c:layout>
        <c:manualLayout>
          <c:xMode val="edge"/>
          <c:yMode val="edge"/>
          <c:x val="1.2500000000000001E-2"/>
          <c:y val="1.3888888888888888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'g13.1'!$B$37</c:f>
              <c:strCache>
                <c:ptCount val="1"/>
                <c:pt idx="0">
                  <c:v>2022</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0786-41AD-966B-62AF11004440}"/>
              </c:ext>
            </c:extLst>
          </c:dPt>
          <c:dPt>
            <c:idx val="1"/>
            <c:invertIfNegative val="0"/>
            <c:bubble3D val="0"/>
            <c:spPr>
              <a:solidFill>
                <a:srgbClr val="FF0000"/>
              </a:solidFill>
              <a:ln>
                <a:noFill/>
              </a:ln>
              <a:effectLst/>
            </c:spPr>
            <c:extLst>
              <c:ext xmlns:c16="http://schemas.microsoft.com/office/drawing/2014/chart" uri="{C3380CC4-5D6E-409C-BE32-E72D297353CC}">
                <c16:uniqueId val="{00000003-0786-41AD-966B-62AF11004440}"/>
              </c:ext>
            </c:extLst>
          </c:dPt>
          <c:dPt>
            <c:idx val="2"/>
            <c:invertIfNegative val="0"/>
            <c:bubble3D val="0"/>
            <c:spPr>
              <a:solidFill>
                <a:srgbClr val="00B050"/>
              </a:solidFill>
              <a:ln>
                <a:noFill/>
              </a:ln>
              <a:effectLst/>
            </c:spPr>
            <c:extLst>
              <c:ext xmlns:c16="http://schemas.microsoft.com/office/drawing/2014/chart" uri="{C3380CC4-5D6E-409C-BE32-E72D297353CC}">
                <c16:uniqueId val="{00000005-0786-41AD-966B-62AF11004440}"/>
              </c:ext>
            </c:extLst>
          </c:dPt>
          <c:dLbls>
            <c:dLbl>
              <c:idx val="2"/>
              <c:tx>
                <c:rich>
                  <a:bodyPr/>
                  <a:lstStyle/>
                  <a:p>
                    <a:fld id="{8B5F2D12-1A54-4473-B9E4-2EBA3DB3F674}" type="VALUE">
                      <a:rPr lang="en-US"/>
                      <a:pPr/>
                      <a:t>[VALOR]</a:t>
                    </a:fld>
                    <a:r>
                      <a:rPr lang="en-US"/>
                      <a:t> (16</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786-41AD-966B-62AF110044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'g13.1'!$A$38:$A$46</c:f>
              <c:strCache>
                <c:ptCount val="9"/>
                <c:pt idx="0">
                  <c:v>BR</c:v>
                </c:pt>
                <c:pt idx="1">
                  <c:v>NE</c:v>
                </c:pt>
                <c:pt idx="2">
                  <c:v>SE</c:v>
                </c:pt>
                <c:pt idx="3">
                  <c:v>MS</c:v>
                </c:pt>
                <c:pt idx="4">
                  <c:v>GO</c:v>
                </c:pt>
                <c:pt idx="5">
                  <c:v>RS</c:v>
                </c:pt>
                <c:pt idx="6">
                  <c:v>SP</c:v>
                </c:pt>
                <c:pt idx="7">
                  <c:v>SC</c:v>
                </c:pt>
                <c:pt idx="8">
                  <c:v>DF</c:v>
                </c:pt>
              </c:strCache>
            </c:strRef>
          </c:cat>
          <c:val>
            <c:numRef>
              <c:f>'g13.1'!$B$38:$B$46</c:f>
              <c:numCache>
                <c:formatCode>0.0%</c:formatCode>
                <c:ptCount val="9"/>
                <c:pt idx="0">
                  <c:v>0.50280417365381036</c:v>
                </c:pt>
                <c:pt idx="1">
                  <c:v>0.43555601609588451</c:v>
                </c:pt>
                <c:pt idx="2">
                  <c:v>0.46362098138747887</c:v>
                </c:pt>
                <c:pt idx="3">
                  <c:v>0.53224082650516569</c:v>
                </c:pt>
                <c:pt idx="4">
                  <c:v>0.53423349699945444</c:v>
                </c:pt>
                <c:pt idx="5">
                  <c:v>0.54242002781641163</c:v>
                </c:pt>
                <c:pt idx="6">
                  <c:v>0.5495489759100074</c:v>
                </c:pt>
                <c:pt idx="7">
                  <c:v>0.55315145813734712</c:v>
                </c:pt>
                <c:pt idx="8">
                  <c:v>0.57697201017811706</c:v>
                </c:pt>
              </c:numCache>
            </c:numRef>
          </c:val>
          <c:extLst>
            <c:ext xmlns:c16="http://schemas.microsoft.com/office/drawing/2014/chart" uri="{C3380CC4-5D6E-409C-BE32-E72D297353CC}">
              <c16:uniqueId val="{00000006-0786-41AD-966B-62AF11004440}"/>
            </c:ext>
          </c:extLst>
        </c:ser>
        <c:dLbls>
          <c:showLegendKey val="0"/>
          <c:showVal val="0"/>
          <c:showCatName val="0"/>
          <c:showSerName val="0"/>
          <c:showPercent val="0"/>
          <c:showBubbleSize val="0"/>
        </c:dLbls>
        <c:gapWidth val="50"/>
        <c:axId val="559342560"/>
        <c:axId val="559339936"/>
      </c:barChart>
      <c:catAx>
        <c:axId val="559342560"/>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9339936"/>
        <c:crosses val="autoZero"/>
        <c:auto val="1"/>
        <c:lblAlgn val="ctr"/>
        <c:lblOffset val="100"/>
        <c:noMultiLvlLbl val="0"/>
      </c:catAx>
      <c:valAx>
        <c:axId val="559339936"/>
        <c:scaling>
          <c:orientation val="minMax"/>
        </c:scaling>
        <c:delete val="1"/>
        <c:axPos val="b"/>
        <c:numFmt formatCode="0.0%" sourceLinked="1"/>
        <c:majorTickMark val="none"/>
        <c:minorTickMark val="none"/>
        <c:tickLblPos val="nextTo"/>
        <c:crossAx val="559342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spc="0" baseline="0">
                <a:solidFill>
                  <a:sysClr val="windowText" lastClr="000000">
                    <a:lumMod val="65000"/>
                    <a:lumOff val="35000"/>
                  </a:sysClr>
                </a:solidFill>
                <a:latin typeface="+mn-lt"/>
                <a:ea typeface="+mn-ea"/>
                <a:cs typeface="+mn-cs"/>
              </a:defRPr>
            </a:pPr>
            <a:r>
              <a:rPr lang="en-US" sz="1000" b="0" i="0" baseline="0">
                <a:effectLst/>
              </a:rPr>
              <a:t>(pontos percentuais)</a:t>
            </a:r>
          </a:p>
          <a:p>
            <a:pPr marL="0" marR="0" lvl="0" indent="0" algn="ctr" defTabSz="914400" rtl="0" eaLnBrk="1" fontAlgn="auto" latinLnBrk="0" hangingPunct="1">
              <a:lnSpc>
                <a:spcPct val="100000"/>
              </a:lnSpc>
              <a:spcBef>
                <a:spcPts val="0"/>
              </a:spcBef>
              <a:spcAft>
                <a:spcPts val="0"/>
              </a:spcAft>
              <a:buClrTx/>
              <a:buSzTx/>
              <a:buFontTx/>
              <a:buNone/>
              <a:tabLst/>
              <a:defRPr sz="1000">
                <a:solidFill>
                  <a:sysClr val="windowText" lastClr="000000">
                    <a:lumMod val="65000"/>
                    <a:lumOff val="35000"/>
                  </a:sysClr>
                </a:solidFill>
              </a:defRPr>
            </a:pPr>
            <a:r>
              <a:rPr lang="en-US" sz="1000" b="0" i="0" baseline="0">
                <a:effectLst/>
              </a:rPr>
              <a:t>2022</a:t>
            </a:r>
            <a:r>
              <a:rPr lang="en-US" sz="1000"/>
              <a:t>-2012</a:t>
            </a:r>
          </a:p>
        </c:rich>
      </c:tx>
      <c:layout>
        <c:manualLayout>
          <c:xMode val="edge"/>
          <c:yMode val="edge"/>
          <c:x val="1.2500000000000001E-2"/>
          <c:y val="1.388888888888888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spc="0" baseline="0">
              <a:solidFill>
                <a:sysClr val="windowText" lastClr="000000">
                  <a:lumMod val="65000"/>
                  <a:lumOff val="35000"/>
                </a:sysClr>
              </a:solidFill>
              <a:latin typeface="+mn-lt"/>
              <a:ea typeface="+mn-ea"/>
              <a:cs typeface="+mn-cs"/>
            </a:defRPr>
          </a:pPr>
          <a:endParaRPr lang="pt-BR"/>
        </a:p>
      </c:txPr>
    </c:title>
    <c:autoTitleDeleted val="0"/>
    <c:plotArea>
      <c:layout/>
      <c:barChart>
        <c:barDir val="bar"/>
        <c:grouping val="clustered"/>
        <c:varyColors val="0"/>
        <c:ser>
          <c:idx val="0"/>
          <c:order val="0"/>
          <c:tx>
            <c:strRef>
              <c:f>'g13.1'!$E$37</c:f>
              <c:strCache>
                <c:ptCount val="1"/>
                <c:pt idx="0">
                  <c:v>2022-2012</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0786-41AD-966B-62AF11004440}"/>
              </c:ext>
            </c:extLst>
          </c:dPt>
          <c:dPt>
            <c:idx val="1"/>
            <c:invertIfNegative val="0"/>
            <c:bubble3D val="0"/>
            <c:spPr>
              <a:solidFill>
                <a:srgbClr val="FF0000"/>
              </a:solidFill>
              <a:ln>
                <a:noFill/>
              </a:ln>
              <a:effectLst/>
            </c:spPr>
            <c:extLst>
              <c:ext xmlns:c16="http://schemas.microsoft.com/office/drawing/2014/chart" uri="{C3380CC4-5D6E-409C-BE32-E72D297353CC}">
                <c16:uniqueId val="{00000003-0786-41AD-966B-62AF11004440}"/>
              </c:ext>
            </c:extLst>
          </c:dPt>
          <c:dPt>
            <c:idx val="2"/>
            <c:invertIfNegative val="0"/>
            <c:bubble3D val="0"/>
            <c:spPr>
              <a:solidFill>
                <a:srgbClr val="00B050"/>
              </a:solidFill>
              <a:ln>
                <a:noFill/>
              </a:ln>
              <a:effectLst/>
            </c:spPr>
            <c:extLst>
              <c:ext xmlns:c16="http://schemas.microsoft.com/office/drawing/2014/chart" uri="{C3380CC4-5D6E-409C-BE32-E72D297353CC}">
                <c16:uniqueId val="{00000005-0786-41AD-966B-62AF11004440}"/>
              </c:ext>
            </c:extLst>
          </c:dPt>
          <c:dLbls>
            <c:dLbl>
              <c:idx val="1"/>
              <c:layout>
                <c:manualLayout>
                  <c:x val="-0.13310339314062516"/>
                  <c:y val="-1.68227316617247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86-41AD-966B-62AF11004440}"/>
                </c:ext>
              </c:extLst>
            </c:dLbl>
            <c:dLbl>
              <c:idx val="2"/>
              <c:layout>
                <c:manualLayout>
                  <c:x val="-0.23282064501813471"/>
                  <c:y val="0"/>
                </c:manualLayout>
              </c:layout>
              <c:tx>
                <c:rich>
                  <a:bodyPr/>
                  <a:lstStyle/>
                  <a:p>
                    <a:fld id="{25027DEA-665E-4989-B468-C3153FD24210}" type="VALUE">
                      <a:rPr lang="en-US">
                        <a:solidFill>
                          <a:schemeClr val="bg1"/>
                        </a:solidFill>
                      </a:rPr>
                      <a:pPr/>
                      <a:t>[VALOR]</a:t>
                    </a:fld>
                    <a:r>
                      <a:rPr lang="en-US">
                        <a:solidFill>
                          <a:schemeClr val="bg1"/>
                        </a:solidFill>
                      </a:rPr>
                      <a:t>(22</a:t>
                    </a:r>
                    <a:r>
                      <a:rPr lang="en-US" baseline="30000">
                        <a:solidFill>
                          <a:schemeClr val="bg1"/>
                        </a:solidFill>
                      </a:rPr>
                      <a:t>o</a:t>
                    </a:r>
                    <a:r>
                      <a:rPr lang="en-US">
                        <a:solidFill>
                          <a:schemeClr val="bg1"/>
                        </a:solidFill>
                      </a:rPr>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786-41AD-966B-62AF110044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'g13.1'!$D$38:$D$46</c:f>
              <c:strCache>
                <c:ptCount val="9"/>
                <c:pt idx="0">
                  <c:v>BR</c:v>
                </c:pt>
                <c:pt idx="1">
                  <c:v>NE</c:v>
                </c:pt>
                <c:pt idx="2">
                  <c:v>SE</c:v>
                </c:pt>
                <c:pt idx="3">
                  <c:v>AL</c:v>
                </c:pt>
                <c:pt idx="4">
                  <c:v>TO</c:v>
                </c:pt>
                <c:pt idx="5">
                  <c:v>PA</c:v>
                </c:pt>
                <c:pt idx="6">
                  <c:v>MS</c:v>
                </c:pt>
                <c:pt idx="7">
                  <c:v>AP</c:v>
                </c:pt>
                <c:pt idx="8">
                  <c:v>DF</c:v>
                </c:pt>
              </c:strCache>
            </c:strRef>
          </c:cat>
          <c:val>
            <c:numRef>
              <c:f>'g13.1'!$E$38:$E$46</c:f>
              <c:numCache>
                <c:formatCode>_(* #,##0.00_);_(* \(#,##0.00\);_(* "-"??_);_(@_)</c:formatCode>
                <c:ptCount val="9"/>
                <c:pt idx="0">
                  <c:v>1.2170981477968468</c:v>
                </c:pt>
                <c:pt idx="1">
                  <c:v>-7.7480110135869085E-2</c:v>
                </c:pt>
                <c:pt idx="2">
                  <c:v>-1.0453092686595222</c:v>
                </c:pt>
                <c:pt idx="3">
                  <c:v>0.38482972136222909</c:v>
                </c:pt>
                <c:pt idx="4">
                  <c:v>0.46606648199445982</c:v>
                </c:pt>
                <c:pt idx="5">
                  <c:v>0.44877435575109992</c:v>
                </c:pt>
                <c:pt idx="6">
                  <c:v>0.50259481037924147</c:v>
                </c:pt>
                <c:pt idx="7">
                  <c:v>0.45192307692307693</c:v>
                </c:pt>
                <c:pt idx="8">
                  <c:v>0.53250547845142437</c:v>
                </c:pt>
              </c:numCache>
            </c:numRef>
          </c:val>
          <c:extLst>
            <c:ext xmlns:c16="http://schemas.microsoft.com/office/drawing/2014/chart" uri="{C3380CC4-5D6E-409C-BE32-E72D297353CC}">
              <c16:uniqueId val="{00000006-0786-41AD-966B-62AF11004440}"/>
            </c:ext>
          </c:extLst>
        </c:ser>
        <c:dLbls>
          <c:showLegendKey val="0"/>
          <c:showVal val="0"/>
          <c:showCatName val="0"/>
          <c:showSerName val="0"/>
          <c:showPercent val="0"/>
          <c:showBubbleSize val="0"/>
        </c:dLbls>
        <c:gapWidth val="50"/>
        <c:axId val="559342560"/>
        <c:axId val="559339936"/>
      </c:barChart>
      <c:catAx>
        <c:axId val="559342560"/>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9339936"/>
        <c:crosses val="autoZero"/>
        <c:auto val="1"/>
        <c:lblAlgn val="ctr"/>
        <c:lblOffset val="100"/>
        <c:noMultiLvlLbl val="0"/>
      </c:catAx>
      <c:valAx>
        <c:axId val="559339936"/>
        <c:scaling>
          <c:orientation val="minMax"/>
        </c:scaling>
        <c:delete val="1"/>
        <c:axPos val="b"/>
        <c:numFmt formatCode="_(* #,##0.00_);_(* \(#,##0.00\);_(* &quot;-&quot;??_);_(@_)" sourceLinked="1"/>
        <c:majorTickMark val="none"/>
        <c:minorTickMark val="none"/>
        <c:tickLblPos val="nextTo"/>
        <c:crossAx val="559342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9.7222222222222224E-2"/>
          <c:w val="0.93888888888888888"/>
          <c:h val="0.68947506561679794"/>
        </c:manualLayout>
      </c:layout>
      <c:barChart>
        <c:barDir val="col"/>
        <c:grouping val="clustered"/>
        <c:varyColors val="0"/>
        <c:ser>
          <c:idx val="0"/>
          <c:order val="0"/>
          <c:tx>
            <c:strRef>
              <c:f>'g13.2'!$A$34</c:f>
              <c:strCache>
                <c:ptCount val="1"/>
                <c:pt idx="0">
                  <c:v>Brasil</c:v>
                </c:pt>
              </c:strCache>
            </c:strRef>
          </c:tx>
          <c:spPr>
            <a:solidFill>
              <a:schemeClr val="accent1"/>
            </a:solidFill>
            <a:ln>
              <a:noFill/>
            </a:ln>
            <a:effectLst/>
          </c:spPr>
          <c:invertIfNegative val="0"/>
          <c:cat>
            <c:strRef>
              <c:f>'g13.2'!$B$33:$L$33</c:f>
              <c:strCache>
                <c:ptCount val="11"/>
                <c:pt idx="0">
                  <c:v>4Tri12</c:v>
                </c:pt>
                <c:pt idx="1">
                  <c:v>4Tri13</c:v>
                </c:pt>
                <c:pt idx="2">
                  <c:v>4Tri14</c:v>
                </c:pt>
                <c:pt idx="3">
                  <c:v>4Tri15</c:v>
                </c:pt>
                <c:pt idx="4">
                  <c:v>4Tri16</c:v>
                </c:pt>
                <c:pt idx="5">
                  <c:v>4Tri17</c:v>
                </c:pt>
                <c:pt idx="6">
                  <c:v>4Tri18</c:v>
                </c:pt>
                <c:pt idx="7">
                  <c:v>4Tri19</c:v>
                </c:pt>
                <c:pt idx="8">
                  <c:v>1Tri20</c:v>
                </c:pt>
                <c:pt idx="9">
                  <c:v>4Tri21</c:v>
                </c:pt>
                <c:pt idx="10">
                  <c:v>4Tri22</c:v>
                </c:pt>
              </c:strCache>
            </c:strRef>
          </c:cat>
          <c:val>
            <c:numRef>
              <c:f>'g13.2'!$B$34:$L$34</c:f>
              <c:numCache>
                <c:formatCode>0.0</c:formatCode>
                <c:ptCount val="11"/>
                <c:pt idx="0">
                  <c:v>49.063319217584187</c:v>
                </c:pt>
                <c:pt idx="1">
                  <c:v>49.14231734258324</c:v>
                </c:pt>
                <c:pt idx="2">
                  <c:v>49.318327113780647</c:v>
                </c:pt>
                <c:pt idx="3">
                  <c:v>49.92480907402129</c:v>
                </c:pt>
                <c:pt idx="4">
                  <c:v>50.032900348499986</c:v>
                </c:pt>
                <c:pt idx="5">
                  <c:v>50.61282508739103</c:v>
                </c:pt>
                <c:pt idx="6">
                  <c:v>50.821708847401034</c:v>
                </c:pt>
                <c:pt idx="7">
                  <c:v>51.132679922123792</c:v>
                </c:pt>
                <c:pt idx="8">
                  <c:v>50.487471136577447</c:v>
                </c:pt>
                <c:pt idx="9">
                  <c:v>50.545996960429292</c:v>
                </c:pt>
                <c:pt idx="10">
                  <c:v>50.280417365381034</c:v>
                </c:pt>
              </c:numCache>
            </c:numRef>
          </c:val>
          <c:extLst>
            <c:ext xmlns:c16="http://schemas.microsoft.com/office/drawing/2014/chart" uri="{C3380CC4-5D6E-409C-BE32-E72D297353CC}">
              <c16:uniqueId val="{00000000-1FAC-4EE5-8887-69D308579612}"/>
            </c:ext>
          </c:extLst>
        </c:ser>
        <c:ser>
          <c:idx val="1"/>
          <c:order val="1"/>
          <c:tx>
            <c:strRef>
              <c:f>'g13.2'!$A$35</c:f>
              <c:strCache>
                <c:ptCount val="1"/>
                <c:pt idx="0">
                  <c:v>Nordeste</c:v>
                </c:pt>
              </c:strCache>
            </c:strRef>
          </c:tx>
          <c:spPr>
            <a:solidFill>
              <a:schemeClr val="accent2"/>
            </a:solidFill>
            <a:ln>
              <a:noFill/>
            </a:ln>
            <a:effectLst/>
          </c:spPr>
          <c:invertIfNegative val="0"/>
          <c:cat>
            <c:strRef>
              <c:f>'g13.2'!$B$33:$L$33</c:f>
              <c:strCache>
                <c:ptCount val="11"/>
                <c:pt idx="0">
                  <c:v>4Tri12</c:v>
                </c:pt>
                <c:pt idx="1">
                  <c:v>4Tri13</c:v>
                </c:pt>
                <c:pt idx="2">
                  <c:v>4Tri14</c:v>
                </c:pt>
                <c:pt idx="3">
                  <c:v>4Tri15</c:v>
                </c:pt>
                <c:pt idx="4">
                  <c:v>4Tri16</c:v>
                </c:pt>
                <c:pt idx="5">
                  <c:v>4Tri17</c:v>
                </c:pt>
                <c:pt idx="6">
                  <c:v>4Tri18</c:v>
                </c:pt>
                <c:pt idx="7">
                  <c:v>4Tri19</c:v>
                </c:pt>
                <c:pt idx="8">
                  <c:v>1Tri20</c:v>
                </c:pt>
                <c:pt idx="9">
                  <c:v>4Tri21</c:v>
                </c:pt>
                <c:pt idx="10">
                  <c:v>4Tri22</c:v>
                </c:pt>
              </c:strCache>
            </c:strRef>
          </c:cat>
          <c:val>
            <c:numRef>
              <c:f>'g13.2'!$B$35:$L$35</c:f>
              <c:numCache>
                <c:formatCode>0.0</c:formatCode>
                <c:ptCount val="11"/>
                <c:pt idx="0">
                  <c:v>43.633081719724323</c:v>
                </c:pt>
                <c:pt idx="1">
                  <c:v>44.183812199764347</c:v>
                </c:pt>
                <c:pt idx="2">
                  <c:v>44.641698507677887</c:v>
                </c:pt>
                <c:pt idx="3">
                  <c:v>44.719817930935612</c:v>
                </c:pt>
                <c:pt idx="4">
                  <c:v>43.822947664783761</c:v>
                </c:pt>
                <c:pt idx="5">
                  <c:v>43.98291719090571</c:v>
                </c:pt>
                <c:pt idx="6">
                  <c:v>44.140714499726819</c:v>
                </c:pt>
                <c:pt idx="7">
                  <c:v>44.200764349076124</c:v>
                </c:pt>
                <c:pt idx="8">
                  <c:v>43.725050773863714</c:v>
                </c:pt>
                <c:pt idx="10">
                  <c:v>43.55560160958845</c:v>
                </c:pt>
              </c:numCache>
            </c:numRef>
          </c:val>
          <c:extLst>
            <c:ext xmlns:c16="http://schemas.microsoft.com/office/drawing/2014/chart" uri="{C3380CC4-5D6E-409C-BE32-E72D297353CC}">
              <c16:uniqueId val="{00000001-1FAC-4EE5-8887-69D308579612}"/>
            </c:ext>
          </c:extLst>
        </c:ser>
        <c:dLbls>
          <c:showLegendKey val="0"/>
          <c:showVal val="0"/>
          <c:showCatName val="0"/>
          <c:showSerName val="0"/>
          <c:showPercent val="0"/>
          <c:showBubbleSize val="0"/>
        </c:dLbls>
        <c:gapWidth val="50"/>
        <c:axId val="195648488"/>
        <c:axId val="195649664"/>
      </c:barChart>
      <c:lineChart>
        <c:grouping val="standard"/>
        <c:varyColors val="0"/>
        <c:ser>
          <c:idx val="2"/>
          <c:order val="2"/>
          <c:tx>
            <c:strRef>
              <c:f>'g13.2'!$A$36</c:f>
              <c:strCache>
                <c:ptCount val="1"/>
                <c:pt idx="0">
                  <c:v>Sergipe</c:v>
                </c:pt>
              </c:strCache>
            </c:strRef>
          </c:tx>
          <c:spPr>
            <a:ln w="28575" cap="rnd">
              <a:solidFill>
                <a:schemeClr val="accent3"/>
              </a:solidFill>
              <a:round/>
            </a:ln>
            <a:effectLst/>
          </c:spPr>
          <c:marker>
            <c:symbol val="circle"/>
            <c:size val="5"/>
            <c:spPr>
              <a:solidFill>
                <a:srgbClr val="00B050"/>
              </a:solidFill>
              <a:ln w="9525">
                <a:solidFill>
                  <a:schemeClr val="accent3"/>
                </a:solidFill>
              </a:ln>
              <a:effectLst/>
            </c:spPr>
          </c:marker>
          <c:cat>
            <c:strRef>
              <c:f>'g13.2'!$B$33:$L$33</c:f>
              <c:strCache>
                <c:ptCount val="11"/>
                <c:pt idx="0">
                  <c:v>4Tri12</c:v>
                </c:pt>
                <c:pt idx="1">
                  <c:v>4Tri13</c:v>
                </c:pt>
                <c:pt idx="2">
                  <c:v>4Tri14</c:v>
                </c:pt>
                <c:pt idx="3">
                  <c:v>4Tri15</c:v>
                </c:pt>
                <c:pt idx="4">
                  <c:v>4Tri16</c:v>
                </c:pt>
                <c:pt idx="5">
                  <c:v>4Tri17</c:v>
                </c:pt>
                <c:pt idx="6">
                  <c:v>4Tri18</c:v>
                </c:pt>
                <c:pt idx="7">
                  <c:v>4Tri19</c:v>
                </c:pt>
                <c:pt idx="8">
                  <c:v>1Tri20</c:v>
                </c:pt>
                <c:pt idx="9">
                  <c:v>4Tri21</c:v>
                </c:pt>
                <c:pt idx="10">
                  <c:v>4Tri22</c:v>
                </c:pt>
              </c:strCache>
            </c:strRef>
          </c:cat>
          <c:val>
            <c:numRef>
              <c:f>'g13.2'!$B$36:$L$36</c:f>
              <c:numCache>
                <c:formatCode>0.0</c:formatCode>
                <c:ptCount val="11"/>
                <c:pt idx="0">
                  <c:v>47.407407407407412</c:v>
                </c:pt>
                <c:pt idx="1">
                  <c:v>45.896377808344795</c:v>
                </c:pt>
                <c:pt idx="2">
                  <c:v>46.935996368588292</c:v>
                </c:pt>
                <c:pt idx="3">
                  <c:v>45.458633093525179</c:v>
                </c:pt>
                <c:pt idx="4">
                  <c:v>45.701559020044542</c:v>
                </c:pt>
                <c:pt idx="5">
                  <c:v>46.072374227714036</c:v>
                </c:pt>
                <c:pt idx="6">
                  <c:v>46.587926509186353</c:v>
                </c:pt>
                <c:pt idx="7">
                  <c:v>48.785776235906333</c:v>
                </c:pt>
                <c:pt idx="8">
                  <c:v>46.8628299437473</c:v>
                </c:pt>
                <c:pt idx="10">
                  <c:v>46.362098138747889</c:v>
                </c:pt>
              </c:numCache>
            </c:numRef>
          </c:val>
          <c:smooth val="0"/>
          <c:extLst>
            <c:ext xmlns:c16="http://schemas.microsoft.com/office/drawing/2014/chart" uri="{C3380CC4-5D6E-409C-BE32-E72D297353CC}">
              <c16:uniqueId val="{00000009-1FAC-4EE5-8887-69D308579612}"/>
            </c:ext>
          </c:extLst>
        </c:ser>
        <c:dLbls>
          <c:showLegendKey val="0"/>
          <c:showVal val="0"/>
          <c:showCatName val="0"/>
          <c:showSerName val="0"/>
          <c:showPercent val="0"/>
          <c:showBubbleSize val="0"/>
        </c:dLbls>
        <c:marker val="1"/>
        <c:smooth val="0"/>
        <c:axId val="195648488"/>
        <c:axId val="195649664"/>
      </c:lineChart>
      <c:catAx>
        <c:axId val="195648488"/>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pt-BR"/>
          </a:p>
        </c:txPr>
        <c:crossAx val="195649664"/>
        <c:crosses val="autoZero"/>
        <c:auto val="1"/>
        <c:lblAlgn val="ctr"/>
        <c:lblOffset val="100"/>
        <c:noMultiLvlLbl val="0"/>
      </c:catAx>
      <c:valAx>
        <c:axId val="195649664"/>
        <c:scaling>
          <c:orientation val="minMax"/>
        </c:scaling>
        <c:delete val="1"/>
        <c:axPos val="l"/>
        <c:numFmt formatCode="0.0" sourceLinked="1"/>
        <c:majorTickMark val="none"/>
        <c:minorTickMark val="none"/>
        <c:tickLblPos val="nextTo"/>
        <c:crossAx val="195648488"/>
        <c:crosses val="autoZero"/>
        <c:crossBetween val="between"/>
      </c:valAx>
      <c:spPr>
        <a:noFill/>
        <a:ln>
          <a:noFill/>
        </a:ln>
        <a:effectLst/>
      </c:spPr>
    </c:plotArea>
    <c:legend>
      <c:legendPos val="b"/>
      <c:layout>
        <c:manualLayout>
          <c:xMode val="edge"/>
          <c:yMode val="edge"/>
          <c:x val="0.29914348206474189"/>
          <c:y val="0.88850503062117236"/>
          <c:w val="0.54060192475940505"/>
          <c:h val="8.3717191601049873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2022</a:t>
            </a:r>
          </a:p>
        </c:rich>
      </c:tx>
      <c:layout>
        <c:manualLayout>
          <c:xMode val="edge"/>
          <c:yMode val="edge"/>
          <c:x val="1.2500000000000001E-2"/>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'g13.3'!$B$26</c:f>
              <c:strCache>
                <c:ptCount val="1"/>
                <c:pt idx="0">
                  <c:v>2022</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89D7-4822-AA62-96F62E1C891D}"/>
              </c:ext>
            </c:extLst>
          </c:dPt>
          <c:dPt>
            <c:idx val="1"/>
            <c:invertIfNegative val="0"/>
            <c:bubble3D val="0"/>
            <c:spPr>
              <a:solidFill>
                <a:srgbClr val="FF0000"/>
              </a:solidFill>
              <a:ln>
                <a:noFill/>
              </a:ln>
              <a:effectLst/>
            </c:spPr>
            <c:extLst>
              <c:ext xmlns:c16="http://schemas.microsoft.com/office/drawing/2014/chart" uri="{C3380CC4-5D6E-409C-BE32-E72D297353CC}">
                <c16:uniqueId val="{00000003-89D7-4822-AA62-96F62E1C891D}"/>
              </c:ext>
            </c:extLst>
          </c:dPt>
          <c:dPt>
            <c:idx val="2"/>
            <c:invertIfNegative val="0"/>
            <c:bubble3D val="0"/>
            <c:spPr>
              <a:solidFill>
                <a:srgbClr val="00B050"/>
              </a:solidFill>
              <a:ln>
                <a:noFill/>
              </a:ln>
              <a:effectLst/>
            </c:spPr>
            <c:extLst>
              <c:ext xmlns:c16="http://schemas.microsoft.com/office/drawing/2014/chart" uri="{C3380CC4-5D6E-409C-BE32-E72D297353CC}">
                <c16:uniqueId val="{00000005-89D7-4822-AA62-96F62E1C891D}"/>
              </c:ext>
            </c:extLst>
          </c:dPt>
          <c:dLbls>
            <c:dLbl>
              <c:idx val="2"/>
              <c:tx>
                <c:rich>
                  <a:bodyPr/>
                  <a:lstStyle/>
                  <a:p>
                    <a:fld id="{C6A94574-CA08-4CBE-AFCB-6EC239A1597A}" type="VALUE">
                      <a:rPr lang="en-US"/>
                      <a:pPr/>
                      <a:t>[VALOR]</a:t>
                    </a:fld>
                    <a:r>
                      <a:rPr lang="en-US"/>
                      <a:t> (22</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layout>
                    <c:manualLayout>
                      <c:w val="0.214"/>
                      <c:h val="0.11560173535009155"/>
                    </c:manualLayout>
                  </c15:layout>
                  <c15:dlblFieldTable/>
                  <c15:showDataLabelsRange val="0"/>
                </c:ext>
                <c:ext xmlns:c16="http://schemas.microsoft.com/office/drawing/2014/chart" uri="{C3380CC4-5D6E-409C-BE32-E72D297353CC}">
                  <c16:uniqueId val="{00000005-89D7-4822-AA62-96F62E1C89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'g13.3'!$A$27:$A$35</c:f>
              <c:strCache>
                <c:ptCount val="9"/>
                <c:pt idx="0">
                  <c:v>BR</c:v>
                </c:pt>
                <c:pt idx="1">
                  <c:v>NE</c:v>
                </c:pt>
                <c:pt idx="2">
                  <c:v>SE</c:v>
                </c:pt>
                <c:pt idx="3">
                  <c:v>RR</c:v>
                </c:pt>
                <c:pt idx="4">
                  <c:v>RS</c:v>
                </c:pt>
                <c:pt idx="5">
                  <c:v>MT</c:v>
                </c:pt>
                <c:pt idx="6">
                  <c:v>MS</c:v>
                </c:pt>
                <c:pt idx="7">
                  <c:v>SC</c:v>
                </c:pt>
                <c:pt idx="8">
                  <c:v>RO</c:v>
                </c:pt>
              </c:strCache>
            </c:strRef>
          </c:cat>
          <c:val>
            <c:numRef>
              <c:f>'g13.3'!$B$27:$B$35</c:f>
              <c:numCache>
                <c:formatCode>0.0%</c:formatCode>
                <c:ptCount val="9"/>
                <c:pt idx="0">
                  <c:v>0.92058698189768584</c:v>
                </c:pt>
                <c:pt idx="1">
                  <c:v>0.89139571768437753</c:v>
                </c:pt>
                <c:pt idx="2">
                  <c:v>0.88047445255474455</c:v>
                </c:pt>
                <c:pt idx="3">
                  <c:v>0.95131086142322097</c:v>
                </c:pt>
                <c:pt idx="4">
                  <c:v>0.95368589743589749</c:v>
                </c:pt>
                <c:pt idx="5">
                  <c:v>0.96440306681270538</c:v>
                </c:pt>
                <c:pt idx="6">
                  <c:v>0.96653279785809909</c:v>
                </c:pt>
                <c:pt idx="7">
                  <c:v>0.96768707482993199</c:v>
                </c:pt>
                <c:pt idx="8">
                  <c:v>0.96962616822429903</c:v>
                </c:pt>
              </c:numCache>
            </c:numRef>
          </c:val>
          <c:extLst>
            <c:ext xmlns:c16="http://schemas.microsoft.com/office/drawing/2014/chart" uri="{C3380CC4-5D6E-409C-BE32-E72D297353CC}">
              <c16:uniqueId val="{00000006-89D7-4822-AA62-96F62E1C891D}"/>
            </c:ext>
          </c:extLst>
        </c:ser>
        <c:dLbls>
          <c:showLegendKey val="0"/>
          <c:showVal val="0"/>
          <c:showCatName val="0"/>
          <c:showSerName val="0"/>
          <c:showPercent val="0"/>
          <c:showBubbleSize val="0"/>
        </c:dLbls>
        <c:gapWidth val="50"/>
        <c:axId val="559342560"/>
        <c:axId val="559339936"/>
      </c:barChart>
      <c:catAx>
        <c:axId val="559342560"/>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9339936"/>
        <c:crosses val="autoZero"/>
        <c:auto val="1"/>
        <c:lblAlgn val="ctr"/>
        <c:lblOffset val="100"/>
        <c:noMultiLvlLbl val="0"/>
      </c:catAx>
      <c:valAx>
        <c:axId val="559339936"/>
        <c:scaling>
          <c:orientation val="minMax"/>
        </c:scaling>
        <c:delete val="1"/>
        <c:axPos val="b"/>
        <c:numFmt formatCode="0.0%" sourceLinked="1"/>
        <c:majorTickMark val="none"/>
        <c:minorTickMark val="none"/>
        <c:tickLblPos val="nextTo"/>
        <c:crossAx val="559342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spc="0" baseline="0">
                <a:solidFill>
                  <a:sysClr val="windowText" lastClr="000000">
                    <a:lumMod val="65000"/>
                    <a:lumOff val="35000"/>
                  </a:sysClr>
                </a:solidFill>
                <a:latin typeface="+mn-lt"/>
                <a:ea typeface="+mn-ea"/>
                <a:cs typeface="+mn-cs"/>
              </a:defRPr>
            </a:pPr>
            <a:r>
              <a:rPr lang="en-US" sz="1000"/>
              <a:t>(pontos percentuais)</a:t>
            </a:r>
          </a:p>
          <a:p>
            <a:pPr marL="0" marR="0" lvl="0" indent="0" algn="ctr" defTabSz="914400" rtl="0" eaLnBrk="1" fontAlgn="auto" latinLnBrk="0" hangingPunct="1">
              <a:lnSpc>
                <a:spcPct val="100000"/>
              </a:lnSpc>
              <a:spcBef>
                <a:spcPts val="0"/>
              </a:spcBef>
              <a:spcAft>
                <a:spcPts val="0"/>
              </a:spcAft>
              <a:buClrTx/>
              <a:buSzTx/>
              <a:buFontTx/>
              <a:buNone/>
              <a:tabLst/>
              <a:defRPr sz="1000">
                <a:solidFill>
                  <a:sysClr val="windowText" lastClr="000000">
                    <a:lumMod val="65000"/>
                    <a:lumOff val="35000"/>
                  </a:sysClr>
                </a:solidFill>
              </a:defRPr>
            </a:pPr>
            <a:r>
              <a:rPr lang="pt-BR" sz="1000" b="0" i="0" baseline="0">
                <a:effectLst/>
              </a:rPr>
              <a:t>2022</a:t>
            </a:r>
            <a:r>
              <a:rPr lang="en-US" sz="1000"/>
              <a:t>-2012</a:t>
            </a:r>
          </a:p>
        </c:rich>
      </c:tx>
      <c:layout>
        <c:manualLayout>
          <c:xMode val="edge"/>
          <c:yMode val="edge"/>
          <c:x val="1.2500000000000001E-2"/>
          <c:y val="1.388888888888888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spc="0" baseline="0">
              <a:solidFill>
                <a:sysClr val="windowText" lastClr="000000">
                  <a:lumMod val="65000"/>
                  <a:lumOff val="35000"/>
                </a:sysClr>
              </a:solidFill>
              <a:latin typeface="+mn-lt"/>
              <a:ea typeface="+mn-ea"/>
              <a:cs typeface="+mn-cs"/>
            </a:defRPr>
          </a:pPr>
          <a:endParaRPr lang="pt-BR"/>
        </a:p>
      </c:txPr>
    </c:title>
    <c:autoTitleDeleted val="0"/>
    <c:plotArea>
      <c:layout/>
      <c:barChart>
        <c:barDir val="bar"/>
        <c:grouping val="clustered"/>
        <c:varyColors val="0"/>
        <c:ser>
          <c:idx val="0"/>
          <c:order val="0"/>
          <c:tx>
            <c:strRef>
              <c:f>'g13.3'!$E$26</c:f>
              <c:strCache>
                <c:ptCount val="1"/>
                <c:pt idx="0">
                  <c:v>2022-2012</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150A-4420-BDA1-5B8ADC33C6E2}"/>
              </c:ext>
            </c:extLst>
          </c:dPt>
          <c:dPt>
            <c:idx val="1"/>
            <c:invertIfNegative val="0"/>
            <c:bubble3D val="0"/>
            <c:spPr>
              <a:solidFill>
                <a:srgbClr val="FF0000"/>
              </a:solidFill>
              <a:ln>
                <a:noFill/>
              </a:ln>
              <a:effectLst/>
            </c:spPr>
            <c:extLst>
              <c:ext xmlns:c16="http://schemas.microsoft.com/office/drawing/2014/chart" uri="{C3380CC4-5D6E-409C-BE32-E72D297353CC}">
                <c16:uniqueId val="{00000003-150A-4420-BDA1-5B8ADC33C6E2}"/>
              </c:ext>
            </c:extLst>
          </c:dPt>
          <c:dPt>
            <c:idx val="2"/>
            <c:invertIfNegative val="0"/>
            <c:bubble3D val="0"/>
            <c:spPr>
              <a:solidFill>
                <a:srgbClr val="00B050"/>
              </a:solidFill>
              <a:ln>
                <a:noFill/>
              </a:ln>
              <a:effectLst/>
            </c:spPr>
            <c:extLst>
              <c:ext xmlns:c16="http://schemas.microsoft.com/office/drawing/2014/chart" uri="{C3380CC4-5D6E-409C-BE32-E72D297353CC}">
                <c16:uniqueId val="{00000005-150A-4420-BDA1-5B8ADC33C6E2}"/>
              </c:ext>
            </c:extLst>
          </c:dPt>
          <c:dLbls>
            <c:dLbl>
              <c:idx val="2"/>
              <c:tx>
                <c:rich>
                  <a:bodyPr/>
                  <a:lstStyle/>
                  <a:p>
                    <a:fld id="{6E48DDE5-404F-487D-97AB-7A9D14D948D6}" type="VALUE">
                      <a:rPr lang="en-US"/>
                      <a:pPr/>
                      <a:t>[VALOR]</a:t>
                    </a:fld>
                    <a:r>
                      <a:rPr lang="en-US"/>
                      <a:t> (21</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50A-4420-BDA1-5B8ADC33C6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'g13.3'!$D$27:$D$34</c:f>
              <c:strCache>
                <c:ptCount val="8"/>
                <c:pt idx="0">
                  <c:v>BR</c:v>
                </c:pt>
                <c:pt idx="1">
                  <c:v>NE</c:v>
                </c:pt>
                <c:pt idx="2">
                  <c:v>SE</c:v>
                </c:pt>
                <c:pt idx="3">
                  <c:v>MS</c:v>
                </c:pt>
                <c:pt idx="4">
                  <c:v>RN</c:v>
                </c:pt>
                <c:pt idx="5">
                  <c:v>AL</c:v>
                </c:pt>
                <c:pt idx="6">
                  <c:v>RO</c:v>
                </c:pt>
                <c:pt idx="7">
                  <c:v>TO</c:v>
                </c:pt>
              </c:strCache>
            </c:strRef>
          </c:cat>
          <c:val>
            <c:numRef>
              <c:f>'g13.3'!$E$27:$E$34</c:f>
              <c:numCache>
                <c:formatCode>_(* #,##0.00_);_(* \(#,##0.00\);_(* "-"??_);_(@_)</c:formatCode>
                <c:ptCount val="8"/>
                <c:pt idx="0">
                  <c:v>-1.0271405722790505</c:v>
                </c:pt>
                <c:pt idx="1">
                  <c:v>-1.4834694751375221</c:v>
                </c:pt>
                <c:pt idx="2">
                  <c:v>-2.2845859945255453</c:v>
                </c:pt>
                <c:pt idx="3">
                  <c:v>1.6572511916875921</c:v>
                </c:pt>
                <c:pt idx="4">
                  <c:v>1.7063766114180479</c:v>
                </c:pt>
                <c:pt idx="5">
                  <c:v>1.7998465827237076</c:v>
                </c:pt>
                <c:pt idx="6">
                  <c:v>2.3042317292621961</c:v>
                </c:pt>
                <c:pt idx="7">
                  <c:v>2.5628693657108848</c:v>
                </c:pt>
              </c:numCache>
            </c:numRef>
          </c:val>
          <c:extLst>
            <c:ext xmlns:c16="http://schemas.microsoft.com/office/drawing/2014/chart" uri="{C3380CC4-5D6E-409C-BE32-E72D297353CC}">
              <c16:uniqueId val="{00000006-150A-4420-BDA1-5B8ADC33C6E2}"/>
            </c:ext>
          </c:extLst>
        </c:ser>
        <c:dLbls>
          <c:showLegendKey val="0"/>
          <c:showVal val="0"/>
          <c:showCatName val="0"/>
          <c:showSerName val="0"/>
          <c:showPercent val="0"/>
          <c:showBubbleSize val="0"/>
        </c:dLbls>
        <c:gapWidth val="50"/>
        <c:axId val="559342560"/>
        <c:axId val="559339936"/>
      </c:barChart>
      <c:catAx>
        <c:axId val="559342560"/>
        <c:scaling>
          <c:orientation val="minMax"/>
        </c:scaling>
        <c:delete val="0"/>
        <c:axPos val="l"/>
        <c:numFmt formatCode="General" sourceLinked="1"/>
        <c:majorTickMark val="cross"/>
        <c:minorTickMark val="none"/>
        <c:tickLblPos val="high"/>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9339936"/>
        <c:crosses val="autoZero"/>
        <c:auto val="1"/>
        <c:lblAlgn val="ctr"/>
        <c:lblOffset val="100"/>
        <c:noMultiLvlLbl val="0"/>
      </c:catAx>
      <c:valAx>
        <c:axId val="559339936"/>
        <c:scaling>
          <c:orientation val="minMax"/>
        </c:scaling>
        <c:delete val="1"/>
        <c:axPos val="b"/>
        <c:numFmt formatCode="_(* #,##0.00_);_(* \(#,##0.00\);_(* &quot;-&quot;??_);_(@_)" sourceLinked="1"/>
        <c:majorTickMark val="none"/>
        <c:minorTickMark val="none"/>
        <c:tickLblPos val="nextTo"/>
        <c:crossAx val="559342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9.7222222222222224E-2"/>
          <c:w val="0.93888888888888888"/>
          <c:h val="0.68947506561679794"/>
        </c:manualLayout>
      </c:layout>
      <c:barChart>
        <c:barDir val="col"/>
        <c:grouping val="clustered"/>
        <c:varyColors val="0"/>
        <c:ser>
          <c:idx val="0"/>
          <c:order val="0"/>
          <c:tx>
            <c:strRef>
              <c:f>'g13.4'!$A$23</c:f>
              <c:strCache>
                <c:ptCount val="1"/>
                <c:pt idx="0">
                  <c:v>Brasil</c:v>
                </c:pt>
              </c:strCache>
            </c:strRef>
          </c:tx>
          <c:spPr>
            <a:solidFill>
              <a:srgbClr val="FFC000"/>
            </a:solidFill>
            <a:ln>
              <a:noFill/>
            </a:ln>
            <a:effectLst/>
          </c:spPr>
          <c:invertIfNegative val="0"/>
          <c:cat>
            <c:strRef>
              <c:f>'g13.4'!$B$22:$L$22</c:f>
              <c:strCache>
                <c:ptCount val="11"/>
                <c:pt idx="0">
                  <c:v>4Tri12</c:v>
                </c:pt>
                <c:pt idx="1">
                  <c:v>4Tri13</c:v>
                </c:pt>
                <c:pt idx="2">
                  <c:v>4Tri14</c:v>
                </c:pt>
                <c:pt idx="3">
                  <c:v>4Tri15</c:v>
                </c:pt>
                <c:pt idx="4">
                  <c:v>4Tri16</c:v>
                </c:pt>
                <c:pt idx="5">
                  <c:v>4Tri17</c:v>
                </c:pt>
                <c:pt idx="6">
                  <c:v>4Tri18</c:v>
                </c:pt>
                <c:pt idx="7">
                  <c:v>4Tri19</c:v>
                </c:pt>
                <c:pt idx="8">
                  <c:v>1Tri20</c:v>
                </c:pt>
                <c:pt idx="9">
                  <c:v>4Tri21</c:v>
                </c:pt>
                <c:pt idx="10">
                  <c:v>4Tri22</c:v>
                </c:pt>
              </c:strCache>
            </c:strRef>
          </c:cat>
          <c:val>
            <c:numRef>
              <c:f>'g13.4'!$B$23:$L$23</c:f>
              <c:numCache>
                <c:formatCode>0.0</c:formatCode>
                <c:ptCount val="11"/>
                <c:pt idx="0">
                  <c:v>93.085838762047629</c:v>
                </c:pt>
                <c:pt idx="1">
                  <c:v>93.743961106986291</c:v>
                </c:pt>
                <c:pt idx="2">
                  <c:v>93.414124361911661</c:v>
                </c:pt>
                <c:pt idx="3">
                  <c:v>90.922156160176399</c:v>
                </c:pt>
                <c:pt idx="4">
                  <c:v>87.846078908913782</c:v>
                </c:pt>
                <c:pt idx="5">
                  <c:v>88.103016755507156</c:v>
                </c:pt>
                <c:pt idx="6">
                  <c:v>88.283764523771325</c:v>
                </c:pt>
                <c:pt idx="7">
                  <c:v>88.918989368634684</c:v>
                </c:pt>
                <c:pt idx="8">
                  <c:v>87.626925646744397</c:v>
                </c:pt>
                <c:pt idx="9">
                  <c:v>88.853727797472118</c:v>
                </c:pt>
                <c:pt idx="10">
                  <c:v>92.058698189768577</c:v>
                </c:pt>
              </c:numCache>
            </c:numRef>
          </c:val>
          <c:extLst>
            <c:ext xmlns:c16="http://schemas.microsoft.com/office/drawing/2014/chart" uri="{C3380CC4-5D6E-409C-BE32-E72D297353CC}">
              <c16:uniqueId val="{00000000-7AAE-4DC6-AAAA-97248AF59368}"/>
            </c:ext>
          </c:extLst>
        </c:ser>
        <c:ser>
          <c:idx val="1"/>
          <c:order val="1"/>
          <c:tx>
            <c:strRef>
              <c:f>'g13.4'!$A$24</c:f>
              <c:strCache>
                <c:ptCount val="1"/>
                <c:pt idx="0">
                  <c:v>Nordeste</c:v>
                </c:pt>
              </c:strCache>
            </c:strRef>
          </c:tx>
          <c:spPr>
            <a:solidFill>
              <a:srgbClr val="FF2121"/>
            </a:solidFill>
            <a:ln>
              <a:noFill/>
            </a:ln>
            <a:effectLst/>
          </c:spPr>
          <c:invertIfNegative val="0"/>
          <c:cat>
            <c:strRef>
              <c:f>'g13.4'!$B$22:$L$22</c:f>
              <c:strCache>
                <c:ptCount val="11"/>
                <c:pt idx="0">
                  <c:v>4Tri12</c:v>
                </c:pt>
                <c:pt idx="1">
                  <c:v>4Tri13</c:v>
                </c:pt>
                <c:pt idx="2">
                  <c:v>4Tri14</c:v>
                </c:pt>
                <c:pt idx="3">
                  <c:v>4Tri15</c:v>
                </c:pt>
                <c:pt idx="4">
                  <c:v>4Tri16</c:v>
                </c:pt>
                <c:pt idx="5">
                  <c:v>4Tri17</c:v>
                </c:pt>
                <c:pt idx="6">
                  <c:v>4Tri18</c:v>
                </c:pt>
                <c:pt idx="7">
                  <c:v>4Tri19</c:v>
                </c:pt>
                <c:pt idx="8">
                  <c:v>1Tri20</c:v>
                </c:pt>
                <c:pt idx="9">
                  <c:v>4Tri21</c:v>
                </c:pt>
                <c:pt idx="10">
                  <c:v>4Tri22</c:v>
                </c:pt>
              </c:strCache>
            </c:strRef>
          </c:cat>
          <c:val>
            <c:numRef>
              <c:f>'g13.4'!$B$24:$L$24</c:f>
              <c:numCache>
                <c:formatCode>0.0</c:formatCode>
                <c:ptCount val="11"/>
                <c:pt idx="0">
                  <c:v>90.623041243575273</c:v>
                </c:pt>
                <c:pt idx="1">
                  <c:v>92.036596373184537</c:v>
                </c:pt>
                <c:pt idx="2">
                  <c:v>91.667003108724614</c:v>
                </c:pt>
                <c:pt idx="3">
                  <c:v>89.408936084952913</c:v>
                </c:pt>
                <c:pt idx="4">
                  <c:v>85.479608018541867</c:v>
                </c:pt>
                <c:pt idx="5">
                  <c:v>86.027397260273972</c:v>
                </c:pt>
                <c:pt idx="6">
                  <c:v>85.462168097424637</c:v>
                </c:pt>
                <c:pt idx="7">
                  <c:v>86.241224765002173</c:v>
                </c:pt>
                <c:pt idx="8">
                  <c:v>84.219588371906781</c:v>
                </c:pt>
                <c:pt idx="10">
                  <c:v>89.139571768437747</c:v>
                </c:pt>
              </c:numCache>
            </c:numRef>
          </c:val>
          <c:extLst>
            <c:ext xmlns:c16="http://schemas.microsoft.com/office/drawing/2014/chart" uri="{C3380CC4-5D6E-409C-BE32-E72D297353CC}">
              <c16:uniqueId val="{00000001-7AAE-4DC6-AAAA-97248AF59368}"/>
            </c:ext>
          </c:extLst>
        </c:ser>
        <c:dLbls>
          <c:showLegendKey val="0"/>
          <c:showVal val="0"/>
          <c:showCatName val="0"/>
          <c:showSerName val="0"/>
          <c:showPercent val="0"/>
          <c:showBubbleSize val="0"/>
        </c:dLbls>
        <c:gapWidth val="100"/>
        <c:axId val="195648488"/>
        <c:axId val="195649664"/>
      </c:barChart>
      <c:lineChart>
        <c:grouping val="standard"/>
        <c:varyColors val="0"/>
        <c:ser>
          <c:idx val="2"/>
          <c:order val="2"/>
          <c:tx>
            <c:strRef>
              <c:f>'g13.4'!$A$25</c:f>
              <c:strCache>
                <c:ptCount val="1"/>
                <c:pt idx="0">
                  <c:v>Sergipe</c:v>
                </c:pt>
              </c:strCache>
            </c:strRef>
          </c:tx>
          <c:spPr>
            <a:ln w="28575" cap="rnd">
              <a:solidFill>
                <a:srgbClr val="00B050"/>
              </a:solidFill>
              <a:round/>
            </a:ln>
            <a:effectLst/>
          </c:spPr>
          <c:marker>
            <c:symbol val="circle"/>
            <c:size val="5"/>
            <c:spPr>
              <a:solidFill>
                <a:srgbClr val="00B050"/>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'g13.4'!$B$22:$L$22</c:f>
              <c:strCache>
                <c:ptCount val="11"/>
                <c:pt idx="0">
                  <c:v>4Tri12</c:v>
                </c:pt>
                <c:pt idx="1">
                  <c:v>4Tri13</c:v>
                </c:pt>
                <c:pt idx="2">
                  <c:v>4Tri14</c:v>
                </c:pt>
                <c:pt idx="3">
                  <c:v>4Tri15</c:v>
                </c:pt>
                <c:pt idx="4">
                  <c:v>4Tri16</c:v>
                </c:pt>
                <c:pt idx="5">
                  <c:v>4Tri17</c:v>
                </c:pt>
                <c:pt idx="6">
                  <c:v>4Tri18</c:v>
                </c:pt>
                <c:pt idx="7">
                  <c:v>4Tri19</c:v>
                </c:pt>
                <c:pt idx="8">
                  <c:v>1Tri20</c:v>
                </c:pt>
                <c:pt idx="9">
                  <c:v>4Tri21</c:v>
                </c:pt>
                <c:pt idx="10">
                  <c:v>4Tri22</c:v>
                </c:pt>
              </c:strCache>
            </c:strRef>
          </c:cat>
          <c:val>
            <c:numRef>
              <c:f>'g13.4'!$B$25:$L$25</c:f>
              <c:numCache>
                <c:formatCode>0.0</c:formatCode>
                <c:ptCount val="11"/>
                <c:pt idx="0">
                  <c:v>90.33203125</c:v>
                </c:pt>
                <c:pt idx="1">
                  <c:v>91.208791208791212</c:v>
                </c:pt>
                <c:pt idx="2">
                  <c:v>91.005802707930371</c:v>
                </c:pt>
                <c:pt idx="3">
                  <c:v>89.910979228486639</c:v>
                </c:pt>
                <c:pt idx="4">
                  <c:v>84.795321637426895</c:v>
                </c:pt>
                <c:pt idx="5">
                  <c:v>86.494252873563212</c:v>
                </c:pt>
                <c:pt idx="6">
                  <c:v>84.788732394366193</c:v>
                </c:pt>
                <c:pt idx="7">
                  <c:v>85.066666666666663</c:v>
                </c:pt>
                <c:pt idx="8">
                  <c:v>84.210526315789465</c:v>
                </c:pt>
                <c:pt idx="10">
                  <c:v>88.047445255474457</c:v>
                </c:pt>
              </c:numCache>
            </c:numRef>
          </c:val>
          <c:smooth val="0"/>
          <c:extLst>
            <c:ext xmlns:c16="http://schemas.microsoft.com/office/drawing/2014/chart" uri="{C3380CC4-5D6E-409C-BE32-E72D297353CC}">
              <c16:uniqueId val="{0000000A-7AAE-4DC6-AAAA-97248AF59368}"/>
            </c:ext>
          </c:extLst>
        </c:ser>
        <c:dLbls>
          <c:showLegendKey val="0"/>
          <c:showVal val="0"/>
          <c:showCatName val="0"/>
          <c:showSerName val="0"/>
          <c:showPercent val="0"/>
          <c:showBubbleSize val="0"/>
        </c:dLbls>
        <c:marker val="1"/>
        <c:smooth val="0"/>
        <c:axId val="195648488"/>
        <c:axId val="195649664"/>
      </c:lineChart>
      <c:catAx>
        <c:axId val="195648488"/>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pt-BR"/>
          </a:p>
        </c:txPr>
        <c:crossAx val="195649664"/>
        <c:crosses val="autoZero"/>
        <c:auto val="1"/>
        <c:lblAlgn val="ctr"/>
        <c:lblOffset val="100"/>
        <c:noMultiLvlLbl val="0"/>
      </c:catAx>
      <c:valAx>
        <c:axId val="195649664"/>
        <c:scaling>
          <c:orientation val="minMax"/>
        </c:scaling>
        <c:delete val="1"/>
        <c:axPos val="l"/>
        <c:numFmt formatCode="0.0" sourceLinked="1"/>
        <c:majorTickMark val="none"/>
        <c:minorTickMark val="none"/>
        <c:tickLblPos val="nextTo"/>
        <c:crossAx val="195648488"/>
        <c:crosses val="autoZero"/>
        <c:crossBetween val="between"/>
      </c:valAx>
      <c:spPr>
        <a:noFill/>
        <a:ln>
          <a:noFill/>
        </a:ln>
        <a:effectLst/>
      </c:spPr>
    </c:plotArea>
    <c:legend>
      <c:legendPos val="b"/>
      <c:layout>
        <c:manualLayout>
          <c:xMode val="edge"/>
          <c:yMode val="edge"/>
          <c:x val="0.29914348206474189"/>
          <c:y val="0.88850503062117236"/>
          <c:w val="0.54060192475940505"/>
          <c:h val="8.3717191601049873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 4º trim 2022</a:t>
            </a:r>
          </a:p>
        </c:rich>
      </c:tx>
      <c:layout>
        <c:manualLayout>
          <c:xMode val="edge"/>
          <c:yMode val="edge"/>
          <c:x val="1.2500000000000001E-2"/>
          <c:y val="1.3888888888888888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0439238845144357"/>
          <c:y val="0.20560185185185184"/>
          <c:w val="0.89560761154855639"/>
          <c:h val="0.7434722222222222"/>
        </c:manualLayout>
      </c:layout>
      <c:barChart>
        <c:barDir val="bar"/>
        <c:grouping val="clustered"/>
        <c:varyColors val="0"/>
        <c:ser>
          <c:idx val="0"/>
          <c:order val="0"/>
          <c:tx>
            <c:strRef>
              <c:f>'g13.5'!$T$40</c:f>
              <c:strCache>
                <c:ptCount val="1"/>
                <c:pt idx="0">
                  <c:v>4º tri 2022</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A979-4240-B3EE-A86A41BFA63F}"/>
              </c:ext>
            </c:extLst>
          </c:dPt>
          <c:dPt>
            <c:idx val="1"/>
            <c:invertIfNegative val="0"/>
            <c:bubble3D val="0"/>
            <c:spPr>
              <a:solidFill>
                <a:srgbClr val="FF2121"/>
              </a:solidFill>
              <a:ln>
                <a:noFill/>
              </a:ln>
              <a:effectLst/>
            </c:spPr>
            <c:extLst>
              <c:ext xmlns:c16="http://schemas.microsoft.com/office/drawing/2014/chart" uri="{C3380CC4-5D6E-409C-BE32-E72D297353CC}">
                <c16:uniqueId val="{00000003-A979-4240-B3EE-A86A41BFA63F}"/>
              </c:ext>
            </c:extLst>
          </c:dPt>
          <c:dPt>
            <c:idx val="2"/>
            <c:invertIfNegative val="0"/>
            <c:bubble3D val="0"/>
            <c:spPr>
              <a:solidFill>
                <a:srgbClr val="0070C0"/>
              </a:solidFill>
              <a:ln>
                <a:noFill/>
              </a:ln>
              <a:effectLst/>
            </c:spPr>
            <c:extLst>
              <c:ext xmlns:c16="http://schemas.microsoft.com/office/drawing/2014/chart" uri="{C3380CC4-5D6E-409C-BE32-E72D297353CC}">
                <c16:uniqueId val="{00000005-26F0-4956-B198-9AD5F56A9DBC}"/>
              </c:ext>
            </c:extLst>
          </c:dPt>
          <c:dPt>
            <c:idx val="4"/>
            <c:invertIfNegative val="0"/>
            <c:bubble3D val="0"/>
            <c:spPr>
              <a:solidFill>
                <a:srgbClr val="00B050"/>
              </a:solidFill>
              <a:ln>
                <a:noFill/>
              </a:ln>
              <a:effectLst/>
            </c:spPr>
            <c:extLst>
              <c:ext xmlns:c16="http://schemas.microsoft.com/office/drawing/2014/chart" uri="{C3380CC4-5D6E-409C-BE32-E72D297353CC}">
                <c16:uniqueId val="{00000008-9360-489E-9206-3C35242BC7BB}"/>
              </c:ext>
            </c:extLst>
          </c:dPt>
          <c:dLbls>
            <c:dLbl>
              <c:idx val="4"/>
              <c:tx>
                <c:rich>
                  <a:bodyPr/>
                  <a:lstStyle/>
                  <a:p>
                    <a:fld id="{13FAC879-D7EF-4D73-8D0D-26B5253603D2}" type="VALUE">
                      <a:rPr lang="en-US"/>
                      <a:pPr/>
                      <a:t>[VALOR]</a:t>
                    </a:fld>
                    <a:r>
                      <a:rPr lang="en-US"/>
                      <a:t> (4º)</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9360-489E-9206-3C35242BC7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'g13.5'!$S$41:$S$48</c:f>
              <c:strCache>
                <c:ptCount val="8"/>
                <c:pt idx="0">
                  <c:v>BR</c:v>
                </c:pt>
                <c:pt idx="1">
                  <c:v>NE</c:v>
                </c:pt>
                <c:pt idx="2">
                  <c:v>PB</c:v>
                </c:pt>
                <c:pt idx="3">
                  <c:v>RJ</c:v>
                </c:pt>
                <c:pt idx="4">
                  <c:v>SE</c:v>
                </c:pt>
                <c:pt idx="5">
                  <c:v>PE</c:v>
                </c:pt>
                <c:pt idx="6">
                  <c:v>AP</c:v>
                </c:pt>
                <c:pt idx="7">
                  <c:v>BA</c:v>
                </c:pt>
              </c:strCache>
            </c:strRef>
          </c:cat>
          <c:val>
            <c:numRef>
              <c:f>'g13.5'!$T$41:$T$48</c:f>
              <c:numCache>
                <c:formatCode>General</c:formatCode>
                <c:ptCount val="8"/>
                <c:pt idx="0">
                  <c:v>7.9</c:v>
                </c:pt>
                <c:pt idx="1">
                  <c:v>10.9</c:v>
                </c:pt>
                <c:pt idx="2">
                  <c:v>10.3</c:v>
                </c:pt>
                <c:pt idx="3">
                  <c:v>11.4</c:v>
                </c:pt>
                <c:pt idx="4">
                  <c:v>11.9</c:v>
                </c:pt>
                <c:pt idx="5">
                  <c:v>12.3</c:v>
                </c:pt>
                <c:pt idx="6">
                  <c:v>13.3</c:v>
                </c:pt>
                <c:pt idx="7">
                  <c:v>13.5</c:v>
                </c:pt>
              </c:numCache>
            </c:numRef>
          </c:val>
          <c:extLst>
            <c:ext xmlns:c16="http://schemas.microsoft.com/office/drawing/2014/chart" uri="{C3380CC4-5D6E-409C-BE32-E72D297353CC}">
              <c16:uniqueId val="{00000006-A979-4240-B3EE-A86A41BFA63F}"/>
            </c:ext>
          </c:extLst>
        </c:ser>
        <c:dLbls>
          <c:showLegendKey val="0"/>
          <c:showVal val="0"/>
          <c:showCatName val="0"/>
          <c:showSerName val="0"/>
          <c:showPercent val="0"/>
          <c:showBubbleSize val="0"/>
        </c:dLbls>
        <c:gapWidth val="50"/>
        <c:axId val="559342560"/>
        <c:axId val="559339936"/>
      </c:barChart>
      <c:catAx>
        <c:axId val="559342560"/>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9339936"/>
        <c:crosses val="autoZero"/>
        <c:auto val="1"/>
        <c:lblAlgn val="ctr"/>
        <c:lblOffset val="100"/>
        <c:noMultiLvlLbl val="0"/>
      </c:catAx>
      <c:valAx>
        <c:axId val="559339936"/>
        <c:scaling>
          <c:orientation val="minMax"/>
        </c:scaling>
        <c:delete val="1"/>
        <c:axPos val="b"/>
        <c:numFmt formatCode="General" sourceLinked="1"/>
        <c:majorTickMark val="none"/>
        <c:minorTickMark val="none"/>
        <c:tickLblPos val="nextTo"/>
        <c:crossAx val="559342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spc="0" baseline="0">
                <a:solidFill>
                  <a:sysClr val="windowText" lastClr="000000">
                    <a:lumMod val="65000"/>
                    <a:lumOff val="35000"/>
                  </a:sysClr>
                </a:solidFill>
                <a:latin typeface="+mn-lt"/>
                <a:ea typeface="+mn-ea"/>
                <a:cs typeface="+mn-cs"/>
              </a:defRPr>
            </a:pPr>
            <a:r>
              <a:rPr lang="en-US" sz="1000"/>
              <a:t>(pontos percentuais)</a:t>
            </a:r>
          </a:p>
          <a:p>
            <a:pPr marL="0" marR="0" lvl="0" indent="0" algn="ctr" defTabSz="914400" rtl="0" eaLnBrk="1" fontAlgn="auto" latinLnBrk="0" hangingPunct="1">
              <a:lnSpc>
                <a:spcPct val="100000"/>
              </a:lnSpc>
              <a:spcBef>
                <a:spcPts val="0"/>
              </a:spcBef>
              <a:spcAft>
                <a:spcPts val="0"/>
              </a:spcAft>
              <a:buClrTx/>
              <a:buSzTx/>
              <a:buFontTx/>
              <a:buNone/>
              <a:tabLst/>
              <a:defRPr sz="1000">
                <a:solidFill>
                  <a:sysClr val="windowText" lastClr="000000">
                    <a:lumMod val="65000"/>
                    <a:lumOff val="35000"/>
                  </a:sysClr>
                </a:solidFill>
              </a:defRPr>
            </a:pPr>
            <a:r>
              <a:rPr lang="en-US" sz="1000" b="0" i="0" baseline="0">
                <a:effectLst/>
              </a:rPr>
              <a:t>2022</a:t>
            </a:r>
            <a:r>
              <a:rPr lang="en-US" sz="1000"/>
              <a:t>-2012</a:t>
            </a:r>
          </a:p>
        </c:rich>
      </c:tx>
      <c:layout>
        <c:manualLayout>
          <c:xMode val="edge"/>
          <c:yMode val="edge"/>
          <c:x val="1.2500000000000001E-2"/>
          <c:y val="1.388888888888888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spc="0" baseline="0">
              <a:solidFill>
                <a:sysClr val="windowText" lastClr="000000">
                  <a:lumMod val="65000"/>
                  <a:lumOff val="35000"/>
                </a:sysClr>
              </a:solidFill>
              <a:latin typeface="+mn-lt"/>
              <a:ea typeface="+mn-ea"/>
              <a:cs typeface="+mn-cs"/>
            </a:defRPr>
          </a:pPr>
          <a:endParaRPr lang="pt-BR"/>
        </a:p>
      </c:txPr>
    </c:title>
    <c:autoTitleDeleted val="0"/>
    <c:plotArea>
      <c:layout/>
      <c:barChart>
        <c:barDir val="bar"/>
        <c:grouping val="clustered"/>
        <c:varyColors val="0"/>
        <c:ser>
          <c:idx val="0"/>
          <c:order val="0"/>
          <c:tx>
            <c:strRef>
              <c:f>'g13.5'!$W$40</c:f>
              <c:strCache>
                <c:ptCount val="1"/>
                <c:pt idx="0">
                  <c:v>2022-2012</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2AC2-4EC6-A602-468389A7E166}"/>
              </c:ext>
            </c:extLst>
          </c:dPt>
          <c:dPt>
            <c:idx val="1"/>
            <c:invertIfNegative val="0"/>
            <c:bubble3D val="0"/>
            <c:spPr>
              <a:solidFill>
                <a:srgbClr val="FF2121"/>
              </a:solidFill>
              <a:ln>
                <a:noFill/>
              </a:ln>
              <a:effectLst/>
            </c:spPr>
            <c:extLst>
              <c:ext xmlns:c16="http://schemas.microsoft.com/office/drawing/2014/chart" uri="{C3380CC4-5D6E-409C-BE32-E72D297353CC}">
                <c16:uniqueId val="{00000003-2AC2-4EC6-A602-468389A7E166}"/>
              </c:ext>
            </c:extLst>
          </c:dPt>
          <c:dPt>
            <c:idx val="6"/>
            <c:invertIfNegative val="0"/>
            <c:bubble3D val="0"/>
            <c:spPr>
              <a:solidFill>
                <a:srgbClr val="0070C0"/>
              </a:solidFill>
              <a:ln>
                <a:noFill/>
              </a:ln>
              <a:effectLst/>
            </c:spPr>
            <c:extLst>
              <c:ext xmlns:c16="http://schemas.microsoft.com/office/drawing/2014/chart" uri="{C3380CC4-5D6E-409C-BE32-E72D297353CC}">
                <c16:uniqueId val="{00000005-DED1-4D74-B4CB-9479D1D85C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'g13.5'!$V$41:$V$48</c:f>
              <c:strCache>
                <c:ptCount val="8"/>
                <c:pt idx="0">
                  <c:v>BR</c:v>
                </c:pt>
                <c:pt idx="1">
                  <c:v>NE</c:v>
                </c:pt>
                <c:pt idx="2">
                  <c:v>AC</c:v>
                </c:pt>
                <c:pt idx="3">
                  <c:v>SE</c:v>
                </c:pt>
                <c:pt idx="4">
                  <c:v>PI</c:v>
                </c:pt>
                <c:pt idx="5">
                  <c:v>BA</c:v>
                </c:pt>
                <c:pt idx="6">
                  <c:v>PE</c:v>
                </c:pt>
                <c:pt idx="7">
                  <c:v>RJ</c:v>
                </c:pt>
              </c:strCache>
            </c:strRef>
          </c:cat>
          <c:val>
            <c:numRef>
              <c:f>'g13.5'!$W$41:$W$48</c:f>
              <c:numCache>
                <c:formatCode>0.0</c:formatCode>
                <c:ptCount val="8"/>
                <c:pt idx="0">
                  <c:v>1</c:v>
                </c:pt>
                <c:pt idx="1">
                  <c:v>1.5</c:v>
                </c:pt>
                <c:pt idx="2" formatCode="General">
                  <c:v>1.8000000000000007</c:v>
                </c:pt>
                <c:pt idx="3" formatCode="General">
                  <c:v>2.2000000000000011</c:v>
                </c:pt>
                <c:pt idx="4" formatCode="General">
                  <c:v>2.5</c:v>
                </c:pt>
                <c:pt idx="5" formatCode="General">
                  <c:v>2.6999999999999993</c:v>
                </c:pt>
                <c:pt idx="6" formatCode="General">
                  <c:v>3.1000000000000014</c:v>
                </c:pt>
                <c:pt idx="7" formatCode="General">
                  <c:v>4.5</c:v>
                </c:pt>
              </c:numCache>
            </c:numRef>
          </c:val>
          <c:extLst>
            <c:ext xmlns:c16="http://schemas.microsoft.com/office/drawing/2014/chart" uri="{C3380CC4-5D6E-409C-BE32-E72D297353CC}">
              <c16:uniqueId val="{00000006-2AC2-4EC6-A602-468389A7E166}"/>
            </c:ext>
          </c:extLst>
        </c:ser>
        <c:dLbls>
          <c:showLegendKey val="0"/>
          <c:showVal val="0"/>
          <c:showCatName val="0"/>
          <c:showSerName val="0"/>
          <c:showPercent val="0"/>
          <c:showBubbleSize val="0"/>
        </c:dLbls>
        <c:gapWidth val="50"/>
        <c:axId val="559342560"/>
        <c:axId val="559339936"/>
      </c:barChart>
      <c:catAx>
        <c:axId val="559342560"/>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9339936"/>
        <c:crosses val="autoZero"/>
        <c:auto val="1"/>
        <c:lblAlgn val="ctr"/>
        <c:lblOffset val="100"/>
        <c:noMultiLvlLbl val="0"/>
      </c:catAx>
      <c:valAx>
        <c:axId val="559339936"/>
        <c:scaling>
          <c:orientation val="minMax"/>
        </c:scaling>
        <c:delete val="1"/>
        <c:axPos val="b"/>
        <c:numFmt formatCode="0.0" sourceLinked="1"/>
        <c:majorTickMark val="none"/>
        <c:minorTickMark val="none"/>
        <c:tickLblPos val="nextTo"/>
        <c:crossAx val="559342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9.7222222222222224E-2"/>
          <c:w val="0.93888888888888888"/>
          <c:h val="0.60503062117235351"/>
        </c:manualLayout>
      </c:layout>
      <c:barChart>
        <c:barDir val="col"/>
        <c:grouping val="clustered"/>
        <c:varyColors val="0"/>
        <c:ser>
          <c:idx val="0"/>
          <c:order val="0"/>
          <c:tx>
            <c:strRef>
              <c:f>'g13.6'!$B$19</c:f>
              <c:strCache>
                <c:ptCount val="1"/>
                <c:pt idx="0">
                  <c:v>Brasil</c:v>
                </c:pt>
              </c:strCache>
            </c:strRef>
          </c:tx>
          <c:spPr>
            <a:solidFill>
              <a:schemeClr val="accent1"/>
            </a:solidFill>
            <a:ln>
              <a:noFill/>
            </a:ln>
            <a:effectLst/>
          </c:spPr>
          <c:invertIfNegative val="0"/>
          <c:cat>
            <c:strRef>
              <c:f>'g13.6'!$C$18:$M$18</c:f>
              <c:strCache>
                <c:ptCount val="11"/>
                <c:pt idx="0">
                  <c:v>4Tri12</c:v>
                </c:pt>
                <c:pt idx="1">
                  <c:v>4Tri13</c:v>
                </c:pt>
                <c:pt idx="2">
                  <c:v>4Tri14</c:v>
                </c:pt>
                <c:pt idx="3">
                  <c:v>4Tri15</c:v>
                </c:pt>
                <c:pt idx="4">
                  <c:v>4Tri16</c:v>
                </c:pt>
                <c:pt idx="5">
                  <c:v>4Tri17</c:v>
                </c:pt>
                <c:pt idx="6">
                  <c:v>4Tri18</c:v>
                </c:pt>
                <c:pt idx="7">
                  <c:v>4Tri19</c:v>
                </c:pt>
                <c:pt idx="8">
                  <c:v>1ºTri20</c:v>
                </c:pt>
                <c:pt idx="9">
                  <c:v>4Tri21</c:v>
                </c:pt>
                <c:pt idx="10">
                  <c:v>4Tri22</c:v>
                </c:pt>
              </c:strCache>
            </c:strRef>
          </c:cat>
          <c:val>
            <c:numRef>
              <c:f>'g13.6'!$C$19:$M$19</c:f>
              <c:numCache>
                <c:formatCode>0.0</c:formatCode>
                <c:ptCount val="11"/>
                <c:pt idx="0">
                  <c:v>6.9</c:v>
                </c:pt>
                <c:pt idx="1">
                  <c:v>6.3</c:v>
                </c:pt>
                <c:pt idx="2">
                  <c:v>6.6</c:v>
                </c:pt>
                <c:pt idx="3">
                  <c:v>9.1</c:v>
                </c:pt>
                <c:pt idx="4">
                  <c:v>12.2</c:v>
                </c:pt>
                <c:pt idx="5">
                  <c:v>11.9</c:v>
                </c:pt>
                <c:pt idx="6">
                  <c:v>11.7</c:v>
                </c:pt>
                <c:pt idx="7">
                  <c:v>11.1</c:v>
                </c:pt>
                <c:pt idx="8">
                  <c:v>12.4</c:v>
                </c:pt>
                <c:pt idx="9">
                  <c:v>11.1</c:v>
                </c:pt>
                <c:pt idx="10">
                  <c:v>7.9</c:v>
                </c:pt>
              </c:numCache>
            </c:numRef>
          </c:val>
          <c:extLst>
            <c:ext xmlns:c16="http://schemas.microsoft.com/office/drawing/2014/chart" uri="{C3380CC4-5D6E-409C-BE32-E72D297353CC}">
              <c16:uniqueId val="{00000000-625D-4EE8-9FDA-257D81064341}"/>
            </c:ext>
          </c:extLst>
        </c:ser>
        <c:ser>
          <c:idx val="1"/>
          <c:order val="1"/>
          <c:tx>
            <c:strRef>
              <c:f>'g13.6'!$B$20</c:f>
              <c:strCache>
                <c:ptCount val="1"/>
                <c:pt idx="0">
                  <c:v>Nordeste</c:v>
                </c:pt>
              </c:strCache>
            </c:strRef>
          </c:tx>
          <c:spPr>
            <a:solidFill>
              <a:schemeClr val="accent2"/>
            </a:solidFill>
            <a:ln>
              <a:noFill/>
            </a:ln>
            <a:effectLst/>
          </c:spPr>
          <c:invertIfNegative val="0"/>
          <c:cat>
            <c:strRef>
              <c:f>'g13.6'!$C$18:$M$18</c:f>
              <c:strCache>
                <c:ptCount val="11"/>
                <c:pt idx="0">
                  <c:v>4Tri12</c:v>
                </c:pt>
                <c:pt idx="1">
                  <c:v>4Tri13</c:v>
                </c:pt>
                <c:pt idx="2">
                  <c:v>4Tri14</c:v>
                </c:pt>
                <c:pt idx="3">
                  <c:v>4Tri15</c:v>
                </c:pt>
                <c:pt idx="4">
                  <c:v>4Tri16</c:v>
                </c:pt>
                <c:pt idx="5">
                  <c:v>4Tri17</c:v>
                </c:pt>
                <c:pt idx="6">
                  <c:v>4Tri18</c:v>
                </c:pt>
                <c:pt idx="7">
                  <c:v>4Tri19</c:v>
                </c:pt>
                <c:pt idx="8">
                  <c:v>1ºTri20</c:v>
                </c:pt>
                <c:pt idx="9">
                  <c:v>4Tri21</c:v>
                </c:pt>
                <c:pt idx="10">
                  <c:v>4Tri22</c:v>
                </c:pt>
              </c:strCache>
            </c:strRef>
          </c:cat>
          <c:val>
            <c:numRef>
              <c:f>'g13.6'!$C$20:$M$20</c:f>
              <c:numCache>
                <c:formatCode>0.0</c:formatCode>
                <c:ptCount val="11"/>
                <c:pt idx="0">
                  <c:v>9.4</c:v>
                </c:pt>
                <c:pt idx="1">
                  <c:v>8</c:v>
                </c:pt>
                <c:pt idx="2">
                  <c:v>8.3000000000000007</c:v>
                </c:pt>
                <c:pt idx="3">
                  <c:v>10.6</c:v>
                </c:pt>
                <c:pt idx="4">
                  <c:v>14.5</c:v>
                </c:pt>
                <c:pt idx="5">
                  <c:v>14</c:v>
                </c:pt>
                <c:pt idx="6">
                  <c:v>14.5</c:v>
                </c:pt>
                <c:pt idx="7">
                  <c:v>13.8</c:v>
                </c:pt>
                <c:pt idx="8">
                  <c:v>15.8</c:v>
                </c:pt>
                <c:pt idx="10">
                  <c:v>10.9</c:v>
                </c:pt>
              </c:numCache>
            </c:numRef>
          </c:val>
          <c:extLst>
            <c:ext xmlns:c16="http://schemas.microsoft.com/office/drawing/2014/chart" uri="{C3380CC4-5D6E-409C-BE32-E72D297353CC}">
              <c16:uniqueId val="{00000001-625D-4EE8-9FDA-257D81064341}"/>
            </c:ext>
          </c:extLst>
        </c:ser>
        <c:dLbls>
          <c:showLegendKey val="0"/>
          <c:showVal val="0"/>
          <c:showCatName val="0"/>
          <c:showSerName val="0"/>
          <c:showPercent val="0"/>
          <c:showBubbleSize val="0"/>
        </c:dLbls>
        <c:gapWidth val="100"/>
        <c:axId val="195648488"/>
        <c:axId val="195649664"/>
      </c:barChart>
      <c:lineChart>
        <c:grouping val="standard"/>
        <c:varyColors val="0"/>
        <c:ser>
          <c:idx val="2"/>
          <c:order val="2"/>
          <c:tx>
            <c:strRef>
              <c:f>'g13.6'!$B$21</c:f>
              <c:strCache>
                <c:ptCount val="1"/>
                <c:pt idx="0">
                  <c:v>Sergipe</c:v>
                </c:pt>
              </c:strCache>
            </c:strRef>
          </c:tx>
          <c:spPr>
            <a:ln w="28575" cap="rnd">
              <a:solidFill>
                <a:schemeClr val="accent3"/>
              </a:solidFill>
              <a:round/>
            </a:ln>
            <a:effectLst/>
          </c:spPr>
          <c:marker>
            <c:symbol val="circle"/>
            <c:size val="5"/>
            <c:spPr>
              <a:solidFill>
                <a:srgbClr val="00B050"/>
              </a:solidFill>
              <a:ln w="9525">
                <a:solidFill>
                  <a:schemeClr val="accent3"/>
                </a:solidFill>
              </a:ln>
              <a:effectLst/>
            </c:spPr>
          </c:marker>
          <c:cat>
            <c:strRef>
              <c:f>'g13.6'!$C$18:$M$18</c:f>
              <c:strCache>
                <c:ptCount val="11"/>
                <c:pt idx="0">
                  <c:v>4Tri12</c:v>
                </c:pt>
                <c:pt idx="1">
                  <c:v>4Tri13</c:v>
                </c:pt>
                <c:pt idx="2">
                  <c:v>4Tri14</c:v>
                </c:pt>
                <c:pt idx="3">
                  <c:v>4Tri15</c:v>
                </c:pt>
                <c:pt idx="4">
                  <c:v>4Tri16</c:v>
                </c:pt>
                <c:pt idx="5">
                  <c:v>4Tri17</c:v>
                </c:pt>
                <c:pt idx="6">
                  <c:v>4Tri18</c:v>
                </c:pt>
                <c:pt idx="7">
                  <c:v>4Tri19</c:v>
                </c:pt>
                <c:pt idx="8">
                  <c:v>1ºTri20</c:v>
                </c:pt>
                <c:pt idx="9">
                  <c:v>4Tri21</c:v>
                </c:pt>
                <c:pt idx="10">
                  <c:v>4Tri22</c:v>
                </c:pt>
              </c:strCache>
            </c:strRef>
          </c:cat>
          <c:val>
            <c:numRef>
              <c:f>'g13.6'!$C$21:$M$21</c:f>
              <c:numCache>
                <c:formatCode>0.0</c:formatCode>
                <c:ptCount val="11"/>
                <c:pt idx="0">
                  <c:v>9.6999999999999993</c:v>
                </c:pt>
                <c:pt idx="1">
                  <c:v>8.8000000000000007</c:v>
                </c:pt>
                <c:pt idx="2">
                  <c:v>9</c:v>
                </c:pt>
                <c:pt idx="3">
                  <c:v>10.1</c:v>
                </c:pt>
                <c:pt idx="4">
                  <c:v>15.2</c:v>
                </c:pt>
                <c:pt idx="5">
                  <c:v>13.6</c:v>
                </c:pt>
                <c:pt idx="6">
                  <c:v>15.2</c:v>
                </c:pt>
                <c:pt idx="7">
                  <c:v>15</c:v>
                </c:pt>
                <c:pt idx="8">
                  <c:v>15.8</c:v>
                </c:pt>
                <c:pt idx="10">
                  <c:v>11.9</c:v>
                </c:pt>
              </c:numCache>
            </c:numRef>
          </c:val>
          <c:smooth val="0"/>
          <c:extLst>
            <c:ext xmlns:c16="http://schemas.microsoft.com/office/drawing/2014/chart" uri="{C3380CC4-5D6E-409C-BE32-E72D297353CC}">
              <c16:uniqueId val="{00000009-625D-4EE8-9FDA-257D81064341}"/>
            </c:ext>
          </c:extLst>
        </c:ser>
        <c:dLbls>
          <c:showLegendKey val="0"/>
          <c:showVal val="0"/>
          <c:showCatName val="0"/>
          <c:showSerName val="0"/>
          <c:showPercent val="0"/>
          <c:showBubbleSize val="0"/>
        </c:dLbls>
        <c:marker val="1"/>
        <c:smooth val="0"/>
        <c:axId val="195648488"/>
        <c:axId val="195649664"/>
      </c:lineChart>
      <c:catAx>
        <c:axId val="195648488"/>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pt-BR"/>
          </a:p>
        </c:txPr>
        <c:crossAx val="195649664"/>
        <c:crosses val="autoZero"/>
        <c:auto val="1"/>
        <c:lblAlgn val="ctr"/>
        <c:lblOffset val="100"/>
        <c:noMultiLvlLbl val="0"/>
      </c:catAx>
      <c:valAx>
        <c:axId val="195649664"/>
        <c:scaling>
          <c:orientation val="minMax"/>
        </c:scaling>
        <c:delete val="1"/>
        <c:axPos val="l"/>
        <c:numFmt formatCode="0.0" sourceLinked="1"/>
        <c:majorTickMark val="none"/>
        <c:minorTickMark val="none"/>
        <c:tickLblPos val="nextTo"/>
        <c:crossAx val="195648488"/>
        <c:crosses val="autoZero"/>
        <c:crossBetween val="between"/>
      </c:valAx>
      <c:spPr>
        <a:noFill/>
        <a:ln>
          <a:noFill/>
        </a:ln>
        <a:effectLst/>
      </c:spPr>
    </c:plotArea>
    <c:legend>
      <c:legendPos val="b"/>
      <c:layout>
        <c:manualLayout>
          <c:xMode val="edge"/>
          <c:yMode val="edge"/>
          <c:x val="0.29914348206474189"/>
          <c:y val="0.88850503062117236"/>
          <c:w val="0.54060192475940505"/>
          <c:h val="8.3717191601049873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222222222222223E-2"/>
          <c:y val="0.1161574074074074"/>
          <c:w val="0.94722222222222219"/>
          <c:h val="0.58215915718868472"/>
        </c:manualLayout>
      </c:layout>
      <c:barChart>
        <c:barDir val="col"/>
        <c:grouping val="stacked"/>
        <c:varyColors val="0"/>
        <c:ser>
          <c:idx val="0"/>
          <c:order val="0"/>
          <c:tx>
            <c:strRef>
              <c:f>'g13.7'!$B$27</c:f>
              <c:strCache>
                <c:ptCount val="1"/>
                <c:pt idx="0">
                  <c:v>Setor privado com carteira</c:v>
                </c:pt>
              </c:strCache>
            </c:strRef>
          </c:tx>
          <c:spPr>
            <a:solidFill>
              <a:schemeClr val="accent1"/>
            </a:solidFill>
            <a:ln>
              <a:noFill/>
            </a:ln>
            <a:effectLst/>
          </c:spPr>
          <c:invertIfNegative val="0"/>
          <c:cat>
            <c:strRef>
              <c:f>'g13.7'!$C$26:$M$26</c:f>
              <c:strCache>
                <c:ptCount val="11"/>
                <c:pt idx="0">
                  <c:v>4Tri12</c:v>
                </c:pt>
                <c:pt idx="1">
                  <c:v>4Tri13</c:v>
                </c:pt>
                <c:pt idx="2">
                  <c:v>4Tri14</c:v>
                </c:pt>
                <c:pt idx="3">
                  <c:v>4Tri15</c:v>
                </c:pt>
                <c:pt idx="4">
                  <c:v>4Tri16</c:v>
                </c:pt>
                <c:pt idx="5">
                  <c:v>4Tri17</c:v>
                </c:pt>
                <c:pt idx="6">
                  <c:v>4Tri18</c:v>
                </c:pt>
                <c:pt idx="7">
                  <c:v>4Tri19</c:v>
                </c:pt>
                <c:pt idx="8">
                  <c:v>4Tri20</c:v>
                </c:pt>
                <c:pt idx="9">
                  <c:v>4Tri21</c:v>
                </c:pt>
                <c:pt idx="10">
                  <c:v>4Tri22</c:v>
                </c:pt>
              </c:strCache>
            </c:strRef>
          </c:cat>
          <c:val>
            <c:numRef>
              <c:f>'g13.7'!$C$27:$M$27</c:f>
              <c:numCache>
                <c:formatCode>0.0</c:formatCode>
                <c:ptCount val="11"/>
                <c:pt idx="0">
                  <c:v>28.8</c:v>
                </c:pt>
                <c:pt idx="1">
                  <c:v>30.4</c:v>
                </c:pt>
                <c:pt idx="2">
                  <c:v>29.5</c:v>
                </c:pt>
                <c:pt idx="3">
                  <c:v>30.2</c:v>
                </c:pt>
                <c:pt idx="4">
                  <c:v>28.799999999999997</c:v>
                </c:pt>
                <c:pt idx="5">
                  <c:v>27.2</c:v>
                </c:pt>
                <c:pt idx="6">
                  <c:v>28</c:v>
                </c:pt>
                <c:pt idx="7">
                  <c:v>27.4</c:v>
                </c:pt>
                <c:pt idx="8">
                  <c:v>25.200000000000003</c:v>
                </c:pt>
                <c:pt idx="9">
                  <c:v>25</c:v>
                </c:pt>
                <c:pt idx="10">
                  <c:v>28.700000000000003</c:v>
                </c:pt>
              </c:numCache>
            </c:numRef>
          </c:val>
          <c:extLst>
            <c:ext xmlns:c16="http://schemas.microsoft.com/office/drawing/2014/chart" uri="{C3380CC4-5D6E-409C-BE32-E72D297353CC}">
              <c16:uniqueId val="{00000000-C5E2-4A0E-97BA-61AD9A3EE826}"/>
            </c:ext>
          </c:extLst>
        </c:ser>
        <c:ser>
          <c:idx val="1"/>
          <c:order val="1"/>
          <c:tx>
            <c:strRef>
              <c:f>'g13.7'!$B$28</c:f>
              <c:strCache>
                <c:ptCount val="1"/>
                <c:pt idx="0">
                  <c:v>Setor público</c:v>
                </c:pt>
              </c:strCache>
            </c:strRef>
          </c:tx>
          <c:spPr>
            <a:solidFill>
              <a:schemeClr val="accent2"/>
            </a:solidFill>
            <a:ln>
              <a:noFill/>
            </a:ln>
            <a:effectLst/>
          </c:spPr>
          <c:invertIfNegative val="0"/>
          <c:cat>
            <c:strRef>
              <c:f>'g13.7'!$C$26:$M$26</c:f>
              <c:strCache>
                <c:ptCount val="11"/>
                <c:pt idx="0">
                  <c:v>4Tri12</c:v>
                </c:pt>
                <c:pt idx="1">
                  <c:v>4Tri13</c:v>
                </c:pt>
                <c:pt idx="2">
                  <c:v>4Tri14</c:v>
                </c:pt>
                <c:pt idx="3">
                  <c:v>4Tri15</c:v>
                </c:pt>
                <c:pt idx="4">
                  <c:v>4Tri16</c:v>
                </c:pt>
                <c:pt idx="5">
                  <c:v>4Tri17</c:v>
                </c:pt>
                <c:pt idx="6">
                  <c:v>4Tri18</c:v>
                </c:pt>
                <c:pt idx="7">
                  <c:v>4Tri19</c:v>
                </c:pt>
                <c:pt idx="8">
                  <c:v>4Tri20</c:v>
                </c:pt>
                <c:pt idx="9">
                  <c:v>4Tri21</c:v>
                </c:pt>
                <c:pt idx="10">
                  <c:v>4Tri22</c:v>
                </c:pt>
              </c:strCache>
            </c:strRef>
          </c:cat>
          <c:val>
            <c:numRef>
              <c:f>'g13.7'!$C$28:$M$28</c:f>
              <c:numCache>
                <c:formatCode>0.0</c:formatCode>
                <c:ptCount val="11"/>
                <c:pt idx="0">
                  <c:v>13.9</c:v>
                </c:pt>
                <c:pt idx="1">
                  <c:v>13.9</c:v>
                </c:pt>
                <c:pt idx="2">
                  <c:v>14.4</c:v>
                </c:pt>
                <c:pt idx="3">
                  <c:v>14.4</c:v>
                </c:pt>
                <c:pt idx="4">
                  <c:v>14.8</c:v>
                </c:pt>
                <c:pt idx="5">
                  <c:v>13.1</c:v>
                </c:pt>
                <c:pt idx="6">
                  <c:v>14.2</c:v>
                </c:pt>
                <c:pt idx="7">
                  <c:v>13.8</c:v>
                </c:pt>
                <c:pt idx="8">
                  <c:v>14.3</c:v>
                </c:pt>
                <c:pt idx="9">
                  <c:v>14.5</c:v>
                </c:pt>
                <c:pt idx="10">
                  <c:v>15.5</c:v>
                </c:pt>
              </c:numCache>
            </c:numRef>
          </c:val>
          <c:extLst>
            <c:ext xmlns:c16="http://schemas.microsoft.com/office/drawing/2014/chart" uri="{C3380CC4-5D6E-409C-BE32-E72D297353CC}">
              <c16:uniqueId val="{00000001-C5E2-4A0E-97BA-61AD9A3EE826}"/>
            </c:ext>
          </c:extLst>
        </c:ser>
        <c:ser>
          <c:idx val="2"/>
          <c:order val="2"/>
          <c:tx>
            <c:strRef>
              <c:f>'g13.7'!$B$29</c:f>
              <c:strCache>
                <c:ptCount val="1"/>
                <c:pt idx="0">
                  <c:v>Setor privado sem carteira</c:v>
                </c:pt>
              </c:strCache>
            </c:strRef>
          </c:tx>
          <c:spPr>
            <a:solidFill>
              <a:schemeClr val="accent3"/>
            </a:solidFill>
            <a:ln>
              <a:noFill/>
            </a:ln>
            <a:effectLst/>
          </c:spPr>
          <c:invertIfNegative val="0"/>
          <c:cat>
            <c:strRef>
              <c:f>'g13.7'!$C$26:$M$26</c:f>
              <c:strCache>
                <c:ptCount val="11"/>
                <c:pt idx="0">
                  <c:v>4Tri12</c:v>
                </c:pt>
                <c:pt idx="1">
                  <c:v>4Tri13</c:v>
                </c:pt>
                <c:pt idx="2">
                  <c:v>4Tri14</c:v>
                </c:pt>
                <c:pt idx="3">
                  <c:v>4Tri15</c:v>
                </c:pt>
                <c:pt idx="4">
                  <c:v>4Tri16</c:v>
                </c:pt>
                <c:pt idx="5">
                  <c:v>4Tri17</c:v>
                </c:pt>
                <c:pt idx="6">
                  <c:v>4Tri18</c:v>
                </c:pt>
                <c:pt idx="7">
                  <c:v>4Tri19</c:v>
                </c:pt>
                <c:pt idx="8">
                  <c:v>4Tri20</c:v>
                </c:pt>
                <c:pt idx="9">
                  <c:v>4Tri21</c:v>
                </c:pt>
                <c:pt idx="10">
                  <c:v>4Tri22</c:v>
                </c:pt>
              </c:strCache>
            </c:strRef>
          </c:cat>
          <c:val>
            <c:numRef>
              <c:f>'g13.7'!$C$29:$M$29</c:f>
              <c:numCache>
                <c:formatCode>0.0</c:formatCode>
                <c:ptCount val="11"/>
                <c:pt idx="0">
                  <c:v>23.7</c:v>
                </c:pt>
                <c:pt idx="1">
                  <c:v>19.600000000000001</c:v>
                </c:pt>
                <c:pt idx="2">
                  <c:v>16.7</c:v>
                </c:pt>
                <c:pt idx="3">
                  <c:v>15.3</c:v>
                </c:pt>
                <c:pt idx="4">
                  <c:v>19.7</c:v>
                </c:pt>
                <c:pt idx="5">
                  <c:v>22</c:v>
                </c:pt>
                <c:pt idx="6">
                  <c:v>21.6</c:v>
                </c:pt>
                <c:pt idx="7">
                  <c:v>24.3</c:v>
                </c:pt>
                <c:pt idx="8">
                  <c:v>22.1</c:v>
                </c:pt>
                <c:pt idx="9">
                  <c:v>22.6</c:v>
                </c:pt>
                <c:pt idx="10">
                  <c:v>24.700000000000003</c:v>
                </c:pt>
              </c:numCache>
            </c:numRef>
          </c:val>
          <c:extLst>
            <c:ext xmlns:c16="http://schemas.microsoft.com/office/drawing/2014/chart" uri="{C3380CC4-5D6E-409C-BE32-E72D297353CC}">
              <c16:uniqueId val="{00000002-C5E2-4A0E-97BA-61AD9A3EE826}"/>
            </c:ext>
          </c:extLst>
        </c:ser>
        <c:ser>
          <c:idx val="3"/>
          <c:order val="3"/>
          <c:tx>
            <c:strRef>
              <c:f>'g13.7'!$B$30</c:f>
              <c:strCache>
                <c:ptCount val="1"/>
                <c:pt idx="0">
                  <c:v>Conta-própria</c:v>
                </c:pt>
              </c:strCache>
            </c:strRef>
          </c:tx>
          <c:spPr>
            <a:solidFill>
              <a:schemeClr val="accent4"/>
            </a:solidFill>
            <a:ln>
              <a:noFill/>
            </a:ln>
            <a:effectLst/>
          </c:spPr>
          <c:invertIfNegative val="0"/>
          <c:cat>
            <c:strRef>
              <c:f>'g13.7'!$C$26:$M$26</c:f>
              <c:strCache>
                <c:ptCount val="11"/>
                <c:pt idx="0">
                  <c:v>4Tri12</c:v>
                </c:pt>
                <c:pt idx="1">
                  <c:v>4Tri13</c:v>
                </c:pt>
                <c:pt idx="2">
                  <c:v>4Tri14</c:v>
                </c:pt>
                <c:pt idx="3">
                  <c:v>4Tri15</c:v>
                </c:pt>
                <c:pt idx="4">
                  <c:v>4Tri16</c:v>
                </c:pt>
                <c:pt idx="5">
                  <c:v>4Tri17</c:v>
                </c:pt>
                <c:pt idx="6">
                  <c:v>4Tri18</c:v>
                </c:pt>
                <c:pt idx="7">
                  <c:v>4Tri19</c:v>
                </c:pt>
                <c:pt idx="8">
                  <c:v>4Tri20</c:v>
                </c:pt>
                <c:pt idx="9">
                  <c:v>4Tri21</c:v>
                </c:pt>
                <c:pt idx="10">
                  <c:v>4Tri22</c:v>
                </c:pt>
              </c:strCache>
            </c:strRef>
          </c:cat>
          <c:val>
            <c:numRef>
              <c:f>'g13.7'!$C$30:$M$30</c:f>
              <c:numCache>
                <c:formatCode>0.0</c:formatCode>
                <c:ptCount val="11"/>
                <c:pt idx="0">
                  <c:v>25.7</c:v>
                </c:pt>
                <c:pt idx="1">
                  <c:v>29.5</c:v>
                </c:pt>
                <c:pt idx="2">
                  <c:v>31.3</c:v>
                </c:pt>
                <c:pt idx="3">
                  <c:v>32.5</c:v>
                </c:pt>
                <c:pt idx="4">
                  <c:v>28.1</c:v>
                </c:pt>
                <c:pt idx="5">
                  <c:v>28.6</c:v>
                </c:pt>
                <c:pt idx="6">
                  <c:v>29</c:v>
                </c:pt>
                <c:pt idx="7">
                  <c:v>27.4</c:v>
                </c:pt>
                <c:pt idx="8">
                  <c:v>30</c:v>
                </c:pt>
                <c:pt idx="9">
                  <c:v>29.5</c:v>
                </c:pt>
                <c:pt idx="10">
                  <c:v>23.4</c:v>
                </c:pt>
              </c:numCache>
            </c:numRef>
          </c:val>
          <c:extLst>
            <c:ext xmlns:c16="http://schemas.microsoft.com/office/drawing/2014/chart" uri="{C3380CC4-5D6E-409C-BE32-E72D297353CC}">
              <c16:uniqueId val="{00000003-C5E2-4A0E-97BA-61AD9A3EE826}"/>
            </c:ext>
          </c:extLst>
        </c:ser>
        <c:dLbls>
          <c:showLegendKey val="0"/>
          <c:showVal val="0"/>
          <c:showCatName val="0"/>
          <c:showSerName val="0"/>
          <c:showPercent val="0"/>
          <c:showBubbleSize val="0"/>
        </c:dLbls>
        <c:gapWidth val="100"/>
        <c:overlap val="100"/>
        <c:axId val="198700912"/>
        <c:axId val="198702480"/>
      </c:barChart>
      <c:catAx>
        <c:axId val="198700912"/>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702480"/>
        <c:crosses val="autoZero"/>
        <c:auto val="1"/>
        <c:lblAlgn val="ctr"/>
        <c:lblOffset val="100"/>
        <c:noMultiLvlLbl val="0"/>
      </c:catAx>
      <c:valAx>
        <c:axId val="198702480"/>
        <c:scaling>
          <c:orientation val="minMax"/>
        </c:scaling>
        <c:delete val="1"/>
        <c:axPos val="l"/>
        <c:numFmt formatCode="0.0" sourceLinked="1"/>
        <c:majorTickMark val="none"/>
        <c:minorTickMark val="none"/>
        <c:tickLblPos val="nextTo"/>
        <c:crossAx val="198700912"/>
        <c:crosses val="autoZero"/>
        <c:crossBetween val="between"/>
      </c:valAx>
      <c:spPr>
        <a:noFill/>
        <a:ln>
          <a:noFill/>
        </a:ln>
        <a:effectLst/>
      </c:spPr>
    </c:plotArea>
    <c:legend>
      <c:legendPos val="b"/>
      <c:layout>
        <c:manualLayout>
          <c:xMode val="edge"/>
          <c:yMode val="edge"/>
          <c:x val="0.32997200349956252"/>
          <c:y val="0.80710265383493729"/>
          <c:w val="0.61831714785651792"/>
          <c:h val="0.149306649168853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pt-BR"/>
    </a:p>
  </c:txPr>
  <c:printSettings>
    <c:headerFooter/>
    <c:pageMargins b="0.78740157499999996" l="0.511811024" r="0.511811024" t="0.78740157499999996" header="0.31496062000000002" footer="0.31496062000000002"/>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692257217847772E-2"/>
          <c:y val="8.7962962962962965E-2"/>
          <c:w val="0.92675218722659669"/>
          <c:h val="0.67076996247952225"/>
        </c:manualLayout>
      </c:layout>
      <c:barChart>
        <c:barDir val="col"/>
        <c:grouping val="stacked"/>
        <c:varyColors val="0"/>
        <c:ser>
          <c:idx val="0"/>
          <c:order val="0"/>
          <c:tx>
            <c:strRef>
              <c:f>'g13.8'!$A$16</c:f>
              <c:strCache>
                <c:ptCount val="1"/>
                <c:pt idx="0">
                  <c:v>Só estuda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'g13.8'!$B$15:$G$15</c:f>
              <c:numCache>
                <c:formatCode>General</c:formatCode>
                <c:ptCount val="6"/>
                <c:pt idx="0">
                  <c:v>2012</c:v>
                </c:pt>
                <c:pt idx="1">
                  <c:v>2017</c:v>
                </c:pt>
                <c:pt idx="2">
                  <c:v>2018</c:v>
                </c:pt>
                <c:pt idx="3">
                  <c:v>2019</c:v>
                </c:pt>
                <c:pt idx="4">
                  <c:v>2020</c:v>
                </c:pt>
                <c:pt idx="5">
                  <c:v>2021</c:v>
                </c:pt>
              </c:numCache>
            </c:numRef>
          </c:cat>
          <c:val>
            <c:numRef>
              <c:f>'g13.8'!$B$16:$G$16</c:f>
              <c:numCache>
                <c:formatCode>0.0</c:formatCode>
                <c:ptCount val="6"/>
                <c:pt idx="0">
                  <c:v>25.605347879836319</c:v>
                </c:pt>
                <c:pt idx="1">
                  <c:v>24.634034290991057</c:v>
                </c:pt>
                <c:pt idx="2">
                  <c:v>28.408661375293082</c:v>
                </c:pt>
                <c:pt idx="3">
                  <c:v>26.098242770688881</c:v>
                </c:pt>
                <c:pt idx="4">
                  <c:v>29.626167216971496</c:v>
                </c:pt>
                <c:pt idx="5">
                  <c:v>26.508745030702539</c:v>
                </c:pt>
              </c:numCache>
            </c:numRef>
          </c:val>
          <c:extLst>
            <c:ext xmlns:c16="http://schemas.microsoft.com/office/drawing/2014/chart" uri="{C3380CC4-5D6E-409C-BE32-E72D297353CC}">
              <c16:uniqueId val="{00000000-C322-4606-8A20-8E41A794CA48}"/>
            </c:ext>
          </c:extLst>
        </c:ser>
        <c:ser>
          <c:idx val="1"/>
          <c:order val="1"/>
          <c:tx>
            <c:strRef>
              <c:f>'g13.8'!$A$17</c:f>
              <c:strCache>
                <c:ptCount val="1"/>
                <c:pt idx="0">
                  <c:v>Estuda e trabalha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'g13.8'!$B$15:$G$15</c:f>
              <c:numCache>
                <c:formatCode>General</c:formatCode>
                <c:ptCount val="6"/>
                <c:pt idx="0">
                  <c:v>2012</c:v>
                </c:pt>
                <c:pt idx="1">
                  <c:v>2017</c:v>
                </c:pt>
                <c:pt idx="2">
                  <c:v>2018</c:v>
                </c:pt>
                <c:pt idx="3">
                  <c:v>2019</c:v>
                </c:pt>
                <c:pt idx="4">
                  <c:v>2020</c:v>
                </c:pt>
                <c:pt idx="5">
                  <c:v>2021</c:v>
                </c:pt>
              </c:numCache>
            </c:numRef>
          </c:cat>
          <c:val>
            <c:numRef>
              <c:f>'g13.8'!$B$17:$G$17</c:f>
              <c:numCache>
                <c:formatCode>0.0</c:formatCode>
                <c:ptCount val="6"/>
                <c:pt idx="0">
                  <c:v>11.964393458849509</c:v>
                </c:pt>
                <c:pt idx="1">
                  <c:v>9.6783210032687972</c:v>
                </c:pt>
                <c:pt idx="2">
                  <c:v>8.0177340744708196</c:v>
                </c:pt>
                <c:pt idx="3">
                  <c:v>8.9784452712921698</c:v>
                </c:pt>
                <c:pt idx="4">
                  <c:v>6.6170843145462719</c:v>
                </c:pt>
                <c:pt idx="5">
                  <c:v>7.825615709242955</c:v>
                </c:pt>
              </c:numCache>
            </c:numRef>
          </c:val>
          <c:extLst>
            <c:ext xmlns:c16="http://schemas.microsoft.com/office/drawing/2014/chart" uri="{C3380CC4-5D6E-409C-BE32-E72D297353CC}">
              <c16:uniqueId val="{00000001-C322-4606-8A20-8E41A794CA48}"/>
            </c:ext>
          </c:extLst>
        </c:ser>
        <c:ser>
          <c:idx val="2"/>
          <c:order val="2"/>
          <c:tx>
            <c:strRef>
              <c:f>'g13.8'!$A$18</c:f>
              <c:strCache>
                <c:ptCount val="1"/>
                <c:pt idx="0">
                  <c:v>Só trabalha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'g13.8'!$B$15:$G$15</c:f>
              <c:numCache>
                <c:formatCode>General</c:formatCode>
                <c:ptCount val="6"/>
                <c:pt idx="0">
                  <c:v>2012</c:v>
                </c:pt>
                <c:pt idx="1">
                  <c:v>2017</c:v>
                </c:pt>
                <c:pt idx="2">
                  <c:v>2018</c:v>
                </c:pt>
                <c:pt idx="3">
                  <c:v>2019</c:v>
                </c:pt>
                <c:pt idx="4">
                  <c:v>2020</c:v>
                </c:pt>
                <c:pt idx="5">
                  <c:v>2021</c:v>
                </c:pt>
              </c:numCache>
            </c:numRef>
          </c:cat>
          <c:val>
            <c:numRef>
              <c:f>'g13.8'!$B$18:$G$18</c:f>
              <c:numCache>
                <c:formatCode>0.0</c:formatCode>
                <c:ptCount val="6"/>
                <c:pt idx="0">
                  <c:v>38.252865222409397</c:v>
                </c:pt>
                <c:pt idx="1">
                  <c:v>35.044382977978039</c:v>
                </c:pt>
                <c:pt idx="2">
                  <c:v>32.270022254218418</c:v>
                </c:pt>
                <c:pt idx="3">
                  <c:v>37.384202465331462</c:v>
                </c:pt>
                <c:pt idx="4">
                  <c:v>31.352900262870797</c:v>
                </c:pt>
                <c:pt idx="5">
                  <c:v>32.698338309444757</c:v>
                </c:pt>
              </c:numCache>
            </c:numRef>
          </c:val>
          <c:extLst>
            <c:ext xmlns:c16="http://schemas.microsoft.com/office/drawing/2014/chart" uri="{C3380CC4-5D6E-409C-BE32-E72D297353CC}">
              <c16:uniqueId val="{00000002-C322-4606-8A20-8E41A794CA48}"/>
            </c:ext>
          </c:extLst>
        </c:ser>
        <c:ser>
          <c:idx val="3"/>
          <c:order val="3"/>
          <c:tx>
            <c:strRef>
              <c:f>'g13.8'!$A$19</c:f>
              <c:strCache>
                <c:ptCount val="1"/>
                <c:pt idx="0">
                  <c:v>Não estuda e não trabalha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'g13.8'!$B$15:$G$15</c:f>
              <c:numCache>
                <c:formatCode>General</c:formatCode>
                <c:ptCount val="6"/>
                <c:pt idx="0">
                  <c:v>2012</c:v>
                </c:pt>
                <c:pt idx="1">
                  <c:v>2017</c:v>
                </c:pt>
                <c:pt idx="2">
                  <c:v>2018</c:v>
                </c:pt>
                <c:pt idx="3">
                  <c:v>2019</c:v>
                </c:pt>
                <c:pt idx="4">
                  <c:v>2020</c:v>
                </c:pt>
                <c:pt idx="5">
                  <c:v>2021</c:v>
                </c:pt>
              </c:numCache>
            </c:numRef>
          </c:cat>
          <c:val>
            <c:numRef>
              <c:f>'g13.8'!$B$19:$G$19</c:f>
              <c:numCache>
                <c:formatCode>0.0</c:formatCode>
                <c:ptCount val="6"/>
                <c:pt idx="0">
                  <c:v>24.177393438904542</c:v>
                </c:pt>
                <c:pt idx="1">
                  <c:v>30.643261727762297</c:v>
                </c:pt>
                <c:pt idx="2">
                  <c:v>31.303582296017524</c:v>
                </c:pt>
                <c:pt idx="3">
                  <c:v>27.539109492687594</c:v>
                </c:pt>
                <c:pt idx="4">
                  <c:v>32.40384820561173</c:v>
                </c:pt>
                <c:pt idx="5">
                  <c:v>32.967300950609875</c:v>
                </c:pt>
              </c:numCache>
            </c:numRef>
          </c:val>
          <c:extLst>
            <c:ext xmlns:c16="http://schemas.microsoft.com/office/drawing/2014/chart" uri="{C3380CC4-5D6E-409C-BE32-E72D297353CC}">
              <c16:uniqueId val="{00000003-C322-4606-8A20-8E41A794CA48}"/>
            </c:ext>
          </c:extLst>
        </c:ser>
        <c:dLbls>
          <c:dLblPos val="ctr"/>
          <c:showLegendKey val="0"/>
          <c:showVal val="1"/>
          <c:showCatName val="0"/>
          <c:showSerName val="0"/>
          <c:showPercent val="0"/>
          <c:showBubbleSize val="0"/>
        </c:dLbls>
        <c:gapWidth val="80"/>
        <c:overlap val="100"/>
        <c:axId val="294432984"/>
        <c:axId val="294434160"/>
      </c:barChart>
      <c:catAx>
        <c:axId val="29443298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pt-BR"/>
          </a:p>
        </c:txPr>
        <c:crossAx val="294434160"/>
        <c:crosses val="autoZero"/>
        <c:auto val="1"/>
        <c:lblAlgn val="ctr"/>
        <c:lblOffset val="100"/>
        <c:noMultiLvlLbl val="0"/>
      </c:catAx>
      <c:valAx>
        <c:axId val="294434160"/>
        <c:scaling>
          <c:orientation val="minMax"/>
        </c:scaling>
        <c:delete val="1"/>
        <c:axPos val="l"/>
        <c:numFmt formatCode="0.0" sourceLinked="1"/>
        <c:majorTickMark val="none"/>
        <c:minorTickMark val="none"/>
        <c:tickLblPos val="nextTo"/>
        <c:crossAx val="294432984"/>
        <c:crosses val="autoZero"/>
        <c:crossBetween val="between"/>
      </c:valAx>
      <c:spPr>
        <a:noFill/>
        <a:ln>
          <a:noFill/>
        </a:ln>
        <a:effectLst/>
      </c:spPr>
    </c:plotArea>
    <c:legend>
      <c:legendPos val="b"/>
      <c:layout>
        <c:manualLayout>
          <c:xMode val="edge"/>
          <c:yMode val="edge"/>
          <c:x val="0.15572139303482585"/>
          <c:y val="0.86165829942398142"/>
          <c:w val="0.82852861675872602"/>
          <c:h val="0.1269763427222603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2019</a:t>
            </a:r>
          </a:p>
          <a:p>
            <a:pPr>
              <a:defRPr sz="1000"/>
            </a:pPr>
            <a:r>
              <a:rPr lang="pt-BR" sz="1000"/>
              <a:t>(%)</a:t>
            </a:r>
          </a:p>
        </c:rich>
      </c:tx>
      <c:layout>
        <c:manualLayout>
          <c:xMode val="edge"/>
          <c:yMode val="edge"/>
          <c:x val="1.9430446194225699E-2"/>
          <c:y val="1.3888888888888888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0721469279255692"/>
          <c:y val="0.14446777486147566"/>
          <c:w val="0.89278530720744309"/>
          <c:h val="0.74442111402741329"/>
        </c:manualLayout>
      </c:layout>
      <c:barChart>
        <c:barDir val="bar"/>
        <c:grouping val="stacked"/>
        <c:varyColors val="0"/>
        <c:ser>
          <c:idx val="0"/>
          <c:order val="0"/>
          <c:tx>
            <c:strRef>
              <c:f>'g13.9'!$C$38</c:f>
              <c:strCache>
                <c:ptCount val="1"/>
                <c:pt idx="0">
                  <c:v>2019</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0-B6A0-4595-8AAF-C2737F147EED}"/>
              </c:ext>
            </c:extLst>
          </c:dPt>
          <c:dPt>
            <c:idx val="1"/>
            <c:invertIfNegative val="0"/>
            <c:bubble3D val="0"/>
            <c:spPr>
              <a:solidFill>
                <a:srgbClr val="FF0000"/>
              </a:solidFill>
              <a:ln>
                <a:noFill/>
              </a:ln>
              <a:effectLst/>
            </c:spPr>
            <c:extLst>
              <c:ext xmlns:c16="http://schemas.microsoft.com/office/drawing/2014/chart" uri="{C3380CC4-5D6E-409C-BE32-E72D297353CC}">
                <c16:uniqueId val="{00000001-1E2C-4FAD-A5A6-77229DFF09C2}"/>
              </c:ext>
            </c:extLst>
          </c:dPt>
          <c:dPt>
            <c:idx val="2"/>
            <c:invertIfNegative val="0"/>
            <c:bubble3D val="0"/>
            <c:spPr>
              <a:solidFill>
                <a:srgbClr val="00B050"/>
              </a:solidFill>
              <a:ln>
                <a:noFill/>
              </a:ln>
              <a:effectLst/>
            </c:spPr>
            <c:extLst>
              <c:ext xmlns:c16="http://schemas.microsoft.com/office/drawing/2014/chart" uri="{C3380CC4-5D6E-409C-BE32-E72D297353CC}">
                <c16:uniqueId val="{00000002-1E2C-4FAD-A5A6-77229DFF09C2}"/>
              </c:ext>
            </c:extLst>
          </c:dPt>
          <c:dLbls>
            <c:dLbl>
              <c:idx val="2"/>
              <c:layout>
                <c:manualLayout>
                  <c:x val="3.5122262259590413E-2"/>
                  <c:y val="-4.6296296296296294E-3"/>
                </c:manualLayout>
              </c:layout>
              <c:tx>
                <c:rich>
                  <a:bodyPr/>
                  <a:lstStyle/>
                  <a:p>
                    <a:fld id="{A4F398BD-EE0A-458E-B088-915EEFE98036}" type="VALUE">
                      <a:rPr lang="en-US"/>
                      <a:pPr/>
                      <a:t>[VALOR]</a:t>
                    </a:fld>
                    <a:r>
                      <a:rPr lang="en-US"/>
                      <a:t>  </a:t>
                    </a:r>
                    <a:r>
                      <a:rPr lang="en-US">
                        <a:solidFill>
                          <a:sysClr val="windowText" lastClr="000000"/>
                        </a:solidFill>
                      </a:rPr>
                      <a:t>(22</a:t>
                    </a:r>
                    <a:r>
                      <a:rPr lang="en-US" baseline="30000">
                        <a:solidFill>
                          <a:sysClr val="windowText" lastClr="000000"/>
                        </a:solidFill>
                      </a:rPr>
                      <a:t>o</a:t>
                    </a:r>
                    <a:r>
                      <a:rPr lang="en-US">
                        <a:solidFill>
                          <a:sysClr val="windowText" lastClr="000000"/>
                        </a:solidFill>
                      </a:rPr>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E2C-4FAD-A5A6-77229DFF09C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'g13.9'!$B$39:$B$47</c:f>
              <c:strCache>
                <c:ptCount val="9"/>
                <c:pt idx="0">
                  <c:v>BR</c:v>
                </c:pt>
                <c:pt idx="1">
                  <c:v>NE</c:v>
                </c:pt>
                <c:pt idx="2">
                  <c:v>SE</c:v>
                </c:pt>
                <c:pt idx="3">
                  <c:v>ES</c:v>
                </c:pt>
                <c:pt idx="4">
                  <c:v>MG</c:v>
                </c:pt>
                <c:pt idx="5">
                  <c:v>PR</c:v>
                </c:pt>
                <c:pt idx="6">
                  <c:v>MS</c:v>
                </c:pt>
                <c:pt idx="7">
                  <c:v>MT</c:v>
                </c:pt>
                <c:pt idx="8">
                  <c:v>SC</c:v>
                </c:pt>
              </c:strCache>
            </c:strRef>
          </c:cat>
          <c:val>
            <c:numRef>
              <c:f>'g13.9'!$C$39:$C$47</c:f>
              <c:numCache>
                <c:formatCode>0.00</c:formatCode>
                <c:ptCount val="9"/>
                <c:pt idx="0">
                  <c:v>0.42681421936133379</c:v>
                </c:pt>
                <c:pt idx="1">
                  <c:v>0.2354896927889629</c:v>
                </c:pt>
                <c:pt idx="2">
                  <c:v>0.13893884892086331</c:v>
                </c:pt>
                <c:pt idx="3">
                  <c:v>0.75640668523676879</c:v>
                </c:pt>
                <c:pt idx="4">
                  <c:v>0.79656178186317839</c:v>
                </c:pt>
                <c:pt idx="5">
                  <c:v>0.79897452861395957</c:v>
                </c:pt>
                <c:pt idx="6">
                  <c:v>0.81540084388185652</c:v>
                </c:pt>
                <c:pt idx="7">
                  <c:v>1.1495575221238938</c:v>
                </c:pt>
                <c:pt idx="8">
                  <c:v>1.7669313524590164</c:v>
                </c:pt>
              </c:numCache>
            </c:numRef>
          </c:val>
          <c:extLst>
            <c:ext xmlns:c16="http://schemas.microsoft.com/office/drawing/2014/chart" uri="{C3380CC4-5D6E-409C-BE32-E72D297353CC}">
              <c16:uniqueId val="{00000001-B6A0-4595-8AAF-C2737F147EED}"/>
            </c:ext>
          </c:extLst>
        </c:ser>
        <c:dLbls>
          <c:showLegendKey val="0"/>
          <c:showVal val="0"/>
          <c:showCatName val="0"/>
          <c:showSerName val="0"/>
          <c:showPercent val="0"/>
          <c:showBubbleSize val="0"/>
        </c:dLbls>
        <c:gapWidth val="50"/>
        <c:axId val="657422632"/>
        <c:axId val="657420992"/>
      </c:barChart>
      <c:catAx>
        <c:axId val="657422632"/>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657420992"/>
        <c:crosses val="autoZero"/>
        <c:auto val="1"/>
        <c:lblAlgn val="ctr"/>
        <c:lblOffset val="100"/>
        <c:noMultiLvlLbl val="0"/>
      </c:catAx>
      <c:valAx>
        <c:axId val="657420992"/>
        <c:scaling>
          <c:orientation val="minMax"/>
        </c:scaling>
        <c:delete val="1"/>
        <c:axPos val="b"/>
        <c:numFmt formatCode="0.00" sourceLinked="1"/>
        <c:majorTickMark val="none"/>
        <c:minorTickMark val="none"/>
        <c:tickLblPos val="nextTo"/>
        <c:crossAx val="657422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2019/2012 (a</a:t>
            </a:r>
            <a:r>
              <a:rPr lang="pt-BR" sz="1000" b="0" i="0" u="none" strike="noStrike" baseline="0">
                <a:effectLst/>
              </a:rPr>
              <a:t>cumulado)</a:t>
            </a:r>
            <a:endParaRPr lang="pt-BR" sz="1000"/>
          </a:p>
          <a:p>
            <a:pPr>
              <a:defRPr sz="1000"/>
            </a:pPr>
            <a:r>
              <a:rPr lang="pt-BR" sz="1000"/>
              <a:t>(%)</a:t>
            </a:r>
          </a:p>
        </c:rich>
      </c:tx>
      <c:layout>
        <c:manualLayout>
          <c:xMode val="edge"/>
          <c:yMode val="edge"/>
          <c:x val="1.1897622966620698E-2"/>
          <c:y val="1.3888888888888888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1.7533401545145797E-3"/>
          <c:y val="0.14909740449110526"/>
          <c:w val="0.89278530720744309"/>
          <c:h val="0.7351618547681541"/>
        </c:manualLayout>
      </c:layout>
      <c:barChart>
        <c:barDir val="bar"/>
        <c:grouping val="stacked"/>
        <c:varyColors val="0"/>
        <c:ser>
          <c:idx val="0"/>
          <c:order val="0"/>
          <c:tx>
            <c:strRef>
              <c:f>'g13.9'!$G$38</c:f>
              <c:strCache>
                <c:ptCount val="1"/>
                <c:pt idx="0">
                  <c:v>2019</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3-EE77-4084-88B0-8CD6A3DF1240}"/>
              </c:ext>
            </c:extLst>
          </c:dPt>
          <c:dPt>
            <c:idx val="1"/>
            <c:invertIfNegative val="0"/>
            <c:bubble3D val="0"/>
            <c:spPr>
              <a:solidFill>
                <a:srgbClr val="FF2121"/>
              </a:solidFill>
              <a:ln>
                <a:noFill/>
              </a:ln>
              <a:effectLst/>
            </c:spPr>
            <c:extLst>
              <c:ext xmlns:c16="http://schemas.microsoft.com/office/drawing/2014/chart" uri="{C3380CC4-5D6E-409C-BE32-E72D297353CC}">
                <c16:uniqueId val="{00000002-EE77-4084-88B0-8CD6A3DF1240}"/>
              </c:ext>
            </c:extLst>
          </c:dPt>
          <c:dPt>
            <c:idx val="2"/>
            <c:invertIfNegative val="0"/>
            <c:bubble3D val="0"/>
            <c:spPr>
              <a:solidFill>
                <a:srgbClr val="00B050"/>
              </a:solidFill>
              <a:ln>
                <a:noFill/>
              </a:ln>
              <a:effectLst/>
            </c:spPr>
            <c:extLst>
              <c:ext xmlns:c16="http://schemas.microsoft.com/office/drawing/2014/chart" uri="{C3380CC4-5D6E-409C-BE32-E72D297353CC}">
                <c16:uniqueId val="{00000000-EE77-4084-88B0-8CD6A3DF1240}"/>
              </c:ext>
            </c:extLst>
          </c:dPt>
          <c:dLbls>
            <c:dLbl>
              <c:idx val="0"/>
              <c:layout>
                <c:manualLayout>
                  <c:x val="-3.7664783427495637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77-4084-88B0-8CD6A3DF1240}"/>
                </c:ext>
              </c:extLst>
            </c:dLbl>
            <c:dLbl>
              <c:idx val="1"/>
              <c:layout>
                <c:manualLayout>
                  <c:x val="7.5329566854990242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E77-4084-88B0-8CD6A3DF1240}"/>
                </c:ext>
              </c:extLst>
            </c:dLbl>
            <c:dLbl>
              <c:idx val="2"/>
              <c:layout>
                <c:manualLayout>
                  <c:x val="-3.7664783427495637E-3"/>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fld id="{FDA220B5-70D9-4D10-AF13-38529D159975}" type="VALUE">
                      <a:rPr lang="en-US">
                        <a:solidFill>
                          <a:sysClr val="windowText" lastClr="000000"/>
                        </a:solidFill>
                      </a:rPr>
                      <a:pPr>
                        <a:defRPr>
                          <a:solidFill>
                            <a:sysClr val="windowText" lastClr="000000"/>
                          </a:solidFill>
                        </a:defRPr>
                      </a:pPr>
                      <a:t>[VALOR]</a:t>
                    </a:fld>
                    <a:r>
                      <a:rPr lang="en-US">
                        <a:solidFill>
                          <a:sysClr val="windowText" lastClr="000000"/>
                        </a:solidFill>
                      </a:rPr>
                      <a:t> (11</a:t>
                    </a:r>
                    <a:r>
                      <a:rPr lang="en-US" baseline="30000">
                        <a:solidFill>
                          <a:sysClr val="windowText" lastClr="000000"/>
                        </a:solidFill>
                      </a:rPr>
                      <a:t>o</a:t>
                    </a:r>
                    <a:r>
                      <a:rPr lang="en-US">
                        <a:solidFill>
                          <a:sysClr val="windowText" lastClr="000000"/>
                        </a:solidFill>
                      </a:rPr>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EE77-4084-88B0-8CD6A3DF12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'g13.9'!$F$39:$F$47</c:f>
              <c:strCache>
                <c:ptCount val="9"/>
                <c:pt idx="0">
                  <c:v>BR</c:v>
                </c:pt>
                <c:pt idx="1">
                  <c:v>NE</c:v>
                </c:pt>
                <c:pt idx="2">
                  <c:v>SE</c:v>
                </c:pt>
                <c:pt idx="3">
                  <c:v>RR</c:v>
                </c:pt>
                <c:pt idx="4">
                  <c:v>GO</c:v>
                </c:pt>
                <c:pt idx="5">
                  <c:v>MT</c:v>
                </c:pt>
                <c:pt idx="6">
                  <c:v>CE</c:v>
                </c:pt>
                <c:pt idx="7">
                  <c:v>PR</c:v>
                </c:pt>
                <c:pt idx="8">
                  <c:v>SC</c:v>
                </c:pt>
              </c:strCache>
            </c:strRef>
          </c:cat>
          <c:val>
            <c:numRef>
              <c:f>'g13.9'!$G$39:$G$47</c:f>
              <c:numCache>
                <c:formatCode>0.00</c:formatCode>
                <c:ptCount val="9"/>
                <c:pt idx="0">
                  <c:v>99.281853518757927</c:v>
                </c:pt>
                <c:pt idx="1">
                  <c:v>98.889598969483586</c:v>
                </c:pt>
                <c:pt idx="2">
                  <c:v>99.963454205273663</c:v>
                </c:pt>
                <c:pt idx="3">
                  <c:v>100.46623313623152</c:v>
                </c:pt>
                <c:pt idx="4">
                  <c:v>101.46263856527929</c:v>
                </c:pt>
                <c:pt idx="5">
                  <c:v>101.55653353896395</c:v>
                </c:pt>
                <c:pt idx="6">
                  <c:v>101.61752195347168</c:v>
                </c:pt>
                <c:pt idx="7">
                  <c:v>101.71653762385898</c:v>
                </c:pt>
                <c:pt idx="8">
                  <c:v>104.10669739086778</c:v>
                </c:pt>
              </c:numCache>
            </c:numRef>
          </c:val>
          <c:extLst>
            <c:ext xmlns:c16="http://schemas.microsoft.com/office/drawing/2014/chart" uri="{C3380CC4-5D6E-409C-BE32-E72D297353CC}">
              <c16:uniqueId val="{00000001-B6A0-4595-8AAF-C2737F147EED}"/>
            </c:ext>
          </c:extLst>
        </c:ser>
        <c:dLbls>
          <c:showLegendKey val="0"/>
          <c:showVal val="0"/>
          <c:showCatName val="0"/>
          <c:showSerName val="0"/>
          <c:showPercent val="0"/>
          <c:showBubbleSize val="0"/>
        </c:dLbls>
        <c:gapWidth val="50"/>
        <c:axId val="657422632"/>
        <c:axId val="657420992"/>
      </c:barChart>
      <c:catAx>
        <c:axId val="657422632"/>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657420992"/>
        <c:crosses val="autoZero"/>
        <c:auto val="1"/>
        <c:lblAlgn val="ctr"/>
        <c:lblOffset val="100"/>
        <c:noMultiLvlLbl val="0"/>
      </c:catAx>
      <c:valAx>
        <c:axId val="657420992"/>
        <c:scaling>
          <c:orientation val="minMax"/>
        </c:scaling>
        <c:delete val="1"/>
        <c:axPos val="b"/>
        <c:numFmt formatCode="0.00" sourceLinked="1"/>
        <c:majorTickMark val="none"/>
        <c:minorTickMark val="none"/>
        <c:tickLblPos val="nextTo"/>
        <c:crossAx val="657422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a:t>
            </a:r>
          </a:p>
        </c:rich>
      </c:tx>
      <c:layout>
        <c:manualLayout>
          <c:xMode val="edge"/>
          <c:yMode val="edge"/>
          <c:x val="1.3874890638670145E-2"/>
          <c:y val="1.851851851851851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'g13.10'!$B$46</c:f>
              <c:strCache>
                <c:ptCount val="1"/>
                <c:pt idx="0">
                  <c:v>Br</c:v>
                </c:pt>
              </c:strCache>
            </c:strRef>
          </c:tx>
          <c:spPr>
            <a:solidFill>
              <a:srgbClr val="FFC000"/>
            </a:solidFill>
            <a:ln>
              <a:noFill/>
            </a:ln>
            <a:effectLst/>
          </c:spPr>
          <c:invertIfNegative val="0"/>
          <c:cat>
            <c:numRef>
              <c:f>'g13.10'!$C$45:$J$45</c:f>
              <c:numCache>
                <c:formatCode>General</c:formatCode>
                <c:ptCount val="8"/>
                <c:pt idx="0">
                  <c:v>2012</c:v>
                </c:pt>
                <c:pt idx="1">
                  <c:v>2013</c:v>
                </c:pt>
                <c:pt idx="2">
                  <c:v>2014</c:v>
                </c:pt>
                <c:pt idx="3">
                  <c:v>2015</c:v>
                </c:pt>
                <c:pt idx="4">
                  <c:v>2016</c:v>
                </c:pt>
                <c:pt idx="5">
                  <c:v>2017</c:v>
                </c:pt>
                <c:pt idx="6">
                  <c:v>2018</c:v>
                </c:pt>
                <c:pt idx="7">
                  <c:v>2019</c:v>
                </c:pt>
              </c:numCache>
            </c:numRef>
          </c:cat>
          <c:val>
            <c:numRef>
              <c:f>'g13.10'!$C$46:$J$46</c:f>
              <c:numCache>
                <c:formatCode>0.0</c:formatCode>
                <c:ptCount val="8"/>
                <c:pt idx="0">
                  <c:v>-44.55829118357542</c:v>
                </c:pt>
                <c:pt idx="1">
                  <c:v>-15.84283626320342</c:v>
                </c:pt>
                <c:pt idx="2">
                  <c:v>-79.099942930420269</c:v>
                </c:pt>
                <c:pt idx="3">
                  <c:v>-1164.4413740717944</c:v>
                </c:pt>
                <c:pt idx="4">
                  <c:v>15.637036303382668</c:v>
                </c:pt>
                <c:pt idx="5">
                  <c:v>90.999538415430493</c:v>
                </c:pt>
                <c:pt idx="6">
                  <c:v>441.14997285889058</c:v>
                </c:pt>
                <c:pt idx="7">
                  <c:v>32.903167584153053</c:v>
                </c:pt>
              </c:numCache>
            </c:numRef>
          </c:val>
          <c:extLst>
            <c:ext xmlns:c16="http://schemas.microsoft.com/office/drawing/2014/chart" uri="{C3380CC4-5D6E-409C-BE32-E72D297353CC}">
              <c16:uniqueId val="{00000000-912F-42A0-881F-7B54BF5E9FFF}"/>
            </c:ext>
          </c:extLst>
        </c:ser>
        <c:ser>
          <c:idx val="1"/>
          <c:order val="1"/>
          <c:tx>
            <c:strRef>
              <c:f>'g13.10'!$B$47</c:f>
              <c:strCache>
                <c:ptCount val="1"/>
                <c:pt idx="0">
                  <c:v>Ne</c:v>
                </c:pt>
              </c:strCache>
            </c:strRef>
          </c:tx>
          <c:spPr>
            <a:solidFill>
              <a:srgbClr val="FF0000"/>
            </a:solidFill>
            <a:ln>
              <a:noFill/>
            </a:ln>
            <a:effectLst/>
          </c:spPr>
          <c:invertIfNegative val="0"/>
          <c:cat>
            <c:numRef>
              <c:f>'g13.10'!$C$45:$J$45</c:f>
              <c:numCache>
                <c:formatCode>General</c:formatCode>
                <c:ptCount val="8"/>
                <c:pt idx="0">
                  <c:v>2012</c:v>
                </c:pt>
                <c:pt idx="1">
                  <c:v>2013</c:v>
                </c:pt>
                <c:pt idx="2">
                  <c:v>2014</c:v>
                </c:pt>
                <c:pt idx="3">
                  <c:v>2015</c:v>
                </c:pt>
                <c:pt idx="4">
                  <c:v>2016</c:v>
                </c:pt>
                <c:pt idx="5">
                  <c:v>2017</c:v>
                </c:pt>
                <c:pt idx="6">
                  <c:v>2018</c:v>
                </c:pt>
                <c:pt idx="7">
                  <c:v>2019</c:v>
                </c:pt>
              </c:numCache>
            </c:numRef>
          </c:cat>
          <c:val>
            <c:numRef>
              <c:f>'g13.10'!$C$47:$J$47</c:f>
              <c:numCache>
                <c:formatCode>0.0</c:formatCode>
                <c:ptCount val="8"/>
                <c:pt idx="0">
                  <c:v>-60.357490335190242</c:v>
                </c:pt>
                <c:pt idx="1">
                  <c:v>12.27466226488858</c:v>
                </c:pt>
                <c:pt idx="2">
                  <c:v>-64.939499163337757</c:v>
                </c:pt>
                <c:pt idx="3">
                  <c:v>-862.20757007283169</c:v>
                </c:pt>
                <c:pt idx="4">
                  <c:v>9.9694156396474654</c:v>
                </c:pt>
                <c:pt idx="5">
                  <c:v>84.08143410213836</c:v>
                </c:pt>
                <c:pt idx="6">
                  <c:v>240.63289221133445</c:v>
                </c:pt>
                <c:pt idx="7">
                  <c:v>5.4449133518900963</c:v>
                </c:pt>
              </c:numCache>
            </c:numRef>
          </c:val>
          <c:extLst>
            <c:ext xmlns:c16="http://schemas.microsoft.com/office/drawing/2014/chart" uri="{C3380CC4-5D6E-409C-BE32-E72D297353CC}">
              <c16:uniqueId val="{00000001-912F-42A0-881F-7B54BF5E9FFF}"/>
            </c:ext>
          </c:extLst>
        </c:ser>
        <c:dLbls>
          <c:showLegendKey val="0"/>
          <c:showVal val="0"/>
          <c:showCatName val="0"/>
          <c:showSerName val="0"/>
          <c:showPercent val="0"/>
          <c:showBubbleSize val="0"/>
        </c:dLbls>
        <c:gapWidth val="219"/>
        <c:axId val="652092448"/>
        <c:axId val="843309400"/>
      </c:barChart>
      <c:lineChart>
        <c:grouping val="standard"/>
        <c:varyColors val="0"/>
        <c:ser>
          <c:idx val="2"/>
          <c:order val="2"/>
          <c:tx>
            <c:strRef>
              <c:f>'g13.10'!$B$48</c:f>
              <c:strCache>
                <c:ptCount val="1"/>
                <c:pt idx="0">
                  <c:v>Se</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dLbls>
            <c:dLbl>
              <c:idx val="0"/>
              <c:layout>
                <c:manualLayout>
                  <c:x val="-4.6859794699575595E-2"/>
                  <c:y val="4.16666666666665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2F-42A0-881F-7B54BF5E9FFF}"/>
                </c:ext>
              </c:extLst>
            </c:dLbl>
            <c:dLbl>
              <c:idx val="1"/>
              <c:layout>
                <c:manualLayout>
                  <c:x val="-4.9637708329937018E-2"/>
                  <c:y val="-4.6296114027413238E-2"/>
                </c:manualLayout>
              </c:layout>
              <c:showLegendKey val="0"/>
              <c:showVal val="1"/>
              <c:showCatName val="0"/>
              <c:showSerName val="0"/>
              <c:showPercent val="0"/>
              <c:showBubbleSize val="0"/>
              <c:extLst>
                <c:ext xmlns:c15="http://schemas.microsoft.com/office/drawing/2012/chart" uri="{CE6537A1-D6FC-4f65-9D91-7224C49458BB}">
                  <c15:layout>
                    <c:manualLayout>
                      <c:w val="6.0524608337001351E-2"/>
                      <c:h val="6.4745552639253412E-2"/>
                    </c:manualLayout>
                  </c15:layout>
                </c:ext>
                <c:ext xmlns:c16="http://schemas.microsoft.com/office/drawing/2014/chart" uri="{C3380CC4-5D6E-409C-BE32-E72D297353CC}">
                  <c16:uniqueId val="{00000003-912F-42A0-881F-7B54BF5E9FFF}"/>
                </c:ext>
              </c:extLst>
            </c:dLbl>
            <c:dLbl>
              <c:idx val="2"/>
              <c:layout>
                <c:manualLayout>
                  <c:x val="-4.7222140710672038E-2"/>
                  <c:y val="-3.70370370370370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12F-42A0-881F-7B54BF5E9FFF}"/>
                </c:ext>
              </c:extLst>
            </c:dLbl>
            <c:dLbl>
              <c:idx val="3"/>
              <c:layout>
                <c:manualLayout>
                  <c:x val="-0.12444792227058579"/>
                  <c:y val="4.16666666666665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2F-42A0-881F-7B54BF5E9FFF}"/>
                </c:ext>
              </c:extLst>
            </c:dLbl>
            <c:dLbl>
              <c:idx val="4"/>
              <c:layout>
                <c:manualLayout>
                  <c:x val="-4.9965493443754311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12F-42A0-881F-7B54BF5E9FFF}"/>
                </c:ext>
              </c:extLst>
            </c:dLbl>
            <c:dLbl>
              <c:idx val="5"/>
              <c:layout>
                <c:manualLayout>
                  <c:x val="-5.00000000000001E-2"/>
                  <c:y val="-4.16666666666667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12F-42A0-881F-7B54BF5E9FFF}"/>
                </c:ext>
              </c:extLst>
            </c:dLbl>
            <c:dLbl>
              <c:idx val="6"/>
              <c:layout>
                <c:manualLayout>
                  <c:x val="1.0748873782081588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12F-42A0-881F-7B54BF5E9FFF}"/>
                </c:ext>
              </c:extLst>
            </c:dLbl>
            <c:dLbl>
              <c:idx val="7"/>
              <c:layout>
                <c:manualLayout>
                  <c:x val="-4.1666666666666664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12F-42A0-881F-7B54BF5E9F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'g13.10'!$C$45:$J$45</c:f>
              <c:numCache>
                <c:formatCode>General</c:formatCode>
                <c:ptCount val="8"/>
                <c:pt idx="0">
                  <c:v>2012</c:v>
                </c:pt>
                <c:pt idx="1">
                  <c:v>2013</c:v>
                </c:pt>
                <c:pt idx="2">
                  <c:v>2014</c:v>
                </c:pt>
                <c:pt idx="3">
                  <c:v>2015</c:v>
                </c:pt>
                <c:pt idx="4">
                  <c:v>2016</c:v>
                </c:pt>
                <c:pt idx="5">
                  <c:v>2017</c:v>
                </c:pt>
                <c:pt idx="6">
                  <c:v>2018</c:v>
                </c:pt>
                <c:pt idx="7">
                  <c:v>2019</c:v>
                </c:pt>
              </c:numCache>
            </c:numRef>
          </c:cat>
          <c:val>
            <c:numRef>
              <c:f>'g13.10'!$C$48:$J$48</c:f>
              <c:numCache>
                <c:formatCode>0.0</c:formatCode>
                <c:ptCount val="8"/>
                <c:pt idx="0">
                  <c:v>-54.562396466040866</c:v>
                </c:pt>
                <c:pt idx="1">
                  <c:v>61.066383108005475</c:v>
                </c:pt>
                <c:pt idx="2">
                  <c:v>-34.282750165047624</c:v>
                </c:pt>
                <c:pt idx="3">
                  <c:v>-191.21699196326063</c:v>
                </c:pt>
                <c:pt idx="4">
                  <c:v>-143.07740717432347</c:v>
                </c:pt>
                <c:pt idx="5">
                  <c:v>84.291262135922324</c:v>
                </c:pt>
                <c:pt idx="6">
                  <c:v>92.047795632468066</c:v>
                </c:pt>
                <c:pt idx="7">
                  <c:v>900.51813471502589</c:v>
                </c:pt>
              </c:numCache>
            </c:numRef>
          </c:val>
          <c:smooth val="0"/>
          <c:extLst>
            <c:ext xmlns:c16="http://schemas.microsoft.com/office/drawing/2014/chart" uri="{C3380CC4-5D6E-409C-BE32-E72D297353CC}">
              <c16:uniqueId val="{0000000A-912F-42A0-881F-7B54BF5E9FFF}"/>
            </c:ext>
          </c:extLst>
        </c:ser>
        <c:dLbls>
          <c:showLegendKey val="0"/>
          <c:showVal val="0"/>
          <c:showCatName val="0"/>
          <c:showSerName val="0"/>
          <c:showPercent val="0"/>
          <c:showBubbleSize val="0"/>
        </c:dLbls>
        <c:marker val="1"/>
        <c:smooth val="0"/>
        <c:axId val="652092448"/>
        <c:axId val="843309400"/>
      </c:lineChart>
      <c:catAx>
        <c:axId val="65209244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43309400"/>
        <c:crosses val="autoZero"/>
        <c:auto val="1"/>
        <c:lblAlgn val="ctr"/>
        <c:lblOffset val="100"/>
        <c:noMultiLvlLbl val="0"/>
      </c:catAx>
      <c:valAx>
        <c:axId val="843309400"/>
        <c:scaling>
          <c:orientation val="minMax"/>
          <c:max val="1000"/>
          <c:min val="-12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52092448"/>
        <c:crosses val="autoZero"/>
        <c:crossBetween val="between"/>
        <c:majorUnit val="200"/>
      </c:valAx>
      <c:spPr>
        <a:noFill/>
        <a:ln>
          <a:noFill/>
        </a:ln>
        <a:effectLst/>
      </c:spPr>
    </c:plotArea>
    <c:legend>
      <c:legendPos val="b"/>
      <c:layout>
        <c:manualLayout>
          <c:xMode val="edge"/>
          <c:yMode val="edge"/>
          <c:x val="0.56804461942257223"/>
          <c:y val="0.89409667541557303"/>
          <c:w val="0.4319553805774278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48381452318459E-2"/>
          <c:y val="8.7588697639210192E-2"/>
          <c:w val="0.85862729658792647"/>
          <c:h val="0.69910860199078884"/>
        </c:manualLayout>
      </c:layout>
      <c:barChart>
        <c:barDir val="col"/>
        <c:grouping val="clustered"/>
        <c:varyColors val="0"/>
        <c:ser>
          <c:idx val="0"/>
          <c:order val="0"/>
          <c:tx>
            <c:strRef>
              <c:f>'g14.1'!$A$32</c:f>
              <c:strCache>
                <c:ptCount val="1"/>
                <c:pt idx="0">
                  <c:v>Brasil</c:v>
                </c:pt>
              </c:strCache>
            </c:strRef>
          </c:tx>
          <c:spPr>
            <a:solidFill>
              <a:srgbClr val="FFC000"/>
            </a:solidFill>
            <a:ln>
              <a:noFill/>
            </a:ln>
            <a:effectLst/>
          </c:spPr>
          <c:invertIfNegative val="0"/>
          <c:cat>
            <c:numRef>
              <c:f>'g14.1'!$B$31:$L$31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'g14.1'!$B$32:$L$32</c:f>
              <c:numCache>
                <c:formatCode>#,##0</c:formatCode>
                <c:ptCount val="11"/>
                <c:pt idx="0">
                  <c:v>18952.536083676154</c:v>
                </c:pt>
                <c:pt idx="1">
                  <c:v>18373.337069080746</c:v>
                </c:pt>
                <c:pt idx="2">
                  <c:v>17632.138332356284</c:v>
                </c:pt>
                <c:pt idx="3">
                  <c:v>15833.759908928438</c:v>
                </c:pt>
                <c:pt idx="4">
                  <c:v>14930.926829574722</c:v>
                </c:pt>
                <c:pt idx="5">
                  <c:v>14677.269242503751</c:v>
                </c:pt>
                <c:pt idx="6">
                  <c:v>14333.95189398915</c:v>
                </c:pt>
                <c:pt idx="7">
                  <c:v>13810.337373243738</c:v>
                </c:pt>
                <c:pt idx="8">
                  <c:v>13275.133426488916</c:v>
                </c:pt>
                <c:pt idx="9">
                  <c:v>11533.74867974719</c:v>
                </c:pt>
                <c:pt idx="10">
                  <c:v>10944</c:v>
                </c:pt>
              </c:numCache>
            </c:numRef>
          </c:val>
          <c:extLst>
            <c:ext xmlns:c16="http://schemas.microsoft.com/office/drawing/2014/chart" uri="{C3380CC4-5D6E-409C-BE32-E72D297353CC}">
              <c16:uniqueId val="{00000007-374D-48AB-84B2-3C7E714FB1A6}"/>
            </c:ext>
          </c:extLst>
        </c:ser>
        <c:ser>
          <c:idx val="1"/>
          <c:order val="1"/>
          <c:tx>
            <c:strRef>
              <c:f>'g14.1'!$A$33</c:f>
              <c:strCache>
                <c:ptCount val="1"/>
                <c:pt idx="0">
                  <c:v>Nordeste</c:v>
                </c:pt>
              </c:strCache>
            </c:strRef>
          </c:tx>
          <c:spPr>
            <a:solidFill>
              <a:srgbClr val="FF2121"/>
            </a:solidFill>
            <a:ln>
              <a:noFill/>
            </a:ln>
            <a:effectLst/>
          </c:spPr>
          <c:invertIfNegative val="0"/>
          <c:cat>
            <c:numRef>
              <c:f>'g14.1'!$B$31:$L$31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'g14.1'!$B$33:$L$33</c:f>
              <c:numCache>
                <c:formatCode>#,##0</c:formatCode>
                <c:ptCount val="11"/>
                <c:pt idx="0">
                  <c:v>12741.653786579169</c:v>
                </c:pt>
                <c:pt idx="1">
                  <c:v>12424.231069431955</c:v>
                </c:pt>
                <c:pt idx="2">
                  <c:v>12010.967343701503</c:v>
                </c:pt>
                <c:pt idx="3">
                  <c:v>10590.42090550769</c:v>
                </c:pt>
                <c:pt idx="4">
                  <c:v>9882.5546202650912</c:v>
                </c:pt>
                <c:pt idx="5">
                  <c:v>9935.4025152243685</c:v>
                </c:pt>
                <c:pt idx="6">
                  <c:v>9796.2844875416849</c:v>
                </c:pt>
                <c:pt idx="7">
                  <c:v>9401.5919063953752</c:v>
                </c:pt>
                <c:pt idx="8">
                  <c:v>8963.8004078703871</c:v>
                </c:pt>
                <c:pt idx="9">
                  <c:v>7700.0969127652752</c:v>
                </c:pt>
                <c:pt idx="10">
                  <c:v>7216</c:v>
                </c:pt>
              </c:numCache>
            </c:numRef>
          </c:val>
          <c:extLst>
            <c:ext xmlns:c16="http://schemas.microsoft.com/office/drawing/2014/chart" uri="{C3380CC4-5D6E-409C-BE32-E72D297353CC}">
              <c16:uniqueId val="{00000008-374D-48AB-84B2-3C7E714FB1A6}"/>
            </c:ext>
          </c:extLst>
        </c:ser>
        <c:dLbls>
          <c:showLegendKey val="0"/>
          <c:showVal val="0"/>
          <c:showCatName val="0"/>
          <c:showSerName val="0"/>
          <c:showPercent val="0"/>
          <c:showBubbleSize val="0"/>
        </c:dLbls>
        <c:gapWidth val="50"/>
        <c:axId val="198806752"/>
        <c:axId val="198807144"/>
      </c:barChart>
      <c:lineChart>
        <c:grouping val="stacked"/>
        <c:varyColors val="0"/>
        <c:ser>
          <c:idx val="2"/>
          <c:order val="2"/>
          <c:tx>
            <c:strRef>
              <c:f>'g14.1'!$A$34</c:f>
              <c:strCache>
                <c:ptCount val="1"/>
                <c:pt idx="0">
                  <c:v>Sergipe</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'g14.1'!$B$31:$L$31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'g14.1'!$B$34:$L$34</c:f>
              <c:numCache>
                <c:formatCode>#,##0</c:formatCode>
                <c:ptCount val="11"/>
                <c:pt idx="0">
                  <c:v>14129.038373777916</c:v>
                </c:pt>
                <c:pt idx="1">
                  <c:v>13813.939516012777</c:v>
                </c:pt>
                <c:pt idx="2">
                  <c:v>13918.178833752885</c:v>
                </c:pt>
                <c:pt idx="3">
                  <c:v>11697.011824613801</c:v>
                </c:pt>
                <c:pt idx="4">
                  <c:v>11346.63678623029</c:v>
                </c:pt>
                <c:pt idx="5">
                  <c:v>10813.721067597417</c:v>
                </c:pt>
                <c:pt idx="6">
                  <c:v>10160.567157653692</c:v>
                </c:pt>
                <c:pt idx="7">
                  <c:v>9293.289851040834</c:v>
                </c:pt>
                <c:pt idx="8">
                  <c:v>9173.3710109898402</c:v>
                </c:pt>
                <c:pt idx="9">
                  <c:v>8358.0801906523484</c:v>
                </c:pt>
                <c:pt idx="10">
                  <c:v>7575</c:v>
                </c:pt>
              </c:numCache>
            </c:numRef>
          </c:val>
          <c:smooth val="0"/>
          <c:extLst>
            <c:ext xmlns:c16="http://schemas.microsoft.com/office/drawing/2014/chart" uri="{C3380CC4-5D6E-409C-BE32-E72D297353CC}">
              <c16:uniqueId val="{00000009-374D-48AB-84B2-3C7E714FB1A6}"/>
            </c:ext>
          </c:extLst>
        </c:ser>
        <c:dLbls>
          <c:showLegendKey val="0"/>
          <c:showVal val="0"/>
          <c:showCatName val="0"/>
          <c:showSerName val="0"/>
          <c:showPercent val="0"/>
          <c:showBubbleSize val="0"/>
        </c:dLbls>
        <c:marker val="1"/>
        <c:smooth val="0"/>
        <c:axId val="198806752"/>
        <c:axId val="198807144"/>
      </c:lineChart>
      <c:catAx>
        <c:axId val="198806752"/>
        <c:scaling>
          <c:orientation val="minMax"/>
        </c:scaling>
        <c:delete val="0"/>
        <c:axPos val="b"/>
        <c:numFmt formatCode="General" sourceLinked="1"/>
        <c:majorTickMark val="none"/>
        <c:minorTickMark val="cross"/>
        <c:tickLblPos val="nextTo"/>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pt-BR"/>
          </a:p>
        </c:txPr>
        <c:crossAx val="198807144"/>
        <c:crosses val="autoZero"/>
        <c:auto val="1"/>
        <c:lblAlgn val="ctr"/>
        <c:lblOffset val="100"/>
        <c:noMultiLvlLbl val="0"/>
      </c:catAx>
      <c:valAx>
        <c:axId val="198807144"/>
        <c:scaling>
          <c:orientation val="minMax"/>
          <c:min val="1000"/>
        </c:scaling>
        <c:delete val="1"/>
        <c:axPos val="l"/>
        <c:numFmt formatCode="#,##0" sourceLinked="1"/>
        <c:majorTickMark val="none"/>
        <c:minorTickMark val="none"/>
        <c:tickLblPos val="nextTo"/>
        <c:crossAx val="198806752"/>
        <c:crosses val="autoZero"/>
        <c:crossBetween val="between"/>
      </c:valAx>
      <c:spPr>
        <a:noFill/>
        <a:ln>
          <a:noFill/>
        </a:ln>
        <a:effectLst/>
      </c:spPr>
    </c:plotArea>
    <c:legend>
      <c:legendPos val="b"/>
      <c:layout>
        <c:manualLayout>
          <c:xMode val="edge"/>
          <c:yMode val="edge"/>
          <c:x val="0.3396408573928259"/>
          <c:y val="0.88636267164717597"/>
          <c:w val="0.5707182852143482"/>
          <c:h val="8.6683150455249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219816272965874E-2"/>
          <c:y val="0.14814814814814814"/>
          <c:w val="0.81142125984251978"/>
          <c:h val="0.5906005249343832"/>
        </c:manualLayout>
      </c:layout>
      <c:barChart>
        <c:barDir val="col"/>
        <c:grouping val="clustered"/>
        <c:varyColors val="0"/>
        <c:ser>
          <c:idx val="0"/>
          <c:order val="0"/>
          <c:tx>
            <c:strRef>
              <c:f>'g14.2'!$B$31</c:f>
              <c:strCache>
                <c:ptCount val="1"/>
                <c:pt idx="0">
                  <c:v>Massa de rendimento (esquerda)</c:v>
                </c:pt>
              </c:strCache>
            </c:strRef>
          </c:tx>
          <c:spPr>
            <a:solidFill>
              <a:schemeClr val="accent1"/>
            </a:solidFill>
            <a:ln>
              <a:noFill/>
            </a:ln>
            <a:effectLst/>
          </c:spPr>
          <c:invertIfNegative val="0"/>
          <c:cat>
            <c:numRef>
              <c:f>'g14.2'!$C$30:$M$30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'g14.2'!$C$31:$M$31</c:f>
              <c:numCache>
                <c:formatCode>_(* #,##0.00_);_(* \(#,##0.00\);_(* "-"??_);_(@_)</c:formatCode>
                <c:ptCount val="11"/>
                <c:pt idx="0">
                  <c:v>12529.5924118519</c:v>
                </c:pt>
                <c:pt idx="1">
                  <c:v>12595.611476153157</c:v>
                </c:pt>
                <c:pt idx="2">
                  <c:v>12958.194454981201</c:v>
                </c:pt>
                <c:pt idx="3">
                  <c:v>10779.175346136466</c:v>
                </c:pt>
                <c:pt idx="4">
                  <c:v>9912.3785162384556</c:v>
                </c:pt>
                <c:pt idx="5">
                  <c:v>9240.1218620714881</c:v>
                </c:pt>
                <c:pt idx="6">
                  <c:v>8750.3997482654031</c:v>
                </c:pt>
                <c:pt idx="7">
                  <c:v>8675.1163216014284</c:v>
                </c:pt>
                <c:pt idx="8">
                  <c:v>7905.468862117149</c:v>
                </c:pt>
                <c:pt idx="9">
                  <c:v>7686.3448506872501</c:v>
                </c:pt>
                <c:pt idx="10">
                  <c:v>7409.9999999999991</c:v>
                </c:pt>
              </c:numCache>
            </c:numRef>
          </c:val>
          <c:extLst>
            <c:ext xmlns:c16="http://schemas.microsoft.com/office/drawing/2014/chart" uri="{C3380CC4-5D6E-409C-BE32-E72D297353CC}">
              <c16:uniqueId val="{00000000-6F7B-4276-B669-1F2E4CD9D290}"/>
            </c:ext>
          </c:extLst>
        </c:ser>
        <c:dLbls>
          <c:showLegendKey val="0"/>
          <c:showVal val="0"/>
          <c:showCatName val="0"/>
          <c:showSerName val="0"/>
          <c:showPercent val="0"/>
          <c:showBubbleSize val="0"/>
        </c:dLbls>
        <c:gapWidth val="100"/>
        <c:axId val="198808320"/>
        <c:axId val="198804008"/>
      </c:barChart>
      <c:lineChart>
        <c:grouping val="standard"/>
        <c:varyColors val="0"/>
        <c:ser>
          <c:idx val="1"/>
          <c:order val="1"/>
          <c:tx>
            <c:strRef>
              <c:f>'g14.2'!$B$32</c:f>
              <c:strCache>
                <c:ptCount val="1"/>
                <c:pt idx="0">
                  <c:v>Variação (direita):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'g14.2'!$C$30:$M$30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'g14.2'!$C$32:$M$32</c:f>
              <c:numCache>
                <c:formatCode>0.00</c:formatCode>
                <c:ptCount val="11"/>
                <c:pt idx="1">
                  <c:v>0.52690512293767089</c:v>
                </c:pt>
                <c:pt idx="2">
                  <c:v>2.8786453084434172</c:v>
                </c:pt>
                <c:pt idx="3">
                  <c:v>-16.815761766926627</c:v>
                </c:pt>
                <c:pt idx="4">
                  <c:v>-8.0414020744981496</c:v>
                </c:pt>
                <c:pt idx="5">
                  <c:v>-6.781991356218664</c:v>
                </c:pt>
                <c:pt idx="6">
                  <c:v>-5.2999529780692445</c:v>
                </c:pt>
                <c:pt idx="7">
                  <c:v>-0.86034271381599803</c:v>
                </c:pt>
                <c:pt idx="8">
                  <c:v>-8.8718978622548619</c:v>
                </c:pt>
                <c:pt idx="9">
                  <c:v>-2.7718028525788863</c:v>
                </c:pt>
                <c:pt idx="10">
                  <c:v>-3.5952700022630735</c:v>
                </c:pt>
              </c:numCache>
            </c:numRef>
          </c:val>
          <c:smooth val="0"/>
          <c:extLst>
            <c:ext xmlns:c16="http://schemas.microsoft.com/office/drawing/2014/chart" uri="{C3380CC4-5D6E-409C-BE32-E72D297353CC}">
              <c16:uniqueId val="{00000010-6F7B-4276-B669-1F2E4CD9D290}"/>
            </c:ext>
          </c:extLst>
        </c:ser>
        <c:dLbls>
          <c:showLegendKey val="0"/>
          <c:showVal val="0"/>
          <c:showCatName val="0"/>
          <c:showSerName val="0"/>
          <c:showPercent val="0"/>
          <c:showBubbleSize val="0"/>
        </c:dLbls>
        <c:marker val="1"/>
        <c:smooth val="0"/>
        <c:axId val="198808712"/>
        <c:axId val="198806360"/>
      </c:lineChart>
      <c:catAx>
        <c:axId val="198808320"/>
        <c:scaling>
          <c:orientation val="minMax"/>
        </c:scaling>
        <c:delete val="0"/>
        <c:axPos val="b"/>
        <c:numFmt formatCode="General" sourceLinked="1"/>
        <c:majorTickMark val="none"/>
        <c:minorTickMark val="cross"/>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804008"/>
        <c:crosses val="autoZero"/>
        <c:auto val="1"/>
        <c:lblAlgn val="ctr"/>
        <c:lblOffset val="100"/>
        <c:tickMarkSkip val="1"/>
        <c:noMultiLvlLbl val="0"/>
      </c:catAx>
      <c:valAx>
        <c:axId val="19880400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808320"/>
        <c:crosses val="autoZero"/>
        <c:crossBetween val="between"/>
      </c:valAx>
      <c:valAx>
        <c:axId val="1988063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808712"/>
        <c:crosses val="max"/>
        <c:crossBetween val="between"/>
      </c:valAx>
      <c:catAx>
        <c:axId val="198808712"/>
        <c:scaling>
          <c:orientation val="minMax"/>
        </c:scaling>
        <c:delete val="1"/>
        <c:axPos val="b"/>
        <c:numFmt formatCode="General" sourceLinked="1"/>
        <c:majorTickMark val="out"/>
        <c:minorTickMark val="none"/>
        <c:tickLblPos val="nextTo"/>
        <c:crossAx val="198806360"/>
        <c:crosses val="autoZero"/>
        <c:auto val="1"/>
        <c:lblAlgn val="ctr"/>
        <c:lblOffset val="100"/>
        <c:noMultiLvlLbl val="0"/>
      </c:catAx>
      <c:spPr>
        <a:noFill/>
        <a:ln>
          <a:noFill/>
        </a:ln>
        <a:effectLst/>
      </c:spPr>
    </c:plotArea>
    <c:legend>
      <c:legendPos val="b"/>
      <c:layout>
        <c:manualLayout>
          <c:xMode val="edge"/>
          <c:yMode val="edge"/>
          <c:x val="0.27485958005249345"/>
          <c:y val="0.8166656167979004"/>
          <c:w val="0.72250306211723547"/>
          <c:h val="0.143334383202099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2019 (%)</a:t>
            </a:r>
          </a:p>
        </c:rich>
      </c:tx>
      <c:layout>
        <c:manualLayout>
          <c:xMode val="edge"/>
          <c:yMode val="edge"/>
          <c:x val="5.9818793837211051E-4"/>
          <c:y val="7.4788007268322236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0721469279255692"/>
          <c:y val="0.17865586513224307"/>
          <c:w val="0.89278530720744309"/>
          <c:h val="0.71023319200484558"/>
        </c:manualLayout>
      </c:layout>
      <c:barChart>
        <c:barDir val="bar"/>
        <c:grouping val="stacked"/>
        <c:varyColors val="0"/>
        <c:ser>
          <c:idx val="0"/>
          <c:order val="0"/>
          <c:tx>
            <c:strRef>
              <c:f>'g14.3'!$B$17</c:f>
              <c:strCache>
                <c:ptCount val="1"/>
                <c:pt idx="0">
                  <c:v>2019</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E511-43CE-B29E-86AD936CEBF2}"/>
              </c:ext>
            </c:extLst>
          </c:dPt>
          <c:dPt>
            <c:idx val="1"/>
            <c:invertIfNegative val="0"/>
            <c:bubble3D val="0"/>
            <c:spPr>
              <a:solidFill>
                <a:srgbClr val="FF2121"/>
              </a:solidFill>
              <a:ln>
                <a:noFill/>
              </a:ln>
              <a:effectLst/>
            </c:spPr>
            <c:extLst>
              <c:ext xmlns:c16="http://schemas.microsoft.com/office/drawing/2014/chart" uri="{C3380CC4-5D6E-409C-BE32-E72D297353CC}">
                <c16:uniqueId val="{00000003-E511-43CE-B29E-86AD936CEBF2}"/>
              </c:ext>
            </c:extLst>
          </c:dPt>
          <c:dPt>
            <c:idx val="2"/>
            <c:invertIfNegative val="0"/>
            <c:bubble3D val="0"/>
            <c:spPr>
              <a:solidFill>
                <a:srgbClr val="00B050"/>
              </a:solidFill>
              <a:ln>
                <a:noFill/>
              </a:ln>
              <a:effectLst/>
            </c:spPr>
            <c:extLst>
              <c:ext xmlns:c16="http://schemas.microsoft.com/office/drawing/2014/chart" uri="{C3380CC4-5D6E-409C-BE32-E72D297353CC}">
                <c16:uniqueId val="{00000005-E511-43CE-B29E-86AD936CEBF2}"/>
              </c:ext>
            </c:extLst>
          </c:dPt>
          <c:dLbls>
            <c:dLbl>
              <c:idx val="2"/>
              <c:tx>
                <c:rich>
                  <a:bodyPr/>
                  <a:lstStyle/>
                  <a:p>
                    <a:fld id="{A6487297-899F-47E5-8196-1C2F669F1792}" type="VALUE">
                      <a:rPr lang="en-US"/>
                      <a:pPr/>
                      <a:t>[VALOR]</a:t>
                    </a:fld>
                    <a:r>
                      <a:rPr lang="en-US"/>
                      <a:t> (22</a:t>
                    </a:r>
                    <a:r>
                      <a:rPr lang="en-US" baseline="30000"/>
                      <a:t>o</a:t>
                    </a:r>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511-43CE-B29E-86AD936CEB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'g14.3'!$A$18:$A$26</c:f>
              <c:strCache>
                <c:ptCount val="9"/>
                <c:pt idx="0">
                  <c:v>BR</c:v>
                </c:pt>
                <c:pt idx="1">
                  <c:v>NE</c:v>
                </c:pt>
                <c:pt idx="2">
                  <c:v>SE</c:v>
                </c:pt>
                <c:pt idx="3">
                  <c:v>AP</c:v>
                </c:pt>
                <c:pt idx="4">
                  <c:v>RR</c:v>
                </c:pt>
                <c:pt idx="5">
                  <c:v>MT</c:v>
                </c:pt>
                <c:pt idx="6">
                  <c:v>RO</c:v>
                </c:pt>
                <c:pt idx="7">
                  <c:v>AM</c:v>
                </c:pt>
                <c:pt idx="8">
                  <c:v>GO</c:v>
                </c:pt>
              </c:strCache>
            </c:strRef>
          </c:cat>
          <c:val>
            <c:numRef>
              <c:f>'g14.3'!$B$18:$B$26</c:f>
              <c:numCache>
                <c:formatCode>0.0</c:formatCode>
                <c:ptCount val="9"/>
                <c:pt idx="0">
                  <c:v>72.465059999999994</c:v>
                </c:pt>
                <c:pt idx="1">
                  <c:v>65.813959999999994</c:v>
                </c:pt>
                <c:pt idx="2">
                  <c:v>66.295069999999996</c:v>
                </c:pt>
                <c:pt idx="3">
                  <c:v>82.580029999999994</c:v>
                </c:pt>
                <c:pt idx="4">
                  <c:v>82.499110000000002</c:v>
                </c:pt>
                <c:pt idx="5">
                  <c:v>80.193240000000003</c:v>
                </c:pt>
                <c:pt idx="6">
                  <c:v>77.988039999999998</c:v>
                </c:pt>
                <c:pt idx="7">
                  <c:v>77.804289999999995</c:v>
                </c:pt>
                <c:pt idx="8">
                  <c:v>76.634020000000007</c:v>
                </c:pt>
              </c:numCache>
            </c:numRef>
          </c:val>
          <c:extLst>
            <c:ext xmlns:c16="http://schemas.microsoft.com/office/drawing/2014/chart" uri="{C3380CC4-5D6E-409C-BE32-E72D297353CC}">
              <c16:uniqueId val="{00000006-E511-43CE-B29E-86AD936CEBF2}"/>
            </c:ext>
          </c:extLst>
        </c:ser>
        <c:dLbls>
          <c:showLegendKey val="0"/>
          <c:showVal val="0"/>
          <c:showCatName val="0"/>
          <c:showSerName val="0"/>
          <c:showPercent val="0"/>
          <c:showBubbleSize val="0"/>
        </c:dLbls>
        <c:gapWidth val="50"/>
        <c:axId val="657422632"/>
        <c:axId val="657420992"/>
      </c:barChart>
      <c:catAx>
        <c:axId val="657422632"/>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657420992"/>
        <c:crosses val="autoZero"/>
        <c:auto val="1"/>
        <c:lblAlgn val="ctr"/>
        <c:lblOffset val="100"/>
        <c:noMultiLvlLbl val="0"/>
      </c:catAx>
      <c:valAx>
        <c:axId val="657420992"/>
        <c:scaling>
          <c:orientation val="minMax"/>
        </c:scaling>
        <c:delete val="1"/>
        <c:axPos val="b"/>
        <c:numFmt formatCode="0.0" sourceLinked="1"/>
        <c:majorTickMark val="none"/>
        <c:minorTickMark val="none"/>
        <c:tickLblPos val="nextTo"/>
        <c:crossAx val="657422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Média</a:t>
            </a:r>
            <a:r>
              <a:rPr lang="pt-BR" sz="1000" baseline="0"/>
              <a:t> 2012 a 2019 (</a:t>
            </a:r>
            <a:r>
              <a:rPr lang="pt-BR" sz="1000"/>
              <a:t>%)</a:t>
            </a:r>
          </a:p>
        </c:rich>
      </c:tx>
      <c:layout>
        <c:manualLayout>
          <c:xMode val="edge"/>
          <c:yMode val="edge"/>
          <c:x val="5.9818793837211051E-4"/>
          <c:y val="7.4788007268322236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0721469279255692"/>
          <c:y val="0.19788663436301232"/>
          <c:w val="0.89278530720744309"/>
          <c:h val="0.69100242277407631"/>
        </c:manualLayout>
      </c:layout>
      <c:barChart>
        <c:barDir val="bar"/>
        <c:grouping val="stacked"/>
        <c:varyColors val="0"/>
        <c:ser>
          <c:idx val="0"/>
          <c:order val="0"/>
          <c:tx>
            <c:strRef>
              <c:f>'g14.3'!$E$17</c:f>
              <c:strCache>
                <c:ptCount val="1"/>
                <c:pt idx="0">
                  <c:v>Média 2012-2019</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E511-43CE-B29E-86AD936CEBF2}"/>
              </c:ext>
            </c:extLst>
          </c:dPt>
          <c:dPt>
            <c:idx val="1"/>
            <c:invertIfNegative val="0"/>
            <c:bubble3D val="0"/>
            <c:spPr>
              <a:solidFill>
                <a:srgbClr val="FF0000"/>
              </a:solidFill>
              <a:ln>
                <a:noFill/>
              </a:ln>
              <a:effectLst/>
            </c:spPr>
            <c:extLst>
              <c:ext xmlns:c16="http://schemas.microsoft.com/office/drawing/2014/chart" uri="{C3380CC4-5D6E-409C-BE32-E72D297353CC}">
                <c16:uniqueId val="{00000003-E511-43CE-B29E-86AD936CEBF2}"/>
              </c:ext>
            </c:extLst>
          </c:dPt>
          <c:dPt>
            <c:idx val="2"/>
            <c:invertIfNegative val="0"/>
            <c:bubble3D val="0"/>
            <c:spPr>
              <a:solidFill>
                <a:srgbClr val="00B050"/>
              </a:solidFill>
              <a:ln>
                <a:noFill/>
              </a:ln>
              <a:effectLst/>
            </c:spPr>
            <c:extLst>
              <c:ext xmlns:c16="http://schemas.microsoft.com/office/drawing/2014/chart" uri="{C3380CC4-5D6E-409C-BE32-E72D297353CC}">
                <c16:uniqueId val="{00000005-E511-43CE-B29E-86AD936CEBF2}"/>
              </c:ext>
            </c:extLst>
          </c:dPt>
          <c:dLbls>
            <c:dLbl>
              <c:idx val="2"/>
              <c:tx>
                <c:rich>
                  <a:bodyPr/>
                  <a:lstStyle/>
                  <a:p>
                    <a:fld id="{81F6B408-AA4D-48C2-87E8-C88E66C00AD4}" type="VALUE">
                      <a:rPr lang="en-US"/>
                      <a:pPr/>
                      <a:t>[VALOR]</a:t>
                    </a:fld>
                    <a:r>
                      <a:rPr lang="en-US"/>
                      <a:t> (19</a:t>
                    </a:r>
                    <a:r>
                      <a:rPr lang="en-US" baseline="30000"/>
                      <a:t>o</a:t>
                    </a:r>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511-43CE-B29E-86AD936CEB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'g14.3'!$D$18:$D$26</c:f>
              <c:strCache>
                <c:ptCount val="9"/>
                <c:pt idx="0">
                  <c:v>BR</c:v>
                </c:pt>
                <c:pt idx="1">
                  <c:v>NE</c:v>
                </c:pt>
                <c:pt idx="2">
                  <c:v>SE</c:v>
                </c:pt>
                <c:pt idx="3">
                  <c:v>AP</c:v>
                </c:pt>
                <c:pt idx="4">
                  <c:v>RR</c:v>
                </c:pt>
                <c:pt idx="5">
                  <c:v>MT</c:v>
                </c:pt>
                <c:pt idx="6">
                  <c:v>RO</c:v>
                </c:pt>
                <c:pt idx="7">
                  <c:v>GO</c:v>
                </c:pt>
                <c:pt idx="8">
                  <c:v>AM</c:v>
                </c:pt>
              </c:strCache>
            </c:strRef>
          </c:cat>
          <c:val>
            <c:numRef>
              <c:f>'g14.3'!$E$18:$E$26</c:f>
              <c:numCache>
                <c:formatCode>0.0</c:formatCode>
                <c:ptCount val="9"/>
                <c:pt idx="0">
                  <c:v>73.592720178571426</c:v>
                </c:pt>
                <c:pt idx="1">
                  <c:v>67.582599999999999</c:v>
                </c:pt>
                <c:pt idx="2">
                  <c:v>70.028612499999994</c:v>
                </c:pt>
                <c:pt idx="3">
                  <c:v>83.246829107142844</c:v>
                </c:pt>
                <c:pt idx="4">
                  <c:v>82.712024464285719</c:v>
                </c:pt>
                <c:pt idx="5">
                  <c:v>80.289194285714288</c:v>
                </c:pt>
                <c:pt idx="6">
                  <c:v>78.996894464285717</c:v>
                </c:pt>
                <c:pt idx="7">
                  <c:v>78.605734464285732</c:v>
                </c:pt>
                <c:pt idx="8">
                  <c:v>78.285054464285722</c:v>
                </c:pt>
              </c:numCache>
            </c:numRef>
          </c:val>
          <c:extLst>
            <c:ext xmlns:c16="http://schemas.microsoft.com/office/drawing/2014/chart" uri="{C3380CC4-5D6E-409C-BE32-E72D297353CC}">
              <c16:uniqueId val="{00000006-E511-43CE-B29E-86AD936CEBF2}"/>
            </c:ext>
          </c:extLst>
        </c:ser>
        <c:dLbls>
          <c:showLegendKey val="0"/>
          <c:showVal val="0"/>
          <c:showCatName val="0"/>
          <c:showSerName val="0"/>
          <c:showPercent val="0"/>
          <c:showBubbleSize val="0"/>
        </c:dLbls>
        <c:gapWidth val="50"/>
        <c:axId val="657422632"/>
        <c:axId val="657420992"/>
      </c:barChart>
      <c:catAx>
        <c:axId val="657422632"/>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657420992"/>
        <c:crosses val="autoZero"/>
        <c:auto val="1"/>
        <c:lblAlgn val="ctr"/>
        <c:lblOffset val="100"/>
        <c:noMultiLvlLbl val="0"/>
      </c:catAx>
      <c:valAx>
        <c:axId val="657420992"/>
        <c:scaling>
          <c:orientation val="minMax"/>
        </c:scaling>
        <c:delete val="1"/>
        <c:axPos val="b"/>
        <c:numFmt formatCode="0.0" sourceLinked="1"/>
        <c:majorTickMark val="none"/>
        <c:minorTickMark val="none"/>
        <c:tickLblPos val="nextTo"/>
        <c:crossAx val="657422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a:t>
            </a:r>
          </a:p>
        </c:rich>
      </c:tx>
      <c:layout>
        <c:manualLayout>
          <c:xMode val="edge"/>
          <c:yMode val="edge"/>
          <c:x val="2.0833333333333333E-3"/>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'g14.4'!$B$13</c:f>
              <c:strCache>
                <c:ptCount val="1"/>
                <c:pt idx="0">
                  <c:v>Brasil</c:v>
                </c:pt>
              </c:strCache>
            </c:strRef>
          </c:tx>
          <c:spPr>
            <a:solidFill>
              <a:srgbClr val="FFC000"/>
            </a:solidFill>
            <a:ln>
              <a:noFill/>
            </a:ln>
            <a:effectLst/>
          </c:spPr>
          <c:invertIfNegative val="0"/>
          <c:dLbls>
            <c:dLbl>
              <c:idx val="0"/>
              <c:layout>
                <c:manualLayout>
                  <c:x val="-8.3333333333333332E-3"/>
                  <c:y val="0.3233442694663167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338-4E9B-923C-848FAD8D33ED}"/>
                </c:ext>
              </c:extLst>
            </c:dLbl>
            <c:dLbl>
              <c:idx val="1"/>
              <c:layout>
                <c:manualLayout>
                  <c:x val="-8.3333333333333332E-3"/>
                  <c:y val="0.342714712744240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338-4E9B-923C-848FAD8D33ED}"/>
                </c:ext>
              </c:extLst>
            </c:dLbl>
            <c:dLbl>
              <c:idx val="2"/>
              <c:layout>
                <c:manualLayout>
                  <c:x val="-5.5555555555555558E-3"/>
                  <c:y val="0.3496646252551763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338-4E9B-923C-848FAD8D33ED}"/>
                </c:ext>
              </c:extLst>
            </c:dLbl>
            <c:dLbl>
              <c:idx val="3"/>
              <c:layout>
                <c:manualLayout>
                  <c:x val="-5.5555555555555558E-3"/>
                  <c:y val="0.3300368183143773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338-4E9B-923C-848FAD8D33ED}"/>
                </c:ext>
              </c:extLst>
            </c:dLbl>
            <c:dLbl>
              <c:idx val="4"/>
              <c:layout>
                <c:manualLayout>
                  <c:x val="-8.3333333333333332E-3"/>
                  <c:y val="0.3229684310294546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338-4E9B-923C-848FAD8D33ED}"/>
                </c:ext>
              </c:extLst>
            </c:dLbl>
            <c:dLbl>
              <c:idx val="5"/>
              <c:layout>
                <c:manualLayout>
                  <c:x val="-8.3333333333333332E-3"/>
                  <c:y val="0.3074978127734032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338-4E9B-923C-848FAD8D33ED}"/>
                </c:ext>
              </c:extLst>
            </c:dLbl>
            <c:dLbl>
              <c:idx val="6"/>
              <c:layout>
                <c:manualLayout>
                  <c:x val="-8.3333333333333332E-3"/>
                  <c:y val="0.294242855059784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338-4E9B-923C-848FAD8D33ED}"/>
                </c:ext>
              </c:extLst>
            </c:dLbl>
            <c:dLbl>
              <c:idx val="7"/>
              <c:layout>
                <c:manualLayout>
                  <c:x val="-5.5555555555555558E-3"/>
                  <c:y val="0.3270352143482064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338-4E9B-923C-848FAD8D33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'g14.4'!$A$14:$A$21</c:f>
              <c:numCache>
                <c:formatCode>General</c:formatCode>
                <c:ptCount val="8"/>
                <c:pt idx="0">
                  <c:v>2012</c:v>
                </c:pt>
                <c:pt idx="1">
                  <c:v>2013</c:v>
                </c:pt>
                <c:pt idx="2">
                  <c:v>2014</c:v>
                </c:pt>
                <c:pt idx="3">
                  <c:v>2015</c:v>
                </c:pt>
                <c:pt idx="4">
                  <c:v>2016</c:v>
                </c:pt>
                <c:pt idx="5">
                  <c:v>2017</c:v>
                </c:pt>
                <c:pt idx="6">
                  <c:v>2018</c:v>
                </c:pt>
                <c:pt idx="7">
                  <c:v>2019</c:v>
                </c:pt>
              </c:numCache>
            </c:numRef>
          </c:cat>
          <c:val>
            <c:numRef>
              <c:f>'g14.4'!$B$14:$B$21</c:f>
              <c:numCache>
                <c:formatCode>_-* #\ ###\ ##0.0_-;\-* #\ ###\ ##0.0_-;_-* \-_-;_-@_-</c:formatCode>
                <c:ptCount val="8"/>
                <c:pt idx="0">
                  <c:v>73.906286081641028</c:v>
                </c:pt>
                <c:pt idx="1">
                  <c:v>74.878452395612399</c:v>
                </c:pt>
                <c:pt idx="2">
                  <c:v>75.227255720323001</c:v>
                </c:pt>
                <c:pt idx="3">
                  <c:v>74.242165707510793</c:v>
                </c:pt>
                <c:pt idx="4">
                  <c:v>73.887427369259683</c:v>
                </c:pt>
                <c:pt idx="5">
                  <c:v>73.110972202509416</c:v>
                </c:pt>
                <c:pt idx="6">
                  <c:v>72.445743251690999</c:v>
                </c:pt>
                <c:pt idx="7">
                  <c:v>72.465055370409431</c:v>
                </c:pt>
              </c:numCache>
            </c:numRef>
          </c:val>
          <c:extLst>
            <c:ext xmlns:c16="http://schemas.microsoft.com/office/drawing/2014/chart" uri="{C3380CC4-5D6E-409C-BE32-E72D297353CC}">
              <c16:uniqueId val="{00000000-E338-4E9B-923C-848FAD8D33ED}"/>
            </c:ext>
          </c:extLst>
        </c:ser>
        <c:ser>
          <c:idx val="1"/>
          <c:order val="1"/>
          <c:tx>
            <c:strRef>
              <c:f>'g14.4'!$C$13</c:f>
              <c:strCache>
                <c:ptCount val="1"/>
                <c:pt idx="0">
                  <c:v>Nordeste</c:v>
                </c:pt>
              </c:strCache>
            </c:strRef>
          </c:tx>
          <c:spPr>
            <a:solidFill>
              <a:srgbClr val="FF0000"/>
            </a:solidFill>
            <a:ln>
              <a:noFill/>
            </a:ln>
            <a:effectLst/>
          </c:spPr>
          <c:invertIfNegative val="0"/>
          <c:dLbls>
            <c:dLbl>
              <c:idx val="0"/>
              <c:layout>
                <c:manualLayout>
                  <c:x val="-8.3333333333333454E-3"/>
                  <c:y val="0.2117009332166812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338-4E9B-923C-848FAD8D33ED}"/>
                </c:ext>
              </c:extLst>
            </c:dLbl>
            <c:dLbl>
              <c:idx val="1"/>
              <c:layout>
                <c:manualLayout>
                  <c:x val="-8.3333333333333592E-3"/>
                  <c:y val="0.2260914260717410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338-4E9B-923C-848FAD8D33ED}"/>
                </c:ext>
              </c:extLst>
            </c:dLbl>
            <c:dLbl>
              <c:idx val="2"/>
              <c:layout>
                <c:manualLayout>
                  <c:x val="-8.3333333333333835E-3"/>
                  <c:y val="0.2398122630504520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338-4E9B-923C-848FAD8D33ED}"/>
                </c:ext>
              </c:extLst>
            </c:dLbl>
            <c:dLbl>
              <c:idx val="3"/>
              <c:layout>
                <c:manualLayout>
                  <c:x val="-8.3333333333333835E-3"/>
                  <c:y val="0.2209408719743365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338-4E9B-923C-848FAD8D33ED}"/>
                </c:ext>
              </c:extLst>
            </c:dLbl>
            <c:dLbl>
              <c:idx val="4"/>
              <c:layout>
                <c:manualLayout>
                  <c:x val="-5.5555555555555558E-3"/>
                  <c:y val="0.1970902595508894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338-4E9B-923C-848FAD8D33ED}"/>
                </c:ext>
              </c:extLst>
            </c:dLbl>
            <c:dLbl>
              <c:idx val="5"/>
              <c:layout>
                <c:manualLayout>
                  <c:x val="-8.3333333333333332E-3"/>
                  <c:y val="0.184167031204432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338-4E9B-923C-848FAD8D33ED}"/>
                </c:ext>
              </c:extLst>
            </c:dLbl>
            <c:dLbl>
              <c:idx val="6"/>
              <c:layout>
                <c:manualLayout>
                  <c:x val="-8.3333333333334356E-3"/>
                  <c:y val="0.175164771070282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338-4E9B-923C-848FAD8D33ED}"/>
                </c:ext>
              </c:extLst>
            </c:dLbl>
            <c:dLbl>
              <c:idx val="7"/>
              <c:layout>
                <c:manualLayout>
                  <c:x val="-8.3333333333333332E-3"/>
                  <c:y val="0.1621048410615339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338-4E9B-923C-848FAD8D33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'g14.4'!$A$14:$A$21</c:f>
              <c:numCache>
                <c:formatCode>General</c:formatCode>
                <c:ptCount val="8"/>
                <c:pt idx="0">
                  <c:v>2012</c:v>
                </c:pt>
                <c:pt idx="1">
                  <c:v>2013</c:v>
                </c:pt>
                <c:pt idx="2">
                  <c:v>2014</c:v>
                </c:pt>
                <c:pt idx="3">
                  <c:v>2015</c:v>
                </c:pt>
                <c:pt idx="4">
                  <c:v>2016</c:v>
                </c:pt>
                <c:pt idx="5">
                  <c:v>2017</c:v>
                </c:pt>
                <c:pt idx="6">
                  <c:v>2018</c:v>
                </c:pt>
                <c:pt idx="7">
                  <c:v>2019</c:v>
                </c:pt>
              </c:numCache>
            </c:numRef>
          </c:cat>
          <c:val>
            <c:numRef>
              <c:f>'g14.4'!$C$14:$C$21</c:f>
              <c:numCache>
                <c:formatCode>_-* #\ ###\ ##0.0_-;\-* #\ ###\ ##0.0_-;_-* \-_-;_-@_-</c:formatCode>
                <c:ptCount val="8"/>
                <c:pt idx="0">
                  <c:v>68.303099481031211</c:v>
                </c:pt>
                <c:pt idx="1">
                  <c:v>69.025337522509773</c:v>
                </c:pt>
                <c:pt idx="2">
                  <c:v>69.713969556650198</c:v>
                </c:pt>
                <c:pt idx="3">
                  <c:v>68.766835061522784</c:v>
                </c:pt>
                <c:pt idx="4">
                  <c:v>67.569819559201761</c:v>
                </c:pt>
                <c:pt idx="5">
                  <c:v>66.92122536991279</c:v>
                </c:pt>
                <c:pt idx="6">
                  <c:v>66.469417799778739</c:v>
                </c:pt>
                <c:pt idx="7">
                  <c:v>65.813968509134668</c:v>
                </c:pt>
              </c:numCache>
            </c:numRef>
          </c:val>
          <c:extLst>
            <c:ext xmlns:c16="http://schemas.microsoft.com/office/drawing/2014/chart" uri="{C3380CC4-5D6E-409C-BE32-E72D297353CC}">
              <c16:uniqueId val="{00000001-E338-4E9B-923C-848FAD8D33ED}"/>
            </c:ext>
          </c:extLst>
        </c:ser>
        <c:dLbls>
          <c:showLegendKey val="0"/>
          <c:showVal val="0"/>
          <c:showCatName val="0"/>
          <c:showSerName val="0"/>
          <c:showPercent val="0"/>
          <c:showBubbleSize val="0"/>
        </c:dLbls>
        <c:gapWidth val="50"/>
        <c:axId val="647301920"/>
        <c:axId val="647303888"/>
      </c:barChart>
      <c:lineChart>
        <c:grouping val="standard"/>
        <c:varyColors val="0"/>
        <c:ser>
          <c:idx val="2"/>
          <c:order val="2"/>
          <c:tx>
            <c:strRef>
              <c:f>'g14.4'!$D$13</c:f>
              <c:strCache>
                <c:ptCount val="1"/>
                <c:pt idx="0">
                  <c:v>Sergipe</c:v>
                </c:pt>
              </c:strCache>
            </c:strRef>
          </c:tx>
          <c:spPr>
            <a:ln w="28575" cap="rnd">
              <a:solidFill>
                <a:srgbClr val="00B050"/>
              </a:solidFill>
              <a:round/>
            </a:ln>
            <a:effectLst/>
          </c:spPr>
          <c:marker>
            <c:symbol val="none"/>
          </c:marker>
          <c:dLbls>
            <c:dLbl>
              <c:idx val="0"/>
              <c:layout>
                <c:manualLayout>
                  <c:x val="-3.8888888888888903E-2"/>
                  <c:y val="-3.24074074074074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38-4E9B-923C-848FAD8D33ED}"/>
                </c:ext>
              </c:extLst>
            </c:dLbl>
            <c:dLbl>
              <c:idx val="1"/>
              <c:layout>
                <c:manualLayout>
                  <c:x val="-2.2222222222222223E-2"/>
                  <c:y val="9.259259259259217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38-4E9B-923C-848FAD8D33ED}"/>
                </c:ext>
              </c:extLst>
            </c:dLbl>
            <c:dLbl>
              <c:idx val="2"/>
              <c:layout>
                <c:manualLayout>
                  <c:x val="-3.6111111111111108E-2"/>
                  <c:y val="-2.7777777777777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38-4E9B-923C-848FAD8D33ED}"/>
                </c:ext>
              </c:extLst>
            </c:dLbl>
            <c:dLbl>
              <c:idx val="3"/>
              <c:layout>
                <c:manualLayout>
                  <c:x val="-3.888888888888889E-2"/>
                  <c:y val="2.77777777777777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38-4E9B-923C-848FAD8D33ED}"/>
                </c:ext>
              </c:extLst>
            </c:dLbl>
            <c:dLbl>
              <c:idx val="4"/>
              <c:layout>
                <c:manualLayout>
                  <c:x val="-3.3333333333333333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338-4E9B-923C-848FAD8D33ED}"/>
                </c:ext>
              </c:extLst>
            </c:dLbl>
            <c:dLbl>
              <c:idx val="5"/>
              <c:layout>
                <c:manualLayout>
                  <c:x val="-3.6111111111111108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338-4E9B-923C-848FAD8D33ED}"/>
                </c:ext>
              </c:extLst>
            </c:dLbl>
            <c:dLbl>
              <c:idx val="6"/>
              <c:layout>
                <c:manualLayout>
                  <c:x val="-3.6111111111111212E-2"/>
                  <c:y val="-1.85185185185186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338-4E9B-923C-848FAD8D33ED}"/>
                </c:ext>
              </c:extLst>
            </c:dLbl>
            <c:dLbl>
              <c:idx val="7"/>
              <c:layout>
                <c:manualLayout>
                  <c:x val="-2.5000000000000001E-2"/>
                  <c:y val="-2.31481481481482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338-4E9B-923C-848FAD8D33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'g14.4'!$A$14:$A$21</c:f>
              <c:numCache>
                <c:formatCode>General</c:formatCode>
                <c:ptCount val="8"/>
                <c:pt idx="0">
                  <c:v>2012</c:v>
                </c:pt>
                <c:pt idx="1">
                  <c:v>2013</c:v>
                </c:pt>
                <c:pt idx="2">
                  <c:v>2014</c:v>
                </c:pt>
                <c:pt idx="3">
                  <c:v>2015</c:v>
                </c:pt>
                <c:pt idx="4">
                  <c:v>2016</c:v>
                </c:pt>
                <c:pt idx="5">
                  <c:v>2017</c:v>
                </c:pt>
                <c:pt idx="6">
                  <c:v>2018</c:v>
                </c:pt>
                <c:pt idx="7">
                  <c:v>2019</c:v>
                </c:pt>
              </c:numCache>
            </c:numRef>
          </c:cat>
          <c:val>
            <c:numRef>
              <c:f>'g14.4'!$D$14:$D$21</c:f>
              <c:numCache>
                <c:formatCode>_-* #\ ###\ ##0.0_-;\-* #\ ###\ ##0.0_-;_-* \-_-;_-@_-</c:formatCode>
                <c:ptCount val="8"/>
                <c:pt idx="0">
                  <c:v>70.509483136269139</c:v>
                </c:pt>
                <c:pt idx="1">
                  <c:v>70.544993392786893</c:v>
                </c:pt>
                <c:pt idx="2">
                  <c:v>73.115394441765517</c:v>
                </c:pt>
                <c:pt idx="3">
                  <c:v>72.082112715386799</c:v>
                </c:pt>
                <c:pt idx="4">
                  <c:v>72.273495990319105</c:v>
                </c:pt>
                <c:pt idx="5">
                  <c:v>67.874782312953116</c:v>
                </c:pt>
                <c:pt idx="6">
                  <c:v>68.420005665437074</c:v>
                </c:pt>
                <c:pt idx="7">
                  <c:v>66.295076298584391</c:v>
                </c:pt>
              </c:numCache>
            </c:numRef>
          </c:val>
          <c:smooth val="0"/>
          <c:extLst>
            <c:ext xmlns:c16="http://schemas.microsoft.com/office/drawing/2014/chart" uri="{C3380CC4-5D6E-409C-BE32-E72D297353CC}">
              <c16:uniqueId val="{00000002-E338-4E9B-923C-848FAD8D33ED}"/>
            </c:ext>
          </c:extLst>
        </c:ser>
        <c:dLbls>
          <c:showLegendKey val="0"/>
          <c:showVal val="0"/>
          <c:showCatName val="0"/>
          <c:showSerName val="0"/>
          <c:showPercent val="0"/>
          <c:showBubbleSize val="0"/>
        </c:dLbls>
        <c:marker val="1"/>
        <c:smooth val="0"/>
        <c:axId val="647301920"/>
        <c:axId val="647303888"/>
      </c:lineChart>
      <c:catAx>
        <c:axId val="64730192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47303888"/>
        <c:crosses val="autoZero"/>
        <c:auto val="1"/>
        <c:lblAlgn val="ctr"/>
        <c:lblOffset val="100"/>
        <c:noMultiLvlLbl val="0"/>
      </c:catAx>
      <c:valAx>
        <c:axId val="647303888"/>
        <c:scaling>
          <c:orientation val="minMax"/>
        </c:scaling>
        <c:delete val="1"/>
        <c:axPos val="l"/>
        <c:numFmt formatCode="_-* #\ ###\ ##0.0_-;\-* #\ ###\ ##0.0_-;_-* \-_-;_-@_-" sourceLinked="1"/>
        <c:majorTickMark val="none"/>
        <c:minorTickMark val="none"/>
        <c:tickLblPos val="nextTo"/>
        <c:crossAx val="647301920"/>
        <c:crosses val="autoZero"/>
        <c:crossBetween val="between"/>
      </c:valAx>
      <c:spPr>
        <a:noFill/>
        <a:ln>
          <a:noFill/>
        </a:ln>
        <a:effectLst/>
      </c:spPr>
    </c:plotArea>
    <c:legend>
      <c:legendPos val="b"/>
      <c:layout>
        <c:manualLayout>
          <c:xMode val="edge"/>
          <c:yMode val="edge"/>
          <c:x val="0.48914391951006125"/>
          <c:y val="0.88020778652668419"/>
          <c:w val="0.5106010498687664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r>
              <a:rPr lang="pt-BR" sz="1000" b="1">
                <a:solidFill>
                  <a:schemeClr val="tx1">
                    <a:lumMod val="50000"/>
                    <a:lumOff val="50000"/>
                  </a:schemeClr>
                </a:solidFill>
              </a:rPr>
              <a:t>(%)</a:t>
            </a:r>
          </a:p>
        </c:rich>
      </c:tx>
      <c:layout>
        <c:manualLayout>
          <c:xMode val="edge"/>
          <c:yMode val="edge"/>
          <c:x val="0"/>
          <c:y val="1.3888888888888888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manualLayout>
          <c:layoutTarget val="inner"/>
          <c:xMode val="edge"/>
          <c:yMode val="edge"/>
          <c:x val="0.1915120297462817"/>
          <c:y val="0.12131962671332748"/>
          <c:w val="0.75152274715660539"/>
          <c:h val="0.6878977107028289"/>
        </c:manualLayout>
      </c:layout>
      <c:barChart>
        <c:barDir val="bar"/>
        <c:grouping val="clustered"/>
        <c:varyColors val="0"/>
        <c:ser>
          <c:idx val="0"/>
          <c:order val="0"/>
          <c:tx>
            <c:strRef>
              <c:f>'g15.1'!$B$18</c:f>
              <c:strCache>
                <c:ptCount val="1"/>
                <c:pt idx="0">
                  <c:v>2013</c:v>
                </c:pt>
              </c:strCache>
            </c:strRef>
          </c:tx>
          <c:spPr>
            <a:noFill/>
            <a:ln w="19050">
              <a:solidFill>
                <a:schemeClr val="tx1"/>
              </a:solidFill>
            </a:ln>
            <a:effectLst/>
          </c:spPr>
          <c:invertIfNegative val="0"/>
          <c:cat>
            <c:strRef>
              <c:f>'g15.1'!$A$19:$A$35</c:f>
              <c:strCache>
                <c:ptCount val="17"/>
                <c:pt idx="0">
                  <c:v>0 a 4 anos</c:v>
                </c:pt>
                <c:pt idx="1">
                  <c:v>5 a 9 anos</c:v>
                </c:pt>
                <c:pt idx="2">
                  <c:v>10 a 14 anos</c:v>
                </c:pt>
                <c:pt idx="3">
                  <c:v>15 a 19 anos</c:v>
                </c:pt>
                <c:pt idx="4">
                  <c:v>20 a 24 anos</c:v>
                </c:pt>
                <c:pt idx="5">
                  <c:v>25 a 29 anos</c:v>
                </c:pt>
                <c:pt idx="6">
                  <c:v>30 a 34 anos</c:v>
                </c:pt>
                <c:pt idx="7">
                  <c:v>35 a 39 anos</c:v>
                </c:pt>
                <c:pt idx="8">
                  <c:v>40 a 44 anos</c:v>
                </c:pt>
                <c:pt idx="9">
                  <c:v>45 a 49 anos</c:v>
                </c:pt>
                <c:pt idx="10">
                  <c:v>50 a 54 anos</c:v>
                </c:pt>
                <c:pt idx="11">
                  <c:v>55 a 59 anos</c:v>
                </c:pt>
                <c:pt idx="12">
                  <c:v>60 a 64 anos</c:v>
                </c:pt>
                <c:pt idx="13">
                  <c:v>65 a 69 anos</c:v>
                </c:pt>
                <c:pt idx="14">
                  <c:v>70 a 74 anos</c:v>
                </c:pt>
                <c:pt idx="15">
                  <c:v>75 a 79 anos</c:v>
                </c:pt>
                <c:pt idx="16">
                  <c:v>80 ou mais</c:v>
                </c:pt>
              </c:strCache>
            </c:strRef>
          </c:cat>
          <c:val>
            <c:numRef>
              <c:f>'g15.1'!$B$19:$B$35</c:f>
              <c:numCache>
                <c:formatCode>0.0%</c:formatCode>
                <c:ptCount val="17"/>
                <c:pt idx="0">
                  <c:v>0.08</c:v>
                </c:pt>
                <c:pt idx="1">
                  <c:v>8.4000000000000005E-2</c:v>
                </c:pt>
                <c:pt idx="2">
                  <c:v>9.8000000000000004E-2</c:v>
                </c:pt>
                <c:pt idx="3">
                  <c:v>0.10099999999999999</c:v>
                </c:pt>
                <c:pt idx="4">
                  <c:v>9.5000000000000001E-2</c:v>
                </c:pt>
                <c:pt idx="5">
                  <c:v>8.900000000000001E-2</c:v>
                </c:pt>
                <c:pt idx="6">
                  <c:v>8.4000000000000005E-2</c:v>
                </c:pt>
                <c:pt idx="7">
                  <c:v>7.4999999999999997E-2</c:v>
                </c:pt>
                <c:pt idx="8">
                  <c:v>6.2E-2</c:v>
                </c:pt>
                <c:pt idx="9">
                  <c:v>5.7999999999999996E-2</c:v>
                </c:pt>
                <c:pt idx="10">
                  <c:v>0.05</c:v>
                </c:pt>
                <c:pt idx="11">
                  <c:v>3.4000000000000002E-2</c:v>
                </c:pt>
                <c:pt idx="12">
                  <c:v>2.7999999999999997E-2</c:v>
                </c:pt>
                <c:pt idx="13">
                  <c:v>2.1000000000000001E-2</c:v>
                </c:pt>
                <c:pt idx="14">
                  <c:v>1.7000000000000001E-2</c:v>
                </c:pt>
                <c:pt idx="15">
                  <c:v>0.01</c:v>
                </c:pt>
                <c:pt idx="16">
                  <c:v>1.6E-2</c:v>
                </c:pt>
              </c:numCache>
            </c:numRef>
          </c:val>
          <c:extLst>
            <c:ext xmlns:c16="http://schemas.microsoft.com/office/drawing/2014/chart" uri="{C3380CC4-5D6E-409C-BE32-E72D297353CC}">
              <c16:uniqueId val="{00000000-008B-4178-8FFF-A6556BEB6525}"/>
            </c:ext>
          </c:extLst>
        </c:ser>
        <c:ser>
          <c:idx val="1"/>
          <c:order val="1"/>
          <c:tx>
            <c:strRef>
              <c:f>'g15.1'!$C$18</c:f>
              <c:strCache>
                <c:ptCount val="1"/>
                <c:pt idx="0">
                  <c:v>2017</c:v>
                </c:pt>
              </c:strCache>
            </c:strRef>
          </c:tx>
          <c:spPr>
            <a:noFill/>
            <a:ln w="19050">
              <a:solidFill>
                <a:srgbClr val="FF0000"/>
              </a:solidFill>
              <a:prstDash val="solid"/>
            </a:ln>
            <a:effectLst/>
          </c:spPr>
          <c:invertIfNegative val="0"/>
          <c:cat>
            <c:strRef>
              <c:f>'g15.1'!$A$19:$A$35</c:f>
              <c:strCache>
                <c:ptCount val="17"/>
                <c:pt idx="0">
                  <c:v>0 a 4 anos</c:v>
                </c:pt>
                <c:pt idx="1">
                  <c:v>5 a 9 anos</c:v>
                </c:pt>
                <c:pt idx="2">
                  <c:v>10 a 14 anos</c:v>
                </c:pt>
                <c:pt idx="3">
                  <c:v>15 a 19 anos</c:v>
                </c:pt>
                <c:pt idx="4">
                  <c:v>20 a 24 anos</c:v>
                </c:pt>
                <c:pt idx="5">
                  <c:v>25 a 29 anos</c:v>
                </c:pt>
                <c:pt idx="6">
                  <c:v>30 a 34 anos</c:v>
                </c:pt>
                <c:pt idx="7">
                  <c:v>35 a 39 anos</c:v>
                </c:pt>
                <c:pt idx="8">
                  <c:v>40 a 44 anos</c:v>
                </c:pt>
                <c:pt idx="9">
                  <c:v>45 a 49 anos</c:v>
                </c:pt>
                <c:pt idx="10">
                  <c:v>50 a 54 anos</c:v>
                </c:pt>
                <c:pt idx="11">
                  <c:v>55 a 59 anos</c:v>
                </c:pt>
                <c:pt idx="12">
                  <c:v>60 a 64 anos</c:v>
                </c:pt>
                <c:pt idx="13">
                  <c:v>65 a 69 anos</c:v>
                </c:pt>
                <c:pt idx="14">
                  <c:v>70 a 74 anos</c:v>
                </c:pt>
                <c:pt idx="15">
                  <c:v>75 a 79 anos</c:v>
                </c:pt>
                <c:pt idx="16">
                  <c:v>80 ou mais</c:v>
                </c:pt>
              </c:strCache>
            </c:strRef>
          </c:cat>
          <c:val>
            <c:numRef>
              <c:f>'g15.1'!$C$19:$C$35</c:f>
              <c:numCache>
                <c:formatCode>0.0%</c:formatCode>
                <c:ptCount val="17"/>
                <c:pt idx="0">
                  <c:v>7.2999999999999995E-2</c:v>
                </c:pt>
                <c:pt idx="1">
                  <c:v>7.6999999999999999E-2</c:v>
                </c:pt>
                <c:pt idx="2">
                  <c:v>8.3000000000000004E-2</c:v>
                </c:pt>
                <c:pt idx="3">
                  <c:v>8.5000000000000006E-2</c:v>
                </c:pt>
                <c:pt idx="4">
                  <c:v>8.4000000000000005E-2</c:v>
                </c:pt>
                <c:pt idx="5">
                  <c:v>9.3000000000000013E-2</c:v>
                </c:pt>
                <c:pt idx="6">
                  <c:v>8.6999999999999994E-2</c:v>
                </c:pt>
                <c:pt idx="7">
                  <c:v>0.08</c:v>
                </c:pt>
                <c:pt idx="8">
                  <c:v>6.8000000000000005E-2</c:v>
                </c:pt>
                <c:pt idx="9">
                  <c:v>6.4000000000000001E-2</c:v>
                </c:pt>
                <c:pt idx="10">
                  <c:v>5.5999999999999994E-2</c:v>
                </c:pt>
                <c:pt idx="11">
                  <c:v>4.0999999999999995E-2</c:v>
                </c:pt>
                <c:pt idx="12">
                  <c:v>3.5000000000000003E-2</c:v>
                </c:pt>
                <c:pt idx="13">
                  <c:v>2.5000000000000001E-2</c:v>
                </c:pt>
                <c:pt idx="14">
                  <c:v>1.8000000000000002E-2</c:v>
                </c:pt>
                <c:pt idx="15">
                  <c:v>1.3000000000000001E-2</c:v>
                </c:pt>
                <c:pt idx="16">
                  <c:v>1.9E-2</c:v>
                </c:pt>
              </c:numCache>
            </c:numRef>
          </c:val>
          <c:extLst>
            <c:ext xmlns:c16="http://schemas.microsoft.com/office/drawing/2014/chart" uri="{C3380CC4-5D6E-409C-BE32-E72D297353CC}">
              <c16:uniqueId val="{00000001-008B-4178-8FFF-A6556BEB6525}"/>
            </c:ext>
          </c:extLst>
        </c:ser>
        <c:ser>
          <c:idx val="2"/>
          <c:order val="2"/>
          <c:tx>
            <c:strRef>
              <c:f>'g15.1'!$D$18</c:f>
              <c:strCache>
                <c:ptCount val="1"/>
                <c:pt idx="0">
                  <c:v>2021</c:v>
                </c:pt>
              </c:strCache>
            </c:strRef>
          </c:tx>
          <c:spPr>
            <a:noFill/>
            <a:ln w="19050" cap="rnd" cmpd="sng">
              <a:solidFill>
                <a:srgbClr val="00B0F0"/>
              </a:solidFill>
              <a:prstDash val="solid"/>
            </a:ln>
            <a:effectLst/>
          </c:spPr>
          <c:invertIfNegative val="0"/>
          <c:cat>
            <c:strRef>
              <c:f>'g15.1'!$A$19:$A$35</c:f>
              <c:strCache>
                <c:ptCount val="17"/>
                <c:pt idx="0">
                  <c:v>0 a 4 anos</c:v>
                </c:pt>
                <c:pt idx="1">
                  <c:v>5 a 9 anos</c:v>
                </c:pt>
                <c:pt idx="2">
                  <c:v>10 a 14 anos</c:v>
                </c:pt>
                <c:pt idx="3">
                  <c:v>15 a 19 anos</c:v>
                </c:pt>
                <c:pt idx="4">
                  <c:v>20 a 24 anos</c:v>
                </c:pt>
                <c:pt idx="5">
                  <c:v>25 a 29 anos</c:v>
                </c:pt>
                <c:pt idx="6">
                  <c:v>30 a 34 anos</c:v>
                </c:pt>
                <c:pt idx="7">
                  <c:v>35 a 39 anos</c:v>
                </c:pt>
                <c:pt idx="8">
                  <c:v>40 a 44 anos</c:v>
                </c:pt>
                <c:pt idx="9">
                  <c:v>45 a 49 anos</c:v>
                </c:pt>
                <c:pt idx="10">
                  <c:v>50 a 54 anos</c:v>
                </c:pt>
                <c:pt idx="11">
                  <c:v>55 a 59 anos</c:v>
                </c:pt>
                <c:pt idx="12">
                  <c:v>60 a 64 anos</c:v>
                </c:pt>
                <c:pt idx="13">
                  <c:v>65 a 69 anos</c:v>
                </c:pt>
                <c:pt idx="14">
                  <c:v>70 a 74 anos</c:v>
                </c:pt>
                <c:pt idx="15">
                  <c:v>75 a 79 anos</c:v>
                </c:pt>
                <c:pt idx="16">
                  <c:v>80 ou mais</c:v>
                </c:pt>
              </c:strCache>
            </c:strRef>
          </c:cat>
          <c:val>
            <c:numRef>
              <c:f>'g15.1'!$D$19:$D$35</c:f>
              <c:numCache>
                <c:formatCode>0.0%</c:formatCode>
                <c:ptCount val="17"/>
                <c:pt idx="0">
                  <c:v>6.9000000000000006E-2</c:v>
                </c:pt>
                <c:pt idx="1">
                  <c:v>7.0000000000000007E-2</c:v>
                </c:pt>
                <c:pt idx="2">
                  <c:v>8.5999999999999993E-2</c:v>
                </c:pt>
                <c:pt idx="3">
                  <c:v>7.8E-2</c:v>
                </c:pt>
                <c:pt idx="4">
                  <c:v>9.6999999999999989E-2</c:v>
                </c:pt>
                <c:pt idx="5">
                  <c:v>8.900000000000001E-2</c:v>
                </c:pt>
                <c:pt idx="6">
                  <c:v>8.3000000000000004E-2</c:v>
                </c:pt>
                <c:pt idx="7">
                  <c:v>7.4999999999999997E-2</c:v>
                </c:pt>
                <c:pt idx="8">
                  <c:v>6.6000000000000003E-2</c:v>
                </c:pt>
                <c:pt idx="9">
                  <c:v>6.4000000000000001E-2</c:v>
                </c:pt>
                <c:pt idx="10">
                  <c:v>7.2000000000000008E-2</c:v>
                </c:pt>
                <c:pt idx="11">
                  <c:v>4.7E-2</c:v>
                </c:pt>
                <c:pt idx="12">
                  <c:v>3.4000000000000002E-2</c:v>
                </c:pt>
                <c:pt idx="13">
                  <c:v>2.4E-2</c:v>
                </c:pt>
                <c:pt idx="14">
                  <c:v>1.7000000000000001E-2</c:v>
                </c:pt>
                <c:pt idx="15">
                  <c:v>1.2E-2</c:v>
                </c:pt>
                <c:pt idx="16">
                  <c:v>1.6E-2</c:v>
                </c:pt>
              </c:numCache>
            </c:numRef>
          </c:val>
          <c:extLst>
            <c:ext xmlns:c16="http://schemas.microsoft.com/office/drawing/2014/chart" uri="{C3380CC4-5D6E-409C-BE32-E72D297353CC}">
              <c16:uniqueId val="{00000002-008B-4178-8FFF-A6556BEB6525}"/>
            </c:ext>
          </c:extLst>
        </c:ser>
        <c:dLbls>
          <c:showLegendKey val="0"/>
          <c:showVal val="0"/>
          <c:showCatName val="0"/>
          <c:showSerName val="0"/>
          <c:showPercent val="0"/>
          <c:showBubbleSize val="0"/>
        </c:dLbls>
        <c:gapWidth val="50"/>
        <c:overlap val="100"/>
        <c:axId val="514948920"/>
        <c:axId val="514949576"/>
      </c:barChart>
      <c:catAx>
        <c:axId val="514948920"/>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4949576"/>
        <c:crosses val="autoZero"/>
        <c:auto val="1"/>
        <c:lblAlgn val="ctr"/>
        <c:lblOffset val="100"/>
        <c:tickLblSkip val="1"/>
        <c:tickMarkSkip val="1"/>
        <c:noMultiLvlLbl val="0"/>
      </c:catAx>
      <c:valAx>
        <c:axId val="514949576"/>
        <c:scaling>
          <c:orientation val="minMax"/>
          <c:max val="0.110000000000000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pt-BR"/>
          </a:p>
        </c:txPr>
        <c:crossAx val="514948920"/>
        <c:crosses val="autoZero"/>
        <c:crossBetween val="between"/>
        <c:majorUnit val="1.0000000000000002E-2"/>
      </c:valAx>
      <c:spPr>
        <a:noFill/>
        <a:ln>
          <a:noFill/>
        </a:ln>
        <a:effectLst/>
      </c:spPr>
    </c:plotArea>
    <c:legend>
      <c:legendPos val="b"/>
      <c:layout>
        <c:manualLayout>
          <c:xMode val="edge"/>
          <c:yMode val="edge"/>
          <c:x val="0.31243354807921736"/>
          <c:y val="0.9014089384660251"/>
          <c:w val="0.37513266523502742"/>
          <c:h val="8.9331802274715655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pt-BR"/>
    </a:p>
  </c:txPr>
  <c:printSettings>
    <c:headerFooter/>
    <c:pageMargins b="0.78740157499999996" l="0.511811024" r="0.511811024" t="0.78740157499999996" header="0.31496062000000002" footer="0.31496062000000002"/>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6.7777777777777784E-2"/>
          <c:w val="0.93888888888888888"/>
          <c:h val="0.7103391076115485"/>
        </c:manualLayout>
      </c:layout>
      <c:barChart>
        <c:barDir val="col"/>
        <c:grouping val="clustered"/>
        <c:varyColors val="0"/>
        <c:ser>
          <c:idx val="0"/>
          <c:order val="0"/>
          <c:tx>
            <c:strRef>
              <c:f>'g15.2'!$A$31</c:f>
              <c:strCache>
                <c:ptCount val="1"/>
                <c:pt idx="0">
                  <c:v>Brasil</c:v>
                </c:pt>
              </c:strCache>
            </c:strRef>
          </c:tx>
          <c:spPr>
            <a:solidFill>
              <a:srgbClr val="FFC000"/>
            </a:solidFill>
            <a:ln>
              <a:noFill/>
            </a:ln>
            <a:effectLst/>
          </c:spPr>
          <c:invertIfNegative val="0"/>
          <c:cat>
            <c:strRef>
              <c:f>'g15.2'!$B$30:$G$30</c:f>
              <c:strCache>
                <c:ptCount val="6"/>
                <c:pt idx="0">
                  <c:v>2002</c:v>
                </c:pt>
                <c:pt idx="1">
                  <c:v>2006</c:v>
                </c:pt>
                <c:pt idx="2">
                  <c:v>2010</c:v>
                </c:pt>
                <c:pt idx="3">
                  <c:v>2014</c:v>
                </c:pt>
                <c:pt idx="4">
                  <c:v>2018*</c:v>
                </c:pt>
                <c:pt idx="5">
                  <c:v>2022*</c:v>
                </c:pt>
              </c:strCache>
            </c:strRef>
          </c:cat>
          <c:val>
            <c:numRef>
              <c:f>'g15.2'!$B$31:$G$31</c:f>
              <c:numCache>
                <c:formatCode>0.00</c:formatCode>
                <c:ptCount val="6"/>
                <c:pt idx="0">
                  <c:v>2.2599999999999998</c:v>
                </c:pt>
                <c:pt idx="1">
                  <c:v>2.04</c:v>
                </c:pt>
                <c:pt idx="2">
                  <c:v>1.87</c:v>
                </c:pt>
                <c:pt idx="3">
                  <c:v>1.74</c:v>
                </c:pt>
                <c:pt idx="4">
                  <c:v>1.7706</c:v>
                </c:pt>
                <c:pt idx="5">
                  <c:v>1.7514000000000001</c:v>
                </c:pt>
              </c:numCache>
            </c:numRef>
          </c:val>
          <c:extLst>
            <c:ext xmlns:c16="http://schemas.microsoft.com/office/drawing/2014/chart" uri="{C3380CC4-5D6E-409C-BE32-E72D297353CC}">
              <c16:uniqueId val="{00000004-8C0C-44AE-879C-332F3643BC2E}"/>
            </c:ext>
          </c:extLst>
        </c:ser>
        <c:ser>
          <c:idx val="1"/>
          <c:order val="1"/>
          <c:tx>
            <c:strRef>
              <c:f>'g15.2'!$A$32</c:f>
              <c:strCache>
                <c:ptCount val="1"/>
                <c:pt idx="0">
                  <c:v>Nordeste</c:v>
                </c:pt>
              </c:strCache>
            </c:strRef>
          </c:tx>
          <c:spPr>
            <a:solidFill>
              <a:srgbClr val="FF0000"/>
            </a:solidFill>
            <a:ln>
              <a:noFill/>
            </a:ln>
            <a:effectLst/>
          </c:spPr>
          <c:invertIfNegative val="0"/>
          <c:cat>
            <c:strRef>
              <c:f>'g15.2'!$B$30:$G$30</c:f>
              <c:strCache>
                <c:ptCount val="6"/>
                <c:pt idx="0">
                  <c:v>2002</c:v>
                </c:pt>
                <c:pt idx="1">
                  <c:v>2006</c:v>
                </c:pt>
                <c:pt idx="2">
                  <c:v>2010</c:v>
                </c:pt>
                <c:pt idx="3">
                  <c:v>2014</c:v>
                </c:pt>
                <c:pt idx="4">
                  <c:v>2018*</c:v>
                </c:pt>
                <c:pt idx="5">
                  <c:v>2022*</c:v>
                </c:pt>
              </c:strCache>
            </c:strRef>
          </c:cat>
          <c:val>
            <c:numRef>
              <c:f>'g15.2'!$B$32:$G$32</c:f>
              <c:numCache>
                <c:formatCode>0.00</c:formatCode>
                <c:ptCount val="6"/>
                <c:pt idx="0">
                  <c:v>2.5499999999999998</c:v>
                </c:pt>
                <c:pt idx="1">
                  <c:v>2.25</c:v>
                </c:pt>
                <c:pt idx="2">
                  <c:v>2.02</c:v>
                </c:pt>
                <c:pt idx="3">
                  <c:v>1.85</c:v>
                </c:pt>
                <c:pt idx="4">
                  <c:v>1.7472000000000001</c:v>
                </c:pt>
                <c:pt idx="5">
                  <c:v>1.7209000000000001</c:v>
                </c:pt>
              </c:numCache>
            </c:numRef>
          </c:val>
          <c:extLst>
            <c:ext xmlns:c16="http://schemas.microsoft.com/office/drawing/2014/chart" uri="{C3380CC4-5D6E-409C-BE32-E72D297353CC}">
              <c16:uniqueId val="{00000009-8C0C-44AE-879C-332F3643BC2E}"/>
            </c:ext>
          </c:extLst>
        </c:ser>
        <c:dLbls>
          <c:showLegendKey val="0"/>
          <c:showVal val="0"/>
          <c:showCatName val="0"/>
          <c:showSerName val="0"/>
          <c:showPercent val="0"/>
          <c:showBubbleSize val="0"/>
        </c:dLbls>
        <c:gapWidth val="219"/>
        <c:axId val="294438472"/>
        <c:axId val="294440432"/>
      </c:barChart>
      <c:lineChart>
        <c:grouping val="stacked"/>
        <c:varyColors val="0"/>
        <c:ser>
          <c:idx val="2"/>
          <c:order val="2"/>
          <c:tx>
            <c:strRef>
              <c:f>'g15.2'!$A$33</c:f>
              <c:strCache>
                <c:ptCount val="1"/>
                <c:pt idx="0">
                  <c:v>Sergipe</c:v>
                </c:pt>
              </c:strCache>
            </c:strRef>
          </c:tx>
          <c:spPr>
            <a:ln w="28575" cap="rnd">
              <a:solidFill>
                <a:srgbClr val="00B050"/>
              </a:solidFill>
              <a:round/>
            </a:ln>
            <a:effectLst/>
          </c:spPr>
          <c:marker>
            <c:symbol val="circle"/>
            <c:size val="5"/>
            <c:spPr>
              <a:solidFill>
                <a:srgbClr val="00B050"/>
              </a:solidFill>
              <a:ln w="9525">
                <a:solidFill>
                  <a:schemeClr val="accent3"/>
                </a:solidFill>
              </a:ln>
              <a:effectLst/>
            </c:spPr>
          </c:marker>
          <c:dLbls>
            <c:dLbl>
              <c:idx val="1"/>
              <c:layout>
                <c:manualLayout>
                  <c:x val="-4.1666666666666664E-2"/>
                  <c:y val="-4.44444444444444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C0C-44AE-879C-332F3643BC2E}"/>
                </c:ext>
              </c:extLst>
            </c:dLbl>
            <c:dLbl>
              <c:idx val="2"/>
              <c:layout>
                <c:manualLayout>
                  <c:x val="-3.0555555555555555E-2"/>
                  <c:y val="-4.00000000000000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C0C-44AE-879C-332F3643BC2E}"/>
                </c:ext>
              </c:extLst>
            </c:dLbl>
            <c:dLbl>
              <c:idx val="3"/>
              <c:layout>
                <c:manualLayout>
                  <c:x val="-5.8333333333333334E-2"/>
                  <c:y val="-0.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C0C-44AE-879C-332F3643BC2E}"/>
                </c:ext>
              </c:extLst>
            </c:dLbl>
            <c:dLbl>
              <c:idx val="4"/>
              <c:layout>
                <c:manualLayout>
                  <c:x val="-6.6666666666666666E-2"/>
                  <c:y val="-4.88888888888888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8CA-40AE-8103-50B7AE788497}"/>
                </c:ext>
              </c:extLst>
            </c:dLbl>
            <c:dLbl>
              <c:idx val="5"/>
              <c:layout>
                <c:manualLayout>
                  <c:x val="-4.1666666666666664E-2"/>
                  <c:y val="-3.1111111111111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8CA-40AE-8103-50B7AE7884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'g15.2'!$B$30:$G$30</c:f>
              <c:strCache>
                <c:ptCount val="6"/>
                <c:pt idx="0">
                  <c:v>2002</c:v>
                </c:pt>
                <c:pt idx="1">
                  <c:v>2006</c:v>
                </c:pt>
                <c:pt idx="2">
                  <c:v>2010</c:v>
                </c:pt>
                <c:pt idx="3">
                  <c:v>2014</c:v>
                </c:pt>
                <c:pt idx="4">
                  <c:v>2018*</c:v>
                </c:pt>
                <c:pt idx="5">
                  <c:v>2022*</c:v>
                </c:pt>
              </c:strCache>
            </c:strRef>
          </c:cat>
          <c:val>
            <c:numRef>
              <c:f>'g15.2'!$B$33:$G$33</c:f>
              <c:numCache>
                <c:formatCode>0.00</c:formatCode>
                <c:ptCount val="6"/>
                <c:pt idx="0">
                  <c:v>2.63</c:v>
                </c:pt>
                <c:pt idx="1">
                  <c:v>2.2400000000000002</c:v>
                </c:pt>
                <c:pt idx="2">
                  <c:v>1.97</c:v>
                </c:pt>
                <c:pt idx="3">
                  <c:v>1.79</c:v>
                </c:pt>
                <c:pt idx="4">
                  <c:v>1.74</c:v>
                </c:pt>
                <c:pt idx="5">
                  <c:v>1.7053</c:v>
                </c:pt>
              </c:numCache>
            </c:numRef>
          </c:val>
          <c:smooth val="0"/>
          <c:extLst>
            <c:ext xmlns:c16="http://schemas.microsoft.com/office/drawing/2014/chart" uri="{C3380CC4-5D6E-409C-BE32-E72D297353CC}">
              <c16:uniqueId val="{0000000E-8C0C-44AE-879C-332F3643BC2E}"/>
            </c:ext>
          </c:extLst>
        </c:ser>
        <c:dLbls>
          <c:showLegendKey val="0"/>
          <c:showVal val="0"/>
          <c:showCatName val="0"/>
          <c:showSerName val="0"/>
          <c:showPercent val="0"/>
          <c:showBubbleSize val="0"/>
        </c:dLbls>
        <c:marker val="1"/>
        <c:smooth val="0"/>
        <c:axId val="657405640"/>
        <c:axId val="657531928"/>
      </c:lineChart>
      <c:catAx>
        <c:axId val="294438472"/>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294440432"/>
        <c:crosses val="autoZero"/>
        <c:auto val="1"/>
        <c:lblAlgn val="ctr"/>
        <c:lblOffset val="100"/>
        <c:noMultiLvlLbl val="0"/>
      </c:catAx>
      <c:valAx>
        <c:axId val="294440432"/>
        <c:scaling>
          <c:orientation val="minMax"/>
          <c:min val="1"/>
        </c:scaling>
        <c:delete val="1"/>
        <c:axPos val="l"/>
        <c:numFmt formatCode="0.00" sourceLinked="1"/>
        <c:majorTickMark val="none"/>
        <c:minorTickMark val="none"/>
        <c:tickLblPos val="nextTo"/>
        <c:crossAx val="294438472"/>
        <c:crosses val="autoZero"/>
        <c:crossBetween val="between"/>
      </c:valAx>
      <c:valAx>
        <c:axId val="657531928"/>
        <c:scaling>
          <c:orientation val="minMax"/>
        </c:scaling>
        <c:delete val="1"/>
        <c:axPos val="r"/>
        <c:numFmt formatCode="0.00" sourceLinked="1"/>
        <c:majorTickMark val="out"/>
        <c:minorTickMark val="none"/>
        <c:tickLblPos val="nextTo"/>
        <c:crossAx val="657405640"/>
        <c:crosses val="max"/>
        <c:crossBetween val="between"/>
      </c:valAx>
      <c:catAx>
        <c:axId val="657405640"/>
        <c:scaling>
          <c:orientation val="minMax"/>
        </c:scaling>
        <c:delete val="1"/>
        <c:axPos val="b"/>
        <c:numFmt formatCode="General" sourceLinked="1"/>
        <c:majorTickMark val="out"/>
        <c:minorTickMark val="none"/>
        <c:tickLblPos val="nextTo"/>
        <c:crossAx val="657531928"/>
        <c:crosses val="autoZero"/>
        <c:auto val="1"/>
        <c:lblAlgn val="ctr"/>
        <c:lblOffset val="100"/>
        <c:noMultiLvlLbl val="0"/>
      </c:catAx>
      <c:spPr>
        <a:noFill/>
        <a:ln>
          <a:noFill/>
        </a:ln>
        <a:effectLst/>
      </c:spPr>
    </c:plotArea>
    <c:legend>
      <c:legendPos val="b"/>
      <c:layout>
        <c:manualLayout>
          <c:xMode val="edge"/>
          <c:yMode val="edge"/>
          <c:x val="0.43636614173228344"/>
          <c:y val="0.88055503062117224"/>
          <c:w val="0.51060104986876642"/>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7.6666666666666661E-2"/>
          <c:w val="0.93888888888888888"/>
          <c:h val="0.70145021872265978"/>
        </c:manualLayout>
      </c:layout>
      <c:barChart>
        <c:barDir val="col"/>
        <c:grouping val="clustered"/>
        <c:varyColors val="0"/>
        <c:ser>
          <c:idx val="0"/>
          <c:order val="0"/>
          <c:tx>
            <c:strRef>
              <c:f>'g15.3'!$A$31</c:f>
              <c:strCache>
                <c:ptCount val="1"/>
                <c:pt idx="0">
                  <c:v>Brasil</c:v>
                </c:pt>
              </c:strCache>
            </c:strRef>
          </c:tx>
          <c:spPr>
            <a:solidFill>
              <a:srgbClr val="FFC000"/>
            </a:solidFill>
            <a:ln>
              <a:noFill/>
            </a:ln>
            <a:effectLst/>
          </c:spPr>
          <c:invertIfNegative val="0"/>
          <c:cat>
            <c:strRef>
              <c:f>'g15.3'!$B$30:$G$30</c:f>
              <c:strCache>
                <c:ptCount val="6"/>
                <c:pt idx="0">
                  <c:v>2002</c:v>
                </c:pt>
                <c:pt idx="1">
                  <c:v>2006</c:v>
                </c:pt>
                <c:pt idx="2">
                  <c:v>2010</c:v>
                </c:pt>
                <c:pt idx="3">
                  <c:v>2014</c:v>
                </c:pt>
                <c:pt idx="4">
                  <c:v>2018*</c:v>
                </c:pt>
                <c:pt idx="5">
                  <c:v>2022*</c:v>
                </c:pt>
              </c:strCache>
            </c:strRef>
          </c:cat>
          <c:val>
            <c:numRef>
              <c:f>'g15.3'!$B$31:$G$31</c:f>
              <c:numCache>
                <c:formatCode>0.0</c:formatCode>
                <c:ptCount val="6"/>
                <c:pt idx="0">
                  <c:v>26</c:v>
                </c:pt>
                <c:pt idx="1">
                  <c:v>21</c:v>
                </c:pt>
                <c:pt idx="2">
                  <c:v>17.2</c:v>
                </c:pt>
                <c:pt idx="3">
                  <c:v>14.4</c:v>
                </c:pt>
                <c:pt idx="4">
                  <c:v>12.354667101023701</c:v>
                </c:pt>
                <c:pt idx="5">
                  <c:v>10.8780779878602</c:v>
                </c:pt>
              </c:numCache>
            </c:numRef>
          </c:val>
          <c:extLst>
            <c:ext xmlns:c16="http://schemas.microsoft.com/office/drawing/2014/chart" uri="{C3380CC4-5D6E-409C-BE32-E72D297353CC}">
              <c16:uniqueId val="{00000000-6A14-424D-AAF9-971E4C39CA5B}"/>
            </c:ext>
          </c:extLst>
        </c:ser>
        <c:ser>
          <c:idx val="1"/>
          <c:order val="1"/>
          <c:tx>
            <c:strRef>
              <c:f>'g15.3'!$A$32</c:f>
              <c:strCache>
                <c:ptCount val="1"/>
                <c:pt idx="0">
                  <c:v>Nordeste</c:v>
                </c:pt>
              </c:strCache>
            </c:strRef>
          </c:tx>
          <c:spPr>
            <a:solidFill>
              <a:srgbClr val="FF0000"/>
            </a:solidFill>
            <a:ln>
              <a:noFill/>
            </a:ln>
            <a:effectLst/>
          </c:spPr>
          <c:invertIfNegative val="0"/>
          <c:cat>
            <c:strRef>
              <c:f>'g15.3'!$B$30:$G$30</c:f>
              <c:strCache>
                <c:ptCount val="6"/>
                <c:pt idx="0">
                  <c:v>2002</c:v>
                </c:pt>
                <c:pt idx="1">
                  <c:v>2006</c:v>
                </c:pt>
                <c:pt idx="2">
                  <c:v>2010</c:v>
                </c:pt>
                <c:pt idx="3">
                  <c:v>2014</c:v>
                </c:pt>
                <c:pt idx="4">
                  <c:v>2018*</c:v>
                </c:pt>
                <c:pt idx="5">
                  <c:v>2022*</c:v>
                </c:pt>
              </c:strCache>
            </c:strRef>
          </c:cat>
          <c:val>
            <c:numRef>
              <c:f>'g15.3'!$B$32:$G$32</c:f>
              <c:numCache>
                <c:formatCode>0.0</c:formatCode>
                <c:ptCount val="6"/>
                <c:pt idx="0">
                  <c:v>39.4</c:v>
                </c:pt>
                <c:pt idx="1">
                  <c:v>29.9</c:v>
                </c:pt>
                <c:pt idx="2">
                  <c:v>23.1</c:v>
                </c:pt>
                <c:pt idx="3">
                  <c:v>18.399999999999999</c:v>
                </c:pt>
                <c:pt idx="4">
                  <c:v>15.294845311388301</c:v>
                </c:pt>
                <c:pt idx="5">
                  <c:v>13.264696986416901</c:v>
                </c:pt>
              </c:numCache>
            </c:numRef>
          </c:val>
          <c:extLst>
            <c:ext xmlns:c16="http://schemas.microsoft.com/office/drawing/2014/chart" uri="{C3380CC4-5D6E-409C-BE32-E72D297353CC}">
              <c16:uniqueId val="{00000001-6A14-424D-AAF9-971E4C39CA5B}"/>
            </c:ext>
          </c:extLst>
        </c:ser>
        <c:dLbls>
          <c:showLegendKey val="0"/>
          <c:showVal val="0"/>
          <c:showCatName val="0"/>
          <c:showSerName val="0"/>
          <c:showPercent val="0"/>
          <c:showBubbleSize val="0"/>
        </c:dLbls>
        <c:gapWidth val="219"/>
        <c:axId val="294438472"/>
        <c:axId val="294440432"/>
      </c:barChart>
      <c:lineChart>
        <c:grouping val="stacked"/>
        <c:varyColors val="0"/>
        <c:ser>
          <c:idx val="2"/>
          <c:order val="2"/>
          <c:tx>
            <c:strRef>
              <c:f>'g15.3'!$A$33</c:f>
              <c:strCache>
                <c:ptCount val="1"/>
                <c:pt idx="0">
                  <c:v>Sergipe</c:v>
                </c:pt>
              </c:strCache>
            </c:strRef>
          </c:tx>
          <c:spPr>
            <a:ln w="28575" cap="rnd">
              <a:solidFill>
                <a:srgbClr val="00B050"/>
              </a:solidFill>
              <a:round/>
            </a:ln>
            <a:effectLst/>
          </c:spPr>
          <c:marker>
            <c:symbol val="circle"/>
            <c:size val="5"/>
            <c:spPr>
              <a:solidFill>
                <a:srgbClr val="00B050"/>
              </a:solidFill>
              <a:ln w="9525">
                <a:solidFill>
                  <a:schemeClr val="accent3"/>
                </a:solidFill>
              </a:ln>
              <a:effectLst/>
            </c:spPr>
          </c:marker>
          <c:dLbls>
            <c:dLbl>
              <c:idx val="0"/>
              <c:layout>
                <c:manualLayout>
                  <c:x val="-7.5000000000000011E-2"/>
                  <c:y val="-8.888888888888888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A14-424D-AAF9-971E4C39CA5B}"/>
                </c:ext>
              </c:extLst>
            </c:dLbl>
            <c:dLbl>
              <c:idx val="1"/>
              <c:layout>
                <c:manualLayout>
                  <c:x val="-4.1666666666666664E-2"/>
                  <c:y val="-4.44444444444444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A14-424D-AAF9-971E4C39CA5B}"/>
                </c:ext>
              </c:extLst>
            </c:dLbl>
            <c:dLbl>
              <c:idx val="2"/>
              <c:layout>
                <c:manualLayout>
                  <c:x val="-3.0555555555555555E-2"/>
                  <c:y val="-4.00000000000000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14-424D-AAF9-971E4C39CA5B}"/>
                </c:ext>
              </c:extLst>
            </c:dLbl>
            <c:dLbl>
              <c:idx val="3"/>
              <c:layout>
                <c:manualLayout>
                  <c:x val="-5.8333333333333334E-2"/>
                  <c:y val="-0.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A14-424D-AAF9-971E4C39CA5B}"/>
                </c:ext>
              </c:extLst>
            </c:dLbl>
            <c:dLbl>
              <c:idx val="4"/>
              <c:layout>
                <c:manualLayout>
                  <c:x val="-6.6666666666666666E-2"/>
                  <c:y val="-4.88888888888888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14-424D-AAF9-971E4C39CA5B}"/>
                </c:ext>
              </c:extLst>
            </c:dLbl>
            <c:dLbl>
              <c:idx val="5"/>
              <c:layout>
                <c:manualLayout>
                  <c:x val="-4.1666666666666664E-2"/>
                  <c:y val="-3.1111111111111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A14-424D-AAF9-971E4C39CA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'g15.3'!$B$30:$G$30</c:f>
              <c:strCache>
                <c:ptCount val="6"/>
                <c:pt idx="0">
                  <c:v>2002</c:v>
                </c:pt>
                <c:pt idx="1">
                  <c:v>2006</c:v>
                </c:pt>
                <c:pt idx="2">
                  <c:v>2010</c:v>
                </c:pt>
                <c:pt idx="3">
                  <c:v>2014</c:v>
                </c:pt>
                <c:pt idx="4">
                  <c:v>2018*</c:v>
                </c:pt>
                <c:pt idx="5">
                  <c:v>2022*</c:v>
                </c:pt>
              </c:strCache>
            </c:strRef>
          </c:cat>
          <c:val>
            <c:numRef>
              <c:f>'g15.3'!$B$33:$G$33</c:f>
              <c:numCache>
                <c:formatCode>0.0</c:formatCode>
                <c:ptCount val="6"/>
                <c:pt idx="0">
                  <c:v>37.9</c:v>
                </c:pt>
                <c:pt idx="1">
                  <c:v>29.1</c:v>
                </c:pt>
                <c:pt idx="2">
                  <c:v>22.6</c:v>
                </c:pt>
                <c:pt idx="3">
                  <c:v>17.899999999999999</c:v>
                </c:pt>
                <c:pt idx="4">
                  <c:v>14.7529970314073</c:v>
                </c:pt>
                <c:pt idx="5">
                  <c:v>12.6195383790929</c:v>
                </c:pt>
              </c:numCache>
            </c:numRef>
          </c:val>
          <c:smooth val="0"/>
          <c:extLst>
            <c:ext xmlns:c16="http://schemas.microsoft.com/office/drawing/2014/chart" uri="{C3380CC4-5D6E-409C-BE32-E72D297353CC}">
              <c16:uniqueId val="{00000007-6A14-424D-AAF9-971E4C39CA5B}"/>
            </c:ext>
          </c:extLst>
        </c:ser>
        <c:dLbls>
          <c:showLegendKey val="0"/>
          <c:showVal val="0"/>
          <c:showCatName val="0"/>
          <c:showSerName val="0"/>
          <c:showPercent val="0"/>
          <c:showBubbleSize val="0"/>
        </c:dLbls>
        <c:marker val="1"/>
        <c:smooth val="0"/>
        <c:axId val="657405640"/>
        <c:axId val="657531928"/>
      </c:lineChart>
      <c:catAx>
        <c:axId val="294438472"/>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294440432"/>
        <c:crosses val="autoZero"/>
        <c:auto val="1"/>
        <c:lblAlgn val="ctr"/>
        <c:lblOffset val="100"/>
        <c:noMultiLvlLbl val="0"/>
      </c:catAx>
      <c:valAx>
        <c:axId val="294440432"/>
        <c:scaling>
          <c:orientation val="minMax"/>
          <c:min val="1"/>
        </c:scaling>
        <c:delete val="1"/>
        <c:axPos val="l"/>
        <c:numFmt formatCode="0.0" sourceLinked="1"/>
        <c:majorTickMark val="none"/>
        <c:minorTickMark val="none"/>
        <c:tickLblPos val="nextTo"/>
        <c:crossAx val="294438472"/>
        <c:crosses val="autoZero"/>
        <c:crossBetween val="between"/>
      </c:valAx>
      <c:valAx>
        <c:axId val="657531928"/>
        <c:scaling>
          <c:orientation val="minMax"/>
        </c:scaling>
        <c:delete val="1"/>
        <c:axPos val="r"/>
        <c:numFmt formatCode="0.0" sourceLinked="1"/>
        <c:majorTickMark val="out"/>
        <c:minorTickMark val="none"/>
        <c:tickLblPos val="nextTo"/>
        <c:crossAx val="657405640"/>
        <c:crosses val="max"/>
        <c:crossBetween val="between"/>
      </c:valAx>
      <c:catAx>
        <c:axId val="657405640"/>
        <c:scaling>
          <c:orientation val="minMax"/>
        </c:scaling>
        <c:delete val="1"/>
        <c:axPos val="b"/>
        <c:numFmt formatCode="General" sourceLinked="1"/>
        <c:majorTickMark val="out"/>
        <c:minorTickMark val="none"/>
        <c:tickLblPos val="nextTo"/>
        <c:crossAx val="657531928"/>
        <c:crosses val="autoZero"/>
        <c:auto val="1"/>
        <c:lblAlgn val="ctr"/>
        <c:lblOffset val="100"/>
        <c:noMultiLvlLbl val="0"/>
      </c:catAx>
      <c:spPr>
        <a:noFill/>
        <a:ln>
          <a:noFill/>
        </a:ln>
        <a:effectLst/>
      </c:spPr>
    </c:plotArea>
    <c:legend>
      <c:legendPos val="b"/>
      <c:layout>
        <c:manualLayout>
          <c:xMode val="edge"/>
          <c:yMode val="edge"/>
          <c:x val="0.43636614173228344"/>
          <c:y val="0.88055503062117224"/>
          <c:w val="0.51060104986876642"/>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0.1388888888888889"/>
          <c:w val="0.93888888888888888"/>
          <c:h val="0.63922790901137361"/>
        </c:manualLayout>
      </c:layout>
      <c:barChart>
        <c:barDir val="col"/>
        <c:grouping val="clustered"/>
        <c:varyColors val="0"/>
        <c:ser>
          <c:idx val="0"/>
          <c:order val="0"/>
          <c:tx>
            <c:strRef>
              <c:f>'g15.4'!$A$31</c:f>
              <c:strCache>
                <c:ptCount val="1"/>
                <c:pt idx="0">
                  <c:v>Brasil</c:v>
                </c:pt>
              </c:strCache>
            </c:strRef>
          </c:tx>
          <c:spPr>
            <a:solidFill>
              <a:srgbClr val="FFC000"/>
            </a:solidFill>
            <a:ln>
              <a:noFill/>
            </a:ln>
            <a:effectLst/>
          </c:spPr>
          <c:invertIfNegative val="0"/>
          <c:cat>
            <c:strRef>
              <c:f>'g15.4'!$B$30:$G$30</c:f>
              <c:strCache>
                <c:ptCount val="6"/>
                <c:pt idx="0">
                  <c:v>2002</c:v>
                </c:pt>
                <c:pt idx="1">
                  <c:v>2006</c:v>
                </c:pt>
                <c:pt idx="2">
                  <c:v>2010</c:v>
                </c:pt>
                <c:pt idx="3">
                  <c:v>2014</c:v>
                </c:pt>
                <c:pt idx="4">
                  <c:v>2018*</c:v>
                </c:pt>
                <c:pt idx="5">
                  <c:v>2022*</c:v>
                </c:pt>
              </c:strCache>
            </c:strRef>
          </c:cat>
          <c:val>
            <c:numRef>
              <c:f>'g15.4'!$B$31:$G$31</c:f>
              <c:numCache>
                <c:formatCode>0.0</c:formatCode>
                <c:ptCount val="6"/>
                <c:pt idx="0">
                  <c:v>70.7</c:v>
                </c:pt>
                <c:pt idx="1">
                  <c:v>72.400000000000006</c:v>
                </c:pt>
                <c:pt idx="2">
                  <c:v>73.900000000000006</c:v>
                </c:pt>
                <c:pt idx="3">
                  <c:v>75.099999999999994</c:v>
                </c:pt>
                <c:pt idx="4">
                  <c:v>76.251506401642033</c:v>
                </c:pt>
                <c:pt idx="5">
                  <c:v>77.191697035609593</c:v>
                </c:pt>
              </c:numCache>
            </c:numRef>
          </c:val>
          <c:extLst>
            <c:ext xmlns:c16="http://schemas.microsoft.com/office/drawing/2014/chart" uri="{C3380CC4-5D6E-409C-BE32-E72D297353CC}">
              <c16:uniqueId val="{00000000-0E89-40F5-BAFD-03A39FE55352}"/>
            </c:ext>
          </c:extLst>
        </c:ser>
        <c:ser>
          <c:idx val="1"/>
          <c:order val="1"/>
          <c:tx>
            <c:strRef>
              <c:f>'g15.4'!$A$32</c:f>
              <c:strCache>
                <c:ptCount val="1"/>
                <c:pt idx="0">
                  <c:v>Nordeste</c:v>
                </c:pt>
              </c:strCache>
            </c:strRef>
          </c:tx>
          <c:spPr>
            <a:solidFill>
              <a:srgbClr val="FF0000"/>
            </a:solidFill>
            <a:ln>
              <a:noFill/>
            </a:ln>
            <a:effectLst/>
          </c:spPr>
          <c:invertIfNegative val="0"/>
          <c:cat>
            <c:strRef>
              <c:f>'g15.4'!$B$30:$G$30</c:f>
              <c:strCache>
                <c:ptCount val="6"/>
                <c:pt idx="0">
                  <c:v>2002</c:v>
                </c:pt>
                <c:pt idx="1">
                  <c:v>2006</c:v>
                </c:pt>
                <c:pt idx="2">
                  <c:v>2010</c:v>
                </c:pt>
                <c:pt idx="3">
                  <c:v>2014</c:v>
                </c:pt>
                <c:pt idx="4">
                  <c:v>2018*</c:v>
                </c:pt>
                <c:pt idx="5">
                  <c:v>2022*</c:v>
                </c:pt>
              </c:strCache>
            </c:strRef>
          </c:cat>
          <c:val>
            <c:numRef>
              <c:f>'g15.4'!$B$32:$G$32</c:f>
              <c:numCache>
                <c:formatCode>0.0</c:formatCode>
                <c:ptCount val="6"/>
                <c:pt idx="0">
                  <c:v>68.2</c:v>
                </c:pt>
                <c:pt idx="1">
                  <c:v>69.8</c:v>
                </c:pt>
                <c:pt idx="2">
                  <c:v>71.2</c:v>
                </c:pt>
                <c:pt idx="3">
                  <c:v>72.5</c:v>
                </c:pt>
                <c:pt idx="4">
                  <c:v>73.631514419634087</c:v>
                </c:pt>
                <c:pt idx="5">
                  <c:v>74.599228252282046</c:v>
                </c:pt>
              </c:numCache>
            </c:numRef>
          </c:val>
          <c:extLst>
            <c:ext xmlns:c16="http://schemas.microsoft.com/office/drawing/2014/chart" uri="{C3380CC4-5D6E-409C-BE32-E72D297353CC}">
              <c16:uniqueId val="{00000001-0E89-40F5-BAFD-03A39FE55352}"/>
            </c:ext>
          </c:extLst>
        </c:ser>
        <c:dLbls>
          <c:showLegendKey val="0"/>
          <c:showVal val="0"/>
          <c:showCatName val="0"/>
          <c:showSerName val="0"/>
          <c:showPercent val="0"/>
          <c:showBubbleSize val="0"/>
        </c:dLbls>
        <c:gapWidth val="219"/>
        <c:axId val="294438472"/>
        <c:axId val="294440432"/>
      </c:barChart>
      <c:lineChart>
        <c:grouping val="stacked"/>
        <c:varyColors val="0"/>
        <c:ser>
          <c:idx val="2"/>
          <c:order val="2"/>
          <c:tx>
            <c:strRef>
              <c:f>'g15.4'!$A$33</c:f>
              <c:strCache>
                <c:ptCount val="1"/>
                <c:pt idx="0">
                  <c:v>Sergipe</c:v>
                </c:pt>
              </c:strCache>
            </c:strRef>
          </c:tx>
          <c:spPr>
            <a:ln w="28575" cap="rnd">
              <a:solidFill>
                <a:srgbClr val="00B050"/>
              </a:solidFill>
              <a:round/>
            </a:ln>
            <a:effectLst/>
          </c:spPr>
          <c:marker>
            <c:symbol val="circle"/>
            <c:size val="5"/>
            <c:spPr>
              <a:solidFill>
                <a:srgbClr val="00B050"/>
              </a:solidFill>
              <a:ln w="9525">
                <a:solidFill>
                  <a:schemeClr val="accent3"/>
                </a:solidFill>
              </a:ln>
              <a:effectLst/>
            </c:spPr>
          </c:marker>
          <c:dLbls>
            <c:dLbl>
              <c:idx val="2"/>
              <c:layout>
                <c:manualLayout>
                  <c:x val="-4.5729221347331581E-2"/>
                  <c:y val="-6.88556430446194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E89-40F5-BAFD-03A39FE55352}"/>
                </c:ext>
              </c:extLst>
            </c:dLbl>
            <c:dLbl>
              <c:idx val="3"/>
              <c:layout>
                <c:manualLayout>
                  <c:x val="-4.5729221347331581E-2"/>
                  <c:y val="-7.33000874890638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E89-40F5-BAFD-03A39FE55352}"/>
                </c:ext>
              </c:extLst>
            </c:dLbl>
            <c:dLbl>
              <c:idx val="4"/>
              <c:layout>
                <c:manualLayout>
                  <c:x val="-4.5729221347331581E-2"/>
                  <c:y val="-8.663342082239722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E89-40F5-BAFD-03A39FE55352}"/>
                </c:ext>
              </c:extLst>
            </c:dLbl>
            <c:dLbl>
              <c:idx val="5"/>
              <c:layout>
                <c:manualLayout>
                  <c:x val="-4.5729221347331581E-2"/>
                  <c:y val="-7.7744531933508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E89-40F5-BAFD-03A39FE5535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'g15.4'!$B$30:$G$30</c:f>
              <c:strCache>
                <c:ptCount val="6"/>
                <c:pt idx="0">
                  <c:v>2002</c:v>
                </c:pt>
                <c:pt idx="1">
                  <c:v>2006</c:v>
                </c:pt>
                <c:pt idx="2">
                  <c:v>2010</c:v>
                </c:pt>
                <c:pt idx="3">
                  <c:v>2014</c:v>
                </c:pt>
                <c:pt idx="4">
                  <c:v>2018*</c:v>
                </c:pt>
                <c:pt idx="5">
                  <c:v>2022*</c:v>
                </c:pt>
              </c:strCache>
            </c:strRef>
          </c:cat>
          <c:val>
            <c:numRef>
              <c:f>'g15.4'!$B$33:$G$33</c:f>
              <c:numCache>
                <c:formatCode>0.0</c:formatCode>
                <c:ptCount val="6"/>
                <c:pt idx="0">
                  <c:v>68.400000000000006</c:v>
                </c:pt>
                <c:pt idx="1">
                  <c:v>69.8</c:v>
                </c:pt>
                <c:pt idx="2">
                  <c:v>71</c:v>
                </c:pt>
                <c:pt idx="3">
                  <c:v>72.099999999999994</c:v>
                </c:pt>
                <c:pt idx="4">
                  <c:v>73.166739677935908</c:v>
                </c:pt>
                <c:pt idx="5">
                  <c:v>74.081884227579053</c:v>
                </c:pt>
              </c:numCache>
            </c:numRef>
          </c:val>
          <c:smooth val="0"/>
          <c:extLst>
            <c:ext xmlns:c16="http://schemas.microsoft.com/office/drawing/2014/chart" uri="{C3380CC4-5D6E-409C-BE32-E72D297353CC}">
              <c16:uniqueId val="{00000007-0E89-40F5-BAFD-03A39FE55352}"/>
            </c:ext>
          </c:extLst>
        </c:ser>
        <c:dLbls>
          <c:showLegendKey val="0"/>
          <c:showVal val="0"/>
          <c:showCatName val="0"/>
          <c:showSerName val="0"/>
          <c:showPercent val="0"/>
          <c:showBubbleSize val="0"/>
        </c:dLbls>
        <c:marker val="1"/>
        <c:smooth val="0"/>
        <c:axId val="657405640"/>
        <c:axId val="657531928"/>
      </c:lineChart>
      <c:catAx>
        <c:axId val="294438472"/>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294440432"/>
        <c:crosses val="autoZero"/>
        <c:auto val="1"/>
        <c:lblAlgn val="ctr"/>
        <c:lblOffset val="100"/>
        <c:noMultiLvlLbl val="0"/>
      </c:catAx>
      <c:valAx>
        <c:axId val="294440432"/>
        <c:scaling>
          <c:orientation val="minMax"/>
          <c:min val="1"/>
        </c:scaling>
        <c:delete val="1"/>
        <c:axPos val="l"/>
        <c:numFmt formatCode="0.0" sourceLinked="1"/>
        <c:majorTickMark val="none"/>
        <c:minorTickMark val="none"/>
        <c:tickLblPos val="nextTo"/>
        <c:crossAx val="294438472"/>
        <c:crosses val="autoZero"/>
        <c:crossBetween val="between"/>
      </c:valAx>
      <c:valAx>
        <c:axId val="657531928"/>
        <c:scaling>
          <c:orientation val="minMax"/>
        </c:scaling>
        <c:delete val="1"/>
        <c:axPos val="r"/>
        <c:numFmt formatCode="0.0" sourceLinked="1"/>
        <c:majorTickMark val="out"/>
        <c:minorTickMark val="none"/>
        <c:tickLblPos val="nextTo"/>
        <c:crossAx val="657405640"/>
        <c:crosses val="max"/>
        <c:crossBetween val="between"/>
      </c:valAx>
      <c:catAx>
        <c:axId val="657405640"/>
        <c:scaling>
          <c:orientation val="minMax"/>
        </c:scaling>
        <c:delete val="1"/>
        <c:axPos val="b"/>
        <c:numFmt formatCode="General" sourceLinked="1"/>
        <c:majorTickMark val="out"/>
        <c:minorTickMark val="none"/>
        <c:tickLblPos val="nextTo"/>
        <c:crossAx val="657531928"/>
        <c:crosses val="autoZero"/>
        <c:auto val="1"/>
        <c:lblAlgn val="ctr"/>
        <c:lblOffset val="100"/>
        <c:noMultiLvlLbl val="0"/>
      </c:catAx>
      <c:spPr>
        <a:noFill/>
        <a:ln>
          <a:noFill/>
        </a:ln>
        <a:effectLst/>
      </c:spPr>
    </c:plotArea>
    <c:legend>
      <c:legendPos val="b"/>
      <c:layout>
        <c:manualLayout>
          <c:xMode val="edge"/>
          <c:yMode val="edge"/>
          <c:x val="0.46692169728783911"/>
          <c:y val="0.88055503062117224"/>
          <c:w val="0.51060104986876642"/>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a:t>
            </a:r>
          </a:p>
        </c:rich>
      </c:tx>
      <c:layout>
        <c:manualLayout>
          <c:xMode val="edge"/>
          <c:yMode val="edge"/>
          <c:x val="3.9582239720034988E-3"/>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3.0555555555555555E-2"/>
          <c:y val="0.13425925925925927"/>
          <c:w val="0.93888888888888888"/>
          <c:h val="0.63826589384660248"/>
        </c:manualLayout>
      </c:layout>
      <c:barChart>
        <c:barDir val="col"/>
        <c:grouping val="clustered"/>
        <c:varyColors val="0"/>
        <c:ser>
          <c:idx val="0"/>
          <c:order val="0"/>
          <c:tx>
            <c:strRef>
              <c:f>'g16.1'!$B$19</c:f>
              <c:strCache>
                <c:ptCount val="1"/>
                <c:pt idx="0">
                  <c:v>Brasil</c:v>
                </c:pt>
              </c:strCache>
            </c:strRef>
          </c:tx>
          <c:spPr>
            <a:solidFill>
              <a:schemeClr val="accent1"/>
            </a:solidFill>
            <a:ln>
              <a:noFill/>
            </a:ln>
            <a:effectLst/>
          </c:spPr>
          <c:invertIfNegative val="0"/>
          <c:cat>
            <c:numRef>
              <c:f>'g16.1'!$F$18:$I$18</c:f>
              <c:numCache>
                <c:formatCode>General</c:formatCode>
                <c:ptCount val="4"/>
                <c:pt idx="0">
                  <c:v>2016</c:v>
                </c:pt>
                <c:pt idx="1">
                  <c:v>2017</c:v>
                </c:pt>
                <c:pt idx="2">
                  <c:v>2018</c:v>
                </c:pt>
                <c:pt idx="3">
                  <c:v>2019</c:v>
                </c:pt>
              </c:numCache>
            </c:numRef>
          </c:cat>
          <c:val>
            <c:numRef>
              <c:f>'g16.1'!$F$19:$I$19</c:f>
              <c:numCache>
                <c:formatCode>0.0</c:formatCode>
                <c:ptCount val="4"/>
                <c:pt idx="0">
                  <c:v>3</c:v>
                </c:pt>
                <c:pt idx="1">
                  <c:v>3</c:v>
                </c:pt>
                <c:pt idx="2">
                  <c:v>3</c:v>
                </c:pt>
                <c:pt idx="3" formatCode="General">
                  <c:v>3</c:v>
                </c:pt>
              </c:numCache>
            </c:numRef>
          </c:val>
          <c:extLst>
            <c:ext xmlns:c16="http://schemas.microsoft.com/office/drawing/2014/chart" uri="{C3380CC4-5D6E-409C-BE32-E72D297353CC}">
              <c16:uniqueId val="{00000000-48C3-4C9C-950F-B134622DBF3E}"/>
            </c:ext>
          </c:extLst>
        </c:ser>
        <c:ser>
          <c:idx val="1"/>
          <c:order val="1"/>
          <c:tx>
            <c:strRef>
              <c:f>'g16.1'!$B$20</c:f>
              <c:strCache>
                <c:ptCount val="1"/>
                <c:pt idx="0">
                  <c:v>Nordeste</c:v>
                </c:pt>
              </c:strCache>
            </c:strRef>
          </c:tx>
          <c:spPr>
            <a:solidFill>
              <a:schemeClr val="accent2"/>
            </a:solidFill>
            <a:ln>
              <a:noFill/>
            </a:ln>
            <a:effectLst/>
          </c:spPr>
          <c:invertIfNegative val="0"/>
          <c:cat>
            <c:numRef>
              <c:f>'g16.1'!$F$18:$I$18</c:f>
              <c:numCache>
                <c:formatCode>General</c:formatCode>
                <c:ptCount val="4"/>
                <c:pt idx="0">
                  <c:v>2016</c:v>
                </c:pt>
                <c:pt idx="1">
                  <c:v>2017</c:v>
                </c:pt>
                <c:pt idx="2">
                  <c:v>2018</c:v>
                </c:pt>
                <c:pt idx="3">
                  <c:v>2019</c:v>
                </c:pt>
              </c:numCache>
            </c:numRef>
          </c:cat>
          <c:val>
            <c:numRef>
              <c:f>'g16.1'!$F$20:$I$20</c:f>
              <c:numCache>
                <c:formatCode>0.0</c:formatCode>
                <c:ptCount val="4"/>
                <c:pt idx="0">
                  <c:v>3.2</c:v>
                </c:pt>
                <c:pt idx="1">
                  <c:v>3.2</c:v>
                </c:pt>
                <c:pt idx="2">
                  <c:v>3.1</c:v>
                </c:pt>
                <c:pt idx="3" formatCode="General">
                  <c:v>3.1</c:v>
                </c:pt>
              </c:numCache>
            </c:numRef>
          </c:val>
          <c:extLst>
            <c:ext xmlns:c16="http://schemas.microsoft.com/office/drawing/2014/chart" uri="{C3380CC4-5D6E-409C-BE32-E72D297353CC}">
              <c16:uniqueId val="{00000001-48C3-4C9C-950F-B134622DBF3E}"/>
            </c:ext>
          </c:extLst>
        </c:ser>
        <c:dLbls>
          <c:showLegendKey val="0"/>
          <c:showVal val="0"/>
          <c:showCatName val="0"/>
          <c:showSerName val="0"/>
          <c:showPercent val="0"/>
          <c:showBubbleSize val="0"/>
        </c:dLbls>
        <c:gapWidth val="219"/>
        <c:axId val="318232760"/>
        <c:axId val="318228840"/>
      </c:barChart>
      <c:lineChart>
        <c:grouping val="standard"/>
        <c:varyColors val="0"/>
        <c:ser>
          <c:idx val="2"/>
          <c:order val="2"/>
          <c:tx>
            <c:strRef>
              <c:f>'g16.1'!$B$21</c:f>
              <c:strCache>
                <c:ptCount val="1"/>
                <c:pt idx="0">
                  <c:v>Sergipe</c:v>
                </c:pt>
              </c:strCache>
            </c:strRef>
          </c:tx>
          <c:spPr>
            <a:ln w="28575" cap="rnd">
              <a:solidFill>
                <a:schemeClr val="accent3"/>
              </a:solidFill>
              <a:round/>
            </a:ln>
            <a:effectLst/>
          </c:spPr>
          <c:marker>
            <c:symbol val="circle"/>
            <c:size val="7"/>
            <c:spPr>
              <a:solidFill>
                <a:srgbClr val="00B050"/>
              </a:solidFill>
              <a:ln w="9525">
                <a:solidFill>
                  <a:schemeClr val="accent3"/>
                </a:solidFill>
              </a:ln>
              <a:effectLst/>
            </c:spPr>
          </c:marker>
          <c:cat>
            <c:numRef>
              <c:f>'g16.1'!$F$18:$I$18</c:f>
              <c:numCache>
                <c:formatCode>General</c:formatCode>
                <c:ptCount val="4"/>
                <c:pt idx="0">
                  <c:v>2016</c:v>
                </c:pt>
                <c:pt idx="1">
                  <c:v>2017</c:v>
                </c:pt>
                <c:pt idx="2">
                  <c:v>2018</c:v>
                </c:pt>
                <c:pt idx="3">
                  <c:v>2019</c:v>
                </c:pt>
              </c:numCache>
            </c:numRef>
          </c:cat>
          <c:val>
            <c:numRef>
              <c:f>'g16.1'!$F$21:$I$21</c:f>
              <c:numCache>
                <c:formatCode>0.0</c:formatCode>
                <c:ptCount val="4"/>
                <c:pt idx="0">
                  <c:v>3</c:v>
                </c:pt>
                <c:pt idx="1">
                  <c:v>3</c:v>
                </c:pt>
                <c:pt idx="2">
                  <c:v>3.1</c:v>
                </c:pt>
                <c:pt idx="3" formatCode="General">
                  <c:v>3</c:v>
                </c:pt>
              </c:numCache>
            </c:numRef>
          </c:val>
          <c:smooth val="0"/>
          <c:extLst>
            <c:ext xmlns:c16="http://schemas.microsoft.com/office/drawing/2014/chart" uri="{C3380CC4-5D6E-409C-BE32-E72D297353CC}">
              <c16:uniqueId val="{00000002-48C3-4C9C-950F-B134622DBF3E}"/>
            </c:ext>
          </c:extLst>
        </c:ser>
        <c:dLbls>
          <c:showLegendKey val="0"/>
          <c:showVal val="0"/>
          <c:showCatName val="0"/>
          <c:showSerName val="0"/>
          <c:showPercent val="0"/>
          <c:showBubbleSize val="0"/>
        </c:dLbls>
        <c:marker val="1"/>
        <c:smooth val="0"/>
        <c:axId val="318232760"/>
        <c:axId val="318228840"/>
      </c:lineChart>
      <c:catAx>
        <c:axId val="31823276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318228840"/>
        <c:crosses val="autoZero"/>
        <c:auto val="1"/>
        <c:lblAlgn val="ctr"/>
        <c:lblOffset val="100"/>
        <c:noMultiLvlLbl val="0"/>
      </c:catAx>
      <c:valAx>
        <c:axId val="318228840"/>
        <c:scaling>
          <c:orientation val="minMax"/>
          <c:min val="2.5"/>
        </c:scaling>
        <c:delete val="1"/>
        <c:axPos val="l"/>
        <c:numFmt formatCode="0.0" sourceLinked="1"/>
        <c:majorTickMark val="none"/>
        <c:minorTickMark val="none"/>
        <c:tickLblPos val="nextTo"/>
        <c:crossAx val="318232760"/>
        <c:crosses val="autoZero"/>
        <c:crossBetween val="between"/>
      </c:valAx>
      <c:spPr>
        <a:noFill/>
        <a:ln>
          <a:noFill/>
        </a:ln>
        <a:effectLst/>
      </c:spPr>
    </c:plotArea>
    <c:legend>
      <c:legendPos val="b"/>
      <c:layout>
        <c:manualLayout>
          <c:xMode val="edge"/>
          <c:yMode val="edge"/>
          <c:x val="0.42692125984251966"/>
          <c:y val="0.89296482939632549"/>
          <c:w val="0.54060192475940505"/>
          <c:h val="8.0368503937007868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066267159082996E-3"/>
          <c:y val="0.15277777777777779"/>
          <c:w val="0.98313659907555806"/>
          <c:h val="0.61974737532808399"/>
        </c:manualLayout>
      </c:layout>
      <c:barChart>
        <c:barDir val="col"/>
        <c:grouping val="clustered"/>
        <c:varyColors val="0"/>
        <c:ser>
          <c:idx val="0"/>
          <c:order val="0"/>
          <c:tx>
            <c:strRef>
              <c:f>'g16.2'!$B$14</c:f>
              <c:strCache>
                <c:ptCount val="1"/>
                <c:pt idx="0">
                  <c:v>Brasil</c:v>
                </c:pt>
              </c:strCache>
            </c:strRef>
          </c:tx>
          <c:spPr>
            <a:solidFill>
              <a:srgbClr val="FFC000"/>
            </a:solidFill>
            <a:ln>
              <a:noFill/>
            </a:ln>
            <a:effectLst/>
          </c:spPr>
          <c:invertIfNegative val="0"/>
          <c:cat>
            <c:numRef>
              <c:f>'g16.2'!$C$13:$I$13</c:f>
              <c:numCache>
                <c:formatCode>General</c:formatCode>
                <c:ptCount val="7"/>
                <c:pt idx="0">
                  <c:v>2004</c:v>
                </c:pt>
                <c:pt idx="1">
                  <c:v>2009</c:v>
                </c:pt>
                <c:pt idx="2">
                  <c:v>2015</c:v>
                </c:pt>
                <c:pt idx="3">
                  <c:v>2016</c:v>
                </c:pt>
                <c:pt idx="4">
                  <c:v>2017</c:v>
                </c:pt>
                <c:pt idx="5">
                  <c:v>2018</c:v>
                </c:pt>
                <c:pt idx="6">
                  <c:v>2019</c:v>
                </c:pt>
              </c:numCache>
            </c:numRef>
          </c:cat>
          <c:val>
            <c:numRef>
              <c:f>'g16.2'!$C$14:$I$14</c:f>
              <c:numCache>
                <c:formatCode>0.0</c:formatCode>
                <c:ptCount val="7"/>
                <c:pt idx="0">
                  <c:v>6.4</c:v>
                </c:pt>
                <c:pt idx="1">
                  <c:v>4.5</c:v>
                </c:pt>
                <c:pt idx="2">
                  <c:v>3</c:v>
                </c:pt>
                <c:pt idx="3" formatCode="#,##0.0_ ;\-#,##0.0\ ">
                  <c:v>5.7</c:v>
                </c:pt>
                <c:pt idx="4" formatCode="#\ ##0.0_ ;\-#\ ##0.0\ ">
                  <c:v>5.8678198405609683</c:v>
                </c:pt>
                <c:pt idx="5" formatCode="General">
                  <c:v>5.6</c:v>
                </c:pt>
                <c:pt idx="6" formatCode="General">
                  <c:v>5.6</c:v>
                </c:pt>
              </c:numCache>
            </c:numRef>
          </c:val>
          <c:extLst>
            <c:ext xmlns:c16="http://schemas.microsoft.com/office/drawing/2014/chart" uri="{C3380CC4-5D6E-409C-BE32-E72D297353CC}">
              <c16:uniqueId val="{00000000-A672-4C1F-B096-CA0058263715}"/>
            </c:ext>
          </c:extLst>
        </c:ser>
        <c:ser>
          <c:idx val="1"/>
          <c:order val="1"/>
          <c:tx>
            <c:strRef>
              <c:f>'g16.2'!$B$15</c:f>
              <c:strCache>
                <c:ptCount val="1"/>
                <c:pt idx="0">
                  <c:v>Nordeste</c:v>
                </c:pt>
              </c:strCache>
            </c:strRef>
          </c:tx>
          <c:spPr>
            <a:solidFill>
              <a:srgbClr val="FF0000"/>
            </a:solidFill>
            <a:ln>
              <a:noFill/>
            </a:ln>
            <a:effectLst/>
          </c:spPr>
          <c:invertIfNegative val="0"/>
          <c:cat>
            <c:numRef>
              <c:f>'g16.2'!$C$13:$I$13</c:f>
              <c:numCache>
                <c:formatCode>General</c:formatCode>
                <c:ptCount val="7"/>
                <c:pt idx="0">
                  <c:v>2004</c:v>
                </c:pt>
                <c:pt idx="1">
                  <c:v>2009</c:v>
                </c:pt>
                <c:pt idx="2">
                  <c:v>2015</c:v>
                </c:pt>
                <c:pt idx="3">
                  <c:v>2016</c:v>
                </c:pt>
                <c:pt idx="4">
                  <c:v>2017</c:v>
                </c:pt>
                <c:pt idx="5">
                  <c:v>2018</c:v>
                </c:pt>
                <c:pt idx="6">
                  <c:v>2019</c:v>
                </c:pt>
              </c:numCache>
            </c:numRef>
          </c:cat>
          <c:val>
            <c:numRef>
              <c:f>'g16.2'!$C$15:$I$15</c:f>
              <c:numCache>
                <c:formatCode>0.0</c:formatCode>
                <c:ptCount val="7"/>
                <c:pt idx="0">
                  <c:v>7</c:v>
                </c:pt>
                <c:pt idx="1">
                  <c:v>4.9000000000000004</c:v>
                </c:pt>
                <c:pt idx="2">
                  <c:v>2.8</c:v>
                </c:pt>
                <c:pt idx="3" formatCode="#,##0.0_ ;\-#,##0.0\ ">
                  <c:v>5.9</c:v>
                </c:pt>
                <c:pt idx="4" formatCode="#\ ##0.0_ ;\-#\ ##0.0\ ">
                  <c:v>5.9177719328365495</c:v>
                </c:pt>
                <c:pt idx="5" formatCode="General">
                  <c:v>5.6</c:v>
                </c:pt>
                <c:pt idx="6" formatCode="General">
                  <c:v>5.6</c:v>
                </c:pt>
              </c:numCache>
            </c:numRef>
          </c:val>
          <c:extLst>
            <c:ext xmlns:c16="http://schemas.microsoft.com/office/drawing/2014/chart" uri="{C3380CC4-5D6E-409C-BE32-E72D297353CC}">
              <c16:uniqueId val="{00000001-A672-4C1F-B096-CA0058263715}"/>
            </c:ext>
          </c:extLst>
        </c:ser>
        <c:dLbls>
          <c:showLegendKey val="0"/>
          <c:showVal val="0"/>
          <c:showCatName val="0"/>
          <c:showSerName val="0"/>
          <c:showPercent val="0"/>
          <c:showBubbleSize val="0"/>
        </c:dLbls>
        <c:gapWidth val="219"/>
        <c:axId val="318230016"/>
        <c:axId val="318228056"/>
      </c:barChart>
      <c:lineChart>
        <c:grouping val="standard"/>
        <c:varyColors val="0"/>
        <c:ser>
          <c:idx val="2"/>
          <c:order val="2"/>
          <c:tx>
            <c:strRef>
              <c:f>'g16.2'!$B$16</c:f>
              <c:strCache>
                <c:ptCount val="1"/>
                <c:pt idx="0">
                  <c:v>Sergipe</c:v>
                </c:pt>
              </c:strCache>
            </c:strRef>
          </c:tx>
          <c:spPr>
            <a:ln w="28575" cap="rnd">
              <a:solidFill>
                <a:srgbClr val="00B050"/>
              </a:solidFill>
              <a:round/>
            </a:ln>
            <a:effectLst/>
          </c:spPr>
          <c:marker>
            <c:symbol val="circle"/>
            <c:size val="7"/>
            <c:spPr>
              <a:solidFill>
                <a:srgbClr val="00B050"/>
              </a:solidFill>
              <a:ln w="9525">
                <a:solidFill>
                  <a:schemeClr val="accent3"/>
                </a:solidFill>
              </a:ln>
              <a:effectLst/>
            </c:spPr>
          </c:marker>
          <c:dLbls>
            <c:dLbl>
              <c:idx val="0"/>
              <c:layout>
                <c:manualLayout>
                  <c:x val="-7.0796460176991149E-2"/>
                  <c:y val="-5.33333333333333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60-43E9-9501-8A64E25234D0}"/>
                </c:ext>
              </c:extLst>
            </c:dLbl>
            <c:dLbl>
              <c:idx val="1"/>
              <c:layout>
                <c:manualLayout>
                  <c:x val="-6.1946902654867284E-2"/>
                  <c:y val="-5.33333333333333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60-43E9-9501-8A64E25234D0}"/>
                </c:ext>
              </c:extLst>
            </c:dLbl>
            <c:dLbl>
              <c:idx val="2"/>
              <c:layout>
                <c:manualLayout>
                  <c:x val="-0.10619469026548678"/>
                  <c:y val="1.77777777777777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60-43E9-9501-8A64E25234D0}"/>
                </c:ext>
              </c:extLst>
            </c:dLbl>
            <c:dLbl>
              <c:idx val="3"/>
              <c:layout>
                <c:manualLayout>
                  <c:x val="-0.10619469026548672"/>
                  <c:y val="-3.1111111111111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60-43E9-9501-8A64E25234D0}"/>
                </c:ext>
              </c:extLst>
            </c:dLbl>
            <c:dLbl>
              <c:idx val="4"/>
              <c:layout>
                <c:manualLayout>
                  <c:x val="-0.1120943952802361"/>
                  <c:y val="-3.11111111111111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60-43E9-9501-8A64E25234D0}"/>
                </c:ext>
              </c:extLst>
            </c:dLbl>
            <c:dLbl>
              <c:idx val="5"/>
              <c:layout>
                <c:manualLayout>
                  <c:x val="-9.7345132743362942E-2"/>
                  <c:y val="-3.55555555555555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060-43E9-9501-8A64E25234D0}"/>
                </c:ext>
              </c:extLst>
            </c:dLbl>
            <c:dLbl>
              <c:idx val="6"/>
              <c:layout>
                <c:manualLayout>
                  <c:x val="-9.7345132743362942E-2"/>
                  <c:y val="-3.11111111111111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060-43E9-9501-8A64E25234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'g16.2'!$C$13:$I$13</c:f>
              <c:numCache>
                <c:formatCode>General</c:formatCode>
                <c:ptCount val="7"/>
                <c:pt idx="0">
                  <c:v>2004</c:v>
                </c:pt>
                <c:pt idx="1">
                  <c:v>2009</c:v>
                </c:pt>
                <c:pt idx="2">
                  <c:v>2015</c:v>
                </c:pt>
                <c:pt idx="3">
                  <c:v>2016</c:v>
                </c:pt>
                <c:pt idx="4">
                  <c:v>2017</c:v>
                </c:pt>
                <c:pt idx="5">
                  <c:v>2018</c:v>
                </c:pt>
                <c:pt idx="6">
                  <c:v>2019</c:v>
                </c:pt>
              </c:numCache>
            </c:numRef>
          </c:cat>
          <c:val>
            <c:numRef>
              <c:f>'g16.2'!$C$16:$I$16</c:f>
              <c:numCache>
                <c:formatCode>0.0</c:formatCode>
                <c:ptCount val="7"/>
                <c:pt idx="0">
                  <c:v>5.9</c:v>
                </c:pt>
                <c:pt idx="1">
                  <c:v>4.0999999999999996</c:v>
                </c:pt>
                <c:pt idx="2">
                  <c:v>2.2999999999999998</c:v>
                </c:pt>
                <c:pt idx="3" formatCode="#,##0.0_ ;\-#,##0.0\ ">
                  <c:v>4.2</c:v>
                </c:pt>
                <c:pt idx="4" formatCode="#\ ##0.0_ ;\-#\ ##0.0\ ">
                  <c:v>4.6544913461293103</c:v>
                </c:pt>
                <c:pt idx="5" formatCode="General">
                  <c:v>4.4000000000000004</c:v>
                </c:pt>
                <c:pt idx="6" formatCode="General">
                  <c:v>4.5</c:v>
                </c:pt>
              </c:numCache>
            </c:numRef>
          </c:val>
          <c:smooth val="0"/>
          <c:extLst>
            <c:ext xmlns:c16="http://schemas.microsoft.com/office/drawing/2014/chart" uri="{C3380CC4-5D6E-409C-BE32-E72D297353CC}">
              <c16:uniqueId val="{00000002-A672-4C1F-B096-CA0058263715}"/>
            </c:ext>
          </c:extLst>
        </c:ser>
        <c:dLbls>
          <c:showLegendKey val="0"/>
          <c:showVal val="0"/>
          <c:showCatName val="0"/>
          <c:showSerName val="0"/>
          <c:showPercent val="0"/>
          <c:showBubbleSize val="0"/>
        </c:dLbls>
        <c:marker val="1"/>
        <c:smooth val="0"/>
        <c:axId val="318230016"/>
        <c:axId val="318228056"/>
      </c:lineChart>
      <c:catAx>
        <c:axId val="31823001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318228056"/>
        <c:crosses val="autoZero"/>
        <c:auto val="1"/>
        <c:lblAlgn val="ctr"/>
        <c:lblOffset val="100"/>
        <c:noMultiLvlLbl val="0"/>
      </c:catAx>
      <c:valAx>
        <c:axId val="318228056"/>
        <c:scaling>
          <c:orientation val="minMax"/>
        </c:scaling>
        <c:delete val="1"/>
        <c:axPos val="l"/>
        <c:numFmt formatCode="0.0" sourceLinked="1"/>
        <c:majorTickMark val="none"/>
        <c:minorTickMark val="none"/>
        <c:tickLblPos val="nextTo"/>
        <c:crossAx val="318230016"/>
        <c:crosses val="autoZero"/>
        <c:crossBetween val="between"/>
      </c:valAx>
      <c:spPr>
        <a:noFill/>
        <a:ln>
          <a:noFill/>
        </a:ln>
        <a:effectLst/>
      </c:spPr>
    </c:plotArea>
    <c:legend>
      <c:legendPos val="b"/>
      <c:layout>
        <c:manualLayout>
          <c:xMode val="edge"/>
          <c:yMode val="edge"/>
          <c:x val="0.42534411074721862"/>
          <c:y val="0.87518705161854771"/>
          <c:w val="0.57409053956750977"/>
          <c:h val="8.0368503937007868E-2"/>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a:t>
            </a:r>
          </a:p>
        </c:rich>
      </c:tx>
      <c:layout>
        <c:manualLayout>
          <c:xMode val="edge"/>
          <c:yMode val="edge"/>
          <c:x val="2.1178915135608004E-3"/>
          <c:y val="4.2735042735042739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54722222222222228"/>
          <c:y val="0.10634614381811545"/>
          <c:w val="0.41666666666666674"/>
          <c:h val="0.57194730466384003"/>
        </c:manualLayout>
      </c:layout>
      <c:barChart>
        <c:barDir val="col"/>
        <c:grouping val="percentStacked"/>
        <c:varyColors val="0"/>
        <c:ser>
          <c:idx val="0"/>
          <c:order val="0"/>
          <c:tx>
            <c:strRef>
              <c:f>'g16.3'!$R$39</c:f>
              <c:strCache>
                <c:ptCount val="1"/>
                <c:pt idx="0">
                  <c:v>Próprio de algum morador - já pago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'g16.3'!$Q$40:$Q$42</c:f>
              <c:strCache>
                <c:ptCount val="3"/>
                <c:pt idx="0">
                  <c:v>Brasil</c:v>
                </c:pt>
                <c:pt idx="1">
                  <c:v>Nordeste</c:v>
                </c:pt>
                <c:pt idx="2">
                  <c:v>Sergipe</c:v>
                </c:pt>
              </c:strCache>
            </c:strRef>
          </c:cat>
          <c:val>
            <c:numRef>
              <c:f>'g16.3'!$R$40:$R$42</c:f>
              <c:numCache>
                <c:formatCode>General</c:formatCode>
                <c:ptCount val="3"/>
                <c:pt idx="0">
                  <c:v>64.8</c:v>
                </c:pt>
                <c:pt idx="1">
                  <c:v>72.400000000000006</c:v>
                </c:pt>
                <c:pt idx="2">
                  <c:v>64.099999999999994</c:v>
                </c:pt>
              </c:numCache>
            </c:numRef>
          </c:val>
          <c:extLst>
            <c:ext xmlns:c16="http://schemas.microsoft.com/office/drawing/2014/chart" uri="{C3380CC4-5D6E-409C-BE32-E72D297353CC}">
              <c16:uniqueId val="{00000000-97C2-45C4-81CC-A9294C718BEB}"/>
            </c:ext>
          </c:extLst>
        </c:ser>
        <c:ser>
          <c:idx val="1"/>
          <c:order val="1"/>
          <c:tx>
            <c:strRef>
              <c:f>'g16.3'!$S$39</c:f>
              <c:strCache>
                <c:ptCount val="1"/>
                <c:pt idx="0">
                  <c:v>Próprio de algum morador - ainda pagando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'g16.3'!$Q$40:$Q$42</c:f>
              <c:strCache>
                <c:ptCount val="3"/>
                <c:pt idx="0">
                  <c:v>Brasil</c:v>
                </c:pt>
                <c:pt idx="1">
                  <c:v>Nordeste</c:v>
                </c:pt>
                <c:pt idx="2">
                  <c:v>Sergipe</c:v>
                </c:pt>
              </c:strCache>
            </c:strRef>
          </c:cat>
          <c:val>
            <c:numRef>
              <c:f>'g16.3'!$S$40:$S$42</c:f>
              <c:numCache>
                <c:formatCode>General</c:formatCode>
                <c:ptCount val="3"/>
                <c:pt idx="0">
                  <c:v>6.4</c:v>
                </c:pt>
                <c:pt idx="1">
                  <c:v>3.2</c:v>
                </c:pt>
                <c:pt idx="2">
                  <c:v>3.9</c:v>
                </c:pt>
              </c:numCache>
            </c:numRef>
          </c:val>
          <c:extLst>
            <c:ext xmlns:c16="http://schemas.microsoft.com/office/drawing/2014/chart" uri="{C3380CC4-5D6E-409C-BE32-E72D297353CC}">
              <c16:uniqueId val="{00000001-97C2-45C4-81CC-A9294C718BEB}"/>
            </c:ext>
          </c:extLst>
        </c:ser>
        <c:ser>
          <c:idx val="2"/>
          <c:order val="2"/>
          <c:tx>
            <c:strRef>
              <c:f>'g16.3'!$T$39</c:f>
              <c:strCache>
                <c:ptCount val="1"/>
                <c:pt idx="0">
                  <c:v>Alugado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'g16.3'!$Q$40:$Q$42</c:f>
              <c:strCache>
                <c:ptCount val="3"/>
                <c:pt idx="0">
                  <c:v>Brasil</c:v>
                </c:pt>
                <c:pt idx="1">
                  <c:v>Nordeste</c:v>
                </c:pt>
                <c:pt idx="2">
                  <c:v>Sergipe</c:v>
                </c:pt>
              </c:strCache>
            </c:strRef>
          </c:cat>
          <c:val>
            <c:numRef>
              <c:f>'g16.3'!$T$40:$T$42</c:f>
              <c:numCache>
                <c:formatCode>General</c:formatCode>
                <c:ptCount val="3"/>
                <c:pt idx="0">
                  <c:v>19.3</c:v>
                </c:pt>
                <c:pt idx="1">
                  <c:v>15.7</c:v>
                </c:pt>
                <c:pt idx="2">
                  <c:v>20.100000000000001</c:v>
                </c:pt>
              </c:numCache>
            </c:numRef>
          </c:val>
          <c:extLst>
            <c:ext xmlns:c16="http://schemas.microsoft.com/office/drawing/2014/chart" uri="{C3380CC4-5D6E-409C-BE32-E72D297353CC}">
              <c16:uniqueId val="{00000002-97C2-45C4-81CC-A9294C718BEB}"/>
            </c:ext>
          </c:extLst>
        </c:ser>
        <c:ser>
          <c:idx val="3"/>
          <c:order val="3"/>
          <c:tx>
            <c:strRef>
              <c:f>'g16.3'!$U$39</c:f>
              <c:strCache>
                <c:ptCount val="1"/>
                <c:pt idx="0">
                  <c:v>Cedido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'g16.3'!$Q$40:$Q$42</c:f>
              <c:strCache>
                <c:ptCount val="3"/>
                <c:pt idx="0">
                  <c:v>Brasil</c:v>
                </c:pt>
                <c:pt idx="1">
                  <c:v>Nordeste</c:v>
                </c:pt>
                <c:pt idx="2">
                  <c:v>Sergipe</c:v>
                </c:pt>
              </c:strCache>
            </c:strRef>
          </c:cat>
          <c:val>
            <c:numRef>
              <c:f>'g16.3'!$U$40:$U$42</c:f>
              <c:numCache>
                <c:formatCode>General</c:formatCode>
                <c:ptCount val="3"/>
                <c:pt idx="0">
                  <c:v>9.1999999999999993</c:v>
                </c:pt>
                <c:pt idx="1">
                  <c:v>8.6</c:v>
                </c:pt>
                <c:pt idx="2">
                  <c:v>11.2</c:v>
                </c:pt>
              </c:numCache>
            </c:numRef>
          </c:val>
          <c:extLst>
            <c:ext xmlns:c16="http://schemas.microsoft.com/office/drawing/2014/chart" uri="{C3380CC4-5D6E-409C-BE32-E72D297353CC}">
              <c16:uniqueId val="{00000003-97C2-45C4-81CC-A9294C718BEB}"/>
            </c:ext>
          </c:extLst>
        </c:ser>
        <c:ser>
          <c:idx val="4"/>
          <c:order val="4"/>
          <c:tx>
            <c:strRef>
              <c:f>'g16.3'!$V$39</c:f>
              <c:strCache>
                <c:ptCount val="1"/>
                <c:pt idx="0">
                  <c:v>Outra condição</c:v>
                </c:pt>
              </c:strCache>
            </c:strRef>
          </c:tx>
          <c:spPr>
            <a:solidFill>
              <a:schemeClr val="accent5"/>
            </a:solidFill>
            <a:ln>
              <a:noFill/>
            </a:ln>
            <a:effectLst/>
          </c:spPr>
          <c:invertIfNegative val="0"/>
          <c:cat>
            <c:strRef>
              <c:f>'g16.3'!$Q$40:$Q$42</c:f>
              <c:strCache>
                <c:ptCount val="3"/>
                <c:pt idx="0">
                  <c:v>Brasil</c:v>
                </c:pt>
                <c:pt idx="1">
                  <c:v>Nordeste</c:v>
                </c:pt>
                <c:pt idx="2">
                  <c:v>Sergipe</c:v>
                </c:pt>
              </c:strCache>
            </c:strRef>
          </c:cat>
          <c:val>
            <c:numRef>
              <c:f>'g16.3'!$V$40:$V$42</c:f>
              <c:numCache>
                <c:formatCode>General</c:formatCode>
                <c:ptCount val="3"/>
                <c:pt idx="0">
                  <c:v>0.2</c:v>
                </c:pt>
                <c:pt idx="1">
                  <c:v>0.2</c:v>
                </c:pt>
                <c:pt idx="2">
                  <c:v>0.6</c:v>
                </c:pt>
              </c:numCache>
            </c:numRef>
          </c:val>
          <c:extLst>
            <c:ext xmlns:c16="http://schemas.microsoft.com/office/drawing/2014/chart" uri="{C3380CC4-5D6E-409C-BE32-E72D297353CC}">
              <c16:uniqueId val="{00000005-97C2-45C4-81CC-A9294C718BEB}"/>
            </c:ext>
          </c:extLst>
        </c:ser>
        <c:dLbls>
          <c:showLegendKey val="0"/>
          <c:showVal val="0"/>
          <c:showCatName val="0"/>
          <c:showSerName val="0"/>
          <c:showPercent val="0"/>
          <c:showBubbleSize val="0"/>
        </c:dLbls>
        <c:gapWidth val="50"/>
        <c:overlap val="100"/>
        <c:axId val="318233152"/>
        <c:axId val="318230408"/>
      </c:barChart>
      <c:catAx>
        <c:axId val="318233152"/>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318230408"/>
        <c:crosses val="autoZero"/>
        <c:auto val="1"/>
        <c:lblAlgn val="ctr"/>
        <c:lblOffset val="100"/>
        <c:noMultiLvlLbl val="0"/>
      </c:catAx>
      <c:valAx>
        <c:axId val="318230408"/>
        <c:scaling>
          <c:orientation val="minMax"/>
        </c:scaling>
        <c:delete val="1"/>
        <c:axPos val="l"/>
        <c:numFmt formatCode="0%" sourceLinked="1"/>
        <c:majorTickMark val="none"/>
        <c:minorTickMark val="none"/>
        <c:tickLblPos val="nextTo"/>
        <c:crossAx val="318233152"/>
        <c:crosses val="autoZero"/>
        <c:crossBetween val="between"/>
      </c:valAx>
      <c:spPr>
        <a:noFill/>
        <a:ln>
          <a:noFill/>
        </a:ln>
        <a:effectLst/>
      </c:spPr>
    </c:plotArea>
    <c:legend>
      <c:legendPos val="b"/>
      <c:layout>
        <c:manualLayout>
          <c:xMode val="edge"/>
          <c:yMode val="edge"/>
          <c:x val="2.7777777777777776E-2"/>
          <c:y val="0.82073490813648298"/>
          <c:w val="0.97222222222222221"/>
          <c:h val="0.136530049128474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3888809353376285E-2"/>
          <c:y val="0.11896279570095321"/>
          <c:w val="0.98055555555555551"/>
          <c:h val="0.71242182087833816"/>
        </c:manualLayout>
      </c:layout>
      <c:barChart>
        <c:barDir val="col"/>
        <c:grouping val="percentStacked"/>
        <c:varyColors val="0"/>
        <c:ser>
          <c:idx val="0"/>
          <c:order val="0"/>
          <c:tx>
            <c:strRef>
              <c:f>'g16.3'!$B$39</c:f>
              <c:strCache>
                <c:ptCount val="1"/>
                <c:pt idx="0">
                  <c:v>Próprio de algum morador - já pago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'g16.3'!$A$40:$A$42</c:f>
              <c:strCache>
                <c:ptCount val="3"/>
                <c:pt idx="0">
                  <c:v>Brasil</c:v>
                </c:pt>
                <c:pt idx="1">
                  <c:v>Nordeste</c:v>
                </c:pt>
                <c:pt idx="2">
                  <c:v>Sergipe</c:v>
                </c:pt>
              </c:strCache>
            </c:strRef>
          </c:cat>
          <c:val>
            <c:numRef>
              <c:f>'g16.3'!$B$40:$B$42</c:f>
              <c:numCache>
                <c:formatCode>General</c:formatCode>
                <c:ptCount val="3"/>
                <c:pt idx="0">
                  <c:v>66.7</c:v>
                </c:pt>
                <c:pt idx="1">
                  <c:v>73</c:v>
                </c:pt>
                <c:pt idx="2">
                  <c:v>72.8</c:v>
                </c:pt>
              </c:numCache>
            </c:numRef>
          </c:val>
          <c:extLst>
            <c:ext xmlns:c16="http://schemas.microsoft.com/office/drawing/2014/chart" uri="{C3380CC4-5D6E-409C-BE32-E72D297353CC}">
              <c16:uniqueId val="{00000000-AF85-4618-8724-80EA5FB1C3BB}"/>
            </c:ext>
          </c:extLst>
        </c:ser>
        <c:ser>
          <c:idx val="1"/>
          <c:order val="1"/>
          <c:tx>
            <c:strRef>
              <c:f>'g16.3'!$C$39</c:f>
              <c:strCache>
                <c:ptCount val="1"/>
                <c:pt idx="0">
                  <c:v>Próprio de algum morador - ainda pagando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'g16.3'!$A$40:$A$42</c:f>
              <c:strCache>
                <c:ptCount val="3"/>
                <c:pt idx="0">
                  <c:v>Brasil</c:v>
                </c:pt>
                <c:pt idx="1">
                  <c:v>Nordeste</c:v>
                </c:pt>
                <c:pt idx="2">
                  <c:v>Sergipe</c:v>
                </c:pt>
              </c:strCache>
            </c:strRef>
          </c:cat>
          <c:val>
            <c:numRef>
              <c:f>'g16.3'!$C$40:$C$42</c:f>
              <c:numCache>
                <c:formatCode>General</c:formatCode>
                <c:ptCount val="3"/>
                <c:pt idx="0">
                  <c:v>6.2</c:v>
                </c:pt>
                <c:pt idx="1">
                  <c:v>3.6</c:v>
                </c:pt>
                <c:pt idx="2">
                  <c:v>3.5</c:v>
                </c:pt>
              </c:numCache>
            </c:numRef>
          </c:val>
          <c:extLst>
            <c:ext xmlns:c16="http://schemas.microsoft.com/office/drawing/2014/chart" uri="{C3380CC4-5D6E-409C-BE32-E72D297353CC}">
              <c16:uniqueId val="{00000001-AF85-4618-8724-80EA5FB1C3BB}"/>
            </c:ext>
          </c:extLst>
        </c:ser>
        <c:ser>
          <c:idx val="2"/>
          <c:order val="2"/>
          <c:tx>
            <c:strRef>
              <c:f>'g16.3'!$D$39</c:f>
              <c:strCache>
                <c:ptCount val="1"/>
                <c:pt idx="0">
                  <c:v>Alugado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'g16.3'!$A$40:$A$42</c:f>
              <c:strCache>
                <c:ptCount val="3"/>
                <c:pt idx="0">
                  <c:v>Brasil</c:v>
                </c:pt>
                <c:pt idx="1">
                  <c:v>Nordeste</c:v>
                </c:pt>
                <c:pt idx="2">
                  <c:v>Sergipe</c:v>
                </c:pt>
              </c:strCache>
            </c:strRef>
          </c:cat>
          <c:val>
            <c:numRef>
              <c:f>'g16.3'!$D$40:$D$42</c:f>
              <c:numCache>
                <c:formatCode>General</c:formatCode>
                <c:ptCount val="3"/>
                <c:pt idx="0">
                  <c:v>18.5</c:v>
                </c:pt>
                <c:pt idx="1">
                  <c:v>15</c:v>
                </c:pt>
                <c:pt idx="2">
                  <c:v>17.5</c:v>
                </c:pt>
              </c:numCache>
            </c:numRef>
          </c:val>
          <c:extLst>
            <c:ext xmlns:c16="http://schemas.microsoft.com/office/drawing/2014/chart" uri="{C3380CC4-5D6E-409C-BE32-E72D297353CC}">
              <c16:uniqueId val="{00000002-AF85-4618-8724-80EA5FB1C3BB}"/>
            </c:ext>
          </c:extLst>
        </c:ser>
        <c:ser>
          <c:idx val="3"/>
          <c:order val="3"/>
          <c:tx>
            <c:strRef>
              <c:f>'g16.3'!$E$39</c:f>
              <c:strCache>
                <c:ptCount val="1"/>
                <c:pt idx="0">
                  <c:v>Cedido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'g16.3'!$A$40:$A$42</c:f>
              <c:strCache>
                <c:ptCount val="3"/>
                <c:pt idx="0">
                  <c:v>Brasil</c:v>
                </c:pt>
                <c:pt idx="1">
                  <c:v>Nordeste</c:v>
                </c:pt>
                <c:pt idx="2">
                  <c:v>Sergipe</c:v>
                </c:pt>
              </c:strCache>
            </c:strRef>
          </c:cat>
          <c:val>
            <c:numRef>
              <c:f>'g16.3'!$E$40:$E$42</c:f>
              <c:numCache>
                <c:formatCode>General</c:formatCode>
                <c:ptCount val="3"/>
                <c:pt idx="0">
                  <c:v>8.5</c:v>
                </c:pt>
                <c:pt idx="1">
                  <c:v>8.1999999999999993</c:v>
                </c:pt>
                <c:pt idx="2">
                  <c:v>6</c:v>
                </c:pt>
              </c:numCache>
            </c:numRef>
          </c:val>
          <c:extLst>
            <c:ext xmlns:c16="http://schemas.microsoft.com/office/drawing/2014/chart" uri="{C3380CC4-5D6E-409C-BE32-E72D297353CC}">
              <c16:uniqueId val="{00000003-AF85-4618-8724-80EA5FB1C3BB}"/>
            </c:ext>
          </c:extLst>
        </c:ser>
        <c:ser>
          <c:idx val="4"/>
          <c:order val="4"/>
          <c:tx>
            <c:strRef>
              <c:f>'g16.3'!$F$39</c:f>
              <c:strCache>
                <c:ptCount val="1"/>
                <c:pt idx="0">
                  <c:v>Outra condição</c:v>
                </c:pt>
              </c:strCache>
            </c:strRef>
          </c:tx>
          <c:spPr>
            <a:solidFill>
              <a:schemeClr val="accent5"/>
            </a:solidFill>
            <a:ln>
              <a:noFill/>
            </a:ln>
            <a:effectLst/>
          </c:spPr>
          <c:invertIfNegative val="0"/>
          <c:cat>
            <c:strRef>
              <c:f>'g16.3'!$A$40:$A$42</c:f>
              <c:strCache>
                <c:ptCount val="3"/>
                <c:pt idx="0">
                  <c:v>Brasil</c:v>
                </c:pt>
                <c:pt idx="1">
                  <c:v>Nordeste</c:v>
                </c:pt>
                <c:pt idx="2">
                  <c:v>Sergipe</c:v>
                </c:pt>
              </c:strCache>
            </c:strRef>
          </c:cat>
          <c:val>
            <c:numRef>
              <c:f>'g16.3'!$F$40:$F$42</c:f>
              <c:numCache>
                <c:formatCode>General</c:formatCode>
                <c:ptCount val="3"/>
                <c:pt idx="0">
                  <c:v>0.2</c:v>
                </c:pt>
                <c:pt idx="1">
                  <c:v>0.2</c:v>
                </c:pt>
                <c:pt idx="2">
                  <c:v>0.1</c:v>
                </c:pt>
              </c:numCache>
            </c:numRef>
          </c:val>
          <c:extLst>
            <c:ext xmlns:c16="http://schemas.microsoft.com/office/drawing/2014/chart" uri="{C3380CC4-5D6E-409C-BE32-E72D297353CC}">
              <c16:uniqueId val="{00000005-AF85-4618-8724-80EA5FB1C3BB}"/>
            </c:ext>
          </c:extLst>
        </c:ser>
        <c:dLbls>
          <c:showLegendKey val="0"/>
          <c:showVal val="0"/>
          <c:showCatName val="0"/>
          <c:showSerName val="0"/>
          <c:showPercent val="0"/>
          <c:showBubbleSize val="0"/>
        </c:dLbls>
        <c:gapWidth val="50"/>
        <c:overlap val="100"/>
        <c:axId val="318231192"/>
        <c:axId val="318226880"/>
      </c:barChart>
      <c:catAx>
        <c:axId val="318231192"/>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318226880"/>
        <c:crosses val="autoZero"/>
        <c:auto val="1"/>
        <c:lblAlgn val="ctr"/>
        <c:lblOffset val="100"/>
        <c:noMultiLvlLbl val="0"/>
      </c:catAx>
      <c:valAx>
        <c:axId val="318226880"/>
        <c:scaling>
          <c:orientation val="minMax"/>
        </c:scaling>
        <c:delete val="1"/>
        <c:axPos val="l"/>
        <c:numFmt formatCode="0%" sourceLinked="1"/>
        <c:majorTickMark val="none"/>
        <c:minorTickMark val="none"/>
        <c:tickLblPos val="nextTo"/>
        <c:crossAx val="3182311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066267159082996E-3"/>
          <c:y val="0.15277777777777779"/>
          <c:w val="0.98313659907555806"/>
          <c:h val="0.61974737532808399"/>
        </c:manualLayout>
      </c:layout>
      <c:barChart>
        <c:barDir val="col"/>
        <c:grouping val="clustered"/>
        <c:varyColors val="0"/>
        <c:ser>
          <c:idx val="0"/>
          <c:order val="0"/>
          <c:tx>
            <c:strRef>
              <c:f>'g16.4'!$B$14</c:f>
              <c:strCache>
                <c:ptCount val="1"/>
                <c:pt idx="0">
                  <c:v>Brasil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'g16.4'!$C$13:$F$13</c:f>
              <c:numCache>
                <c:formatCode>General</c:formatCode>
                <c:ptCount val="4"/>
                <c:pt idx="0">
                  <c:v>2016</c:v>
                </c:pt>
                <c:pt idx="1">
                  <c:v>2017</c:v>
                </c:pt>
                <c:pt idx="2">
                  <c:v>2018</c:v>
                </c:pt>
                <c:pt idx="3">
                  <c:v>2019</c:v>
                </c:pt>
              </c:numCache>
            </c:numRef>
          </c:cat>
          <c:val>
            <c:numRef>
              <c:f>'g16.4'!$C$14:$F$14</c:f>
              <c:numCache>
                <c:formatCode>_-* #\ ###\ ##0.0_-;\-* #\ ###\ ##0.0_-;_-* \-_-;_-@_-</c:formatCode>
                <c:ptCount val="4"/>
                <c:pt idx="0">
                  <c:v>4.6670589848347142</c:v>
                </c:pt>
                <c:pt idx="1">
                  <c:v>4.9010813494089733</c:v>
                </c:pt>
                <c:pt idx="2">
                  <c:v>4.8442458209829038</c:v>
                </c:pt>
                <c:pt idx="3">
                  <c:v>4.6776847828431922</c:v>
                </c:pt>
              </c:numCache>
            </c:numRef>
          </c:val>
          <c:extLst>
            <c:ext xmlns:c16="http://schemas.microsoft.com/office/drawing/2014/chart" uri="{C3380CC4-5D6E-409C-BE32-E72D297353CC}">
              <c16:uniqueId val="{00000000-F9E8-4D54-AB4A-31225C0F9ED4}"/>
            </c:ext>
          </c:extLst>
        </c:ser>
        <c:ser>
          <c:idx val="1"/>
          <c:order val="1"/>
          <c:tx>
            <c:strRef>
              <c:f>'g16.4'!$B$15</c:f>
              <c:strCache>
                <c:ptCount val="1"/>
                <c:pt idx="0">
                  <c:v>Nordeste</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'g16.4'!$C$13:$F$13</c:f>
              <c:numCache>
                <c:formatCode>General</c:formatCode>
                <c:ptCount val="4"/>
                <c:pt idx="0">
                  <c:v>2016</c:v>
                </c:pt>
                <c:pt idx="1">
                  <c:v>2017</c:v>
                </c:pt>
                <c:pt idx="2">
                  <c:v>2018</c:v>
                </c:pt>
                <c:pt idx="3">
                  <c:v>2019</c:v>
                </c:pt>
              </c:numCache>
            </c:numRef>
          </c:cat>
          <c:val>
            <c:numRef>
              <c:f>'g16.4'!$C$15:$F$15</c:f>
              <c:numCache>
                <c:formatCode>_-* #\ ###\ ##0.0_-;\-* #\ ###\ ##0.0_-;_-* \-_-;_-@_-</c:formatCode>
                <c:ptCount val="4"/>
                <c:pt idx="0">
                  <c:v>3.5206687870281907</c:v>
                </c:pt>
                <c:pt idx="1">
                  <c:v>3.7135999512825473</c:v>
                </c:pt>
                <c:pt idx="2">
                  <c:v>3.8975113545952467</c:v>
                </c:pt>
                <c:pt idx="3">
                  <c:v>3.6182956096662613</c:v>
                </c:pt>
              </c:numCache>
            </c:numRef>
          </c:val>
          <c:extLst>
            <c:ext xmlns:c16="http://schemas.microsoft.com/office/drawing/2014/chart" uri="{C3380CC4-5D6E-409C-BE32-E72D297353CC}">
              <c16:uniqueId val="{00000001-F9E8-4D54-AB4A-31225C0F9ED4}"/>
            </c:ext>
          </c:extLst>
        </c:ser>
        <c:dLbls>
          <c:showLegendKey val="0"/>
          <c:showVal val="0"/>
          <c:showCatName val="0"/>
          <c:showSerName val="0"/>
          <c:showPercent val="0"/>
          <c:showBubbleSize val="0"/>
        </c:dLbls>
        <c:gapWidth val="219"/>
        <c:axId val="318230016"/>
        <c:axId val="318228056"/>
      </c:barChart>
      <c:lineChart>
        <c:grouping val="standard"/>
        <c:varyColors val="0"/>
        <c:ser>
          <c:idx val="2"/>
          <c:order val="2"/>
          <c:tx>
            <c:strRef>
              <c:f>'g16.4'!$B$16</c:f>
              <c:strCache>
                <c:ptCount val="1"/>
                <c:pt idx="0">
                  <c:v>Sergipe</c:v>
                </c:pt>
              </c:strCache>
            </c:strRef>
          </c:tx>
          <c:spPr>
            <a:ln w="28575" cap="rnd">
              <a:solidFill>
                <a:srgbClr val="00B050"/>
              </a:solidFill>
              <a:round/>
            </a:ln>
            <a:effectLst/>
          </c:spPr>
          <c:marker>
            <c:symbol val="circle"/>
            <c:size val="7"/>
            <c:spPr>
              <a:solidFill>
                <a:srgbClr val="00B050"/>
              </a:solidFill>
              <a:ln w="9525">
                <a:solidFill>
                  <a:schemeClr val="accent3"/>
                </a:solidFill>
              </a:ln>
              <a:effectLst/>
            </c:spPr>
          </c:marker>
          <c:dLbls>
            <c:dLbl>
              <c:idx val="0"/>
              <c:layout>
                <c:manualLayout>
                  <c:x val="-5.6047197640117993E-2"/>
                  <c:y val="-0.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9E8-4D54-AB4A-31225C0F9ED4}"/>
                </c:ext>
              </c:extLst>
            </c:dLbl>
            <c:dLbl>
              <c:idx val="1"/>
              <c:layout>
                <c:manualLayout>
                  <c:x val="-7.0796460176991205E-2"/>
                  <c:y val="-4.44444444444444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E8-4D54-AB4A-31225C0F9ED4}"/>
                </c:ext>
              </c:extLst>
            </c:dLbl>
            <c:dLbl>
              <c:idx val="2"/>
              <c:layout>
                <c:manualLayout>
                  <c:x val="-6.7846607669616629E-2"/>
                  <c:y val="-4.44444444444444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9E8-4D54-AB4A-31225C0F9ED4}"/>
                </c:ext>
              </c:extLst>
            </c:dLbl>
            <c:dLbl>
              <c:idx val="3"/>
              <c:layout>
                <c:manualLayout>
                  <c:x val="-6.7846607669616629E-2"/>
                  <c:y val="-4.4444444444444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9E8-4D54-AB4A-31225C0F9E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'g16.4'!$C$13:$F$13</c:f>
              <c:numCache>
                <c:formatCode>General</c:formatCode>
                <c:ptCount val="4"/>
                <c:pt idx="0">
                  <c:v>2016</c:v>
                </c:pt>
                <c:pt idx="1">
                  <c:v>2017</c:v>
                </c:pt>
                <c:pt idx="2">
                  <c:v>2018</c:v>
                </c:pt>
                <c:pt idx="3">
                  <c:v>2019</c:v>
                </c:pt>
              </c:numCache>
            </c:numRef>
          </c:cat>
          <c:val>
            <c:numRef>
              <c:f>'g16.4'!$C$16:$F$16</c:f>
              <c:numCache>
                <c:formatCode>_-* #\ ###\ ##0.0_-;\-* #\ ###\ ##0.0_-;_-* \-_-;_-@_-</c:formatCode>
                <c:ptCount val="4"/>
                <c:pt idx="0">
                  <c:v>4.8224228225793757</c:v>
                </c:pt>
                <c:pt idx="1">
                  <c:v>5.5200209413979371</c:v>
                </c:pt>
                <c:pt idx="2">
                  <c:v>5.4438321010777866</c:v>
                </c:pt>
                <c:pt idx="3">
                  <c:v>5.1296756681385984</c:v>
                </c:pt>
              </c:numCache>
            </c:numRef>
          </c:val>
          <c:smooth val="0"/>
          <c:extLst>
            <c:ext xmlns:c16="http://schemas.microsoft.com/office/drawing/2014/chart" uri="{C3380CC4-5D6E-409C-BE32-E72D297353CC}">
              <c16:uniqueId val="{00000009-F9E8-4D54-AB4A-31225C0F9ED4}"/>
            </c:ext>
          </c:extLst>
        </c:ser>
        <c:dLbls>
          <c:showLegendKey val="0"/>
          <c:showVal val="0"/>
          <c:showCatName val="0"/>
          <c:showSerName val="0"/>
          <c:showPercent val="0"/>
          <c:showBubbleSize val="0"/>
        </c:dLbls>
        <c:marker val="1"/>
        <c:smooth val="0"/>
        <c:axId val="318230016"/>
        <c:axId val="318228056"/>
      </c:lineChart>
      <c:catAx>
        <c:axId val="31823001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318228056"/>
        <c:crosses val="autoZero"/>
        <c:auto val="1"/>
        <c:lblAlgn val="ctr"/>
        <c:lblOffset val="100"/>
        <c:noMultiLvlLbl val="0"/>
      </c:catAx>
      <c:valAx>
        <c:axId val="318228056"/>
        <c:scaling>
          <c:orientation val="minMax"/>
        </c:scaling>
        <c:delete val="1"/>
        <c:axPos val="l"/>
        <c:numFmt formatCode="_-* #\ ###\ ##0.0_-;\-* #\ ###\ ##0.0_-;_-* \-_-;_-@_-" sourceLinked="1"/>
        <c:majorTickMark val="none"/>
        <c:minorTickMark val="none"/>
        <c:tickLblPos val="nextTo"/>
        <c:crossAx val="318230016"/>
        <c:crosses val="autoZero"/>
        <c:crossBetween val="between"/>
      </c:valAx>
      <c:spPr>
        <a:noFill/>
        <a:ln>
          <a:noFill/>
        </a:ln>
        <a:effectLst/>
      </c:spPr>
    </c:plotArea>
    <c:legend>
      <c:legendPos val="b"/>
      <c:layout>
        <c:manualLayout>
          <c:xMode val="edge"/>
          <c:yMode val="edge"/>
          <c:x val="0.42534411074721862"/>
          <c:y val="0.87518705161854771"/>
          <c:w val="0.57409053956750977"/>
          <c:h val="8.0368503937007868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't16.2'!$G$31</c:f>
              <c:strCache>
                <c:ptCount val="1"/>
                <c:pt idx="0">
                  <c:v>Geladeira</c:v>
                </c:pt>
              </c:strCache>
            </c:strRef>
          </c:tx>
          <c:spPr>
            <a:ln w="28575" cap="rnd">
              <a:solidFill>
                <a:schemeClr val="accent1"/>
              </a:solidFill>
              <a:round/>
            </a:ln>
            <a:effectLst/>
          </c:spPr>
          <c:marker>
            <c:symbol val="none"/>
          </c:marker>
          <c:cat>
            <c:numRef>
              <c:f>'t16.2'!$H$30:$K$30</c:f>
              <c:numCache>
                <c:formatCode>0.0</c:formatCode>
                <c:ptCount val="4"/>
                <c:pt idx="0">
                  <c:v>2016</c:v>
                </c:pt>
                <c:pt idx="1">
                  <c:v>2017</c:v>
                </c:pt>
                <c:pt idx="2">
                  <c:v>2018</c:v>
                </c:pt>
                <c:pt idx="3">
                  <c:v>2019</c:v>
                </c:pt>
              </c:numCache>
            </c:numRef>
          </c:cat>
          <c:val>
            <c:numRef>
              <c:f>'t16.2'!$H$31:$K$31</c:f>
              <c:numCache>
                <c:formatCode>0.0</c:formatCode>
                <c:ptCount val="4"/>
                <c:pt idx="0">
                  <c:v>98.2</c:v>
                </c:pt>
                <c:pt idx="1">
                  <c:v>98.1</c:v>
                </c:pt>
                <c:pt idx="2" formatCode="General">
                  <c:v>98</c:v>
                </c:pt>
                <c:pt idx="3" formatCode="General">
                  <c:v>98.1</c:v>
                </c:pt>
              </c:numCache>
            </c:numRef>
          </c:val>
          <c:smooth val="0"/>
          <c:extLst>
            <c:ext xmlns:c16="http://schemas.microsoft.com/office/drawing/2014/chart" uri="{C3380CC4-5D6E-409C-BE32-E72D297353CC}">
              <c16:uniqueId val="{00000000-DF63-4733-A1D3-7058ACAECB3A}"/>
            </c:ext>
          </c:extLst>
        </c:ser>
        <c:ser>
          <c:idx val="1"/>
          <c:order val="1"/>
          <c:tx>
            <c:strRef>
              <c:f>'t16.2'!$G$32</c:f>
              <c:strCache>
                <c:ptCount val="1"/>
                <c:pt idx="0">
                  <c:v>Máquina de lavar roupa</c:v>
                </c:pt>
              </c:strCache>
            </c:strRef>
          </c:tx>
          <c:spPr>
            <a:ln w="28575" cap="rnd">
              <a:solidFill>
                <a:schemeClr val="accent2"/>
              </a:solidFill>
              <a:round/>
            </a:ln>
            <a:effectLst/>
          </c:spPr>
          <c:marker>
            <c:symbol val="none"/>
          </c:marker>
          <c:cat>
            <c:numRef>
              <c:f>'t16.2'!$H$30:$K$30</c:f>
              <c:numCache>
                <c:formatCode>0.0</c:formatCode>
                <c:ptCount val="4"/>
                <c:pt idx="0">
                  <c:v>2016</c:v>
                </c:pt>
                <c:pt idx="1">
                  <c:v>2017</c:v>
                </c:pt>
                <c:pt idx="2">
                  <c:v>2018</c:v>
                </c:pt>
                <c:pt idx="3">
                  <c:v>2019</c:v>
                </c:pt>
              </c:numCache>
            </c:numRef>
          </c:cat>
          <c:val>
            <c:numRef>
              <c:f>'t16.2'!$H$32:$K$32</c:f>
              <c:numCache>
                <c:formatCode>0.0</c:formatCode>
                <c:ptCount val="4"/>
                <c:pt idx="0">
                  <c:v>63.2</c:v>
                </c:pt>
                <c:pt idx="1">
                  <c:v>63.9</c:v>
                </c:pt>
                <c:pt idx="2" formatCode="General">
                  <c:v>65.099999999999994</c:v>
                </c:pt>
                <c:pt idx="3" formatCode="General">
                  <c:v>66.099999999999994</c:v>
                </c:pt>
              </c:numCache>
            </c:numRef>
          </c:val>
          <c:smooth val="0"/>
          <c:extLst>
            <c:ext xmlns:c16="http://schemas.microsoft.com/office/drawing/2014/chart" uri="{C3380CC4-5D6E-409C-BE32-E72D297353CC}">
              <c16:uniqueId val="{00000001-DF63-4733-A1D3-7058ACAECB3A}"/>
            </c:ext>
          </c:extLst>
        </c:ser>
        <c:ser>
          <c:idx val="2"/>
          <c:order val="2"/>
          <c:tx>
            <c:strRef>
              <c:f>'t16.2'!$G$33</c:f>
              <c:strCache>
                <c:ptCount val="1"/>
                <c:pt idx="0">
                  <c:v>Automóvel</c:v>
                </c:pt>
              </c:strCache>
            </c:strRef>
          </c:tx>
          <c:spPr>
            <a:ln w="28575" cap="rnd">
              <a:solidFill>
                <a:schemeClr val="accent3"/>
              </a:solidFill>
              <a:round/>
            </a:ln>
            <a:effectLst/>
          </c:spPr>
          <c:marker>
            <c:symbol val="none"/>
          </c:marker>
          <c:cat>
            <c:numRef>
              <c:f>'t16.2'!$H$30:$K$30</c:f>
              <c:numCache>
                <c:formatCode>0.0</c:formatCode>
                <c:ptCount val="4"/>
                <c:pt idx="0">
                  <c:v>2016</c:v>
                </c:pt>
                <c:pt idx="1">
                  <c:v>2017</c:v>
                </c:pt>
                <c:pt idx="2">
                  <c:v>2018</c:v>
                </c:pt>
                <c:pt idx="3">
                  <c:v>2019</c:v>
                </c:pt>
              </c:numCache>
            </c:numRef>
          </c:cat>
          <c:val>
            <c:numRef>
              <c:f>'t16.2'!$H$33:$K$33</c:f>
              <c:numCache>
                <c:formatCode>0.0</c:formatCode>
                <c:ptCount val="4"/>
                <c:pt idx="0">
                  <c:v>47.4</c:v>
                </c:pt>
                <c:pt idx="1">
                  <c:v>47.7</c:v>
                </c:pt>
                <c:pt idx="2" formatCode="General">
                  <c:v>48.8</c:v>
                </c:pt>
                <c:pt idx="3" formatCode="General">
                  <c:v>49.2</c:v>
                </c:pt>
              </c:numCache>
            </c:numRef>
          </c:val>
          <c:smooth val="0"/>
          <c:extLst>
            <c:ext xmlns:c16="http://schemas.microsoft.com/office/drawing/2014/chart" uri="{C3380CC4-5D6E-409C-BE32-E72D297353CC}">
              <c16:uniqueId val="{00000002-DF63-4733-A1D3-7058ACAECB3A}"/>
            </c:ext>
          </c:extLst>
        </c:ser>
        <c:ser>
          <c:idx val="3"/>
          <c:order val="3"/>
          <c:tx>
            <c:strRef>
              <c:f>'t16.2'!$G$34</c:f>
              <c:strCache>
                <c:ptCount val="1"/>
                <c:pt idx="0">
                  <c:v>Motocicleta</c:v>
                </c:pt>
              </c:strCache>
            </c:strRef>
          </c:tx>
          <c:spPr>
            <a:ln w="28575" cap="rnd">
              <a:solidFill>
                <a:schemeClr val="accent4"/>
              </a:solidFill>
              <a:round/>
            </a:ln>
            <a:effectLst/>
          </c:spPr>
          <c:marker>
            <c:symbol val="none"/>
          </c:marker>
          <c:cat>
            <c:numRef>
              <c:f>'t16.2'!$H$30:$K$30</c:f>
              <c:numCache>
                <c:formatCode>0.0</c:formatCode>
                <c:ptCount val="4"/>
                <c:pt idx="0">
                  <c:v>2016</c:v>
                </c:pt>
                <c:pt idx="1">
                  <c:v>2017</c:v>
                </c:pt>
                <c:pt idx="2">
                  <c:v>2018</c:v>
                </c:pt>
                <c:pt idx="3">
                  <c:v>2019</c:v>
                </c:pt>
              </c:numCache>
            </c:numRef>
          </c:cat>
          <c:val>
            <c:numRef>
              <c:f>'t16.2'!$H$34:$K$34</c:f>
              <c:numCache>
                <c:formatCode>0.0</c:formatCode>
                <c:ptCount val="4"/>
                <c:pt idx="0">
                  <c:v>21.8</c:v>
                </c:pt>
                <c:pt idx="1">
                  <c:v>22.4</c:v>
                </c:pt>
                <c:pt idx="2" formatCode="General">
                  <c:v>22.2</c:v>
                </c:pt>
                <c:pt idx="3" formatCode="General">
                  <c:v>22.9</c:v>
                </c:pt>
              </c:numCache>
            </c:numRef>
          </c:val>
          <c:smooth val="0"/>
          <c:extLst>
            <c:ext xmlns:c16="http://schemas.microsoft.com/office/drawing/2014/chart" uri="{C3380CC4-5D6E-409C-BE32-E72D297353CC}">
              <c16:uniqueId val="{00000003-DF63-4733-A1D3-7058ACAECB3A}"/>
            </c:ext>
          </c:extLst>
        </c:ser>
        <c:ser>
          <c:idx val="4"/>
          <c:order val="4"/>
          <c:tx>
            <c:strRef>
              <c:f>'t16.2'!$G$35</c:f>
              <c:strCache>
                <c:ptCount val="1"/>
                <c:pt idx="0">
                  <c:v>Automóvel e motocicleta</c:v>
                </c:pt>
              </c:strCache>
            </c:strRef>
          </c:tx>
          <c:spPr>
            <a:ln w="28575" cap="rnd">
              <a:solidFill>
                <a:schemeClr val="accent5"/>
              </a:solidFill>
              <a:round/>
            </a:ln>
            <a:effectLst/>
          </c:spPr>
          <c:marker>
            <c:symbol val="none"/>
          </c:marker>
          <c:cat>
            <c:numRef>
              <c:f>'t16.2'!$H$30:$K$30</c:f>
              <c:numCache>
                <c:formatCode>0.0</c:formatCode>
                <c:ptCount val="4"/>
                <c:pt idx="0">
                  <c:v>2016</c:v>
                </c:pt>
                <c:pt idx="1">
                  <c:v>2017</c:v>
                </c:pt>
                <c:pt idx="2">
                  <c:v>2018</c:v>
                </c:pt>
                <c:pt idx="3">
                  <c:v>2019</c:v>
                </c:pt>
              </c:numCache>
            </c:numRef>
          </c:cat>
          <c:val>
            <c:numRef>
              <c:f>'t16.2'!$H$35:$K$35</c:f>
              <c:numCache>
                <c:formatCode>General</c:formatCode>
                <c:ptCount val="4"/>
                <c:pt idx="0">
                  <c:v>10.4</c:v>
                </c:pt>
                <c:pt idx="1">
                  <c:v>10.8</c:v>
                </c:pt>
                <c:pt idx="2">
                  <c:v>11.1</c:v>
                </c:pt>
                <c:pt idx="3">
                  <c:v>11.7</c:v>
                </c:pt>
              </c:numCache>
            </c:numRef>
          </c:val>
          <c:smooth val="0"/>
          <c:extLst>
            <c:ext xmlns:c16="http://schemas.microsoft.com/office/drawing/2014/chart" uri="{C3380CC4-5D6E-409C-BE32-E72D297353CC}">
              <c16:uniqueId val="{00000005-DF63-4733-A1D3-7058ACAECB3A}"/>
            </c:ext>
          </c:extLst>
        </c:ser>
        <c:dLbls>
          <c:showLegendKey val="0"/>
          <c:showVal val="0"/>
          <c:showCatName val="0"/>
          <c:showSerName val="0"/>
          <c:showPercent val="0"/>
          <c:showBubbleSize val="0"/>
        </c:dLbls>
        <c:smooth val="0"/>
        <c:axId val="486049992"/>
        <c:axId val="486051960"/>
      </c:lineChart>
      <c:catAx>
        <c:axId val="486049992"/>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86051960"/>
        <c:crosses val="autoZero"/>
        <c:auto val="1"/>
        <c:lblAlgn val="ctr"/>
        <c:lblOffset val="100"/>
        <c:noMultiLvlLbl val="0"/>
      </c:catAx>
      <c:valAx>
        <c:axId val="4860519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86049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r>
              <a:rPr lang="pt-BR" sz="1000" b="1" baseline="0">
                <a:solidFill>
                  <a:schemeClr val="tx1">
                    <a:lumMod val="50000"/>
                    <a:lumOff val="50000"/>
                  </a:schemeClr>
                </a:solidFill>
              </a:rPr>
              <a:t>Anos não censitários (</a:t>
            </a:r>
            <a:r>
              <a:rPr lang="pt-BR" sz="1000" b="1">
                <a:solidFill>
                  <a:schemeClr val="tx1">
                    <a:lumMod val="50000"/>
                    <a:lumOff val="50000"/>
                  </a:schemeClr>
                </a:solidFill>
              </a:rPr>
              <a:t>%)</a:t>
            </a:r>
          </a:p>
        </c:rich>
      </c:tx>
      <c:layout>
        <c:manualLayout>
          <c:xMode val="edge"/>
          <c:yMode val="edge"/>
          <c:x val="9.8600174978127832E-4"/>
          <c:y val="5.7585406754202349E-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manualLayout>
          <c:layoutTarget val="inner"/>
          <c:xMode val="edge"/>
          <c:yMode val="edge"/>
          <c:x val="3.0555555555555555E-2"/>
          <c:y val="6.8711819530323737E-2"/>
          <c:w val="0.93888888888888888"/>
          <c:h val="0.70381330625366623"/>
        </c:manualLayout>
      </c:layout>
      <c:barChart>
        <c:barDir val="col"/>
        <c:grouping val="clustered"/>
        <c:varyColors val="0"/>
        <c:ser>
          <c:idx val="0"/>
          <c:order val="0"/>
          <c:tx>
            <c:strRef>
              <c:f>'g17.1'!$A$48</c:f>
              <c:strCache>
                <c:ptCount val="1"/>
                <c:pt idx="0">
                  <c:v>BR</c:v>
                </c:pt>
              </c:strCache>
            </c:strRef>
          </c:tx>
          <c:spPr>
            <a:solidFill>
              <a:srgbClr val="FFC000"/>
            </a:solidFill>
            <a:ln>
              <a:noFill/>
            </a:ln>
            <a:effectLst/>
          </c:spPr>
          <c:invertIfNegative val="0"/>
          <c:dLbls>
            <c:delete val="1"/>
          </c:dLbls>
          <c:cat>
            <c:numRef>
              <c:f>'g17.1'!$B$47:$P$47</c:f>
              <c:numCache>
                <c:formatCode>General</c:formatCode>
                <c:ptCount val="15"/>
                <c:pt idx="0">
                  <c:v>2004</c:v>
                </c:pt>
                <c:pt idx="1">
                  <c:v>2005</c:v>
                </c:pt>
                <c:pt idx="2">
                  <c:v>2006</c:v>
                </c:pt>
                <c:pt idx="3">
                  <c:v>2007</c:v>
                </c:pt>
                <c:pt idx="4">
                  <c:v>2008</c:v>
                </c:pt>
                <c:pt idx="5">
                  <c:v>2009</c:v>
                </c:pt>
                <c:pt idx="6">
                  <c:v>2011</c:v>
                </c:pt>
                <c:pt idx="7">
                  <c:v>2012</c:v>
                </c:pt>
                <c:pt idx="8">
                  <c:v>2013</c:v>
                </c:pt>
                <c:pt idx="9">
                  <c:v>2014</c:v>
                </c:pt>
                <c:pt idx="10">
                  <c:v>2015</c:v>
                </c:pt>
                <c:pt idx="11">
                  <c:v>2016</c:v>
                </c:pt>
                <c:pt idx="12">
                  <c:v>2017</c:v>
                </c:pt>
                <c:pt idx="13">
                  <c:v>2018</c:v>
                </c:pt>
                <c:pt idx="14">
                  <c:v>2019</c:v>
                </c:pt>
              </c:numCache>
            </c:numRef>
          </c:cat>
          <c:val>
            <c:numRef>
              <c:f>'g17.1'!$B$48:$P$48</c:f>
              <c:numCache>
                <c:formatCode>0.0</c:formatCode>
                <c:ptCount val="15"/>
                <c:pt idx="0">
                  <c:v>11.5</c:v>
                </c:pt>
                <c:pt idx="1">
                  <c:v>11.099999999999994</c:v>
                </c:pt>
                <c:pt idx="2">
                  <c:v>10.5</c:v>
                </c:pt>
                <c:pt idx="3">
                  <c:v>10.099999999999994</c:v>
                </c:pt>
                <c:pt idx="4">
                  <c:v>10</c:v>
                </c:pt>
                <c:pt idx="5">
                  <c:v>9.7999999999999972</c:v>
                </c:pt>
                <c:pt idx="6">
                  <c:v>8.5999999999999943</c:v>
                </c:pt>
                <c:pt idx="7">
                  <c:v>8.7000000000000028</c:v>
                </c:pt>
                <c:pt idx="8">
                  <c:v>8.5</c:v>
                </c:pt>
                <c:pt idx="9">
                  <c:v>8.2999999999999972</c:v>
                </c:pt>
                <c:pt idx="10">
                  <c:v>8</c:v>
                </c:pt>
                <c:pt idx="11" formatCode="#,##0.0">
                  <c:v>7.2</c:v>
                </c:pt>
                <c:pt idx="12" formatCode="#,##0.0">
                  <c:v>6.9</c:v>
                </c:pt>
                <c:pt idx="13" formatCode="#,##0.0">
                  <c:v>6.8</c:v>
                </c:pt>
                <c:pt idx="14" formatCode="#,##0.0">
                  <c:v>6.6</c:v>
                </c:pt>
              </c:numCache>
            </c:numRef>
          </c:val>
          <c:extLst>
            <c:ext xmlns:c16="http://schemas.microsoft.com/office/drawing/2014/chart" uri="{C3380CC4-5D6E-409C-BE32-E72D297353CC}">
              <c16:uniqueId val="{00000000-EBAD-4AA9-A3E6-123674F8E5B8}"/>
            </c:ext>
          </c:extLst>
        </c:ser>
        <c:ser>
          <c:idx val="1"/>
          <c:order val="1"/>
          <c:tx>
            <c:strRef>
              <c:f>'g17.1'!$A$49</c:f>
              <c:strCache>
                <c:ptCount val="1"/>
                <c:pt idx="0">
                  <c:v>NE</c:v>
                </c:pt>
              </c:strCache>
            </c:strRef>
          </c:tx>
          <c:spPr>
            <a:solidFill>
              <a:srgbClr val="FF0000"/>
            </a:solidFill>
            <a:ln>
              <a:noFill/>
            </a:ln>
            <a:effectLst/>
          </c:spPr>
          <c:invertIfNegative val="0"/>
          <c:dLbls>
            <c:delete val="1"/>
          </c:dLbls>
          <c:cat>
            <c:numRef>
              <c:f>'g17.1'!$B$47:$P$47</c:f>
              <c:numCache>
                <c:formatCode>General</c:formatCode>
                <c:ptCount val="15"/>
                <c:pt idx="0">
                  <c:v>2004</c:v>
                </c:pt>
                <c:pt idx="1">
                  <c:v>2005</c:v>
                </c:pt>
                <c:pt idx="2">
                  <c:v>2006</c:v>
                </c:pt>
                <c:pt idx="3">
                  <c:v>2007</c:v>
                </c:pt>
                <c:pt idx="4">
                  <c:v>2008</c:v>
                </c:pt>
                <c:pt idx="5">
                  <c:v>2009</c:v>
                </c:pt>
                <c:pt idx="6">
                  <c:v>2011</c:v>
                </c:pt>
                <c:pt idx="7">
                  <c:v>2012</c:v>
                </c:pt>
                <c:pt idx="8">
                  <c:v>2013</c:v>
                </c:pt>
                <c:pt idx="9">
                  <c:v>2014</c:v>
                </c:pt>
                <c:pt idx="10">
                  <c:v>2015</c:v>
                </c:pt>
                <c:pt idx="11">
                  <c:v>2016</c:v>
                </c:pt>
                <c:pt idx="12">
                  <c:v>2017</c:v>
                </c:pt>
                <c:pt idx="13">
                  <c:v>2018</c:v>
                </c:pt>
                <c:pt idx="14">
                  <c:v>2019</c:v>
                </c:pt>
              </c:numCache>
            </c:numRef>
          </c:cat>
          <c:val>
            <c:numRef>
              <c:f>'g17.1'!$B$49:$P$49</c:f>
              <c:numCache>
                <c:formatCode>0.0</c:formatCode>
                <c:ptCount val="15"/>
                <c:pt idx="0">
                  <c:v>22.400000000000006</c:v>
                </c:pt>
                <c:pt idx="1">
                  <c:v>21.900000000000006</c:v>
                </c:pt>
                <c:pt idx="2">
                  <c:v>20.700000000000003</c:v>
                </c:pt>
                <c:pt idx="3">
                  <c:v>19.900000000000006</c:v>
                </c:pt>
                <c:pt idx="4">
                  <c:v>19.400000000000006</c:v>
                </c:pt>
                <c:pt idx="5">
                  <c:v>18.700000000000003</c:v>
                </c:pt>
                <c:pt idx="6">
                  <c:v>16.799999999999997</c:v>
                </c:pt>
                <c:pt idx="7">
                  <c:v>17.400000000000006</c:v>
                </c:pt>
                <c:pt idx="8">
                  <c:v>16.900000000000006</c:v>
                </c:pt>
                <c:pt idx="9">
                  <c:v>16.599999999999994</c:v>
                </c:pt>
                <c:pt idx="10">
                  <c:v>16.200000000000003</c:v>
                </c:pt>
                <c:pt idx="11" formatCode="#,##0.0">
                  <c:v>14.8</c:v>
                </c:pt>
                <c:pt idx="12" formatCode="#,##0.0">
                  <c:v>14.5</c:v>
                </c:pt>
                <c:pt idx="13" formatCode="#,##0.0">
                  <c:v>13.9</c:v>
                </c:pt>
                <c:pt idx="14" formatCode="#,##0.0">
                  <c:v>13.9</c:v>
                </c:pt>
              </c:numCache>
            </c:numRef>
          </c:val>
          <c:extLst>
            <c:ext xmlns:c16="http://schemas.microsoft.com/office/drawing/2014/chart" uri="{C3380CC4-5D6E-409C-BE32-E72D297353CC}">
              <c16:uniqueId val="{00000002-EBAD-4AA9-A3E6-123674F8E5B8}"/>
            </c:ext>
          </c:extLst>
        </c:ser>
        <c:dLbls>
          <c:dLblPos val="outEnd"/>
          <c:showLegendKey val="0"/>
          <c:showVal val="1"/>
          <c:showCatName val="0"/>
          <c:showSerName val="0"/>
          <c:showPercent val="0"/>
          <c:showBubbleSize val="0"/>
        </c:dLbls>
        <c:gapWidth val="219"/>
        <c:axId val="294434944"/>
        <c:axId val="294435336"/>
      </c:barChart>
      <c:lineChart>
        <c:grouping val="standard"/>
        <c:varyColors val="0"/>
        <c:ser>
          <c:idx val="2"/>
          <c:order val="2"/>
          <c:tx>
            <c:strRef>
              <c:f>'g17.1'!$A$50</c:f>
              <c:strCache>
                <c:ptCount val="1"/>
                <c:pt idx="0">
                  <c:v>SE</c:v>
                </c:pt>
              </c:strCache>
            </c:strRef>
          </c:tx>
          <c:spPr>
            <a:ln w="28575" cap="rnd">
              <a:solidFill>
                <a:srgbClr val="00B050"/>
              </a:solidFill>
              <a:round/>
            </a:ln>
            <a:effectLst/>
          </c:spPr>
          <c:marker>
            <c:symbol val="none"/>
          </c:marker>
          <c:dLbls>
            <c:dLbl>
              <c:idx val="0"/>
              <c:layout>
                <c:manualLayout>
                  <c:x val="-8.3333333333333332E-3"/>
                  <c:y val="2.700877785280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BAD-4AA9-A3E6-123674F8E5B8}"/>
                </c:ext>
              </c:extLst>
            </c:dLbl>
            <c:dLbl>
              <c:idx val="1"/>
              <c:layout>
                <c:manualLayout>
                  <c:x val="-8.3333333333333332E-3"/>
                  <c:y val="-4.501462975467047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AD-4AA9-A3E6-123674F8E5B8}"/>
                </c:ext>
              </c:extLst>
            </c:dLbl>
            <c:dLbl>
              <c:idx val="2"/>
              <c:layout>
                <c:manualLayout>
                  <c:x val="-5.5555555555555809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BAD-4AA9-A3E6-123674F8E5B8}"/>
                </c:ext>
              </c:extLst>
            </c:dLbl>
            <c:dLbl>
              <c:idx val="3"/>
              <c:layout>
                <c:manualLayout>
                  <c:x val="-5.5555555555555558E-3"/>
                  <c:y val="4.5014629754670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BAD-4AA9-A3E6-123674F8E5B8}"/>
                </c:ext>
              </c:extLst>
            </c:dLbl>
            <c:dLbl>
              <c:idx val="4"/>
              <c:layout>
                <c:manualLayout>
                  <c:x val="-8.3333333333333332E-3"/>
                  <c:y val="4.50146297546702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6F-42C9-849D-459A0B0A9122}"/>
                </c:ext>
              </c:extLst>
            </c:dLbl>
            <c:dLbl>
              <c:idx val="5"/>
              <c:layout>
                <c:manualLayout>
                  <c:x val="-8.3333333333332829E-3"/>
                  <c:y val="4.05131667792031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D6F-42C9-849D-459A0B0A9122}"/>
                </c:ext>
              </c:extLst>
            </c:dLbl>
            <c:dLbl>
              <c:idx val="6"/>
              <c:layout>
                <c:manualLayout>
                  <c:x val="-8.3333333333333835E-3"/>
                  <c:y val="3.60117038037361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D6F-42C9-849D-459A0B0A9122}"/>
                </c:ext>
              </c:extLst>
            </c:dLbl>
            <c:dLbl>
              <c:idx val="7"/>
              <c:layout>
                <c:manualLayout>
                  <c:x val="-8.3333333333333332E-3"/>
                  <c:y val="1.35043889264010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D6F-42C9-849D-459A0B0A9122}"/>
                </c:ext>
              </c:extLst>
            </c:dLbl>
            <c:dLbl>
              <c:idx val="8"/>
              <c:layout>
                <c:manualLayout>
                  <c:x val="-1.9444444444444445E-2"/>
                  <c:y val="-2.25073148773351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D6F-42C9-849D-459A0B0A9122}"/>
                </c:ext>
              </c:extLst>
            </c:dLbl>
            <c:dLbl>
              <c:idx val="9"/>
              <c:layout>
                <c:manualLayout>
                  <c:x val="-1.9444444444444445E-2"/>
                  <c:y val="-2.700877785280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D6F-42C9-849D-459A0B0A9122}"/>
                </c:ext>
              </c:extLst>
            </c:dLbl>
            <c:dLbl>
              <c:idx val="10"/>
              <c:layout>
                <c:manualLayout>
                  <c:x val="-8.3333333333333332E-3"/>
                  <c:y val="-9.002925950934095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D6F-42C9-849D-459A0B0A9122}"/>
                </c:ext>
              </c:extLst>
            </c:dLbl>
            <c:dLbl>
              <c:idx val="11"/>
              <c:layout>
                <c:manualLayout>
                  <c:x val="-1.1111111111111212E-2"/>
                  <c:y val="2.25073148773351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D6F-42C9-849D-459A0B0A9122}"/>
                </c:ext>
              </c:extLst>
            </c:dLbl>
            <c:dLbl>
              <c:idx val="12"/>
              <c:layout>
                <c:manualLayout>
                  <c:x val="-8.3333333333333332E-3"/>
                  <c:y val="4.0513166779203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D6F-42C9-849D-459A0B0A9122}"/>
                </c:ext>
              </c:extLst>
            </c:dLbl>
            <c:dLbl>
              <c:idx val="13"/>
              <c:layout>
                <c:manualLayout>
                  <c:x val="-5.5555555555555558E-3"/>
                  <c:y val="4.50146297546702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D6F-42C9-849D-459A0B0A9122}"/>
                </c:ext>
              </c:extLst>
            </c:dLbl>
            <c:dLbl>
              <c:idx val="14"/>
              <c:layout>
                <c:manualLayout>
                  <c:x val="0"/>
                  <c:y val="4.50146297546702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D6F-42C9-849D-459A0B0A912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'g17.1'!$B$47:$P$47</c:f>
              <c:numCache>
                <c:formatCode>General</c:formatCode>
                <c:ptCount val="15"/>
                <c:pt idx="0">
                  <c:v>2004</c:v>
                </c:pt>
                <c:pt idx="1">
                  <c:v>2005</c:v>
                </c:pt>
                <c:pt idx="2">
                  <c:v>2006</c:v>
                </c:pt>
                <c:pt idx="3">
                  <c:v>2007</c:v>
                </c:pt>
                <c:pt idx="4">
                  <c:v>2008</c:v>
                </c:pt>
                <c:pt idx="5">
                  <c:v>2009</c:v>
                </c:pt>
                <c:pt idx="6">
                  <c:v>2011</c:v>
                </c:pt>
                <c:pt idx="7">
                  <c:v>2012</c:v>
                </c:pt>
                <c:pt idx="8">
                  <c:v>2013</c:v>
                </c:pt>
                <c:pt idx="9">
                  <c:v>2014</c:v>
                </c:pt>
                <c:pt idx="10">
                  <c:v>2015</c:v>
                </c:pt>
                <c:pt idx="11">
                  <c:v>2016</c:v>
                </c:pt>
                <c:pt idx="12">
                  <c:v>2017</c:v>
                </c:pt>
                <c:pt idx="13">
                  <c:v>2018</c:v>
                </c:pt>
                <c:pt idx="14">
                  <c:v>2019</c:v>
                </c:pt>
              </c:numCache>
            </c:numRef>
          </c:cat>
          <c:val>
            <c:numRef>
              <c:f>'g17.1'!$B$50:$P$50</c:f>
              <c:numCache>
                <c:formatCode>0.0</c:formatCode>
                <c:ptCount val="15"/>
                <c:pt idx="0">
                  <c:v>19.400000000000006</c:v>
                </c:pt>
                <c:pt idx="1">
                  <c:v>19.700000000000003</c:v>
                </c:pt>
                <c:pt idx="2">
                  <c:v>18.200000000000003</c:v>
                </c:pt>
                <c:pt idx="3">
                  <c:v>16.799999999999997</c:v>
                </c:pt>
                <c:pt idx="4">
                  <c:v>16.900000000000006</c:v>
                </c:pt>
                <c:pt idx="5">
                  <c:v>16.200000000000003</c:v>
                </c:pt>
                <c:pt idx="6">
                  <c:v>16</c:v>
                </c:pt>
                <c:pt idx="7">
                  <c:v>16.299999999999997</c:v>
                </c:pt>
                <c:pt idx="8">
                  <c:v>17</c:v>
                </c:pt>
                <c:pt idx="9">
                  <c:v>17.099999999999994</c:v>
                </c:pt>
                <c:pt idx="10">
                  <c:v>15.599999999999994</c:v>
                </c:pt>
                <c:pt idx="11" formatCode="#,##0.0">
                  <c:v>14.7</c:v>
                </c:pt>
                <c:pt idx="12" formatCode="#,##0.0">
                  <c:v>14.5</c:v>
                </c:pt>
                <c:pt idx="13" formatCode="#,##0.0">
                  <c:v>13.9</c:v>
                </c:pt>
                <c:pt idx="14" formatCode="#,##0.0">
                  <c:v>13.5</c:v>
                </c:pt>
              </c:numCache>
            </c:numRef>
          </c:val>
          <c:smooth val="0"/>
          <c:extLst>
            <c:ext xmlns:c16="http://schemas.microsoft.com/office/drawing/2014/chart" uri="{C3380CC4-5D6E-409C-BE32-E72D297353CC}">
              <c16:uniqueId val="{00000007-EBAD-4AA9-A3E6-123674F8E5B8}"/>
            </c:ext>
          </c:extLst>
        </c:ser>
        <c:dLbls>
          <c:showLegendKey val="0"/>
          <c:showVal val="0"/>
          <c:showCatName val="0"/>
          <c:showSerName val="0"/>
          <c:showPercent val="0"/>
          <c:showBubbleSize val="0"/>
        </c:dLbls>
        <c:marker val="1"/>
        <c:smooth val="0"/>
        <c:axId val="294434944"/>
        <c:axId val="294435336"/>
      </c:lineChart>
      <c:catAx>
        <c:axId val="29443494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294435336"/>
        <c:crosses val="autoZero"/>
        <c:auto val="1"/>
        <c:lblAlgn val="ctr"/>
        <c:lblOffset val="100"/>
        <c:noMultiLvlLbl val="0"/>
      </c:catAx>
      <c:valAx>
        <c:axId val="294435336"/>
        <c:scaling>
          <c:orientation val="minMax"/>
        </c:scaling>
        <c:delete val="1"/>
        <c:axPos val="l"/>
        <c:numFmt formatCode="0.0" sourceLinked="1"/>
        <c:majorTickMark val="none"/>
        <c:minorTickMark val="none"/>
        <c:tickLblPos val="nextTo"/>
        <c:crossAx val="294434944"/>
        <c:crosses val="autoZero"/>
        <c:crossBetween val="between"/>
      </c:valAx>
      <c:spPr>
        <a:noFill/>
        <a:ln>
          <a:noFill/>
        </a:ln>
        <a:effectLst/>
      </c:spPr>
    </c:plotArea>
    <c:legend>
      <c:legendPos val="b"/>
      <c:layout>
        <c:manualLayout>
          <c:xMode val="edge"/>
          <c:yMode val="edge"/>
          <c:x val="0.42136570428696418"/>
          <c:y val="0.87527020481533746"/>
          <c:w val="0.54060192475940505"/>
          <c:h val="8.0314960629921259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'g17.1'!$A$52</c:f>
              <c:strCache>
                <c:ptCount val="1"/>
                <c:pt idx="0">
                  <c:v>Se-Ne</c:v>
                </c:pt>
              </c:strCache>
            </c:strRef>
          </c:tx>
          <c:spPr>
            <a:ln w="28575" cap="rnd">
              <a:solidFill>
                <a:schemeClr val="accent1"/>
              </a:solidFill>
              <a:round/>
            </a:ln>
            <a:effectLst/>
          </c:spPr>
          <c:marker>
            <c:symbol val="none"/>
          </c:marker>
          <c:cat>
            <c:numRef>
              <c:f>'g17.1'!$B$51:$P$51</c:f>
              <c:numCache>
                <c:formatCode>General</c:formatCode>
                <c:ptCount val="15"/>
                <c:pt idx="0">
                  <c:v>2004</c:v>
                </c:pt>
                <c:pt idx="1">
                  <c:v>2005</c:v>
                </c:pt>
                <c:pt idx="2">
                  <c:v>2006</c:v>
                </c:pt>
                <c:pt idx="3">
                  <c:v>2007</c:v>
                </c:pt>
                <c:pt idx="4">
                  <c:v>2008</c:v>
                </c:pt>
                <c:pt idx="5">
                  <c:v>2009</c:v>
                </c:pt>
                <c:pt idx="6">
                  <c:v>2011</c:v>
                </c:pt>
                <c:pt idx="7">
                  <c:v>2012</c:v>
                </c:pt>
                <c:pt idx="8">
                  <c:v>2013</c:v>
                </c:pt>
                <c:pt idx="9">
                  <c:v>2014</c:v>
                </c:pt>
                <c:pt idx="10">
                  <c:v>2015</c:v>
                </c:pt>
                <c:pt idx="11">
                  <c:v>2016</c:v>
                </c:pt>
                <c:pt idx="12">
                  <c:v>2017</c:v>
                </c:pt>
                <c:pt idx="13">
                  <c:v>2018</c:v>
                </c:pt>
                <c:pt idx="14">
                  <c:v>2019</c:v>
                </c:pt>
              </c:numCache>
            </c:numRef>
          </c:cat>
          <c:val>
            <c:numRef>
              <c:f>'g17.1'!$B$52:$P$52</c:f>
              <c:numCache>
                <c:formatCode>0.0</c:formatCode>
                <c:ptCount val="15"/>
                <c:pt idx="0">
                  <c:v>-3</c:v>
                </c:pt>
                <c:pt idx="1">
                  <c:v>-2.2000000000000028</c:v>
                </c:pt>
                <c:pt idx="2">
                  <c:v>-2.5</c:v>
                </c:pt>
                <c:pt idx="3">
                  <c:v>-3.1000000000000085</c:v>
                </c:pt>
                <c:pt idx="4">
                  <c:v>-2.5</c:v>
                </c:pt>
                <c:pt idx="5">
                  <c:v>-2.5</c:v>
                </c:pt>
                <c:pt idx="6">
                  <c:v>-0.79999999999999716</c:v>
                </c:pt>
                <c:pt idx="7">
                  <c:v>-1.1000000000000085</c:v>
                </c:pt>
                <c:pt idx="8">
                  <c:v>9.9999999999994316E-2</c:v>
                </c:pt>
                <c:pt idx="9">
                  <c:v>0.5</c:v>
                </c:pt>
                <c:pt idx="10">
                  <c:v>-0.60000000000000853</c:v>
                </c:pt>
                <c:pt idx="11">
                  <c:v>-0.10000000000000142</c:v>
                </c:pt>
                <c:pt idx="12">
                  <c:v>0</c:v>
                </c:pt>
                <c:pt idx="13">
                  <c:v>0</c:v>
                </c:pt>
                <c:pt idx="14">
                  <c:v>-0.40000000000000036</c:v>
                </c:pt>
              </c:numCache>
            </c:numRef>
          </c:val>
          <c:smooth val="0"/>
          <c:extLst>
            <c:ext xmlns:c16="http://schemas.microsoft.com/office/drawing/2014/chart" uri="{C3380CC4-5D6E-409C-BE32-E72D297353CC}">
              <c16:uniqueId val="{00000000-4832-4B0B-8549-F56626889A25}"/>
            </c:ext>
          </c:extLst>
        </c:ser>
        <c:ser>
          <c:idx val="1"/>
          <c:order val="1"/>
          <c:tx>
            <c:strRef>
              <c:f>'g17.1'!$A$53</c:f>
              <c:strCache>
                <c:ptCount val="1"/>
                <c:pt idx="0">
                  <c:v>Se-Br</c:v>
                </c:pt>
              </c:strCache>
            </c:strRef>
          </c:tx>
          <c:spPr>
            <a:ln w="28575" cap="rnd">
              <a:solidFill>
                <a:schemeClr val="accent2"/>
              </a:solidFill>
              <a:round/>
            </a:ln>
            <a:effectLst/>
          </c:spPr>
          <c:marker>
            <c:symbol val="none"/>
          </c:marker>
          <c:cat>
            <c:numRef>
              <c:f>'g17.1'!$B$51:$P$51</c:f>
              <c:numCache>
                <c:formatCode>General</c:formatCode>
                <c:ptCount val="15"/>
                <c:pt idx="0">
                  <c:v>2004</c:v>
                </c:pt>
                <c:pt idx="1">
                  <c:v>2005</c:v>
                </c:pt>
                <c:pt idx="2">
                  <c:v>2006</c:v>
                </c:pt>
                <c:pt idx="3">
                  <c:v>2007</c:v>
                </c:pt>
                <c:pt idx="4">
                  <c:v>2008</c:v>
                </c:pt>
                <c:pt idx="5">
                  <c:v>2009</c:v>
                </c:pt>
                <c:pt idx="6">
                  <c:v>2011</c:v>
                </c:pt>
                <c:pt idx="7">
                  <c:v>2012</c:v>
                </c:pt>
                <c:pt idx="8">
                  <c:v>2013</c:v>
                </c:pt>
                <c:pt idx="9">
                  <c:v>2014</c:v>
                </c:pt>
                <c:pt idx="10">
                  <c:v>2015</c:v>
                </c:pt>
                <c:pt idx="11">
                  <c:v>2016</c:v>
                </c:pt>
                <c:pt idx="12">
                  <c:v>2017</c:v>
                </c:pt>
                <c:pt idx="13">
                  <c:v>2018</c:v>
                </c:pt>
                <c:pt idx="14">
                  <c:v>2019</c:v>
                </c:pt>
              </c:numCache>
            </c:numRef>
          </c:cat>
          <c:val>
            <c:numRef>
              <c:f>'g17.1'!$B$53:$P$53</c:f>
              <c:numCache>
                <c:formatCode>0.0</c:formatCode>
                <c:ptCount val="15"/>
                <c:pt idx="0">
                  <c:v>7.9000000000000057</c:v>
                </c:pt>
                <c:pt idx="1">
                  <c:v>8.6000000000000085</c:v>
                </c:pt>
                <c:pt idx="2">
                  <c:v>7.7000000000000028</c:v>
                </c:pt>
                <c:pt idx="3">
                  <c:v>6.7000000000000028</c:v>
                </c:pt>
                <c:pt idx="4">
                  <c:v>6.9000000000000057</c:v>
                </c:pt>
                <c:pt idx="5">
                  <c:v>6.4000000000000057</c:v>
                </c:pt>
                <c:pt idx="6">
                  <c:v>7.4000000000000057</c:v>
                </c:pt>
                <c:pt idx="7">
                  <c:v>7.5999999999999943</c:v>
                </c:pt>
                <c:pt idx="8">
                  <c:v>8.5</c:v>
                </c:pt>
                <c:pt idx="9">
                  <c:v>8.7999999999999972</c:v>
                </c:pt>
                <c:pt idx="10">
                  <c:v>7.5999999999999943</c:v>
                </c:pt>
                <c:pt idx="11">
                  <c:v>7.4999999999999991</c:v>
                </c:pt>
                <c:pt idx="12">
                  <c:v>7.6</c:v>
                </c:pt>
                <c:pt idx="13">
                  <c:v>7.1000000000000005</c:v>
                </c:pt>
                <c:pt idx="14">
                  <c:v>6.9</c:v>
                </c:pt>
              </c:numCache>
            </c:numRef>
          </c:val>
          <c:smooth val="0"/>
          <c:extLst>
            <c:ext xmlns:c16="http://schemas.microsoft.com/office/drawing/2014/chart" uri="{C3380CC4-5D6E-409C-BE32-E72D297353CC}">
              <c16:uniqueId val="{00000001-4832-4B0B-8549-F56626889A25}"/>
            </c:ext>
          </c:extLst>
        </c:ser>
        <c:dLbls>
          <c:showLegendKey val="0"/>
          <c:showVal val="0"/>
          <c:showCatName val="0"/>
          <c:showSerName val="0"/>
          <c:showPercent val="0"/>
          <c:showBubbleSize val="0"/>
        </c:dLbls>
        <c:smooth val="0"/>
        <c:axId val="637613632"/>
        <c:axId val="637608712"/>
      </c:lineChart>
      <c:catAx>
        <c:axId val="63761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7608712"/>
        <c:crosses val="autoZero"/>
        <c:auto val="1"/>
        <c:lblAlgn val="ctr"/>
        <c:lblOffset val="100"/>
        <c:noMultiLvlLbl val="0"/>
      </c:catAx>
      <c:valAx>
        <c:axId val="6376087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7613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6.8711819530323737E-2"/>
          <c:w val="0.93888888888888888"/>
          <c:h val="0.70381330625366623"/>
        </c:manualLayout>
      </c:layout>
      <c:barChart>
        <c:barDir val="col"/>
        <c:grouping val="clustered"/>
        <c:varyColors val="0"/>
        <c:ser>
          <c:idx val="0"/>
          <c:order val="0"/>
          <c:tx>
            <c:strRef>
              <c:f>'g17.2'!$A$46</c:f>
              <c:strCache>
                <c:ptCount val="1"/>
                <c:pt idx="0">
                  <c:v>Brasil</c:v>
                </c:pt>
              </c:strCache>
            </c:strRef>
          </c:tx>
          <c:spPr>
            <a:solidFill>
              <a:srgbClr val="FFC000"/>
            </a:solidFill>
            <a:ln>
              <a:noFill/>
            </a:ln>
            <a:effectLst/>
          </c:spPr>
          <c:invertIfNegative val="0"/>
          <c:dLbls>
            <c:delete val="1"/>
          </c:dLbls>
          <c:cat>
            <c:strRef>
              <c:f>'g17.2'!$B$45:$G$45</c:f>
              <c:strCache>
                <c:ptCount val="6"/>
                <c:pt idx="0">
                  <c:v>2005</c:v>
                </c:pt>
                <c:pt idx="1">
                  <c:v>2006</c:v>
                </c:pt>
                <c:pt idx="2">
                  <c:v>2016</c:v>
                </c:pt>
                <c:pt idx="3">
                  <c:v>2017</c:v>
                </c:pt>
                <c:pt idx="4">
                  <c:v>2018</c:v>
                </c:pt>
                <c:pt idx="5">
                  <c:v>2019</c:v>
                </c:pt>
              </c:strCache>
            </c:strRef>
          </c:cat>
          <c:val>
            <c:numRef>
              <c:f>'g17.2'!$B$46:$G$46</c:f>
              <c:numCache>
                <c:formatCode>0.0</c:formatCode>
                <c:ptCount val="6"/>
                <c:pt idx="0">
                  <c:v>7</c:v>
                </c:pt>
                <c:pt idx="1">
                  <c:v>7.2</c:v>
                </c:pt>
                <c:pt idx="2">
                  <c:v>9.1999999999999993</c:v>
                </c:pt>
                <c:pt idx="3">
                  <c:v>9.4</c:v>
                </c:pt>
                <c:pt idx="4">
                  <c:v>9.5</c:v>
                </c:pt>
                <c:pt idx="5">
                  <c:v>9.6999999999999993</c:v>
                </c:pt>
              </c:numCache>
            </c:numRef>
          </c:val>
          <c:extLst>
            <c:ext xmlns:c16="http://schemas.microsoft.com/office/drawing/2014/chart" uri="{C3380CC4-5D6E-409C-BE32-E72D297353CC}">
              <c16:uniqueId val="{00000000-B4D2-4299-8C2E-2CD870A693EE}"/>
            </c:ext>
          </c:extLst>
        </c:ser>
        <c:ser>
          <c:idx val="1"/>
          <c:order val="1"/>
          <c:tx>
            <c:strRef>
              <c:f>'g17.2'!$A$47</c:f>
              <c:strCache>
                <c:ptCount val="1"/>
                <c:pt idx="0">
                  <c:v>Nordeste</c:v>
                </c:pt>
              </c:strCache>
            </c:strRef>
          </c:tx>
          <c:spPr>
            <a:solidFill>
              <a:srgbClr val="FF2121"/>
            </a:solidFill>
            <a:ln>
              <a:noFill/>
            </a:ln>
            <a:effectLst/>
          </c:spPr>
          <c:invertIfNegative val="0"/>
          <c:dLbls>
            <c:delete val="1"/>
          </c:dLbls>
          <c:cat>
            <c:strRef>
              <c:f>'g17.2'!$B$45:$G$45</c:f>
              <c:strCache>
                <c:ptCount val="6"/>
                <c:pt idx="0">
                  <c:v>2005</c:v>
                </c:pt>
                <c:pt idx="1">
                  <c:v>2006</c:v>
                </c:pt>
                <c:pt idx="2">
                  <c:v>2016</c:v>
                </c:pt>
                <c:pt idx="3">
                  <c:v>2017</c:v>
                </c:pt>
                <c:pt idx="4">
                  <c:v>2018</c:v>
                </c:pt>
                <c:pt idx="5">
                  <c:v>2019</c:v>
                </c:pt>
              </c:strCache>
            </c:strRef>
          </c:cat>
          <c:val>
            <c:numRef>
              <c:f>'g17.2'!$B$47:$G$47</c:f>
              <c:numCache>
                <c:formatCode>0.0</c:formatCode>
                <c:ptCount val="6"/>
                <c:pt idx="0">
                  <c:v>5.6</c:v>
                </c:pt>
                <c:pt idx="1">
                  <c:v>5.8</c:v>
                </c:pt>
                <c:pt idx="2">
                  <c:v>8</c:v>
                </c:pt>
                <c:pt idx="3">
                  <c:v>8.1999999999999993</c:v>
                </c:pt>
                <c:pt idx="4">
                  <c:v>8.4</c:v>
                </c:pt>
                <c:pt idx="5">
                  <c:v>8.5</c:v>
                </c:pt>
              </c:numCache>
            </c:numRef>
          </c:val>
          <c:extLst>
            <c:ext xmlns:c16="http://schemas.microsoft.com/office/drawing/2014/chart" uri="{C3380CC4-5D6E-409C-BE32-E72D297353CC}">
              <c16:uniqueId val="{00000001-B4D2-4299-8C2E-2CD870A693EE}"/>
            </c:ext>
          </c:extLst>
        </c:ser>
        <c:dLbls>
          <c:dLblPos val="outEnd"/>
          <c:showLegendKey val="0"/>
          <c:showVal val="1"/>
          <c:showCatName val="0"/>
          <c:showSerName val="0"/>
          <c:showPercent val="0"/>
          <c:showBubbleSize val="0"/>
        </c:dLbls>
        <c:gapWidth val="219"/>
        <c:axId val="294434944"/>
        <c:axId val="294435336"/>
      </c:barChart>
      <c:lineChart>
        <c:grouping val="standard"/>
        <c:varyColors val="0"/>
        <c:ser>
          <c:idx val="2"/>
          <c:order val="2"/>
          <c:tx>
            <c:strRef>
              <c:f>'g17.2'!$A$48</c:f>
              <c:strCache>
                <c:ptCount val="1"/>
                <c:pt idx="0">
                  <c:v>Sergipe</c:v>
                </c:pt>
              </c:strCache>
            </c:strRef>
          </c:tx>
          <c:spPr>
            <a:ln w="28575" cap="rnd">
              <a:solidFill>
                <a:srgbClr val="00B050"/>
              </a:solidFill>
              <a:round/>
            </a:ln>
            <a:effectLst/>
          </c:spPr>
          <c:marker>
            <c:symbol val="none"/>
          </c:marker>
          <c:dLbls>
            <c:dLbl>
              <c:idx val="0"/>
              <c:layout>
                <c:manualLayout>
                  <c:x val="-2.2222222222222247E-2"/>
                  <c:y val="-3.6011703803736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4D2-4299-8C2E-2CD870A693EE}"/>
                </c:ext>
              </c:extLst>
            </c:dLbl>
            <c:dLbl>
              <c:idx val="1"/>
              <c:layout>
                <c:manualLayout>
                  <c:x val="-4.1666666666666664E-2"/>
                  <c:y val="-2.70087778528021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4D2-4299-8C2E-2CD870A693EE}"/>
                </c:ext>
              </c:extLst>
            </c:dLbl>
            <c:dLbl>
              <c:idx val="2"/>
              <c:layout>
                <c:manualLayout>
                  <c:x val="-4.4444444444444495E-2"/>
                  <c:y val="-3.15102408282692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4D2-4299-8C2E-2CD870A693EE}"/>
                </c:ext>
              </c:extLst>
            </c:dLbl>
            <c:dLbl>
              <c:idx val="3"/>
              <c:layout>
                <c:manualLayout>
                  <c:x val="-3.6111111111111108E-2"/>
                  <c:y val="-2.7008777852802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4D2-4299-8C2E-2CD870A693EE}"/>
                </c:ext>
              </c:extLst>
            </c:dLbl>
            <c:dLbl>
              <c:idx val="4"/>
              <c:layout>
                <c:manualLayout>
                  <c:x val="-4.1666666666666664E-2"/>
                  <c:y val="-3.15102408282692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4D2-4299-8C2E-2CD870A693EE}"/>
                </c:ext>
              </c:extLst>
            </c:dLbl>
            <c:dLbl>
              <c:idx val="5"/>
              <c:layout>
                <c:manualLayout>
                  <c:x val="-4.1666666666666664E-2"/>
                  <c:y val="-3.1510240828269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4D2-4299-8C2E-2CD870A693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'g17.2'!$B$45:$G$45</c:f>
              <c:strCache>
                <c:ptCount val="6"/>
                <c:pt idx="0">
                  <c:v>2005</c:v>
                </c:pt>
                <c:pt idx="1">
                  <c:v>2006</c:v>
                </c:pt>
                <c:pt idx="2">
                  <c:v>2016</c:v>
                </c:pt>
                <c:pt idx="3">
                  <c:v>2017</c:v>
                </c:pt>
                <c:pt idx="4">
                  <c:v>2018</c:v>
                </c:pt>
                <c:pt idx="5">
                  <c:v>2019</c:v>
                </c:pt>
              </c:strCache>
            </c:strRef>
          </c:cat>
          <c:val>
            <c:numRef>
              <c:f>'g17.2'!$B$48:$G$48</c:f>
              <c:numCache>
                <c:formatCode>0.0</c:formatCode>
                <c:ptCount val="6"/>
                <c:pt idx="0">
                  <c:v>5.9</c:v>
                </c:pt>
                <c:pt idx="1">
                  <c:v>6.1</c:v>
                </c:pt>
                <c:pt idx="2">
                  <c:v>8.1</c:v>
                </c:pt>
                <c:pt idx="3">
                  <c:v>8.3000000000000007</c:v>
                </c:pt>
                <c:pt idx="4">
                  <c:v>8.3000000000000007</c:v>
                </c:pt>
                <c:pt idx="5">
                  <c:v>8.5</c:v>
                </c:pt>
              </c:numCache>
            </c:numRef>
          </c:val>
          <c:smooth val="0"/>
          <c:extLst>
            <c:ext xmlns:c16="http://schemas.microsoft.com/office/drawing/2014/chart" uri="{C3380CC4-5D6E-409C-BE32-E72D297353CC}">
              <c16:uniqueId val="{00000011-B4D2-4299-8C2E-2CD870A693EE}"/>
            </c:ext>
          </c:extLst>
        </c:ser>
        <c:dLbls>
          <c:showLegendKey val="0"/>
          <c:showVal val="0"/>
          <c:showCatName val="0"/>
          <c:showSerName val="0"/>
          <c:showPercent val="0"/>
          <c:showBubbleSize val="0"/>
        </c:dLbls>
        <c:marker val="1"/>
        <c:smooth val="0"/>
        <c:axId val="294434944"/>
        <c:axId val="294435336"/>
      </c:lineChart>
      <c:catAx>
        <c:axId val="29443494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294435336"/>
        <c:crosses val="autoZero"/>
        <c:auto val="1"/>
        <c:lblAlgn val="ctr"/>
        <c:lblOffset val="100"/>
        <c:noMultiLvlLbl val="0"/>
      </c:catAx>
      <c:valAx>
        <c:axId val="294435336"/>
        <c:scaling>
          <c:orientation val="minMax"/>
        </c:scaling>
        <c:delete val="1"/>
        <c:axPos val="l"/>
        <c:numFmt formatCode="0.0" sourceLinked="1"/>
        <c:majorTickMark val="none"/>
        <c:minorTickMark val="none"/>
        <c:tickLblPos val="nextTo"/>
        <c:crossAx val="294434944"/>
        <c:crosses val="autoZero"/>
        <c:crossBetween val="between"/>
      </c:valAx>
      <c:spPr>
        <a:noFill/>
        <a:ln>
          <a:noFill/>
        </a:ln>
        <a:effectLst/>
      </c:spPr>
    </c:plotArea>
    <c:legend>
      <c:legendPos val="b"/>
      <c:layout>
        <c:manualLayout>
          <c:xMode val="edge"/>
          <c:yMode val="edge"/>
          <c:x val="0.42136570428696418"/>
          <c:y val="0.87527020481533746"/>
          <c:w val="0.54060192475940505"/>
          <c:h val="8.0314960629921259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817147856517936E-2"/>
          <c:y val="3.9589342158515159E-2"/>
          <c:w val="0.91060192475940516"/>
          <c:h val="0.74710799406417727"/>
        </c:manualLayout>
      </c:layout>
      <c:barChart>
        <c:barDir val="col"/>
        <c:grouping val="clustered"/>
        <c:varyColors val="0"/>
        <c:ser>
          <c:idx val="1"/>
          <c:order val="1"/>
          <c:tx>
            <c:strRef>
              <c:f>'g17.3'!$B$21</c:f>
              <c:strCache>
                <c:ptCount val="1"/>
                <c:pt idx="0">
                  <c:v>Resultado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'g17.3'!$C$19:$J$19</c:f>
              <c:numCache>
                <c:formatCode>General</c:formatCode>
                <c:ptCount val="8"/>
                <c:pt idx="0">
                  <c:v>2005</c:v>
                </c:pt>
                <c:pt idx="1">
                  <c:v>2007</c:v>
                </c:pt>
                <c:pt idx="2">
                  <c:v>2009</c:v>
                </c:pt>
                <c:pt idx="3">
                  <c:v>2011</c:v>
                </c:pt>
                <c:pt idx="4">
                  <c:v>2013</c:v>
                </c:pt>
                <c:pt idx="5">
                  <c:v>2015</c:v>
                </c:pt>
                <c:pt idx="6">
                  <c:v>2017</c:v>
                </c:pt>
                <c:pt idx="7">
                  <c:v>2019</c:v>
                </c:pt>
              </c:numCache>
            </c:numRef>
          </c:cat>
          <c:val>
            <c:numRef>
              <c:f>'g17.3'!$C$21:$J$21</c:f>
              <c:numCache>
                <c:formatCode>0.0</c:formatCode>
                <c:ptCount val="8"/>
                <c:pt idx="0">
                  <c:v>3</c:v>
                </c:pt>
                <c:pt idx="1">
                  <c:v>3.4</c:v>
                </c:pt>
                <c:pt idx="2">
                  <c:v>3.8</c:v>
                </c:pt>
                <c:pt idx="3">
                  <c:v>4.0999999999999996</c:v>
                </c:pt>
                <c:pt idx="4">
                  <c:v>4.4000000000000004</c:v>
                </c:pt>
                <c:pt idx="5">
                  <c:v>4.5999999999999996</c:v>
                </c:pt>
                <c:pt idx="6">
                  <c:v>4.9000000000000004</c:v>
                </c:pt>
                <c:pt idx="7">
                  <c:v>5.0999999999999996</c:v>
                </c:pt>
              </c:numCache>
            </c:numRef>
          </c:val>
          <c:extLst>
            <c:ext xmlns:c16="http://schemas.microsoft.com/office/drawing/2014/chart" uri="{C3380CC4-5D6E-409C-BE32-E72D297353CC}">
              <c16:uniqueId val="{00000001-E619-49BE-B7B4-9918A4038DA9}"/>
            </c:ext>
          </c:extLst>
        </c:ser>
        <c:ser>
          <c:idx val="2"/>
          <c:order val="2"/>
          <c:tx>
            <c:strRef>
              <c:f>'g17.3'!$B$22</c:f>
              <c:strCache>
                <c:ptCount val="1"/>
                <c:pt idx="0">
                  <c:v>Meta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'g17.3'!$C$19:$J$19</c:f>
              <c:numCache>
                <c:formatCode>General</c:formatCode>
                <c:ptCount val="8"/>
                <c:pt idx="0">
                  <c:v>2005</c:v>
                </c:pt>
                <c:pt idx="1">
                  <c:v>2007</c:v>
                </c:pt>
                <c:pt idx="2">
                  <c:v>2009</c:v>
                </c:pt>
                <c:pt idx="3">
                  <c:v>2011</c:v>
                </c:pt>
                <c:pt idx="4">
                  <c:v>2013</c:v>
                </c:pt>
                <c:pt idx="5">
                  <c:v>2015</c:v>
                </c:pt>
                <c:pt idx="6">
                  <c:v>2017</c:v>
                </c:pt>
                <c:pt idx="7">
                  <c:v>2019</c:v>
                </c:pt>
              </c:numCache>
            </c:numRef>
          </c:cat>
          <c:val>
            <c:numRef>
              <c:f>'g17.3'!$C$22:$J$22</c:f>
              <c:numCache>
                <c:formatCode>0.0</c:formatCode>
                <c:ptCount val="8"/>
                <c:pt idx="0">
                  <c:v>3.1</c:v>
                </c:pt>
                <c:pt idx="1">
                  <c:v>3.1</c:v>
                </c:pt>
                <c:pt idx="2">
                  <c:v>3.4</c:v>
                </c:pt>
                <c:pt idx="3">
                  <c:v>3.8</c:v>
                </c:pt>
                <c:pt idx="4">
                  <c:v>4.0999999999999996</c:v>
                </c:pt>
                <c:pt idx="5">
                  <c:v>4.4000000000000004</c:v>
                </c:pt>
                <c:pt idx="6">
                  <c:v>4.7</c:v>
                </c:pt>
                <c:pt idx="7">
                  <c:v>5.3</c:v>
                </c:pt>
              </c:numCache>
            </c:numRef>
          </c:val>
          <c:extLst>
            <c:ext xmlns:c16="http://schemas.microsoft.com/office/drawing/2014/chart" uri="{C3380CC4-5D6E-409C-BE32-E72D297353CC}">
              <c16:uniqueId val="{00000001-630D-4F6A-9EB6-0611CCBA32D0}"/>
            </c:ext>
          </c:extLst>
        </c:ser>
        <c:dLbls>
          <c:showLegendKey val="0"/>
          <c:showVal val="0"/>
          <c:showCatName val="0"/>
          <c:showSerName val="0"/>
          <c:showPercent val="0"/>
          <c:showBubbleSize val="0"/>
        </c:dLbls>
        <c:gapWidth val="219"/>
        <c:overlap val="-10"/>
        <c:axId val="295317496"/>
        <c:axId val="295319848"/>
      </c:barChart>
      <c:lineChart>
        <c:grouping val="stacked"/>
        <c:varyColors val="0"/>
        <c:ser>
          <c:idx val="0"/>
          <c:order val="0"/>
          <c:tx>
            <c:strRef>
              <c:f>'g17.3'!$B$20</c:f>
              <c:strCache>
                <c:ptCount val="1"/>
                <c:pt idx="0">
                  <c:v>Ranking nacional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'g17.3'!$C$19:$J$19</c:f>
              <c:numCache>
                <c:formatCode>General</c:formatCode>
                <c:ptCount val="8"/>
                <c:pt idx="0">
                  <c:v>2005</c:v>
                </c:pt>
                <c:pt idx="1">
                  <c:v>2007</c:v>
                </c:pt>
                <c:pt idx="2">
                  <c:v>2009</c:v>
                </c:pt>
                <c:pt idx="3">
                  <c:v>2011</c:v>
                </c:pt>
                <c:pt idx="4">
                  <c:v>2013</c:v>
                </c:pt>
                <c:pt idx="5">
                  <c:v>2015</c:v>
                </c:pt>
                <c:pt idx="6">
                  <c:v>2017</c:v>
                </c:pt>
                <c:pt idx="7">
                  <c:v>2019</c:v>
                </c:pt>
              </c:numCache>
            </c:numRef>
          </c:cat>
          <c:val>
            <c:numRef>
              <c:f>'g17.3'!$C$20:$J$20</c:f>
              <c:numCache>
                <c:formatCode>0;[Red]0</c:formatCode>
                <c:ptCount val="8"/>
                <c:pt idx="0">
                  <c:v>-20</c:v>
                </c:pt>
                <c:pt idx="1">
                  <c:v>-21</c:v>
                </c:pt>
                <c:pt idx="2">
                  <c:v>-23</c:v>
                </c:pt>
                <c:pt idx="3">
                  <c:v>-23</c:v>
                </c:pt>
                <c:pt idx="4">
                  <c:v>-21</c:v>
                </c:pt>
                <c:pt idx="5">
                  <c:v>-24</c:v>
                </c:pt>
                <c:pt idx="6">
                  <c:v>-24</c:v>
                </c:pt>
                <c:pt idx="7">
                  <c:v>-24</c:v>
                </c:pt>
              </c:numCache>
            </c:numRef>
          </c:val>
          <c:smooth val="0"/>
          <c:extLst>
            <c:ext xmlns:c16="http://schemas.microsoft.com/office/drawing/2014/chart" uri="{C3380CC4-5D6E-409C-BE32-E72D297353CC}">
              <c16:uniqueId val="{00000000-E619-49BE-B7B4-9918A4038DA9}"/>
            </c:ext>
          </c:extLst>
        </c:ser>
        <c:dLbls>
          <c:showLegendKey val="0"/>
          <c:showVal val="0"/>
          <c:showCatName val="0"/>
          <c:showSerName val="0"/>
          <c:showPercent val="0"/>
          <c:showBubbleSize val="0"/>
        </c:dLbls>
        <c:marker val="1"/>
        <c:smooth val="0"/>
        <c:axId val="630276952"/>
        <c:axId val="630274000"/>
      </c:lineChart>
      <c:catAx>
        <c:axId val="29531749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95319848"/>
        <c:crosses val="autoZero"/>
        <c:auto val="1"/>
        <c:lblAlgn val="ctr"/>
        <c:lblOffset val="100"/>
        <c:noMultiLvlLbl val="0"/>
      </c:catAx>
      <c:valAx>
        <c:axId val="295319848"/>
        <c:scaling>
          <c:orientation val="minMax"/>
          <c:min val="2"/>
        </c:scaling>
        <c:delete val="0"/>
        <c:axPos val="l"/>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95317496"/>
        <c:crosses val="autoZero"/>
        <c:crossBetween val="between"/>
      </c:valAx>
      <c:valAx>
        <c:axId val="630274000"/>
        <c:scaling>
          <c:orientation val="minMax"/>
        </c:scaling>
        <c:delete val="0"/>
        <c:axPos val="r"/>
        <c:numFmt formatCode="0;[Red]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0276952"/>
        <c:crosses val="max"/>
        <c:crossBetween val="between"/>
      </c:valAx>
      <c:catAx>
        <c:axId val="630276952"/>
        <c:scaling>
          <c:orientation val="minMax"/>
        </c:scaling>
        <c:delete val="1"/>
        <c:axPos val="b"/>
        <c:numFmt formatCode="General" sourceLinked="1"/>
        <c:majorTickMark val="out"/>
        <c:minorTickMark val="none"/>
        <c:tickLblPos val="nextTo"/>
        <c:crossAx val="630274000"/>
        <c:crosses val="autoZero"/>
        <c:auto val="1"/>
        <c:lblAlgn val="ctr"/>
        <c:lblOffset val="100"/>
        <c:noMultiLvlLbl val="0"/>
      </c:catAx>
      <c:spPr>
        <a:noFill/>
        <a:ln>
          <a:noFill/>
        </a:ln>
        <a:effectLst/>
      </c:spPr>
    </c:plotArea>
    <c:legend>
      <c:legendPos val="b"/>
      <c:layout>
        <c:manualLayout>
          <c:xMode val="edge"/>
          <c:yMode val="edge"/>
          <c:x val="0.22066776027996499"/>
          <c:y val="0.88160629238196231"/>
          <c:w val="0.72006824146981629"/>
          <c:h val="8.3694076301620388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50000"/>
                  <a:lumOff val="50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817147856517936E-2"/>
          <c:y val="3.9589342158515159E-2"/>
          <c:w val="0.91060192475940516"/>
          <c:h val="0.74710799406417727"/>
        </c:manualLayout>
      </c:layout>
      <c:barChart>
        <c:barDir val="col"/>
        <c:grouping val="clustered"/>
        <c:varyColors val="0"/>
        <c:ser>
          <c:idx val="1"/>
          <c:order val="1"/>
          <c:tx>
            <c:strRef>
              <c:f>'g17.4'!$B$21</c:f>
              <c:strCache>
                <c:ptCount val="1"/>
                <c:pt idx="0">
                  <c:v>Resultado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'g17.4'!$C$19:$J$19</c:f>
              <c:numCache>
                <c:formatCode>General</c:formatCode>
                <c:ptCount val="8"/>
                <c:pt idx="0">
                  <c:v>2005</c:v>
                </c:pt>
                <c:pt idx="1">
                  <c:v>2007</c:v>
                </c:pt>
                <c:pt idx="2">
                  <c:v>2009</c:v>
                </c:pt>
                <c:pt idx="3">
                  <c:v>2011</c:v>
                </c:pt>
                <c:pt idx="4">
                  <c:v>2013</c:v>
                </c:pt>
                <c:pt idx="5">
                  <c:v>2015</c:v>
                </c:pt>
                <c:pt idx="6">
                  <c:v>2017</c:v>
                </c:pt>
                <c:pt idx="7">
                  <c:v>2019</c:v>
                </c:pt>
              </c:numCache>
            </c:numRef>
          </c:cat>
          <c:val>
            <c:numRef>
              <c:f>'g17.4'!$C$21:$J$21</c:f>
              <c:numCache>
                <c:formatCode>0.0</c:formatCode>
                <c:ptCount val="8"/>
                <c:pt idx="0">
                  <c:v>3.3</c:v>
                </c:pt>
                <c:pt idx="1">
                  <c:v>2.9</c:v>
                </c:pt>
                <c:pt idx="2">
                  <c:v>3.2</c:v>
                </c:pt>
                <c:pt idx="3">
                  <c:v>3.2</c:v>
                </c:pt>
                <c:pt idx="4">
                  <c:v>3.2</c:v>
                </c:pt>
                <c:pt idx="5">
                  <c:v>3.2</c:v>
                </c:pt>
                <c:pt idx="6">
                  <c:v>3.7</c:v>
                </c:pt>
                <c:pt idx="7">
                  <c:v>3.7</c:v>
                </c:pt>
              </c:numCache>
            </c:numRef>
          </c:val>
          <c:extLst>
            <c:ext xmlns:c16="http://schemas.microsoft.com/office/drawing/2014/chart" uri="{C3380CC4-5D6E-409C-BE32-E72D297353CC}">
              <c16:uniqueId val="{00000000-82B2-4C00-A530-FA16C45999A9}"/>
            </c:ext>
          </c:extLst>
        </c:ser>
        <c:ser>
          <c:idx val="2"/>
          <c:order val="2"/>
          <c:tx>
            <c:strRef>
              <c:f>'g17.4'!$B$22</c:f>
              <c:strCache>
                <c:ptCount val="1"/>
                <c:pt idx="0">
                  <c:v>Meta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'g17.4'!$C$19:$J$19</c:f>
              <c:numCache>
                <c:formatCode>General</c:formatCode>
                <c:ptCount val="8"/>
                <c:pt idx="0">
                  <c:v>2005</c:v>
                </c:pt>
                <c:pt idx="1">
                  <c:v>2007</c:v>
                </c:pt>
                <c:pt idx="2">
                  <c:v>2009</c:v>
                </c:pt>
                <c:pt idx="3">
                  <c:v>2011</c:v>
                </c:pt>
                <c:pt idx="4">
                  <c:v>2013</c:v>
                </c:pt>
                <c:pt idx="5">
                  <c:v>2015</c:v>
                </c:pt>
                <c:pt idx="6">
                  <c:v>2017</c:v>
                </c:pt>
                <c:pt idx="7">
                  <c:v>2019</c:v>
                </c:pt>
              </c:numCache>
            </c:numRef>
          </c:cat>
          <c:val>
            <c:numRef>
              <c:f>'g17.4'!$C$22:$J$22</c:f>
              <c:numCache>
                <c:formatCode>0.0</c:formatCode>
                <c:ptCount val="8"/>
                <c:pt idx="0">
                  <c:v>3.3</c:v>
                </c:pt>
                <c:pt idx="1">
                  <c:v>3.4</c:v>
                </c:pt>
                <c:pt idx="2">
                  <c:v>3.6</c:v>
                </c:pt>
                <c:pt idx="3">
                  <c:v>3.8</c:v>
                </c:pt>
                <c:pt idx="4">
                  <c:v>4.2</c:v>
                </c:pt>
                <c:pt idx="5">
                  <c:v>4.5999999999999996</c:v>
                </c:pt>
                <c:pt idx="6">
                  <c:v>4.9000000000000004</c:v>
                </c:pt>
                <c:pt idx="7">
                  <c:v>5.0999999999999996</c:v>
                </c:pt>
              </c:numCache>
            </c:numRef>
          </c:val>
          <c:extLst>
            <c:ext xmlns:c16="http://schemas.microsoft.com/office/drawing/2014/chart" uri="{C3380CC4-5D6E-409C-BE32-E72D297353CC}">
              <c16:uniqueId val="{00000001-82B2-4C00-A530-FA16C45999A9}"/>
            </c:ext>
          </c:extLst>
        </c:ser>
        <c:dLbls>
          <c:showLegendKey val="0"/>
          <c:showVal val="0"/>
          <c:showCatName val="0"/>
          <c:showSerName val="0"/>
          <c:showPercent val="0"/>
          <c:showBubbleSize val="0"/>
        </c:dLbls>
        <c:gapWidth val="219"/>
        <c:overlap val="-10"/>
        <c:axId val="295317496"/>
        <c:axId val="295319848"/>
      </c:barChart>
      <c:lineChart>
        <c:grouping val="stacked"/>
        <c:varyColors val="0"/>
        <c:ser>
          <c:idx val="0"/>
          <c:order val="0"/>
          <c:tx>
            <c:strRef>
              <c:f>'g17.4'!$B$20</c:f>
              <c:strCache>
                <c:ptCount val="1"/>
                <c:pt idx="0">
                  <c:v>Ranking nacional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'g17.4'!$C$19:$J$19</c:f>
              <c:numCache>
                <c:formatCode>General</c:formatCode>
                <c:ptCount val="8"/>
                <c:pt idx="0">
                  <c:v>2005</c:v>
                </c:pt>
                <c:pt idx="1">
                  <c:v>2007</c:v>
                </c:pt>
                <c:pt idx="2">
                  <c:v>2009</c:v>
                </c:pt>
                <c:pt idx="3">
                  <c:v>2011</c:v>
                </c:pt>
                <c:pt idx="4">
                  <c:v>2013</c:v>
                </c:pt>
                <c:pt idx="5">
                  <c:v>2015</c:v>
                </c:pt>
                <c:pt idx="6">
                  <c:v>2017</c:v>
                </c:pt>
                <c:pt idx="7">
                  <c:v>2019</c:v>
                </c:pt>
              </c:numCache>
            </c:numRef>
          </c:cat>
          <c:val>
            <c:numRef>
              <c:f>'g17.4'!$C$20:$J$20</c:f>
              <c:numCache>
                <c:formatCode>0;[Red]0</c:formatCode>
                <c:ptCount val="8"/>
                <c:pt idx="0">
                  <c:v>-9</c:v>
                </c:pt>
                <c:pt idx="1">
                  <c:v>-21</c:v>
                </c:pt>
                <c:pt idx="2">
                  <c:v>-20</c:v>
                </c:pt>
                <c:pt idx="3">
                  <c:v>-20</c:v>
                </c:pt>
                <c:pt idx="4">
                  <c:v>-19</c:v>
                </c:pt>
                <c:pt idx="5">
                  <c:v>-22</c:v>
                </c:pt>
                <c:pt idx="6">
                  <c:v>-15</c:v>
                </c:pt>
                <c:pt idx="7">
                  <c:v>-21</c:v>
                </c:pt>
              </c:numCache>
            </c:numRef>
          </c:val>
          <c:smooth val="0"/>
          <c:extLst>
            <c:ext xmlns:c16="http://schemas.microsoft.com/office/drawing/2014/chart" uri="{C3380CC4-5D6E-409C-BE32-E72D297353CC}">
              <c16:uniqueId val="{00000002-82B2-4C00-A530-FA16C45999A9}"/>
            </c:ext>
          </c:extLst>
        </c:ser>
        <c:dLbls>
          <c:showLegendKey val="0"/>
          <c:showVal val="0"/>
          <c:showCatName val="0"/>
          <c:showSerName val="0"/>
          <c:showPercent val="0"/>
          <c:showBubbleSize val="0"/>
        </c:dLbls>
        <c:marker val="1"/>
        <c:smooth val="0"/>
        <c:axId val="630276952"/>
        <c:axId val="630274000"/>
      </c:lineChart>
      <c:catAx>
        <c:axId val="29531749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95319848"/>
        <c:crosses val="autoZero"/>
        <c:auto val="1"/>
        <c:lblAlgn val="ctr"/>
        <c:lblOffset val="100"/>
        <c:noMultiLvlLbl val="0"/>
      </c:catAx>
      <c:valAx>
        <c:axId val="295319848"/>
        <c:scaling>
          <c:orientation val="minMax"/>
          <c:min val="2"/>
        </c:scaling>
        <c:delete val="0"/>
        <c:axPos val="l"/>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95317496"/>
        <c:crosses val="autoZero"/>
        <c:crossBetween val="between"/>
      </c:valAx>
      <c:valAx>
        <c:axId val="630274000"/>
        <c:scaling>
          <c:orientation val="minMax"/>
        </c:scaling>
        <c:delete val="0"/>
        <c:axPos val="r"/>
        <c:numFmt formatCode="0;[Red]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0276952"/>
        <c:crosses val="max"/>
        <c:crossBetween val="between"/>
      </c:valAx>
      <c:catAx>
        <c:axId val="630276952"/>
        <c:scaling>
          <c:orientation val="minMax"/>
        </c:scaling>
        <c:delete val="1"/>
        <c:axPos val="b"/>
        <c:numFmt formatCode="General" sourceLinked="1"/>
        <c:majorTickMark val="out"/>
        <c:minorTickMark val="none"/>
        <c:tickLblPos val="nextTo"/>
        <c:crossAx val="630274000"/>
        <c:crosses val="autoZero"/>
        <c:auto val="1"/>
        <c:lblAlgn val="ctr"/>
        <c:lblOffset val="100"/>
        <c:noMultiLvlLbl val="0"/>
      </c:catAx>
      <c:spPr>
        <a:noFill/>
        <a:ln>
          <a:noFill/>
        </a:ln>
        <a:effectLst/>
      </c:spPr>
    </c:plotArea>
    <c:legend>
      <c:legendPos val="b"/>
      <c:layout>
        <c:manualLayout>
          <c:xMode val="edge"/>
          <c:yMode val="edge"/>
          <c:x val="0.22066776027996499"/>
          <c:y val="0.88160629238196231"/>
          <c:w val="0.72006824146981629"/>
          <c:h val="8.3694076301620388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50000"/>
                  <a:lumOff val="50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R$ de 2022 (IPCA)</a:t>
            </a:r>
          </a:p>
        </c:rich>
      </c:tx>
      <c:layout>
        <c:manualLayout>
          <c:xMode val="edge"/>
          <c:yMode val="edge"/>
          <c:x val="1.9430446194225699E-2"/>
          <c:y val="1.3888888888888888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0721469279255692"/>
          <c:y val="8.8912219305920082E-2"/>
          <c:w val="0.89278530720744309"/>
          <c:h val="0.79997666958296876"/>
        </c:manualLayout>
      </c:layout>
      <c:barChart>
        <c:barDir val="bar"/>
        <c:grouping val="stacked"/>
        <c:varyColors val="0"/>
        <c:ser>
          <c:idx val="0"/>
          <c:order val="0"/>
          <c:tx>
            <c:strRef>
              <c:f>'g18.1'!$B$33</c:f>
              <c:strCache>
                <c:ptCount val="1"/>
                <c:pt idx="0">
                  <c:v>2022</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8EA5-49EA-9332-676A648F1224}"/>
              </c:ext>
            </c:extLst>
          </c:dPt>
          <c:dPt>
            <c:idx val="1"/>
            <c:invertIfNegative val="0"/>
            <c:bubble3D val="0"/>
            <c:spPr>
              <a:solidFill>
                <a:srgbClr val="FF0000"/>
              </a:solidFill>
              <a:ln>
                <a:noFill/>
              </a:ln>
              <a:effectLst/>
            </c:spPr>
            <c:extLst>
              <c:ext xmlns:c16="http://schemas.microsoft.com/office/drawing/2014/chart" uri="{C3380CC4-5D6E-409C-BE32-E72D297353CC}">
                <c16:uniqueId val="{00000003-8EA5-49EA-9332-676A648F1224}"/>
              </c:ext>
            </c:extLst>
          </c:dPt>
          <c:dPt>
            <c:idx val="2"/>
            <c:invertIfNegative val="0"/>
            <c:bubble3D val="0"/>
            <c:spPr>
              <a:solidFill>
                <a:srgbClr val="00B050"/>
              </a:solidFill>
              <a:ln>
                <a:noFill/>
              </a:ln>
              <a:effectLst/>
            </c:spPr>
            <c:extLst>
              <c:ext xmlns:c16="http://schemas.microsoft.com/office/drawing/2014/chart" uri="{C3380CC4-5D6E-409C-BE32-E72D297353CC}">
                <c16:uniqueId val="{00000005-8EA5-49EA-9332-676A648F1224}"/>
              </c:ext>
            </c:extLst>
          </c:dPt>
          <c:dLbls>
            <c:dLbl>
              <c:idx val="2"/>
              <c:tx>
                <c:rich>
                  <a:bodyPr/>
                  <a:lstStyle/>
                  <a:p>
                    <a:fld id="{D9517245-2AF0-4CB7-9BE8-83A54028EDB7}" type="VALUE">
                      <a:rPr lang="en-US"/>
                      <a:pPr/>
                      <a:t>[VALOR]</a:t>
                    </a:fld>
                    <a:r>
                      <a:rPr lang="en-US"/>
                      <a:t> (10</a:t>
                    </a:r>
                    <a:r>
                      <a:rPr lang="en-US" baseline="30000"/>
                      <a:t>o</a:t>
                    </a:r>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EA5-49EA-9332-676A648F12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'g18.1'!$A$34:$A$42</c:f>
              <c:strCache>
                <c:ptCount val="9"/>
                <c:pt idx="0">
                  <c:v>BR</c:v>
                </c:pt>
                <c:pt idx="1">
                  <c:v>NE</c:v>
                </c:pt>
                <c:pt idx="2">
                  <c:v>SE</c:v>
                </c:pt>
                <c:pt idx="3">
                  <c:v>ES</c:v>
                </c:pt>
                <c:pt idx="4">
                  <c:v>AM</c:v>
                </c:pt>
                <c:pt idx="5">
                  <c:v>TO</c:v>
                </c:pt>
                <c:pt idx="6">
                  <c:v>AM</c:v>
                </c:pt>
                <c:pt idx="7">
                  <c:v>AC</c:v>
                </c:pt>
                <c:pt idx="8">
                  <c:v>RR</c:v>
                </c:pt>
              </c:strCache>
            </c:strRef>
          </c:cat>
          <c:val>
            <c:numRef>
              <c:f>'g18.1'!$B$34:$B$42</c:f>
              <c:numCache>
                <c:formatCode>#,##0.00</c:formatCode>
                <c:ptCount val="9"/>
                <c:pt idx="0">
                  <c:v>328.22</c:v>
                </c:pt>
                <c:pt idx="1">
                  <c:v>546.39333333333332</c:v>
                </c:pt>
                <c:pt idx="2">
                  <c:v>369.79</c:v>
                </c:pt>
                <c:pt idx="3">
                  <c:v>476</c:v>
                </c:pt>
                <c:pt idx="4">
                  <c:v>569.09</c:v>
                </c:pt>
                <c:pt idx="5">
                  <c:v>688.68</c:v>
                </c:pt>
                <c:pt idx="6">
                  <c:v>756.35</c:v>
                </c:pt>
                <c:pt idx="7">
                  <c:v>851.06000000000006</c:v>
                </c:pt>
                <c:pt idx="8">
                  <c:v>914.63</c:v>
                </c:pt>
              </c:numCache>
            </c:numRef>
          </c:val>
          <c:extLst>
            <c:ext xmlns:c16="http://schemas.microsoft.com/office/drawing/2014/chart" uri="{C3380CC4-5D6E-409C-BE32-E72D297353CC}">
              <c16:uniqueId val="{00000006-8EA5-49EA-9332-676A648F1224}"/>
            </c:ext>
          </c:extLst>
        </c:ser>
        <c:dLbls>
          <c:showLegendKey val="0"/>
          <c:showVal val="0"/>
          <c:showCatName val="0"/>
          <c:showSerName val="0"/>
          <c:showPercent val="0"/>
          <c:showBubbleSize val="0"/>
        </c:dLbls>
        <c:gapWidth val="50"/>
        <c:axId val="657422632"/>
        <c:axId val="657420992"/>
      </c:barChart>
      <c:catAx>
        <c:axId val="657422632"/>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657420992"/>
        <c:crosses val="autoZero"/>
        <c:auto val="1"/>
        <c:lblAlgn val="ctr"/>
        <c:lblOffset val="100"/>
        <c:noMultiLvlLbl val="0"/>
      </c:catAx>
      <c:valAx>
        <c:axId val="657420992"/>
        <c:scaling>
          <c:orientation val="minMax"/>
        </c:scaling>
        <c:delete val="1"/>
        <c:axPos val="b"/>
        <c:numFmt formatCode="#,##0.00" sourceLinked="1"/>
        <c:majorTickMark val="none"/>
        <c:minorTickMark val="none"/>
        <c:tickLblPos val="nextTo"/>
        <c:crossAx val="657422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b="0" i="0" baseline="0">
                <a:effectLst/>
              </a:rPr>
              <a:t>Média 2002-2022 R$ de 2022 (IPCA)</a:t>
            </a:r>
            <a:endParaRPr lang="pt-BR" sz="1000">
              <a:effectLst/>
            </a:endParaRPr>
          </a:p>
        </c:rich>
      </c:tx>
      <c:layout>
        <c:manualLayout>
          <c:xMode val="edge"/>
          <c:yMode val="edge"/>
          <c:x val="4.3646662811216395E-3"/>
          <c:y val="4.6296296296296294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8.5703100671738072E-2"/>
          <c:y val="0.13983814523184601"/>
          <c:w val="0.89278530720744309"/>
          <c:h val="0.79997666958296876"/>
        </c:manualLayout>
      </c:layout>
      <c:barChart>
        <c:barDir val="bar"/>
        <c:grouping val="stacked"/>
        <c:varyColors val="0"/>
        <c:ser>
          <c:idx val="0"/>
          <c:order val="0"/>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03BC-4702-98DC-E208CA16B0F5}"/>
              </c:ext>
            </c:extLst>
          </c:dPt>
          <c:dPt>
            <c:idx val="1"/>
            <c:invertIfNegative val="0"/>
            <c:bubble3D val="0"/>
            <c:spPr>
              <a:solidFill>
                <a:srgbClr val="FF2121"/>
              </a:solidFill>
              <a:ln>
                <a:noFill/>
              </a:ln>
              <a:effectLst/>
            </c:spPr>
            <c:extLst>
              <c:ext xmlns:c16="http://schemas.microsoft.com/office/drawing/2014/chart" uri="{C3380CC4-5D6E-409C-BE32-E72D297353CC}">
                <c16:uniqueId val="{00000003-03BC-4702-98DC-E208CA16B0F5}"/>
              </c:ext>
            </c:extLst>
          </c:dPt>
          <c:dPt>
            <c:idx val="2"/>
            <c:invertIfNegative val="0"/>
            <c:bubble3D val="0"/>
            <c:spPr>
              <a:solidFill>
                <a:srgbClr val="00B050"/>
              </a:solidFill>
              <a:ln>
                <a:noFill/>
              </a:ln>
              <a:effectLst/>
            </c:spPr>
            <c:extLst>
              <c:ext xmlns:c16="http://schemas.microsoft.com/office/drawing/2014/chart" uri="{C3380CC4-5D6E-409C-BE32-E72D297353CC}">
                <c16:uniqueId val="{00000005-03BC-4702-98DC-E208CA16B0F5}"/>
              </c:ext>
            </c:extLst>
          </c:dPt>
          <c:dLbls>
            <c:dLbl>
              <c:idx val="2"/>
              <c:tx>
                <c:rich>
                  <a:bodyPr/>
                  <a:lstStyle/>
                  <a:p>
                    <a:fld id="{00386814-39F7-4CEA-8489-2E010CC22EC5}" type="VALUE">
                      <a:rPr lang="en-US"/>
                      <a:pPr/>
                      <a:t>[VALOR]</a:t>
                    </a:fld>
                    <a:r>
                      <a:rPr lang="en-US"/>
                      <a:t> (19</a:t>
                    </a:r>
                    <a:r>
                      <a:rPr lang="en-US" baseline="30000"/>
                      <a:t>o</a:t>
                    </a:r>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3BC-4702-98DC-E208CA16B0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'g18.1'!$D$34:$D$42</c:f>
              <c:strCache>
                <c:ptCount val="9"/>
                <c:pt idx="0">
                  <c:v>BR</c:v>
                </c:pt>
                <c:pt idx="1">
                  <c:v>NE</c:v>
                </c:pt>
                <c:pt idx="2">
                  <c:v>SE</c:v>
                </c:pt>
                <c:pt idx="3">
                  <c:v>RJ</c:v>
                </c:pt>
                <c:pt idx="4">
                  <c:v>AM</c:v>
                </c:pt>
                <c:pt idx="5">
                  <c:v>TO</c:v>
                </c:pt>
                <c:pt idx="6">
                  <c:v>AP</c:v>
                </c:pt>
                <c:pt idx="7">
                  <c:v>RR</c:v>
                </c:pt>
                <c:pt idx="8">
                  <c:v>AC</c:v>
                </c:pt>
              </c:strCache>
            </c:strRef>
          </c:cat>
          <c:val>
            <c:numRef>
              <c:f>'g18.1'!$E$34:$E$42</c:f>
              <c:numCache>
                <c:formatCode>#,##0.00</c:formatCode>
                <c:ptCount val="9"/>
                <c:pt idx="0">
                  <c:v>395.13503313079576</c:v>
                </c:pt>
                <c:pt idx="1">
                  <c:v>442.72702472134716</c:v>
                </c:pt>
                <c:pt idx="2">
                  <c:v>364.23961118813645</c:v>
                </c:pt>
                <c:pt idx="3">
                  <c:v>603.6041846967064</c:v>
                </c:pt>
                <c:pt idx="4">
                  <c:v>789.29247810615425</c:v>
                </c:pt>
                <c:pt idx="5">
                  <c:v>886.52789181206731</c:v>
                </c:pt>
                <c:pt idx="6">
                  <c:v>965.37568951130231</c:v>
                </c:pt>
                <c:pt idx="7">
                  <c:v>1116.0598952495784</c:v>
                </c:pt>
                <c:pt idx="8">
                  <c:v>1124.6175253710085</c:v>
                </c:pt>
              </c:numCache>
            </c:numRef>
          </c:val>
          <c:extLst>
            <c:ext xmlns:c16="http://schemas.microsoft.com/office/drawing/2014/chart" uri="{C3380CC4-5D6E-409C-BE32-E72D297353CC}">
              <c16:uniqueId val="{00000006-03BC-4702-98DC-E208CA16B0F5}"/>
            </c:ext>
          </c:extLst>
        </c:ser>
        <c:dLbls>
          <c:showLegendKey val="0"/>
          <c:showVal val="0"/>
          <c:showCatName val="0"/>
          <c:showSerName val="0"/>
          <c:showPercent val="0"/>
          <c:showBubbleSize val="0"/>
        </c:dLbls>
        <c:gapWidth val="50"/>
        <c:axId val="657422632"/>
        <c:axId val="657420992"/>
      </c:barChart>
      <c:catAx>
        <c:axId val="657422632"/>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657420992"/>
        <c:crosses val="autoZero"/>
        <c:auto val="1"/>
        <c:lblAlgn val="ctr"/>
        <c:lblOffset val="100"/>
        <c:noMultiLvlLbl val="0"/>
      </c:catAx>
      <c:valAx>
        <c:axId val="657420992"/>
        <c:scaling>
          <c:orientation val="minMax"/>
        </c:scaling>
        <c:delete val="1"/>
        <c:axPos val="b"/>
        <c:numFmt formatCode="#,##0.00" sourceLinked="1"/>
        <c:majorTickMark val="none"/>
        <c:minorTickMark val="none"/>
        <c:tickLblPos val="nextTo"/>
        <c:crossAx val="657422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R$ de 2020 (IPCA)</a:t>
            </a:r>
          </a:p>
        </c:rich>
      </c:tx>
      <c:layout>
        <c:manualLayout>
          <c:xMode val="edge"/>
          <c:yMode val="edge"/>
          <c:x val="1.0548556430446195E-2"/>
          <c:y val="1.851851851851851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1"/>
          <c:tx>
            <c:strRef>
              <c:f>'g18.2'!$C$32</c:f>
              <c:strCache>
                <c:ptCount val="1"/>
                <c:pt idx="0">
                  <c:v>Nordeste</c:v>
                </c:pt>
              </c:strCache>
            </c:strRef>
          </c:tx>
          <c:spPr>
            <a:solidFill>
              <a:srgbClr val="FF2121"/>
            </a:solidFill>
            <a:ln>
              <a:noFill/>
            </a:ln>
            <a:effectLst/>
          </c:spPr>
          <c:invertIfNegative val="0"/>
          <c:cat>
            <c:numRef>
              <c:f>'g18.2'!$A$33:$A$51</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'g18.2'!$C$33:$C$51</c:f>
              <c:numCache>
                <c:formatCode>0.00</c:formatCode>
                <c:ptCount val="19"/>
                <c:pt idx="0">
                  <c:v>200.62082842267316</c:v>
                </c:pt>
                <c:pt idx="1">
                  <c:v>210.6801177548827</c:v>
                </c:pt>
                <c:pt idx="2">
                  <c:v>254.90815064001029</c:v>
                </c:pt>
                <c:pt idx="3">
                  <c:v>288.77121102521642</c:v>
                </c:pt>
                <c:pt idx="4">
                  <c:v>315.54534034403423</c:v>
                </c:pt>
                <c:pt idx="5">
                  <c:v>348.31578933624263</c:v>
                </c:pt>
                <c:pt idx="6">
                  <c:v>390.12298139787868</c:v>
                </c:pt>
                <c:pt idx="7">
                  <c:v>431.5970209670632</c:v>
                </c:pt>
                <c:pt idx="8">
                  <c:v>452.79847555245459</c:v>
                </c:pt>
                <c:pt idx="9">
                  <c:v>447.88300455676585</c:v>
                </c:pt>
                <c:pt idx="10">
                  <c:v>459.45930133853005</c:v>
                </c:pt>
                <c:pt idx="11">
                  <c:v>451.8928412473345</c:v>
                </c:pt>
                <c:pt idx="12">
                  <c:v>473.70129602170215</c:v>
                </c:pt>
                <c:pt idx="13">
                  <c:v>434.62733310038726</c:v>
                </c:pt>
                <c:pt idx="14">
                  <c:v>429.61826808635391</c:v>
                </c:pt>
                <c:pt idx="15">
                  <c:v>442.5045914675735</c:v>
                </c:pt>
                <c:pt idx="16">
                  <c:v>468.28377374470904</c:v>
                </c:pt>
                <c:pt idx="17">
                  <c:v>459.8419711479724</c:v>
                </c:pt>
                <c:pt idx="18">
                  <c:v>546.39333333333332</c:v>
                </c:pt>
              </c:numCache>
            </c:numRef>
          </c:val>
          <c:extLst>
            <c:ext xmlns:c16="http://schemas.microsoft.com/office/drawing/2014/chart" uri="{C3380CC4-5D6E-409C-BE32-E72D297353CC}">
              <c16:uniqueId val="{00000001-8B10-438C-9171-615631832E1E}"/>
            </c:ext>
          </c:extLst>
        </c:ser>
        <c:ser>
          <c:idx val="2"/>
          <c:order val="2"/>
          <c:tx>
            <c:strRef>
              <c:f>'g18.2'!$D$32</c:f>
              <c:strCache>
                <c:ptCount val="1"/>
                <c:pt idx="0">
                  <c:v>Brasil</c:v>
                </c:pt>
              </c:strCache>
            </c:strRef>
          </c:tx>
          <c:spPr>
            <a:solidFill>
              <a:srgbClr val="FFC000"/>
            </a:solidFill>
            <a:ln>
              <a:noFill/>
            </a:ln>
            <a:effectLst/>
          </c:spPr>
          <c:invertIfNegative val="0"/>
          <c:cat>
            <c:numRef>
              <c:f>'g18.2'!$A$33:$A$51</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'g18.2'!$D$33:$D$51</c:f>
              <c:numCache>
                <c:formatCode>0.00</c:formatCode>
                <c:ptCount val="19"/>
                <c:pt idx="0">
                  <c:v>230.87115625214491</c:v>
                </c:pt>
                <c:pt idx="1">
                  <c:v>260.65928122575127</c:v>
                </c:pt>
                <c:pt idx="2">
                  <c:v>319.46063803711678</c:v>
                </c:pt>
                <c:pt idx="3">
                  <c:v>338.69287437879638</c:v>
                </c:pt>
                <c:pt idx="4">
                  <c:v>373.79633892277405</c:v>
                </c:pt>
                <c:pt idx="5">
                  <c:v>400.18611230698286</c:v>
                </c:pt>
                <c:pt idx="6">
                  <c:v>441.9470187980063</c:v>
                </c:pt>
                <c:pt idx="7">
                  <c:v>470.77950722265138</c:v>
                </c:pt>
                <c:pt idx="8">
                  <c:v>498.6086117795046</c:v>
                </c:pt>
                <c:pt idx="9">
                  <c:v>489.82489789143114</c:v>
                </c:pt>
                <c:pt idx="10">
                  <c:v>494.46195116670293</c:v>
                </c:pt>
                <c:pt idx="11">
                  <c:v>478.2493030856611</c:v>
                </c:pt>
                <c:pt idx="12">
                  <c:v>542.31318579951051</c:v>
                </c:pt>
                <c:pt idx="13">
                  <c:v>510.66882793217258</c:v>
                </c:pt>
                <c:pt idx="14">
                  <c:v>493.97581663421073</c:v>
                </c:pt>
                <c:pt idx="15">
                  <c:v>492.21772738921902</c:v>
                </c:pt>
                <c:pt idx="16">
                  <c:v>498.5508425266782</c:v>
                </c:pt>
                <c:pt idx="17">
                  <c:v>504.58937835628024</c:v>
                </c:pt>
                <c:pt idx="18">
                  <c:v>571.96</c:v>
                </c:pt>
              </c:numCache>
            </c:numRef>
          </c:val>
          <c:extLst>
            <c:ext xmlns:c16="http://schemas.microsoft.com/office/drawing/2014/chart" uri="{C3380CC4-5D6E-409C-BE32-E72D297353CC}">
              <c16:uniqueId val="{00000002-8B10-438C-9171-615631832E1E}"/>
            </c:ext>
          </c:extLst>
        </c:ser>
        <c:dLbls>
          <c:showLegendKey val="0"/>
          <c:showVal val="0"/>
          <c:showCatName val="0"/>
          <c:showSerName val="0"/>
          <c:showPercent val="0"/>
          <c:showBubbleSize val="0"/>
        </c:dLbls>
        <c:gapWidth val="150"/>
        <c:axId val="560253360"/>
        <c:axId val="560253688"/>
      </c:barChart>
      <c:lineChart>
        <c:grouping val="standard"/>
        <c:varyColors val="0"/>
        <c:ser>
          <c:idx val="0"/>
          <c:order val="0"/>
          <c:tx>
            <c:strRef>
              <c:f>'g18.2'!$B$32</c:f>
              <c:strCache>
                <c:ptCount val="1"/>
                <c:pt idx="0">
                  <c:v>Sergipe</c:v>
                </c:pt>
              </c:strCache>
            </c:strRef>
          </c:tx>
          <c:spPr>
            <a:ln w="28575" cap="rnd">
              <a:solidFill>
                <a:srgbClr val="00B050"/>
              </a:solidFill>
              <a:round/>
            </a:ln>
            <a:effectLst/>
          </c:spPr>
          <c:marker>
            <c:symbol val="none"/>
          </c:marker>
          <c:cat>
            <c:numRef>
              <c:f>'g18.2'!$A$33:$A$51</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'g18.2'!$B$33:$B$51</c:f>
              <c:numCache>
                <c:formatCode>0.00</c:formatCode>
                <c:ptCount val="19"/>
                <c:pt idx="0">
                  <c:v>219.09451916383148</c:v>
                </c:pt>
                <c:pt idx="1">
                  <c:v>288.31894469138695</c:v>
                </c:pt>
                <c:pt idx="2">
                  <c:v>323.37798296733536</c:v>
                </c:pt>
                <c:pt idx="3">
                  <c:v>340.33775980121493</c:v>
                </c:pt>
                <c:pt idx="4">
                  <c:v>358.44387537523198</c:v>
                </c:pt>
                <c:pt idx="5">
                  <c:v>426.120142882246</c:v>
                </c:pt>
                <c:pt idx="6">
                  <c:v>489.25180364760149</c:v>
                </c:pt>
                <c:pt idx="7">
                  <c:v>495.10348364091897</c:v>
                </c:pt>
                <c:pt idx="8">
                  <c:v>570.95444727446841</c:v>
                </c:pt>
                <c:pt idx="9">
                  <c:v>590.83504843216156</c:v>
                </c:pt>
                <c:pt idx="10">
                  <c:v>638.73790351593107</c:v>
                </c:pt>
                <c:pt idx="11">
                  <c:v>585.87907920291264</c:v>
                </c:pt>
                <c:pt idx="12">
                  <c:v>569.47335873650832</c:v>
                </c:pt>
                <c:pt idx="13">
                  <c:v>517.10416601196926</c:v>
                </c:pt>
                <c:pt idx="14">
                  <c:v>515.66767158741141</c:v>
                </c:pt>
                <c:pt idx="15">
                  <c:v>515.31305366056074</c:v>
                </c:pt>
                <c:pt idx="16">
                  <c:v>552.39490041387205</c:v>
                </c:pt>
                <c:pt idx="17">
                  <c:v>569.254328931911</c:v>
                </c:pt>
                <c:pt idx="18">
                  <c:v>664.59</c:v>
                </c:pt>
              </c:numCache>
            </c:numRef>
          </c:val>
          <c:smooth val="0"/>
          <c:extLst>
            <c:ext xmlns:c16="http://schemas.microsoft.com/office/drawing/2014/chart" uri="{C3380CC4-5D6E-409C-BE32-E72D297353CC}">
              <c16:uniqueId val="{00000000-8B10-438C-9171-615631832E1E}"/>
            </c:ext>
          </c:extLst>
        </c:ser>
        <c:dLbls>
          <c:showLegendKey val="0"/>
          <c:showVal val="0"/>
          <c:showCatName val="0"/>
          <c:showSerName val="0"/>
          <c:showPercent val="0"/>
          <c:showBubbleSize val="0"/>
        </c:dLbls>
        <c:marker val="1"/>
        <c:smooth val="0"/>
        <c:axId val="560253360"/>
        <c:axId val="560253688"/>
      </c:lineChart>
      <c:catAx>
        <c:axId val="56025336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60253688"/>
        <c:crosses val="autoZero"/>
        <c:auto val="1"/>
        <c:lblAlgn val="ctr"/>
        <c:lblOffset val="100"/>
        <c:noMultiLvlLbl val="0"/>
      </c:catAx>
      <c:valAx>
        <c:axId val="560253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60253360"/>
        <c:crosses val="autoZero"/>
        <c:crossBetween val="between"/>
      </c:valAx>
      <c:spPr>
        <a:noFill/>
        <a:ln>
          <a:noFill/>
        </a:ln>
        <a:effectLst/>
      </c:spPr>
    </c:plotArea>
    <c:legend>
      <c:legendPos val="b"/>
      <c:layout>
        <c:manualLayout>
          <c:xMode val="edge"/>
          <c:yMode val="edge"/>
          <c:x val="0.46136614173228346"/>
          <c:y val="0.88946704578594338"/>
          <c:w val="0.5106010498687664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r>
              <a:rPr lang="pt-BR" sz="1000" b="1" baseline="0">
                <a:solidFill>
                  <a:schemeClr val="tx1">
                    <a:lumMod val="50000"/>
                    <a:lumOff val="50000"/>
                  </a:schemeClr>
                </a:solidFill>
              </a:rPr>
              <a:t>No total da população (</a:t>
            </a:r>
            <a:r>
              <a:rPr lang="pt-BR" sz="1000" b="1">
                <a:solidFill>
                  <a:schemeClr val="tx1">
                    <a:lumMod val="50000"/>
                    <a:lumOff val="50000"/>
                  </a:schemeClr>
                </a:solidFill>
              </a:rPr>
              <a:t>%)</a:t>
            </a:r>
          </a:p>
        </c:rich>
      </c:tx>
      <c:layout>
        <c:manualLayout>
          <c:xMode val="edge"/>
          <c:yMode val="edge"/>
          <c:x val="0"/>
          <c:y val="5.7586825954655746E-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manualLayout>
          <c:layoutTarget val="inner"/>
          <c:xMode val="edge"/>
          <c:yMode val="edge"/>
          <c:x val="0"/>
          <c:y val="0.11372644928499401"/>
          <c:w val="0.93888888888888888"/>
          <c:h val="0.65879867649899593"/>
        </c:manualLayout>
      </c:layout>
      <c:barChart>
        <c:barDir val="col"/>
        <c:grouping val="clustered"/>
        <c:varyColors val="0"/>
        <c:ser>
          <c:idx val="0"/>
          <c:order val="0"/>
          <c:tx>
            <c:strRef>
              <c:f>'g18.3'!$A$50</c:f>
              <c:strCache>
                <c:ptCount val="1"/>
                <c:pt idx="0">
                  <c:v>BR</c:v>
                </c:pt>
              </c:strCache>
            </c:strRef>
          </c:tx>
          <c:spPr>
            <a:solidFill>
              <a:srgbClr val="FFC000"/>
            </a:solidFill>
            <a:ln>
              <a:noFill/>
            </a:ln>
            <a:effectLst/>
          </c:spPr>
          <c:invertIfNegative val="0"/>
          <c:dLbls>
            <c:delete val="1"/>
          </c:dLbls>
          <c:cat>
            <c:numRef>
              <c:f>'g18.3'!$B$49:$V$49</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'g18.3'!$B$50:$V$50</c:f>
              <c:numCache>
                <c:formatCode>0.0</c:formatCode>
                <c:ptCount val="21"/>
                <c:pt idx="0">
                  <c:v>17.820845751825651</c:v>
                </c:pt>
                <c:pt idx="1">
                  <c:v>17.831137525453773</c:v>
                </c:pt>
                <c:pt idx="2">
                  <c:v>17.654588530355493</c:v>
                </c:pt>
                <c:pt idx="3">
                  <c:v>17.749411172734781</c:v>
                </c:pt>
                <c:pt idx="4">
                  <c:v>18.505842037835521</c:v>
                </c:pt>
                <c:pt idx="5">
                  <c:v>19.158403167442454</c:v>
                </c:pt>
                <c:pt idx="6">
                  <c:v>19.912363632495197</c:v>
                </c:pt>
                <c:pt idx="7">
                  <c:v>20.798070896417649</c:v>
                </c:pt>
                <c:pt idx="8">
                  <c:v>21.70983692741051</c:v>
                </c:pt>
                <c:pt idx="9">
                  <c:v>22.054719869823387</c:v>
                </c:pt>
                <c:pt idx="10">
                  <c:v>23.057721148515455</c:v>
                </c:pt>
                <c:pt idx="11">
                  <c:v>23.410447773188761</c:v>
                </c:pt>
                <c:pt idx="12">
                  <c:v>24.126318192456448</c:v>
                </c:pt>
                <c:pt idx="13">
                  <c:v>24.745394831432229</c:v>
                </c:pt>
                <c:pt idx="14">
                  <c:v>25.050745586869912</c:v>
                </c:pt>
                <c:pt idx="15">
                  <c:v>24.218660565940944</c:v>
                </c:pt>
                <c:pt idx="16">
                  <c:v>23.219415811396786</c:v>
                </c:pt>
                <c:pt idx="17">
                  <c:v>22.773115728521912</c:v>
                </c:pt>
                <c:pt idx="18">
                  <c:v>22.590550656155138</c:v>
                </c:pt>
                <c:pt idx="19">
                  <c:v>22.380237179071568</c:v>
                </c:pt>
                <c:pt idx="20">
                  <c:v>22.485894735712701</c:v>
                </c:pt>
              </c:numCache>
            </c:numRef>
          </c:val>
          <c:extLst>
            <c:ext xmlns:c16="http://schemas.microsoft.com/office/drawing/2014/chart" uri="{C3380CC4-5D6E-409C-BE32-E72D297353CC}">
              <c16:uniqueId val="{00000000-7549-455C-981E-45ED3ACCE56E}"/>
            </c:ext>
          </c:extLst>
        </c:ser>
        <c:ser>
          <c:idx val="1"/>
          <c:order val="1"/>
          <c:tx>
            <c:strRef>
              <c:f>'g18.3'!$A$51</c:f>
              <c:strCache>
                <c:ptCount val="1"/>
                <c:pt idx="0">
                  <c:v>NE</c:v>
                </c:pt>
              </c:strCache>
            </c:strRef>
          </c:tx>
          <c:spPr>
            <a:solidFill>
              <a:srgbClr val="FF0000"/>
            </a:solidFill>
            <a:ln>
              <a:noFill/>
            </a:ln>
            <a:effectLst/>
          </c:spPr>
          <c:invertIfNegative val="0"/>
          <c:dLbls>
            <c:delete val="1"/>
          </c:dLbls>
          <c:cat>
            <c:numRef>
              <c:f>'g18.3'!$B$49:$V$49</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'g18.3'!$B$51:$V$51</c:f>
              <c:numCache>
                <c:formatCode>0.0</c:formatCode>
                <c:ptCount val="21"/>
                <c:pt idx="0">
                  <c:v>7.0769100758237311</c:v>
                </c:pt>
                <c:pt idx="1">
                  <c:v>6.8254498515955051</c:v>
                </c:pt>
                <c:pt idx="2">
                  <c:v>7.1078463303646879</c:v>
                </c:pt>
                <c:pt idx="3">
                  <c:v>7.4351593279662982</c:v>
                </c:pt>
                <c:pt idx="4">
                  <c:v>7.69958854289154</c:v>
                </c:pt>
                <c:pt idx="5">
                  <c:v>7.9441284602831193</c:v>
                </c:pt>
                <c:pt idx="6">
                  <c:v>8.3130382857527803</c:v>
                </c:pt>
                <c:pt idx="7">
                  <c:v>8.8710832738752359</c:v>
                </c:pt>
                <c:pt idx="8">
                  <c:v>9.5119914360830933</c:v>
                </c:pt>
                <c:pt idx="9">
                  <c:v>9.9168082239701754</c:v>
                </c:pt>
                <c:pt idx="10">
                  <c:v>10.555582290393374</c:v>
                </c:pt>
                <c:pt idx="11">
                  <c:v>11.02802470903959</c:v>
                </c:pt>
                <c:pt idx="12">
                  <c:v>11.601654949507436</c:v>
                </c:pt>
                <c:pt idx="13">
                  <c:v>11.929154031049977</c:v>
                </c:pt>
                <c:pt idx="14">
                  <c:v>12.379847721168804</c:v>
                </c:pt>
                <c:pt idx="15">
                  <c:v>12.145436766233205</c:v>
                </c:pt>
                <c:pt idx="16">
                  <c:v>11.75460659714695</c:v>
                </c:pt>
                <c:pt idx="17">
                  <c:v>11.655055869683489</c:v>
                </c:pt>
                <c:pt idx="18">
                  <c:v>11.709759802455146</c:v>
                </c:pt>
                <c:pt idx="19">
                  <c:v>11.528087130609531</c:v>
                </c:pt>
                <c:pt idx="20">
                  <c:v>11.472379687867953</c:v>
                </c:pt>
              </c:numCache>
            </c:numRef>
          </c:val>
          <c:extLst>
            <c:ext xmlns:c16="http://schemas.microsoft.com/office/drawing/2014/chart" uri="{C3380CC4-5D6E-409C-BE32-E72D297353CC}">
              <c16:uniqueId val="{00000001-7549-455C-981E-45ED3ACCE56E}"/>
            </c:ext>
          </c:extLst>
        </c:ser>
        <c:dLbls>
          <c:dLblPos val="outEnd"/>
          <c:showLegendKey val="0"/>
          <c:showVal val="1"/>
          <c:showCatName val="0"/>
          <c:showSerName val="0"/>
          <c:showPercent val="0"/>
          <c:showBubbleSize val="0"/>
        </c:dLbls>
        <c:gapWidth val="219"/>
        <c:axId val="294434944"/>
        <c:axId val="294435336"/>
      </c:barChart>
      <c:lineChart>
        <c:grouping val="standard"/>
        <c:varyColors val="0"/>
        <c:ser>
          <c:idx val="2"/>
          <c:order val="2"/>
          <c:tx>
            <c:strRef>
              <c:f>'g18.3'!$A$52</c:f>
              <c:strCache>
                <c:ptCount val="1"/>
                <c:pt idx="0">
                  <c:v>Sergipe</c:v>
                </c:pt>
              </c:strCache>
            </c:strRef>
          </c:tx>
          <c:spPr>
            <a:ln w="25400" cap="rnd">
              <a:solidFill>
                <a:srgbClr val="00B050"/>
              </a:solidFill>
              <a:round/>
            </a:ln>
            <a:effectLst/>
          </c:spPr>
          <c:marker>
            <c:symbol val="none"/>
          </c:marker>
          <c:cat>
            <c:numRef>
              <c:f>'g18.3'!$B$49:$V$49</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'g18.3'!$B$52:$V$52</c:f>
              <c:numCache>
                <c:formatCode>0.0</c:formatCode>
                <c:ptCount val="21"/>
                <c:pt idx="0">
                  <c:v>7.3526713455350876</c:v>
                </c:pt>
                <c:pt idx="1">
                  <c:v>7.8205791661656336</c:v>
                </c:pt>
                <c:pt idx="2">
                  <c:v>7.827828060636846</c:v>
                </c:pt>
                <c:pt idx="3">
                  <c:v>7.6983686807535578</c:v>
                </c:pt>
                <c:pt idx="4">
                  <c:v>8.1537137075266983</c:v>
                </c:pt>
                <c:pt idx="5">
                  <c:v>8.8211039896243744</c:v>
                </c:pt>
                <c:pt idx="6">
                  <c:v>9.2268970653717055</c:v>
                </c:pt>
                <c:pt idx="7">
                  <c:v>9.9312226100928331</c:v>
                </c:pt>
                <c:pt idx="8">
                  <c:v>10.670235290971721</c:v>
                </c:pt>
                <c:pt idx="9">
                  <c:v>11.280012749628215</c:v>
                </c:pt>
                <c:pt idx="10">
                  <c:v>11.877406266764122</c:v>
                </c:pt>
                <c:pt idx="11">
                  <c:v>13.013790578472054</c:v>
                </c:pt>
                <c:pt idx="12">
                  <c:v>13.686708676972712</c:v>
                </c:pt>
                <c:pt idx="13">
                  <c:v>13.848204295851369</c:v>
                </c:pt>
                <c:pt idx="14">
                  <c:v>14.394708008829097</c:v>
                </c:pt>
                <c:pt idx="15">
                  <c:v>14.560710114374936</c:v>
                </c:pt>
                <c:pt idx="16">
                  <c:v>13.861274167103238</c:v>
                </c:pt>
                <c:pt idx="17">
                  <c:v>13.748136019414636</c:v>
                </c:pt>
                <c:pt idx="18">
                  <c:v>13.868010822066202</c:v>
                </c:pt>
                <c:pt idx="19">
                  <c:v>13.61093252343945</c:v>
                </c:pt>
                <c:pt idx="20">
                  <c:v>13.373122923702649</c:v>
                </c:pt>
              </c:numCache>
            </c:numRef>
          </c:val>
          <c:smooth val="0"/>
          <c:extLst>
            <c:ext xmlns:c16="http://schemas.microsoft.com/office/drawing/2014/chart" uri="{C3380CC4-5D6E-409C-BE32-E72D297353CC}">
              <c16:uniqueId val="{00000008-7549-455C-981E-45ED3ACCE56E}"/>
            </c:ext>
          </c:extLst>
        </c:ser>
        <c:dLbls>
          <c:showLegendKey val="0"/>
          <c:showVal val="0"/>
          <c:showCatName val="0"/>
          <c:showSerName val="0"/>
          <c:showPercent val="0"/>
          <c:showBubbleSize val="0"/>
        </c:dLbls>
        <c:marker val="1"/>
        <c:smooth val="0"/>
        <c:axId val="294434944"/>
        <c:axId val="294435336"/>
      </c:lineChart>
      <c:catAx>
        <c:axId val="29443494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294435336"/>
        <c:crosses val="autoZero"/>
        <c:auto val="1"/>
        <c:lblAlgn val="ctr"/>
        <c:lblOffset val="100"/>
        <c:noMultiLvlLbl val="0"/>
      </c:catAx>
      <c:valAx>
        <c:axId val="294435336"/>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94434944"/>
        <c:crosses val="autoZero"/>
        <c:crossBetween val="between"/>
        <c:majorUnit val="2.5"/>
      </c:valAx>
      <c:spPr>
        <a:noFill/>
        <a:ln>
          <a:noFill/>
        </a:ln>
        <a:effectLst/>
      </c:spPr>
    </c:plotArea>
    <c:legend>
      <c:legendPos val="b"/>
      <c:layout>
        <c:manualLayout>
          <c:xMode val="edge"/>
          <c:yMode val="edge"/>
          <c:x val="0.42136570428696418"/>
          <c:y val="0.88877452101066701"/>
          <c:w val="0.54060192475940505"/>
          <c:h val="8.0314960629921259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r>
              <a:rPr lang="pt-BR" sz="1000" b="1" baseline="0">
                <a:solidFill>
                  <a:schemeClr val="tx1">
                    <a:lumMod val="50000"/>
                    <a:lumOff val="50000"/>
                  </a:schemeClr>
                </a:solidFill>
              </a:rPr>
              <a:t>No total de beneficiários (</a:t>
            </a:r>
            <a:r>
              <a:rPr lang="pt-BR" sz="1000" b="1">
                <a:solidFill>
                  <a:schemeClr val="tx1">
                    <a:lumMod val="50000"/>
                    <a:lumOff val="50000"/>
                  </a:schemeClr>
                </a:solidFill>
              </a:rPr>
              <a:t>%)</a:t>
            </a:r>
          </a:p>
        </c:rich>
      </c:tx>
      <c:layout>
        <c:manualLayout>
          <c:xMode val="edge"/>
          <c:yMode val="edge"/>
          <c:x val="0"/>
          <c:y val="5.7586825954655746E-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manualLayout>
          <c:layoutTarget val="inner"/>
          <c:xMode val="edge"/>
          <c:yMode val="edge"/>
          <c:x val="3.0555555555555555E-2"/>
          <c:y val="0.10922498630952697"/>
          <c:w val="0.93888888888888888"/>
          <c:h val="0.66330013947446298"/>
        </c:manualLayout>
      </c:layout>
      <c:barChart>
        <c:barDir val="col"/>
        <c:grouping val="clustered"/>
        <c:varyColors val="0"/>
        <c:ser>
          <c:idx val="0"/>
          <c:order val="0"/>
          <c:tx>
            <c:strRef>
              <c:f>'g18.4'!$A$48</c:f>
              <c:strCache>
                <c:ptCount val="1"/>
                <c:pt idx="0">
                  <c:v>BR</c:v>
                </c:pt>
              </c:strCache>
            </c:strRef>
          </c:tx>
          <c:spPr>
            <a:solidFill>
              <a:srgbClr val="FFC000"/>
            </a:solidFill>
            <a:ln>
              <a:noFill/>
            </a:ln>
            <a:effectLst/>
          </c:spPr>
          <c:invertIfNegative val="0"/>
          <c:dLbls>
            <c:delete val="1"/>
          </c:dLbls>
          <c:cat>
            <c:numRef>
              <c:f>'g18.4'!$B$47:$U$47</c:f>
              <c:numCache>
                <c:formatCode>General</c:formatCod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numCache>
            </c:numRef>
          </c:cat>
          <c:val>
            <c:numRef>
              <c:f>'g18.4'!$B$48:$U$48</c:f>
              <c:numCache>
                <c:formatCode>0.00</c:formatCode>
                <c:ptCount val="20"/>
                <c:pt idx="0">
                  <c:v>0.3556014597832986</c:v>
                </c:pt>
                <c:pt idx="1">
                  <c:v>0.40916363305421216</c:v>
                </c:pt>
                <c:pt idx="2">
                  <c:v>0.50446353815614042</c:v>
                </c:pt>
                <c:pt idx="3">
                  <c:v>0.53094325781995866</c:v>
                </c:pt>
                <c:pt idx="4">
                  <c:v>0.48905869807608054</c:v>
                </c:pt>
                <c:pt idx="5">
                  <c:v>0.4620897956711576</c:v>
                </c:pt>
                <c:pt idx="6">
                  <c:v>0.49660811276988254</c:v>
                </c:pt>
                <c:pt idx="7">
                  <c:v>0.45994721860236437</c:v>
                </c:pt>
                <c:pt idx="8">
                  <c:v>0.51055183854628083</c:v>
                </c:pt>
                <c:pt idx="9">
                  <c:v>0.61362318872830734</c:v>
                </c:pt>
                <c:pt idx="10">
                  <c:v>0.48266392420566429</c:v>
                </c:pt>
                <c:pt idx="11">
                  <c:v>1.528346348537724</c:v>
                </c:pt>
                <c:pt idx="12">
                  <c:v>1.6616137784045391</c:v>
                </c:pt>
                <c:pt idx="13">
                  <c:v>1.5973838862649279</c:v>
                </c:pt>
                <c:pt idx="14">
                  <c:v>1.2402726227566929</c:v>
                </c:pt>
                <c:pt idx="15">
                  <c:v>1.2913845009466653</c:v>
                </c:pt>
                <c:pt idx="16">
                  <c:v>1.2444336164161101</c:v>
                </c:pt>
                <c:pt idx="17">
                  <c:v>1.2050705745158412</c:v>
                </c:pt>
                <c:pt idx="18">
                  <c:v>1.1376861321977805</c:v>
                </c:pt>
                <c:pt idx="19">
                  <c:v>0.47733103913791508</c:v>
                </c:pt>
              </c:numCache>
            </c:numRef>
          </c:val>
          <c:extLst>
            <c:ext xmlns:c16="http://schemas.microsoft.com/office/drawing/2014/chart" uri="{C3380CC4-5D6E-409C-BE32-E72D297353CC}">
              <c16:uniqueId val="{00000000-FB1F-4EE3-B51B-016A05678F3A}"/>
            </c:ext>
          </c:extLst>
        </c:ser>
        <c:ser>
          <c:idx val="1"/>
          <c:order val="1"/>
          <c:tx>
            <c:strRef>
              <c:f>'g18.4'!$A$49</c:f>
              <c:strCache>
                <c:ptCount val="1"/>
                <c:pt idx="0">
                  <c:v>NE</c:v>
                </c:pt>
              </c:strCache>
            </c:strRef>
          </c:tx>
          <c:spPr>
            <a:solidFill>
              <a:srgbClr val="FF0000"/>
            </a:solidFill>
            <a:ln>
              <a:noFill/>
            </a:ln>
            <a:effectLst/>
          </c:spPr>
          <c:invertIfNegative val="0"/>
          <c:dLbls>
            <c:delete val="1"/>
          </c:dLbls>
          <c:cat>
            <c:numRef>
              <c:f>'g18.4'!$B$47:$U$47</c:f>
              <c:numCache>
                <c:formatCode>General</c:formatCod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numCache>
            </c:numRef>
          </c:cat>
          <c:val>
            <c:numRef>
              <c:f>'g18.4'!$B$49:$U$49</c:f>
              <c:numCache>
                <c:formatCode>0.00</c:formatCode>
                <c:ptCount val="20"/>
                <c:pt idx="0">
                  <c:v>0.47727446544698826</c:v>
                </c:pt>
                <c:pt idx="1">
                  <c:v>0.55325759450514678</c:v>
                </c:pt>
                <c:pt idx="2">
                  <c:v>0.62044367060823291</c:v>
                </c:pt>
                <c:pt idx="3">
                  <c:v>0.62697702155793533</c:v>
                </c:pt>
                <c:pt idx="4">
                  <c:v>0.59499816916168979</c:v>
                </c:pt>
                <c:pt idx="5">
                  <c:v>0.54199919354931347</c:v>
                </c:pt>
                <c:pt idx="6">
                  <c:v>0.58586720954795235</c:v>
                </c:pt>
                <c:pt idx="7">
                  <c:v>0.48595528880090538</c:v>
                </c:pt>
                <c:pt idx="8">
                  <c:v>0.55317329813383931</c:v>
                </c:pt>
                <c:pt idx="9">
                  <c:v>0.65777598222119393</c:v>
                </c:pt>
                <c:pt idx="10">
                  <c:v>0.5229696404338543</c:v>
                </c:pt>
                <c:pt idx="11">
                  <c:v>1.8746801791656338</c:v>
                </c:pt>
                <c:pt idx="12">
                  <c:v>2.1333236121047525</c:v>
                </c:pt>
                <c:pt idx="13">
                  <c:v>2.1245344689799048</c:v>
                </c:pt>
                <c:pt idx="14">
                  <c:v>1.4445671150748507</c:v>
                </c:pt>
                <c:pt idx="15">
                  <c:v>1.5142158624041331</c:v>
                </c:pt>
                <c:pt idx="16">
                  <c:v>1.4481716122732036</c:v>
                </c:pt>
                <c:pt idx="17">
                  <c:v>1.3765184379086237</c:v>
                </c:pt>
                <c:pt idx="18">
                  <c:v>1.259303843739503</c:v>
                </c:pt>
                <c:pt idx="19">
                  <c:v>0.52075189174076475</c:v>
                </c:pt>
              </c:numCache>
            </c:numRef>
          </c:val>
          <c:extLst>
            <c:ext xmlns:c16="http://schemas.microsoft.com/office/drawing/2014/chart" uri="{C3380CC4-5D6E-409C-BE32-E72D297353CC}">
              <c16:uniqueId val="{00000001-FB1F-4EE3-B51B-016A05678F3A}"/>
            </c:ext>
          </c:extLst>
        </c:ser>
        <c:dLbls>
          <c:dLblPos val="outEnd"/>
          <c:showLegendKey val="0"/>
          <c:showVal val="1"/>
          <c:showCatName val="0"/>
          <c:showSerName val="0"/>
          <c:showPercent val="0"/>
          <c:showBubbleSize val="0"/>
        </c:dLbls>
        <c:gapWidth val="219"/>
        <c:axId val="294434944"/>
        <c:axId val="294435336"/>
      </c:barChart>
      <c:lineChart>
        <c:grouping val="standard"/>
        <c:varyColors val="0"/>
        <c:ser>
          <c:idx val="2"/>
          <c:order val="2"/>
          <c:tx>
            <c:strRef>
              <c:f>'g18.4'!$A$50</c:f>
              <c:strCache>
                <c:ptCount val="1"/>
                <c:pt idx="0">
                  <c:v>Sergipe</c:v>
                </c:pt>
              </c:strCache>
            </c:strRef>
          </c:tx>
          <c:spPr>
            <a:ln w="28575" cap="rnd">
              <a:solidFill>
                <a:srgbClr val="00B050"/>
              </a:solidFill>
              <a:round/>
            </a:ln>
            <a:effectLst/>
          </c:spPr>
          <c:marker>
            <c:symbol val="none"/>
          </c:marker>
          <c:cat>
            <c:numRef>
              <c:f>'g18.4'!$B$47:$U$47</c:f>
              <c:numCache>
                <c:formatCode>General</c:formatCod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numCache>
            </c:numRef>
          </c:cat>
          <c:val>
            <c:numRef>
              <c:f>'g18.4'!$B$50:$U$50</c:f>
              <c:numCache>
                <c:formatCode>0.00</c:formatCode>
                <c:ptCount val="20"/>
                <c:pt idx="0">
                  <c:v>0.23406986401982385</c:v>
                </c:pt>
                <c:pt idx="1">
                  <c:v>0.39975420518464999</c:v>
                </c:pt>
                <c:pt idx="2">
                  <c:v>0.56282386048462385</c:v>
                </c:pt>
                <c:pt idx="3">
                  <c:v>0.46212641109103392</c:v>
                </c:pt>
                <c:pt idx="4">
                  <c:v>0.53887473314510026</c:v>
                </c:pt>
                <c:pt idx="5">
                  <c:v>0.44200867786926928</c:v>
                </c:pt>
                <c:pt idx="6">
                  <c:v>0.44340619280729687</c:v>
                </c:pt>
                <c:pt idx="7">
                  <c:v>0.34674916957902552</c:v>
                </c:pt>
                <c:pt idx="8">
                  <c:v>0.40853671510947509</c:v>
                </c:pt>
                <c:pt idx="9">
                  <c:v>0.45325484902819763</c:v>
                </c:pt>
                <c:pt idx="10">
                  <c:v>0.3123523449870334</c:v>
                </c:pt>
                <c:pt idx="11">
                  <c:v>1.3850086393308507</c:v>
                </c:pt>
                <c:pt idx="12">
                  <c:v>1.4926463992770982</c:v>
                </c:pt>
                <c:pt idx="13">
                  <c:v>1.3460309020590822</c:v>
                </c:pt>
                <c:pt idx="14">
                  <c:v>0.94899941442739366</c:v>
                </c:pt>
                <c:pt idx="15">
                  <c:v>0.89682194166303875</c:v>
                </c:pt>
                <c:pt idx="16">
                  <c:v>0.77078741476869939</c:v>
                </c:pt>
                <c:pt idx="17">
                  <c:v>0.73143095874109054</c:v>
                </c:pt>
                <c:pt idx="18">
                  <c:v>0.67529130526490722</c:v>
                </c:pt>
                <c:pt idx="19">
                  <c:v>0.33949237806327681</c:v>
                </c:pt>
              </c:numCache>
            </c:numRef>
          </c:val>
          <c:smooth val="0"/>
          <c:extLst>
            <c:ext xmlns:c16="http://schemas.microsoft.com/office/drawing/2014/chart" uri="{C3380CC4-5D6E-409C-BE32-E72D297353CC}">
              <c16:uniqueId val="{0000000D-FB1F-4EE3-B51B-016A05678F3A}"/>
            </c:ext>
          </c:extLst>
        </c:ser>
        <c:dLbls>
          <c:showLegendKey val="0"/>
          <c:showVal val="0"/>
          <c:showCatName val="0"/>
          <c:showSerName val="0"/>
          <c:showPercent val="0"/>
          <c:showBubbleSize val="0"/>
        </c:dLbls>
        <c:marker val="1"/>
        <c:smooth val="0"/>
        <c:axId val="294434944"/>
        <c:axId val="294435336"/>
      </c:lineChart>
      <c:catAx>
        <c:axId val="29443494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294435336"/>
        <c:crosses val="autoZero"/>
        <c:auto val="1"/>
        <c:lblAlgn val="ctr"/>
        <c:lblOffset val="100"/>
        <c:noMultiLvlLbl val="0"/>
      </c:catAx>
      <c:valAx>
        <c:axId val="294435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94434944"/>
        <c:crosses val="autoZero"/>
        <c:crossBetween val="between"/>
        <c:majorUnit val="0.25"/>
      </c:valAx>
      <c:spPr>
        <a:noFill/>
        <a:ln>
          <a:noFill/>
        </a:ln>
        <a:effectLst/>
      </c:spPr>
    </c:plotArea>
    <c:legend>
      <c:legendPos val="b"/>
      <c:layout>
        <c:manualLayout>
          <c:xMode val="edge"/>
          <c:yMode val="edge"/>
          <c:x val="0.42136570428696418"/>
          <c:y val="0.90227890993706816"/>
          <c:w val="0.54060192475940505"/>
          <c:h val="8.0314960629921259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r>
              <a:rPr lang="pt-BR" sz="1000" b="1" baseline="0">
                <a:solidFill>
                  <a:schemeClr val="tx1">
                    <a:lumMod val="50000"/>
                    <a:lumOff val="50000"/>
                  </a:schemeClr>
                </a:solidFill>
              </a:rPr>
              <a:t>No total de beneficiários (</a:t>
            </a:r>
            <a:r>
              <a:rPr lang="pt-BR" sz="1000" b="1">
                <a:solidFill>
                  <a:schemeClr val="tx1">
                    <a:lumMod val="50000"/>
                    <a:lumOff val="50000"/>
                  </a:schemeClr>
                </a:solidFill>
              </a:rPr>
              <a:t>%)</a:t>
            </a:r>
          </a:p>
        </c:rich>
      </c:tx>
      <c:layout>
        <c:manualLayout>
          <c:xMode val="edge"/>
          <c:yMode val="edge"/>
          <c:x val="0"/>
          <c:y val="5.7586825954655746E-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manualLayout>
          <c:layoutTarget val="inner"/>
          <c:xMode val="edge"/>
          <c:yMode val="edge"/>
          <c:x val="3.0555555555555555E-2"/>
          <c:y val="6.8711819530323737E-2"/>
          <c:w val="0.93888888888888888"/>
          <c:h val="0.70381330625366623"/>
        </c:manualLayout>
      </c:layout>
      <c:barChart>
        <c:barDir val="col"/>
        <c:grouping val="clustered"/>
        <c:varyColors val="0"/>
        <c:ser>
          <c:idx val="0"/>
          <c:order val="0"/>
          <c:tx>
            <c:strRef>
              <c:f>'g18.5'!$A$48</c:f>
              <c:strCache>
                <c:ptCount val="1"/>
                <c:pt idx="0">
                  <c:v>BR</c:v>
                </c:pt>
              </c:strCache>
            </c:strRef>
          </c:tx>
          <c:spPr>
            <a:solidFill>
              <a:srgbClr val="FFC000"/>
            </a:solidFill>
            <a:ln>
              <a:noFill/>
            </a:ln>
            <a:effectLst/>
          </c:spPr>
          <c:invertIfNegative val="0"/>
          <c:dLbls>
            <c:delete val="1"/>
          </c:dLbls>
          <c:cat>
            <c:numRef>
              <c:f>'g18.5'!$B$47:$L$47</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'g18.5'!$B$48:$L$48</c:f>
              <c:numCache>
                <c:formatCode>0.00</c:formatCode>
                <c:ptCount val="11"/>
                <c:pt idx="0">
                  <c:v>7.4189955571478963E-2</c:v>
                </c:pt>
                <c:pt idx="1">
                  <c:v>0.11850740977660927</c:v>
                </c:pt>
                <c:pt idx="2">
                  <c:v>0.16205085255447824</c:v>
                </c:pt>
                <c:pt idx="3">
                  <c:v>0.20692507890090781</c:v>
                </c:pt>
                <c:pt idx="4">
                  <c:v>0.17992451003278179</c:v>
                </c:pt>
                <c:pt idx="5">
                  <c:v>0.20827091249766508</c:v>
                </c:pt>
                <c:pt idx="6">
                  <c:v>0.18978439509430661</c:v>
                </c:pt>
                <c:pt idx="7">
                  <c:v>0.19217603373101635</c:v>
                </c:pt>
                <c:pt idx="8">
                  <c:v>0.20883374756417949</c:v>
                </c:pt>
                <c:pt idx="9">
                  <c:v>0.28238991270198593</c:v>
                </c:pt>
                <c:pt idx="10">
                  <c:v>0.31346317796839585</c:v>
                </c:pt>
              </c:numCache>
            </c:numRef>
          </c:val>
          <c:extLst>
            <c:ext xmlns:c16="http://schemas.microsoft.com/office/drawing/2014/chart" uri="{C3380CC4-5D6E-409C-BE32-E72D297353CC}">
              <c16:uniqueId val="{00000000-AC14-4EDE-945D-720934111EB7}"/>
            </c:ext>
          </c:extLst>
        </c:ser>
        <c:ser>
          <c:idx val="1"/>
          <c:order val="1"/>
          <c:tx>
            <c:strRef>
              <c:f>'g18.5'!$A$49</c:f>
              <c:strCache>
                <c:ptCount val="1"/>
                <c:pt idx="0">
                  <c:v>NE</c:v>
                </c:pt>
              </c:strCache>
            </c:strRef>
          </c:tx>
          <c:spPr>
            <a:solidFill>
              <a:srgbClr val="FF0000"/>
            </a:solidFill>
            <a:ln>
              <a:noFill/>
            </a:ln>
            <a:effectLst/>
          </c:spPr>
          <c:invertIfNegative val="0"/>
          <c:dLbls>
            <c:delete val="1"/>
          </c:dLbls>
          <c:cat>
            <c:numRef>
              <c:f>'g18.5'!$B$47:$L$47</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'g18.5'!$B$49:$L$49</c:f>
              <c:numCache>
                <c:formatCode>0.00</c:formatCode>
                <c:ptCount val="11"/>
                <c:pt idx="0">
                  <c:v>8.8820639099708554E-2</c:v>
                </c:pt>
                <c:pt idx="1">
                  <c:v>0.13302797127938898</c:v>
                </c:pt>
                <c:pt idx="2">
                  <c:v>0.23022388165191998</c:v>
                </c:pt>
                <c:pt idx="3">
                  <c:v>0.30473013717564895</c:v>
                </c:pt>
                <c:pt idx="4">
                  <c:v>0.2626723623644413</c:v>
                </c:pt>
                <c:pt idx="5">
                  <c:v>0.27033093638919869</c:v>
                </c:pt>
                <c:pt idx="6">
                  <c:v>0.2877314736588632</c:v>
                </c:pt>
                <c:pt idx="7">
                  <c:v>0.26489868909655961</c:v>
                </c:pt>
                <c:pt idx="8">
                  <c:v>0.29531105681728764</c:v>
                </c:pt>
                <c:pt idx="9">
                  <c:v>0.37932779776479764</c:v>
                </c:pt>
                <c:pt idx="10">
                  <c:v>0.46519464415420336</c:v>
                </c:pt>
              </c:numCache>
            </c:numRef>
          </c:val>
          <c:extLst>
            <c:ext xmlns:c16="http://schemas.microsoft.com/office/drawing/2014/chart" uri="{C3380CC4-5D6E-409C-BE32-E72D297353CC}">
              <c16:uniqueId val="{00000001-AC14-4EDE-945D-720934111EB7}"/>
            </c:ext>
          </c:extLst>
        </c:ser>
        <c:dLbls>
          <c:dLblPos val="outEnd"/>
          <c:showLegendKey val="0"/>
          <c:showVal val="1"/>
          <c:showCatName val="0"/>
          <c:showSerName val="0"/>
          <c:showPercent val="0"/>
          <c:showBubbleSize val="0"/>
        </c:dLbls>
        <c:gapWidth val="219"/>
        <c:axId val="294434944"/>
        <c:axId val="294435336"/>
      </c:barChart>
      <c:lineChart>
        <c:grouping val="standard"/>
        <c:varyColors val="0"/>
        <c:ser>
          <c:idx val="2"/>
          <c:order val="2"/>
          <c:tx>
            <c:strRef>
              <c:f>'g18.5'!$A$50</c:f>
              <c:strCache>
                <c:ptCount val="1"/>
                <c:pt idx="0">
                  <c:v>SE</c:v>
                </c:pt>
              </c:strCache>
            </c:strRef>
          </c:tx>
          <c:spPr>
            <a:ln w="28575" cap="rnd">
              <a:solidFill>
                <a:srgbClr val="00B050"/>
              </a:solidFill>
              <a:round/>
            </a:ln>
            <a:effectLst/>
          </c:spPr>
          <c:marker>
            <c:symbol val="none"/>
          </c:marker>
          <c:dLbls>
            <c:dLbl>
              <c:idx val="3"/>
              <c:layout>
                <c:manualLayout>
                  <c:x val="-7.4999999999999997E-2"/>
                  <c:y val="-2.700877785280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14-4EDE-945D-720934111EB7}"/>
                </c:ext>
              </c:extLst>
            </c:dLbl>
            <c:dLbl>
              <c:idx val="4"/>
              <c:layout>
                <c:manualLayout>
                  <c:x val="0"/>
                  <c:y val="-2.700877785280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C14-4EDE-945D-720934111EB7}"/>
                </c:ext>
              </c:extLst>
            </c:dLbl>
            <c:dLbl>
              <c:idx val="5"/>
              <c:layout>
                <c:manualLayout>
                  <c:x val="0"/>
                  <c:y val="-2.25073148773351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C14-4EDE-945D-720934111E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'g18.5'!$B$47:$L$47</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'g18.5'!$B$50:$L$50</c:f>
              <c:numCache>
                <c:formatCode>0.00</c:formatCode>
                <c:ptCount val="11"/>
                <c:pt idx="0">
                  <c:v>5.3911369708199722E-2</c:v>
                </c:pt>
                <c:pt idx="1">
                  <c:v>7.7907744246188473E-2</c:v>
                </c:pt>
                <c:pt idx="2">
                  <c:v>0.11168329469113969</c:v>
                </c:pt>
                <c:pt idx="3">
                  <c:v>0.23388005009816981</c:v>
                </c:pt>
                <c:pt idx="4">
                  <c:v>0.19590715456726357</c:v>
                </c:pt>
                <c:pt idx="5">
                  <c:v>0.17907987644108181</c:v>
                </c:pt>
                <c:pt idx="6">
                  <c:v>0.17156032828649284</c:v>
                </c:pt>
                <c:pt idx="7">
                  <c:v>0.23813206501424283</c:v>
                </c:pt>
                <c:pt idx="8">
                  <c:v>0.28896428616642822</c:v>
                </c:pt>
                <c:pt idx="9">
                  <c:v>0.41578513400361777</c:v>
                </c:pt>
                <c:pt idx="10">
                  <c:v>0.47625650136879405</c:v>
                </c:pt>
              </c:numCache>
            </c:numRef>
          </c:val>
          <c:smooth val="0"/>
          <c:extLst>
            <c:ext xmlns:c16="http://schemas.microsoft.com/office/drawing/2014/chart" uri="{C3380CC4-5D6E-409C-BE32-E72D297353CC}">
              <c16:uniqueId val="{00000008-AC14-4EDE-945D-720934111EB7}"/>
            </c:ext>
          </c:extLst>
        </c:ser>
        <c:dLbls>
          <c:showLegendKey val="0"/>
          <c:showVal val="0"/>
          <c:showCatName val="0"/>
          <c:showSerName val="0"/>
          <c:showPercent val="0"/>
          <c:showBubbleSize val="0"/>
        </c:dLbls>
        <c:marker val="1"/>
        <c:smooth val="0"/>
        <c:axId val="294434944"/>
        <c:axId val="294435336"/>
      </c:lineChart>
      <c:catAx>
        <c:axId val="29443494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294435336"/>
        <c:crosses val="autoZero"/>
        <c:auto val="1"/>
        <c:lblAlgn val="ctr"/>
        <c:lblOffset val="100"/>
        <c:noMultiLvlLbl val="0"/>
      </c:catAx>
      <c:valAx>
        <c:axId val="294435336"/>
        <c:scaling>
          <c:orientation val="minMax"/>
        </c:scaling>
        <c:delete val="1"/>
        <c:axPos val="l"/>
        <c:numFmt formatCode="0.00" sourceLinked="1"/>
        <c:majorTickMark val="none"/>
        <c:minorTickMark val="none"/>
        <c:tickLblPos val="nextTo"/>
        <c:crossAx val="294434944"/>
        <c:crosses val="autoZero"/>
        <c:crossBetween val="between"/>
      </c:valAx>
      <c:spPr>
        <a:noFill/>
        <a:ln>
          <a:noFill/>
        </a:ln>
        <a:effectLst/>
      </c:spPr>
    </c:plotArea>
    <c:legend>
      <c:legendPos val="b"/>
      <c:layout>
        <c:manualLayout>
          <c:xMode val="edge"/>
          <c:yMode val="edge"/>
          <c:x val="0.42136570428696418"/>
          <c:y val="0.87527020481533746"/>
          <c:w val="0.54060192475940505"/>
          <c:h val="8.0314960629921259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Taxa de mortalidade</a:t>
            </a:r>
            <a:r>
              <a:rPr lang="pt-BR" sz="1000" baseline="0"/>
              <a:t> (%)</a:t>
            </a:r>
            <a:endParaRPr lang="pt-BR" sz="1000"/>
          </a:p>
        </c:rich>
      </c:tx>
      <c:layout>
        <c:manualLayout>
          <c:xMode val="edge"/>
          <c:yMode val="edge"/>
          <c:x val="2.1367891513560819E-2"/>
          <c:y val="2.314814814814814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1"/>
          <c:tx>
            <c:strRef>
              <c:f>'g18.6'!$C$20</c:f>
              <c:strCache>
                <c:ptCount val="1"/>
                <c:pt idx="0">
                  <c:v>Nordeste</c:v>
                </c:pt>
              </c:strCache>
            </c:strRef>
          </c:tx>
          <c:spPr>
            <a:solidFill>
              <a:srgbClr val="FF2121"/>
            </a:solidFill>
            <a:ln>
              <a:noFill/>
            </a:ln>
            <a:effectLst/>
          </c:spPr>
          <c:invertIfNegative val="0"/>
          <c:cat>
            <c:numRef>
              <c:f>'g18.6'!$A$21:$A$34</c:f>
              <c:numCache>
                <c:formatCode>General</c:formatCode>
                <c:ptCount val="1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numCache>
            </c:numRef>
          </c:cat>
          <c:val>
            <c:numRef>
              <c:f>'g18.6'!$C$21:$C$34</c:f>
              <c:numCache>
                <c:formatCode>0.0</c:formatCode>
                <c:ptCount val="14"/>
                <c:pt idx="0">
                  <c:v>3.69</c:v>
                </c:pt>
                <c:pt idx="1">
                  <c:v>2.41</c:v>
                </c:pt>
                <c:pt idx="2">
                  <c:v>2.61</c:v>
                </c:pt>
                <c:pt idx="3">
                  <c:v>2.65</c:v>
                </c:pt>
                <c:pt idx="4">
                  <c:v>2.88</c:v>
                </c:pt>
                <c:pt idx="5">
                  <c:v>3.08</c:v>
                </c:pt>
                <c:pt idx="6">
                  <c:v>3.24</c:v>
                </c:pt>
                <c:pt idx="7">
                  <c:v>3.32</c:v>
                </c:pt>
                <c:pt idx="8">
                  <c:v>3.61</c:v>
                </c:pt>
                <c:pt idx="9">
                  <c:v>3.83</c:v>
                </c:pt>
                <c:pt idx="10">
                  <c:v>3.75</c:v>
                </c:pt>
                <c:pt idx="11">
                  <c:v>3.64</c:v>
                </c:pt>
                <c:pt idx="12">
                  <c:v>3.76</c:v>
                </c:pt>
                <c:pt idx="13">
                  <c:v>5.01</c:v>
                </c:pt>
              </c:numCache>
            </c:numRef>
          </c:val>
          <c:extLst>
            <c:ext xmlns:c16="http://schemas.microsoft.com/office/drawing/2014/chart" uri="{C3380CC4-5D6E-409C-BE32-E72D297353CC}">
              <c16:uniqueId val="{00000000-CA70-4C49-B11C-9C69D7217C4F}"/>
            </c:ext>
          </c:extLst>
        </c:ser>
        <c:ser>
          <c:idx val="2"/>
          <c:order val="2"/>
          <c:tx>
            <c:strRef>
              <c:f>'g18.6'!$D$20</c:f>
              <c:strCache>
                <c:ptCount val="1"/>
                <c:pt idx="0">
                  <c:v>Brasil</c:v>
                </c:pt>
              </c:strCache>
            </c:strRef>
          </c:tx>
          <c:spPr>
            <a:solidFill>
              <a:srgbClr val="FFC000"/>
            </a:solidFill>
            <a:ln>
              <a:noFill/>
            </a:ln>
            <a:effectLst/>
          </c:spPr>
          <c:invertIfNegative val="0"/>
          <c:cat>
            <c:numRef>
              <c:f>'g18.6'!$A$21:$A$34</c:f>
              <c:numCache>
                <c:formatCode>General</c:formatCode>
                <c:ptCount val="1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numCache>
            </c:numRef>
          </c:cat>
          <c:val>
            <c:numRef>
              <c:f>'g18.6'!$D$21:$D$34</c:f>
              <c:numCache>
                <c:formatCode>0.0</c:formatCode>
                <c:ptCount val="14"/>
                <c:pt idx="0">
                  <c:v>4.5599999999999996</c:v>
                </c:pt>
                <c:pt idx="1">
                  <c:v>3.35</c:v>
                </c:pt>
                <c:pt idx="2">
                  <c:v>3.48</c:v>
                </c:pt>
                <c:pt idx="3">
                  <c:v>3.62</c:v>
                </c:pt>
                <c:pt idx="4">
                  <c:v>3.72</c:v>
                </c:pt>
                <c:pt idx="5">
                  <c:v>3.82</c:v>
                </c:pt>
                <c:pt idx="6">
                  <c:v>3.93</c:v>
                </c:pt>
                <c:pt idx="7">
                  <c:v>3.97</c:v>
                </c:pt>
                <c:pt idx="8">
                  <c:v>4.1900000000000004</c:v>
                </c:pt>
                <c:pt idx="9">
                  <c:v>4.37</c:v>
                </c:pt>
                <c:pt idx="10">
                  <c:v>4.28</c:v>
                </c:pt>
                <c:pt idx="11">
                  <c:v>4.26</c:v>
                </c:pt>
                <c:pt idx="12">
                  <c:v>4.3099999999999996</c:v>
                </c:pt>
                <c:pt idx="13">
                  <c:v>5.62</c:v>
                </c:pt>
              </c:numCache>
            </c:numRef>
          </c:val>
          <c:extLst>
            <c:ext xmlns:c16="http://schemas.microsoft.com/office/drawing/2014/chart" uri="{C3380CC4-5D6E-409C-BE32-E72D297353CC}">
              <c16:uniqueId val="{00000001-CA70-4C49-B11C-9C69D7217C4F}"/>
            </c:ext>
          </c:extLst>
        </c:ser>
        <c:dLbls>
          <c:showLegendKey val="0"/>
          <c:showVal val="0"/>
          <c:showCatName val="0"/>
          <c:showSerName val="0"/>
          <c:showPercent val="0"/>
          <c:showBubbleSize val="0"/>
        </c:dLbls>
        <c:gapWidth val="150"/>
        <c:axId val="514439664"/>
        <c:axId val="514444256"/>
      </c:barChart>
      <c:lineChart>
        <c:grouping val="stacked"/>
        <c:varyColors val="0"/>
        <c:ser>
          <c:idx val="0"/>
          <c:order val="0"/>
          <c:tx>
            <c:strRef>
              <c:f>'g18.6'!$B$20</c:f>
              <c:strCache>
                <c:ptCount val="1"/>
                <c:pt idx="0">
                  <c:v>Sergipe</c:v>
                </c:pt>
              </c:strCache>
            </c:strRef>
          </c:tx>
          <c:spPr>
            <a:ln w="28575" cap="rnd">
              <a:solidFill>
                <a:srgbClr val="00B050"/>
              </a:solidFill>
              <a:round/>
            </a:ln>
            <a:effectLst/>
          </c:spPr>
          <c:marker>
            <c:symbol val="none"/>
          </c:marker>
          <c:dLbls>
            <c:dLbl>
              <c:idx val="4"/>
              <c:layout>
                <c:manualLayout>
                  <c:x val="-4.4444444444444446E-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6C7-4317-B010-E0A3F6C5C2C5}"/>
                </c:ext>
              </c:extLst>
            </c:dLbl>
            <c:dLbl>
              <c:idx val="5"/>
              <c:layout>
                <c:manualLayout>
                  <c:x val="-6.1111111111111109E-2"/>
                  <c:y val="2.77777777777776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6C7-4317-B010-E0A3F6C5C2C5}"/>
                </c:ext>
              </c:extLst>
            </c:dLbl>
            <c:dLbl>
              <c:idx val="6"/>
              <c:layout>
                <c:manualLayout>
                  <c:x val="-6.1111111111111061E-2"/>
                  <c:y val="-1.85185185185186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6C7-4317-B010-E0A3F6C5C2C5}"/>
                </c:ext>
              </c:extLst>
            </c:dLbl>
            <c:dLbl>
              <c:idx val="7"/>
              <c:layout>
                <c:manualLayout>
                  <c:x val="-2.2222222222222223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C7-4317-B010-E0A3F6C5C2C5}"/>
                </c:ext>
              </c:extLst>
            </c:dLbl>
            <c:dLbl>
              <c:idx val="8"/>
              <c:layout>
                <c:manualLayout>
                  <c:x val="-8.0555555555555561E-2"/>
                  <c:y val="-4.62962962962971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C7-4317-B010-E0A3F6C5C2C5}"/>
                </c:ext>
              </c:extLst>
            </c:dLbl>
            <c:dLbl>
              <c:idx val="9"/>
              <c:layout>
                <c:manualLayout>
                  <c:x val="-5.5555555555555552E-2"/>
                  <c:y val="-2.31481481481481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6C7-4317-B010-E0A3F6C5C2C5}"/>
                </c:ext>
              </c:extLst>
            </c:dLbl>
            <c:dLbl>
              <c:idx val="10"/>
              <c:layout>
                <c:manualLayout>
                  <c:x val="-4.1666666666666664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6C7-4317-B010-E0A3F6C5C2C5}"/>
                </c:ext>
              </c:extLst>
            </c:dLbl>
            <c:dLbl>
              <c:idx val="11"/>
              <c:layout>
                <c:manualLayout>
                  <c:x val="-1.1111111111111212E-2"/>
                  <c:y val="1.85185185185184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6C7-4317-B010-E0A3F6C5C2C5}"/>
                </c:ext>
              </c:extLst>
            </c:dLbl>
            <c:dLbl>
              <c:idx val="12"/>
              <c:layout>
                <c:manualLayout>
                  <c:x val="-1.3888779527558954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manualLayout>
                      <c:w val="6.0902668416447932E-2"/>
                      <c:h val="6.9375182268883062E-2"/>
                    </c:manualLayout>
                  </c15:layout>
                </c:ext>
                <c:ext xmlns:c16="http://schemas.microsoft.com/office/drawing/2014/chart" uri="{C3380CC4-5D6E-409C-BE32-E72D297353CC}">
                  <c16:uniqueId val="{00000007-A6C7-4317-B010-E0A3F6C5C2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'g18.6'!$A$21:$A$34</c:f>
              <c:numCache>
                <c:formatCode>General</c:formatCode>
                <c:ptCount val="1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numCache>
            </c:numRef>
          </c:cat>
          <c:val>
            <c:numRef>
              <c:f>'g18.6'!$B$21:$B$34</c:f>
              <c:numCache>
                <c:formatCode>0.0</c:formatCode>
                <c:ptCount val="14"/>
                <c:pt idx="0">
                  <c:v>3.8</c:v>
                </c:pt>
                <c:pt idx="1">
                  <c:v>2.23</c:v>
                </c:pt>
                <c:pt idx="2">
                  <c:v>2.9</c:v>
                </c:pt>
                <c:pt idx="3">
                  <c:v>3.17</c:v>
                </c:pt>
                <c:pt idx="4">
                  <c:v>3.53</c:v>
                </c:pt>
                <c:pt idx="5">
                  <c:v>3.35</c:v>
                </c:pt>
                <c:pt idx="6">
                  <c:v>3.68</c:v>
                </c:pt>
                <c:pt idx="7">
                  <c:v>3.47</c:v>
                </c:pt>
                <c:pt idx="8">
                  <c:v>4.54</c:v>
                </c:pt>
                <c:pt idx="9">
                  <c:v>5.0199999999999996</c:v>
                </c:pt>
                <c:pt idx="10">
                  <c:v>4.93</c:v>
                </c:pt>
                <c:pt idx="11">
                  <c:v>5</c:v>
                </c:pt>
                <c:pt idx="12">
                  <c:v>5.16</c:v>
                </c:pt>
                <c:pt idx="13">
                  <c:v>6.21</c:v>
                </c:pt>
              </c:numCache>
            </c:numRef>
          </c:val>
          <c:smooth val="0"/>
          <c:extLst>
            <c:ext xmlns:c16="http://schemas.microsoft.com/office/drawing/2014/chart" uri="{C3380CC4-5D6E-409C-BE32-E72D297353CC}">
              <c16:uniqueId val="{00000002-CA70-4C49-B11C-9C69D7217C4F}"/>
            </c:ext>
          </c:extLst>
        </c:ser>
        <c:dLbls>
          <c:showLegendKey val="0"/>
          <c:showVal val="0"/>
          <c:showCatName val="0"/>
          <c:showSerName val="0"/>
          <c:showPercent val="0"/>
          <c:showBubbleSize val="0"/>
        </c:dLbls>
        <c:marker val="1"/>
        <c:smooth val="0"/>
        <c:axId val="514439664"/>
        <c:axId val="514444256"/>
      </c:lineChart>
      <c:catAx>
        <c:axId val="51443966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4444256"/>
        <c:crosses val="autoZero"/>
        <c:auto val="1"/>
        <c:lblAlgn val="ctr"/>
        <c:lblOffset val="100"/>
        <c:noMultiLvlLbl val="0"/>
      </c:catAx>
      <c:valAx>
        <c:axId val="514444256"/>
        <c:scaling>
          <c:orientation val="minMax"/>
          <c:min val="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4439664"/>
        <c:crosses val="autoZero"/>
        <c:crossBetween val="between"/>
      </c:valAx>
      <c:spPr>
        <a:noFill/>
        <a:ln>
          <a:noFill/>
        </a:ln>
        <a:effectLst/>
      </c:spPr>
    </c:plotArea>
    <c:legend>
      <c:legendPos val="b"/>
      <c:layout>
        <c:manualLayout>
          <c:xMode val="edge"/>
          <c:yMode val="edge"/>
          <c:x val="0.4530328083989501"/>
          <c:y val="0.89409667541557303"/>
          <c:w val="0.5106010498687664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Por</a:t>
            </a:r>
            <a:r>
              <a:rPr lang="pt-BR" sz="1000" baseline="0"/>
              <a:t> crianças da mesma faixa etária (%)</a:t>
            </a:r>
            <a:endParaRPr lang="pt-BR" sz="1000"/>
          </a:p>
        </c:rich>
      </c:tx>
      <c:layout>
        <c:manualLayout>
          <c:xMode val="edge"/>
          <c:yMode val="edge"/>
          <c:x val="1.2729002624671932E-2"/>
          <c:y val="2.314814814814814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1"/>
          <c:tx>
            <c:strRef>
              <c:f>'g18.7'!$A$54</c:f>
              <c:strCache>
                <c:ptCount val="1"/>
                <c:pt idx="0">
                  <c:v>NE</c:v>
                </c:pt>
              </c:strCache>
            </c:strRef>
          </c:tx>
          <c:spPr>
            <a:solidFill>
              <a:srgbClr val="FF2121"/>
            </a:solidFill>
            <a:ln>
              <a:noFill/>
            </a:ln>
            <a:effectLst/>
          </c:spPr>
          <c:invertIfNegative val="0"/>
          <c:cat>
            <c:numRef>
              <c:f>'g18.7'!$B$52:$U$52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'g18.7'!$B$54:$U$54</c:f>
              <c:numCache>
                <c:formatCode>0.00</c:formatCode>
                <c:ptCount val="20"/>
                <c:pt idx="0">
                  <c:v>0.53077977608168536</c:v>
                </c:pt>
                <c:pt idx="1">
                  <c:v>0.49081792445310085</c:v>
                </c:pt>
                <c:pt idx="2">
                  <c:v>0.47973384535488428</c:v>
                </c:pt>
                <c:pt idx="3">
                  <c:v>0.46924658261451496</c:v>
                </c:pt>
                <c:pt idx="4">
                  <c:v>0.4250362851713485</c:v>
                </c:pt>
                <c:pt idx="5">
                  <c:v>0.40995057073239061</c:v>
                </c:pt>
                <c:pt idx="6">
                  <c:v>0.3787135036703862</c:v>
                </c:pt>
                <c:pt idx="7">
                  <c:v>0.3627087323251047</c:v>
                </c:pt>
                <c:pt idx="8">
                  <c:v>0.34798303775213368</c:v>
                </c:pt>
                <c:pt idx="9">
                  <c:v>0.34069680599220664</c:v>
                </c:pt>
                <c:pt idx="10">
                  <c:v>0.31154066458919161</c:v>
                </c:pt>
                <c:pt idx="11">
                  <c:v>0.31085430900997651</c:v>
                </c:pt>
                <c:pt idx="12">
                  <c:v>0.30216742681921793</c:v>
                </c:pt>
                <c:pt idx="13">
                  <c:v>0.31126331455000661</c:v>
                </c:pt>
                <c:pt idx="14">
                  <c:v>0.30210858131457885</c:v>
                </c:pt>
                <c:pt idx="15">
                  <c:v>0.2991584347309959</c:v>
                </c:pt>
                <c:pt idx="16">
                  <c:v>0.300621970288937</c:v>
                </c:pt>
                <c:pt idx="17">
                  <c:v>0.3041360860885588</c:v>
                </c:pt>
                <c:pt idx="18">
                  <c:v>0.30513423231645959</c:v>
                </c:pt>
                <c:pt idx="19">
                  <c:v>0.30096350861769483</c:v>
                </c:pt>
              </c:numCache>
            </c:numRef>
          </c:val>
          <c:extLst>
            <c:ext xmlns:c16="http://schemas.microsoft.com/office/drawing/2014/chart" uri="{C3380CC4-5D6E-409C-BE32-E72D297353CC}">
              <c16:uniqueId val="{00000000-4ADF-430D-A8A5-6154FFE54206}"/>
            </c:ext>
          </c:extLst>
        </c:ser>
        <c:ser>
          <c:idx val="2"/>
          <c:order val="2"/>
          <c:tx>
            <c:strRef>
              <c:f>'g18.7'!$A$55</c:f>
              <c:strCache>
                <c:ptCount val="1"/>
                <c:pt idx="0">
                  <c:v>BR</c:v>
                </c:pt>
              </c:strCache>
            </c:strRef>
          </c:tx>
          <c:spPr>
            <a:solidFill>
              <a:srgbClr val="FFC000"/>
            </a:solidFill>
            <a:ln>
              <a:noFill/>
            </a:ln>
            <a:effectLst/>
          </c:spPr>
          <c:invertIfNegative val="0"/>
          <c:cat>
            <c:numRef>
              <c:f>'g18.7'!$B$52:$U$52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'g18.7'!$B$55:$U$55</c:f>
              <c:numCache>
                <c:formatCode>0.00</c:formatCode>
                <c:ptCount val="20"/>
                <c:pt idx="0">
                  <c:v>0.45897920299217243</c:v>
                </c:pt>
                <c:pt idx="1">
                  <c:v>0.42041378851997419</c:v>
                </c:pt>
                <c:pt idx="2">
                  <c:v>0.39916583797181948</c:v>
                </c:pt>
                <c:pt idx="3">
                  <c:v>0.39352645900778616</c:v>
                </c:pt>
                <c:pt idx="4">
                  <c:v>0.37164973103258614</c:v>
                </c:pt>
                <c:pt idx="5">
                  <c:v>0.35489905549737144</c:v>
                </c:pt>
                <c:pt idx="6">
                  <c:v>0.33945547294109107</c:v>
                </c:pt>
                <c:pt idx="7">
                  <c:v>0.32238244818509737</c:v>
                </c:pt>
                <c:pt idx="8">
                  <c:v>0.31757843556696708</c:v>
                </c:pt>
                <c:pt idx="9">
                  <c:v>0.31173558332741425</c:v>
                </c:pt>
                <c:pt idx="10">
                  <c:v>0.29637179894969684</c:v>
                </c:pt>
                <c:pt idx="11">
                  <c:v>0.29750821234933333</c:v>
                </c:pt>
                <c:pt idx="12">
                  <c:v>0.29591984044736386</c:v>
                </c:pt>
                <c:pt idx="13">
                  <c:v>0.29908782274258444</c:v>
                </c:pt>
                <c:pt idx="14">
                  <c:v>0.29814301425753809</c:v>
                </c:pt>
                <c:pt idx="15">
                  <c:v>0.2924193261653415</c:v>
                </c:pt>
                <c:pt idx="16">
                  <c:v>0.29261307698992295</c:v>
                </c:pt>
                <c:pt idx="17">
                  <c:v>0.29344510443654237</c:v>
                </c:pt>
                <c:pt idx="18">
                  <c:v>0.29424733867373015</c:v>
                </c:pt>
                <c:pt idx="19">
                  <c:v>0.29344105185716818</c:v>
                </c:pt>
              </c:numCache>
            </c:numRef>
          </c:val>
          <c:extLst>
            <c:ext xmlns:c16="http://schemas.microsoft.com/office/drawing/2014/chart" uri="{C3380CC4-5D6E-409C-BE32-E72D297353CC}">
              <c16:uniqueId val="{00000001-4ADF-430D-A8A5-6154FFE54206}"/>
            </c:ext>
          </c:extLst>
        </c:ser>
        <c:dLbls>
          <c:showLegendKey val="0"/>
          <c:showVal val="0"/>
          <c:showCatName val="0"/>
          <c:showSerName val="0"/>
          <c:showPercent val="0"/>
          <c:showBubbleSize val="0"/>
        </c:dLbls>
        <c:gapWidth val="150"/>
        <c:axId val="533085920"/>
        <c:axId val="533078704"/>
      </c:barChart>
      <c:lineChart>
        <c:grouping val="standard"/>
        <c:varyColors val="0"/>
        <c:ser>
          <c:idx val="0"/>
          <c:order val="0"/>
          <c:tx>
            <c:strRef>
              <c:f>'g18.7'!$A$53</c:f>
              <c:strCache>
                <c:ptCount val="1"/>
                <c:pt idx="0">
                  <c:v>SE</c:v>
                </c:pt>
              </c:strCache>
            </c:strRef>
          </c:tx>
          <c:spPr>
            <a:ln w="28575" cap="rnd">
              <a:solidFill>
                <a:srgbClr val="00B050"/>
              </a:solidFill>
              <a:round/>
            </a:ln>
            <a:effectLst/>
          </c:spPr>
          <c:marker>
            <c:symbol val="none"/>
          </c:marker>
          <c:dLbls>
            <c:dLbl>
              <c:idx val="0"/>
              <c:layout>
                <c:manualLayout>
                  <c:x val="-6.3888888888888884E-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F760-484B-894A-AACA90CB2997}"/>
                </c:ext>
              </c:extLst>
            </c:dLbl>
            <c:dLbl>
              <c:idx val="2"/>
              <c:layout>
                <c:manualLayout>
                  <c:x val="-6.9444444444444448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F760-484B-894A-AACA90CB2997}"/>
                </c:ext>
              </c:extLst>
            </c:dLbl>
            <c:dLbl>
              <c:idx val="3"/>
              <c:layout>
                <c:manualLayout>
                  <c:x val="-3.8888779527559057E-2"/>
                  <c:y val="-2.314814814814814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manualLayout>
                      <c:w val="6.0902668416447932E-2"/>
                      <c:h val="8.789370078740158E-2"/>
                    </c:manualLayout>
                  </c15:layout>
                </c:ext>
                <c:ext xmlns:c16="http://schemas.microsoft.com/office/drawing/2014/chart" uri="{C3380CC4-5D6E-409C-BE32-E72D297353CC}">
                  <c16:uniqueId val="{0000001B-F760-484B-894A-AACA90CB2997}"/>
                </c:ext>
              </c:extLst>
            </c:dLbl>
            <c:dLbl>
              <c:idx val="4"/>
              <c:layout>
                <c:manualLayout>
                  <c:x val="-7.7777777777777779E-2"/>
                  <c:y val="4.629629629629586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760-484B-894A-AACA90CB2997}"/>
                </c:ext>
              </c:extLst>
            </c:dLbl>
            <c:dLbl>
              <c:idx val="5"/>
              <c:layout>
                <c:manualLayout>
                  <c:x val="-0.05"/>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F760-484B-894A-AACA90CB2997}"/>
                </c:ext>
              </c:extLst>
            </c:dLbl>
            <c:dLbl>
              <c:idx val="6"/>
              <c:layout>
                <c:manualLayout>
                  <c:x val="-4.166666666666672E-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F760-484B-894A-AACA90CB2997}"/>
                </c:ext>
              </c:extLst>
            </c:dLbl>
            <c:dLbl>
              <c:idx val="7"/>
              <c:layout>
                <c:manualLayout>
                  <c:x val="-4.1666666666666664E-2"/>
                  <c:y val="-2.77777777777777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F760-484B-894A-AACA90CB2997}"/>
                </c:ext>
              </c:extLst>
            </c:dLbl>
            <c:dLbl>
              <c:idx val="8"/>
              <c:layout>
                <c:manualLayout>
                  <c:x val="-3.0555555555555607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760-484B-894A-AACA90CB2997}"/>
                </c:ext>
              </c:extLst>
            </c:dLbl>
            <c:dLbl>
              <c:idx val="9"/>
              <c:layout>
                <c:manualLayout>
                  <c:x val="-3.0555555555555555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F760-484B-894A-AACA90CB2997}"/>
                </c:ext>
              </c:extLst>
            </c:dLbl>
            <c:dLbl>
              <c:idx val="10"/>
              <c:layout>
                <c:manualLayout>
                  <c:x val="-3.3333333333333333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F760-484B-894A-AACA90CB2997}"/>
                </c:ext>
              </c:extLst>
            </c:dLbl>
            <c:dLbl>
              <c:idx val="11"/>
              <c:layout>
                <c:manualLayout>
                  <c:x val="-5.00000000000001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F760-484B-894A-AACA90CB2997}"/>
                </c:ext>
              </c:extLst>
            </c:dLbl>
            <c:dLbl>
              <c:idx val="12"/>
              <c:layout>
                <c:manualLayout>
                  <c:x val="-3.0555555555555659E-2"/>
                  <c:y val="-3.24074074074074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760-484B-894A-AACA90CB2997}"/>
                </c:ext>
              </c:extLst>
            </c:dLbl>
            <c:dLbl>
              <c:idx val="13"/>
              <c:layout>
                <c:manualLayout>
                  <c:x val="-6.3888888888888884E-2"/>
                  <c:y val="2.31481481481480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F760-484B-894A-AACA90CB2997}"/>
                </c:ext>
              </c:extLst>
            </c:dLbl>
            <c:dLbl>
              <c:idx val="14"/>
              <c:layout>
                <c:manualLayout>
                  <c:x val="-0.05"/>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F760-484B-894A-AACA90CB2997}"/>
                </c:ext>
              </c:extLst>
            </c:dLbl>
            <c:dLbl>
              <c:idx val="15"/>
              <c:layout>
                <c:manualLayout>
                  <c:x val="-3.3333333333333333E-2"/>
                  <c:y val="-2.31481481481482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760-484B-894A-AACA90CB2997}"/>
                </c:ext>
              </c:extLst>
            </c:dLbl>
            <c:dLbl>
              <c:idx val="16"/>
              <c:layout>
                <c:manualLayout>
                  <c:x val="-5.00000000000001E-2"/>
                  <c:y val="1.85185185185184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F760-484B-894A-AACA90CB2997}"/>
                </c:ext>
              </c:extLst>
            </c:dLbl>
            <c:dLbl>
              <c:idx val="17"/>
              <c:layout>
                <c:manualLayout>
                  <c:x val="-0.05"/>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F760-484B-894A-AACA90CB2997}"/>
                </c:ext>
              </c:extLst>
            </c:dLbl>
            <c:dLbl>
              <c:idx val="18"/>
              <c:layout>
                <c:manualLayout>
                  <c:x val="-4.4444444444444543E-2"/>
                  <c:y val="-2.31481481481481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F760-484B-894A-AACA90CB29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'g18.7'!$B$52:$U$52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'g18.7'!$B$53:$U$53</c:f>
              <c:numCache>
                <c:formatCode>0.00</c:formatCode>
                <c:ptCount val="20"/>
                <c:pt idx="0">
                  <c:v>0.65868868065138064</c:v>
                </c:pt>
                <c:pt idx="1">
                  <c:v>0.6778729012012098</c:v>
                </c:pt>
                <c:pt idx="2">
                  <c:v>0.57469103895493634</c:v>
                </c:pt>
                <c:pt idx="3">
                  <c:v>0.51855703424724908</c:v>
                </c:pt>
                <c:pt idx="4">
                  <c:v>0.46041380865577963</c:v>
                </c:pt>
                <c:pt idx="5">
                  <c:v>0.48479965879202902</c:v>
                </c:pt>
                <c:pt idx="6">
                  <c:v>0.43510631097531499</c:v>
                </c:pt>
                <c:pt idx="7">
                  <c:v>0.38567955059948017</c:v>
                </c:pt>
                <c:pt idx="8">
                  <c:v>0.3863878770803566</c:v>
                </c:pt>
                <c:pt idx="9">
                  <c:v>0.35144425632343135</c:v>
                </c:pt>
                <c:pt idx="10">
                  <c:v>0.31528752339820343</c:v>
                </c:pt>
                <c:pt idx="11">
                  <c:v>0.34769366750262237</c:v>
                </c:pt>
                <c:pt idx="12">
                  <c:v>0.3461819757835144</c:v>
                </c:pt>
                <c:pt idx="13">
                  <c:v>0.3232218667577047</c:v>
                </c:pt>
                <c:pt idx="14">
                  <c:v>0.35046728971962615</c:v>
                </c:pt>
                <c:pt idx="15">
                  <c:v>0.34959883958116134</c:v>
                </c:pt>
                <c:pt idx="16">
                  <c:v>0.32576092130694367</c:v>
                </c:pt>
                <c:pt idx="17">
                  <c:v>0.33797297375636959</c:v>
                </c:pt>
                <c:pt idx="18">
                  <c:v>0.37866373255922836</c:v>
                </c:pt>
                <c:pt idx="19">
                  <c:v>0.37069174148382944</c:v>
                </c:pt>
              </c:numCache>
            </c:numRef>
          </c:val>
          <c:smooth val="0"/>
          <c:extLst>
            <c:ext xmlns:c16="http://schemas.microsoft.com/office/drawing/2014/chart" uri="{C3380CC4-5D6E-409C-BE32-E72D297353CC}">
              <c16:uniqueId val="{00000002-4ADF-430D-A8A5-6154FFE54206}"/>
            </c:ext>
          </c:extLst>
        </c:ser>
        <c:dLbls>
          <c:showLegendKey val="0"/>
          <c:showVal val="0"/>
          <c:showCatName val="0"/>
          <c:showSerName val="0"/>
          <c:showPercent val="0"/>
          <c:showBubbleSize val="0"/>
        </c:dLbls>
        <c:marker val="1"/>
        <c:smooth val="0"/>
        <c:axId val="533085920"/>
        <c:axId val="533078704"/>
      </c:lineChart>
      <c:catAx>
        <c:axId val="53308592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3078704"/>
        <c:crosses val="autoZero"/>
        <c:auto val="1"/>
        <c:lblAlgn val="ctr"/>
        <c:lblOffset val="100"/>
        <c:noMultiLvlLbl val="0"/>
      </c:catAx>
      <c:valAx>
        <c:axId val="533078704"/>
        <c:scaling>
          <c:orientation val="minMax"/>
          <c:max val="0.70000000000000007"/>
        </c:scaling>
        <c:delete val="1"/>
        <c:axPos val="l"/>
        <c:numFmt formatCode="0.00" sourceLinked="1"/>
        <c:majorTickMark val="none"/>
        <c:minorTickMark val="none"/>
        <c:tickLblPos val="nextTo"/>
        <c:crossAx val="533085920"/>
        <c:crosses val="autoZero"/>
        <c:crossBetween val="between"/>
      </c:valAx>
      <c:spPr>
        <a:noFill/>
        <a:ln w="25400">
          <a:noFill/>
        </a:ln>
        <a:effectLst/>
      </c:spPr>
    </c:plotArea>
    <c:legend>
      <c:legendPos val="b"/>
      <c:layout>
        <c:manualLayout>
          <c:xMode val="edge"/>
          <c:yMode val="edge"/>
          <c:x val="0.47803280839895002"/>
          <c:y val="0.89409667541557303"/>
          <c:w val="0.335050524934383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Por</a:t>
            </a:r>
            <a:r>
              <a:rPr lang="pt-BR" sz="1000" baseline="0"/>
              <a:t> pessoas da mesma faixa etária (%)</a:t>
            </a:r>
            <a:endParaRPr lang="pt-BR" sz="1000"/>
          </a:p>
        </c:rich>
      </c:tx>
      <c:layout>
        <c:manualLayout>
          <c:xMode val="edge"/>
          <c:yMode val="edge"/>
          <c:x val="1.2729002624671932E-2"/>
          <c:y val="2.3148148148148147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1"/>
          <c:tx>
            <c:strRef>
              <c:f>'g18.8'!$A$54</c:f>
              <c:strCache>
                <c:ptCount val="1"/>
                <c:pt idx="0">
                  <c:v>NE</c:v>
                </c:pt>
              </c:strCache>
            </c:strRef>
          </c:tx>
          <c:spPr>
            <a:solidFill>
              <a:srgbClr val="FF2121"/>
            </a:solidFill>
            <a:ln>
              <a:noFill/>
            </a:ln>
            <a:effectLst/>
          </c:spPr>
          <c:invertIfNegative val="0"/>
          <c:cat>
            <c:numRef>
              <c:f>'g18.8'!$B$52:$U$52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'g18.8'!$B$54:$U$54</c:f>
              <c:numCache>
                <c:formatCode>0.00</c:formatCode>
                <c:ptCount val="20"/>
                <c:pt idx="0">
                  <c:v>0.3031009032220871</c:v>
                </c:pt>
                <c:pt idx="1">
                  <c:v>0.31229800661074131</c:v>
                </c:pt>
                <c:pt idx="2">
                  <c:v>0.31980637372254078</c:v>
                </c:pt>
                <c:pt idx="3">
                  <c:v>0.31906559513203381</c:v>
                </c:pt>
                <c:pt idx="4">
                  <c:v>0.32453762311928575</c:v>
                </c:pt>
                <c:pt idx="5">
                  <c:v>0.31926571900992684</c:v>
                </c:pt>
                <c:pt idx="6">
                  <c:v>0.3194169346783915</c:v>
                </c:pt>
                <c:pt idx="7">
                  <c:v>0.32411335595669327</c:v>
                </c:pt>
                <c:pt idx="8">
                  <c:v>0.33707600727261161</c:v>
                </c:pt>
                <c:pt idx="9">
                  <c:v>0.34190871925923688</c:v>
                </c:pt>
                <c:pt idx="10">
                  <c:v>0.3463463725389595</c:v>
                </c:pt>
                <c:pt idx="11">
                  <c:v>0.35808583174546649</c:v>
                </c:pt>
                <c:pt idx="12">
                  <c:v>0.36254912280430729</c:v>
                </c:pt>
                <c:pt idx="13">
                  <c:v>0.36800435137462939</c:v>
                </c:pt>
                <c:pt idx="14">
                  <c:v>0.36972907831263402</c:v>
                </c:pt>
                <c:pt idx="15">
                  <c:v>0.37842589077587957</c:v>
                </c:pt>
                <c:pt idx="16">
                  <c:v>0.38803862856658411</c:v>
                </c:pt>
                <c:pt idx="17">
                  <c:v>0.38899626450754315</c:v>
                </c:pt>
                <c:pt idx="18">
                  <c:v>0.37783388747199081</c:v>
                </c:pt>
                <c:pt idx="19">
                  <c:v>0.37489699713338998</c:v>
                </c:pt>
              </c:numCache>
            </c:numRef>
          </c:val>
          <c:extLst>
            <c:ext xmlns:c16="http://schemas.microsoft.com/office/drawing/2014/chart" uri="{C3380CC4-5D6E-409C-BE32-E72D297353CC}">
              <c16:uniqueId val="{00000000-8A5E-4952-A3E2-90975DF1E9F2}"/>
            </c:ext>
          </c:extLst>
        </c:ser>
        <c:ser>
          <c:idx val="2"/>
          <c:order val="2"/>
          <c:tx>
            <c:strRef>
              <c:f>'g18.8'!$A$55</c:f>
              <c:strCache>
                <c:ptCount val="1"/>
                <c:pt idx="0">
                  <c:v>BR</c:v>
                </c:pt>
              </c:strCache>
            </c:strRef>
          </c:tx>
          <c:spPr>
            <a:solidFill>
              <a:srgbClr val="FFC000"/>
            </a:solidFill>
            <a:ln>
              <a:noFill/>
            </a:ln>
            <a:effectLst/>
          </c:spPr>
          <c:invertIfNegative val="0"/>
          <c:cat>
            <c:numRef>
              <c:f>'g18.8'!$B$52:$U$52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'g18.8'!$B$55:$U$55</c:f>
              <c:numCache>
                <c:formatCode>0.00</c:formatCode>
                <c:ptCount val="20"/>
                <c:pt idx="0">
                  <c:v>0.38527088967070061</c:v>
                </c:pt>
                <c:pt idx="1">
                  <c:v>0.38503304594760823</c:v>
                </c:pt>
                <c:pt idx="2">
                  <c:v>0.3846593670069669</c:v>
                </c:pt>
                <c:pt idx="3">
                  <c:v>0.38355145269654073</c:v>
                </c:pt>
                <c:pt idx="4">
                  <c:v>0.38571483852724431</c:v>
                </c:pt>
                <c:pt idx="5">
                  <c:v>0.37297707098019894</c:v>
                </c:pt>
                <c:pt idx="6">
                  <c:v>0.37442731724503947</c:v>
                </c:pt>
                <c:pt idx="7">
                  <c:v>0.37436092970340912</c:v>
                </c:pt>
                <c:pt idx="8">
                  <c:v>0.38025479219807018</c:v>
                </c:pt>
                <c:pt idx="9">
                  <c:v>0.3827983804805134</c:v>
                </c:pt>
                <c:pt idx="10">
                  <c:v>0.38682939570044317</c:v>
                </c:pt>
                <c:pt idx="11">
                  <c:v>0.39013236126628986</c:v>
                </c:pt>
                <c:pt idx="12">
                  <c:v>0.38920729265180243</c:v>
                </c:pt>
                <c:pt idx="13">
                  <c:v>0.39131304068973793</c:v>
                </c:pt>
                <c:pt idx="14">
                  <c:v>0.39013723436802206</c:v>
                </c:pt>
                <c:pt idx="15">
                  <c:v>0.39276956173288036</c:v>
                </c:pt>
                <c:pt idx="16">
                  <c:v>0.40423558755378436</c:v>
                </c:pt>
                <c:pt idx="17">
                  <c:v>0.39781194693744198</c:v>
                </c:pt>
                <c:pt idx="18">
                  <c:v>0.39522415840333353</c:v>
                </c:pt>
                <c:pt idx="19">
                  <c:v>0.39599783087440921</c:v>
                </c:pt>
              </c:numCache>
            </c:numRef>
          </c:val>
          <c:extLst>
            <c:ext xmlns:c16="http://schemas.microsoft.com/office/drawing/2014/chart" uri="{C3380CC4-5D6E-409C-BE32-E72D297353CC}">
              <c16:uniqueId val="{00000001-8A5E-4952-A3E2-90975DF1E9F2}"/>
            </c:ext>
          </c:extLst>
        </c:ser>
        <c:dLbls>
          <c:showLegendKey val="0"/>
          <c:showVal val="0"/>
          <c:showCatName val="0"/>
          <c:showSerName val="0"/>
          <c:showPercent val="0"/>
          <c:showBubbleSize val="0"/>
        </c:dLbls>
        <c:gapWidth val="150"/>
        <c:axId val="533085920"/>
        <c:axId val="533078704"/>
      </c:barChart>
      <c:lineChart>
        <c:grouping val="standard"/>
        <c:varyColors val="0"/>
        <c:ser>
          <c:idx val="0"/>
          <c:order val="0"/>
          <c:tx>
            <c:strRef>
              <c:f>'g18.8'!$A$53</c:f>
              <c:strCache>
                <c:ptCount val="1"/>
                <c:pt idx="0">
                  <c:v>SE</c:v>
                </c:pt>
              </c:strCache>
            </c:strRef>
          </c:tx>
          <c:spPr>
            <a:ln w="28575" cap="rnd">
              <a:solidFill>
                <a:srgbClr val="00B050"/>
              </a:solidFill>
              <a:round/>
            </a:ln>
            <a:effectLst/>
          </c:spPr>
          <c:marker>
            <c:symbol val="none"/>
          </c:marker>
          <c:cat>
            <c:numRef>
              <c:f>'g18.8'!$B$52:$U$52</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'g18.8'!$B$53:$U$53</c:f>
              <c:numCache>
                <c:formatCode>0.00</c:formatCode>
                <c:ptCount val="20"/>
                <c:pt idx="0">
                  <c:v>0.33732746775927858</c:v>
                </c:pt>
                <c:pt idx="1">
                  <c:v>0.33042603153304262</c:v>
                </c:pt>
                <c:pt idx="2">
                  <c:v>0.33642023498184942</c:v>
                </c:pt>
                <c:pt idx="3">
                  <c:v>0.31919091988667225</c:v>
                </c:pt>
                <c:pt idx="4">
                  <c:v>0.32577197373125338</c:v>
                </c:pt>
                <c:pt idx="5">
                  <c:v>0.3200255004079719</c:v>
                </c:pt>
                <c:pt idx="6">
                  <c:v>0.31924980546334863</c:v>
                </c:pt>
                <c:pt idx="7">
                  <c:v>0.31136432465172625</c:v>
                </c:pt>
                <c:pt idx="8">
                  <c:v>0.33180719172796957</c:v>
                </c:pt>
                <c:pt idx="9">
                  <c:v>0.34053967327573864</c:v>
                </c:pt>
                <c:pt idx="10">
                  <c:v>0.34927039645821056</c:v>
                </c:pt>
                <c:pt idx="11">
                  <c:v>0.35207276901759632</c:v>
                </c:pt>
                <c:pt idx="12">
                  <c:v>0.3661679366668521</c:v>
                </c:pt>
                <c:pt idx="13">
                  <c:v>0.37652198173850598</c:v>
                </c:pt>
                <c:pt idx="14">
                  <c:v>0.36948606159874103</c:v>
                </c:pt>
                <c:pt idx="15">
                  <c:v>0.40270679256584019</c:v>
                </c:pt>
                <c:pt idx="16">
                  <c:v>0.40337938691627268</c:v>
                </c:pt>
                <c:pt idx="17">
                  <c:v>0.38917996300220387</c:v>
                </c:pt>
                <c:pt idx="18">
                  <c:v>0.37020719893189896</c:v>
                </c:pt>
                <c:pt idx="19">
                  <c:v>0.36525661582094349</c:v>
                </c:pt>
              </c:numCache>
            </c:numRef>
          </c:val>
          <c:smooth val="0"/>
          <c:extLst>
            <c:ext xmlns:c16="http://schemas.microsoft.com/office/drawing/2014/chart" uri="{C3380CC4-5D6E-409C-BE32-E72D297353CC}">
              <c16:uniqueId val="{00000014-8A5E-4952-A3E2-90975DF1E9F2}"/>
            </c:ext>
          </c:extLst>
        </c:ser>
        <c:dLbls>
          <c:showLegendKey val="0"/>
          <c:showVal val="0"/>
          <c:showCatName val="0"/>
          <c:showSerName val="0"/>
          <c:showPercent val="0"/>
          <c:showBubbleSize val="0"/>
        </c:dLbls>
        <c:marker val="1"/>
        <c:smooth val="0"/>
        <c:axId val="533085920"/>
        <c:axId val="533078704"/>
      </c:lineChart>
      <c:catAx>
        <c:axId val="53308592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3078704"/>
        <c:crosses val="autoZero"/>
        <c:auto val="1"/>
        <c:lblAlgn val="ctr"/>
        <c:lblOffset val="100"/>
        <c:noMultiLvlLbl val="0"/>
      </c:catAx>
      <c:valAx>
        <c:axId val="533078704"/>
        <c:scaling>
          <c:orientation val="minMax"/>
          <c:max val="0.4"/>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3085920"/>
        <c:crosses val="autoZero"/>
        <c:crossBetween val="between"/>
        <c:majorUnit val="5.000000000000001E-2"/>
      </c:valAx>
      <c:spPr>
        <a:noFill/>
        <a:ln w="25400">
          <a:noFill/>
        </a:ln>
        <a:effectLst/>
      </c:spPr>
    </c:plotArea>
    <c:legend>
      <c:legendPos val="b"/>
      <c:layout>
        <c:manualLayout>
          <c:xMode val="edge"/>
          <c:yMode val="edge"/>
          <c:x val="0.47803280839895002"/>
          <c:y val="0.89409667541557303"/>
          <c:w val="0.335050524934383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992350202455843E-2"/>
          <c:y val="0.11176503578078381"/>
          <c:w val="0.93394399820625451"/>
          <c:h val="0.71139115089246319"/>
        </c:manualLayout>
      </c:layout>
      <c:barChart>
        <c:barDir val="bar"/>
        <c:grouping val="clustered"/>
        <c:varyColors val="0"/>
        <c:ser>
          <c:idx val="0"/>
          <c:order val="0"/>
          <c:tx>
            <c:strRef>
              <c:f>'[1]g25.1'!$C$42</c:f>
              <c:strCache>
                <c:ptCount val="1"/>
                <c:pt idx="0">
                  <c:v>2020</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4C72-4664-B087-EAA03A023BE3}"/>
              </c:ext>
            </c:extLst>
          </c:dPt>
          <c:dPt>
            <c:idx val="1"/>
            <c:invertIfNegative val="0"/>
            <c:bubble3D val="0"/>
            <c:spPr>
              <a:solidFill>
                <a:srgbClr val="FF2121"/>
              </a:solidFill>
              <a:ln>
                <a:noFill/>
              </a:ln>
              <a:effectLst/>
            </c:spPr>
            <c:extLst>
              <c:ext xmlns:c16="http://schemas.microsoft.com/office/drawing/2014/chart" uri="{C3380CC4-5D6E-409C-BE32-E72D297353CC}">
                <c16:uniqueId val="{00000003-4C72-4664-B087-EAA03A023BE3}"/>
              </c:ext>
            </c:extLst>
          </c:dPt>
          <c:dPt>
            <c:idx val="2"/>
            <c:invertIfNegative val="0"/>
            <c:bubble3D val="0"/>
            <c:spPr>
              <a:solidFill>
                <a:srgbClr val="00B050"/>
              </a:solidFill>
              <a:ln>
                <a:noFill/>
              </a:ln>
              <a:effectLst/>
            </c:spPr>
            <c:extLst>
              <c:ext xmlns:c16="http://schemas.microsoft.com/office/drawing/2014/chart" uri="{C3380CC4-5D6E-409C-BE32-E72D297353CC}">
                <c16:uniqueId val="{00000005-4C72-4664-B087-EAA03A023BE3}"/>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outEnd"/>
              <c:showLegendKey val="0"/>
              <c:showVal val="1"/>
              <c:showCatName val="0"/>
              <c:showSerName val="0"/>
              <c:showPercent val="0"/>
              <c:showBubbleSize val="0"/>
              <c:extLst>
                <c:ext xmlns:c16="http://schemas.microsoft.com/office/drawing/2014/chart" uri="{C3380CC4-5D6E-409C-BE32-E72D297353CC}">
                  <c16:uniqueId val="{00000001-4C72-4664-B087-EAA03A023BE3}"/>
                </c:ext>
              </c:extLst>
            </c:dLbl>
            <c:dLbl>
              <c:idx val="2"/>
              <c:tx>
                <c:rich>
                  <a:bodyPr/>
                  <a:lstStyle/>
                  <a:p>
                    <a:fld id="{DF81626A-B14D-4234-A801-A70A2A4F2613}" type="VALUE">
                      <a:rPr lang="en-US"/>
                      <a:pPr/>
                      <a:t>[VALOR]</a:t>
                    </a:fld>
                    <a:r>
                      <a:rPr lang="en-US"/>
                      <a:t> </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C72-4664-B087-EAA03A023B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'[1]g25.1'!$B$43:$B$50</c:f>
              <c:strCache>
                <c:ptCount val="8"/>
                <c:pt idx="0">
                  <c:v>BR</c:v>
                </c:pt>
                <c:pt idx="1">
                  <c:v>NE</c:v>
                </c:pt>
                <c:pt idx="2">
                  <c:v>SE</c:v>
                </c:pt>
                <c:pt idx="3">
                  <c:v>BA</c:v>
                </c:pt>
                <c:pt idx="4">
                  <c:v>RN</c:v>
                </c:pt>
                <c:pt idx="5">
                  <c:v>AL</c:v>
                </c:pt>
                <c:pt idx="6">
                  <c:v>PE</c:v>
                </c:pt>
                <c:pt idx="7">
                  <c:v>CE</c:v>
                </c:pt>
              </c:strCache>
            </c:strRef>
          </c:cat>
          <c:val>
            <c:numRef>
              <c:f>'[1]g25.1'!$C$43:$C$50</c:f>
              <c:numCache>
                <c:formatCode>General</c:formatCode>
                <c:ptCount val="8"/>
                <c:pt idx="0">
                  <c:v>18.21</c:v>
                </c:pt>
                <c:pt idx="1">
                  <c:v>31.3</c:v>
                </c:pt>
                <c:pt idx="2">
                  <c:v>30.32</c:v>
                </c:pt>
                <c:pt idx="3">
                  <c:v>31.03</c:v>
                </c:pt>
                <c:pt idx="4">
                  <c:v>31.27</c:v>
                </c:pt>
                <c:pt idx="5">
                  <c:v>31.6</c:v>
                </c:pt>
                <c:pt idx="6">
                  <c:v>32.08</c:v>
                </c:pt>
                <c:pt idx="7">
                  <c:v>37.369999999999997</c:v>
                </c:pt>
              </c:numCache>
            </c:numRef>
          </c:val>
          <c:extLst>
            <c:ext xmlns:c16="http://schemas.microsoft.com/office/drawing/2014/chart" uri="{C3380CC4-5D6E-409C-BE32-E72D297353CC}">
              <c16:uniqueId val="{00000006-4C72-4664-B087-EAA03A023BE3}"/>
            </c:ext>
          </c:extLst>
        </c:ser>
        <c:dLbls>
          <c:dLblPos val="outEnd"/>
          <c:showLegendKey val="0"/>
          <c:showVal val="1"/>
          <c:showCatName val="0"/>
          <c:showSerName val="0"/>
          <c:showPercent val="0"/>
          <c:showBubbleSize val="0"/>
        </c:dLbls>
        <c:gapWidth val="50"/>
        <c:axId val="318772568"/>
        <c:axId val="318769432"/>
      </c:barChart>
      <c:catAx>
        <c:axId val="318772568"/>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318769432"/>
        <c:crosses val="autoZero"/>
        <c:auto val="1"/>
        <c:lblAlgn val="ctr"/>
        <c:lblOffset val="100"/>
        <c:noMultiLvlLbl val="0"/>
      </c:catAx>
      <c:valAx>
        <c:axId val="318769432"/>
        <c:scaling>
          <c:orientation val="minMax"/>
        </c:scaling>
        <c:delete val="1"/>
        <c:axPos val="b"/>
        <c:numFmt formatCode="General" sourceLinked="1"/>
        <c:majorTickMark val="none"/>
        <c:minorTickMark val="none"/>
        <c:tickLblPos val="nextTo"/>
        <c:crossAx val="318772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112688321051695E-6"/>
          <c:y val="0.14844038090280035"/>
          <c:w val="0.87101705072144875"/>
          <c:h val="0.75087634878973464"/>
        </c:manualLayout>
      </c:layout>
      <c:barChart>
        <c:barDir val="bar"/>
        <c:grouping val="clustered"/>
        <c:varyColors val="0"/>
        <c:ser>
          <c:idx val="0"/>
          <c:order val="0"/>
          <c:tx>
            <c:strRef>
              <c:f>'g19.1'!$G$44</c:f>
              <c:strCache>
                <c:ptCount val="1"/>
                <c:pt idx="0">
                  <c:v>Variação</c:v>
                </c:pt>
              </c:strCache>
            </c:strRef>
          </c:tx>
          <c:spPr>
            <a:solidFill>
              <a:schemeClr val="accent1"/>
            </a:solidFill>
            <a:ln>
              <a:noFill/>
            </a:ln>
            <a:effectLst/>
          </c:spPr>
          <c:invertIfNegative val="0"/>
          <c:dPt>
            <c:idx val="1"/>
            <c:invertIfNegative val="0"/>
            <c:bubble3D val="0"/>
            <c:spPr>
              <a:solidFill>
                <a:srgbClr val="00B050"/>
              </a:solidFill>
              <a:ln>
                <a:noFill/>
              </a:ln>
              <a:effectLst/>
            </c:spPr>
            <c:extLst>
              <c:ext xmlns:c16="http://schemas.microsoft.com/office/drawing/2014/chart" uri="{C3380CC4-5D6E-409C-BE32-E72D297353CC}">
                <c16:uniqueId val="{00000001-E58E-4125-BCD0-411901FC261A}"/>
              </c:ext>
            </c:extLst>
          </c:dPt>
          <c:dPt>
            <c:idx val="4"/>
            <c:invertIfNegative val="0"/>
            <c:bubble3D val="0"/>
            <c:spPr>
              <a:solidFill>
                <a:srgbClr val="4674C6"/>
              </a:solidFill>
              <a:ln>
                <a:noFill/>
              </a:ln>
              <a:effectLst/>
            </c:spPr>
            <c:extLst>
              <c:ext xmlns:c16="http://schemas.microsoft.com/office/drawing/2014/chart" uri="{C3380CC4-5D6E-409C-BE32-E72D297353CC}">
                <c16:uniqueId val="{0000000A-C60E-4150-8D1E-5674399035C0}"/>
              </c:ext>
            </c:extLst>
          </c:dPt>
          <c:dPt>
            <c:idx val="5"/>
            <c:invertIfNegative val="0"/>
            <c:bubble3D val="0"/>
            <c:spPr>
              <a:solidFill>
                <a:srgbClr val="4674C6"/>
              </a:solidFill>
              <a:ln>
                <a:noFill/>
              </a:ln>
              <a:effectLst/>
            </c:spPr>
            <c:extLst>
              <c:ext xmlns:c16="http://schemas.microsoft.com/office/drawing/2014/chart" uri="{C3380CC4-5D6E-409C-BE32-E72D297353CC}">
                <c16:uniqueId val="{0000000B-C60E-4150-8D1E-5674399035C0}"/>
              </c:ext>
            </c:extLst>
          </c:dPt>
          <c:dPt>
            <c:idx val="6"/>
            <c:invertIfNegative val="0"/>
            <c:bubble3D val="0"/>
            <c:spPr>
              <a:solidFill>
                <a:srgbClr val="FF2121"/>
              </a:solidFill>
              <a:ln>
                <a:noFill/>
              </a:ln>
              <a:effectLst/>
            </c:spPr>
            <c:extLst>
              <c:ext xmlns:c16="http://schemas.microsoft.com/office/drawing/2014/chart" uri="{C3380CC4-5D6E-409C-BE32-E72D297353CC}">
                <c16:uniqueId val="{00000003-E58E-4125-BCD0-411901FC261A}"/>
              </c:ext>
            </c:extLst>
          </c:dPt>
          <c:dPt>
            <c:idx val="7"/>
            <c:invertIfNegative val="0"/>
            <c:bubble3D val="0"/>
            <c:spPr>
              <a:solidFill>
                <a:srgbClr val="FFC000"/>
              </a:solidFill>
              <a:ln>
                <a:noFill/>
              </a:ln>
              <a:effectLst/>
            </c:spPr>
            <c:extLst>
              <c:ext xmlns:c16="http://schemas.microsoft.com/office/drawing/2014/chart" uri="{C3380CC4-5D6E-409C-BE32-E72D297353CC}">
                <c16:uniqueId val="{00000005-E58E-4125-BCD0-411901FC261A}"/>
              </c:ext>
            </c:extLst>
          </c:dPt>
          <c:cat>
            <c:strRef>
              <c:f>'g19.1'!$F$45:$F$52</c:f>
              <c:strCache>
                <c:ptCount val="8"/>
                <c:pt idx="0">
                  <c:v>MS</c:v>
                </c:pt>
                <c:pt idx="1">
                  <c:v>SE</c:v>
                </c:pt>
                <c:pt idx="2">
                  <c:v>GO</c:v>
                </c:pt>
                <c:pt idx="3">
                  <c:v>PA</c:v>
                </c:pt>
                <c:pt idx="4">
                  <c:v>AL</c:v>
                </c:pt>
                <c:pt idx="5">
                  <c:v>DF</c:v>
                </c:pt>
                <c:pt idx="6">
                  <c:v>NE</c:v>
                </c:pt>
                <c:pt idx="7">
                  <c:v>BR</c:v>
                </c:pt>
              </c:strCache>
            </c:strRef>
          </c:cat>
          <c:val>
            <c:numRef>
              <c:f>'g19.1'!$G$45:$G$52</c:f>
              <c:numCache>
                <c:formatCode>0.0</c:formatCode>
                <c:ptCount val="8"/>
                <c:pt idx="0">
                  <c:v>-27.589999999999996</c:v>
                </c:pt>
                <c:pt idx="1">
                  <c:v>-23</c:v>
                </c:pt>
                <c:pt idx="2">
                  <c:v>-21.84</c:v>
                </c:pt>
                <c:pt idx="3">
                  <c:v>-18.27</c:v>
                </c:pt>
                <c:pt idx="4">
                  <c:v>-17.28</c:v>
                </c:pt>
                <c:pt idx="5">
                  <c:v>-13.74</c:v>
                </c:pt>
                <c:pt idx="6">
                  <c:v>-6.9500000000000028</c:v>
                </c:pt>
                <c:pt idx="7">
                  <c:v>-6.009999999999998</c:v>
                </c:pt>
              </c:numCache>
            </c:numRef>
          </c:val>
          <c:extLst>
            <c:ext xmlns:c16="http://schemas.microsoft.com/office/drawing/2014/chart" uri="{C3380CC4-5D6E-409C-BE32-E72D297353CC}">
              <c16:uniqueId val="{00000006-E58E-4125-BCD0-411901FC261A}"/>
            </c:ext>
          </c:extLst>
        </c:ser>
        <c:dLbls>
          <c:showLegendKey val="0"/>
          <c:showVal val="0"/>
          <c:showCatName val="0"/>
          <c:showSerName val="0"/>
          <c:showPercent val="0"/>
          <c:showBubbleSize val="0"/>
        </c:dLbls>
        <c:gapWidth val="50"/>
        <c:axId val="318771392"/>
        <c:axId val="318774136"/>
      </c:barChart>
      <c:catAx>
        <c:axId val="318771392"/>
        <c:scaling>
          <c:orientation val="maxMin"/>
        </c:scaling>
        <c:delete val="0"/>
        <c:axPos val="l"/>
        <c:numFmt formatCode="General" sourceLinked="1"/>
        <c:majorTickMark val="cross"/>
        <c:minorTickMark val="none"/>
        <c:tickLblPos val="high"/>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18774136"/>
        <c:crosses val="autoZero"/>
        <c:auto val="1"/>
        <c:lblAlgn val="ctr"/>
        <c:lblOffset val="10"/>
        <c:noMultiLvlLbl val="0"/>
      </c:catAx>
      <c:valAx>
        <c:axId val="318774136"/>
        <c:scaling>
          <c:orientation val="minMax"/>
        </c:scaling>
        <c:delete val="1"/>
        <c:axPos val="t"/>
        <c:numFmt formatCode="0.0" sourceLinked="1"/>
        <c:majorTickMark val="none"/>
        <c:minorTickMark val="none"/>
        <c:tickLblPos val="nextTo"/>
        <c:crossAx val="318771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mn-lt"/>
                <a:ea typeface="+mn-ea"/>
                <a:cs typeface="+mn-cs"/>
              </a:defRPr>
            </a:pPr>
            <a:r>
              <a:rPr lang="pt-BR" sz="1000">
                <a:solidFill>
                  <a:schemeClr val="tx1">
                    <a:lumMod val="50000"/>
                    <a:lumOff val="50000"/>
                  </a:schemeClr>
                </a:solidFill>
              </a:rPr>
              <a:t>Por 100 mil habitantes</a:t>
            </a:r>
          </a:p>
        </c:rich>
      </c:tx>
      <c:layout>
        <c:manualLayout>
          <c:xMode val="edge"/>
          <c:yMode val="edge"/>
          <c:x val="2.2680446194225701E-2"/>
          <c:y val="3.240740740740740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clustered"/>
        <c:varyColors val="0"/>
        <c:ser>
          <c:idx val="1"/>
          <c:order val="1"/>
          <c:tx>
            <c:strRef>
              <c:f>'g19.2'!$A$29</c:f>
              <c:strCache>
                <c:ptCount val="1"/>
                <c:pt idx="0">
                  <c:v>BRA</c:v>
                </c:pt>
              </c:strCache>
            </c:strRef>
          </c:tx>
          <c:spPr>
            <a:solidFill>
              <a:srgbClr val="FFC000"/>
            </a:solidFill>
            <a:ln>
              <a:noFill/>
            </a:ln>
            <a:effectLst/>
          </c:spPr>
          <c:invertIfNegative val="0"/>
          <c:cat>
            <c:numRef>
              <c:f>'g19.2'!$B$27:$K$27</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'g19.2'!$B$29:$K$29</c:f>
              <c:numCache>
                <c:formatCode>0.0</c:formatCode>
                <c:ptCount val="10"/>
                <c:pt idx="0">
                  <c:v>24.542662953106799</c:v>
                </c:pt>
                <c:pt idx="1">
                  <c:v>28.196194663344063</c:v>
                </c:pt>
                <c:pt idx="2">
                  <c:v>27.775900392986195</c:v>
                </c:pt>
                <c:pt idx="3">
                  <c:v>29.45273272296436</c:v>
                </c:pt>
                <c:pt idx="4">
                  <c:v>28.588760271119391</c:v>
                </c:pt>
                <c:pt idx="5">
                  <c:v>29.884908340584051</c:v>
                </c:pt>
                <c:pt idx="6">
                  <c:v>30.857032330814626</c:v>
                </c:pt>
                <c:pt idx="7">
                  <c:v>27.622738014215216</c:v>
                </c:pt>
                <c:pt idx="8">
                  <c:v>22.744065615934549</c:v>
                </c:pt>
                <c:pt idx="9">
                  <c:v>23.627700170628707</c:v>
                </c:pt>
              </c:numCache>
            </c:numRef>
          </c:val>
          <c:extLst>
            <c:ext xmlns:c16="http://schemas.microsoft.com/office/drawing/2014/chart" uri="{C3380CC4-5D6E-409C-BE32-E72D297353CC}">
              <c16:uniqueId val="{00000000-5192-49EB-9530-F55466F955E6}"/>
            </c:ext>
          </c:extLst>
        </c:ser>
        <c:ser>
          <c:idx val="2"/>
          <c:order val="2"/>
          <c:tx>
            <c:strRef>
              <c:f>'g19.2'!$A$30</c:f>
              <c:strCache>
                <c:ptCount val="1"/>
                <c:pt idx="0">
                  <c:v>NE</c:v>
                </c:pt>
              </c:strCache>
            </c:strRef>
          </c:tx>
          <c:spPr>
            <a:solidFill>
              <a:srgbClr val="FF0000"/>
            </a:solidFill>
            <a:ln>
              <a:noFill/>
            </a:ln>
            <a:effectLst/>
          </c:spPr>
          <c:invertIfNegative val="0"/>
          <c:cat>
            <c:numRef>
              <c:f>'g19.2'!$B$27:$K$27</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'g19.2'!$B$30:$K$30</c:f>
              <c:numCache>
                <c:formatCode>0.0</c:formatCode>
                <c:ptCount val="10"/>
                <c:pt idx="0">
                  <c:v>37.258518437649059</c:v>
                </c:pt>
                <c:pt idx="1">
                  <c:v>38.443884172383534</c:v>
                </c:pt>
                <c:pt idx="2">
                  <c:v>39.921349528728591</c:v>
                </c:pt>
                <c:pt idx="3">
                  <c:v>42.247036148918447</c:v>
                </c:pt>
                <c:pt idx="4">
                  <c:v>41.548738234657058</c:v>
                </c:pt>
                <c:pt idx="5">
                  <c:v>43.597631426108848</c:v>
                </c:pt>
                <c:pt idx="6">
                  <c:v>47.661166414128971</c:v>
                </c:pt>
                <c:pt idx="7">
                  <c:v>41.356020829875838</c:v>
                </c:pt>
                <c:pt idx="8">
                  <c:v>32.099998363460784</c:v>
                </c:pt>
                <c:pt idx="9">
                  <c:v>38.41270724913965</c:v>
                </c:pt>
              </c:numCache>
            </c:numRef>
          </c:val>
          <c:extLst>
            <c:ext xmlns:c16="http://schemas.microsoft.com/office/drawing/2014/chart" uri="{C3380CC4-5D6E-409C-BE32-E72D297353CC}">
              <c16:uniqueId val="{00000001-5192-49EB-9530-F55466F955E6}"/>
            </c:ext>
          </c:extLst>
        </c:ser>
        <c:dLbls>
          <c:showLegendKey val="0"/>
          <c:showVal val="0"/>
          <c:showCatName val="0"/>
          <c:showSerName val="0"/>
          <c:showPercent val="0"/>
          <c:showBubbleSize val="0"/>
        </c:dLbls>
        <c:gapWidth val="150"/>
        <c:axId val="269235320"/>
        <c:axId val="269235648"/>
      </c:barChart>
      <c:lineChart>
        <c:grouping val="standard"/>
        <c:varyColors val="0"/>
        <c:ser>
          <c:idx val="0"/>
          <c:order val="0"/>
          <c:tx>
            <c:strRef>
              <c:f>'g19.2'!$A$28</c:f>
              <c:strCache>
                <c:ptCount val="1"/>
                <c:pt idx="0">
                  <c:v>SE</c:v>
                </c:pt>
              </c:strCache>
            </c:strRef>
          </c:tx>
          <c:spPr>
            <a:ln w="28575" cap="rnd">
              <a:solidFill>
                <a:srgbClr val="00B050"/>
              </a:solidFill>
              <a:round/>
            </a:ln>
            <a:effectLst/>
          </c:spPr>
          <c:marker>
            <c:symbol val="none"/>
          </c:marker>
          <c:dLbls>
            <c:dLbl>
              <c:idx val="0"/>
              <c:layout>
                <c:manualLayout>
                  <c:x val="-5.8333333333333334E-2"/>
                  <c:y val="-5.7516339869281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192-49EB-9530-F55466F955E6}"/>
                </c:ext>
              </c:extLst>
            </c:dLbl>
            <c:dLbl>
              <c:idx val="1"/>
              <c:layout>
                <c:manualLayout>
                  <c:x val="-3.888888888888889E-2"/>
                  <c:y val="-5.2287581699346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192-49EB-9530-F55466F955E6}"/>
                </c:ext>
              </c:extLst>
            </c:dLbl>
            <c:dLbl>
              <c:idx val="2"/>
              <c:layout>
                <c:manualLayout>
                  <c:x val="-3.3333333333333381E-2"/>
                  <c:y val="-3.66013071895425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192-49EB-9530-F55466F955E6}"/>
                </c:ext>
              </c:extLst>
            </c:dLbl>
            <c:dLbl>
              <c:idx val="3"/>
              <c:layout>
                <c:manualLayout>
                  <c:x val="-5.8333333333333334E-2"/>
                  <c:y val="-3.13725490196078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192-49EB-9530-F55466F955E6}"/>
                </c:ext>
              </c:extLst>
            </c:dLbl>
            <c:dLbl>
              <c:idx val="4"/>
              <c:layout>
                <c:manualLayout>
                  <c:x val="-5.8333333333333334E-2"/>
                  <c:y val="-1.0457516339869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192-49EB-9530-F55466F955E6}"/>
                </c:ext>
              </c:extLst>
            </c:dLbl>
            <c:dLbl>
              <c:idx val="5"/>
              <c:layout>
                <c:manualLayout>
                  <c:x val="-4.7222222222222221E-2"/>
                  <c:y val="-2.09150326797385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192-49EB-9530-F55466F955E6}"/>
                </c:ext>
              </c:extLst>
            </c:dLbl>
            <c:dLbl>
              <c:idx val="6"/>
              <c:layout>
                <c:manualLayout>
                  <c:x val="-3.3333333333333333E-2"/>
                  <c:y val="-3.13725490196078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192-49EB-9530-F55466F955E6}"/>
                </c:ext>
              </c:extLst>
            </c:dLbl>
            <c:dLbl>
              <c:idx val="7"/>
              <c:layout>
                <c:manualLayout>
                  <c:x val="-3.3333333333333333E-2"/>
                  <c:y val="-3.13725490196078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192-49EB-9530-F55466F955E6}"/>
                </c:ext>
              </c:extLst>
            </c:dLbl>
            <c:dLbl>
              <c:idx val="8"/>
              <c:layout>
                <c:manualLayout>
                  <c:x val="-2.2222222222222223E-2"/>
                  <c:y val="-3.13725490196078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192-49EB-9530-F55466F955E6}"/>
                </c:ext>
              </c:extLst>
            </c:dLbl>
            <c:dLbl>
              <c:idx val="9"/>
              <c:layout>
                <c:manualLayout>
                  <c:x val="-2.5000000000000102E-2"/>
                  <c:y val="-2.09150326797385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DC7-4CFB-A251-0E627DF5F87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'g19.2'!$B$27:$K$27</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'g19.2'!$B$28:$K$28</c:f>
              <c:numCache>
                <c:formatCode>0.0</c:formatCode>
                <c:ptCount val="10"/>
                <c:pt idx="0">
                  <c:v>34.069936200216382</c:v>
                </c:pt>
                <c:pt idx="1">
                  <c:v>40.030944630808101</c:v>
                </c:pt>
                <c:pt idx="2">
                  <c:v>43.358221802809361</c:v>
                </c:pt>
                <c:pt idx="3">
                  <c:v>48.522824650135568</c:v>
                </c:pt>
                <c:pt idx="4">
                  <c:v>57.335538180519563</c:v>
                </c:pt>
                <c:pt idx="5">
                  <c:v>63.995650061193082</c:v>
                </c:pt>
                <c:pt idx="6">
                  <c:v>55.722699373633155</c:v>
                </c:pt>
                <c:pt idx="7">
                  <c:v>49.598210601902814</c:v>
                </c:pt>
                <c:pt idx="8">
                  <c:v>42.067328607175547</c:v>
                </c:pt>
                <c:pt idx="9">
                  <c:v>42.56471604978735</c:v>
                </c:pt>
              </c:numCache>
            </c:numRef>
          </c:val>
          <c:smooth val="0"/>
          <c:extLst>
            <c:ext xmlns:c16="http://schemas.microsoft.com/office/drawing/2014/chart" uri="{C3380CC4-5D6E-409C-BE32-E72D297353CC}">
              <c16:uniqueId val="{00000014-5192-49EB-9530-F55466F955E6}"/>
            </c:ext>
          </c:extLst>
        </c:ser>
        <c:dLbls>
          <c:showLegendKey val="0"/>
          <c:showVal val="0"/>
          <c:showCatName val="0"/>
          <c:showSerName val="0"/>
          <c:showPercent val="0"/>
          <c:showBubbleSize val="0"/>
        </c:dLbls>
        <c:marker val="1"/>
        <c:smooth val="0"/>
        <c:axId val="269235320"/>
        <c:axId val="269235648"/>
      </c:lineChart>
      <c:catAx>
        <c:axId val="26923532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69235648"/>
        <c:crosses val="autoZero"/>
        <c:auto val="1"/>
        <c:lblAlgn val="ctr"/>
        <c:lblOffset val="100"/>
        <c:tickLblSkip val="1"/>
        <c:noMultiLvlLbl val="0"/>
      </c:catAx>
      <c:valAx>
        <c:axId val="269235648"/>
        <c:scaling>
          <c:orientation val="minMax"/>
        </c:scaling>
        <c:delete val="1"/>
        <c:axPos val="l"/>
        <c:numFmt formatCode="0.0" sourceLinked="1"/>
        <c:majorTickMark val="none"/>
        <c:minorTickMark val="none"/>
        <c:tickLblPos val="nextTo"/>
        <c:crossAx val="269235320"/>
        <c:crosses val="autoZero"/>
        <c:crossBetween val="between"/>
      </c:valAx>
      <c:spPr>
        <a:noFill/>
        <a:ln>
          <a:noFill/>
        </a:ln>
        <a:effectLst/>
      </c:spPr>
    </c:plotArea>
    <c:legend>
      <c:legendPos val="b"/>
      <c:layout>
        <c:manualLayout>
          <c:xMode val="edge"/>
          <c:yMode val="edge"/>
          <c:x val="0.60712467191601049"/>
          <c:y val="0.8803915392928825"/>
          <c:w val="0.35241732283464566"/>
          <c:h val="8.823591168750964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r>
              <a:rPr lang="pt-BR" sz="1000">
                <a:solidFill>
                  <a:schemeClr val="tx1">
                    <a:lumMod val="50000"/>
                    <a:lumOff val="50000"/>
                  </a:schemeClr>
                </a:solidFill>
              </a:rPr>
              <a:t>Por 100 mil habitantes (2019)</a:t>
            </a:r>
          </a:p>
        </c:rich>
      </c:tx>
      <c:layout>
        <c:manualLayout>
          <c:xMode val="edge"/>
          <c:yMode val="edge"/>
          <c:x val="0"/>
          <c:y val="3.04700548795037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manualLayout>
          <c:layoutTarget val="inner"/>
          <c:xMode val="edge"/>
          <c:yMode val="edge"/>
          <c:x val="9.1104470581308064E-2"/>
          <c:y val="0.15079950799507996"/>
          <c:w val="0.87070112644284092"/>
          <c:h val="0.68094333226796822"/>
        </c:manualLayout>
      </c:layout>
      <c:barChart>
        <c:barDir val="bar"/>
        <c:grouping val="clustered"/>
        <c:varyColors val="0"/>
        <c:ser>
          <c:idx val="0"/>
          <c:order val="0"/>
          <c:tx>
            <c:strRef>
              <c:f>'g19.3'!$C$42</c:f>
              <c:strCache>
                <c:ptCount val="1"/>
                <c:pt idx="0">
                  <c:v>2019</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C84C-47D0-9185-CBB6A570EEA0}"/>
              </c:ext>
            </c:extLst>
          </c:dPt>
          <c:dPt>
            <c:idx val="1"/>
            <c:invertIfNegative val="0"/>
            <c:bubble3D val="0"/>
            <c:spPr>
              <a:solidFill>
                <a:srgbClr val="FF2121"/>
              </a:solidFill>
              <a:ln>
                <a:noFill/>
              </a:ln>
              <a:effectLst/>
            </c:spPr>
            <c:extLst>
              <c:ext xmlns:c16="http://schemas.microsoft.com/office/drawing/2014/chart" uri="{C3380CC4-5D6E-409C-BE32-E72D297353CC}">
                <c16:uniqueId val="{00000003-C84C-47D0-9185-CBB6A570EEA0}"/>
              </c:ext>
            </c:extLst>
          </c:dPt>
          <c:dPt>
            <c:idx val="7"/>
            <c:invertIfNegative val="0"/>
            <c:bubble3D val="0"/>
            <c:spPr>
              <a:solidFill>
                <a:srgbClr val="00B050"/>
              </a:solidFill>
              <a:ln>
                <a:noFill/>
              </a:ln>
              <a:effectLst/>
            </c:spPr>
            <c:extLst>
              <c:ext xmlns:c16="http://schemas.microsoft.com/office/drawing/2014/chart" uri="{C3380CC4-5D6E-409C-BE32-E72D297353CC}">
                <c16:uniqueId val="{00000008-C84C-47D0-9185-CBB6A570EE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'g19.3'!$B$43:$B$50</c:f>
              <c:strCache>
                <c:ptCount val="8"/>
                <c:pt idx="0">
                  <c:v>BR</c:v>
                </c:pt>
                <c:pt idx="1">
                  <c:v>NE</c:v>
                </c:pt>
                <c:pt idx="2">
                  <c:v>AM</c:v>
                </c:pt>
                <c:pt idx="3">
                  <c:v>PE</c:v>
                </c:pt>
                <c:pt idx="4">
                  <c:v>RN</c:v>
                </c:pt>
                <c:pt idx="5">
                  <c:v>BA</c:v>
                </c:pt>
                <c:pt idx="6">
                  <c:v>AP</c:v>
                </c:pt>
                <c:pt idx="7">
                  <c:v>SE</c:v>
                </c:pt>
              </c:strCache>
            </c:strRef>
          </c:cat>
          <c:val>
            <c:numRef>
              <c:f>'g19.3'!$C$43:$C$50</c:f>
              <c:numCache>
                <c:formatCode>0.0</c:formatCode>
                <c:ptCount val="8"/>
                <c:pt idx="0">
                  <c:v>86.152347333645309</c:v>
                </c:pt>
                <c:pt idx="1">
                  <c:v>136.64447268670574</c:v>
                </c:pt>
                <c:pt idx="2">
                  <c:v>150.77624279414522</c:v>
                </c:pt>
                <c:pt idx="3">
                  <c:v>158.98372064144272</c:v>
                </c:pt>
                <c:pt idx="4">
                  <c:v>168.27738498273993</c:v>
                </c:pt>
                <c:pt idx="5">
                  <c:v>177.09505828164916</c:v>
                </c:pt>
                <c:pt idx="6">
                  <c:v>180.61166074034657</c:v>
                </c:pt>
                <c:pt idx="7">
                  <c:v>182.11637005519478</c:v>
                </c:pt>
              </c:numCache>
            </c:numRef>
          </c:val>
          <c:extLst>
            <c:ext xmlns:c16="http://schemas.microsoft.com/office/drawing/2014/chart" uri="{C3380CC4-5D6E-409C-BE32-E72D297353CC}">
              <c16:uniqueId val="{00000006-C84C-47D0-9185-CBB6A570EEA0}"/>
            </c:ext>
          </c:extLst>
        </c:ser>
        <c:dLbls>
          <c:showLegendKey val="0"/>
          <c:showVal val="0"/>
          <c:showCatName val="0"/>
          <c:showSerName val="0"/>
          <c:showPercent val="0"/>
          <c:showBubbleSize val="0"/>
        </c:dLbls>
        <c:gapWidth val="50"/>
        <c:axId val="587941528"/>
        <c:axId val="721906752"/>
      </c:barChart>
      <c:catAx>
        <c:axId val="587941528"/>
        <c:scaling>
          <c:orientation val="minMax"/>
        </c:scaling>
        <c:delete val="0"/>
        <c:axPos val="l"/>
        <c:numFmt formatCode="General" sourceLinked="1"/>
        <c:majorTickMark val="cross"/>
        <c:minorTickMark val="cross"/>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1906752"/>
        <c:crosses val="autoZero"/>
        <c:auto val="1"/>
        <c:lblAlgn val="ctr"/>
        <c:lblOffset val="100"/>
        <c:noMultiLvlLbl val="0"/>
      </c:catAx>
      <c:valAx>
        <c:axId val="721906752"/>
        <c:scaling>
          <c:orientation val="minMax"/>
        </c:scaling>
        <c:delete val="1"/>
        <c:axPos val="b"/>
        <c:numFmt formatCode="0.0" sourceLinked="1"/>
        <c:majorTickMark val="none"/>
        <c:minorTickMark val="none"/>
        <c:tickLblPos val="nextTo"/>
        <c:crossAx val="587941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Diferença</a:t>
            </a:r>
            <a:r>
              <a:rPr lang="en-US" sz="1000" baseline="0"/>
              <a:t> entre 2019 e 2015</a:t>
            </a:r>
          </a:p>
          <a:p>
            <a:pPr>
              <a:defRPr sz="1000"/>
            </a:pPr>
            <a:r>
              <a:rPr lang="en-US" sz="1000" baseline="0"/>
              <a:t>(em pontos percentuais)</a:t>
            </a:r>
            <a:endParaRPr lang="en-US" sz="1000"/>
          </a:p>
        </c:rich>
      </c:tx>
      <c:layout>
        <c:manualLayout>
          <c:xMode val="edge"/>
          <c:yMode val="edge"/>
          <c:x val="2.3438438347618161E-3"/>
          <c:y val="2.5252525252525255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522863386523827"/>
          <c:y val="0.22429292929292929"/>
          <c:w val="0.78735698232158491"/>
          <c:h val="0.7201515151515151"/>
        </c:manualLayout>
      </c:layout>
      <c:barChart>
        <c:barDir val="bar"/>
        <c:grouping val="clustered"/>
        <c:varyColors val="0"/>
        <c:ser>
          <c:idx val="0"/>
          <c:order val="0"/>
          <c:tx>
            <c:strRef>
              <c:f>'g19.3'!$Q$42</c:f>
              <c:strCache>
                <c:ptCount val="1"/>
                <c:pt idx="0">
                  <c:v>2019-2012</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7102-41BA-9831-6563E83B7EAF}"/>
              </c:ext>
            </c:extLst>
          </c:dPt>
          <c:dPt>
            <c:idx val="1"/>
            <c:invertIfNegative val="0"/>
            <c:bubble3D val="0"/>
            <c:spPr>
              <a:solidFill>
                <a:srgbClr val="FF2121"/>
              </a:solidFill>
              <a:ln>
                <a:noFill/>
              </a:ln>
              <a:effectLst/>
            </c:spPr>
            <c:extLst>
              <c:ext xmlns:c16="http://schemas.microsoft.com/office/drawing/2014/chart" uri="{C3380CC4-5D6E-409C-BE32-E72D297353CC}">
                <c16:uniqueId val="{00000004-7102-41BA-9831-6563E83B7EAF}"/>
              </c:ext>
            </c:extLst>
          </c:dPt>
          <c:dPt>
            <c:idx val="3"/>
            <c:invertIfNegative val="0"/>
            <c:bubble3D val="0"/>
            <c:spPr>
              <a:solidFill>
                <a:srgbClr val="00B050"/>
              </a:solidFill>
              <a:ln>
                <a:noFill/>
              </a:ln>
              <a:effectLst/>
            </c:spPr>
            <c:extLst>
              <c:ext xmlns:c16="http://schemas.microsoft.com/office/drawing/2014/chart" uri="{C3380CC4-5D6E-409C-BE32-E72D297353CC}">
                <c16:uniqueId val="{00000007-7102-41BA-9831-6563E83B7EAF}"/>
              </c:ext>
            </c:extLst>
          </c:dPt>
          <c:dLbls>
            <c:dLbl>
              <c:idx val="3"/>
              <c:layout>
                <c:manualLayout>
                  <c:x val="-0.21328482044644068"/>
                  <c:y val="0"/>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97558F93-8626-4C5D-84E9-835FB4AA9E6E}" type="VALUE">
                      <a:rPr lang="en-US"/>
                      <a:pPr>
                        <a:defRPr>
                          <a:solidFill>
                            <a:schemeClr val="bg1"/>
                          </a:solidFill>
                        </a:defRPr>
                      </a:pPr>
                      <a:t>[VALOR]</a:t>
                    </a:fld>
                    <a:r>
                      <a:rPr lang="en-US"/>
                      <a:t> (5</a:t>
                    </a:r>
                    <a:r>
                      <a:rPr lang="en-US" baseline="30000"/>
                      <a:t>o</a:t>
                    </a:r>
                    <a:r>
                      <a:rPr lang="en-US"/>
                      <a:t>)</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15:layout>
                    <c:manualLayout>
                      <c:w val="0.21358055521231983"/>
                      <c:h val="6.5581006919589596E-2"/>
                    </c:manualLayout>
                  </c15:layout>
                  <c15:dlblFieldTable/>
                  <c15:showDataLabelsRange val="0"/>
                </c:ext>
                <c:ext xmlns:c16="http://schemas.microsoft.com/office/drawing/2014/chart" uri="{C3380CC4-5D6E-409C-BE32-E72D297353CC}">
                  <c16:uniqueId val="{00000007-7102-41BA-9831-6563E83B7E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'g19.3'!$P$43:$P$50</c:f>
              <c:strCache>
                <c:ptCount val="8"/>
                <c:pt idx="0">
                  <c:v>BR</c:v>
                </c:pt>
                <c:pt idx="1">
                  <c:v>NE</c:v>
                </c:pt>
                <c:pt idx="2">
                  <c:v>AM</c:v>
                </c:pt>
                <c:pt idx="3">
                  <c:v>SE</c:v>
                </c:pt>
                <c:pt idx="4">
                  <c:v>RR</c:v>
                </c:pt>
                <c:pt idx="5">
                  <c:v>AP</c:v>
                </c:pt>
                <c:pt idx="6">
                  <c:v>RN</c:v>
                </c:pt>
                <c:pt idx="7">
                  <c:v>AC</c:v>
                </c:pt>
              </c:strCache>
            </c:strRef>
          </c:cat>
          <c:val>
            <c:numRef>
              <c:f>'g19.3'!$Q$43:$Q$50</c:f>
              <c:numCache>
                <c:formatCode>0.0</c:formatCode>
                <c:ptCount val="8"/>
                <c:pt idx="0">
                  <c:v>-28.353884901839081</c:v>
                </c:pt>
                <c:pt idx="1">
                  <c:v>-23.456908539909222</c:v>
                </c:pt>
                <c:pt idx="2">
                  <c:v>19.022988560761974</c:v>
                </c:pt>
                <c:pt idx="3">
                  <c:v>24.648087954421726</c:v>
                </c:pt>
                <c:pt idx="4">
                  <c:v>25.454461287751286</c:v>
                </c:pt>
                <c:pt idx="5">
                  <c:v>25.605139124498095</c:v>
                </c:pt>
                <c:pt idx="6">
                  <c:v>27.575438605815037</c:v>
                </c:pt>
                <c:pt idx="7">
                  <c:v>50.102591718835242</c:v>
                </c:pt>
              </c:numCache>
            </c:numRef>
          </c:val>
          <c:extLst>
            <c:ext xmlns:c16="http://schemas.microsoft.com/office/drawing/2014/chart" uri="{C3380CC4-5D6E-409C-BE32-E72D297353CC}">
              <c16:uniqueId val="{00000005-7102-41BA-9831-6563E83B7EAF}"/>
            </c:ext>
          </c:extLst>
        </c:ser>
        <c:dLbls>
          <c:showLegendKey val="0"/>
          <c:showVal val="0"/>
          <c:showCatName val="0"/>
          <c:showSerName val="0"/>
          <c:showPercent val="0"/>
          <c:showBubbleSize val="0"/>
        </c:dLbls>
        <c:gapWidth val="50"/>
        <c:axId val="694149184"/>
        <c:axId val="694145248"/>
      </c:barChart>
      <c:catAx>
        <c:axId val="694149184"/>
        <c:scaling>
          <c:orientation val="minMax"/>
        </c:scaling>
        <c:delete val="0"/>
        <c:axPos val="l"/>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94145248"/>
        <c:crosses val="autoZero"/>
        <c:auto val="1"/>
        <c:lblAlgn val="ctr"/>
        <c:lblOffset val="100"/>
        <c:noMultiLvlLbl val="0"/>
      </c:catAx>
      <c:valAx>
        <c:axId val="694145248"/>
        <c:scaling>
          <c:orientation val="minMax"/>
        </c:scaling>
        <c:delete val="0"/>
        <c:axPos val="b"/>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94149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r>
              <a:rPr lang="pt-BR" sz="1000">
                <a:solidFill>
                  <a:schemeClr val="tx1">
                    <a:lumMod val="50000"/>
                    <a:lumOff val="50000"/>
                  </a:schemeClr>
                </a:solidFill>
              </a:rPr>
              <a:t>Por</a:t>
            </a:r>
            <a:r>
              <a:rPr lang="pt-BR" sz="1000" baseline="0">
                <a:solidFill>
                  <a:schemeClr val="tx1">
                    <a:lumMod val="50000"/>
                    <a:lumOff val="50000"/>
                  </a:schemeClr>
                </a:solidFill>
              </a:rPr>
              <a:t> 100 mil habitantes</a:t>
            </a:r>
            <a:endParaRPr lang="pt-BR" sz="1000">
              <a:solidFill>
                <a:schemeClr val="tx1">
                  <a:lumMod val="50000"/>
                  <a:lumOff val="50000"/>
                </a:schemeClr>
              </a:solidFill>
            </a:endParaRPr>
          </a:p>
        </c:rich>
      </c:tx>
      <c:layout>
        <c:manualLayout>
          <c:xMode val="edge"/>
          <c:yMode val="edge"/>
          <c:x val="1.5415573053368173E-3"/>
          <c:y val="1.8779342723004695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barChart>
        <c:barDir val="col"/>
        <c:grouping val="clustered"/>
        <c:varyColors val="0"/>
        <c:ser>
          <c:idx val="1"/>
          <c:order val="1"/>
          <c:tx>
            <c:strRef>
              <c:f>'g19.4'!$A$57</c:f>
              <c:strCache>
                <c:ptCount val="1"/>
                <c:pt idx="0">
                  <c:v>BR</c:v>
                </c:pt>
              </c:strCache>
            </c:strRef>
          </c:tx>
          <c:spPr>
            <a:solidFill>
              <a:srgbClr val="FFC000"/>
            </a:solidFill>
            <a:ln>
              <a:noFill/>
            </a:ln>
            <a:effectLst/>
          </c:spPr>
          <c:invertIfNegative val="0"/>
          <c:cat>
            <c:numRef>
              <c:f>'g19.4'!$B$55:$I$55</c:f>
              <c:numCache>
                <c:formatCode>General</c:formatCode>
                <c:ptCount val="8"/>
                <c:pt idx="0">
                  <c:v>2012</c:v>
                </c:pt>
                <c:pt idx="1">
                  <c:v>2013</c:v>
                </c:pt>
                <c:pt idx="2">
                  <c:v>2014</c:v>
                </c:pt>
                <c:pt idx="3">
                  <c:v>2015</c:v>
                </c:pt>
                <c:pt idx="4">
                  <c:v>2016</c:v>
                </c:pt>
                <c:pt idx="5">
                  <c:v>2017</c:v>
                </c:pt>
                <c:pt idx="6">
                  <c:v>2018</c:v>
                </c:pt>
                <c:pt idx="7">
                  <c:v>2019</c:v>
                </c:pt>
              </c:numCache>
            </c:numRef>
          </c:cat>
          <c:val>
            <c:numRef>
              <c:f>'g19.4'!$B$57:$I$57</c:f>
              <c:numCache>
                <c:formatCode>0.0</c:formatCode>
                <c:ptCount val="8"/>
                <c:pt idx="0">
                  <c:v>114.50623223548439</c:v>
                </c:pt>
                <c:pt idx="1">
                  <c:v>115.53132056280076</c:v>
                </c:pt>
                <c:pt idx="2">
                  <c:v>122.08435825303853</c:v>
                </c:pt>
                <c:pt idx="3">
                  <c:v>117.4335005315567</c:v>
                </c:pt>
                <c:pt idx="4">
                  <c:v>125.25304609992519</c:v>
                </c:pt>
                <c:pt idx="5">
                  <c:v>132.53112942278366</c:v>
                </c:pt>
                <c:pt idx="6">
                  <c:v>113.14501798889741</c:v>
                </c:pt>
                <c:pt idx="7">
                  <c:v>86.152347333645309</c:v>
                </c:pt>
              </c:numCache>
            </c:numRef>
          </c:val>
          <c:extLst>
            <c:ext xmlns:c16="http://schemas.microsoft.com/office/drawing/2014/chart" uri="{C3380CC4-5D6E-409C-BE32-E72D297353CC}">
              <c16:uniqueId val="{00000000-DDBC-4505-A428-64982DC940E6}"/>
            </c:ext>
          </c:extLst>
        </c:ser>
        <c:ser>
          <c:idx val="2"/>
          <c:order val="2"/>
          <c:tx>
            <c:strRef>
              <c:f>'g19.4'!$A$58</c:f>
              <c:strCache>
                <c:ptCount val="1"/>
                <c:pt idx="0">
                  <c:v>NE</c:v>
                </c:pt>
              </c:strCache>
            </c:strRef>
          </c:tx>
          <c:spPr>
            <a:solidFill>
              <a:srgbClr val="FF0000"/>
            </a:solidFill>
            <a:ln>
              <a:noFill/>
            </a:ln>
            <a:effectLst/>
          </c:spPr>
          <c:invertIfNegative val="0"/>
          <c:cat>
            <c:numRef>
              <c:f>'g19.4'!$B$55:$I$55</c:f>
              <c:numCache>
                <c:formatCode>General</c:formatCode>
                <c:ptCount val="8"/>
                <c:pt idx="0">
                  <c:v>2012</c:v>
                </c:pt>
                <c:pt idx="1">
                  <c:v>2013</c:v>
                </c:pt>
                <c:pt idx="2">
                  <c:v>2014</c:v>
                </c:pt>
                <c:pt idx="3">
                  <c:v>2015</c:v>
                </c:pt>
                <c:pt idx="4">
                  <c:v>2016</c:v>
                </c:pt>
                <c:pt idx="5">
                  <c:v>2017</c:v>
                </c:pt>
                <c:pt idx="6">
                  <c:v>2018</c:v>
                </c:pt>
                <c:pt idx="7">
                  <c:v>2019</c:v>
                </c:pt>
              </c:numCache>
            </c:numRef>
          </c:cat>
          <c:val>
            <c:numRef>
              <c:f>'g19.4'!$B$58:$I$58</c:f>
              <c:numCache>
                <c:formatCode>0.0</c:formatCode>
                <c:ptCount val="8"/>
                <c:pt idx="0">
                  <c:v>160.10138122661496</c:v>
                </c:pt>
                <c:pt idx="1">
                  <c:v>170.24884972052607</c:v>
                </c:pt>
                <c:pt idx="2">
                  <c:v>183.38534696537346</c:v>
                </c:pt>
                <c:pt idx="3">
                  <c:v>177.77590331777154</c:v>
                </c:pt>
                <c:pt idx="4">
                  <c:v>191.63132787032396</c:v>
                </c:pt>
                <c:pt idx="5">
                  <c:v>218.91602805271586</c:v>
                </c:pt>
                <c:pt idx="6">
                  <c:v>182.53798236138348</c:v>
                </c:pt>
                <c:pt idx="7">
                  <c:v>136.64447268670574</c:v>
                </c:pt>
              </c:numCache>
            </c:numRef>
          </c:val>
          <c:extLst>
            <c:ext xmlns:c16="http://schemas.microsoft.com/office/drawing/2014/chart" uri="{C3380CC4-5D6E-409C-BE32-E72D297353CC}">
              <c16:uniqueId val="{00000001-DDBC-4505-A428-64982DC940E6}"/>
            </c:ext>
          </c:extLst>
        </c:ser>
        <c:dLbls>
          <c:showLegendKey val="0"/>
          <c:showVal val="0"/>
          <c:showCatName val="0"/>
          <c:showSerName val="0"/>
          <c:showPercent val="0"/>
          <c:showBubbleSize val="0"/>
        </c:dLbls>
        <c:gapWidth val="150"/>
        <c:axId val="584020888"/>
        <c:axId val="584018264"/>
      </c:barChart>
      <c:lineChart>
        <c:grouping val="standard"/>
        <c:varyColors val="0"/>
        <c:ser>
          <c:idx val="0"/>
          <c:order val="0"/>
          <c:tx>
            <c:strRef>
              <c:f>'g19.4'!$A$56</c:f>
              <c:strCache>
                <c:ptCount val="1"/>
                <c:pt idx="0">
                  <c:v>SE</c:v>
                </c:pt>
              </c:strCache>
            </c:strRef>
          </c:tx>
          <c:spPr>
            <a:ln w="28575" cap="rnd">
              <a:solidFill>
                <a:srgbClr val="00B050"/>
              </a:solidFill>
              <a:round/>
            </a:ln>
            <a:effectLst/>
          </c:spPr>
          <c:marker>
            <c:symbol val="none"/>
          </c:marker>
          <c:dLbls>
            <c:dLbl>
              <c:idx val="0"/>
              <c:layout>
                <c:manualLayout>
                  <c:x val="-5.2777777777777785E-2"/>
                  <c:y val="-3.75586854460093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DBC-4505-A428-64982DC940E6}"/>
                </c:ext>
              </c:extLst>
            </c:dLbl>
            <c:dLbl>
              <c:idx val="1"/>
              <c:layout>
                <c:manualLayout>
                  <c:x val="-6.3888888888888912E-2"/>
                  <c:y val="-3.75586854460093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DBC-4505-A428-64982DC940E6}"/>
                </c:ext>
              </c:extLst>
            </c:dLbl>
            <c:dLbl>
              <c:idx val="2"/>
              <c:layout>
                <c:manualLayout>
                  <c:x val="-7.2222222222222215E-2"/>
                  <c:y val="-3.28638497652582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DBC-4505-A428-64982DC940E6}"/>
                </c:ext>
              </c:extLst>
            </c:dLbl>
            <c:dLbl>
              <c:idx val="3"/>
              <c:layout>
                <c:manualLayout>
                  <c:x val="-7.2222222222222271E-2"/>
                  <c:y val="-3.28638497652582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DBC-4505-A428-64982DC940E6}"/>
                </c:ext>
              </c:extLst>
            </c:dLbl>
            <c:dLbl>
              <c:idx val="4"/>
              <c:layout>
                <c:manualLayout>
                  <c:x val="-5.2777777777777882E-2"/>
                  <c:y val="-2.81690140845070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DBC-4505-A428-64982DC940E6}"/>
                </c:ext>
              </c:extLst>
            </c:dLbl>
            <c:dLbl>
              <c:idx val="5"/>
              <c:layout>
                <c:manualLayout>
                  <c:x val="0"/>
                  <c:y val="-1.4084507042253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DBC-4505-A428-64982DC940E6}"/>
                </c:ext>
              </c:extLst>
            </c:dLbl>
            <c:dLbl>
              <c:idx val="6"/>
              <c:layout>
                <c:manualLayout>
                  <c:x val="-2.7777777777777779E-3"/>
                  <c:y val="-1.40845070422535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DBC-4505-A428-64982DC940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'g19.4'!$B$55:$I$55</c:f>
              <c:numCache>
                <c:formatCode>General</c:formatCode>
                <c:ptCount val="8"/>
                <c:pt idx="0">
                  <c:v>2012</c:v>
                </c:pt>
                <c:pt idx="1">
                  <c:v>2013</c:v>
                </c:pt>
                <c:pt idx="2">
                  <c:v>2014</c:v>
                </c:pt>
                <c:pt idx="3">
                  <c:v>2015</c:v>
                </c:pt>
                <c:pt idx="4">
                  <c:v>2016</c:v>
                </c:pt>
                <c:pt idx="5">
                  <c:v>2017</c:v>
                </c:pt>
                <c:pt idx="6">
                  <c:v>2018</c:v>
                </c:pt>
                <c:pt idx="7">
                  <c:v>2019</c:v>
                </c:pt>
              </c:numCache>
            </c:numRef>
          </c:cat>
          <c:val>
            <c:numRef>
              <c:f>'g19.4'!$B$56:$I$56</c:f>
              <c:numCache>
                <c:formatCode>0.0</c:formatCode>
                <c:ptCount val="8"/>
                <c:pt idx="0">
                  <c:v>157.46828210077305</c:v>
                </c:pt>
                <c:pt idx="1">
                  <c:v>172.97067149210488</c:v>
                </c:pt>
                <c:pt idx="2">
                  <c:v>207.3342407673031</c:v>
                </c:pt>
                <c:pt idx="3">
                  <c:v>238.09365460458497</c:v>
                </c:pt>
                <c:pt idx="4">
                  <c:v>287.57433697218681</c:v>
                </c:pt>
                <c:pt idx="5">
                  <c:v>253.06335503863676</c:v>
                </c:pt>
                <c:pt idx="6">
                  <c:v>218.58752237802122</c:v>
                </c:pt>
                <c:pt idx="7">
                  <c:v>182.11637005519478</c:v>
                </c:pt>
              </c:numCache>
            </c:numRef>
          </c:val>
          <c:smooth val="0"/>
          <c:extLst>
            <c:ext xmlns:c16="http://schemas.microsoft.com/office/drawing/2014/chart" uri="{C3380CC4-5D6E-409C-BE32-E72D297353CC}">
              <c16:uniqueId val="{00000014-DDBC-4505-A428-64982DC940E6}"/>
            </c:ext>
          </c:extLst>
        </c:ser>
        <c:dLbls>
          <c:showLegendKey val="0"/>
          <c:showVal val="0"/>
          <c:showCatName val="0"/>
          <c:showSerName val="0"/>
          <c:showPercent val="0"/>
          <c:showBubbleSize val="0"/>
        </c:dLbls>
        <c:marker val="1"/>
        <c:smooth val="0"/>
        <c:axId val="584020888"/>
        <c:axId val="584018264"/>
      </c:lineChart>
      <c:catAx>
        <c:axId val="584020888"/>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84018264"/>
        <c:crosses val="autoZero"/>
        <c:auto val="1"/>
        <c:lblAlgn val="ctr"/>
        <c:lblOffset val="100"/>
        <c:noMultiLvlLbl val="0"/>
      </c:catAx>
      <c:valAx>
        <c:axId val="584018264"/>
        <c:scaling>
          <c:orientation val="minMax"/>
        </c:scaling>
        <c:delete val="1"/>
        <c:axPos val="l"/>
        <c:numFmt formatCode="0.0" sourceLinked="1"/>
        <c:majorTickMark val="none"/>
        <c:minorTickMark val="none"/>
        <c:tickLblPos val="nextTo"/>
        <c:crossAx val="584020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Por 100 mil habitantes (2019)</a:t>
            </a:r>
          </a:p>
        </c:rich>
      </c:tx>
      <c:layout>
        <c:manualLayout>
          <c:xMode val="edge"/>
          <c:yMode val="edge"/>
          <c:x val="0"/>
          <c:y val="8.0975486920223539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8.6805555555555552E-2"/>
          <c:y val="0.15079950799507996"/>
          <c:w val="0.875"/>
          <c:h val="0.68094333226796822"/>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0B66-4840-9C97-FEF15AE40B34}"/>
              </c:ext>
            </c:extLst>
          </c:dPt>
          <c:dPt>
            <c:idx val="1"/>
            <c:invertIfNegative val="0"/>
            <c:bubble3D val="0"/>
            <c:spPr>
              <a:solidFill>
                <a:srgbClr val="FF0000"/>
              </a:solidFill>
              <a:ln>
                <a:noFill/>
              </a:ln>
              <a:effectLst/>
            </c:spPr>
            <c:extLst>
              <c:ext xmlns:c16="http://schemas.microsoft.com/office/drawing/2014/chart" uri="{C3380CC4-5D6E-409C-BE32-E72D297353CC}">
                <c16:uniqueId val="{00000007-B566-4C83-A00D-73B979794512}"/>
              </c:ext>
            </c:extLst>
          </c:dPt>
          <c:dPt>
            <c:idx val="5"/>
            <c:invertIfNegative val="0"/>
            <c:bubble3D val="0"/>
            <c:spPr>
              <a:solidFill>
                <a:srgbClr val="4674C6"/>
              </a:solidFill>
              <a:ln>
                <a:noFill/>
              </a:ln>
              <a:effectLst/>
            </c:spPr>
            <c:extLst>
              <c:ext xmlns:c16="http://schemas.microsoft.com/office/drawing/2014/chart" uri="{C3380CC4-5D6E-409C-BE32-E72D297353CC}">
                <c16:uniqueId val="{00000005-0B66-4840-9C97-FEF15AE40B34}"/>
              </c:ext>
            </c:extLst>
          </c:dPt>
          <c:dPt>
            <c:idx val="6"/>
            <c:invertIfNegative val="0"/>
            <c:bubble3D val="0"/>
            <c:spPr>
              <a:solidFill>
                <a:srgbClr val="00B050"/>
              </a:solidFill>
              <a:ln>
                <a:noFill/>
              </a:ln>
              <a:effectLst/>
            </c:spPr>
            <c:extLst>
              <c:ext xmlns:c16="http://schemas.microsoft.com/office/drawing/2014/chart" uri="{C3380CC4-5D6E-409C-BE32-E72D297353CC}">
                <c16:uniqueId val="{00000003-1719-4DA3-9DFE-708BE53B58F9}"/>
              </c:ext>
            </c:extLst>
          </c:dPt>
          <c:dLbls>
            <c:dLbl>
              <c:idx val="6"/>
              <c:tx>
                <c:rich>
                  <a:bodyPr/>
                  <a:lstStyle/>
                  <a:p>
                    <a:fld id="{D9AB82F6-CA9F-4A81-A794-C3D6A2163129}" type="VALUE">
                      <a:rPr lang="en-US"/>
                      <a:pPr/>
                      <a:t>[VALOR]</a:t>
                    </a:fld>
                    <a:r>
                      <a:rPr lang="en-US"/>
                      <a:t> (2</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719-4DA3-9DFE-708BE53B58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'g19.5'!$A$39:$A$46</c:f>
              <c:strCache>
                <c:ptCount val="8"/>
                <c:pt idx="0">
                  <c:v>BR</c:v>
                </c:pt>
                <c:pt idx="1">
                  <c:v>NE</c:v>
                </c:pt>
                <c:pt idx="2">
                  <c:v>PA</c:v>
                </c:pt>
                <c:pt idx="3">
                  <c:v>AP</c:v>
                </c:pt>
                <c:pt idx="4">
                  <c:v>PE</c:v>
                </c:pt>
                <c:pt idx="5">
                  <c:v>BA</c:v>
                </c:pt>
                <c:pt idx="6">
                  <c:v>SE</c:v>
                </c:pt>
                <c:pt idx="7">
                  <c:v>RN</c:v>
                </c:pt>
              </c:strCache>
            </c:strRef>
          </c:cat>
          <c:val>
            <c:numRef>
              <c:f>'g19.5'!$B$39:$B$46</c:f>
              <c:numCache>
                <c:formatCode>0.00</c:formatCode>
                <c:ptCount val="8"/>
                <c:pt idx="0">
                  <c:v>14.632651867594195</c:v>
                </c:pt>
                <c:pt idx="1">
                  <c:v>24.42856802515707</c:v>
                </c:pt>
                <c:pt idx="2">
                  <c:v>27.408998788597156</c:v>
                </c:pt>
                <c:pt idx="3">
                  <c:v>27.535300738622368</c:v>
                </c:pt>
                <c:pt idx="4">
                  <c:v>28.27930488572159</c:v>
                </c:pt>
                <c:pt idx="5">
                  <c:v>29.713864407671633</c:v>
                </c:pt>
                <c:pt idx="6">
                  <c:v>33.071350473529407</c:v>
                </c:pt>
                <c:pt idx="7">
                  <c:v>33.093802575992449</c:v>
                </c:pt>
              </c:numCache>
            </c:numRef>
          </c:val>
          <c:extLst>
            <c:ext xmlns:c16="http://schemas.microsoft.com/office/drawing/2014/chart" uri="{C3380CC4-5D6E-409C-BE32-E72D297353CC}">
              <c16:uniqueId val="{00000006-1719-4DA3-9DFE-708BE53B58F9}"/>
            </c:ext>
          </c:extLst>
        </c:ser>
        <c:dLbls>
          <c:showLegendKey val="0"/>
          <c:showVal val="0"/>
          <c:showCatName val="0"/>
          <c:showSerName val="0"/>
          <c:showPercent val="0"/>
          <c:showBubbleSize val="0"/>
        </c:dLbls>
        <c:gapWidth val="50"/>
        <c:axId val="587941528"/>
        <c:axId val="721906752"/>
      </c:barChart>
      <c:catAx>
        <c:axId val="587941528"/>
        <c:scaling>
          <c:orientation val="minMax"/>
        </c:scaling>
        <c:delete val="0"/>
        <c:axPos val="l"/>
        <c:numFmt formatCode="General" sourceLinked="1"/>
        <c:majorTickMark val="cross"/>
        <c:minorTickMark val="cross"/>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1906752"/>
        <c:crosses val="autoZero"/>
        <c:auto val="1"/>
        <c:lblAlgn val="ctr"/>
        <c:lblOffset val="100"/>
        <c:noMultiLvlLbl val="0"/>
      </c:catAx>
      <c:valAx>
        <c:axId val="721906752"/>
        <c:scaling>
          <c:orientation val="minMax"/>
        </c:scaling>
        <c:delete val="1"/>
        <c:axPos val="b"/>
        <c:numFmt formatCode="0.00" sourceLinked="1"/>
        <c:majorTickMark val="none"/>
        <c:minorTickMark val="none"/>
        <c:tickLblPos val="nextTo"/>
        <c:crossAx val="587941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Diferença</a:t>
            </a:r>
            <a:r>
              <a:rPr lang="en-US" sz="1000" baseline="0"/>
              <a:t> entre 2019 e 2012</a:t>
            </a:r>
          </a:p>
          <a:p>
            <a:pPr>
              <a:defRPr sz="1000"/>
            </a:pPr>
            <a:r>
              <a:rPr lang="en-US" sz="1000" baseline="0"/>
              <a:t>(em pontos percentuais)</a:t>
            </a:r>
            <a:endParaRPr lang="en-US" sz="1000"/>
          </a:p>
        </c:rich>
      </c:tx>
      <c:layout>
        <c:manualLayout>
          <c:xMode val="edge"/>
          <c:yMode val="edge"/>
          <c:x val="3.5265548328198115E-2"/>
          <c:y val="2.777777777777777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'g19.5'!$N$38</c:f>
              <c:strCache>
                <c:ptCount val="1"/>
                <c:pt idx="0">
                  <c:v>2019-2012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CAF9-4DC2-B666-72CCFBBE3D7F}"/>
              </c:ext>
            </c:extLst>
          </c:dPt>
          <c:dPt>
            <c:idx val="1"/>
            <c:invertIfNegative val="0"/>
            <c:bubble3D val="0"/>
            <c:spPr>
              <a:solidFill>
                <a:srgbClr val="FFC000"/>
              </a:solidFill>
              <a:ln>
                <a:noFill/>
              </a:ln>
              <a:effectLst/>
            </c:spPr>
            <c:extLst>
              <c:ext xmlns:c16="http://schemas.microsoft.com/office/drawing/2014/chart" uri="{C3380CC4-5D6E-409C-BE32-E72D297353CC}">
                <c16:uniqueId val="{00000003-CAF9-4DC2-B666-72CCFBBE3D7F}"/>
              </c:ext>
            </c:extLst>
          </c:dPt>
          <c:dPt>
            <c:idx val="2"/>
            <c:invertIfNegative val="0"/>
            <c:bubble3D val="0"/>
            <c:spPr>
              <a:solidFill>
                <a:srgbClr val="00B050"/>
              </a:solidFill>
              <a:ln>
                <a:noFill/>
              </a:ln>
              <a:effectLst/>
            </c:spPr>
            <c:extLst>
              <c:ext xmlns:c16="http://schemas.microsoft.com/office/drawing/2014/chart" uri="{C3380CC4-5D6E-409C-BE32-E72D297353CC}">
                <c16:uniqueId val="{00000007-B0A2-4174-8231-C648BE8A4E2C}"/>
              </c:ext>
            </c:extLst>
          </c:dPt>
          <c:dPt>
            <c:idx val="5"/>
            <c:invertIfNegative val="0"/>
            <c:bubble3D val="0"/>
            <c:spPr>
              <a:solidFill>
                <a:srgbClr val="4674C6"/>
              </a:solidFill>
              <a:ln>
                <a:noFill/>
              </a:ln>
              <a:effectLst/>
            </c:spPr>
            <c:extLst>
              <c:ext xmlns:c16="http://schemas.microsoft.com/office/drawing/2014/chart" uri="{C3380CC4-5D6E-409C-BE32-E72D297353CC}">
                <c16:uniqueId val="{00000005-CAF9-4DC2-B666-72CCFBBE3D7F}"/>
              </c:ext>
            </c:extLst>
          </c:dPt>
          <c:dLbls>
            <c:dLbl>
              <c:idx val="2"/>
              <c:layout>
                <c:manualLayout>
                  <c:x val="-0.15636073852034976"/>
                  <c:y val="2.5252525252525255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84E81E77-51FC-41C8-BED5-29B2F6DD2E42}" type="VALUE">
                      <a:rPr lang="en-US"/>
                      <a:pPr>
                        <a:defRPr>
                          <a:solidFill>
                            <a:schemeClr val="bg1"/>
                          </a:solidFill>
                        </a:defRPr>
                      </a:pPr>
                      <a:t>[VALOR]</a:t>
                    </a:fld>
                    <a:r>
                      <a:rPr lang="en-US">
                        <a:solidFill>
                          <a:sysClr val="windowText" lastClr="000000"/>
                        </a:solidFill>
                      </a:rPr>
                      <a:t>  (6</a:t>
                    </a:r>
                    <a:r>
                      <a:rPr lang="en-US" baseline="30000">
                        <a:solidFill>
                          <a:sysClr val="windowText" lastClr="000000"/>
                        </a:solidFill>
                      </a:rPr>
                      <a:t>o</a:t>
                    </a:r>
                    <a:r>
                      <a:rPr lang="en-US">
                        <a:solidFill>
                          <a:sysClr val="windowText" lastClr="000000"/>
                        </a:solidFill>
                      </a:rPr>
                      <a:t>)</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15:layout>
                    <c:manualLayout>
                      <c:w val="0.2519893509561586"/>
                      <c:h val="7.5682017020599693E-2"/>
                    </c:manualLayout>
                  </c15:layout>
                  <c15:dlblFieldTable/>
                  <c15:showDataLabelsRange val="0"/>
                </c:ext>
                <c:ext xmlns:c16="http://schemas.microsoft.com/office/drawing/2014/chart" uri="{C3380CC4-5D6E-409C-BE32-E72D297353CC}">
                  <c16:uniqueId val="{00000007-B0A2-4174-8231-C648BE8A4E2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'g19.5'!$M$39:$M$46</c:f>
              <c:strCache>
                <c:ptCount val="8"/>
                <c:pt idx="0">
                  <c:v>NE</c:v>
                </c:pt>
                <c:pt idx="1">
                  <c:v>BR</c:v>
                </c:pt>
                <c:pt idx="2">
                  <c:v>SE</c:v>
                </c:pt>
                <c:pt idx="3">
                  <c:v>TO</c:v>
                </c:pt>
                <c:pt idx="4">
                  <c:v>RN</c:v>
                </c:pt>
                <c:pt idx="5">
                  <c:v>RR</c:v>
                </c:pt>
                <c:pt idx="6">
                  <c:v>AP</c:v>
                </c:pt>
                <c:pt idx="7">
                  <c:v>AC</c:v>
                </c:pt>
              </c:strCache>
            </c:strRef>
          </c:cat>
          <c:val>
            <c:numRef>
              <c:f>'g19.5'!$N$39:$N$46</c:f>
              <c:numCache>
                <c:formatCode>0.00</c:formatCode>
                <c:ptCount val="8"/>
                <c:pt idx="0">
                  <c:v>-4.6985397518041765</c:v>
                </c:pt>
                <c:pt idx="1">
                  <c:v>-5.4820363357667929</c:v>
                </c:pt>
                <c:pt idx="2">
                  <c:v>3.2252375842921062</c:v>
                </c:pt>
                <c:pt idx="3">
                  <c:v>3.5884688791912218</c:v>
                </c:pt>
                <c:pt idx="4">
                  <c:v>7.45346049309207</c:v>
                </c:pt>
                <c:pt idx="5">
                  <c:v>8.7203773868453762</c:v>
                </c:pt>
                <c:pt idx="6">
                  <c:v>11.260572192748498</c:v>
                </c:pt>
                <c:pt idx="7">
                  <c:v>14.828673355178401</c:v>
                </c:pt>
              </c:numCache>
            </c:numRef>
          </c:val>
          <c:extLst>
            <c:ext xmlns:c16="http://schemas.microsoft.com/office/drawing/2014/chart" uri="{C3380CC4-5D6E-409C-BE32-E72D297353CC}">
              <c16:uniqueId val="{00000007-CAF9-4DC2-B666-72CCFBBE3D7F}"/>
            </c:ext>
          </c:extLst>
        </c:ser>
        <c:dLbls>
          <c:showLegendKey val="0"/>
          <c:showVal val="0"/>
          <c:showCatName val="0"/>
          <c:showSerName val="0"/>
          <c:showPercent val="0"/>
          <c:showBubbleSize val="0"/>
        </c:dLbls>
        <c:gapWidth val="50"/>
        <c:axId val="694149184"/>
        <c:axId val="694145248"/>
      </c:barChart>
      <c:catAx>
        <c:axId val="694149184"/>
        <c:scaling>
          <c:orientation val="minMax"/>
        </c:scaling>
        <c:delete val="0"/>
        <c:axPos val="l"/>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94145248"/>
        <c:crosses val="autoZero"/>
        <c:auto val="1"/>
        <c:lblAlgn val="ctr"/>
        <c:lblOffset val="100"/>
        <c:noMultiLvlLbl val="0"/>
      </c:catAx>
      <c:valAx>
        <c:axId val="694145248"/>
        <c:scaling>
          <c:orientation val="minMax"/>
          <c:min val="-2"/>
        </c:scaling>
        <c:delete val="1"/>
        <c:axPos val="b"/>
        <c:numFmt formatCode="0.00" sourceLinked="1"/>
        <c:majorTickMark val="none"/>
        <c:minorTickMark val="none"/>
        <c:tickLblPos val="nextTo"/>
        <c:crossAx val="694149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r>
              <a:rPr lang="pt-BR" sz="1000">
                <a:solidFill>
                  <a:schemeClr val="tx1">
                    <a:lumMod val="50000"/>
                    <a:lumOff val="50000"/>
                  </a:schemeClr>
                </a:solidFill>
              </a:rPr>
              <a:t>Por</a:t>
            </a:r>
            <a:r>
              <a:rPr lang="pt-BR" sz="1000" baseline="0">
                <a:solidFill>
                  <a:schemeClr val="tx1">
                    <a:lumMod val="50000"/>
                    <a:lumOff val="50000"/>
                  </a:schemeClr>
                </a:solidFill>
              </a:rPr>
              <a:t> 100 mil habitantes</a:t>
            </a:r>
            <a:endParaRPr lang="pt-BR" sz="1000">
              <a:solidFill>
                <a:schemeClr val="tx1">
                  <a:lumMod val="50000"/>
                  <a:lumOff val="50000"/>
                </a:schemeClr>
              </a:solidFill>
            </a:endParaRPr>
          </a:p>
        </c:rich>
      </c:tx>
      <c:layout>
        <c:manualLayout>
          <c:xMode val="edge"/>
          <c:yMode val="edge"/>
          <c:x val="1.5415573053368173E-3"/>
          <c:y val="1.8779342723004695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barChart>
        <c:barDir val="col"/>
        <c:grouping val="clustered"/>
        <c:varyColors val="0"/>
        <c:ser>
          <c:idx val="1"/>
          <c:order val="1"/>
          <c:tx>
            <c:strRef>
              <c:f>'g19.6'!$J$36</c:f>
              <c:strCache>
                <c:ptCount val="1"/>
                <c:pt idx="0">
                  <c:v>Brasil</c:v>
                </c:pt>
              </c:strCache>
            </c:strRef>
          </c:tx>
          <c:spPr>
            <a:solidFill>
              <a:srgbClr val="FFC000"/>
            </a:solidFill>
            <a:ln>
              <a:noFill/>
            </a:ln>
            <a:effectLst/>
          </c:spPr>
          <c:invertIfNegative val="0"/>
          <c:cat>
            <c:numRef>
              <c:f>'g19.6'!$K$34:$R$34</c:f>
              <c:numCache>
                <c:formatCode>General</c:formatCode>
                <c:ptCount val="8"/>
                <c:pt idx="0">
                  <c:v>2012</c:v>
                </c:pt>
                <c:pt idx="1">
                  <c:v>2013</c:v>
                </c:pt>
                <c:pt idx="2">
                  <c:v>2014</c:v>
                </c:pt>
                <c:pt idx="3">
                  <c:v>2015</c:v>
                </c:pt>
                <c:pt idx="4">
                  <c:v>2016</c:v>
                </c:pt>
                <c:pt idx="5">
                  <c:v>2017</c:v>
                </c:pt>
                <c:pt idx="6">
                  <c:v>2018</c:v>
                </c:pt>
                <c:pt idx="7">
                  <c:v>2019</c:v>
                </c:pt>
              </c:numCache>
            </c:numRef>
          </c:cat>
          <c:val>
            <c:numRef>
              <c:f>'g19.6'!$K$36:$R$36</c:f>
              <c:numCache>
                <c:formatCode>0.0</c:formatCode>
                <c:ptCount val="8"/>
                <c:pt idx="0">
                  <c:v>20.114688203360988</c:v>
                </c:pt>
                <c:pt idx="1">
                  <c:v>20.080811325066225</c:v>
                </c:pt>
                <c:pt idx="2">
                  <c:v>21.085615826382394</c:v>
                </c:pt>
                <c:pt idx="3">
                  <c:v>20.453346665580895</c:v>
                </c:pt>
                <c:pt idx="4">
                  <c:v>21.581274726390681</c:v>
                </c:pt>
                <c:pt idx="5">
                  <c:v>22.878641749695728</c:v>
                </c:pt>
                <c:pt idx="6">
                  <c:v>19.685276320635182</c:v>
                </c:pt>
                <c:pt idx="7">
                  <c:v>14.632651867594195</c:v>
                </c:pt>
              </c:numCache>
            </c:numRef>
          </c:val>
          <c:extLst>
            <c:ext xmlns:c16="http://schemas.microsoft.com/office/drawing/2014/chart" uri="{C3380CC4-5D6E-409C-BE32-E72D297353CC}">
              <c16:uniqueId val="{00000000-F328-4A87-B6C5-8C85B378D3CA}"/>
            </c:ext>
          </c:extLst>
        </c:ser>
        <c:ser>
          <c:idx val="2"/>
          <c:order val="2"/>
          <c:tx>
            <c:strRef>
              <c:f>'g19.6'!$J$37</c:f>
              <c:strCache>
                <c:ptCount val="1"/>
                <c:pt idx="0">
                  <c:v>Nordeste</c:v>
                </c:pt>
              </c:strCache>
            </c:strRef>
          </c:tx>
          <c:spPr>
            <a:solidFill>
              <a:srgbClr val="FF2121"/>
            </a:solidFill>
            <a:ln>
              <a:noFill/>
            </a:ln>
            <a:effectLst/>
          </c:spPr>
          <c:invertIfNegative val="0"/>
          <c:cat>
            <c:numRef>
              <c:f>'g19.6'!$K$34:$R$34</c:f>
              <c:numCache>
                <c:formatCode>General</c:formatCode>
                <c:ptCount val="8"/>
                <c:pt idx="0">
                  <c:v>2012</c:v>
                </c:pt>
                <c:pt idx="1">
                  <c:v>2013</c:v>
                </c:pt>
                <c:pt idx="2">
                  <c:v>2014</c:v>
                </c:pt>
                <c:pt idx="3">
                  <c:v>2015</c:v>
                </c:pt>
                <c:pt idx="4">
                  <c:v>2016</c:v>
                </c:pt>
                <c:pt idx="5">
                  <c:v>2017</c:v>
                </c:pt>
                <c:pt idx="6">
                  <c:v>2018</c:v>
                </c:pt>
                <c:pt idx="7">
                  <c:v>2019</c:v>
                </c:pt>
              </c:numCache>
            </c:numRef>
          </c:cat>
          <c:val>
            <c:numRef>
              <c:f>'g19.6'!$K$37:$R$37</c:f>
              <c:numCache>
                <c:formatCode>0.0</c:formatCode>
                <c:ptCount val="8"/>
                <c:pt idx="0">
                  <c:v>29.127107776961246</c:v>
                </c:pt>
                <c:pt idx="1">
                  <c:v>30.47242456170618</c:v>
                </c:pt>
                <c:pt idx="2">
                  <c:v>32.789196064015016</c:v>
                </c:pt>
                <c:pt idx="3">
                  <c:v>32.208228273223298</c:v>
                </c:pt>
                <c:pt idx="4">
                  <c:v>33.964125618526239</c:v>
                </c:pt>
                <c:pt idx="5">
                  <c:v>38.556151003807422</c:v>
                </c:pt>
                <c:pt idx="6">
                  <c:v>32.982315695158576</c:v>
                </c:pt>
                <c:pt idx="7">
                  <c:v>24.42856802515707</c:v>
                </c:pt>
              </c:numCache>
            </c:numRef>
          </c:val>
          <c:extLst>
            <c:ext xmlns:c16="http://schemas.microsoft.com/office/drawing/2014/chart" uri="{C3380CC4-5D6E-409C-BE32-E72D297353CC}">
              <c16:uniqueId val="{00000001-F328-4A87-B6C5-8C85B378D3CA}"/>
            </c:ext>
          </c:extLst>
        </c:ser>
        <c:dLbls>
          <c:showLegendKey val="0"/>
          <c:showVal val="0"/>
          <c:showCatName val="0"/>
          <c:showSerName val="0"/>
          <c:showPercent val="0"/>
          <c:showBubbleSize val="0"/>
        </c:dLbls>
        <c:gapWidth val="150"/>
        <c:axId val="584020888"/>
        <c:axId val="584018264"/>
      </c:barChart>
      <c:lineChart>
        <c:grouping val="standard"/>
        <c:varyColors val="0"/>
        <c:ser>
          <c:idx val="0"/>
          <c:order val="0"/>
          <c:tx>
            <c:strRef>
              <c:f>'g19.6'!$J$35</c:f>
              <c:strCache>
                <c:ptCount val="1"/>
                <c:pt idx="0">
                  <c:v>Sergipe</c:v>
                </c:pt>
              </c:strCache>
            </c:strRef>
          </c:tx>
          <c:spPr>
            <a:ln w="28575" cap="rnd">
              <a:solidFill>
                <a:srgbClr val="00B050"/>
              </a:solidFill>
              <a:round/>
            </a:ln>
            <a:effectLst/>
          </c:spPr>
          <c:marker>
            <c:symbol val="none"/>
          </c:marker>
          <c:dLbls>
            <c:dLbl>
              <c:idx val="0"/>
              <c:layout>
                <c:manualLayout>
                  <c:x val="-5.5555555555555559E-2"/>
                  <c:y val="-3.2863849765258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328-4A87-B6C5-8C85B378D3CA}"/>
                </c:ext>
              </c:extLst>
            </c:dLbl>
            <c:dLbl>
              <c:idx val="1"/>
              <c:layout>
                <c:manualLayout>
                  <c:x val="-4.4444444444444446E-2"/>
                  <c:y val="-2.81690140845070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328-4A87-B6C5-8C85B378D3CA}"/>
                </c:ext>
              </c:extLst>
            </c:dLbl>
            <c:dLbl>
              <c:idx val="2"/>
              <c:layout>
                <c:manualLayout>
                  <c:x val="-4.7222222222222221E-2"/>
                  <c:y val="-3.75586854460094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328-4A87-B6C5-8C85B378D3CA}"/>
                </c:ext>
              </c:extLst>
            </c:dLbl>
            <c:dLbl>
              <c:idx val="3"/>
              <c:layout>
                <c:manualLayout>
                  <c:x val="-4.4444444444444495E-2"/>
                  <c:y val="-3.75586854460093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328-4A87-B6C5-8C85B378D3CA}"/>
                </c:ext>
              </c:extLst>
            </c:dLbl>
            <c:dLbl>
              <c:idx val="4"/>
              <c:layout>
                <c:manualLayout>
                  <c:x val="-4.4444444444444446E-2"/>
                  <c:y val="-3.28638497652582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328-4A87-B6C5-8C85B378D3CA}"/>
                </c:ext>
              </c:extLst>
            </c:dLbl>
            <c:dLbl>
              <c:idx val="5"/>
              <c:layout>
                <c:manualLayout>
                  <c:x val="-5.5555555555555558E-3"/>
                  <c:y val="-1.4084507042253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328-4A87-B6C5-8C85B378D3CA}"/>
                </c:ext>
              </c:extLst>
            </c:dLbl>
            <c:dLbl>
              <c:idx val="7"/>
              <c:layout>
                <c:manualLayout>
                  <c:x val="-1.6666666666666767E-2"/>
                  <c:y val="-1.40845070422536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328-4A87-B6C5-8C85B378D3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'g19.6'!$K$34:$R$34</c:f>
              <c:numCache>
                <c:formatCode>General</c:formatCode>
                <c:ptCount val="8"/>
                <c:pt idx="0">
                  <c:v>2012</c:v>
                </c:pt>
                <c:pt idx="1">
                  <c:v>2013</c:v>
                </c:pt>
                <c:pt idx="2">
                  <c:v>2014</c:v>
                </c:pt>
                <c:pt idx="3">
                  <c:v>2015</c:v>
                </c:pt>
                <c:pt idx="4">
                  <c:v>2016</c:v>
                </c:pt>
                <c:pt idx="5">
                  <c:v>2017</c:v>
                </c:pt>
                <c:pt idx="6">
                  <c:v>2018</c:v>
                </c:pt>
                <c:pt idx="7">
                  <c:v>2019</c:v>
                </c:pt>
              </c:numCache>
            </c:numRef>
          </c:cat>
          <c:val>
            <c:numRef>
              <c:f>'g19.6'!$K$35:$R$35</c:f>
              <c:numCache>
                <c:formatCode>0.0</c:formatCode>
                <c:ptCount val="8"/>
                <c:pt idx="0">
                  <c:v>29.8461128892373</c:v>
                </c:pt>
                <c:pt idx="1">
                  <c:v>33.338464663504674</c:v>
                </c:pt>
                <c:pt idx="2">
                  <c:v>40.458214053687776</c:v>
                </c:pt>
                <c:pt idx="3">
                  <c:v>49.399515010898661</c:v>
                </c:pt>
                <c:pt idx="4">
                  <c:v>55.565878225546271</c:v>
                </c:pt>
                <c:pt idx="5">
                  <c:v>48.336710201755501</c:v>
                </c:pt>
                <c:pt idx="6">
                  <c:v>41.515852432140633</c:v>
                </c:pt>
                <c:pt idx="7">
                  <c:v>33.071350473529407</c:v>
                </c:pt>
              </c:numCache>
            </c:numRef>
          </c:val>
          <c:smooth val="0"/>
          <c:extLst>
            <c:ext xmlns:c16="http://schemas.microsoft.com/office/drawing/2014/chart" uri="{C3380CC4-5D6E-409C-BE32-E72D297353CC}">
              <c16:uniqueId val="{00000009-F328-4A87-B6C5-8C85B378D3CA}"/>
            </c:ext>
          </c:extLst>
        </c:ser>
        <c:dLbls>
          <c:showLegendKey val="0"/>
          <c:showVal val="0"/>
          <c:showCatName val="0"/>
          <c:showSerName val="0"/>
          <c:showPercent val="0"/>
          <c:showBubbleSize val="0"/>
        </c:dLbls>
        <c:marker val="1"/>
        <c:smooth val="0"/>
        <c:axId val="584020888"/>
        <c:axId val="584018264"/>
      </c:lineChart>
      <c:catAx>
        <c:axId val="584020888"/>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84018264"/>
        <c:crosses val="autoZero"/>
        <c:auto val="1"/>
        <c:lblAlgn val="ctr"/>
        <c:lblOffset val="100"/>
        <c:noMultiLvlLbl val="0"/>
      </c:catAx>
      <c:valAx>
        <c:axId val="584018264"/>
        <c:scaling>
          <c:orientation val="minMax"/>
        </c:scaling>
        <c:delete val="1"/>
        <c:axPos val="l"/>
        <c:numFmt formatCode="0.0" sourceLinked="1"/>
        <c:majorTickMark val="none"/>
        <c:minorTickMark val="none"/>
        <c:tickLblPos val="nextTo"/>
        <c:crossAx val="584020888"/>
        <c:crosses val="autoZero"/>
        <c:crossBetween val="between"/>
      </c:valAx>
      <c:spPr>
        <a:noFill/>
        <a:ln>
          <a:noFill/>
        </a:ln>
        <a:effectLst/>
      </c:spPr>
    </c:plotArea>
    <c:legend>
      <c:legendPos val="b"/>
      <c:layout>
        <c:manualLayout>
          <c:xMode val="edge"/>
          <c:yMode val="edge"/>
          <c:x val="0.45581058617672782"/>
          <c:y val="0.88791024361391424"/>
          <c:w val="0.51060104986876642"/>
          <c:h val="7.92259066208273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Por 100 mil habitantes, de mesma faixa etária (2019)</a:t>
            </a:r>
          </a:p>
        </c:rich>
      </c:tx>
      <c:layout>
        <c:manualLayout>
          <c:xMode val="edge"/>
          <c:yMode val="edge"/>
          <c:x val="0"/>
          <c:y val="8.0975486920223539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8.6805555555555552E-2"/>
          <c:y val="0.15079950799507996"/>
          <c:w val="0.875"/>
          <c:h val="0.68094333226796822"/>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A-E24F-4DEA-B9E5-E7EC9561177D}"/>
              </c:ext>
            </c:extLst>
          </c:dPt>
          <c:dPt>
            <c:idx val="1"/>
            <c:invertIfNegative val="0"/>
            <c:bubble3D val="0"/>
            <c:spPr>
              <a:solidFill>
                <a:srgbClr val="FF0000"/>
              </a:solidFill>
              <a:ln>
                <a:noFill/>
              </a:ln>
              <a:effectLst/>
            </c:spPr>
            <c:extLst>
              <c:ext xmlns:c16="http://schemas.microsoft.com/office/drawing/2014/chart" uri="{C3380CC4-5D6E-409C-BE32-E72D297353CC}">
                <c16:uniqueId val="{00000003-2FB8-437E-812F-DD51E25D42C5}"/>
              </c:ext>
            </c:extLst>
          </c:dPt>
          <c:dPt>
            <c:idx val="2"/>
            <c:invertIfNegative val="0"/>
            <c:bubble3D val="0"/>
            <c:spPr>
              <a:solidFill>
                <a:srgbClr val="4674C6"/>
              </a:solidFill>
              <a:ln>
                <a:noFill/>
              </a:ln>
              <a:effectLst/>
            </c:spPr>
            <c:extLst>
              <c:ext xmlns:c16="http://schemas.microsoft.com/office/drawing/2014/chart" uri="{C3380CC4-5D6E-409C-BE32-E72D297353CC}">
                <c16:uniqueId val="{0000000D-1296-4647-89E4-D6450ACCEAE3}"/>
              </c:ext>
            </c:extLst>
          </c:dPt>
          <c:dPt>
            <c:idx val="3"/>
            <c:invertIfNegative val="0"/>
            <c:bubble3D val="0"/>
            <c:spPr>
              <a:solidFill>
                <a:srgbClr val="4674C6"/>
              </a:solidFill>
              <a:ln>
                <a:noFill/>
              </a:ln>
              <a:effectLst/>
            </c:spPr>
            <c:extLst>
              <c:ext xmlns:c16="http://schemas.microsoft.com/office/drawing/2014/chart" uri="{C3380CC4-5D6E-409C-BE32-E72D297353CC}">
                <c16:uniqueId val="{00000003-356A-4757-A7CC-5DCABFEFDD86}"/>
              </c:ext>
            </c:extLst>
          </c:dPt>
          <c:dPt>
            <c:idx val="4"/>
            <c:invertIfNegative val="0"/>
            <c:bubble3D val="0"/>
            <c:spPr>
              <a:solidFill>
                <a:srgbClr val="4674C6"/>
              </a:solidFill>
              <a:ln>
                <a:noFill/>
              </a:ln>
              <a:effectLst/>
            </c:spPr>
            <c:extLst>
              <c:ext xmlns:c16="http://schemas.microsoft.com/office/drawing/2014/chart" uri="{C3380CC4-5D6E-409C-BE32-E72D297353CC}">
                <c16:uniqueId val="{00000005-356A-4757-A7CC-5DCABFEFDD86}"/>
              </c:ext>
            </c:extLst>
          </c:dPt>
          <c:dPt>
            <c:idx val="7"/>
            <c:invertIfNegative val="0"/>
            <c:bubble3D val="0"/>
            <c:spPr>
              <a:solidFill>
                <a:srgbClr val="00B050"/>
              </a:solidFill>
              <a:ln>
                <a:noFill/>
              </a:ln>
              <a:effectLst/>
            </c:spPr>
            <c:extLst>
              <c:ext xmlns:c16="http://schemas.microsoft.com/office/drawing/2014/chart" uri="{C3380CC4-5D6E-409C-BE32-E72D297353CC}">
                <c16:uniqueId val="{00000007-E24F-4DEA-B9E5-E7EC9561177D}"/>
              </c:ext>
            </c:extLst>
          </c:dPt>
          <c:dLbls>
            <c:dLbl>
              <c:idx val="3"/>
              <c:tx>
                <c:rich>
                  <a:bodyPr/>
                  <a:lstStyle/>
                  <a:p>
                    <a:fld id="{D9AB82F6-CA9F-4A81-A794-C3D6A2163129}" type="VALUE">
                      <a:rPr lang="en-US"/>
                      <a:pPr/>
                      <a:t>[VALOR]</a:t>
                    </a:fld>
                    <a:r>
                      <a:rPr lang="en-US"/>
                      <a:t> </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56A-4757-A7CC-5DCABFEFDD86}"/>
                </c:ext>
              </c:extLst>
            </c:dLbl>
            <c:dLbl>
              <c:idx val="7"/>
              <c:tx>
                <c:rich>
                  <a:bodyPr/>
                  <a:lstStyle/>
                  <a:p>
                    <a:fld id="{64239B1C-3B1B-4C9B-A025-1EF5EEC1B468}" type="VALUE">
                      <a:rPr lang="en-US"/>
                      <a:pPr/>
                      <a:t>[VALOR]</a:t>
                    </a:fld>
                    <a:r>
                      <a:rPr lang="en-US"/>
                      <a:t> (1</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24F-4DEA-B9E5-E7EC956117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'g19.7'!$A$42:$A$49</c:f>
              <c:strCache>
                <c:ptCount val="8"/>
                <c:pt idx="0">
                  <c:v>BR</c:v>
                </c:pt>
                <c:pt idx="1">
                  <c:v>NE</c:v>
                </c:pt>
                <c:pt idx="2">
                  <c:v>AL</c:v>
                </c:pt>
                <c:pt idx="3">
                  <c:v>PE</c:v>
                </c:pt>
                <c:pt idx="4">
                  <c:v>AP</c:v>
                </c:pt>
                <c:pt idx="5">
                  <c:v>BA</c:v>
                </c:pt>
                <c:pt idx="6">
                  <c:v>RN</c:v>
                </c:pt>
                <c:pt idx="7">
                  <c:v>SE</c:v>
                </c:pt>
              </c:strCache>
            </c:strRef>
          </c:cat>
          <c:val>
            <c:numRef>
              <c:f>'g19.7'!$B$42:$B$49</c:f>
              <c:numCache>
                <c:formatCode>0.0</c:formatCode>
                <c:ptCount val="8"/>
                <c:pt idx="0">
                  <c:v>65.641360196266731</c:v>
                </c:pt>
                <c:pt idx="1">
                  <c:v>110.7826965997658</c:v>
                </c:pt>
                <c:pt idx="2">
                  <c:v>111.32539581721386</c:v>
                </c:pt>
                <c:pt idx="3">
                  <c:v>129.4171413510575</c:v>
                </c:pt>
                <c:pt idx="4">
                  <c:v>131.42723527087719</c:v>
                </c:pt>
                <c:pt idx="5">
                  <c:v>147.79505320945674</c:v>
                </c:pt>
                <c:pt idx="6">
                  <c:v>147.88012619695326</c:v>
                </c:pt>
                <c:pt idx="7">
                  <c:v>152.47717782198043</c:v>
                </c:pt>
              </c:numCache>
            </c:numRef>
          </c:val>
          <c:extLst>
            <c:ext xmlns:c16="http://schemas.microsoft.com/office/drawing/2014/chart" uri="{C3380CC4-5D6E-409C-BE32-E72D297353CC}">
              <c16:uniqueId val="{00000008-E24F-4DEA-B9E5-E7EC9561177D}"/>
            </c:ext>
          </c:extLst>
        </c:ser>
        <c:dLbls>
          <c:showLegendKey val="0"/>
          <c:showVal val="0"/>
          <c:showCatName val="0"/>
          <c:showSerName val="0"/>
          <c:showPercent val="0"/>
          <c:showBubbleSize val="0"/>
        </c:dLbls>
        <c:gapWidth val="50"/>
        <c:axId val="587941528"/>
        <c:axId val="721906752"/>
      </c:barChart>
      <c:catAx>
        <c:axId val="587941528"/>
        <c:scaling>
          <c:orientation val="minMax"/>
        </c:scaling>
        <c:delete val="0"/>
        <c:axPos val="l"/>
        <c:numFmt formatCode="General" sourceLinked="1"/>
        <c:majorTickMark val="cross"/>
        <c:minorTickMark val="cross"/>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1906752"/>
        <c:crosses val="autoZero"/>
        <c:auto val="1"/>
        <c:lblAlgn val="ctr"/>
        <c:lblOffset val="100"/>
        <c:noMultiLvlLbl val="0"/>
      </c:catAx>
      <c:valAx>
        <c:axId val="721906752"/>
        <c:scaling>
          <c:orientation val="minMax"/>
        </c:scaling>
        <c:delete val="1"/>
        <c:axPos val="b"/>
        <c:numFmt formatCode="0.0" sourceLinked="1"/>
        <c:majorTickMark val="none"/>
        <c:minorTickMark val="none"/>
        <c:tickLblPos val="nextTo"/>
        <c:crossAx val="587941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Diferença</a:t>
            </a:r>
            <a:r>
              <a:rPr lang="en-US" sz="1000" baseline="0"/>
              <a:t> entre 2019 e 2012</a:t>
            </a:r>
          </a:p>
          <a:p>
            <a:pPr>
              <a:defRPr sz="1000"/>
            </a:pPr>
            <a:r>
              <a:rPr lang="en-US" sz="1000" baseline="0"/>
              <a:t>(em pontos percentuais)</a:t>
            </a:r>
            <a:endParaRPr lang="en-US" sz="1000"/>
          </a:p>
        </c:rich>
      </c:tx>
      <c:layout>
        <c:manualLayout>
          <c:xMode val="edge"/>
          <c:yMode val="edge"/>
          <c:x val="3.5265548328198115E-2"/>
          <c:y val="2.777777777777777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20051681216500311"/>
          <c:y val="0.22429292929292929"/>
          <c:w val="0.79948318783499683"/>
          <c:h val="0.7201515151515151"/>
        </c:manualLayout>
      </c:layout>
      <c:barChart>
        <c:barDir val="bar"/>
        <c:grouping val="clustered"/>
        <c:varyColors val="0"/>
        <c:ser>
          <c:idx val="0"/>
          <c:order val="0"/>
          <c:tx>
            <c:strRef>
              <c:f>'g19.7'!$N$41</c:f>
              <c:strCache>
                <c:ptCount val="1"/>
                <c:pt idx="0">
                  <c:v>2019-2012</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B152-4435-BB59-2075B29F60E0}"/>
              </c:ext>
            </c:extLst>
          </c:dPt>
          <c:dPt>
            <c:idx val="1"/>
            <c:invertIfNegative val="0"/>
            <c:bubble3D val="0"/>
            <c:spPr>
              <a:solidFill>
                <a:srgbClr val="FF0000"/>
              </a:solidFill>
              <a:ln>
                <a:noFill/>
              </a:ln>
              <a:effectLst/>
            </c:spPr>
            <c:extLst>
              <c:ext xmlns:c16="http://schemas.microsoft.com/office/drawing/2014/chart" uri="{C3380CC4-5D6E-409C-BE32-E72D297353CC}">
                <c16:uniqueId val="{00000003-B152-4435-BB59-2075B29F60E0}"/>
              </c:ext>
            </c:extLst>
          </c:dPt>
          <c:dPt>
            <c:idx val="3"/>
            <c:invertIfNegative val="0"/>
            <c:bubble3D val="0"/>
            <c:spPr>
              <a:solidFill>
                <a:srgbClr val="00B050"/>
              </a:solidFill>
              <a:ln>
                <a:noFill/>
              </a:ln>
              <a:effectLst/>
            </c:spPr>
            <c:extLst>
              <c:ext xmlns:c16="http://schemas.microsoft.com/office/drawing/2014/chart" uri="{C3380CC4-5D6E-409C-BE32-E72D297353CC}">
                <c16:uniqueId val="{00000009-B152-4435-BB59-2075B29F60E0}"/>
              </c:ext>
            </c:extLst>
          </c:dPt>
          <c:dPt>
            <c:idx val="5"/>
            <c:invertIfNegative val="0"/>
            <c:bubble3D val="0"/>
            <c:spPr>
              <a:solidFill>
                <a:srgbClr val="4674C6"/>
              </a:solidFill>
              <a:ln>
                <a:noFill/>
              </a:ln>
              <a:effectLst/>
            </c:spPr>
            <c:extLst>
              <c:ext xmlns:c16="http://schemas.microsoft.com/office/drawing/2014/chart" uri="{C3380CC4-5D6E-409C-BE32-E72D297353CC}">
                <c16:uniqueId val="{00000005-B152-4435-BB59-2075B29F60E0}"/>
              </c:ext>
            </c:extLst>
          </c:dPt>
          <c:dLbls>
            <c:dLbl>
              <c:idx val="0"/>
              <c:layout>
                <c:manualLayout>
                  <c:x val="-0.18475235615711572"/>
                  <c:y val="-1.8518304593483627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52-4435-BB59-2075B29F60E0}"/>
                </c:ext>
              </c:extLst>
            </c:dLbl>
            <c:dLbl>
              <c:idx val="1"/>
              <c:layout>
                <c:manualLayout>
                  <c:x val="-0.1734902405367035"/>
                  <c:y val="-9.259152296741813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152-4435-BB59-2075B29F60E0}"/>
                </c:ext>
              </c:extLst>
            </c:dLbl>
            <c:dLbl>
              <c:idx val="2"/>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84E81E77-51FC-41C8-BED5-29B2F6DD2E42}" type="VALUE">
                      <a:rPr lang="en-US"/>
                      <a:pPr>
                        <a:defRPr>
                          <a:solidFill>
                            <a:schemeClr val="bg1"/>
                          </a:solidFill>
                        </a:defRPr>
                      </a:pPr>
                      <a:t>[VALOR]</a:t>
                    </a:fld>
                    <a:r>
                      <a:rPr lang="en-US">
                        <a:solidFill>
                          <a:sysClr val="windowText" lastClr="000000"/>
                        </a:solidFill>
                      </a:rPr>
                      <a:t> </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15:layout>
                    <c:manualLayout>
                      <c:w val="0.23004146767396499"/>
                      <c:h val="8.0732522071104748E-2"/>
                    </c:manualLayout>
                  </c15:layout>
                  <c15:dlblFieldTable/>
                  <c15:showDataLabelsRange val="0"/>
                </c:ext>
                <c:ext xmlns:c16="http://schemas.microsoft.com/office/drawing/2014/chart" uri="{C3380CC4-5D6E-409C-BE32-E72D297353CC}">
                  <c16:uniqueId val="{00000006-B152-4435-BB59-2075B29F60E0}"/>
                </c:ext>
              </c:extLst>
            </c:dLbl>
            <c:dLbl>
              <c:idx val="3"/>
              <c:tx>
                <c:rich>
                  <a:bodyPr/>
                  <a:lstStyle/>
                  <a:p>
                    <a:fld id="{935FA3F2-DC8F-429E-A022-F7C6D9355B71}" type="VALUE">
                      <a:rPr lang="en-US"/>
                      <a:pPr/>
                      <a:t>[VALOR]</a:t>
                    </a:fld>
                    <a:r>
                      <a:rPr lang="en-US"/>
                      <a:t> (5</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layout>
                    <c:manualLayout>
                      <c:w val="0.29895782118005298"/>
                      <c:h val="7.0631511970094638E-2"/>
                    </c:manualLayout>
                  </c15:layout>
                  <c15:dlblFieldTable/>
                  <c15:showDataLabelsRange val="0"/>
                </c:ext>
                <c:ext xmlns:c16="http://schemas.microsoft.com/office/drawing/2014/chart" uri="{C3380CC4-5D6E-409C-BE32-E72D297353CC}">
                  <c16:uniqueId val="{00000009-B152-4435-BB59-2075B29F60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'g19.7'!$M$42:$M$49</c:f>
              <c:strCache>
                <c:ptCount val="8"/>
                <c:pt idx="0">
                  <c:v>BR</c:v>
                </c:pt>
                <c:pt idx="1">
                  <c:v>NE</c:v>
                </c:pt>
                <c:pt idx="2">
                  <c:v>TO</c:v>
                </c:pt>
                <c:pt idx="3">
                  <c:v>SE</c:v>
                </c:pt>
                <c:pt idx="4">
                  <c:v>RR</c:v>
                </c:pt>
                <c:pt idx="5">
                  <c:v>RN</c:v>
                </c:pt>
                <c:pt idx="6">
                  <c:v>AC</c:v>
                </c:pt>
                <c:pt idx="7">
                  <c:v>AP</c:v>
                </c:pt>
              </c:strCache>
            </c:strRef>
          </c:cat>
          <c:val>
            <c:numRef>
              <c:f>'g19.7'!$N$42:$N$49</c:f>
              <c:numCache>
                <c:formatCode>0.00</c:formatCode>
                <c:ptCount val="8"/>
                <c:pt idx="0">
                  <c:v>-20.813282092462757</c:v>
                </c:pt>
                <c:pt idx="1">
                  <c:v>-16.512650962302757</c:v>
                </c:pt>
                <c:pt idx="2">
                  <c:v>25.876662024426913</c:v>
                </c:pt>
                <c:pt idx="3">
                  <c:v>29.226686979392241</c:v>
                </c:pt>
                <c:pt idx="4">
                  <c:v>29.43475145886595</c:v>
                </c:pt>
                <c:pt idx="5">
                  <c:v>33.451228449052934</c:v>
                </c:pt>
                <c:pt idx="6">
                  <c:v>54.443793177013632</c:v>
                </c:pt>
                <c:pt idx="7">
                  <c:v>57.704621331632183</c:v>
                </c:pt>
              </c:numCache>
            </c:numRef>
          </c:val>
          <c:extLst>
            <c:ext xmlns:c16="http://schemas.microsoft.com/office/drawing/2014/chart" uri="{C3380CC4-5D6E-409C-BE32-E72D297353CC}">
              <c16:uniqueId val="{00000007-B152-4435-BB59-2075B29F60E0}"/>
            </c:ext>
          </c:extLst>
        </c:ser>
        <c:dLbls>
          <c:showLegendKey val="0"/>
          <c:showVal val="0"/>
          <c:showCatName val="0"/>
          <c:showSerName val="0"/>
          <c:showPercent val="0"/>
          <c:showBubbleSize val="0"/>
        </c:dLbls>
        <c:gapWidth val="50"/>
        <c:axId val="694149184"/>
        <c:axId val="694145248"/>
      </c:barChart>
      <c:catAx>
        <c:axId val="694149184"/>
        <c:scaling>
          <c:orientation val="minMax"/>
        </c:scaling>
        <c:delete val="0"/>
        <c:axPos val="l"/>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94145248"/>
        <c:crosses val="autoZero"/>
        <c:auto val="1"/>
        <c:lblAlgn val="ctr"/>
        <c:lblOffset val="100"/>
        <c:noMultiLvlLbl val="0"/>
      </c:catAx>
      <c:valAx>
        <c:axId val="694145248"/>
        <c:scaling>
          <c:orientation val="minMax"/>
          <c:max val="56"/>
          <c:min val="-22"/>
        </c:scaling>
        <c:delete val="1"/>
        <c:axPos val="b"/>
        <c:numFmt formatCode="0.00" sourceLinked="1"/>
        <c:majorTickMark val="out"/>
        <c:minorTickMark val="none"/>
        <c:tickLblPos val="nextTo"/>
        <c:crossAx val="694149184"/>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r>
              <a:rPr lang="pt-BR" sz="1000">
                <a:solidFill>
                  <a:schemeClr val="tx1">
                    <a:lumMod val="50000"/>
                    <a:lumOff val="50000"/>
                  </a:schemeClr>
                </a:solidFill>
              </a:rPr>
              <a:t>Por</a:t>
            </a:r>
            <a:r>
              <a:rPr lang="pt-BR" sz="1000" baseline="0">
                <a:solidFill>
                  <a:schemeClr val="tx1">
                    <a:lumMod val="50000"/>
                    <a:lumOff val="50000"/>
                  </a:schemeClr>
                </a:solidFill>
              </a:rPr>
              <a:t> 100 mil habitantes, de mesma faixa etária</a:t>
            </a:r>
            <a:endParaRPr lang="pt-BR" sz="1000">
              <a:solidFill>
                <a:schemeClr val="tx1">
                  <a:lumMod val="50000"/>
                  <a:lumOff val="50000"/>
                </a:schemeClr>
              </a:solidFill>
            </a:endParaRPr>
          </a:p>
        </c:rich>
      </c:tx>
      <c:layout>
        <c:manualLayout>
          <c:xMode val="edge"/>
          <c:yMode val="edge"/>
          <c:x val="1.5415573053368173E-3"/>
          <c:y val="1.8779342723004695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barChart>
        <c:barDir val="col"/>
        <c:grouping val="clustered"/>
        <c:varyColors val="0"/>
        <c:ser>
          <c:idx val="1"/>
          <c:order val="1"/>
          <c:tx>
            <c:strRef>
              <c:f>'g19.8'!$J$41</c:f>
              <c:strCache>
                <c:ptCount val="1"/>
                <c:pt idx="0">
                  <c:v>Brasil</c:v>
                </c:pt>
              </c:strCache>
            </c:strRef>
          </c:tx>
          <c:spPr>
            <a:solidFill>
              <a:srgbClr val="FFC000"/>
            </a:solidFill>
            <a:ln>
              <a:noFill/>
            </a:ln>
            <a:effectLst/>
          </c:spPr>
          <c:invertIfNegative val="0"/>
          <c:cat>
            <c:numRef>
              <c:f>'g19.8'!$K$39:$R$39</c:f>
              <c:numCache>
                <c:formatCode>General</c:formatCode>
                <c:ptCount val="8"/>
                <c:pt idx="0">
                  <c:v>2012</c:v>
                </c:pt>
                <c:pt idx="1">
                  <c:v>2013</c:v>
                </c:pt>
                <c:pt idx="2">
                  <c:v>2014</c:v>
                </c:pt>
                <c:pt idx="3">
                  <c:v>2015</c:v>
                </c:pt>
                <c:pt idx="4">
                  <c:v>2016</c:v>
                </c:pt>
                <c:pt idx="5">
                  <c:v>2017</c:v>
                </c:pt>
                <c:pt idx="6">
                  <c:v>2018</c:v>
                </c:pt>
                <c:pt idx="7">
                  <c:v>2019</c:v>
                </c:pt>
              </c:numCache>
            </c:numRef>
          </c:cat>
          <c:val>
            <c:numRef>
              <c:f>'g19.8'!$K$41:$R$41</c:f>
              <c:numCache>
                <c:formatCode>0.0</c:formatCode>
                <c:ptCount val="8"/>
                <c:pt idx="0">
                  <c:v>86.454642288729488</c:v>
                </c:pt>
                <c:pt idx="1">
                  <c:v>87.188615501685376</c:v>
                </c:pt>
                <c:pt idx="2">
                  <c:v>93.683361983865268</c:v>
                </c:pt>
                <c:pt idx="3">
                  <c:v>90.729539206471799</c:v>
                </c:pt>
                <c:pt idx="4">
                  <c:v>97.299460700622475</c:v>
                </c:pt>
                <c:pt idx="5">
                  <c:v>104.32225069075636</c:v>
                </c:pt>
                <c:pt idx="6">
                  <c:v>89.04609620869806</c:v>
                </c:pt>
                <c:pt idx="7">
                  <c:v>65.641360196266731</c:v>
                </c:pt>
              </c:numCache>
            </c:numRef>
          </c:val>
          <c:extLst>
            <c:ext xmlns:c16="http://schemas.microsoft.com/office/drawing/2014/chart" uri="{C3380CC4-5D6E-409C-BE32-E72D297353CC}">
              <c16:uniqueId val="{00000000-B1AB-426B-8DC9-33C873291D59}"/>
            </c:ext>
          </c:extLst>
        </c:ser>
        <c:ser>
          <c:idx val="2"/>
          <c:order val="2"/>
          <c:tx>
            <c:strRef>
              <c:f>'g19.8'!$J$42</c:f>
              <c:strCache>
                <c:ptCount val="1"/>
                <c:pt idx="0">
                  <c:v>Nordeste</c:v>
                </c:pt>
              </c:strCache>
            </c:strRef>
          </c:tx>
          <c:spPr>
            <a:solidFill>
              <a:srgbClr val="FF0000"/>
            </a:solidFill>
            <a:ln>
              <a:noFill/>
            </a:ln>
            <a:effectLst/>
          </c:spPr>
          <c:invertIfNegative val="0"/>
          <c:cat>
            <c:numRef>
              <c:f>'g19.8'!$K$39:$R$39</c:f>
              <c:numCache>
                <c:formatCode>General</c:formatCode>
                <c:ptCount val="8"/>
                <c:pt idx="0">
                  <c:v>2012</c:v>
                </c:pt>
                <c:pt idx="1">
                  <c:v>2013</c:v>
                </c:pt>
                <c:pt idx="2">
                  <c:v>2014</c:v>
                </c:pt>
                <c:pt idx="3">
                  <c:v>2015</c:v>
                </c:pt>
                <c:pt idx="4">
                  <c:v>2016</c:v>
                </c:pt>
                <c:pt idx="5">
                  <c:v>2017</c:v>
                </c:pt>
                <c:pt idx="6">
                  <c:v>2018</c:v>
                </c:pt>
                <c:pt idx="7">
                  <c:v>2019</c:v>
                </c:pt>
              </c:numCache>
            </c:numRef>
          </c:cat>
          <c:val>
            <c:numRef>
              <c:f>'g19.8'!$K$42:$R$42</c:f>
              <c:numCache>
                <c:formatCode>0.0</c:formatCode>
                <c:ptCount val="8"/>
                <c:pt idx="0">
                  <c:v>127.29534756206856</c:v>
                </c:pt>
                <c:pt idx="1">
                  <c:v>135.09733586556158</c:v>
                </c:pt>
                <c:pt idx="2">
                  <c:v>149.81060035885963</c:v>
                </c:pt>
                <c:pt idx="3">
                  <c:v>146.1716006157601</c:v>
                </c:pt>
                <c:pt idx="4">
                  <c:v>156.3700688969698</c:v>
                </c:pt>
                <c:pt idx="5">
                  <c:v>181.15339139006383</c:v>
                </c:pt>
                <c:pt idx="6">
                  <c:v>151.25404394972085</c:v>
                </c:pt>
                <c:pt idx="7">
                  <c:v>110.7826965997658</c:v>
                </c:pt>
              </c:numCache>
            </c:numRef>
          </c:val>
          <c:extLst>
            <c:ext xmlns:c16="http://schemas.microsoft.com/office/drawing/2014/chart" uri="{C3380CC4-5D6E-409C-BE32-E72D297353CC}">
              <c16:uniqueId val="{00000001-B1AB-426B-8DC9-33C873291D59}"/>
            </c:ext>
          </c:extLst>
        </c:ser>
        <c:dLbls>
          <c:showLegendKey val="0"/>
          <c:showVal val="0"/>
          <c:showCatName val="0"/>
          <c:showSerName val="0"/>
          <c:showPercent val="0"/>
          <c:showBubbleSize val="0"/>
        </c:dLbls>
        <c:gapWidth val="150"/>
        <c:axId val="584020888"/>
        <c:axId val="584018264"/>
      </c:barChart>
      <c:lineChart>
        <c:grouping val="standard"/>
        <c:varyColors val="0"/>
        <c:ser>
          <c:idx val="0"/>
          <c:order val="0"/>
          <c:tx>
            <c:strRef>
              <c:f>'g19.8'!$J$40</c:f>
              <c:strCache>
                <c:ptCount val="1"/>
                <c:pt idx="0">
                  <c:v>Sergipe</c:v>
                </c:pt>
              </c:strCache>
            </c:strRef>
          </c:tx>
          <c:spPr>
            <a:ln w="28575" cap="rnd">
              <a:solidFill>
                <a:srgbClr val="00B050"/>
              </a:solidFill>
              <a:round/>
            </a:ln>
            <a:effectLst/>
          </c:spPr>
          <c:marker>
            <c:symbol val="none"/>
          </c:marker>
          <c:dLbls>
            <c:dLbl>
              <c:idx val="0"/>
              <c:layout>
                <c:manualLayout>
                  <c:x val="-5.8333333333333334E-2"/>
                  <c:y val="-4.69483568075117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AB-426B-8DC9-33C873291D59}"/>
                </c:ext>
              </c:extLst>
            </c:dLbl>
            <c:dLbl>
              <c:idx val="1"/>
              <c:layout>
                <c:manualLayout>
                  <c:x val="-5.8333333333333334E-2"/>
                  <c:y val="-4.69483568075117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1AB-426B-8DC9-33C873291D59}"/>
                </c:ext>
              </c:extLst>
            </c:dLbl>
            <c:dLbl>
              <c:idx val="2"/>
              <c:layout>
                <c:manualLayout>
                  <c:x val="-5.8333333333333334E-2"/>
                  <c:y val="-3.2863849765258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1AB-426B-8DC9-33C873291D59}"/>
                </c:ext>
              </c:extLst>
            </c:dLbl>
            <c:dLbl>
              <c:idx val="3"/>
              <c:layout>
                <c:manualLayout>
                  <c:x val="-6.9444444444444489E-2"/>
                  <c:y val="-2.34741784037559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1AB-426B-8DC9-33C873291D59}"/>
                </c:ext>
              </c:extLst>
            </c:dLbl>
            <c:dLbl>
              <c:idx val="4"/>
              <c:layout>
                <c:manualLayout>
                  <c:x val="-5.2777777777777882E-2"/>
                  <c:y val="-2.81690140845070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1AB-426B-8DC9-33C873291D59}"/>
                </c:ext>
              </c:extLst>
            </c:dLbl>
            <c:dLbl>
              <c:idx val="5"/>
              <c:layout>
                <c:manualLayout>
                  <c:x val="-2.7777777777777776E-2"/>
                  <c:y val="-2.34741784037558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1AB-426B-8DC9-33C873291D59}"/>
                </c:ext>
              </c:extLst>
            </c:dLbl>
            <c:dLbl>
              <c:idx val="6"/>
              <c:layout>
                <c:manualLayout>
                  <c:x val="-3.0555555555555555E-2"/>
                  <c:y val="-3.2863849765258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1AB-426B-8DC9-33C873291D59}"/>
                </c:ext>
              </c:extLst>
            </c:dLbl>
            <c:dLbl>
              <c:idx val="7"/>
              <c:layout>
                <c:manualLayout>
                  <c:x val="-3.0555555555555659E-2"/>
                  <c:y val="-2.81690140845070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1AB-426B-8DC9-33C873291D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'g19.8'!$K$39:$R$39</c:f>
              <c:numCache>
                <c:formatCode>General</c:formatCode>
                <c:ptCount val="8"/>
                <c:pt idx="0">
                  <c:v>2012</c:v>
                </c:pt>
                <c:pt idx="1">
                  <c:v>2013</c:v>
                </c:pt>
                <c:pt idx="2">
                  <c:v>2014</c:v>
                </c:pt>
                <c:pt idx="3">
                  <c:v>2015</c:v>
                </c:pt>
                <c:pt idx="4">
                  <c:v>2016</c:v>
                </c:pt>
                <c:pt idx="5">
                  <c:v>2017</c:v>
                </c:pt>
                <c:pt idx="6">
                  <c:v>2018</c:v>
                </c:pt>
                <c:pt idx="7">
                  <c:v>2019</c:v>
                </c:pt>
              </c:numCache>
            </c:numRef>
          </c:cat>
          <c:val>
            <c:numRef>
              <c:f>'g19.8'!$K$40:$R$40</c:f>
              <c:numCache>
                <c:formatCode>0.0</c:formatCode>
                <c:ptCount val="8"/>
                <c:pt idx="0">
                  <c:v>123.25049084258819</c:v>
                </c:pt>
                <c:pt idx="1">
                  <c:v>137.04599356682158</c:v>
                </c:pt>
                <c:pt idx="2">
                  <c:v>177.38226377042142</c:v>
                </c:pt>
                <c:pt idx="3">
                  <c:v>205.50541696317529</c:v>
                </c:pt>
                <c:pt idx="4">
                  <c:v>256.10018718836449</c:v>
                </c:pt>
                <c:pt idx="5">
                  <c:v>217.0530342824861</c:v>
                </c:pt>
                <c:pt idx="6">
                  <c:v>196.49798391749721</c:v>
                </c:pt>
                <c:pt idx="7">
                  <c:v>152.47717782198043</c:v>
                </c:pt>
              </c:numCache>
            </c:numRef>
          </c:val>
          <c:smooth val="0"/>
          <c:extLst>
            <c:ext xmlns:c16="http://schemas.microsoft.com/office/drawing/2014/chart" uri="{C3380CC4-5D6E-409C-BE32-E72D297353CC}">
              <c16:uniqueId val="{00000009-B1AB-426B-8DC9-33C873291D59}"/>
            </c:ext>
          </c:extLst>
        </c:ser>
        <c:dLbls>
          <c:showLegendKey val="0"/>
          <c:showVal val="0"/>
          <c:showCatName val="0"/>
          <c:showSerName val="0"/>
          <c:showPercent val="0"/>
          <c:showBubbleSize val="0"/>
        </c:dLbls>
        <c:marker val="1"/>
        <c:smooth val="0"/>
        <c:axId val="584020888"/>
        <c:axId val="584018264"/>
      </c:lineChart>
      <c:catAx>
        <c:axId val="584020888"/>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84018264"/>
        <c:crosses val="autoZero"/>
        <c:auto val="1"/>
        <c:lblAlgn val="ctr"/>
        <c:lblOffset val="100"/>
        <c:noMultiLvlLbl val="0"/>
      </c:catAx>
      <c:valAx>
        <c:axId val="584018264"/>
        <c:scaling>
          <c:orientation val="minMax"/>
        </c:scaling>
        <c:delete val="1"/>
        <c:axPos val="l"/>
        <c:numFmt formatCode="0.0" sourceLinked="1"/>
        <c:majorTickMark val="none"/>
        <c:minorTickMark val="none"/>
        <c:tickLblPos val="nextTo"/>
        <c:crossAx val="584020888"/>
        <c:crosses val="autoZero"/>
        <c:crossBetween val="between"/>
      </c:valAx>
      <c:spPr>
        <a:noFill/>
        <a:ln>
          <a:noFill/>
        </a:ln>
        <a:effectLst/>
      </c:spPr>
    </c:plotArea>
    <c:legend>
      <c:legendPos val="b"/>
      <c:layout>
        <c:manualLayout>
          <c:xMode val="edge"/>
          <c:yMode val="edge"/>
          <c:x val="0.45581058617672782"/>
          <c:y val="0.88791024361391424"/>
          <c:w val="0.51060104986876642"/>
          <c:h val="7.92259066208273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Por 100 mil habitantes da mesma faixa etária (2019)</a:t>
            </a:r>
          </a:p>
        </c:rich>
      </c:tx>
      <c:layout>
        <c:manualLayout>
          <c:xMode val="edge"/>
          <c:yMode val="edge"/>
          <c:x val="0"/>
          <c:y val="8.0975486920223539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9.1104470581308064E-2"/>
          <c:y val="0.15079950799507996"/>
          <c:w val="0.87070112644284092"/>
          <c:h val="0.68094333226796822"/>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544C-466E-AA02-F344F73A621B}"/>
              </c:ext>
            </c:extLst>
          </c:dPt>
          <c:dPt>
            <c:idx val="1"/>
            <c:invertIfNegative val="0"/>
            <c:bubble3D val="0"/>
            <c:spPr>
              <a:solidFill>
                <a:srgbClr val="FF2121"/>
              </a:solidFill>
              <a:ln>
                <a:noFill/>
              </a:ln>
              <a:effectLst/>
            </c:spPr>
            <c:extLst>
              <c:ext xmlns:c16="http://schemas.microsoft.com/office/drawing/2014/chart" uri="{C3380CC4-5D6E-409C-BE32-E72D297353CC}">
                <c16:uniqueId val="{00000003-2810-4071-97B0-41014307C103}"/>
              </c:ext>
            </c:extLst>
          </c:dPt>
          <c:dPt>
            <c:idx val="2"/>
            <c:invertIfNegative val="0"/>
            <c:bubble3D val="0"/>
            <c:spPr>
              <a:solidFill>
                <a:srgbClr val="00B050"/>
              </a:solidFill>
              <a:ln>
                <a:noFill/>
              </a:ln>
              <a:effectLst/>
            </c:spPr>
            <c:extLst>
              <c:ext xmlns:c16="http://schemas.microsoft.com/office/drawing/2014/chart" uri="{C3380CC4-5D6E-409C-BE32-E72D297353CC}">
                <c16:uniqueId val="{00000005-2810-4071-97B0-41014307C103}"/>
              </c:ext>
            </c:extLst>
          </c:dPt>
          <c:dPt>
            <c:idx val="3"/>
            <c:invertIfNegative val="0"/>
            <c:bubble3D val="0"/>
            <c:spPr>
              <a:solidFill>
                <a:srgbClr val="4674C6"/>
              </a:solidFill>
              <a:ln>
                <a:noFill/>
              </a:ln>
              <a:effectLst/>
            </c:spPr>
            <c:extLst>
              <c:ext xmlns:c16="http://schemas.microsoft.com/office/drawing/2014/chart" uri="{C3380CC4-5D6E-409C-BE32-E72D297353CC}">
                <c16:uniqueId val="{00000003-544C-466E-AA02-F344F73A621B}"/>
              </c:ext>
            </c:extLst>
          </c:dPt>
          <c:dPt>
            <c:idx val="4"/>
            <c:invertIfNegative val="0"/>
            <c:bubble3D val="0"/>
            <c:spPr>
              <a:solidFill>
                <a:srgbClr val="4674C6"/>
              </a:solidFill>
              <a:ln>
                <a:noFill/>
              </a:ln>
              <a:effectLst/>
            </c:spPr>
            <c:extLst>
              <c:ext xmlns:c16="http://schemas.microsoft.com/office/drawing/2014/chart" uri="{C3380CC4-5D6E-409C-BE32-E72D297353CC}">
                <c16:uniqueId val="{00000005-544C-466E-AA02-F344F73A621B}"/>
              </c:ext>
            </c:extLst>
          </c:dPt>
          <c:dPt>
            <c:idx val="5"/>
            <c:invertIfNegative val="0"/>
            <c:bubble3D val="0"/>
            <c:spPr>
              <a:solidFill>
                <a:srgbClr val="4674C6"/>
              </a:solidFill>
              <a:ln>
                <a:noFill/>
              </a:ln>
              <a:effectLst/>
            </c:spPr>
            <c:extLst>
              <c:ext xmlns:c16="http://schemas.microsoft.com/office/drawing/2014/chart" uri="{C3380CC4-5D6E-409C-BE32-E72D297353CC}">
                <c16:uniqueId val="{00000007-544C-466E-AA02-F344F73A621B}"/>
              </c:ext>
            </c:extLst>
          </c:dPt>
          <c:dPt>
            <c:idx val="8"/>
            <c:invertIfNegative val="0"/>
            <c:bubble3D val="0"/>
            <c:spPr>
              <a:solidFill>
                <a:srgbClr val="4674C6"/>
              </a:solidFill>
              <a:ln>
                <a:noFill/>
              </a:ln>
              <a:effectLst/>
            </c:spPr>
            <c:extLst>
              <c:ext xmlns:c16="http://schemas.microsoft.com/office/drawing/2014/chart" uri="{C3380CC4-5D6E-409C-BE32-E72D297353CC}">
                <c16:uniqueId val="{0000000E-544C-466E-AA02-F344F73A621B}"/>
              </c:ext>
            </c:extLst>
          </c:dPt>
          <c:dLbls>
            <c:dLbl>
              <c:idx val="2"/>
              <c:tx>
                <c:rich>
                  <a:bodyPr/>
                  <a:lstStyle/>
                  <a:p>
                    <a:fld id="{A17D9835-95FF-419D-99EF-E35311F2F7B2}" type="VALUE">
                      <a:rPr lang="en-US"/>
                      <a:pPr/>
                      <a:t>[VALOR]</a:t>
                    </a:fld>
                    <a:r>
                      <a:rPr lang="en-US"/>
                      <a:t> (15</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810-4071-97B0-41014307C103}"/>
                </c:ext>
              </c:extLst>
            </c:dLbl>
            <c:dLbl>
              <c:idx val="4"/>
              <c:tx>
                <c:rich>
                  <a:bodyPr/>
                  <a:lstStyle/>
                  <a:p>
                    <a:fld id="{D9AB82F6-CA9F-4A81-A794-C3D6A2163129}" type="VALUE">
                      <a:rPr lang="en-US"/>
                      <a:pPr/>
                      <a:t>[VALOR]</a:t>
                    </a:fld>
                    <a:r>
                      <a:rPr lang="en-US"/>
                      <a:t> </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44C-466E-AA02-F344F73A62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'g19.9'!$A$42:$A$50</c:f>
              <c:strCache>
                <c:ptCount val="9"/>
                <c:pt idx="0">
                  <c:v>BR</c:v>
                </c:pt>
                <c:pt idx="1">
                  <c:v>NE</c:v>
                </c:pt>
                <c:pt idx="2">
                  <c:v>SE</c:v>
                </c:pt>
                <c:pt idx="3">
                  <c:v>CE</c:v>
                </c:pt>
                <c:pt idx="4">
                  <c:v>AC</c:v>
                </c:pt>
                <c:pt idx="5">
                  <c:v>RN</c:v>
                </c:pt>
                <c:pt idx="6">
                  <c:v>AM</c:v>
                </c:pt>
                <c:pt idx="7">
                  <c:v>BA</c:v>
                </c:pt>
                <c:pt idx="8">
                  <c:v>RR</c:v>
                </c:pt>
              </c:strCache>
            </c:strRef>
          </c:cat>
          <c:val>
            <c:numRef>
              <c:f>'g19.9'!$B$42:$B$50</c:f>
              <c:numCache>
                <c:formatCode>0.0</c:formatCode>
                <c:ptCount val="9"/>
                <c:pt idx="0">
                  <c:v>5.6475410161602282</c:v>
                </c:pt>
                <c:pt idx="1">
                  <c:v>7.7710545196756753</c:v>
                </c:pt>
                <c:pt idx="2">
                  <c:v>6.1204833249042467</c:v>
                </c:pt>
                <c:pt idx="3">
                  <c:v>8.9376839141267332</c:v>
                </c:pt>
                <c:pt idx="4">
                  <c:v>9.1562133231227669</c:v>
                </c:pt>
                <c:pt idx="5">
                  <c:v>9.3122558371945132</c:v>
                </c:pt>
                <c:pt idx="6">
                  <c:v>9.427990356512721</c:v>
                </c:pt>
                <c:pt idx="7">
                  <c:v>9.8470849937957983</c:v>
                </c:pt>
                <c:pt idx="8">
                  <c:v>14.049787337309848</c:v>
                </c:pt>
              </c:numCache>
            </c:numRef>
          </c:val>
          <c:extLst>
            <c:ext xmlns:c16="http://schemas.microsoft.com/office/drawing/2014/chart" uri="{C3380CC4-5D6E-409C-BE32-E72D297353CC}">
              <c16:uniqueId val="{0000000C-544C-466E-AA02-F344F73A621B}"/>
            </c:ext>
          </c:extLst>
        </c:ser>
        <c:dLbls>
          <c:showLegendKey val="0"/>
          <c:showVal val="0"/>
          <c:showCatName val="0"/>
          <c:showSerName val="0"/>
          <c:showPercent val="0"/>
          <c:showBubbleSize val="0"/>
        </c:dLbls>
        <c:gapWidth val="50"/>
        <c:axId val="587941528"/>
        <c:axId val="721906752"/>
      </c:barChart>
      <c:catAx>
        <c:axId val="587941528"/>
        <c:scaling>
          <c:orientation val="minMax"/>
        </c:scaling>
        <c:delete val="0"/>
        <c:axPos val="l"/>
        <c:numFmt formatCode="General" sourceLinked="1"/>
        <c:majorTickMark val="cross"/>
        <c:minorTickMark val="cross"/>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1906752"/>
        <c:crosses val="autoZero"/>
        <c:auto val="1"/>
        <c:lblAlgn val="ctr"/>
        <c:lblOffset val="100"/>
        <c:noMultiLvlLbl val="0"/>
      </c:catAx>
      <c:valAx>
        <c:axId val="721906752"/>
        <c:scaling>
          <c:orientation val="minMax"/>
        </c:scaling>
        <c:delete val="1"/>
        <c:axPos val="b"/>
        <c:numFmt formatCode="0.0" sourceLinked="1"/>
        <c:majorTickMark val="none"/>
        <c:minorTickMark val="none"/>
        <c:tickLblPos val="nextTo"/>
        <c:crossAx val="587941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Diferença</a:t>
            </a:r>
            <a:r>
              <a:rPr lang="en-US" sz="1000" baseline="0"/>
              <a:t> entre 2019 e 2012</a:t>
            </a:r>
          </a:p>
          <a:p>
            <a:pPr>
              <a:defRPr sz="1000"/>
            </a:pPr>
            <a:r>
              <a:rPr lang="en-US" sz="1000" baseline="0"/>
              <a:t>(em pontos percentuais)</a:t>
            </a:r>
            <a:endParaRPr lang="en-US" sz="1000"/>
          </a:p>
        </c:rich>
      </c:tx>
      <c:layout>
        <c:manualLayout>
          <c:xMode val="edge"/>
          <c:yMode val="edge"/>
          <c:x val="3.5265548328198115E-2"/>
          <c:y val="2.777777777777777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522863386523827"/>
          <c:y val="0.22429292929292929"/>
          <c:w val="0.78735698232158491"/>
          <c:h val="0.7201515151515151"/>
        </c:manualLayout>
      </c:layout>
      <c:barChart>
        <c:barDir val="bar"/>
        <c:grouping val="clustered"/>
        <c:varyColors val="0"/>
        <c:ser>
          <c:idx val="0"/>
          <c:order val="0"/>
          <c:tx>
            <c:strRef>
              <c:f>'g19.9'!$N$41</c:f>
              <c:strCache>
                <c:ptCount val="1"/>
                <c:pt idx="0">
                  <c:v>2019-2012</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AA9C-427B-A245-D955014D6ACC}"/>
              </c:ext>
            </c:extLst>
          </c:dPt>
          <c:dPt>
            <c:idx val="1"/>
            <c:invertIfNegative val="0"/>
            <c:bubble3D val="0"/>
            <c:spPr>
              <a:solidFill>
                <a:srgbClr val="FF0000"/>
              </a:solidFill>
              <a:ln>
                <a:noFill/>
              </a:ln>
              <a:effectLst/>
            </c:spPr>
            <c:extLst>
              <c:ext xmlns:c16="http://schemas.microsoft.com/office/drawing/2014/chart" uri="{C3380CC4-5D6E-409C-BE32-E72D297353CC}">
                <c16:uniqueId val="{00000003-AA9C-427B-A245-D955014D6ACC}"/>
              </c:ext>
            </c:extLst>
          </c:dPt>
          <c:dPt>
            <c:idx val="2"/>
            <c:invertIfNegative val="0"/>
            <c:bubble3D val="0"/>
            <c:spPr>
              <a:solidFill>
                <a:srgbClr val="00B050"/>
              </a:solidFill>
              <a:ln>
                <a:noFill/>
              </a:ln>
              <a:effectLst/>
            </c:spPr>
            <c:extLst>
              <c:ext xmlns:c16="http://schemas.microsoft.com/office/drawing/2014/chart" uri="{C3380CC4-5D6E-409C-BE32-E72D297353CC}">
                <c16:uniqueId val="{00000008-AA9C-427B-A245-D955014D6ACC}"/>
              </c:ext>
            </c:extLst>
          </c:dPt>
          <c:dPt>
            <c:idx val="3"/>
            <c:invertIfNegative val="0"/>
            <c:bubble3D val="0"/>
            <c:spPr>
              <a:solidFill>
                <a:srgbClr val="4674C6"/>
              </a:solidFill>
              <a:ln>
                <a:noFill/>
              </a:ln>
              <a:effectLst/>
            </c:spPr>
            <c:extLst>
              <c:ext xmlns:c16="http://schemas.microsoft.com/office/drawing/2014/chart" uri="{C3380CC4-5D6E-409C-BE32-E72D297353CC}">
                <c16:uniqueId val="{00000005-AA9C-427B-A245-D955014D6ACC}"/>
              </c:ext>
            </c:extLst>
          </c:dPt>
          <c:dPt>
            <c:idx val="5"/>
            <c:invertIfNegative val="0"/>
            <c:bubble3D val="0"/>
            <c:spPr>
              <a:solidFill>
                <a:srgbClr val="4674C6"/>
              </a:solidFill>
              <a:ln>
                <a:noFill/>
              </a:ln>
              <a:effectLst/>
            </c:spPr>
            <c:extLst>
              <c:ext xmlns:c16="http://schemas.microsoft.com/office/drawing/2014/chart" uri="{C3380CC4-5D6E-409C-BE32-E72D297353CC}">
                <c16:uniqueId val="{00000007-AA9C-427B-A245-D955014D6ACC}"/>
              </c:ext>
            </c:extLst>
          </c:dPt>
          <c:dLbls>
            <c:dLbl>
              <c:idx val="0"/>
              <c:layout>
                <c:manualLayout>
                  <c:x val="-0.17377841451601894"/>
                  <c:y val="-9.259152296741813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9C-427B-A245-D955014D6ACC}"/>
                </c:ext>
              </c:extLst>
            </c:dLbl>
            <c:dLbl>
              <c:idx val="1"/>
              <c:layout>
                <c:manualLayout>
                  <c:x val="-1.4367654695853294E-2"/>
                  <c:y val="-9.259152296741813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9C-427B-A245-D955014D6ACC}"/>
                </c:ext>
              </c:extLst>
            </c:dLbl>
            <c:dLbl>
              <c:idx val="2"/>
              <c:layout>
                <c:manualLayout>
                  <c:x val="-0.1931547662766453"/>
                  <c:y val="-2.5254513640340414E-3"/>
                </c:manualLayout>
              </c:layout>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fld id="{84E81E77-51FC-41C8-BED5-29B2F6DD2E42}" type="VALUE">
                      <a:rPr lang="en-US">
                        <a:solidFill>
                          <a:schemeClr val="bg1"/>
                        </a:solidFill>
                      </a:rPr>
                      <a:pPr>
                        <a:defRPr>
                          <a:solidFill>
                            <a:sysClr val="windowText" lastClr="000000"/>
                          </a:solidFill>
                        </a:defRPr>
                      </a:pPr>
                      <a:t>[VALOR]</a:t>
                    </a:fld>
                    <a:r>
                      <a:rPr lang="en-US">
                        <a:solidFill>
                          <a:schemeClr val="bg1"/>
                        </a:solidFill>
                      </a:rPr>
                      <a:t>  </a:t>
                    </a:r>
                    <a:r>
                      <a:rPr lang="en-US">
                        <a:solidFill>
                          <a:sysClr val="windowText" lastClr="000000"/>
                        </a:solidFill>
                      </a:rPr>
                      <a:t>(12</a:t>
                    </a:r>
                    <a:r>
                      <a:rPr lang="en-US" baseline="30000">
                        <a:solidFill>
                          <a:sysClr val="windowText" lastClr="000000"/>
                        </a:solidFill>
                      </a:rPr>
                      <a:t>o</a:t>
                    </a:r>
                    <a:r>
                      <a:rPr lang="en-US">
                        <a:solidFill>
                          <a:sysClr val="windowText" lastClr="000000"/>
                        </a:solidFill>
                      </a:rPr>
                      <a:t>)</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15:layout>
                    <c:manualLayout>
                      <c:w val="0.26845026341780387"/>
                      <c:h val="8.5783027121609789E-2"/>
                    </c:manualLayout>
                  </c15:layout>
                  <c15:dlblFieldTable/>
                  <c15:showDataLabelsRange val="0"/>
                </c:ext>
                <c:ext xmlns:c16="http://schemas.microsoft.com/office/drawing/2014/chart" uri="{C3380CC4-5D6E-409C-BE32-E72D297353CC}">
                  <c16:uniqueId val="{00000008-AA9C-427B-A245-D955014D6ACC}"/>
                </c:ext>
              </c:extLst>
            </c:dLbl>
            <c:dLbl>
              <c:idx val="3"/>
              <c:layout>
                <c:manualLayout>
                  <c:x val="-1.417107424519592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A9C-427B-A245-D955014D6ACC}"/>
                </c:ext>
              </c:extLst>
            </c:dLbl>
            <c:dLbl>
              <c:idx val="4"/>
              <c:layout>
                <c:manualLayout>
                  <c:x val="-9.917807769377869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A9C-427B-A245-D955014D6A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'g19.9'!$M$42:$M$50</c:f>
              <c:strCache>
                <c:ptCount val="9"/>
                <c:pt idx="0">
                  <c:v>BR</c:v>
                </c:pt>
                <c:pt idx="1">
                  <c:v>NE</c:v>
                </c:pt>
                <c:pt idx="2">
                  <c:v>SE</c:v>
                </c:pt>
                <c:pt idx="3">
                  <c:v>MA</c:v>
                </c:pt>
                <c:pt idx="4">
                  <c:v>SC</c:v>
                </c:pt>
                <c:pt idx="5">
                  <c:v>CE</c:v>
                </c:pt>
                <c:pt idx="6">
                  <c:v>AC</c:v>
                </c:pt>
                <c:pt idx="7">
                  <c:v>RN</c:v>
                </c:pt>
                <c:pt idx="8">
                  <c:v>RR</c:v>
                </c:pt>
              </c:strCache>
            </c:strRef>
          </c:cat>
          <c:val>
            <c:numRef>
              <c:f>'g19.9'!$N$42:$N$50</c:f>
              <c:numCache>
                <c:formatCode>0.0</c:formatCode>
                <c:ptCount val="9"/>
                <c:pt idx="0">
                  <c:v>-2.1405661943640082</c:v>
                </c:pt>
                <c:pt idx="1">
                  <c:v>-0.49193088105925309</c:v>
                </c:pt>
                <c:pt idx="2">
                  <c:v>-1.4575706308399186</c:v>
                </c:pt>
                <c:pt idx="3">
                  <c:v>0.64574112370436865</c:v>
                </c:pt>
                <c:pt idx="4">
                  <c:v>0.84045237155441388</c:v>
                </c:pt>
                <c:pt idx="5">
                  <c:v>1.1666805039789603</c:v>
                </c:pt>
                <c:pt idx="6">
                  <c:v>3.6060537560352133</c:v>
                </c:pt>
                <c:pt idx="7">
                  <c:v>3.986130526781273</c:v>
                </c:pt>
                <c:pt idx="8">
                  <c:v>6.8581296602152779</c:v>
                </c:pt>
              </c:numCache>
            </c:numRef>
          </c:val>
          <c:extLst>
            <c:ext xmlns:c16="http://schemas.microsoft.com/office/drawing/2014/chart" uri="{C3380CC4-5D6E-409C-BE32-E72D297353CC}">
              <c16:uniqueId val="{00000009-AA9C-427B-A245-D955014D6ACC}"/>
            </c:ext>
          </c:extLst>
        </c:ser>
        <c:dLbls>
          <c:showLegendKey val="0"/>
          <c:showVal val="0"/>
          <c:showCatName val="0"/>
          <c:showSerName val="0"/>
          <c:showPercent val="0"/>
          <c:showBubbleSize val="0"/>
        </c:dLbls>
        <c:gapWidth val="50"/>
        <c:axId val="694149184"/>
        <c:axId val="694145248"/>
      </c:barChart>
      <c:catAx>
        <c:axId val="694149184"/>
        <c:scaling>
          <c:orientation val="minMax"/>
        </c:scaling>
        <c:delete val="0"/>
        <c:axPos val="l"/>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94145248"/>
        <c:crosses val="autoZero"/>
        <c:auto val="1"/>
        <c:lblAlgn val="ctr"/>
        <c:lblOffset val="100"/>
        <c:noMultiLvlLbl val="0"/>
      </c:catAx>
      <c:valAx>
        <c:axId val="694145248"/>
        <c:scaling>
          <c:orientation val="minMax"/>
          <c:min val="-2"/>
        </c:scaling>
        <c:delete val="1"/>
        <c:axPos val="b"/>
        <c:numFmt formatCode="0.0" sourceLinked="1"/>
        <c:majorTickMark val="none"/>
        <c:minorTickMark val="none"/>
        <c:tickLblPos val="nextTo"/>
        <c:crossAx val="694149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r>
              <a:rPr lang="pt-BR" sz="1000">
                <a:solidFill>
                  <a:schemeClr val="tx1">
                    <a:lumMod val="50000"/>
                    <a:lumOff val="50000"/>
                  </a:schemeClr>
                </a:solidFill>
              </a:rPr>
              <a:t>Por</a:t>
            </a:r>
            <a:r>
              <a:rPr lang="pt-BR" sz="1000" baseline="0">
                <a:solidFill>
                  <a:schemeClr val="tx1">
                    <a:lumMod val="50000"/>
                    <a:lumOff val="50000"/>
                  </a:schemeClr>
                </a:solidFill>
              </a:rPr>
              <a:t> 100 mil habitantes</a:t>
            </a:r>
            <a:endParaRPr lang="pt-BR" sz="1000">
              <a:solidFill>
                <a:schemeClr val="tx1">
                  <a:lumMod val="50000"/>
                  <a:lumOff val="50000"/>
                </a:schemeClr>
              </a:solidFill>
            </a:endParaRPr>
          </a:p>
        </c:rich>
      </c:tx>
      <c:layout>
        <c:manualLayout>
          <c:xMode val="edge"/>
          <c:yMode val="edge"/>
          <c:x val="1.5415573053368173E-3"/>
          <c:y val="1.8779342723004695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barChart>
        <c:barDir val="col"/>
        <c:grouping val="clustered"/>
        <c:varyColors val="0"/>
        <c:ser>
          <c:idx val="1"/>
          <c:order val="1"/>
          <c:tx>
            <c:strRef>
              <c:f>'g19.10'!$A$57</c:f>
              <c:strCache>
                <c:ptCount val="1"/>
                <c:pt idx="0">
                  <c:v>BR</c:v>
                </c:pt>
              </c:strCache>
            </c:strRef>
          </c:tx>
          <c:spPr>
            <a:solidFill>
              <a:srgbClr val="FFC000"/>
            </a:solidFill>
            <a:ln>
              <a:noFill/>
            </a:ln>
            <a:effectLst/>
          </c:spPr>
          <c:invertIfNegative val="0"/>
          <c:cat>
            <c:numRef>
              <c:f>'g19.10'!$B$55:$I$55</c:f>
              <c:numCache>
                <c:formatCode>General</c:formatCode>
                <c:ptCount val="8"/>
                <c:pt idx="0">
                  <c:v>2012</c:v>
                </c:pt>
                <c:pt idx="1">
                  <c:v>2013</c:v>
                </c:pt>
                <c:pt idx="2">
                  <c:v>2014</c:v>
                </c:pt>
                <c:pt idx="3">
                  <c:v>2015</c:v>
                </c:pt>
                <c:pt idx="4">
                  <c:v>2016</c:v>
                </c:pt>
                <c:pt idx="5">
                  <c:v>2017</c:v>
                </c:pt>
                <c:pt idx="6">
                  <c:v>2018</c:v>
                </c:pt>
                <c:pt idx="7">
                  <c:v>2019</c:v>
                </c:pt>
              </c:numCache>
            </c:numRef>
          </c:cat>
          <c:val>
            <c:numRef>
              <c:f>'g19.10'!$B$57:$I$57</c:f>
              <c:numCache>
                <c:formatCode>0.0</c:formatCode>
                <c:ptCount val="8"/>
                <c:pt idx="0">
                  <c:v>7.7881072105242364</c:v>
                </c:pt>
                <c:pt idx="1">
                  <c:v>7.7890109588065561</c:v>
                </c:pt>
                <c:pt idx="2">
                  <c:v>7.7176282943939514</c:v>
                </c:pt>
                <c:pt idx="3">
                  <c:v>6.9507730196338473</c:v>
                </c:pt>
                <c:pt idx="4">
                  <c:v>7.0964507056432087</c:v>
                </c:pt>
                <c:pt idx="5">
                  <c:v>7.9133137194882863</c:v>
                </c:pt>
                <c:pt idx="6">
                  <c:v>7.1377115284775474</c:v>
                </c:pt>
                <c:pt idx="7">
                  <c:v>5.6475410161602282</c:v>
                </c:pt>
              </c:numCache>
            </c:numRef>
          </c:val>
          <c:extLst>
            <c:ext xmlns:c16="http://schemas.microsoft.com/office/drawing/2014/chart" uri="{C3380CC4-5D6E-409C-BE32-E72D297353CC}">
              <c16:uniqueId val="{00000000-FB3D-4EC4-A063-99A7001043C2}"/>
            </c:ext>
          </c:extLst>
        </c:ser>
        <c:ser>
          <c:idx val="2"/>
          <c:order val="2"/>
          <c:tx>
            <c:strRef>
              <c:f>'g19.10'!$A$58</c:f>
              <c:strCache>
                <c:ptCount val="1"/>
                <c:pt idx="0">
                  <c:v>NE</c:v>
                </c:pt>
              </c:strCache>
            </c:strRef>
          </c:tx>
          <c:spPr>
            <a:solidFill>
              <a:srgbClr val="FF0000"/>
            </a:solidFill>
            <a:ln>
              <a:noFill/>
            </a:ln>
            <a:effectLst/>
          </c:spPr>
          <c:invertIfNegative val="0"/>
          <c:cat>
            <c:numRef>
              <c:f>'g19.10'!$B$55:$I$55</c:f>
              <c:numCache>
                <c:formatCode>General</c:formatCode>
                <c:ptCount val="8"/>
                <c:pt idx="0">
                  <c:v>2012</c:v>
                </c:pt>
                <c:pt idx="1">
                  <c:v>2013</c:v>
                </c:pt>
                <c:pt idx="2">
                  <c:v>2014</c:v>
                </c:pt>
                <c:pt idx="3">
                  <c:v>2015</c:v>
                </c:pt>
                <c:pt idx="4">
                  <c:v>2016</c:v>
                </c:pt>
                <c:pt idx="5">
                  <c:v>2017</c:v>
                </c:pt>
                <c:pt idx="6">
                  <c:v>2018</c:v>
                </c:pt>
                <c:pt idx="7">
                  <c:v>2019</c:v>
                </c:pt>
              </c:numCache>
            </c:numRef>
          </c:cat>
          <c:val>
            <c:numRef>
              <c:f>'g19.10'!$B$58:$I$58</c:f>
              <c:numCache>
                <c:formatCode>0.0</c:formatCode>
                <c:ptCount val="8"/>
                <c:pt idx="0">
                  <c:v>8.2629854007349284</c:v>
                </c:pt>
                <c:pt idx="1">
                  <c:v>9.7774142265651278</c:v>
                </c:pt>
                <c:pt idx="2">
                  <c:v>9.1557533677015179</c:v>
                </c:pt>
                <c:pt idx="3">
                  <c:v>8.1029656583307297</c:v>
                </c:pt>
                <c:pt idx="4">
                  <c:v>8.9199299424616854</c:v>
                </c:pt>
                <c:pt idx="5">
                  <c:v>11.261198084747974</c:v>
                </c:pt>
                <c:pt idx="6">
                  <c:v>9.7721091908817286</c:v>
                </c:pt>
                <c:pt idx="7">
                  <c:v>7.7710545196756753</c:v>
                </c:pt>
              </c:numCache>
            </c:numRef>
          </c:val>
          <c:extLst>
            <c:ext xmlns:c16="http://schemas.microsoft.com/office/drawing/2014/chart" uri="{C3380CC4-5D6E-409C-BE32-E72D297353CC}">
              <c16:uniqueId val="{00000001-FB3D-4EC4-A063-99A7001043C2}"/>
            </c:ext>
          </c:extLst>
        </c:ser>
        <c:dLbls>
          <c:showLegendKey val="0"/>
          <c:showVal val="0"/>
          <c:showCatName val="0"/>
          <c:showSerName val="0"/>
          <c:showPercent val="0"/>
          <c:showBubbleSize val="0"/>
        </c:dLbls>
        <c:gapWidth val="150"/>
        <c:axId val="584020888"/>
        <c:axId val="584018264"/>
      </c:barChart>
      <c:lineChart>
        <c:grouping val="standard"/>
        <c:varyColors val="0"/>
        <c:ser>
          <c:idx val="0"/>
          <c:order val="0"/>
          <c:tx>
            <c:strRef>
              <c:f>'g19.10'!$A$56</c:f>
              <c:strCache>
                <c:ptCount val="1"/>
                <c:pt idx="0">
                  <c:v>SE</c:v>
                </c:pt>
              </c:strCache>
            </c:strRef>
          </c:tx>
          <c:spPr>
            <a:ln w="28575" cap="rnd">
              <a:solidFill>
                <a:srgbClr val="00B050"/>
              </a:solidFill>
              <a:round/>
            </a:ln>
            <a:effectLst/>
          </c:spPr>
          <c:marker>
            <c:symbol val="none"/>
          </c:marker>
          <c:dLbls>
            <c:dLbl>
              <c:idx val="0"/>
              <c:layout>
                <c:manualLayout>
                  <c:x val="-5.2777777777777785E-2"/>
                  <c:y val="-3.75586854460093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3D-4EC4-A063-99A7001043C2}"/>
                </c:ext>
              </c:extLst>
            </c:dLbl>
            <c:dLbl>
              <c:idx val="1"/>
              <c:layout>
                <c:manualLayout>
                  <c:x val="-6.3888888888888912E-2"/>
                  <c:y val="-3.75586854460093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3D-4EC4-A063-99A7001043C2}"/>
                </c:ext>
              </c:extLst>
            </c:dLbl>
            <c:dLbl>
              <c:idx val="2"/>
              <c:layout>
                <c:manualLayout>
                  <c:x val="-7.2222222222222215E-2"/>
                  <c:y val="-3.28638497652582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B3D-4EC4-A063-99A7001043C2}"/>
                </c:ext>
              </c:extLst>
            </c:dLbl>
            <c:dLbl>
              <c:idx val="3"/>
              <c:layout>
                <c:manualLayout>
                  <c:x val="-5.5555555555555608E-2"/>
                  <c:y val="-3.75586854460093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B3D-4EC4-A063-99A7001043C2}"/>
                </c:ext>
              </c:extLst>
            </c:dLbl>
            <c:dLbl>
              <c:idx val="4"/>
              <c:layout>
                <c:manualLayout>
                  <c:x val="-5.2777777777777882E-2"/>
                  <c:y val="-2.81690140845070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B3D-4EC4-A063-99A7001043C2}"/>
                </c:ext>
              </c:extLst>
            </c:dLbl>
            <c:dLbl>
              <c:idx val="5"/>
              <c:layout>
                <c:manualLayout>
                  <c:x val="-4.1666666666666768E-2"/>
                  <c:y val="-1.87793427230046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B3D-4EC4-A063-99A7001043C2}"/>
                </c:ext>
              </c:extLst>
            </c:dLbl>
            <c:dLbl>
              <c:idx val="6"/>
              <c:layout>
                <c:manualLayout>
                  <c:x val="-3.6111111111111108E-2"/>
                  <c:y val="1.4084507042253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B3D-4EC4-A063-99A7001043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'g19.10'!$B$55:$I$55</c:f>
              <c:numCache>
                <c:formatCode>General</c:formatCode>
                <c:ptCount val="8"/>
                <c:pt idx="0">
                  <c:v>2012</c:v>
                </c:pt>
                <c:pt idx="1">
                  <c:v>2013</c:v>
                </c:pt>
                <c:pt idx="2">
                  <c:v>2014</c:v>
                </c:pt>
                <c:pt idx="3">
                  <c:v>2015</c:v>
                </c:pt>
                <c:pt idx="4">
                  <c:v>2016</c:v>
                </c:pt>
                <c:pt idx="5">
                  <c:v>2017</c:v>
                </c:pt>
                <c:pt idx="6">
                  <c:v>2018</c:v>
                </c:pt>
                <c:pt idx="7">
                  <c:v>2019</c:v>
                </c:pt>
              </c:numCache>
            </c:numRef>
          </c:cat>
          <c:val>
            <c:numRef>
              <c:f>'g19.10'!$B$56:$I$56</c:f>
              <c:numCache>
                <c:formatCode>0.0</c:formatCode>
                <c:ptCount val="8"/>
                <c:pt idx="0">
                  <c:v>7.5780539557441653</c:v>
                </c:pt>
                <c:pt idx="1">
                  <c:v>8.5583465274508956</c:v>
                </c:pt>
                <c:pt idx="2">
                  <c:v>8.8734060733534896</c:v>
                </c:pt>
                <c:pt idx="3">
                  <c:v>7.5373261499338025</c:v>
                </c:pt>
                <c:pt idx="4">
                  <c:v>7.1670342486504799</c:v>
                </c:pt>
                <c:pt idx="5">
                  <c:v>12.643659528942633</c:v>
                </c:pt>
                <c:pt idx="6">
                  <c:v>3.2296507778613899</c:v>
                </c:pt>
                <c:pt idx="7">
                  <c:v>6.1204833249042467</c:v>
                </c:pt>
              </c:numCache>
            </c:numRef>
          </c:val>
          <c:smooth val="0"/>
          <c:extLst>
            <c:ext xmlns:c16="http://schemas.microsoft.com/office/drawing/2014/chart" uri="{C3380CC4-5D6E-409C-BE32-E72D297353CC}">
              <c16:uniqueId val="{00000009-FB3D-4EC4-A063-99A7001043C2}"/>
            </c:ext>
          </c:extLst>
        </c:ser>
        <c:dLbls>
          <c:showLegendKey val="0"/>
          <c:showVal val="0"/>
          <c:showCatName val="0"/>
          <c:showSerName val="0"/>
          <c:showPercent val="0"/>
          <c:showBubbleSize val="0"/>
        </c:dLbls>
        <c:marker val="1"/>
        <c:smooth val="0"/>
        <c:axId val="584020888"/>
        <c:axId val="584018264"/>
      </c:lineChart>
      <c:catAx>
        <c:axId val="584020888"/>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84018264"/>
        <c:crosses val="autoZero"/>
        <c:auto val="1"/>
        <c:lblAlgn val="ctr"/>
        <c:lblOffset val="100"/>
        <c:noMultiLvlLbl val="0"/>
      </c:catAx>
      <c:valAx>
        <c:axId val="584018264"/>
        <c:scaling>
          <c:orientation val="minMax"/>
        </c:scaling>
        <c:delete val="1"/>
        <c:axPos val="l"/>
        <c:numFmt formatCode="0.0" sourceLinked="1"/>
        <c:majorTickMark val="none"/>
        <c:minorTickMark val="none"/>
        <c:tickLblPos val="nextTo"/>
        <c:crossAx val="584020888"/>
        <c:crosses val="autoZero"/>
        <c:crossBetween val="between"/>
      </c:valAx>
      <c:spPr>
        <a:noFill/>
        <a:ln>
          <a:noFill/>
        </a:ln>
        <a:effectLst/>
      </c:spPr>
    </c:plotArea>
    <c:legend>
      <c:legendPos val="b"/>
      <c:layout>
        <c:manualLayout>
          <c:xMode val="edge"/>
          <c:yMode val="edge"/>
          <c:x val="0.62969685039370071"/>
          <c:y val="0.89260507929466559"/>
          <c:w val="0.3350505249343832"/>
          <c:h val="7.92259066208273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r>
              <a:rPr lang="pt-BR" sz="1000">
                <a:solidFill>
                  <a:schemeClr val="tx1">
                    <a:lumMod val="50000"/>
                    <a:lumOff val="50000"/>
                  </a:schemeClr>
                </a:solidFill>
              </a:rPr>
              <a:t>Por 100 mil habitantes (2020)</a:t>
            </a:r>
          </a:p>
        </c:rich>
      </c:tx>
      <c:layout>
        <c:manualLayout>
          <c:xMode val="edge"/>
          <c:yMode val="edge"/>
          <c:x val="0"/>
          <c:y val="3.04700548795037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manualLayout>
          <c:layoutTarget val="inner"/>
          <c:xMode val="edge"/>
          <c:yMode val="edge"/>
          <c:x val="9.1104470581308064E-2"/>
          <c:y val="0.15079950799507996"/>
          <c:w val="0.87070112644284092"/>
          <c:h val="0.68094333226796822"/>
        </c:manualLayout>
      </c:layout>
      <c:barChart>
        <c:barDir val="bar"/>
        <c:grouping val="clustered"/>
        <c:varyColors val="0"/>
        <c:ser>
          <c:idx val="0"/>
          <c:order val="0"/>
          <c:tx>
            <c:strRef>
              <c:f>'g19.11'!$B$27</c:f>
              <c:strCache>
                <c:ptCount val="1"/>
                <c:pt idx="0">
                  <c:v>2020</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3986-403B-9E3A-1CC7EC906BE7}"/>
              </c:ext>
            </c:extLst>
          </c:dPt>
          <c:dPt>
            <c:idx val="1"/>
            <c:invertIfNegative val="0"/>
            <c:bubble3D val="0"/>
            <c:spPr>
              <a:solidFill>
                <a:srgbClr val="FF2121"/>
              </a:solidFill>
              <a:ln>
                <a:noFill/>
              </a:ln>
              <a:effectLst/>
            </c:spPr>
            <c:extLst>
              <c:ext xmlns:c16="http://schemas.microsoft.com/office/drawing/2014/chart" uri="{C3380CC4-5D6E-409C-BE32-E72D297353CC}">
                <c16:uniqueId val="{00000003-3986-403B-9E3A-1CC7EC906BE7}"/>
              </c:ext>
            </c:extLst>
          </c:dPt>
          <c:dPt>
            <c:idx val="2"/>
            <c:invertIfNegative val="0"/>
            <c:bubble3D val="0"/>
            <c:spPr>
              <a:solidFill>
                <a:srgbClr val="00B050"/>
              </a:solidFill>
              <a:ln>
                <a:noFill/>
              </a:ln>
              <a:effectLst/>
            </c:spPr>
            <c:extLst>
              <c:ext xmlns:c16="http://schemas.microsoft.com/office/drawing/2014/chart" uri="{C3380CC4-5D6E-409C-BE32-E72D297353CC}">
                <c16:uniqueId val="{00000005-3986-403B-9E3A-1CC7EC906BE7}"/>
              </c:ext>
            </c:extLst>
          </c:dPt>
          <c:dLbls>
            <c:dLbl>
              <c:idx val="2"/>
              <c:tx>
                <c:rich>
                  <a:bodyPr/>
                  <a:lstStyle/>
                  <a:p>
                    <a:fld id="{B1CC2A2B-11A2-4BF6-A22E-D0D91B3B483A}" type="VALUE">
                      <a:rPr lang="en-US"/>
                      <a:pPr/>
                      <a:t>[VALOR]</a:t>
                    </a:fld>
                    <a:r>
                      <a:rPr lang="en-US"/>
                      <a:t> (14</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986-403B-9E3A-1CC7EC906BE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'g19.11'!$A$28:$A$36</c:f>
              <c:strCache>
                <c:ptCount val="9"/>
                <c:pt idx="0">
                  <c:v>BR</c:v>
                </c:pt>
                <c:pt idx="1">
                  <c:v>NE</c:v>
                </c:pt>
                <c:pt idx="2">
                  <c:v>SE</c:v>
                </c:pt>
                <c:pt idx="3">
                  <c:v>PA</c:v>
                </c:pt>
                <c:pt idx="4">
                  <c:v>MT</c:v>
                </c:pt>
                <c:pt idx="5">
                  <c:v>TO</c:v>
                </c:pt>
                <c:pt idx="6">
                  <c:v>PR</c:v>
                </c:pt>
                <c:pt idx="7">
                  <c:v>RR</c:v>
                </c:pt>
                <c:pt idx="8">
                  <c:v>MS</c:v>
                </c:pt>
              </c:strCache>
            </c:strRef>
          </c:cat>
          <c:val>
            <c:numRef>
              <c:f>'g19.11'!$B$28:$B$36</c:f>
              <c:numCache>
                <c:formatCode>0.0</c:formatCode>
                <c:ptCount val="9"/>
                <c:pt idx="0">
                  <c:v>22.174444444444436</c:v>
                </c:pt>
                <c:pt idx="1">
                  <c:v>15.508888888888887</c:v>
                </c:pt>
                <c:pt idx="2">
                  <c:v>18.41</c:v>
                </c:pt>
                <c:pt idx="3">
                  <c:v>31.65</c:v>
                </c:pt>
                <c:pt idx="4">
                  <c:v>33.78</c:v>
                </c:pt>
                <c:pt idx="5">
                  <c:v>37.42</c:v>
                </c:pt>
                <c:pt idx="6">
                  <c:v>40.729999999999997</c:v>
                </c:pt>
                <c:pt idx="7">
                  <c:v>49.27</c:v>
                </c:pt>
                <c:pt idx="8">
                  <c:v>50.33</c:v>
                </c:pt>
              </c:numCache>
            </c:numRef>
          </c:val>
          <c:extLst>
            <c:ext xmlns:c16="http://schemas.microsoft.com/office/drawing/2014/chart" uri="{C3380CC4-5D6E-409C-BE32-E72D297353CC}">
              <c16:uniqueId val="{0000000E-3986-403B-9E3A-1CC7EC906BE7}"/>
            </c:ext>
          </c:extLst>
        </c:ser>
        <c:dLbls>
          <c:showLegendKey val="0"/>
          <c:showVal val="0"/>
          <c:showCatName val="0"/>
          <c:showSerName val="0"/>
          <c:showPercent val="0"/>
          <c:showBubbleSize val="0"/>
        </c:dLbls>
        <c:gapWidth val="50"/>
        <c:axId val="587941528"/>
        <c:axId val="721906752"/>
      </c:barChart>
      <c:catAx>
        <c:axId val="587941528"/>
        <c:scaling>
          <c:orientation val="minMax"/>
        </c:scaling>
        <c:delete val="0"/>
        <c:axPos val="l"/>
        <c:numFmt formatCode="General" sourceLinked="1"/>
        <c:majorTickMark val="cross"/>
        <c:minorTickMark val="cross"/>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1906752"/>
        <c:crosses val="autoZero"/>
        <c:auto val="1"/>
        <c:lblAlgn val="ctr"/>
        <c:lblOffset val="100"/>
        <c:noMultiLvlLbl val="0"/>
      </c:catAx>
      <c:valAx>
        <c:axId val="721906752"/>
        <c:scaling>
          <c:orientation val="minMax"/>
        </c:scaling>
        <c:delete val="1"/>
        <c:axPos val="b"/>
        <c:numFmt formatCode="0.0" sourceLinked="1"/>
        <c:majorTickMark val="none"/>
        <c:minorTickMark val="none"/>
        <c:tickLblPos val="nextTo"/>
        <c:crossAx val="587941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Diferença</a:t>
            </a:r>
            <a:r>
              <a:rPr lang="en-US" sz="1000" baseline="0"/>
              <a:t> entre 2020 e 2015</a:t>
            </a:r>
          </a:p>
          <a:p>
            <a:pPr>
              <a:defRPr sz="1000"/>
            </a:pPr>
            <a:r>
              <a:rPr lang="en-US" sz="1000" baseline="0"/>
              <a:t>(em pontos percentuais)</a:t>
            </a:r>
            <a:endParaRPr lang="en-US" sz="1000"/>
          </a:p>
        </c:rich>
      </c:tx>
      <c:layout>
        <c:manualLayout>
          <c:xMode val="edge"/>
          <c:yMode val="edge"/>
          <c:x val="2.3438438347618161E-3"/>
          <c:y val="2.5252525252525255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522863386523827"/>
          <c:y val="0.22429292929292929"/>
          <c:w val="0.78735698232158491"/>
          <c:h val="0.7201515151515151"/>
        </c:manualLayout>
      </c:layout>
      <c:barChart>
        <c:barDir val="bar"/>
        <c:grouping val="clustered"/>
        <c:varyColors val="0"/>
        <c:ser>
          <c:idx val="0"/>
          <c:order val="0"/>
          <c:tx>
            <c:strRef>
              <c:f>'g19.11'!$R$27</c:f>
              <c:strCache>
                <c:ptCount val="1"/>
                <c:pt idx="0">
                  <c:v>2020-2015</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AF49-4A41-90B4-8FA6198D89A1}"/>
              </c:ext>
            </c:extLst>
          </c:dPt>
          <c:dPt>
            <c:idx val="2"/>
            <c:invertIfNegative val="0"/>
            <c:bubble3D val="0"/>
            <c:spPr>
              <a:solidFill>
                <a:srgbClr val="00B050"/>
              </a:solidFill>
              <a:ln>
                <a:noFill/>
              </a:ln>
              <a:effectLst/>
            </c:spPr>
            <c:extLst>
              <c:ext xmlns:c16="http://schemas.microsoft.com/office/drawing/2014/chart" uri="{C3380CC4-5D6E-409C-BE32-E72D297353CC}">
                <c16:uniqueId val="{00000005-AF49-4A41-90B4-8FA6198D89A1}"/>
              </c:ext>
            </c:extLst>
          </c:dPt>
          <c:dLbls>
            <c:dLbl>
              <c:idx val="0"/>
              <c:layout>
                <c:manualLayout>
                  <c:x val="-0.1695085143097606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49-4A41-90B4-8FA6198D89A1}"/>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extLst>
                <c:ext xmlns:c16="http://schemas.microsoft.com/office/drawing/2014/chart" uri="{C3380CC4-5D6E-409C-BE32-E72D297353CC}">
                  <c16:uniqueId val="{00000003-AF49-4A41-90B4-8FA6198D89A1}"/>
                </c:ext>
              </c:extLst>
            </c:dLbl>
            <c:dLbl>
              <c:idx val="2"/>
              <c:layout>
                <c:manualLayout>
                  <c:x val="-0.20555121590409292"/>
                  <c:y val="1.9883878151594688E-7"/>
                </c:manualLayout>
              </c:layout>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fld id="{A0840AE9-D360-4E07-B542-ED491F2589E2}" type="VALUE">
                      <a:rPr lang="en-US">
                        <a:solidFill>
                          <a:sysClr val="windowText" lastClr="000000"/>
                        </a:solidFill>
                      </a:rPr>
                      <a:pPr>
                        <a:defRPr>
                          <a:solidFill>
                            <a:sysClr val="windowText" lastClr="000000"/>
                          </a:solidFill>
                        </a:defRPr>
                      </a:pPr>
                      <a:t>[VALOR]</a:t>
                    </a:fld>
                    <a:r>
                      <a:rPr lang="en-US">
                        <a:solidFill>
                          <a:sysClr val="windowText" lastClr="000000"/>
                        </a:solidFill>
                      </a:rPr>
                      <a:t> (16</a:t>
                    </a:r>
                    <a:r>
                      <a:rPr lang="en-US" baseline="30000">
                        <a:solidFill>
                          <a:sysClr val="windowText" lastClr="000000"/>
                        </a:solidFill>
                      </a:rPr>
                      <a:t>o</a:t>
                    </a:r>
                    <a:r>
                      <a:rPr lang="en-US">
                        <a:solidFill>
                          <a:sysClr val="windowText" lastClr="000000"/>
                        </a:solidFill>
                      </a:rPr>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15:layout>
                    <c:manualLayout>
                      <c:w val="0.22013726932040192"/>
                      <c:h val="7.0631511970094638E-2"/>
                    </c:manualLayout>
                  </c15:layout>
                  <c15:dlblFieldTable/>
                  <c15:showDataLabelsRange val="0"/>
                </c:ext>
                <c:ext xmlns:c16="http://schemas.microsoft.com/office/drawing/2014/chart" uri="{C3380CC4-5D6E-409C-BE32-E72D297353CC}">
                  <c16:uniqueId val="{00000005-AF49-4A41-90B4-8FA6198D89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'g19.11'!$Q$28:$Q$36</c:f>
              <c:strCache>
                <c:ptCount val="9"/>
                <c:pt idx="0">
                  <c:v>BR</c:v>
                </c:pt>
                <c:pt idx="1">
                  <c:v>NE</c:v>
                </c:pt>
                <c:pt idx="2">
                  <c:v>SE</c:v>
                </c:pt>
                <c:pt idx="3">
                  <c:v>MA</c:v>
                </c:pt>
                <c:pt idx="4">
                  <c:v>RN</c:v>
                </c:pt>
                <c:pt idx="5">
                  <c:v>RR</c:v>
                </c:pt>
                <c:pt idx="6">
                  <c:v>ES</c:v>
                </c:pt>
                <c:pt idx="7">
                  <c:v>TO</c:v>
                </c:pt>
                <c:pt idx="8">
                  <c:v>AC</c:v>
                </c:pt>
              </c:strCache>
            </c:strRef>
          </c:cat>
          <c:val>
            <c:numRef>
              <c:f>'g19.11'!$R$28:$R$36</c:f>
              <c:numCache>
                <c:formatCode>0.0</c:formatCode>
                <c:ptCount val="9"/>
                <c:pt idx="0">
                  <c:v>-0.60481481481482646</c:v>
                </c:pt>
                <c:pt idx="1">
                  <c:v>9.3333333333333712E-2</c:v>
                </c:pt>
                <c:pt idx="2">
                  <c:v>-1.5599999999999987</c:v>
                </c:pt>
                <c:pt idx="3">
                  <c:v>3.09</c:v>
                </c:pt>
                <c:pt idx="4">
                  <c:v>3.6400000000000006</c:v>
                </c:pt>
                <c:pt idx="5">
                  <c:v>6.1600000000000037</c:v>
                </c:pt>
                <c:pt idx="6">
                  <c:v>11.99</c:v>
                </c:pt>
                <c:pt idx="7">
                  <c:v>12.340000000000003</c:v>
                </c:pt>
                <c:pt idx="8">
                  <c:v>23.169999999999998</c:v>
                </c:pt>
              </c:numCache>
            </c:numRef>
          </c:val>
          <c:extLst>
            <c:ext xmlns:c16="http://schemas.microsoft.com/office/drawing/2014/chart" uri="{C3380CC4-5D6E-409C-BE32-E72D297353CC}">
              <c16:uniqueId val="{0000000B-AF49-4A41-90B4-8FA6198D89A1}"/>
            </c:ext>
          </c:extLst>
        </c:ser>
        <c:dLbls>
          <c:showLegendKey val="0"/>
          <c:showVal val="0"/>
          <c:showCatName val="0"/>
          <c:showSerName val="0"/>
          <c:showPercent val="0"/>
          <c:showBubbleSize val="0"/>
        </c:dLbls>
        <c:gapWidth val="50"/>
        <c:axId val="694149184"/>
        <c:axId val="694145248"/>
      </c:barChart>
      <c:catAx>
        <c:axId val="694149184"/>
        <c:scaling>
          <c:orientation val="minMax"/>
        </c:scaling>
        <c:delete val="0"/>
        <c:axPos val="l"/>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94145248"/>
        <c:crosses val="autoZero"/>
        <c:auto val="1"/>
        <c:lblAlgn val="ctr"/>
        <c:lblOffset val="100"/>
        <c:noMultiLvlLbl val="0"/>
      </c:catAx>
      <c:valAx>
        <c:axId val="694145248"/>
        <c:scaling>
          <c:orientation val="minMax"/>
          <c:min val="-2"/>
        </c:scaling>
        <c:delete val="1"/>
        <c:axPos val="b"/>
        <c:numFmt formatCode="0.0" sourceLinked="1"/>
        <c:majorTickMark val="none"/>
        <c:minorTickMark val="none"/>
        <c:tickLblPos val="nextTo"/>
        <c:crossAx val="694149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r>
              <a:rPr lang="pt-BR" sz="1000">
                <a:solidFill>
                  <a:schemeClr val="tx1">
                    <a:lumMod val="50000"/>
                    <a:lumOff val="50000"/>
                  </a:schemeClr>
                </a:solidFill>
              </a:rPr>
              <a:t>Por</a:t>
            </a:r>
            <a:r>
              <a:rPr lang="pt-BR" sz="1000" baseline="0">
                <a:solidFill>
                  <a:schemeClr val="tx1">
                    <a:lumMod val="50000"/>
                    <a:lumOff val="50000"/>
                  </a:schemeClr>
                </a:solidFill>
              </a:rPr>
              <a:t> 100 mil habitantes</a:t>
            </a:r>
            <a:endParaRPr lang="pt-BR" sz="1000">
              <a:solidFill>
                <a:schemeClr val="tx1">
                  <a:lumMod val="50000"/>
                  <a:lumOff val="50000"/>
                </a:schemeClr>
              </a:solidFill>
            </a:endParaRPr>
          </a:p>
        </c:rich>
      </c:tx>
      <c:layout>
        <c:manualLayout>
          <c:xMode val="edge"/>
          <c:yMode val="edge"/>
          <c:x val="1.5415573053368173E-3"/>
          <c:y val="1.8779342723004695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barChart>
        <c:barDir val="col"/>
        <c:grouping val="clustered"/>
        <c:varyColors val="0"/>
        <c:ser>
          <c:idx val="1"/>
          <c:order val="1"/>
          <c:tx>
            <c:strRef>
              <c:f>'g19.12'!$L$24</c:f>
              <c:strCache>
                <c:ptCount val="1"/>
                <c:pt idx="0">
                  <c:v>BR</c:v>
                </c:pt>
              </c:strCache>
            </c:strRef>
          </c:tx>
          <c:spPr>
            <a:solidFill>
              <a:srgbClr val="FFC000"/>
            </a:solidFill>
            <a:ln>
              <a:noFill/>
            </a:ln>
            <a:effectLst/>
          </c:spPr>
          <c:invertIfNegative val="0"/>
          <c:cat>
            <c:numRef>
              <c:f>'g19.12'!$M$22:$R$22</c:f>
              <c:numCache>
                <c:formatCode>General</c:formatCode>
                <c:ptCount val="6"/>
                <c:pt idx="0">
                  <c:v>2015</c:v>
                </c:pt>
                <c:pt idx="1">
                  <c:v>2016</c:v>
                </c:pt>
                <c:pt idx="2">
                  <c:v>2017</c:v>
                </c:pt>
                <c:pt idx="3">
                  <c:v>2018</c:v>
                </c:pt>
                <c:pt idx="4">
                  <c:v>2019</c:v>
                </c:pt>
                <c:pt idx="5">
                  <c:v>2020</c:v>
                </c:pt>
              </c:numCache>
            </c:numRef>
          </c:cat>
          <c:val>
            <c:numRef>
              <c:f>'g19.12'!$M$24:$R$24</c:f>
              <c:numCache>
                <c:formatCode>0.00</c:formatCode>
                <c:ptCount val="6"/>
                <c:pt idx="0">
                  <c:v>22.779259259259263</c:v>
                </c:pt>
                <c:pt idx="1">
                  <c:v>24.854444444444447</c:v>
                </c:pt>
                <c:pt idx="2">
                  <c:v>26.888888888888893</c:v>
                </c:pt>
                <c:pt idx="3">
                  <c:v>26.935185185185187</c:v>
                </c:pt>
                <c:pt idx="4">
                  <c:v>28.334074074074074</c:v>
                </c:pt>
                <c:pt idx="5">
                  <c:v>22.174444444444436</c:v>
                </c:pt>
              </c:numCache>
            </c:numRef>
          </c:val>
          <c:extLst>
            <c:ext xmlns:c16="http://schemas.microsoft.com/office/drawing/2014/chart" uri="{C3380CC4-5D6E-409C-BE32-E72D297353CC}">
              <c16:uniqueId val="{00000000-4051-4C49-B3BF-46C8365A8C01}"/>
            </c:ext>
          </c:extLst>
        </c:ser>
        <c:ser>
          <c:idx val="2"/>
          <c:order val="2"/>
          <c:tx>
            <c:strRef>
              <c:f>'g19.12'!$L$25</c:f>
              <c:strCache>
                <c:ptCount val="1"/>
                <c:pt idx="0">
                  <c:v>NE</c:v>
                </c:pt>
              </c:strCache>
            </c:strRef>
          </c:tx>
          <c:spPr>
            <a:solidFill>
              <a:srgbClr val="FF0000"/>
            </a:solidFill>
            <a:ln>
              <a:noFill/>
            </a:ln>
            <a:effectLst/>
          </c:spPr>
          <c:invertIfNegative val="0"/>
          <c:cat>
            <c:numRef>
              <c:f>'g19.12'!$M$22:$R$22</c:f>
              <c:numCache>
                <c:formatCode>General</c:formatCode>
                <c:ptCount val="6"/>
                <c:pt idx="0">
                  <c:v>2015</c:v>
                </c:pt>
                <c:pt idx="1">
                  <c:v>2016</c:v>
                </c:pt>
                <c:pt idx="2">
                  <c:v>2017</c:v>
                </c:pt>
                <c:pt idx="3">
                  <c:v>2018</c:v>
                </c:pt>
                <c:pt idx="4">
                  <c:v>2019</c:v>
                </c:pt>
                <c:pt idx="5">
                  <c:v>2020</c:v>
                </c:pt>
              </c:numCache>
            </c:numRef>
          </c:cat>
          <c:val>
            <c:numRef>
              <c:f>'g19.12'!$M$25:$R$25</c:f>
              <c:numCache>
                <c:formatCode>0.00</c:formatCode>
                <c:ptCount val="6"/>
                <c:pt idx="0">
                  <c:v>15.415555555555553</c:v>
                </c:pt>
                <c:pt idx="1">
                  <c:v>16.755555555555553</c:v>
                </c:pt>
                <c:pt idx="2">
                  <c:v>17.007777777777779</c:v>
                </c:pt>
                <c:pt idx="3">
                  <c:v>16.236666666666665</c:v>
                </c:pt>
                <c:pt idx="4">
                  <c:v>18.155555555555555</c:v>
                </c:pt>
                <c:pt idx="5">
                  <c:v>15.508888888888887</c:v>
                </c:pt>
              </c:numCache>
            </c:numRef>
          </c:val>
          <c:extLst>
            <c:ext xmlns:c16="http://schemas.microsoft.com/office/drawing/2014/chart" uri="{C3380CC4-5D6E-409C-BE32-E72D297353CC}">
              <c16:uniqueId val="{00000001-4051-4C49-B3BF-46C8365A8C01}"/>
            </c:ext>
          </c:extLst>
        </c:ser>
        <c:dLbls>
          <c:showLegendKey val="0"/>
          <c:showVal val="0"/>
          <c:showCatName val="0"/>
          <c:showSerName val="0"/>
          <c:showPercent val="0"/>
          <c:showBubbleSize val="0"/>
        </c:dLbls>
        <c:gapWidth val="50"/>
        <c:axId val="584020888"/>
        <c:axId val="584018264"/>
      </c:barChart>
      <c:lineChart>
        <c:grouping val="standard"/>
        <c:varyColors val="0"/>
        <c:ser>
          <c:idx val="0"/>
          <c:order val="0"/>
          <c:tx>
            <c:strRef>
              <c:f>'g19.12'!$L$23</c:f>
              <c:strCache>
                <c:ptCount val="1"/>
                <c:pt idx="0">
                  <c:v>SE</c:v>
                </c:pt>
              </c:strCache>
            </c:strRef>
          </c:tx>
          <c:spPr>
            <a:ln w="28575" cap="rnd">
              <a:solidFill>
                <a:srgbClr val="00B050"/>
              </a:solidFill>
              <a:round/>
            </a:ln>
            <a:effectLst/>
          </c:spPr>
          <c:marker>
            <c:symbol val="none"/>
          </c:marker>
          <c:dLbls>
            <c:dLbl>
              <c:idx val="0"/>
              <c:layout>
                <c:manualLayout>
                  <c:x val="-2.777777777777779E-2"/>
                  <c:y val="-3.75586854460093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051-4C49-B3BF-46C8365A8C01}"/>
                </c:ext>
              </c:extLst>
            </c:dLbl>
            <c:dLbl>
              <c:idx val="1"/>
              <c:layout>
                <c:manualLayout>
                  <c:x val="-3.3333333333333333E-2"/>
                  <c:y val="-4.22535211267605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51-4C49-B3BF-46C8365A8C01}"/>
                </c:ext>
              </c:extLst>
            </c:dLbl>
            <c:dLbl>
              <c:idx val="2"/>
              <c:layout>
                <c:manualLayout>
                  <c:x val="-1.9444444444444497E-2"/>
                  <c:y val="-4.69483568075117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051-4C49-B3BF-46C8365A8C01}"/>
                </c:ext>
              </c:extLst>
            </c:dLbl>
            <c:dLbl>
              <c:idx val="3"/>
              <c:layout>
                <c:manualLayout>
                  <c:x val="-1.6666666666666666E-2"/>
                  <c:y val="-4.22535211267605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051-4C49-B3BF-46C8365A8C01}"/>
                </c:ext>
              </c:extLst>
            </c:dLbl>
            <c:dLbl>
              <c:idx val="4"/>
              <c:layout>
                <c:manualLayout>
                  <c:x val="-3.0555555555555555E-2"/>
                  <c:y val="-3.7558685446009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051-4C49-B3BF-46C8365A8C01}"/>
                </c:ext>
              </c:extLst>
            </c:dLbl>
            <c:dLbl>
              <c:idx val="5"/>
              <c:layout>
                <c:manualLayout>
                  <c:x val="-1.6666666666666666E-2"/>
                  <c:y val="-2.81690140845070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051-4C49-B3BF-46C8365A8C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'g19.12'!$M$22:$R$22</c:f>
              <c:numCache>
                <c:formatCode>General</c:formatCode>
                <c:ptCount val="6"/>
                <c:pt idx="0">
                  <c:v>2015</c:v>
                </c:pt>
                <c:pt idx="1">
                  <c:v>2016</c:v>
                </c:pt>
                <c:pt idx="2">
                  <c:v>2017</c:v>
                </c:pt>
                <c:pt idx="3">
                  <c:v>2018</c:v>
                </c:pt>
                <c:pt idx="4">
                  <c:v>2019</c:v>
                </c:pt>
                <c:pt idx="5">
                  <c:v>2020</c:v>
                </c:pt>
              </c:numCache>
            </c:numRef>
          </c:cat>
          <c:val>
            <c:numRef>
              <c:f>'g19.12'!$M$23:$R$23</c:f>
              <c:numCache>
                <c:formatCode>General</c:formatCode>
                <c:ptCount val="6"/>
                <c:pt idx="0">
                  <c:v>19.97</c:v>
                </c:pt>
                <c:pt idx="1">
                  <c:v>24.01</c:v>
                </c:pt>
                <c:pt idx="2">
                  <c:v>24.82</c:v>
                </c:pt>
                <c:pt idx="3" formatCode="0.00">
                  <c:v>25.81</c:v>
                </c:pt>
                <c:pt idx="4" formatCode="0.00">
                  <c:v>27.49</c:v>
                </c:pt>
                <c:pt idx="5">
                  <c:v>18.41</c:v>
                </c:pt>
              </c:numCache>
            </c:numRef>
          </c:val>
          <c:smooth val="0"/>
          <c:extLst>
            <c:ext xmlns:c16="http://schemas.microsoft.com/office/drawing/2014/chart" uri="{C3380CC4-5D6E-409C-BE32-E72D297353CC}">
              <c16:uniqueId val="{00000009-4051-4C49-B3BF-46C8365A8C01}"/>
            </c:ext>
          </c:extLst>
        </c:ser>
        <c:dLbls>
          <c:showLegendKey val="0"/>
          <c:showVal val="0"/>
          <c:showCatName val="0"/>
          <c:showSerName val="0"/>
          <c:showPercent val="0"/>
          <c:showBubbleSize val="0"/>
        </c:dLbls>
        <c:marker val="1"/>
        <c:smooth val="0"/>
        <c:axId val="584020888"/>
        <c:axId val="584018264"/>
      </c:lineChart>
      <c:catAx>
        <c:axId val="584020888"/>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84018264"/>
        <c:crosses val="autoZero"/>
        <c:auto val="1"/>
        <c:lblAlgn val="ctr"/>
        <c:lblOffset val="100"/>
        <c:noMultiLvlLbl val="0"/>
      </c:catAx>
      <c:valAx>
        <c:axId val="584018264"/>
        <c:scaling>
          <c:orientation val="minMax"/>
        </c:scaling>
        <c:delete val="1"/>
        <c:axPos val="l"/>
        <c:numFmt formatCode="0.00" sourceLinked="1"/>
        <c:majorTickMark val="none"/>
        <c:minorTickMark val="none"/>
        <c:tickLblPos val="nextTo"/>
        <c:crossAx val="584020888"/>
        <c:crosses val="autoZero"/>
        <c:crossBetween val="between"/>
      </c:valAx>
      <c:spPr>
        <a:noFill/>
        <a:ln>
          <a:noFill/>
        </a:ln>
        <a:effectLst/>
      </c:spPr>
    </c:plotArea>
    <c:legend>
      <c:legendPos val="b"/>
      <c:layout>
        <c:manualLayout>
          <c:xMode val="edge"/>
          <c:yMode val="edge"/>
          <c:x val="0.62969685039370071"/>
          <c:y val="0.89260507929466559"/>
          <c:w val="0.3350505249343832"/>
          <c:h val="7.92259066208273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992350202455843E-2"/>
          <c:y val="0.11176503578078381"/>
          <c:w val="0.93394399820625451"/>
          <c:h val="0.78480093602757472"/>
        </c:manualLayout>
      </c:layout>
      <c:barChart>
        <c:barDir val="bar"/>
        <c:grouping val="clustered"/>
        <c:varyColors val="0"/>
        <c:ser>
          <c:idx val="0"/>
          <c:order val="0"/>
          <c:tx>
            <c:strRef>
              <c:f>'[1]g25.13semSP e Ac'!$C$27</c:f>
              <c:strCache>
                <c:ptCount val="1"/>
              </c:strCache>
            </c:strRef>
          </c:tx>
          <c:spPr>
            <a:solidFill>
              <a:srgbClr val="0070C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6862-4E9F-AA8C-BB56C9906EF8}"/>
              </c:ext>
            </c:extLst>
          </c:dPt>
          <c:dPt>
            <c:idx val="1"/>
            <c:invertIfNegative val="0"/>
            <c:bubble3D val="0"/>
            <c:spPr>
              <a:solidFill>
                <a:srgbClr val="FF0000"/>
              </a:solidFill>
              <a:ln>
                <a:noFill/>
              </a:ln>
              <a:effectLst/>
            </c:spPr>
            <c:extLst>
              <c:ext xmlns:c16="http://schemas.microsoft.com/office/drawing/2014/chart" uri="{C3380CC4-5D6E-409C-BE32-E72D297353CC}">
                <c16:uniqueId val="{00000003-6862-4E9F-AA8C-BB56C9906EF8}"/>
              </c:ext>
            </c:extLst>
          </c:dPt>
          <c:dPt>
            <c:idx val="2"/>
            <c:invertIfNegative val="0"/>
            <c:bubble3D val="0"/>
            <c:spPr>
              <a:solidFill>
                <a:srgbClr val="00B050"/>
              </a:solidFill>
              <a:ln>
                <a:noFill/>
              </a:ln>
              <a:effectLst/>
            </c:spPr>
            <c:extLst>
              <c:ext xmlns:c16="http://schemas.microsoft.com/office/drawing/2014/chart" uri="{C3380CC4-5D6E-409C-BE32-E72D297353CC}">
                <c16:uniqueId val="{00000005-6862-4E9F-AA8C-BB56C9906EF8}"/>
              </c:ext>
            </c:extLst>
          </c:dPt>
          <c:dPt>
            <c:idx val="5"/>
            <c:invertIfNegative val="0"/>
            <c:bubble3D val="0"/>
            <c:spPr>
              <a:solidFill>
                <a:srgbClr val="0070C0"/>
              </a:solidFill>
              <a:ln>
                <a:noFill/>
              </a:ln>
              <a:effectLst/>
            </c:spPr>
            <c:extLst>
              <c:ext xmlns:c16="http://schemas.microsoft.com/office/drawing/2014/chart" uri="{C3380CC4-5D6E-409C-BE32-E72D297353CC}">
                <c16:uniqueId val="{00000007-6862-4E9F-AA8C-BB56C9906EF8}"/>
              </c:ext>
            </c:extLst>
          </c:dPt>
          <c:dPt>
            <c:idx val="6"/>
            <c:invertIfNegative val="0"/>
            <c:bubble3D val="0"/>
            <c:spPr>
              <a:solidFill>
                <a:srgbClr val="0070C0"/>
              </a:solidFill>
              <a:ln>
                <a:noFill/>
              </a:ln>
              <a:effectLst/>
            </c:spPr>
            <c:extLst>
              <c:ext xmlns:c16="http://schemas.microsoft.com/office/drawing/2014/chart" uri="{C3380CC4-5D6E-409C-BE32-E72D297353CC}">
                <c16:uniqueId val="{00000009-6862-4E9F-AA8C-BB56C9906EF8}"/>
              </c:ext>
            </c:extLst>
          </c:dPt>
          <c:dPt>
            <c:idx val="7"/>
            <c:invertIfNegative val="0"/>
            <c:bubble3D val="0"/>
            <c:spPr>
              <a:solidFill>
                <a:srgbClr val="0070C0"/>
              </a:solidFill>
              <a:ln>
                <a:noFill/>
              </a:ln>
              <a:effectLst/>
            </c:spPr>
            <c:extLst>
              <c:ext xmlns:c16="http://schemas.microsoft.com/office/drawing/2014/chart" uri="{C3380CC4-5D6E-409C-BE32-E72D297353CC}">
                <c16:uniqueId val="{0000000B-6862-4E9F-AA8C-BB56C9906EF8}"/>
              </c:ext>
            </c:extLst>
          </c:dPt>
          <c:dPt>
            <c:idx val="8"/>
            <c:invertIfNegative val="0"/>
            <c:bubble3D val="0"/>
            <c:spPr>
              <a:solidFill>
                <a:srgbClr val="0070C0"/>
              </a:solidFill>
              <a:ln>
                <a:noFill/>
              </a:ln>
              <a:effectLst/>
            </c:spPr>
            <c:extLst>
              <c:ext xmlns:c16="http://schemas.microsoft.com/office/drawing/2014/chart" uri="{C3380CC4-5D6E-409C-BE32-E72D297353CC}">
                <c16:uniqueId val="{0000000D-6862-4E9F-AA8C-BB56C9906EF8}"/>
              </c:ext>
            </c:extLst>
          </c:dPt>
          <c:dLbls>
            <c:dLbl>
              <c:idx val="2"/>
              <c:tx>
                <c:rich>
                  <a:bodyPr/>
                  <a:lstStyle/>
                  <a:p>
                    <a:fld id="{3ACD0623-0613-44A6-92D9-0ABC73BCED92}" type="VALUE">
                      <a:rPr lang="en-US"/>
                      <a:pPr/>
                      <a:t>[VALOR]</a:t>
                    </a:fld>
                    <a:r>
                      <a:rPr lang="en-US"/>
                      <a:t> </a:t>
                    </a:r>
                    <a:r>
                      <a:rPr lang="en-US" sz="800" b="0" i="0" u="none" strike="noStrike" kern="1200" baseline="0">
                        <a:solidFill>
                          <a:sysClr val="window" lastClr="FFFFFF"/>
                        </a:solidFill>
                      </a:rPr>
                      <a:t>(12</a:t>
                    </a:r>
                    <a:r>
                      <a:rPr lang="en-US" sz="800" b="0" i="0" u="none" strike="noStrike" kern="1200" baseline="30000">
                        <a:solidFill>
                          <a:sysClr val="window" lastClr="FFFFFF"/>
                        </a:solidFill>
                      </a:rPr>
                      <a:t>o</a:t>
                    </a:r>
                    <a:r>
                      <a:rPr lang="en-US" sz="800" b="0" i="0" u="none" strike="noStrike" kern="1200" baseline="0">
                        <a:solidFill>
                          <a:sysClr val="window" lastClr="FFFFFF"/>
                        </a:solidFill>
                      </a:rPr>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862-4E9F-AA8C-BB56C9906EF8}"/>
                </c:ext>
              </c:extLst>
            </c:dLbl>
            <c:dLbl>
              <c:idx val="5"/>
              <c:tx>
                <c:rich>
                  <a:bodyPr/>
                  <a:lstStyle/>
                  <a:p>
                    <a:fld id="{DF81626A-B14D-4234-A801-A70A2A4F2613}" type="VALUE">
                      <a:rPr lang="en-US"/>
                      <a:pPr/>
                      <a:t>[VALOR]</a:t>
                    </a:fld>
                    <a:endParaRPr lang="pt-B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6862-4E9F-AA8C-BB56C9906EF8}"/>
                </c:ext>
              </c:extLst>
            </c:dLbl>
            <c:dLbl>
              <c:idx val="6"/>
              <c:tx>
                <c:rich>
                  <a:bodyPr/>
                  <a:lstStyle/>
                  <a:p>
                    <a:fld id="{B44F6262-07A8-4499-B446-D190561AA612}" type="VALUE">
                      <a:rPr lang="en-US"/>
                      <a:pPr/>
                      <a:t>[VALOR]</a:t>
                    </a:fld>
                    <a:endParaRPr lang="pt-BR"/>
                  </a:p>
                </c:rich>
              </c:tx>
              <c:dLblPos val="ctr"/>
              <c:showLegendKey val="0"/>
              <c:showVal val="1"/>
              <c:showCatName val="0"/>
              <c:showSerName val="0"/>
              <c:showPercent val="0"/>
              <c:showBubbleSize val="0"/>
              <c:extLst>
                <c:ext xmlns:c15="http://schemas.microsoft.com/office/drawing/2012/chart" uri="{CE6537A1-D6FC-4f65-9D91-7224C49458BB}">
                  <c15:layout>
                    <c:manualLayout>
                      <c:w val="0.21682543428665421"/>
                      <c:h val="0.13370816599732263"/>
                    </c:manualLayout>
                  </c15:layout>
                  <c15:dlblFieldTable/>
                  <c15:showDataLabelsRange val="0"/>
                </c:ext>
                <c:ext xmlns:c16="http://schemas.microsoft.com/office/drawing/2014/chart" uri="{C3380CC4-5D6E-409C-BE32-E72D297353CC}">
                  <c16:uniqueId val="{00000009-6862-4E9F-AA8C-BB56C9906E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'[1]g25.13semSP e Ac'!$B$28:$B$36</c:f>
              <c:strCache>
                <c:ptCount val="9"/>
                <c:pt idx="0">
                  <c:v>'</c:v>
                </c:pt>
                <c:pt idx="1">
                  <c:v>BR</c:v>
                </c:pt>
                <c:pt idx="2">
                  <c:v>NE</c:v>
                </c:pt>
                <c:pt idx="3">
                  <c:v>SE</c:v>
                </c:pt>
                <c:pt idx="4">
                  <c:v>PA</c:v>
                </c:pt>
                <c:pt idx="5">
                  <c:v>TO</c:v>
                </c:pt>
                <c:pt idx="6">
                  <c:v>AP</c:v>
                </c:pt>
                <c:pt idx="7">
                  <c:v>PI</c:v>
                </c:pt>
                <c:pt idx="8">
                  <c:v>RJ</c:v>
                </c:pt>
              </c:strCache>
            </c:strRef>
          </c:cat>
          <c:val>
            <c:numRef>
              <c:f>'[1]g25.13semSP e Ac'!$C$28:$C$36</c:f>
              <c:numCache>
                <c:formatCode>General</c:formatCode>
                <c:ptCount val="9"/>
                <c:pt idx="0">
                  <c:v>0</c:v>
                </c:pt>
                <c:pt idx="1">
                  <c:v>0.77</c:v>
                </c:pt>
                <c:pt idx="2">
                  <c:v>0.57999999999999996</c:v>
                </c:pt>
                <c:pt idx="3">
                  <c:v>0.78</c:v>
                </c:pt>
                <c:pt idx="4">
                  <c:v>1.01</c:v>
                </c:pt>
                <c:pt idx="5">
                  <c:v>1.01</c:v>
                </c:pt>
                <c:pt idx="6">
                  <c:v>1.04</c:v>
                </c:pt>
                <c:pt idx="7">
                  <c:v>1.1000000000000001</c:v>
                </c:pt>
                <c:pt idx="8">
                  <c:v>1.53</c:v>
                </c:pt>
              </c:numCache>
            </c:numRef>
          </c:val>
          <c:extLst>
            <c:ext xmlns:c16="http://schemas.microsoft.com/office/drawing/2014/chart" uri="{C3380CC4-5D6E-409C-BE32-E72D297353CC}">
              <c16:uniqueId val="{0000000E-6862-4E9F-AA8C-BB56C9906EF8}"/>
            </c:ext>
          </c:extLst>
        </c:ser>
        <c:dLbls>
          <c:dLblPos val="outEnd"/>
          <c:showLegendKey val="0"/>
          <c:showVal val="1"/>
          <c:showCatName val="0"/>
          <c:showSerName val="0"/>
          <c:showPercent val="0"/>
          <c:showBubbleSize val="0"/>
        </c:dLbls>
        <c:gapWidth val="50"/>
        <c:axId val="318772568"/>
        <c:axId val="318769432"/>
      </c:barChart>
      <c:catAx>
        <c:axId val="318772568"/>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318769432"/>
        <c:crosses val="autoZero"/>
        <c:auto val="1"/>
        <c:lblAlgn val="ctr"/>
        <c:lblOffset val="100"/>
        <c:noMultiLvlLbl val="0"/>
      </c:catAx>
      <c:valAx>
        <c:axId val="318769432"/>
        <c:scaling>
          <c:orientation val="minMax"/>
        </c:scaling>
        <c:delete val="1"/>
        <c:axPos val="b"/>
        <c:numFmt formatCode="General" sourceLinked="1"/>
        <c:majorTickMark val="none"/>
        <c:minorTickMark val="none"/>
        <c:tickLblPos val="nextTo"/>
        <c:crossAx val="318772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112688321051695E-6"/>
          <c:y val="0.101243704956809"/>
          <c:w val="0.87101705072144875"/>
          <c:h val="0.8507881856316295"/>
        </c:manualLayout>
      </c:layout>
      <c:barChart>
        <c:barDir val="bar"/>
        <c:grouping val="clustered"/>
        <c:varyColors val="0"/>
        <c:ser>
          <c:idx val="0"/>
          <c:order val="0"/>
          <c:tx>
            <c:strRef>
              <c:f>'[1]g25.13semSP e Ac'!$N$27</c:f>
              <c:strCache>
                <c:ptCount val="1"/>
              </c:strCache>
            </c:strRef>
          </c:tx>
          <c:spPr>
            <a:solidFill>
              <a:schemeClr val="accent1"/>
            </a:solidFill>
            <a:ln>
              <a:noFill/>
            </a:ln>
            <a:effectLst/>
          </c:spPr>
          <c:invertIfNegative val="0"/>
          <c:dPt>
            <c:idx val="2"/>
            <c:invertIfNegative val="0"/>
            <c:bubble3D val="0"/>
            <c:spPr>
              <a:solidFill>
                <a:srgbClr val="00B050"/>
              </a:solidFill>
              <a:ln>
                <a:noFill/>
              </a:ln>
              <a:effectLst/>
            </c:spPr>
            <c:extLst>
              <c:ext xmlns:c16="http://schemas.microsoft.com/office/drawing/2014/chart" uri="{C3380CC4-5D6E-409C-BE32-E72D297353CC}">
                <c16:uniqueId val="{00000001-809F-4FCF-B878-02B5F6C72055}"/>
              </c:ext>
            </c:extLst>
          </c:dPt>
          <c:dPt>
            <c:idx val="6"/>
            <c:invertIfNegative val="0"/>
            <c:bubble3D val="0"/>
            <c:spPr>
              <a:solidFill>
                <a:srgbClr val="FF0000"/>
              </a:solidFill>
              <a:ln>
                <a:noFill/>
              </a:ln>
              <a:effectLst/>
            </c:spPr>
            <c:extLst>
              <c:ext xmlns:c16="http://schemas.microsoft.com/office/drawing/2014/chart" uri="{C3380CC4-5D6E-409C-BE32-E72D297353CC}">
                <c16:uniqueId val="{00000003-809F-4FCF-B878-02B5F6C72055}"/>
              </c:ext>
            </c:extLst>
          </c:dPt>
          <c:dPt>
            <c:idx val="7"/>
            <c:invertIfNegative val="0"/>
            <c:bubble3D val="0"/>
            <c:spPr>
              <a:solidFill>
                <a:srgbClr val="FFC000"/>
              </a:solidFill>
              <a:ln>
                <a:noFill/>
              </a:ln>
              <a:effectLst/>
            </c:spPr>
            <c:extLst>
              <c:ext xmlns:c16="http://schemas.microsoft.com/office/drawing/2014/chart" uri="{C3380CC4-5D6E-409C-BE32-E72D297353CC}">
                <c16:uniqueId val="{00000005-809F-4FCF-B878-02B5F6C72055}"/>
              </c:ext>
            </c:extLst>
          </c:dPt>
          <c:dLbls>
            <c:dLbl>
              <c:idx val="6"/>
              <c:layout>
                <c:manualLayout>
                  <c:x val="-5.9452878013777938E-2"/>
                  <c:y val="3.6831964833104033E-7"/>
                </c:manualLayout>
              </c:layout>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fld id="{32DCF97F-B5D8-4A6B-8FCA-872B653E25A5}" type="VALUE">
                      <a:rPr lang="en-US">
                        <a:solidFill>
                          <a:sysClr val="windowText" lastClr="000000"/>
                        </a:solidFill>
                      </a:rPr>
                      <a:pPr>
                        <a:defRPr>
                          <a:solidFill>
                            <a:sysClr val="windowText" lastClr="000000"/>
                          </a:solidFill>
                        </a:defRPr>
                      </a:pPr>
                      <a:t>[VALOR]</a:t>
                    </a:fld>
                    <a:endParaRPr lang="pt-B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15:layout>
                    <c:manualLayout>
                      <c:w val="0.22134450198841196"/>
                      <c:h val="6.4210637587093791E-2"/>
                    </c:manualLayout>
                  </c15:layout>
                  <c15:dlblFieldTable/>
                  <c15:showDataLabelsRange val="0"/>
                </c:ext>
                <c:ext xmlns:c16="http://schemas.microsoft.com/office/drawing/2014/chart" uri="{C3380CC4-5D6E-409C-BE32-E72D297353CC}">
                  <c16:uniqueId val="{00000003-809F-4FCF-B878-02B5F6C72055}"/>
                </c:ext>
              </c:extLst>
            </c:dLbl>
            <c:dLbl>
              <c:idx val="7"/>
              <c:layout>
                <c:manualLayout>
                  <c:x val="-0.19000458953911242"/>
                  <c:y val="7.3663929683359286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9F-4FCF-B878-02B5F6C720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'[1]g25.13semSP e Ac'!$M$28:$M$35</c:f>
              <c:strCache>
                <c:ptCount val="8"/>
                <c:pt idx="1">
                  <c:v>DF</c:v>
                </c:pt>
                <c:pt idx="2">
                  <c:v>PA</c:v>
                </c:pt>
                <c:pt idx="3">
                  <c:v>SE</c:v>
                </c:pt>
                <c:pt idx="4">
                  <c:v>RN</c:v>
                </c:pt>
                <c:pt idx="5">
                  <c:v>AP</c:v>
                </c:pt>
                <c:pt idx="6">
                  <c:v>PB</c:v>
                </c:pt>
                <c:pt idx="7">
                  <c:v>NE</c:v>
                </c:pt>
              </c:strCache>
            </c:strRef>
          </c:cat>
          <c:val>
            <c:numRef>
              <c:f>'[1]g25.13semSP e Ac'!$N$28:$N$35</c:f>
              <c:numCache>
                <c:formatCode>General</c:formatCode>
                <c:ptCount val="8"/>
                <c:pt idx="0">
                  <c:v>0</c:v>
                </c:pt>
                <c:pt idx="1">
                  <c:v>-2.09</c:v>
                </c:pt>
                <c:pt idx="2">
                  <c:v>-1.3299999999999998</c:v>
                </c:pt>
                <c:pt idx="3">
                  <c:v>-1.32</c:v>
                </c:pt>
                <c:pt idx="4">
                  <c:v>-1.29</c:v>
                </c:pt>
                <c:pt idx="5">
                  <c:v>-1.1800000000000002</c:v>
                </c:pt>
                <c:pt idx="6">
                  <c:v>-1.1399999999999999</c:v>
                </c:pt>
                <c:pt idx="7">
                  <c:v>-0.41000000000000003</c:v>
                </c:pt>
              </c:numCache>
            </c:numRef>
          </c:val>
          <c:extLst>
            <c:ext xmlns:c16="http://schemas.microsoft.com/office/drawing/2014/chart" uri="{C3380CC4-5D6E-409C-BE32-E72D297353CC}">
              <c16:uniqueId val="{00000006-809F-4FCF-B878-02B5F6C72055}"/>
            </c:ext>
          </c:extLst>
        </c:ser>
        <c:dLbls>
          <c:showLegendKey val="0"/>
          <c:showVal val="0"/>
          <c:showCatName val="0"/>
          <c:showSerName val="0"/>
          <c:showPercent val="0"/>
          <c:showBubbleSize val="0"/>
        </c:dLbls>
        <c:gapWidth val="50"/>
        <c:axId val="318771392"/>
        <c:axId val="318774136"/>
      </c:barChart>
      <c:catAx>
        <c:axId val="318771392"/>
        <c:scaling>
          <c:orientation val="maxMin"/>
        </c:scaling>
        <c:delete val="0"/>
        <c:axPos val="l"/>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18774136"/>
        <c:crosses val="autoZero"/>
        <c:auto val="1"/>
        <c:lblAlgn val="ctr"/>
        <c:lblOffset val="10"/>
        <c:noMultiLvlLbl val="0"/>
      </c:catAx>
      <c:valAx>
        <c:axId val="318774136"/>
        <c:scaling>
          <c:orientation val="minMax"/>
        </c:scaling>
        <c:delete val="1"/>
        <c:axPos val="t"/>
        <c:numFmt formatCode="General" sourceLinked="1"/>
        <c:majorTickMark val="none"/>
        <c:minorTickMark val="none"/>
        <c:tickLblPos val="nextTo"/>
        <c:crossAx val="318771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r>
              <a:rPr lang="pt-BR" sz="1000">
                <a:solidFill>
                  <a:schemeClr val="tx1">
                    <a:lumMod val="50000"/>
                    <a:lumOff val="50000"/>
                  </a:schemeClr>
                </a:solidFill>
              </a:rPr>
              <a:t>Por</a:t>
            </a:r>
            <a:r>
              <a:rPr lang="pt-BR" sz="1000" baseline="0">
                <a:solidFill>
                  <a:schemeClr val="tx1">
                    <a:lumMod val="50000"/>
                    <a:lumOff val="50000"/>
                  </a:schemeClr>
                </a:solidFill>
              </a:rPr>
              <a:t> 100 mil habitantes</a:t>
            </a:r>
            <a:endParaRPr lang="pt-BR" sz="1000">
              <a:solidFill>
                <a:schemeClr val="tx1">
                  <a:lumMod val="50000"/>
                  <a:lumOff val="50000"/>
                </a:schemeClr>
              </a:solidFill>
            </a:endParaRPr>
          </a:p>
        </c:rich>
      </c:tx>
      <c:layout>
        <c:manualLayout>
          <c:xMode val="edge"/>
          <c:yMode val="edge"/>
          <c:x val="1.5415573053368173E-3"/>
          <c:y val="1.8779342723004695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50000"/>
                  <a:lumOff val="50000"/>
                </a:schemeClr>
              </a:solidFill>
              <a:latin typeface="+mn-lt"/>
              <a:ea typeface="+mn-ea"/>
              <a:cs typeface="+mn-cs"/>
            </a:defRPr>
          </a:pPr>
          <a:endParaRPr lang="pt-BR"/>
        </a:p>
      </c:txPr>
    </c:title>
    <c:autoTitleDeleted val="0"/>
    <c:plotArea>
      <c:layout/>
      <c:barChart>
        <c:barDir val="col"/>
        <c:grouping val="clustered"/>
        <c:varyColors val="0"/>
        <c:ser>
          <c:idx val="1"/>
          <c:order val="1"/>
          <c:tx>
            <c:strRef>
              <c:f>'g19.14'!$A$45</c:f>
              <c:strCache>
                <c:ptCount val="1"/>
                <c:pt idx="0">
                  <c:v>Nordeste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'g19.14'!$B$43:$G$43</c:f>
              <c:strCache>
                <c:ptCount val="6"/>
                <c:pt idx="0">
                  <c:v>2015</c:v>
                </c:pt>
                <c:pt idx="1">
                  <c:v>2016</c:v>
                </c:pt>
                <c:pt idx="2">
                  <c:v>2017</c:v>
                </c:pt>
                <c:pt idx="3">
                  <c:v>2018</c:v>
                </c:pt>
                <c:pt idx="4">
                  <c:v>2019</c:v>
                </c:pt>
                <c:pt idx="5">
                  <c:v>2020</c:v>
                </c:pt>
              </c:strCache>
            </c:strRef>
          </c:cat>
          <c:val>
            <c:numRef>
              <c:f>'g19.14'!$B$45:$G$45</c:f>
              <c:numCache>
                <c:formatCode>0.0</c:formatCode>
                <c:ptCount val="6"/>
                <c:pt idx="0">
                  <c:v>1.3277915920947849</c:v>
                </c:pt>
                <c:pt idx="1">
                  <c:v>1.3528724187194252</c:v>
                </c:pt>
                <c:pt idx="2">
                  <c:v>1.5090606780199145</c:v>
                </c:pt>
                <c:pt idx="3">
                  <c:v>1.1063977626804988</c:v>
                </c:pt>
                <c:pt idx="4">
                  <c:v>0.95318772432983978</c:v>
                </c:pt>
                <c:pt idx="5">
                  <c:v>0.70937755117745083</c:v>
                </c:pt>
              </c:numCache>
            </c:numRef>
          </c:val>
          <c:extLst>
            <c:ext xmlns:c16="http://schemas.microsoft.com/office/drawing/2014/chart" uri="{C3380CC4-5D6E-409C-BE32-E72D297353CC}">
              <c16:uniqueId val="{00000000-25A3-4BC9-91B6-BDB7D3A58ECC}"/>
            </c:ext>
          </c:extLst>
        </c:ser>
        <c:ser>
          <c:idx val="2"/>
          <c:order val="2"/>
          <c:tx>
            <c:strRef>
              <c:f>'g19.14'!$A$46</c:f>
              <c:strCache>
                <c:ptCount val="1"/>
                <c:pt idx="0">
                  <c:v>Brasil</c:v>
                </c:pt>
              </c:strCache>
            </c:strRef>
          </c:tx>
          <c:spPr>
            <a:solidFill>
              <a:srgbClr val="FF0000"/>
            </a:solidFill>
            <a:ln>
              <a:noFill/>
            </a:ln>
            <a:effectLst/>
          </c:spPr>
          <c:invertIfNegative val="0"/>
          <c:cat>
            <c:strRef>
              <c:f>'g19.14'!$B$43:$G$43</c:f>
              <c:strCache>
                <c:ptCount val="6"/>
                <c:pt idx="0">
                  <c:v>2015</c:v>
                </c:pt>
                <c:pt idx="1">
                  <c:v>2016</c:v>
                </c:pt>
                <c:pt idx="2">
                  <c:v>2017</c:v>
                </c:pt>
                <c:pt idx="3">
                  <c:v>2018</c:v>
                </c:pt>
                <c:pt idx="4">
                  <c:v>2019</c:v>
                </c:pt>
                <c:pt idx="5">
                  <c:v>2020</c:v>
                </c:pt>
              </c:strCache>
            </c:strRef>
          </c:cat>
          <c:val>
            <c:numRef>
              <c:f>'g19.14'!$B$46:$G$46</c:f>
              <c:numCache>
                <c:formatCode>0.0</c:formatCode>
                <c:ptCount val="6"/>
                <c:pt idx="0">
                  <c:v>1.0716522597098725</c:v>
                </c:pt>
                <c:pt idx="1">
                  <c:v>1.1689553865289524</c:v>
                </c:pt>
                <c:pt idx="2">
                  <c:v>1.1422466476589828</c:v>
                </c:pt>
                <c:pt idx="3">
                  <c:v>0.8940266644411925</c:v>
                </c:pt>
                <c:pt idx="4">
                  <c:v>0.70950292562888972</c:v>
                </c:pt>
                <c:pt idx="5">
                  <c:v>0.5104939516808833</c:v>
                </c:pt>
              </c:numCache>
            </c:numRef>
          </c:val>
          <c:extLst>
            <c:ext xmlns:c16="http://schemas.microsoft.com/office/drawing/2014/chart" uri="{C3380CC4-5D6E-409C-BE32-E72D297353CC}">
              <c16:uniqueId val="{00000001-25A3-4BC9-91B6-BDB7D3A58ECC}"/>
            </c:ext>
          </c:extLst>
        </c:ser>
        <c:dLbls>
          <c:showLegendKey val="0"/>
          <c:showVal val="0"/>
          <c:showCatName val="0"/>
          <c:showSerName val="0"/>
          <c:showPercent val="0"/>
          <c:showBubbleSize val="0"/>
        </c:dLbls>
        <c:gapWidth val="50"/>
        <c:axId val="584020888"/>
        <c:axId val="584018264"/>
      </c:barChart>
      <c:lineChart>
        <c:grouping val="standard"/>
        <c:varyColors val="0"/>
        <c:ser>
          <c:idx val="0"/>
          <c:order val="0"/>
          <c:tx>
            <c:strRef>
              <c:f>'g19.14'!$A$44</c:f>
              <c:strCache>
                <c:ptCount val="1"/>
                <c:pt idx="0">
                  <c:v>Sergipe</c:v>
                </c:pt>
              </c:strCache>
            </c:strRef>
          </c:tx>
          <c:spPr>
            <a:ln w="28575" cap="rnd">
              <a:solidFill>
                <a:srgbClr val="00B050"/>
              </a:solidFill>
              <a:round/>
            </a:ln>
            <a:effectLst/>
          </c:spPr>
          <c:marker>
            <c:symbol val="none"/>
          </c:marker>
          <c:dLbls>
            <c:dLbl>
              <c:idx val="0"/>
              <c:layout>
                <c:manualLayout>
                  <c:x val="-4.7222222222222235E-2"/>
                  <c:y val="-3.28638497652582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A3-4BC9-91B6-BDB7D3A58ECC}"/>
                </c:ext>
              </c:extLst>
            </c:dLbl>
            <c:dLbl>
              <c:idx val="1"/>
              <c:layout>
                <c:manualLayout>
                  <c:x val="-4.4444444444444446E-2"/>
                  <c:y val="-4.22535211267605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A3-4BC9-91B6-BDB7D3A58ECC}"/>
                </c:ext>
              </c:extLst>
            </c:dLbl>
            <c:dLbl>
              <c:idx val="2"/>
              <c:layout>
                <c:manualLayout>
                  <c:x val="-4.166666666666672E-2"/>
                  <c:y val="-3.28638497652582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A3-4BC9-91B6-BDB7D3A58ECC}"/>
                </c:ext>
              </c:extLst>
            </c:dLbl>
            <c:dLbl>
              <c:idx val="3"/>
              <c:layout>
                <c:manualLayout>
                  <c:x val="-1.9444444444444445E-2"/>
                  <c:y val="-2.81690140845070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A3-4BC9-91B6-BDB7D3A58ECC}"/>
                </c:ext>
              </c:extLst>
            </c:dLbl>
            <c:dLbl>
              <c:idx val="4"/>
              <c:layout>
                <c:manualLayout>
                  <c:x val="-2.5000000000000001E-2"/>
                  <c:y val="-3.2863849765258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5A3-4BC9-91B6-BDB7D3A58ECC}"/>
                </c:ext>
              </c:extLst>
            </c:dLbl>
            <c:dLbl>
              <c:idx val="5"/>
              <c:layout>
                <c:manualLayout>
                  <c:x val="-1.6666666666666666E-2"/>
                  <c:y val="-1.4084507042253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5A3-4BC9-91B6-BDB7D3A58E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'g19.14'!$B$43:$G$43</c:f>
              <c:strCache>
                <c:ptCount val="6"/>
                <c:pt idx="0">
                  <c:v>2015</c:v>
                </c:pt>
                <c:pt idx="1">
                  <c:v>2016</c:v>
                </c:pt>
                <c:pt idx="2">
                  <c:v>2017</c:v>
                </c:pt>
                <c:pt idx="3">
                  <c:v>2018</c:v>
                </c:pt>
                <c:pt idx="4">
                  <c:v>2019</c:v>
                </c:pt>
                <c:pt idx="5">
                  <c:v>2020</c:v>
                </c:pt>
              </c:strCache>
            </c:strRef>
          </c:cat>
          <c:val>
            <c:numRef>
              <c:f>'g19.14'!$B$44:$G$44</c:f>
              <c:numCache>
                <c:formatCode>0.0</c:formatCode>
                <c:ptCount val="6"/>
                <c:pt idx="0">
                  <c:v>2.0954667919785535</c:v>
                </c:pt>
                <c:pt idx="1">
                  <c:v>2.1626116227575594</c:v>
                </c:pt>
                <c:pt idx="2">
                  <c:v>2.5785405984661613</c:v>
                </c:pt>
                <c:pt idx="3">
                  <c:v>1.404551096691053</c:v>
                </c:pt>
                <c:pt idx="4">
                  <c:v>1.1745789786905272</c:v>
                </c:pt>
                <c:pt idx="5">
                  <c:v>0.73313087421112955</c:v>
                </c:pt>
              </c:numCache>
            </c:numRef>
          </c:val>
          <c:smooth val="0"/>
          <c:extLst>
            <c:ext xmlns:c16="http://schemas.microsoft.com/office/drawing/2014/chart" uri="{C3380CC4-5D6E-409C-BE32-E72D297353CC}">
              <c16:uniqueId val="{00000009-25A3-4BC9-91B6-BDB7D3A58ECC}"/>
            </c:ext>
          </c:extLst>
        </c:ser>
        <c:dLbls>
          <c:showLegendKey val="0"/>
          <c:showVal val="0"/>
          <c:showCatName val="0"/>
          <c:showSerName val="0"/>
          <c:showPercent val="0"/>
          <c:showBubbleSize val="0"/>
        </c:dLbls>
        <c:marker val="1"/>
        <c:smooth val="0"/>
        <c:axId val="584020888"/>
        <c:axId val="584018264"/>
      </c:lineChart>
      <c:catAx>
        <c:axId val="584020888"/>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84018264"/>
        <c:crosses val="autoZero"/>
        <c:auto val="1"/>
        <c:lblAlgn val="ctr"/>
        <c:lblOffset val="100"/>
        <c:noMultiLvlLbl val="0"/>
      </c:catAx>
      <c:valAx>
        <c:axId val="584018264"/>
        <c:scaling>
          <c:orientation val="minMax"/>
        </c:scaling>
        <c:delete val="1"/>
        <c:axPos val="l"/>
        <c:numFmt formatCode="0.0" sourceLinked="1"/>
        <c:majorTickMark val="none"/>
        <c:minorTickMark val="none"/>
        <c:tickLblPos val="nextTo"/>
        <c:crossAx val="584020888"/>
        <c:crosses val="autoZero"/>
        <c:crossBetween val="between"/>
      </c:valAx>
      <c:spPr>
        <a:noFill/>
        <a:ln>
          <a:noFill/>
        </a:ln>
        <a:effectLst/>
      </c:spPr>
    </c:plotArea>
    <c:legend>
      <c:legendPos val="b"/>
      <c:layout>
        <c:manualLayout>
          <c:xMode val="edge"/>
          <c:yMode val="edge"/>
          <c:x val="0.43803018372703412"/>
          <c:y val="0.89260507929466559"/>
          <c:w val="0.52671719160104991"/>
          <c:h val="7.92259066208273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Por 100 mil habitantes</a:t>
            </a:r>
          </a:p>
        </c:rich>
      </c:tx>
      <c:layout>
        <c:manualLayout>
          <c:xMode val="edge"/>
          <c:yMode val="edge"/>
          <c:x val="4.5822397200349956E-4"/>
          <c:y val="2.777777777777777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2B1B-4A00-87DB-2203AAA00324}"/>
              </c:ext>
            </c:extLst>
          </c:dPt>
          <c:dPt>
            <c:idx val="1"/>
            <c:invertIfNegative val="0"/>
            <c:bubble3D val="0"/>
            <c:spPr>
              <a:solidFill>
                <a:srgbClr val="FF0000"/>
              </a:solidFill>
              <a:ln>
                <a:noFill/>
              </a:ln>
              <a:effectLst/>
            </c:spPr>
            <c:extLst>
              <c:ext xmlns:c16="http://schemas.microsoft.com/office/drawing/2014/chart" uri="{C3380CC4-5D6E-409C-BE32-E72D297353CC}">
                <c16:uniqueId val="{00000003-2B1B-4A00-87DB-2203AAA00324}"/>
              </c:ext>
            </c:extLst>
          </c:dPt>
          <c:dPt>
            <c:idx val="2"/>
            <c:invertIfNegative val="0"/>
            <c:bubble3D val="0"/>
            <c:spPr>
              <a:solidFill>
                <a:srgbClr val="00B050"/>
              </a:solidFill>
              <a:ln>
                <a:noFill/>
              </a:ln>
              <a:effectLst/>
            </c:spPr>
            <c:extLst>
              <c:ext xmlns:c16="http://schemas.microsoft.com/office/drawing/2014/chart" uri="{C3380CC4-5D6E-409C-BE32-E72D297353CC}">
                <c16:uniqueId val="{00000004-4480-4240-AB10-F3BC0D96F755}"/>
              </c:ext>
            </c:extLst>
          </c:dPt>
          <c:dLbls>
            <c:dLbl>
              <c:idx val="2"/>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r>
                      <a:rPr lang="en-US"/>
                      <a:t>18,1</a:t>
                    </a:r>
                    <a:r>
                      <a:rPr lang="en-US" baseline="0"/>
                      <a:t> </a:t>
                    </a:r>
                    <a:r>
                      <a:rPr lang="en-US" sz="900" b="0" i="0" u="none" strike="noStrike" baseline="0">
                        <a:effectLst/>
                      </a:rPr>
                      <a:t>(15</a:t>
                    </a:r>
                    <a:r>
                      <a:rPr lang="en-US" sz="900" b="0" i="0" u="none" strike="noStrike" baseline="30000">
                        <a:effectLst/>
                      </a:rPr>
                      <a:t>o</a:t>
                    </a:r>
                    <a:r>
                      <a:rPr lang="en-US" sz="900" b="0" i="0" u="none" strike="noStrike" baseline="0">
                        <a:effectLst/>
                      </a:rPr>
                      <a:t>)</a:t>
                    </a:r>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extLst>
                <c:ext xmlns:c15="http://schemas.microsoft.com/office/drawing/2012/chart" uri="{CE6537A1-D6FC-4f65-9D91-7224C49458BB}">
                  <c15:layout>
                    <c:manualLayout>
                      <c:w val="0.29145016065816881"/>
                      <c:h val="0.12920398009950249"/>
                    </c:manualLayout>
                  </c15:layout>
                  <c15:showDataLabelsRange val="0"/>
                </c:ext>
                <c:ext xmlns:c16="http://schemas.microsoft.com/office/drawing/2014/chart" uri="{C3380CC4-5D6E-409C-BE32-E72D297353CC}">
                  <c16:uniqueId val="{00000004-4480-4240-AB10-F3BC0D96F7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'g19.15'!$A$37:$A$45</c:f>
              <c:strCache>
                <c:ptCount val="9"/>
                <c:pt idx="0">
                  <c:v>BR</c:v>
                </c:pt>
                <c:pt idx="1">
                  <c:v>NE</c:v>
                </c:pt>
                <c:pt idx="2">
                  <c:v>SE</c:v>
                </c:pt>
                <c:pt idx="3">
                  <c:v>RO</c:v>
                </c:pt>
                <c:pt idx="4">
                  <c:v>MS</c:v>
                </c:pt>
                <c:pt idx="5">
                  <c:v>RR</c:v>
                </c:pt>
                <c:pt idx="6">
                  <c:v>PI</c:v>
                </c:pt>
                <c:pt idx="7">
                  <c:v>MT</c:v>
                </c:pt>
                <c:pt idx="8">
                  <c:v>TO</c:v>
                </c:pt>
              </c:strCache>
            </c:strRef>
          </c:cat>
          <c:val>
            <c:numRef>
              <c:f>'g19.15'!$B$37:$B$45</c:f>
              <c:numCache>
                <c:formatCode>0.0</c:formatCode>
                <c:ptCount val="9"/>
                <c:pt idx="0">
                  <c:v>15.607687291309961</c:v>
                </c:pt>
                <c:pt idx="1">
                  <c:v>17.428245702813616</c:v>
                </c:pt>
                <c:pt idx="2">
                  <c:v>17.157639674982832</c:v>
                </c:pt>
                <c:pt idx="3">
                  <c:v>21.72564636513642</c:v>
                </c:pt>
                <c:pt idx="4">
                  <c:v>22.616249143774777</c:v>
                </c:pt>
                <c:pt idx="5">
                  <c:v>22.636062215773624</c:v>
                </c:pt>
                <c:pt idx="6">
                  <c:v>27.309452321628562</c:v>
                </c:pt>
                <c:pt idx="7">
                  <c:v>28.63117259128197</c:v>
                </c:pt>
                <c:pt idx="8">
                  <c:v>29.304195868234693</c:v>
                </c:pt>
              </c:numCache>
            </c:numRef>
          </c:val>
          <c:extLst>
            <c:ext xmlns:c16="http://schemas.microsoft.com/office/drawing/2014/chart" uri="{C3380CC4-5D6E-409C-BE32-E72D297353CC}">
              <c16:uniqueId val="{00000007-4480-4240-AB10-F3BC0D96F755}"/>
            </c:ext>
          </c:extLst>
        </c:ser>
        <c:dLbls>
          <c:showLegendKey val="0"/>
          <c:showVal val="0"/>
          <c:showCatName val="0"/>
          <c:showSerName val="0"/>
          <c:showPercent val="0"/>
          <c:showBubbleSize val="0"/>
        </c:dLbls>
        <c:gapWidth val="50"/>
        <c:axId val="584045488"/>
        <c:axId val="584036960"/>
      </c:barChart>
      <c:catAx>
        <c:axId val="584045488"/>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84036960"/>
        <c:crosses val="autoZero"/>
        <c:auto val="1"/>
        <c:lblAlgn val="ctr"/>
        <c:lblOffset val="100"/>
        <c:noMultiLvlLbl val="0"/>
      </c:catAx>
      <c:valAx>
        <c:axId val="584036960"/>
        <c:scaling>
          <c:orientation val="minMax"/>
        </c:scaling>
        <c:delete val="1"/>
        <c:axPos val="b"/>
        <c:numFmt formatCode="0.0" sourceLinked="1"/>
        <c:majorTickMark val="none"/>
        <c:minorTickMark val="none"/>
        <c:tickLblPos val="nextTo"/>
        <c:crossAx val="58404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Diferença </a:t>
            </a:r>
            <a:r>
              <a:rPr lang="pt-BR" sz="1000" baseline="0"/>
              <a:t>2019-2012</a:t>
            </a:r>
          </a:p>
          <a:p>
            <a:pPr>
              <a:defRPr sz="1000"/>
            </a:pPr>
            <a:r>
              <a:rPr lang="pt-BR" sz="1000" baseline="0"/>
              <a:t>(pontos percentuais)</a:t>
            </a:r>
            <a:endParaRPr lang="pt-BR" sz="1000"/>
          </a:p>
        </c:rich>
      </c:tx>
      <c:layout>
        <c:manualLayout>
          <c:xMode val="edge"/>
          <c:yMode val="edge"/>
          <c:x val="0.19031910484873604"/>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spPr>
            <a:solidFill>
              <a:srgbClr val="4674C6"/>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6-3CD4-49CB-9457-44E10DFACFB9}"/>
              </c:ext>
            </c:extLst>
          </c:dPt>
          <c:dPt>
            <c:idx val="1"/>
            <c:invertIfNegative val="0"/>
            <c:bubble3D val="0"/>
            <c:spPr>
              <a:solidFill>
                <a:srgbClr val="FF2121"/>
              </a:solidFill>
              <a:ln>
                <a:noFill/>
              </a:ln>
              <a:effectLst/>
            </c:spPr>
            <c:extLst>
              <c:ext xmlns:c16="http://schemas.microsoft.com/office/drawing/2014/chart" uri="{C3380CC4-5D6E-409C-BE32-E72D297353CC}">
                <c16:uniqueId val="{00000000-BBFA-4253-9359-5D681D3000D3}"/>
              </c:ext>
            </c:extLst>
          </c:dPt>
          <c:dPt>
            <c:idx val="5"/>
            <c:invertIfNegative val="0"/>
            <c:bubble3D val="0"/>
            <c:spPr>
              <a:solidFill>
                <a:srgbClr val="00B050"/>
              </a:solidFill>
              <a:ln>
                <a:noFill/>
              </a:ln>
              <a:effectLst/>
            </c:spPr>
            <c:extLst>
              <c:ext xmlns:c16="http://schemas.microsoft.com/office/drawing/2014/chart" uri="{C3380CC4-5D6E-409C-BE32-E72D297353CC}">
                <c16:uniqueId val="{00000005-E4C4-46E3-AE0D-67D52AF5E449}"/>
              </c:ext>
            </c:extLst>
          </c:dPt>
          <c:dPt>
            <c:idx val="7"/>
            <c:invertIfNegative val="0"/>
            <c:bubble3D val="0"/>
            <c:spPr>
              <a:solidFill>
                <a:srgbClr val="4674C6"/>
              </a:solidFill>
              <a:ln>
                <a:noFill/>
              </a:ln>
              <a:effectLst/>
            </c:spPr>
            <c:extLst>
              <c:ext xmlns:c16="http://schemas.microsoft.com/office/drawing/2014/chart" uri="{C3380CC4-5D6E-409C-BE32-E72D297353CC}">
                <c16:uniqueId val="{00000007-E4C4-46E3-AE0D-67D52AF5E4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'g19.15'!$C$37:$C$44</c:f>
              <c:strCache>
                <c:ptCount val="8"/>
                <c:pt idx="0">
                  <c:v>BR</c:v>
                </c:pt>
                <c:pt idx="1">
                  <c:v>NE</c:v>
                </c:pt>
                <c:pt idx="2">
                  <c:v>CE</c:v>
                </c:pt>
                <c:pt idx="3">
                  <c:v>GO</c:v>
                </c:pt>
                <c:pt idx="4">
                  <c:v>ES</c:v>
                </c:pt>
                <c:pt idx="5">
                  <c:v>SE</c:v>
                </c:pt>
                <c:pt idx="6">
                  <c:v>PR</c:v>
                </c:pt>
                <c:pt idx="7">
                  <c:v>RO</c:v>
                </c:pt>
              </c:strCache>
            </c:strRef>
          </c:cat>
          <c:val>
            <c:numRef>
              <c:f>'g19.15'!$D$37:$D$44</c:f>
              <c:numCache>
                <c:formatCode>0.0</c:formatCode>
                <c:ptCount val="8"/>
                <c:pt idx="0">
                  <c:v>-7.5053577582939717</c:v>
                </c:pt>
                <c:pt idx="1">
                  <c:v>-7.0676302710292589</c:v>
                </c:pt>
                <c:pt idx="2">
                  <c:v>-10.533069621390212</c:v>
                </c:pt>
                <c:pt idx="3">
                  <c:v>-11.448797575347928</c:v>
                </c:pt>
                <c:pt idx="4">
                  <c:v>-11.756998875826838</c:v>
                </c:pt>
                <c:pt idx="5">
                  <c:v>-11.859414522886766</c:v>
                </c:pt>
                <c:pt idx="6">
                  <c:v>-12.095044847137032</c:v>
                </c:pt>
                <c:pt idx="7">
                  <c:v>-17.576819791398684</c:v>
                </c:pt>
              </c:numCache>
            </c:numRef>
          </c:val>
          <c:extLst>
            <c:ext xmlns:c16="http://schemas.microsoft.com/office/drawing/2014/chart" uri="{C3380CC4-5D6E-409C-BE32-E72D297353CC}">
              <c16:uniqueId val="{00000004-BBFA-4253-9359-5D681D3000D3}"/>
            </c:ext>
          </c:extLst>
        </c:ser>
        <c:dLbls>
          <c:showLegendKey val="0"/>
          <c:showVal val="0"/>
          <c:showCatName val="0"/>
          <c:showSerName val="0"/>
          <c:showPercent val="0"/>
          <c:showBubbleSize val="0"/>
        </c:dLbls>
        <c:gapWidth val="50"/>
        <c:axId val="584023184"/>
        <c:axId val="584024824"/>
      </c:barChart>
      <c:catAx>
        <c:axId val="584023184"/>
        <c:scaling>
          <c:orientation val="minMax"/>
        </c:scaling>
        <c:delete val="0"/>
        <c:axPos val="l"/>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84024824"/>
        <c:crosses val="autoZero"/>
        <c:auto val="1"/>
        <c:lblAlgn val="ctr"/>
        <c:lblOffset val="100"/>
        <c:noMultiLvlLbl val="0"/>
      </c:catAx>
      <c:valAx>
        <c:axId val="584024824"/>
        <c:scaling>
          <c:orientation val="minMax"/>
        </c:scaling>
        <c:delete val="1"/>
        <c:axPos val="b"/>
        <c:numFmt formatCode="0.0" sourceLinked="1"/>
        <c:majorTickMark val="none"/>
        <c:minorTickMark val="none"/>
        <c:tickLblPos val="nextTo"/>
        <c:crossAx val="584023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bg1">
                    <a:lumMod val="50000"/>
                  </a:schemeClr>
                </a:solidFill>
                <a:latin typeface="+mn-lt"/>
                <a:ea typeface="+mn-ea"/>
                <a:cs typeface="+mn-cs"/>
              </a:defRPr>
            </a:pPr>
            <a:r>
              <a:rPr lang="pt-BR" sz="1000">
                <a:solidFill>
                  <a:schemeClr val="bg1">
                    <a:lumMod val="50000"/>
                  </a:schemeClr>
                </a:solidFill>
              </a:rPr>
              <a:t>Taxa por 100 mil habitantes</a:t>
            </a:r>
          </a:p>
        </c:rich>
      </c:tx>
      <c:layout>
        <c:manualLayout>
          <c:xMode val="edge"/>
          <c:yMode val="edge"/>
          <c:x val="1.9652230971128619E-3"/>
          <c:y val="4.6296296296296294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bg1">
                  <a:lumMod val="50000"/>
                </a:schemeClr>
              </a:solidFill>
              <a:latin typeface="+mn-lt"/>
              <a:ea typeface="+mn-ea"/>
              <a:cs typeface="+mn-cs"/>
            </a:defRPr>
          </a:pPr>
          <a:endParaRPr lang="pt-BR"/>
        </a:p>
      </c:txPr>
    </c:title>
    <c:autoTitleDeleted val="0"/>
    <c:plotArea>
      <c:layout/>
      <c:barChart>
        <c:barDir val="col"/>
        <c:grouping val="clustered"/>
        <c:varyColors val="0"/>
        <c:ser>
          <c:idx val="1"/>
          <c:order val="1"/>
          <c:tx>
            <c:strRef>
              <c:f>'g19.16'!$A$51</c:f>
              <c:strCache>
                <c:ptCount val="1"/>
                <c:pt idx="0">
                  <c:v>BR</c:v>
                </c:pt>
              </c:strCache>
            </c:strRef>
          </c:tx>
          <c:spPr>
            <a:solidFill>
              <a:srgbClr val="FFC000"/>
            </a:solidFill>
            <a:ln>
              <a:noFill/>
            </a:ln>
            <a:effectLst/>
          </c:spPr>
          <c:invertIfNegative val="0"/>
          <c:cat>
            <c:numRef>
              <c:f>'g19.16'!$B$49:$I$49</c:f>
              <c:numCache>
                <c:formatCode>General</c:formatCode>
                <c:ptCount val="8"/>
                <c:pt idx="0">
                  <c:v>2012</c:v>
                </c:pt>
                <c:pt idx="1">
                  <c:v>2013</c:v>
                </c:pt>
                <c:pt idx="2">
                  <c:v>2014</c:v>
                </c:pt>
                <c:pt idx="3">
                  <c:v>2015</c:v>
                </c:pt>
                <c:pt idx="4">
                  <c:v>2016</c:v>
                </c:pt>
                <c:pt idx="5">
                  <c:v>2017</c:v>
                </c:pt>
                <c:pt idx="6">
                  <c:v>2018</c:v>
                </c:pt>
                <c:pt idx="7">
                  <c:v>2019</c:v>
                </c:pt>
              </c:numCache>
            </c:numRef>
          </c:cat>
          <c:val>
            <c:numRef>
              <c:f>'g19.16'!$B$51:$I$51</c:f>
              <c:numCache>
                <c:formatCode>0.0</c:formatCode>
                <c:ptCount val="8"/>
                <c:pt idx="0">
                  <c:v>23.113045049603933</c:v>
                </c:pt>
                <c:pt idx="1">
                  <c:v>21.614392570952408</c:v>
                </c:pt>
                <c:pt idx="2">
                  <c:v>22.105497794081117</c:v>
                </c:pt>
                <c:pt idx="3">
                  <c:v>19.341097811824504</c:v>
                </c:pt>
                <c:pt idx="4">
                  <c:v>18.567902808439335</c:v>
                </c:pt>
                <c:pt idx="5">
                  <c:v>17.543020815437075</c:v>
                </c:pt>
                <c:pt idx="6">
                  <c:v>16.074149840485635</c:v>
                </c:pt>
                <c:pt idx="7">
                  <c:v>15.607687291309961</c:v>
                </c:pt>
              </c:numCache>
            </c:numRef>
          </c:val>
          <c:extLst>
            <c:ext xmlns:c16="http://schemas.microsoft.com/office/drawing/2014/chart" uri="{C3380CC4-5D6E-409C-BE32-E72D297353CC}">
              <c16:uniqueId val="{00000000-230A-441A-B9BB-0FECD8D832FD}"/>
            </c:ext>
          </c:extLst>
        </c:ser>
        <c:ser>
          <c:idx val="2"/>
          <c:order val="2"/>
          <c:tx>
            <c:strRef>
              <c:f>'g19.16'!$A$52</c:f>
              <c:strCache>
                <c:ptCount val="1"/>
                <c:pt idx="0">
                  <c:v>NE</c:v>
                </c:pt>
              </c:strCache>
            </c:strRef>
          </c:tx>
          <c:spPr>
            <a:solidFill>
              <a:srgbClr val="FF2121"/>
            </a:solidFill>
            <a:ln>
              <a:noFill/>
            </a:ln>
            <a:effectLst/>
          </c:spPr>
          <c:invertIfNegative val="0"/>
          <c:cat>
            <c:numRef>
              <c:f>'g19.16'!$B$49:$I$49</c:f>
              <c:numCache>
                <c:formatCode>General</c:formatCode>
                <c:ptCount val="8"/>
                <c:pt idx="0">
                  <c:v>2012</c:v>
                </c:pt>
                <c:pt idx="1">
                  <c:v>2013</c:v>
                </c:pt>
                <c:pt idx="2">
                  <c:v>2014</c:v>
                </c:pt>
                <c:pt idx="3">
                  <c:v>2015</c:v>
                </c:pt>
                <c:pt idx="4">
                  <c:v>2016</c:v>
                </c:pt>
                <c:pt idx="5">
                  <c:v>2017</c:v>
                </c:pt>
                <c:pt idx="6">
                  <c:v>2018</c:v>
                </c:pt>
                <c:pt idx="7">
                  <c:v>2019</c:v>
                </c:pt>
              </c:numCache>
            </c:numRef>
          </c:cat>
          <c:val>
            <c:numRef>
              <c:f>'g19.16'!$B$52:$I$52</c:f>
              <c:numCache>
                <c:formatCode>0.0</c:formatCode>
                <c:ptCount val="8"/>
                <c:pt idx="0">
                  <c:v>24.495875973842875</c:v>
                </c:pt>
                <c:pt idx="1">
                  <c:v>23.342716003509075</c:v>
                </c:pt>
                <c:pt idx="2">
                  <c:v>23.952505055067803</c:v>
                </c:pt>
                <c:pt idx="3">
                  <c:v>21.812203557487834</c:v>
                </c:pt>
                <c:pt idx="4">
                  <c:v>21.182116727378428</c:v>
                </c:pt>
                <c:pt idx="5">
                  <c:v>19.406450455415822</c:v>
                </c:pt>
                <c:pt idx="6">
                  <c:v>18.144615696014831</c:v>
                </c:pt>
                <c:pt idx="7">
                  <c:v>17.428245702813616</c:v>
                </c:pt>
              </c:numCache>
            </c:numRef>
          </c:val>
          <c:extLst>
            <c:ext xmlns:c16="http://schemas.microsoft.com/office/drawing/2014/chart" uri="{C3380CC4-5D6E-409C-BE32-E72D297353CC}">
              <c16:uniqueId val="{00000001-230A-441A-B9BB-0FECD8D832FD}"/>
            </c:ext>
          </c:extLst>
        </c:ser>
        <c:dLbls>
          <c:showLegendKey val="0"/>
          <c:showVal val="0"/>
          <c:showCatName val="0"/>
          <c:showSerName val="0"/>
          <c:showPercent val="0"/>
          <c:showBubbleSize val="0"/>
        </c:dLbls>
        <c:gapWidth val="150"/>
        <c:axId val="672034792"/>
        <c:axId val="112806648"/>
      </c:barChart>
      <c:lineChart>
        <c:grouping val="standard"/>
        <c:varyColors val="0"/>
        <c:ser>
          <c:idx val="0"/>
          <c:order val="0"/>
          <c:tx>
            <c:strRef>
              <c:f>'g19.16'!$A$50</c:f>
              <c:strCache>
                <c:ptCount val="1"/>
                <c:pt idx="0">
                  <c:v>SE</c:v>
                </c:pt>
              </c:strCache>
            </c:strRef>
          </c:tx>
          <c:spPr>
            <a:ln w="28575" cap="rnd">
              <a:solidFill>
                <a:srgbClr val="00B050"/>
              </a:solidFill>
              <a:round/>
            </a:ln>
            <a:effectLst/>
          </c:spPr>
          <c:marker>
            <c:symbol val="none"/>
          </c:marker>
          <c:dLbls>
            <c:dLbl>
              <c:idx val="0"/>
              <c:layout>
                <c:manualLayout>
                  <c:x val="-4.1666666666666678E-2"/>
                  <c:y val="-3.70370370370370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30A-441A-B9BB-0FECD8D832FD}"/>
                </c:ext>
              </c:extLst>
            </c:dLbl>
            <c:dLbl>
              <c:idx val="1"/>
              <c:layout>
                <c:manualLayout>
                  <c:x val="-4.1666666666666692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30A-441A-B9BB-0FECD8D832FD}"/>
                </c:ext>
              </c:extLst>
            </c:dLbl>
            <c:dLbl>
              <c:idx val="2"/>
              <c:layout>
                <c:manualLayout>
                  <c:x val="-3.888888888888889E-2"/>
                  <c:y val="-3.24074074074074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30A-441A-B9BB-0FECD8D832FD}"/>
                </c:ext>
              </c:extLst>
            </c:dLbl>
            <c:dLbl>
              <c:idx val="3"/>
              <c:layout>
                <c:manualLayout>
                  <c:x val="-4.7222222222222276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30A-441A-B9BB-0FECD8D832FD}"/>
                </c:ext>
              </c:extLst>
            </c:dLbl>
            <c:dLbl>
              <c:idx val="4"/>
              <c:layout>
                <c:manualLayout>
                  <c:x val="-4.4444444444444446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30A-441A-B9BB-0FECD8D832FD}"/>
                </c:ext>
              </c:extLst>
            </c:dLbl>
            <c:dLbl>
              <c:idx val="5"/>
              <c:layout>
                <c:manualLayout>
                  <c:x val="-5.8333333333333334E-2"/>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30A-441A-B9BB-0FECD8D832FD}"/>
                </c:ext>
              </c:extLst>
            </c:dLbl>
            <c:dLbl>
              <c:idx val="6"/>
              <c:layout>
                <c:manualLayout>
                  <c:x val="-0.05"/>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30A-441A-B9BB-0FECD8D832FD}"/>
                </c:ext>
              </c:extLst>
            </c:dLbl>
            <c:dLbl>
              <c:idx val="7"/>
              <c:layout>
                <c:manualLayout>
                  <c:x val="-0.05"/>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30A-441A-B9BB-0FECD8D832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'g19.16'!$B$49:$I$49</c:f>
              <c:numCache>
                <c:formatCode>General</c:formatCode>
                <c:ptCount val="8"/>
                <c:pt idx="0">
                  <c:v>2012</c:v>
                </c:pt>
                <c:pt idx="1">
                  <c:v>2013</c:v>
                </c:pt>
                <c:pt idx="2">
                  <c:v>2014</c:v>
                </c:pt>
                <c:pt idx="3">
                  <c:v>2015</c:v>
                </c:pt>
                <c:pt idx="4">
                  <c:v>2016</c:v>
                </c:pt>
                <c:pt idx="5">
                  <c:v>2017</c:v>
                </c:pt>
                <c:pt idx="6">
                  <c:v>2018</c:v>
                </c:pt>
                <c:pt idx="7">
                  <c:v>2019</c:v>
                </c:pt>
              </c:numCache>
            </c:numRef>
          </c:cat>
          <c:val>
            <c:numRef>
              <c:f>'g19.16'!$B$50:$I$50</c:f>
              <c:numCache>
                <c:formatCode>0.0</c:formatCode>
                <c:ptCount val="8"/>
                <c:pt idx="0">
                  <c:v>29.017054197869598</c:v>
                </c:pt>
                <c:pt idx="1">
                  <c:v>30.150360119180455</c:v>
                </c:pt>
                <c:pt idx="2">
                  <c:v>23.788348574996824</c:v>
                </c:pt>
                <c:pt idx="3">
                  <c:v>25.190185903571969</c:v>
                </c:pt>
                <c:pt idx="4">
                  <c:v>20.964092261425321</c:v>
                </c:pt>
                <c:pt idx="5">
                  <c:v>18.13719234514334</c:v>
                </c:pt>
                <c:pt idx="6">
                  <c:v>17.229728120950959</c:v>
                </c:pt>
                <c:pt idx="7">
                  <c:v>17.157639674982832</c:v>
                </c:pt>
              </c:numCache>
            </c:numRef>
          </c:val>
          <c:smooth val="0"/>
          <c:extLst>
            <c:ext xmlns:c16="http://schemas.microsoft.com/office/drawing/2014/chart" uri="{C3380CC4-5D6E-409C-BE32-E72D297353CC}">
              <c16:uniqueId val="{00000014-230A-441A-B9BB-0FECD8D832FD}"/>
            </c:ext>
          </c:extLst>
        </c:ser>
        <c:dLbls>
          <c:showLegendKey val="0"/>
          <c:showVal val="0"/>
          <c:showCatName val="0"/>
          <c:showSerName val="0"/>
          <c:showPercent val="0"/>
          <c:showBubbleSize val="0"/>
        </c:dLbls>
        <c:marker val="1"/>
        <c:smooth val="0"/>
        <c:axId val="672034792"/>
        <c:axId val="112806648"/>
      </c:lineChart>
      <c:catAx>
        <c:axId val="672034792"/>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2806648"/>
        <c:crosses val="autoZero"/>
        <c:auto val="1"/>
        <c:lblAlgn val="ctr"/>
        <c:lblOffset val="100"/>
        <c:noMultiLvlLbl val="0"/>
      </c:catAx>
      <c:valAx>
        <c:axId val="112806648"/>
        <c:scaling>
          <c:orientation val="minMax"/>
        </c:scaling>
        <c:delete val="1"/>
        <c:axPos val="l"/>
        <c:numFmt formatCode="0.0" sourceLinked="1"/>
        <c:majorTickMark val="none"/>
        <c:minorTickMark val="none"/>
        <c:tickLblPos val="nextTo"/>
        <c:crossAx val="672034792"/>
        <c:crosses val="autoZero"/>
        <c:crossBetween val="between"/>
      </c:valAx>
      <c:spPr>
        <a:noFill/>
        <a:ln>
          <a:noFill/>
        </a:ln>
        <a:effectLst/>
      </c:spPr>
    </c:plotArea>
    <c:legend>
      <c:legendPos val="b"/>
      <c:layout>
        <c:manualLayout>
          <c:xMode val="edge"/>
          <c:yMode val="edge"/>
          <c:x val="0.59879133858267719"/>
          <c:y val="0.89409667541557303"/>
          <c:w val="0.35241732283464566"/>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IDHM, 2017</a:t>
            </a:r>
          </a:p>
        </c:rich>
      </c:tx>
      <c:layout>
        <c:manualLayout>
          <c:xMode val="edge"/>
          <c:yMode val="edge"/>
          <c:x val="2.6301399825021912E-3"/>
          <c:y val="4.6783625730994153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'g20.1'!$B$24</c:f>
              <c:strCache>
                <c:ptCount val="1"/>
                <c:pt idx="0">
                  <c:v>2017</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85C6-4A2D-8DD6-E98037BDE7CD}"/>
              </c:ext>
            </c:extLst>
          </c:dPt>
          <c:dPt>
            <c:idx val="1"/>
            <c:invertIfNegative val="0"/>
            <c:bubble3D val="0"/>
            <c:spPr>
              <a:solidFill>
                <a:srgbClr val="FF2121"/>
              </a:solidFill>
              <a:ln>
                <a:noFill/>
              </a:ln>
              <a:effectLst/>
            </c:spPr>
            <c:extLst>
              <c:ext xmlns:c16="http://schemas.microsoft.com/office/drawing/2014/chart" uri="{C3380CC4-5D6E-409C-BE32-E72D297353CC}">
                <c16:uniqueId val="{00000003-85C6-4A2D-8DD6-E98037BDE7CD}"/>
              </c:ext>
            </c:extLst>
          </c:dPt>
          <c:dPt>
            <c:idx val="3"/>
            <c:invertIfNegative val="0"/>
            <c:bubble3D val="0"/>
            <c:spPr>
              <a:solidFill>
                <a:srgbClr val="00B050"/>
              </a:solidFill>
              <a:ln>
                <a:noFill/>
              </a:ln>
              <a:effectLst/>
            </c:spPr>
            <c:extLst>
              <c:ext xmlns:c16="http://schemas.microsoft.com/office/drawing/2014/chart" uri="{C3380CC4-5D6E-409C-BE32-E72D297353CC}">
                <c16:uniqueId val="{00000005-2A7D-4DF9-8D62-179E29A86EAA}"/>
              </c:ext>
            </c:extLst>
          </c:dPt>
          <c:dPt>
            <c:idx val="7"/>
            <c:invertIfNegative val="0"/>
            <c:bubble3D val="0"/>
            <c:spPr>
              <a:solidFill>
                <a:srgbClr val="4674C6"/>
              </a:solidFill>
              <a:ln>
                <a:noFill/>
              </a:ln>
              <a:effectLst/>
            </c:spPr>
            <c:extLst>
              <c:ext xmlns:c16="http://schemas.microsoft.com/office/drawing/2014/chart" uri="{C3380CC4-5D6E-409C-BE32-E72D297353CC}">
                <c16:uniqueId val="{00000007-2A7D-4DF9-8D62-179E29A86E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'g20.1'!$A$25:$A$32</c:f>
              <c:strCache>
                <c:ptCount val="8"/>
                <c:pt idx="0">
                  <c:v>BR</c:v>
                </c:pt>
                <c:pt idx="1">
                  <c:v>NE</c:v>
                </c:pt>
                <c:pt idx="2">
                  <c:v>BA</c:v>
                </c:pt>
                <c:pt idx="3">
                  <c:v>SE</c:v>
                </c:pt>
                <c:pt idx="4">
                  <c:v>PA</c:v>
                </c:pt>
                <c:pt idx="5">
                  <c:v>PI</c:v>
                </c:pt>
                <c:pt idx="6">
                  <c:v>MA</c:v>
                </c:pt>
                <c:pt idx="7">
                  <c:v>AL</c:v>
                </c:pt>
              </c:strCache>
            </c:strRef>
          </c:cat>
          <c:val>
            <c:numRef>
              <c:f>'g20.1'!$B$25:$B$32</c:f>
              <c:numCache>
                <c:formatCode>General</c:formatCode>
                <c:ptCount val="8"/>
                <c:pt idx="0">
                  <c:v>0.77800000000000002</c:v>
                </c:pt>
                <c:pt idx="1">
                  <c:v>0.70899999999999996</c:v>
                </c:pt>
                <c:pt idx="2">
                  <c:v>0.71399999999999997</c:v>
                </c:pt>
                <c:pt idx="3">
                  <c:v>0.70199999999999996</c:v>
                </c:pt>
                <c:pt idx="4">
                  <c:v>0.69799999999999995</c:v>
                </c:pt>
                <c:pt idx="5">
                  <c:v>0.69699999999999995</c:v>
                </c:pt>
                <c:pt idx="6">
                  <c:v>0.68700000000000006</c:v>
                </c:pt>
                <c:pt idx="7">
                  <c:v>0.68300000000000005</c:v>
                </c:pt>
              </c:numCache>
            </c:numRef>
          </c:val>
          <c:extLst>
            <c:ext xmlns:c16="http://schemas.microsoft.com/office/drawing/2014/chart" uri="{C3380CC4-5D6E-409C-BE32-E72D297353CC}">
              <c16:uniqueId val="{00000004-85C6-4A2D-8DD6-E98037BDE7CD}"/>
            </c:ext>
          </c:extLst>
        </c:ser>
        <c:dLbls>
          <c:showLegendKey val="0"/>
          <c:showVal val="0"/>
          <c:showCatName val="0"/>
          <c:showSerName val="0"/>
          <c:showPercent val="0"/>
          <c:showBubbleSize val="0"/>
        </c:dLbls>
        <c:gapWidth val="50"/>
        <c:axId val="630567144"/>
        <c:axId val="630566488"/>
      </c:barChart>
      <c:catAx>
        <c:axId val="630567144"/>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0566488"/>
        <c:crosses val="autoZero"/>
        <c:auto val="1"/>
        <c:lblAlgn val="ctr"/>
        <c:lblOffset val="100"/>
        <c:noMultiLvlLbl val="0"/>
      </c:catAx>
      <c:valAx>
        <c:axId val="6305664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30567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Variação 2017-2000</a:t>
            </a:r>
            <a:r>
              <a:rPr lang="en-US" sz="1000" baseline="0"/>
              <a:t> (pontos percentuais)</a:t>
            </a:r>
            <a:endParaRPr lang="en-US" sz="1000"/>
          </a:p>
        </c:rich>
      </c:tx>
      <c:layout>
        <c:manualLayout>
          <c:xMode val="edge"/>
          <c:yMode val="edge"/>
          <c:x val="6.935695538057729E-3"/>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'g20.1'!$E$24</c:f>
              <c:strCache>
                <c:ptCount val="1"/>
                <c:pt idx="0">
                  <c:v>Variação</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3-15D2-4751-B41C-76572546668F}"/>
              </c:ext>
            </c:extLst>
          </c:dPt>
          <c:dPt>
            <c:idx val="1"/>
            <c:invertIfNegative val="0"/>
            <c:bubble3D val="0"/>
            <c:spPr>
              <a:solidFill>
                <a:srgbClr val="FF2121"/>
              </a:solidFill>
              <a:ln>
                <a:noFill/>
              </a:ln>
              <a:effectLst/>
            </c:spPr>
            <c:extLst>
              <c:ext xmlns:c16="http://schemas.microsoft.com/office/drawing/2014/chart" uri="{C3380CC4-5D6E-409C-BE32-E72D297353CC}">
                <c16:uniqueId val="{00000002-15D2-4751-B41C-76572546668F}"/>
              </c:ext>
            </c:extLst>
          </c:dPt>
          <c:dPt>
            <c:idx val="2"/>
            <c:invertIfNegative val="0"/>
            <c:bubble3D val="0"/>
            <c:spPr>
              <a:solidFill>
                <a:srgbClr val="00B050"/>
              </a:solidFill>
              <a:ln>
                <a:noFill/>
              </a:ln>
              <a:effectLst/>
            </c:spPr>
            <c:extLst>
              <c:ext xmlns:c16="http://schemas.microsoft.com/office/drawing/2014/chart" uri="{C3380CC4-5D6E-409C-BE32-E72D297353CC}">
                <c16:uniqueId val="{00000001-15D2-4751-B41C-76572546668F}"/>
              </c:ext>
            </c:extLst>
          </c:dPt>
          <c:dLbls>
            <c:dLbl>
              <c:idx val="2"/>
              <c:tx>
                <c:rich>
                  <a:bodyPr/>
                  <a:lstStyle/>
                  <a:p>
                    <a:fld id="{7297200A-D40E-42B9-8A9C-8DA82F3642E6}" type="VALUE">
                      <a:rPr lang="en-US"/>
                      <a:pPr/>
                      <a:t>[VALOR]</a:t>
                    </a:fld>
                    <a:r>
                      <a:rPr lang="en-US"/>
                      <a:t> (17</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5D2-4751-B41C-76572546668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'g20.1'!$D$25:$D$33</c:f>
              <c:strCache>
                <c:ptCount val="9"/>
                <c:pt idx="0">
                  <c:v>BR</c:v>
                </c:pt>
                <c:pt idx="1">
                  <c:v>NE</c:v>
                </c:pt>
                <c:pt idx="2">
                  <c:v>SE</c:v>
                </c:pt>
                <c:pt idx="3">
                  <c:v>RS</c:v>
                </c:pt>
                <c:pt idx="4">
                  <c:v>SP</c:v>
                </c:pt>
                <c:pt idx="5">
                  <c:v>DF</c:v>
                </c:pt>
                <c:pt idx="6">
                  <c:v>ES</c:v>
                </c:pt>
                <c:pt idx="7">
                  <c:v>RJ</c:v>
                </c:pt>
                <c:pt idx="8">
                  <c:v>SC</c:v>
                </c:pt>
              </c:strCache>
            </c:strRef>
          </c:cat>
          <c:val>
            <c:numRef>
              <c:f>'g20.1'!$E$25:$E$33</c:f>
              <c:numCache>
                <c:formatCode>General</c:formatCode>
                <c:ptCount val="9"/>
                <c:pt idx="0">
                  <c:v>0.16600000000000004</c:v>
                </c:pt>
                <c:pt idx="1">
                  <c:v>0.16099999999999992</c:v>
                </c:pt>
                <c:pt idx="2">
                  <c:v>0.18399999999999994</c:v>
                </c:pt>
                <c:pt idx="3">
                  <c:v>0.123</c:v>
                </c:pt>
                <c:pt idx="4">
                  <c:v>0.124</c:v>
                </c:pt>
                <c:pt idx="5">
                  <c:v>0.125</c:v>
                </c:pt>
                <c:pt idx="6">
                  <c:v>0.13200000000000001</c:v>
                </c:pt>
                <c:pt idx="7">
                  <c:v>0.13200000000000001</c:v>
                </c:pt>
                <c:pt idx="8">
                  <c:v>0.13400000000000001</c:v>
                </c:pt>
              </c:numCache>
            </c:numRef>
          </c:val>
          <c:extLst>
            <c:ext xmlns:c16="http://schemas.microsoft.com/office/drawing/2014/chart" uri="{C3380CC4-5D6E-409C-BE32-E72D297353CC}">
              <c16:uniqueId val="{00000000-A598-4CA5-9887-2F9C1A96DE38}"/>
            </c:ext>
          </c:extLst>
        </c:ser>
        <c:dLbls>
          <c:showLegendKey val="0"/>
          <c:showVal val="0"/>
          <c:showCatName val="0"/>
          <c:showSerName val="0"/>
          <c:showPercent val="0"/>
          <c:showBubbleSize val="0"/>
        </c:dLbls>
        <c:gapWidth val="50"/>
        <c:axId val="630565832"/>
        <c:axId val="630563208"/>
      </c:barChart>
      <c:catAx>
        <c:axId val="630565832"/>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0563208"/>
        <c:crosses val="autoZero"/>
        <c:auto val="1"/>
        <c:lblAlgn val="ctr"/>
        <c:lblOffset val="100"/>
        <c:noMultiLvlLbl val="0"/>
      </c:catAx>
      <c:valAx>
        <c:axId val="6305632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30565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'g20.2'!$B$17</c:f>
              <c:strCache>
                <c:ptCount val="1"/>
                <c:pt idx="0">
                  <c:v>BR</c:v>
                </c:pt>
              </c:strCache>
            </c:strRef>
          </c:tx>
          <c:spPr>
            <a:solidFill>
              <a:srgbClr val="FFC000"/>
            </a:solidFill>
            <a:ln>
              <a:noFill/>
            </a:ln>
            <a:effectLst/>
          </c:spPr>
          <c:invertIfNegative val="0"/>
          <c:cat>
            <c:numRef>
              <c:f>'g20.2'!$A$18:$A$26</c:f>
              <c:numCache>
                <c:formatCode>General</c:formatCode>
                <c:ptCount val="9"/>
                <c:pt idx="0">
                  <c:v>2000</c:v>
                </c:pt>
                <c:pt idx="1">
                  <c:v>2010</c:v>
                </c:pt>
                <c:pt idx="2">
                  <c:v>2011</c:v>
                </c:pt>
                <c:pt idx="3">
                  <c:v>2012</c:v>
                </c:pt>
                <c:pt idx="4">
                  <c:v>2013</c:v>
                </c:pt>
                <c:pt idx="5">
                  <c:v>2014</c:v>
                </c:pt>
                <c:pt idx="6">
                  <c:v>2015</c:v>
                </c:pt>
                <c:pt idx="7">
                  <c:v>2016</c:v>
                </c:pt>
                <c:pt idx="8">
                  <c:v>2017</c:v>
                </c:pt>
              </c:numCache>
            </c:numRef>
          </c:cat>
          <c:val>
            <c:numRef>
              <c:f>'g20.2'!$B$18:$B$26</c:f>
              <c:numCache>
                <c:formatCode>0.00</c:formatCode>
                <c:ptCount val="9"/>
                <c:pt idx="0">
                  <c:v>0.61216493482732093</c:v>
                </c:pt>
                <c:pt idx="1">
                  <c:v>0.7269279091374462</c:v>
                </c:pt>
                <c:pt idx="2">
                  <c:v>0.74675846164512905</c:v>
                </c:pt>
                <c:pt idx="3">
                  <c:v>0.7534693430953463</c:v>
                </c:pt>
                <c:pt idx="4">
                  <c:v>0.76114723146974816</c:v>
                </c:pt>
                <c:pt idx="5">
                  <c:v>0.76728719568483017</c:v>
                </c:pt>
                <c:pt idx="6">
                  <c:v>0.76471546511718147</c:v>
                </c:pt>
                <c:pt idx="7">
                  <c:v>0.77589135874123039</c:v>
                </c:pt>
                <c:pt idx="8">
                  <c:v>0.77812220882532934</c:v>
                </c:pt>
              </c:numCache>
            </c:numRef>
          </c:val>
          <c:extLst>
            <c:ext xmlns:c16="http://schemas.microsoft.com/office/drawing/2014/chart" uri="{C3380CC4-5D6E-409C-BE32-E72D297353CC}">
              <c16:uniqueId val="{00000000-6057-4CF4-BCFD-B19AC2E823D7}"/>
            </c:ext>
          </c:extLst>
        </c:ser>
        <c:ser>
          <c:idx val="1"/>
          <c:order val="1"/>
          <c:tx>
            <c:strRef>
              <c:f>'g20.2'!$C$17</c:f>
              <c:strCache>
                <c:ptCount val="1"/>
                <c:pt idx="0">
                  <c:v>NE</c:v>
                </c:pt>
              </c:strCache>
            </c:strRef>
          </c:tx>
          <c:spPr>
            <a:solidFill>
              <a:srgbClr val="FF0000"/>
            </a:solidFill>
            <a:ln>
              <a:noFill/>
            </a:ln>
            <a:effectLst/>
          </c:spPr>
          <c:invertIfNegative val="0"/>
          <c:cat>
            <c:numRef>
              <c:f>'g20.2'!$A$18:$A$26</c:f>
              <c:numCache>
                <c:formatCode>General</c:formatCode>
                <c:ptCount val="9"/>
                <c:pt idx="0">
                  <c:v>2000</c:v>
                </c:pt>
                <c:pt idx="1">
                  <c:v>2010</c:v>
                </c:pt>
                <c:pt idx="2">
                  <c:v>2011</c:v>
                </c:pt>
                <c:pt idx="3">
                  <c:v>2012</c:v>
                </c:pt>
                <c:pt idx="4">
                  <c:v>2013</c:v>
                </c:pt>
                <c:pt idx="5">
                  <c:v>2014</c:v>
                </c:pt>
                <c:pt idx="6">
                  <c:v>2015</c:v>
                </c:pt>
                <c:pt idx="7">
                  <c:v>2016</c:v>
                </c:pt>
                <c:pt idx="8">
                  <c:v>2017</c:v>
                </c:pt>
              </c:numCache>
            </c:numRef>
          </c:cat>
          <c:val>
            <c:numRef>
              <c:f>'g20.2'!$C$18:$C$26</c:f>
              <c:numCache>
                <c:formatCode>0.00</c:formatCode>
                <c:ptCount val="9"/>
                <c:pt idx="0">
                  <c:v>0.54768136857276595</c:v>
                </c:pt>
                <c:pt idx="1">
                  <c:v>0.66671148643115996</c:v>
                </c:pt>
                <c:pt idx="2">
                  <c:v>0.68575949999480867</c:v>
                </c:pt>
                <c:pt idx="3">
                  <c:v>0.69221997305815719</c:v>
                </c:pt>
                <c:pt idx="4">
                  <c:v>0.70162647639713605</c:v>
                </c:pt>
                <c:pt idx="5">
                  <c:v>0.70783304127013058</c:v>
                </c:pt>
                <c:pt idx="6">
                  <c:v>0.70579120467078071</c:v>
                </c:pt>
                <c:pt idx="7">
                  <c:v>0.70592398339440754</c:v>
                </c:pt>
                <c:pt idx="8">
                  <c:v>0.70933618574976864</c:v>
                </c:pt>
              </c:numCache>
            </c:numRef>
          </c:val>
          <c:extLst>
            <c:ext xmlns:c16="http://schemas.microsoft.com/office/drawing/2014/chart" uri="{C3380CC4-5D6E-409C-BE32-E72D297353CC}">
              <c16:uniqueId val="{00000001-6057-4CF4-BCFD-B19AC2E823D7}"/>
            </c:ext>
          </c:extLst>
        </c:ser>
        <c:dLbls>
          <c:showLegendKey val="0"/>
          <c:showVal val="0"/>
          <c:showCatName val="0"/>
          <c:showSerName val="0"/>
          <c:showPercent val="0"/>
          <c:showBubbleSize val="0"/>
        </c:dLbls>
        <c:gapWidth val="219"/>
        <c:axId val="616785960"/>
        <c:axId val="616783992"/>
      </c:barChart>
      <c:lineChart>
        <c:grouping val="standard"/>
        <c:varyColors val="0"/>
        <c:ser>
          <c:idx val="2"/>
          <c:order val="2"/>
          <c:tx>
            <c:strRef>
              <c:f>'g20.2'!$D$17</c:f>
              <c:strCache>
                <c:ptCount val="1"/>
                <c:pt idx="0">
                  <c:v>SE</c:v>
                </c:pt>
              </c:strCache>
            </c:strRef>
          </c:tx>
          <c:spPr>
            <a:ln w="28575" cap="rnd">
              <a:solidFill>
                <a:srgbClr val="00B050"/>
              </a:solidFill>
              <a:round/>
            </a:ln>
            <a:effectLst/>
          </c:spPr>
          <c:marker>
            <c:symbol val="none"/>
          </c:marker>
          <c:dLbls>
            <c:dLbl>
              <c:idx val="0"/>
              <c:layout>
                <c:manualLayout>
                  <c:x val="-4.8506999125109369E-2"/>
                  <c:y val="-0.1133912948381452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1A5-4A82-9906-8B9A73291C69}"/>
                </c:ext>
              </c:extLst>
            </c:dLbl>
            <c:dLbl>
              <c:idx val="1"/>
              <c:layout>
                <c:manualLayout>
                  <c:x val="-4.8506999125109362E-2"/>
                  <c:y val="-6.70949985418489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A5-4A82-9906-8B9A73291C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'g20.2'!$A$18:$A$26</c:f>
              <c:numCache>
                <c:formatCode>General</c:formatCode>
                <c:ptCount val="9"/>
                <c:pt idx="0">
                  <c:v>2000</c:v>
                </c:pt>
                <c:pt idx="1">
                  <c:v>2010</c:v>
                </c:pt>
                <c:pt idx="2">
                  <c:v>2011</c:v>
                </c:pt>
                <c:pt idx="3">
                  <c:v>2012</c:v>
                </c:pt>
                <c:pt idx="4">
                  <c:v>2013</c:v>
                </c:pt>
                <c:pt idx="5">
                  <c:v>2014</c:v>
                </c:pt>
                <c:pt idx="6">
                  <c:v>2015</c:v>
                </c:pt>
                <c:pt idx="7">
                  <c:v>2016</c:v>
                </c:pt>
                <c:pt idx="8">
                  <c:v>2017</c:v>
                </c:pt>
              </c:numCache>
            </c:numRef>
          </c:cat>
          <c:val>
            <c:numRef>
              <c:f>'g20.2'!$D$18:$D$26</c:f>
              <c:numCache>
                <c:formatCode>0.00</c:formatCode>
                <c:ptCount val="9"/>
                <c:pt idx="0">
                  <c:v>0.51751549534689367</c:v>
                </c:pt>
                <c:pt idx="1">
                  <c:v>0.66486904161742755</c:v>
                </c:pt>
                <c:pt idx="2">
                  <c:v>0.6904311986557482</c:v>
                </c:pt>
                <c:pt idx="3">
                  <c:v>0.70036339227124678</c:v>
                </c:pt>
                <c:pt idx="4">
                  <c:v>0.70969487318677205</c:v>
                </c:pt>
                <c:pt idx="5">
                  <c:v>0.68994948170362358</c:v>
                </c:pt>
                <c:pt idx="6">
                  <c:v>0.69020072295191959</c:v>
                </c:pt>
                <c:pt idx="7">
                  <c:v>0.70023164102495605</c:v>
                </c:pt>
                <c:pt idx="8">
                  <c:v>0.70216386193290947</c:v>
                </c:pt>
              </c:numCache>
            </c:numRef>
          </c:val>
          <c:smooth val="0"/>
          <c:extLst>
            <c:ext xmlns:c16="http://schemas.microsoft.com/office/drawing/2014/chart" uri="{C3380CC4-5D6E-409C-BE32-E72D297353CC}">
              <c16:uniqueId val="{00000002-6057-4CF4-BCFD-B19AC2E823D7}"/>
            </c:ext>
          </c:extLst>
        </c:ser>
        <c:dLbls>
          <c:showLegendKey val="0"/>
          <c:showVal val="0"/>
          <c:showCatName val="0"/>
          <c:showSerName val="0"/>
          <c:showPercent val="0"/>
          <c:showBubbleSize val="0"/>
        </c:dLbls>
        <c:marker val="1"/>
        <c:smooth val="0"/>
        <c:axId val="616785960"/>
        <c:axId val="616783992"/>
      </c:lineChart>
      <c:catAx>
        <c:axId val="61678596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16783992"/>
        <c:crosses val="autoZero"/>
        <c:auto val="1"/>
        <c:lblAlgn val="ctr"/>
        <c:lblOffset val="100"/>
        <c:noMultiLvlLbl val="0"/>
      </c:catAx>
      <c:valAx>
        <c:axId val="616783992"/>
        <c:scaling>
          <c:orientation val="minMax"/>
        </c:scaling>
        <c:delete val="1"/>
        <c:axPos val="l"/>
        <c:numFmt formatCode="0.00" sourceLinked="1"/>
        <c:majorTickMark val="none"/>
        <c:minorTickMark val="none"/>
        <c:tickLblPos val="nextTo"/>
        <c:crossAx val="616785960"/>
        <c:crosses val="autoZero"/>
        <c:crossBetween val="between"/>
      </c:valAx>
      <c:spPr>
        <a:noFill/>
        <a:ln>
          <a:noFill/>
        </a:ln>
        <a:effectLst/>
      </c:spPr>
    </c:plotArea>
    <c:legend>
      <c:legendPos val="b"/>
      <c:layout>
        <c:manualLayout>
          <c:xMode val="edge"/>
          <c:yMode val="edge"/>
          <c:x val="0.59914129483814527"/>
          <c:y val="0.89409667541557303"/>
          <c:w val="0.335050524934383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2.3888888888889265E-3"/>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'g20.3'!$B$43</c:f>
              <c:strCache>
                <c:ptCount val="1"/>
                <c:pt idx="0">
                  <c:v>2017</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9628-4E4E-96E6-077331ADECFD}"/>
              </c:ext>
            </c:extLst>
          </c:dPt>
          <c:dPt>
            <c:idx val="1"/>
            <c:invertIfNegative val="0"/>
            <c:bubble3D val="0"/>
            <c:spPr>
              <a:solidFill>
                <a:srgbClr val="FF2121"/>
              </a:solidFill>
              <a:ln>
                <a:noFill/>
              </a:ln>
              <a:effectLst/>
            </c:spPr>
            <c:extLst>
              <c:ext xmlns:c16="http://schemas.microsoft.com/office/drawing/2014/chart" uri="{C3380CC4-5D6E-409C-BE32-E72D297353CC}">
                <c16:uniqueId val="{00000003-9628-4E4E-96E6-077331ADECFD}"/>
              </c:ext>
            </c:extLst>
          </c:dPt>
          <c:dPt>
            <c:idx val="2"/>
            <c:invertIfNegative val="0"/>
            <c:bubble3D val="0"/>
            <c:spPr>
              <a:solidFill>
                <a:srgbClr val="00B050"/>
              </a:solidFill>
              <a:ln>
                <a:noFill/>
              </a:ln>
              <a:effectLst/>
            </c:spPr>
            <c:extLst>
              <c:ext xmlns:c16="http://schemas.microsoft.com/office/drawing/2014/chart" uri="{C3380CC4-5D6E-409C-BE32-E72D297353CC}">
                <c16:uniqueId val="{00000005-73A9-4E54-B92F-393AF2738912}"/>
              </c:ext>
            </c:extLst>
          </c:dPt>
          <c:dLbls>
            <c:dLbl>
              <c:idx val="2"/>
              <c:tx>
                <c:rich>
                  <a:bodyPr/>
                  <a:lstStyle/>
                  <a:p>
                    <a:fld id="{09FC0C4D-4CBB-498D-A034-1D4A5485B638}" type="VALUE">
                      <a:rPr lang="en-US"/>
                      <a:pPr/>
                      <a:t>[VALOR]</a:t>
                    </a:fld>
                    <a:r>
                      <a:rPr lang="en-US"/>
                      <a:t> (6</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73A9-4E54-B92F-393AF27389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'g20.3'!$A$44:$A$52</c:f>
              <c:strCache>
                <c:ptCount val="9"/>
                <c:pt idx="0">
                  <c:v>BR</c:v>
                </c:pt>
                <c:pt idx="1">
                  <c:v>NE</c:v>
                </c:pt>
                <c:pt idx="2">
                  <c:v>SE</c:v>
                </c:pt>
                <c:pt idx="3">
                  <c:v>BA</c:v>
                </c:pt>
                <c:pt idx="4">
                  <c:v>AM</c:v>
                </c:pt>
                <c:pt idx="5">
                  <c:v>PE</c:v>
                </c:pt>
                <c:pt idx="6">
                  <c:v>AL</c:v>
                </c:pt>
                <c:pt idx="7">
                  <c:v>MA</c:v>
                </c:pt>
                <c:pt idx="8">
                  <c:v>AC</c:v>
                </c:pt>
              </c:strCache>
            </c:strRef>
          </c:cat>
          <c:val>
            <c:numRef>
              <c:f>'g20.3'!$B$44:$B$52</c:f>
              <c:numCache>
                <c:formatCode>General</c:formatCode>
                <c:ptCount val="9"/>
                <c:pt idx="0">
                  <c:v>0.24299999999999999</c:v>
                </c:pt>
                <c:pt idx="1">
                  <c:v>0.30599999999999999</c:v>
                </c:pt>
                <c:pt idx="2">
                  <c:v>0.29799999999999999</c:v>
                </c:pt>
                <c:pt idx="3">
                  <c:v>0.29799999999999999</c:v>
                </c:pt>
                <c:pt idx="4">
                  <c:v>0.32700000000000001</c:v>
                </c:pt>
                <c:pt idx="5">
                  <c:v>0.33600000000000002</c:v>
                </c:pt>
                <c:pt idx="6">
                  <c:v>0.33800000000000002</c:v>
                </c:pt>
                <c:pt idx="7">
                  <c:v>0.34899999999999998</c:v>
                </c:pt>
                <c:pt idx="8">
                  <c:v>0.374</c:v>
                </c:pt>
              </c:numCache>
            </c:numRef>
          </c:val>
          <c:extLst>
            <c:ext xmlns:c16="http://schemas.microsoft.com/office/drawing/2014/chart" uri="{C3380CC4-5D6E-409C-BE32-E72D297353CC}">
              <c16:uniqueId val="{00000004-9628-4E4E-96E6-077331ADECFD}"/>
            </c:ext>
          </c:extLst>
        </c:ser>
        <c:dLbls>
          <c:showLegendKey val="0"/>
          <c:showVal val="0"/>
          <c:showCatName val="0"/>
          <c:showSerName val="0"/>
          <c:showPercent val="0"/>
          <c:showBubbleSize val="0"/>
        </c:dLbls>
        <c:gapWidth val="50"/>
        <c:axId val="522024384"/>
        <c:axId val="522025368"/>
      </c:barChart>
      <c:catAx>
        <c:axId val="522024384"/>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22025368"/>
        <c:crosses val="autoZero"/>
        <c:auto val="1"/>
        <c:lblAlgn val="ctr"/>
        <c:lblOffset val="100"/>
        <c:noMultiLvlLbl val="0"/>
      </c:catAx>
      <c:valAx>
        <c:axId val="522025368"/>
        <c:scaling>
          <c:orientation val="minMax"/>
        </c:scaling>
        <c:delete val="1"/>
        <c:axPos val="b"/>
        <c:numFmt formatCode="General" sourceLinked="1"/>
        <c:majorTickMark val="none"/>
        <c:minorTickMark val="none"/>
        <c:tickLblPos val="nextTo"/>
        <c:crossAx val="52202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Diferença 2017-2000</a:t>
            </a:r>
          </a:p>
        </c:rich>
      </c:tx>
      <c:layout>
        <c:manualLayout>
          <c:xMode val="edge"/>
          <c:yMode val="edge"/>
          <c:x val="1.2707786526684175E-3"/>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'g20.3'!$E$43</c:f>
              <c:strCache>
                <c:ptCount val="1"/>
                <c:pt idx="0">
                  <c:v>2017-2000</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A341-42DA-B0F4-397B620E7CBB}"/>
              </c:ext>
            </c:extLst>
          </c:dPt>
          <c:dPt>
            <c:idx val="1"/>
            <c:invertIfNegative val="0"/>
            <c:bubble3D val="0"/>
            <c:spPr>
              <a:solidFill>
                <a:srgbClr val="FF2121"/>
              </a:solidFill>
              <a:ln>
                <a:noFill/>
              </a:ln>
              <a:effectLst/>
            </c:spPr>
            <c:extLst>
              <c:ext xmlns:c16="http://schemas.microsoft.com/office/drawing/2014/chart" uri="{C3380CC4-5D6E-409C-BE32-E72D297353CC}">
                <c16:uniqueId val="{00000003-A341-42DA-B0F4-397B620E7CBB}"/>
              </c:ext>
            </c:extLst>
          </c:dPt>
          <c:dPt>
            <c:idx val="2"/>
            <c:invertIfNegative val="0"/>
            <c:bubble3D val="0"/>
            <c:spPr>
              <a:solidFill>
                <a:srgbClr val="00B050"/>
              </a:solidFill>
              <a:ln>
                <a:noFill/>
              </a:ln>
              <a:effectLst/>
            </c:spPr>
            <c:extLst>
              <c:ext xmlns:c16="http://schemas.microsoft.com/office/drawing/2014/chart" uri="{C3380CC4-5D6E-409C-BE32-E72D297353CC}">
                <c16:uniqueId val="{00000007-D3D3-49A2-808E-1E97D1A0D3FF}"/>
              </c:ext>
            </c:extLst>
          </c:dPt>
          <c:dLbls>
            <c:dLbl>
              <c:idx val="2"/>
              <c:tx>
                <c:rich>
                  <a:bodyPr/>
                  <a:lstStyle/>
                  <a:p>
                    <a:fld id="{30F45058-59AE-4114-91D9-160D1838D03E}" type="VALUE">
                      <a:rPr lang="en-US"/>
                      <a:pPr/>
                      <a:t>[VALOR]</a:t>
                    </a:fld>
                    <a:r>
                      <a:rPr lang="en-US"/>
                      <a:t> (16</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D3D3-49A2-808E-1E97D1A0D3FF}"/>
                </c:ext>
              </c:extLst>
            </c:dLbl>
            <c:dLbl>
              <c:idx val="5"/>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pt-BR"/>
                </a:p>
              </c:txPr>
              <c:dLblPos val="ctr"/>
              <c:showLegendKey val="0"/>
              <c:showVal val="1"/>
              <c:showCatName val="0"/>
              <c:showSerName val="0"/>
              <c:showPercent val="0"/>
              <c:showBubbleSize val="0"/>
              <c:extLst>
                <c:ext xmlns:c16="http://schemas.microsoft.com/office/drawing/2014/chart" uri="{C3380CC4-5D6E-409C-BE32-E72D297353CC}">
                  <c16:uniqueId val="{00000006-D3D3-49A2-808E-1E97D1A0D3FF}"/>
                </c:ext>
              </c:extLst>
            </c:dLbl>
            <c:dLbl>
              <c:idx val="6"/>
              <c:layout>
                <c:manualLayout>
                  <c:x val="-2.6607611548556428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3D3-49A2-808E-1E97D1A0D3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'g20.3'!$D$44:$D$52</c:f>
              <c:strCache>
                <c:ptCount val="9"/>
                <c:pt idx="0">
                  <c:v>BR</c:v>
                </c:pt>
                <c:pt idx="1">
                  <c:v>NE</c:v>
                </c:pt>
                <c:pt idx="2">
                  <c:v>SE</c:v>
                </c:pt>
                <c:pt idx="3">
                  <c:v>ES</c:v>
                </c:pt>
                <c:pt idx="4">
                  <c:v>RS</c:v>
                </c:pt>
                <c:pt idx="5">
                  <c:v>SP</c:v>
                </c:pt>
                <c:pt idx="6">
                  <c:v>SC</c:v>
                </c:pt>
                <c:pt idx="7">
                  <c:v>DF</c:v>
                </c:pt>
                <c:pt idx="8">
                  <c:v>RJ</c:v>
                </c:pt>
              </c:strCache>
            </c:strRef>
          </c:cat>
          <c:val>
            <c:numRef>
              <c:f>'g20.3'!$E$44:$E$52</c:f>
              <c:numCache>
                <c:formatCode>General</c:formatCode>
                <c:ptCount val="9"/>
                <c:pt idx="0">
                  <c:v>-0.20300000000000001</c:v>
                </c:pt>
                <c:pt idx="1">
                  <c:v>-0.21200000000000002</c:v>
                </c:pt>
                <c:pt idx="2">
                  <c:v>-0.23300000000000004</c:v>
                </c:pt>
                <c:pt idx="3">
                  <c:v>-0.16800000000000001</c:v>
                </c:pt>
                <c:pt idx="4">
                  <c:v>-0.11800000000000002</c:v>
                </c:pt>
                <c:pt idx="5">
                  <c:v>-3.0000000000000027E-3</c:v>
                </c:pt>
                <c:pt idx="6">
                  <c:v>2.0000000000000004E-2</c:v>
                </c:pt>
                <c:pt idx="7">
                  <c:v>8.500000000000002E-2</c:v>
                </c:pt>
                <c:pt idx="8">
                  <c:v>0.15099999999999997</c:v>
                </c:pt>
              </c:numCache>
            </c:numRef>
          </c:val>
          <c:extLst>
            <c:ext xmlns:c16="http://schemas.microsoft.com/office/drawing/2014/chart" uri="{C3380CC4-5D6E-409C-BE32-E72D297353CC}">
              <c16:uniqueId val="{00000004-A341-42DA-B0F4-397B620E7CBB}"/>
            </c:ext>
          </c:extLst>
        </c:ser>
        <c:dLbls>
          <c:showLegendKey val="0"/>
          <c:showVal val="0"/>
          <c:showCatName val="0"/>
          <c:showSerName val="0"/>
          <c:showPercent val="0"/>
          <c:showBubbleSize val="0"/>
        </c:dLbls>
        <c:gapWidth val="50"/>
        <c:axId val="630577968"/>
        <c:axId val="630575016"/>
      </c:barChart>
      <c:catAx>
        <c:axId val="630577968"/>
        <c:scaling>
          <c:orientation val="minMax"/>
        </c:scaling>
        <c:delete val="0"/>
        <c:axPos val="l"/>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0575016"/>
        <c:crosses val="autoZero"/>
        <c:auto val="1"/>
        <c:lblAlgn val="ctr"/>
        <c:lblOffset val="50"/>
        <c:noMultiLvlLbl val="0"/>
      </c:catAx>
      <c:valAx>
        <c:axId val="630575016"/>
        <c:scaling>
          <c:orientation val="minMax"/>
        </c:scaling>
        <c:delete val="1"/>
        <c:axPos val="b"/>
        <c:numFmt formatCode="General" sourceLinked="1"/>
        <c:majorTickMark val="none"/>
        <c:minorTickMark val="none"/>
        <c:tickLblPos val="nextTo"/>
        <c:crossAx val="63057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'g20.4'!$C$16</c:f>
              <c:strCache>
                <c:ptCount val="1"/>
                <c:pt idx="0">
                  <c:v>Brasil</c:v>
                </c:pt>
              </c:strCache>
            </c:strRef>
          </c:tx>
          <c:spPr>
            <a:solidFill>
              <a:srgbClr val="FFC000"/>
            </a:solidFill>
            <a:ln>
              <a:noFill/>
            </a:ln>
            <a:effectLst/>
          </c:spPr>
          <c:invertIfNegative val="0"/>
          <c:cat>
            <c:strRef>
              <c:f>'g20.4'!$A$17:$A$25</c:f>
              <c:strCache>
                <c:ptCount val="9"/>
                <c:pt idx="0">
                  <c:v>2000</c:v>
                </c:pt>
                <c:pt idx="1">
                  <c:v>2010</c:v>
                </c:pt>
                <c:pt idx="2">
                  <c:v>2011</c:v>
                </c:pt>
                <c:pt idx="3">
                  <c:v>2012</c:v>
                </c:pt>
                <c:pt idx="4">
                  <c:v>2013</c:v>
                </c:pt>
                <c:pt idx="5">
                  <c:v>2014</c:v>
                </c:pt>
                <c:pt idx="6">
                  <c:v>2015</c:v>
                </c:pt>
                <c:pt idx="7">
                  <c:v>2016</c:v>
                </c:pt>
                <c:pt idx="8">
                  <c:v>2017</c:v>
                </c:pt>
              </c:strCache>
            </c:strRef>
          </c:cat>
          <c:val>
            <c:numRef>
              <c:f>'g20.4'!$C$17:$C$25</c:f>
              <c:numCache>
                <c:formatCode>@</c:formatCode>
                <c:ptCount val="9"/>
                <c:pt idx="0">
                  <c:v>0.44600000000000001</c:v>
                </c:pt>
                <c:pt idx="1">
                  <c:v>0.32600000000000001</c:v>
                </c:pt>
                <c:pt idx="2">
                  <c:v>0.26600000000000001</c:v>
                </c:pt>
                <c:pt idx="3">
                  <c:v>0.249</c:v>
                </c:pt>
                <c:pt idx="4">
                  <c:v>0.245</c:v>
                </c:pt>
                <c:pt idx="5">
                  <c:v>0.24299999999999999</c:v>
                </c:pt>
                <c:pt idx="6">
                  <c:v>0.248</c:v>
                </c:pt>
                <c:pt idx="7">
                  <c:v>0.23799999999999999</c:v>
                </c:pt>
                <c:pt idx="8">
                  <c:v>0.24299999999999999</c:v>
                </c:pt>
              </c:numCache>
            </c:numRef>
          </c:val>
          <c:extLst>
            <c:ext xmlns:c16="http://schemas.microsoft.com/office/drawing/2014/chart" uri="{C3380CC4-5D6E-409C-BE32-E72D297353CC}">
              <c16:uniqueId val="{00000000-82D8-46FE-8501-D24FE1F0324E}"/>
            </c:ext>
          </c:extLst>
        </c:ser>
        <c:ser>
          <c:idx val="2"/>
          <c:order val="2"/>
          <c:tx>
            <c:strRef>
              <c:f>'g20.4'!$D$16</c:f>
              <c:strCache>
                <c:ptCount val="1"/>
                <c:pt idx="0">
                  <c:v>Nordeste</c:v>
                </c:pt>
              </c:strCache>
            </c:strRef>
          </c:tx>
          <c:spPr>
            <a:solidFill>
              <a:srgbClr val="FF0000"/>
            </a:solidFill>
            <a:ln>
              <a:noFill/>
            </a:ln>
            <a:effectLst/>
          </c:spPr>
          <c:invertIfNegative val="0"/>
          <c:cat>
            <c:strRef>
              <c:f>'g20.4'!$A$17:$A$25</c:f>
              <c:strCache>
                <c:ptCount val="9"/>
                <c:pt idx="0">
                  <c:v>2000</c:v>
                </c:pt>
                <c:pt idx="1">
                  <c:v>2010</c:v>
                </c:pt>
                <c:pt idx="2">
                  <c:v>2011</c:v>
                </c:pt>
                <c:pt idx="3">
                  <c:v>2012</c:v>
                </c:pt>
                <c:pt idx="4">
                  <c:v>2013</c:v>
                </c:pt>
                <c:pt idx="5">
                  <c:v>2014</c:v>
                </c:pt>
                <c:pt idx="6">
                  <c:v>2015</c:v>
                </c:pt>
                <c:pt idx="7">
                  <c:v>2016</c:v>
                </c:pt>
                <c:pt idx="8">
                  <c:v>2017</c:v>
                </c:pt>
              </c:strCache>
            </c:strRef>
          </c:cat>
          <c:val>
            <c:numRef>
              <c:f>'g20.4'!$D$17:$D$25</c:f>
              <c:numCache>
                <c:formatCode>@</c:formatCode>
                <c:ptCount val="9"/>
                <c:pt idx="0">
                  <c:v>0.51800000000000002</c:v>
                </c:pt>
                <c:pt idx="1">
                  <c:v>0.40799999999999997</c:v>
                </c:pt>
                <c:pt idx="2">
                  <c:v>0.33800000000000002</c:v>
                </c:pt>
                <c:pt idx="3">
                  <c:v>0.315</c:v>
                </c:pt>
                <c:pt idx="4">
                  <c:v>0.309</c:v>
                </c:pt>
                <c:pt idx="5">
                  <c:v>0.307</c:v>
                </c:pt>
                <c:pt idx="6">
                  <c:v>0.311</c:v>
                </c:pt>
                <c:pt idx="7">
                  <c:v>0.29899999999999999</c:v>
                </c:pt>
                <c:pt idx="8">
                  <c:v>0.30599999999999999</c:v>
                </c:pt>
              </c:numCache>
            </c:numRef>
          </c:val>
          <c:extLst>
            <c:ext xmlns:c16="http://schemas.microsoft.com/office/drawing/2014/chart" uri="{C3380CC4-5D6E-409C-BE32-E72D297353CC}">
              <c16:uniqueId val="{00000001-82D8-46FE-8501-D24FE1F0324E}"/>
            </c:ext>
          </c:extLst>
        </c:ser>
        <c:dLbls>
          <c:showLegendKey val="0"/>
          <c:showVal val="0"/>
          <c:showCatName val="0"/>
          <c:showSerName val="0"/>
          <c:showPercent val="0"/>
          <c:showBubbleSize val="0"/>
        </c:dLbls>
        <c:gapWidth val="219"/>
        <c:axId val="556708384"/>
        <c:axId val="556704776"/>
      </c:barChart>
      <c:lineChart>
        <c:grouping val="stacked"/>
        <c:varyColors val="0"/>
        <c:ser>
          <c:idx val="0"/>
          <c:order val="0"/>
          <c:tx>
            <c:strRef>
              <c:f>'g20.4'!$B$16</c:f>
              <c:strCache>
                <c:ptCount val="1"/>
                <c:pt idx="0">
                  <c:v>Sergipe</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'g20.4'!$A$17:$A$25</c:f>
              <c:strCache>
                <c:ptCount val="9"/>
                <c:pt idx="0">
                  <c:v>2000</c:v>
                </c:pt>
                <c:pt idx="1">
                  <c:v>2010</c:v>
                </c:pt>
                <c:pt idx="2">
                  <c:v>2011</c:v>
                </c:pt>
                <c:pt idx="3">
                  <c:v>2012</c:v>
                </c:pt>
                <c:pt idx="4">
                  <c:v>2013</c:v>
                </c:pt>
                <c:pt idx="5">
                  <c:v>2014</c:v>
                </c:pt>
                <c:pt idx="6">
                  <c:v>2015</c:v>
                </c:pt>
                <c:pt idx="7">
                  <c:v>2016</c:v>
                </c:pt>
                <c:pt idx="8">
                  <c:v>2017</c:v>
                </c:pt>
              </c:strCache>
            </c:strRef>
          </c:cat>
          <c:val>
            <c:numRef>
              <c:f>'g20.4'!$B$17:$B$25</c:f>
              <c:numCache>
                <c:formatCode>@</c:formatCode>
                <c:ptCount val="9"/>
                <c:pt idx="0">
                  <c:v>0.53100000000000003</c:v>
                </c:pt>
                <c:pt idx="1">
                  <c:v>0.39300000000000002</c:v>
                </c:pt>
                <c:pt idx="2">
                  <c:v>0.318</c:v>
                </c:pt>
                <c:pt idx="3">
                  <c:v>0.31900000000000001</c:v>
                </c:pt>
                <c:pt idx="4">
                  <c:v>0.28000000000000003</c:v>
                </c:pt>
                <c:pt idx="5">
                  <c:v>0.28499999999999998</c:v>
                </c:pt>
                <c:pt idx="6">
                  <c:v>0.30099999999999999</c:v>
                </c:pt>
                <c:pt idx="7">
                  <c:v>0.28199999999999997</c:v>
                </c:pt>
                <c:pt idx="8">
                  <c:v>0.29799999999999999</c:v>
                </c:pt>
              </c:numCache>
            </c:numRef>
          </c:val>
          <c:smooth val="0"/>
          <c:extLst>
            <c:ext xmlns:c16="http://schemas.microsoft.com/office/drawing/2014/chart" uri="{C3380CC4-5D6E-409C-BE32-E72D297353CC}">
              <c16:uniqueId val="{00000002-82D8-46FE-8501-D24FE1F0324E}"/>
            </c:ext>
          </c:extLst>
        </c:ser>
        <c:dLbls>
          <c:showLegendKey val="0"/>
          <c:showVal val="0"/>
          <c:showCatName val="0"/>
          <c:showSerName val="0"/>
          <c:showPercent val="0"/>
          <c:showBubbleSize val="0"/>
        </c:dLbls>
        <c:marker val="1"/>
        <c:smooth val="0"/>
        <c:axId val="556708384"/>
        <c:axId val="556704776"/>
      </c:lineChart>
      <c:catAx>
        <c:axId val="556708384"/>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6704776"/>
        <c:crosses val="autoZero"/>
        <c:auto val="1"/>
        <c:lblAlgn val="ctr"/>
        <c:lblOffset val="100"/>
        <c:noMultiLvlLbl val="0"/>
      </c:catAx>
      <c:valAx>
        <c:axId val="556704776"/>
        <c:scaling>
          <c:orientation val="minMax"/>
        </c:scaling>
        <c:delete val="1"/>
        <c:axPos val="l"/>
        <c:numFmt formatCode="@" sourceLinked="1"/>
        <c:majorTickMark val="none"/>
        <c:minorTickMark val="none"/>
        <c:tickLblPos val="nextTo"/>
        <c:crossAx val="556708384"/>
        <c:crosses val="autoZero"/>
        <c:crossBetween val="between"/>
      </c:valAx>
      <c:spPr>
        <a:noFill/>
        <a:ln>
          <a:noFill/>
        </a:ln>
        <a:effectLst/>
      </c:spPr>
    </c:plotArea>
    <c:legend>
      <c:legendPos val="b"/>
      <c:layout>
        <c:manualLayout>
          <c:xMode val="edge"/>
          <c:yMode val="edge"/>
          <c:x val="0.43358836395450556"/>
          <c:y val="0.90335593467483233"/>
          <c:w val="0.5106010498687664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2.3888888888889265E-3"/>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'g20.5'!$K$40</c:f>
              <c:strCache>
                <c:ptCount val="1"/>
                <c:pt idx="0">
                  <c:v>2019</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29FF-4B58-A911-8B7C4CAE21D8}"/>
              </c:ext>
            </c:extLst>
          </c:dPt>
          <c:dPt>
            <c:idx val="1"/>
            <c:invertIfNegative val="0"/>
            <c:bubble3D val="0"/>
            <c:spPr>
              <a:solidFill>
                <a:srgbClr val="FF2121"/>
              </a:solidFill>
              <a:ln>
                <a:noFill/>
              </a:ln>
              <a:effectLst/>
            </c:spPr>
            <c:extLst>
              <c:ext xmlns:c16="http://schemas.microsoft.com/office/drawing/2014/chart" uri="{C3380CC4-5D6E-409C-BE32-E72D297353CC}">
                <c16:uniqueId val="{00000003-29FF-4B58-A911-8B7C4CAE21D8}"/>
              </c:ext>
            </c:extLst>
          </c:dPt>
          <c:dPt>
            <c:idx val="2"/>
            <c:invertIfNegative val="0"/>
            <c:bubble3D val="0"/>
            <c:spPr>
              <a:solidFill>
                <a:srgbClr val="00B050"/>
              </a:solidFill>
              <a:ln>
                <a:noFill/>
              </a:ln>
              <a:effectLst/>
            </c:spPr>
            <c:extLst>
              <c:ext xmlns:c16="http://schemas.microsoft.com/office/drawing/2014/chart" uri="{C3380CC4-5D6E-409C-BE32-E72D297353CC}">
                <c16:uniqueId val="{00000005-29FF-4B58-A911-8B7C4CAE21D8}"/>
              </c:ext>
            </c:extLst>
          </c:dPt>
          <c:dLbls>
            <c:dLbl>
              <c:idx val="2"/>
              <c:tx>
                <c:rich>
                  <a:bodyPr/>
                  <a:lstStyle/>
                  <a:p>
                    <a:fld id="{50A2887C-C9D5-4292-819B-8388ED7B7E92}" type="VALUE">
                      <a:rPr lang="en-US"/>
                      <a:pPr/>
                      <a:t>[VALOR]</a:t>
                    </a:fld>
                    <a:endParaRPr lang="pt-B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9FF-4B58-A911-8B7C4CAE21D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'g20.5'!$J$41:$J$48</c:f>
              <c:strCache>
                <c:ptCount val="8"/>
                <c:pt idx="0">
                  <c:v>BR</c:v>
                </c:pt>
                <c:pt idx="1">
                  <c:v>NE</c:v>
                </c:pt>
                <c:pt idx="2">
                  <c:v>SE</c:v>
                </c:pt>
                <c:pt idx="3">
                  <c:v>PI</c:v>
                </c:pt>
                <c:pt idx="4">
                  <c:v>PA</c:v>
                </c:pt>
                <c:pt idx="5">
                  <c:v>AL</c:v>
                </c:pt>
                <c:pt idx="6">
                  <c:v>AM</c:v>
                </c:pt>
                <c:pt idx="7">
                  <c:v>MA</c:v>
                </c:pt>
              </c:strCache>
            </c:strRef>
          </c:cat>
          <c:val>
            <c:numRef>
              <c:f>'g20.5'!$K$41:$K$48</c:f>
              <c:numCache>
                <c:formatCode>_-* #\ ###\ ##0.0_-;\-* #\ ###\ ##0.0_-;_-* \-_-;_-@_-</c:formatCode>
                <c:ptCount val="8"/>
                <c:pt idx="0">
                  <c:v>24.707973924409028</c:v>
                </c:pt>
                <c:pt idx="1">
                  <c:v>42.86777422867862</c:v>
                </c:pt>
                <c:pt idx="2">
                  <c:v>43.017119592611166</c:v>
                </c:pt>
                <c:pt idx="3">
                  <c:v>43.38557594628675</c:v>
                </c:pt>
                <c:pt idx="4">
                  <c:v>44.312337184004711</c:v>
                </c:pt>
                <c:pt idx="5">
                  <c:v>47.15282634141299</c:v>
                </c:pt>
                <c:pt idx="6">
                  <c:v>47.407667850735344</c:v>
                </c:pt>
                <c:pt idx="7">
                  <c:v>52.224321359183136</c:v>
                </c:pt>
              </c:numCache>
            </c:numRef>
          </c:val>
          <c:extLst>
            <c:ext xmlns:c16="http://schemas.microsoft.com/office/drawing/2014/chart" uri="{C3380CC4-5D6E-409C-BE32-E72D297353CC}">
              <c16:uniqueId val="{00000006-29FF-4B58-A911-8B7C4CAE21D8}"/>
            </c:ext>
          </c:extLst>
        </c:ser>
        <c:dLbls>
          <c:showLegendKey val="0"/>
          <c:showVal val="0"/>
          <c:showCatName val="0"/>
          <c:showSerName val="0"/>
          <c:showPercent val="0"/>
          <c:showBubbleSize val="0"/>
        </c:dLbls>
        <c:gapWidth val="50"/>
        <c:axId val="522024384"/>
        <c:axId val="522025368"/>
      </c:barChart>
      <c:catAx>
        <c:axId val="522024384"/>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22025368"/>
        <c:crosses val="autoZero"/>
        <c:auto val="1"/>
        <c:lblAlgn val="ctr"/>
        <c:lblOffset val="100"/>
        <c:noMultiLvlLbl val="0"/>
      </c:catAx>
      <c:valAx>
        <c:axId val="522025368"/>
        <c:scaling>
          <c:orientation val="minMax"/>
        </c:scaling>
        <c:delete val="1"/>
        <c:axPos val="b"/>
        <c:numFmt formatCode="_-* #\ ###\ ##0.0_-;\-* #\ ###\ ##0.0_-;_-* \-_-;_-@_-" sourceLinked="1"/>
        <c:majorTickMark val="none"/>
        <c:minorTickMark val="none"/>
        <c:tickLblPos val="nextTo"/>
        <c:crossAx val="52202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Diferença 2019-2012</a:t>
            </a:r>
          </a:p>
        </c:rich>
      </c:tx>
      <c:layout>
        <c:manualLayout>
          <c:xMode val="edge"/>
          <c:yMode val="edge"/>
          <c:x val="1.2707786526684175E-3"/>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'g20.5'!$N$40</c:f>
              <c:strCache>
                <c:ptCount val="1"/>
                <c:pt idx="0">
                  <c:v>2019-2012</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FE4B-45A4-B8D2-78B01D246DAE}"/>
              </c:ext>
            </c:extLst>
          </c:dPt>
          <c:dPt>
            <c:idx val="1"/>
            <c:invertIfNegative val="0"/>
            <c:bubble3D val="0"/>
            <c:spPr>
              <a:solidFill>
                <a:srgbClr val="FF0000"/>
              </a:solidFill>
              <a:ln>
                <a:noFill/>
              </a:ln>
              <a:effectLst/>
            </c:spPr>
            <c:extLst>
              <c:ext xmlns:c16="http://schemas.microsoft.com/office/drawing/2014/chart" uri="{C3380CC4-5D6E-409C-BE32-E72D297353CC}">
                <c16:uniqueId val="{00000003-FE4B-45A4-B8D2-78B01D246DAE}"/>
              </c:ext>
            </c:extLst>
          </c:dPt>
          <c:dPt>
            <c:idx val="2"/>
            <c:invertIfNegative val="0"/>
            <c:bubble3D val="0"/>
            <c:spPr>
              <a:solidFill>
                <a:srgbClr val="00B050"/>
              </a:solidFill>
              <a:ln>
                <a:noFill/>
              </a:ln>
              <a:effectLst/>
            </c:spPr>
            <c:extLst>
              <c:ext xmlns:c16="http://schemas.microsoft.com/office/drawing/2014/chart" uri="{C3380CC4-5D6E-409C-BE32-E72D297353CC}">
                <c16:uniqueId val="{00000005-FE4B-45A4-B8D2-78B01D246DAE}"/>
              </c:ext>
            </c:extLst>
          </c:dPt>
          <c:dLbls>
            <c:dLbl>
              <c:idx val="2"/>
              <c:layout>
                <c:manualLayout>
                  <c:x val="-1.253510836918581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4B-45A4-B8D2-78B01D246DAE}"/>
                </c:ext>
              </c:extLst>
            </c:dLbl>
            <c:dLbl>
              <c:idx val="3"/>
              <c:layout>
                <c:manualLayout>
                  <c:x val="-6.7437833157453254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E4B-45A4-B8D2-78B01D246DAE}"/>
                </c:ext>
              </c:extLst>
            </c:dLbl>
            <c:dLbl>
              <c:idx val="4"/>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extLst>
                <c:ext xmlns:c16="http://schemas.microsoft.com/office/drawing/2014/chart" uri="{C3380CC4-5D6E-409C-BE32-E72D297353CC}">
                  <c16:uniqueId val="{0000000A-FE4B-45A4-B8D2-78B01D246D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'g20.5'!$M$41:$M$48</c:f>
              <c:strCache>
                <c:ptCount val="8"/>
                <c:pt idx="0">
                  <c:v>BR</c:v>
                </c:pt>
                <c:pt idx="1">
                  <c:v>NE</c:v>
                </c:pt>
                <c:pt idx="2">
                  <c:v>SE</c:v>
                </c:pt>
                <c:pt idx="3">
                  <c:v>PA</c:v>
                </c:pt>
                <c:pt idx="4">
                  <c:v>AP</c:v>
                </c:pt>
                <c:pt idx="5">
                  <c:v>AP</c:v>
                </c:pt>
                <c:pt idx="6">
                  <c:v>AM</c:v>
                </c:pt>
                <c:pt idx="7">
                  <c:v>RR</c:v>
                </c:pt>
              </c:strCache>
            </c:strRef>
          </c:cat>
          <c:val>
            <c:numRef>
              <c:f>'g20.5'!$N$41:$N$48</c:f>
              <c:numCache>
                <c:formatCode>_-* #,##0.0_-;\-* #,##0.0_-;_-* "-"?_-;_-@_-</c:formatCode>
                <c:ptCount val="8"/>
                <c:pt idx="0">
                  <c:v>-1.7500448633910395</c:v>
                </c:pt>
                <c:pt idx="1">
                  <c:v>-3.5067318614643668</c:v>
                </c:pt>
                <c:pt idx="2">
                  <c:v>-0.59812752759215471</c:v>
                </c:pt>
                <c:pt idx="3">
                  <c:v>-0.37655571749837691</c:v>
                </c:pt>
                <c:pt idx="4">
                  <c:v>0.34256910885634539</c:v>
                </c:pt>
                <c:pt idx="5">
                  <c:v>1.2387035037619079</c:v>
                </c:pt>
                <c:pt idx="6">
                  <c:v>2.4452876199765399</c:v>
                </c:pt>
                <c:pt idx="7">
                  <c:v>5.9080835286449371</c:v>
                </c:pt>
              </c:numCache>
            </c:numRef>
          </c:val>
          <c:extLst>
            <c:ext xmlns:c16="http://schemas.microsoft.com/office/drawing/2014/chart" uri="{C3380CC4-5D6E-409C-BE32-E72D297353CC}">
              <c16:uniqueId val="{00000008-FE4B-45A4-B8D2-78B01D246DAE}"/>
            </c:ext>
          </c:extLst>
        </c:ser>
        <c:dLbls>
          <c:showLegendKey val="0"/>
          <c:showVal val="0"/>
          <c:showCatName val="0"/>
          <c:showSerName val="0"/>
          <c:showPercent val="0"/>
          <c:showBubbleSize val="0"/>
        </c:dLbls>
        <c:gapWidth val="50"/>
        <c:axId val="630577968"/>
        <c:axId val="630575016"/>
      </c:barChart>
      <c:catAx>
        <c:axId val="630577968"/>
        <c:scaling>
          <c:orientation val="minMax"/>
        </c:scaling>
        <c:delete val="0"/>
        <c:axPos val="l"/>
        <c:numFmt formatCode="General" sourceLinked="1"/>
        <c:majorTickMark val="cross"/>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30575016"/>
        <c:crosses val="autoZero"/>
        <c:auto val="1"/>
        <c:lblAlgn val="ctr"/>
        <c:lblOffset val="50"/>
        <c:noMultiLvlLbl val="0"/>
      </c:catAx>
      <c:valAx>
        <c:axId val="630575016"/>
        <c:scaling>
          <c:orientation val="minMax"/>
        </c:scaling>
        <c:delete val="1"/>
        <c:axPos val="b"/>
        <c:numFmt formatCode="_-* #,##0.0_-;\-* #,##0.0_-;_-* &quot;-&quot;?_-;_-@_-" sourceLinked="1"/>
        <c:majorTickMark val="none"/>
        <c:minorTickMark val="none"/>
        <c:tickLblPos val="nextTo"/>
        <c:crossAx val="63057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'g20.6'!$J$18</c:f>
              <c:strCache>
                <c:ptCount val="1"/>
                <c:pt idx="0">
                  <c:v>BR</c:v>
                </c:pt>
              </c:strCache>
            </c:strRef>
          </c:tx>
          <c:spPr>
            <a:solidFill>
              <a:srgbClr val="FFC000"/>
            </a:solidFill>
            <a:ln>
              <a:noFill/>
            </a:ln>
            <a:effectLst/>
          </c:spPr>
          <c:invertIfNegative val="0"/>
          <c:cat>
            <c:numRef>
              <c:f>'g20.6'!$I$19:$I$26</c:f>
              <c:numCache>
                <c:formatCode>General</c:formatCode>
                <c:ptCount val="8"/>
                <c:pt idx="0">
                  <c:v>2012</c:v>
                </c:pt>
                <c:pt idx="1">
                  <c:v>2013</c:v>
                </c:pt>
                <c:pt idx="2">
                  <c:v>2014</c:v>
                </c:pt>
                <c:pt idx="3">
                  <c:v>2015</c:v>
                </c:pt>
                <c:pt idx="4">
                  <c:v>2016</c:v>
                </c:pt>
                <c:pt idx="5">
                  <c:v>2017</c:v>
                </c:pt>
                <c:pt idx="6">
                  <c:v>2018</c:v>
                </c:pt>
                <c:pt idx="7">
                  <c:v>2019</c:v>
                </c:pt>
              </c:numCache>
            </c:numRef>
          </c:cat>
          <c:val>
            <c:numRef>
              <c:f>'g20.6'!$J$19:$J$26</c:f>
              <c:numCache>
                <c:formatCode>_-* #\ ###\ ##0.0_-;\-* #\ ###\ ##0.0_-;_-* \-_-;_-@_-</c:formatCode>
                <c:ptCount val="8"/>
                <c:pt idx="0">
                  <c:v>26.458018787800068</c:v>
                </c:pt>
                <c:pt idx="1">
                  <c:v>24.886362491756302</c:v>
                </c:pt>
                <c:pt idx="2">
                  <c:v>22.798528566043018</c:v>
                </c:pt>
                <c:pt idx="3">
                  <c:v>23.692718342974409</c:v>
                </c:pt>
                <c:pt idx="4">
                  <c:v>25.514450170562238</c:v>
                </c:pt>
                <c:pt idx="5">
                  <c:v>26.002765865012069</c:v>
                </c:pt>
                <c:pt idx="6">
                  <c:v>25.28265102139126</c:v>
                </c:pt>
                <c:pt idx="7">
                  <c:v>24.707973924409028</c:v>
                </c:pt>
              </c:numCache>
            </c:numRef>
          </c:val>
          <c:extLst>
            <c:ext xmlns:c16="http://schemas.microsoft.com/office/drawing/2014/chart" uri="{C3380CC4-5D6E-409C-BE32-E72D297353CC}">
              <c16:uniqueId val="{00000000-5AEC-4FBF-8A39-4C157F27953F}"/>
            </c:ext>
          </c:extLst>
        </c:ser>
        <c:ser>
          <c:idx val="2"/>
          <c:order val="1"/>
          <c:tx>
            <c:strRef>
              <c:f>'g20.6'!$K$18</c:f>
              <c:strCache>
                <c:ptCount val="1"/>
                <c:pt idx="0">
                  <c:v>NE</c:v>
                </c:pt>
              </c:strCache>
            </c:strRef>
          </c:tx>
          <c:spPr>
            <a:solidFill>
              <a:srgbClr val="FF0000"/>
            </a:solidFill>
            <a:ln>
              <a:noFill/>
            </a:ln>
            <a:effectLst/>
          </c:spPr>
          <c:invertIfNegative val="0"/>
          <c:cat>
            <c:numRef>
              <c:f>'g20.6'!$I$19:$I$26</c:f>
              <c:numCache>
                <c:formatCode>General</c:formatCode>
                <c:ptCount val="8"/>
                <c:pt idx="0">
                  <c:v>2012</c:v>
                </c:pt>
                <c:pt idx="1">
                  <c:v>2013</c:v>
                </c:pt>
                <c:pt idx="2">
                  <c:v>2014</c:v>
                </c:pt>
                <c:pt idx="3">
                  <c:v>2015</c:v>
                </c:pt>
                <c:pt idx="4">
                  <c:v>2016</c:v>
                </c:pt>
                <c:pt idx="5">
                  <c:v>2017</c:v>
                </c:pt>
                <c:pt idx="6">
                  <c:v>2018</c:v>
                </c:pt>
                <c:pt idx="7">
                  <c:v>2019</c:v>
                </c:pt>
              </c:numCache>
            </c:numRef>
          </c:cat>
          <c:val>
            <c:numRef>
              <c:f>'g20.6'!$K$19:$K$26</c:f>
              <c:numCache>
                <c:formatCode>_-* #\ ###\ ##0.0_-;\-* #\ ###\ ##0.0_-;_-* \-_-;_-@_-</c:formatCode>
                <c:ptCount val="8"/>
                <c:pt idx="0">
                  <c:v>46.374506090142987</c:v>
                </c:pt>
                <c:pt idx="1">
                  <c:v>43.703064256077383</c:v>
                </c:pt>
                <c:pt idx="2">
                  <c:v>40.522581269703835</c:v>
                </c:pt>
                <c:pt idx="3">
                  <c:v>41.255680615372597</c:v>
                </c:pt>
                <c:pt idx="4">
                  <c:v>43.701836018733665</c:v>
                </c:pt>
                <c:pt idx="5">
                  <c:v>44.324145360308016</c:v>
                </c:pt>
                <c:pt idx="6">
                  <c:v>43.592400642018731</c:v>
                </c:pt>
                <c:pt idx="7">
                  <c:v>42.86777422867862</c:v>
                </c:pt>
              </c:numCache>
            </c:numRef>
          </c:val>
          <c:extLst>
            <c:ext xmlns:c16="http://schemas.microsoft.com/office/drawing/2014/chart" uri="{C3380CC4-5D6E-409C-BE32-E72D297353CC}">
              <c16:uniqueId val="{00000001-5AEC-4FBF-8A39-4C157F27953F}"/>
            </c:ext>
          </c:extLst>
        </c:ser>
        <c:dLbls>
          <c:showLegendKey val="0"/>
          <c:showVal val="0"/>
          <c:showCatName val="0"/>
          <c:showSerName val="0"/>
          <c:showPercent val="0"/>
          <c:showBubbleSize val="0"/>
        </c:dLbls>
        <c:gapWidth val="150"/>
        <c:axId val="542047096"/>
        <c:axId val="542052344"/>
      </c:barChart>
      <c:lineChart>
        <c:grouping val="stacked"/>
        <c:varyColors val="0"/>
        <c:ser>
          <c:idx val="4"/>
          <c:order val="2"/>
          <c:tx>
            <c:strRef>
              <c:f>'g20.6'!$L$18</c:f>
              <c:strCache>
                <c:ptCount val="1"/>
                <c:pt idx="0">
                  <c:v>SE</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'g20.6'!$I$19:$I$26</c:f>
              <c:numCache>
                <c:formatCode>General</c:formatCode>
                <c:ptCount val="8"/>
                <c:pt idx="0">
                  <c:v>2012</c:v>
                </c:pt>
                <c:pt idx="1">
                  <c:v>2013</c:v>
                </c:pt>
                <c:pt idx="2">
                  <c:v>2014</c:v>
                </c:pt>
                <c:pt idx="3">
                  <c:v>2015</c:v>
                </c:pt>
                <c:pt idx="4">
                  <c:v>2016</c:v>
                </c:pt>
                <c:pt idx="5">
                  <c:v>2017</c:v>
                </c:pt>
                <c:pt idx="6">
                  <c:v>2018</c:v>
                </c:pt>
                <c:pt idx="7">
                  <c:v>2019</c:v>
                </c:pt>
              </c:numCache>
            </c:numRef>
          </c:cat>
          <c:val>
            <c:numRef>
              <c:f>'g20.6'!$L$19:$L$26</c:f>
              <c:numCache>
                <c:formatCode>_-* #\ ###\ ##0.0_-;\-* #\ ###\ ##0.0_-;_-* \-_-;_-@_-</c:formatCode>
                <c:ptCount val="8"/>
                <c:pt idx="0">
                  <c:v>43.615247120203321</c:v>
                </c:pt>
                <c:pt idx="1">
                  <c:v>42.388526843569657</c:v>
                </c:pt>
                <c:pt idx="2">
                  <c:v>37.850096890314639</c:v>
                </c:pt>
                <c:pt idx="3">
                  <c:v>39.211657994704439</c:v>
                </c:pt>
                <c:pt idx="4">
                  <c:v>40.722930292455757</c:v>
                </c:pt>
                <c:pt idx="5">
                  <c:v>41.851224287168208</c:v>
                </c:pt>
                <c:pt idx="6">
                  <c:v>44.098065947261929</c:v>
                </c:pt>
                <c:pt idx="7">
                  <c:v>43.017119592611166</c:v>
                </c:pt>
              </c:numCache>
            </c:numRef>
          </c:val>
          <c:smooth val="0"/>
          <c:extLst>
            <c:ext xmlns:c16="http://schemas.microsoft.com/office/drawing/2014/chart" uri="{C3380CC4-5D6E-409C-BE32-E72D297353CC}">
              <c16:uniqueId val="{00000002-5AEC-4FBF-8A39-4C157F27953F}"/>
            </c:ext>
          </c:extLst>
        </c:ser>
        <c:dLbls>
          <c:showLegendKey val="0"/>
          <c:showVal val="0"/>
          <c:showCatName val="0"/>
          <c:showSerName val="0"/>
          <c:showPercent val="0"/>
          <c:showBubbleSize val="0"/>
        </c:dLbls>
        <c:marker val="1"/>
        <c:smooth val="0"/>
        <c:axId val="542047096"/>
        <c:axId val="542052344"/>
      </c:lineChart>
      <c:catAx>
        <c:axId val="54204709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42052344"/>
        <c:crosses val="autoZero"/>
        <c:auto val="1"/>
        <c:lblAlgn val="ctr"/>
        <c:lblOffset val="100"/>
        <c:noMultiLvlLbl val="0"/>
      </c:catAx>
      <c:valAx>
        <c:axId val="542052344"/>
        <c:scaling>
          <c:orientation val="minMax"/>
        </c:scaling>
        <c:delete val="1"/>
        <c:axPos val="l"/>
        <c:majorGridlines>
          <c:spPr>
            <a:ln w="9525" cap="flat" cmpd="sng" algn="ctr">
              <a:solidFill>
                <a:schemeClr val="tx1">
                  <a:lumMod val="15000"/>
                  <a:lumOff val="85000"/>
                </a:schemeClr>
              </a:solidFill>
              <a:round/>
            </a:ln>
            <a:effectLst/>
          </c:spPr>
        </c:majorGridlines>
        <c:numFmt formatCode="_-* #\ ###\ ##0.0_-;\-* #\ ###\ ##0.0_-;_-* \-_-;_-@_-" sourceLinked="1"/>
        <c:majorTickMark val="none"/>
        <c:minorTickMark val="none"/>
        <c:tickLblPos val="nextTo"/>
        <c:crossAx val="542047096"/>
        <c:crosses val="autoZero"/>
        <c:crossBetween val="between"/>
      </c:valAx>
      <c:spPr>
        <a:noFill/>
        <a:ln>
          <a:noFill/>
        </a:ln>
        <a:effectLst/>
      </c:spPr>
    </c:plotArea>
    <c:legend>
      <c:legendPos val="b"/>
      <c:layout>
        <c:manualLayout>
          <c:xMode val="edge"/>
          <c:yMode val="edge"/>
          <c:x val="0.62414129483814518"/>
          <c:y val="0.88776818220303111"/>
          <c:w val="0.3350505249343832"/>
          <c:h val="9.07264414528829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2019</a:t>
            </a:r>
          </a:p>
        </c:rich>
      </c:tx>
      <c:layout>
        <c:manualLayout>
          <c:xMode val="edge"/>
          <c:yMode val="edge"/>
          <c:x val="2.3888888888889265E-3"/>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7.7094925634295708E-2"/>
          <c:y val="0.17005964918991692"/>
          <c:w val="0.92290507436570424"/>
          <c:h val="0.7718545301534846"/>
        </c:manualLayout>
      </c:layout>
      <c:barChart>
        <c:barDir val="bar"/>
        <c:grouping val="clustered"/>
        <c:varyColors val="0"/>
        <c:ser>
          <c:idx val="0"/>
          <c:order val="0"/>
          <c:tx>
            <c:strRef>
              <c:f>'g20.7'!$O$38</c:f>
              <c:strCache>
                <c:ptCount val="1"/>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AD4D-4325-9D23-0058F925B65A}"/>
              </c:ext>
            </c:extLst>
          </c:dPt>
          <c:dPt>
            <c:idx val="1"/>
            <c:invertIfNegative val="0"/>
            <c:bubble3D val="0"/>
            <c:spPr>
              <a:solidFill>
                <a:srgbClr val="FF0000"/>
              </a:solidFill>
              <a:ln>
                <a:noFill/>
              </a:ln>
              <a:effectLst/>
            </c:spPr>
            <c:extLst>
              <c:ext xmlns:c16="http://schemas.microsoft.com/office/drawing/2014/chart" uri="{C3380CC4-5D6E-409C-BE32-E72D297353CC}">
                <c16:uniqueId val="{00000002-AD4D-4325-9D23-0058F925B65A}"/>
              </c:ext>
            </c:extLst>
          </c:dPt>
          <c:dPt>
            <c:idx val="2"/>
            <c:invertIfNegative val="0"/>
            <c:bubble3D val="0"/>
            <c:spPr>
              <a:solidFill>
                <a:srgbClr val="00B050"/>
              </a:solidFill>
              <a:ln>
                <a:noFill/>
              </a:ln>
              <a:effectLst/>
            </c:spPr>
            <c:extLst>
              <c:ext xmlns:c16="http://schemas.microsoft.com/office/drawing/2014/chart" uri="{C3380CC4-5D6E-409C-BE32-E72D297353CC}">
                <c16:uniqueId val="{00000003-AD4D-4325-9D23-0058F925B65A}"/>
              </c:ext>
            </c:extLst>
          </c:dPt>
          <c:dLbls>
            <c:dLbl>
              <c:idx val="2"/>
              <c:tx>
                <c:rich>
                  <a:bodyPr/>
                  <a:lstStyle/>
                  <a:p>
                    <a:fld id="{A7900C28-4DA7-410D-A903-D8CA77B494B9}" type="VALUE">
                      <a:rPr lang="en-US"/>
                      <a:pPr/>
                      <a:t>[VALOR]</a:t>
                    </a:fld>
                    <a:r>
                      <a:rPr lang="en-US"/>
                      <a:t> (10</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D4D-4325-9D23-0058F925B6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'g20.7'!$N$39:$N$47</c:f>
              <c:strCache>
                <c:ptCount val="9"/>
                <c:pt idx="0">
                  <c:v>BR</c:v>
                </c:pt>
                <c:pt idx="1">
                  <c:v>NE</c:v>
                </c:pt>
                <c:pt idx="2">
                  <c:v>SE</c:v>
                </c:pt>
                <c:pt idx="3">
                  <c:v>PE</c:v>
                </c:pt>
                <c:pt idx="4">
                  <c:v>PI</c:v>
                </c:pt>
                <c:pt idx="5">
                  <c:v>AM</c:v>
                </c:pt>
                <c:pt idx="6">
                  <c:v>AL</c:v>
                </c:pt>
                <c:pt idx="7">
                  <c:v>AC</c:v>
                </c:pt>
                <c:pt idx="8">
                  <c:v>MA</c:v>
                </c:pt>
              </c:strCache>
            </c:strRef>
          </c:cat>
          <c:val>
            <c:numRef>
              <c:f>'g20.7'!$O$39:$O$47</c:f>
              <c:numCache>
                <c:formatCode>_-* #,##0.0_-;\-* #,##0.0_-;_-* "-"?_-;_-@_-</c:formatCode>
                <c:ptCount val="9"/>
                <c:pt idx="0">
                  <c:v>6.5365710168163869</c:v>
                </c:pt>
                <c:pt idx="1">
                  <c:v>13.654245003248873</c:v>
                </c:pt>
                <c:pt idx="2">
                  <c:v>12.293912670473329</c:v>
                </c:pt>
                <c:pt idx="3">
                  <c:v>13.038476659038771</c:v>
                </c:pt>
                <c:pt idx="4">
                  <c:v>13.993044867656172</c:v>
                </c:pt>
                <c:pt idx="5">
                  <c:v>14.416630619682063</c:v>
                </c:pt>
                <c:pt idx="6">
                  <c:v>14.991727045886163</c:v>
                </c:pt>
                <c:pt idx="7">
                  <c:v>16.089915751746535</c:v>
                </c:pt>
                <c:pt idx="8">
                  <c:v>20.424035659341474</c:v>
                </c:pt>
              </c:numCache>
            </c:numRef>
          </c:val>
          <c:extLst>
            <c:ext xmlns:c16="http://schemas.microsoft.com/office/drawing/2014/chart" uri="{C3380CC4-5D6E-409C-BE32-E72D297353CC}">
              <c16:uniqueId val="{00000000-7DE0-494D-B763-A8D200A47FEC}"/>
            </c:ext>
          </c:extLst>
        </c:ser>
        <c:dLbls>
          <c:showLegendKey val="0"/>
          <c:showVal val="0"/>
          <c:showCatName val="0"/>
          <c:showSerName val="0"/>
          <c:showPercent val="0"/>
          <c:showBubbleSize val="0"/>
        </c:dLbls>
        <c:gapWidth val="50"/>
        <c:axId val="597569464"/>
        <c:axId val="597570120"/>
      </c:barChart>
      <c:catAx>
        <c:axId val="597569464"/>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7570120"/>
        <c:crosses val="autoZero"/>
        <c:auto val="1"/>
        <c:lblAlgn val="ctr"/>
        <c:lblOffset val="100"/>
        <c:noMultiLvlLbl val="0"/>
      </c:catAx>
      <c:valAx>
        <c:axId val="597570120"/>
        <c:scaling>
          <c:orientation val="minMax"/>
        </c:scaling>
        <c:delete val="1"/>
        <c:axPos val="b"/>
        <c:numFmt formatCode="_-* #,##0.0_-;\-* #,##0.0_-;_-* &quot;-&quot;?_-;_-@_-" sourceLinked="1"/>
        <c:majorTickMark val="none"/>
        <c:minorTickMark val="none"/>
        <c:tickLblPos val="nextTo"/>
        <c:crossAx val="597569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Diferença 2019-2012</a:t>
            </a:r>
          </a:p>
        </c:rich>
      </c:tx>
      <c:layout>
        <c:manualLayout>
          <c:xMode val="edge"/>
          <c:yMode val="edge"/>
          <c:x val="1.3263342082239719E-3"/>
          <c:y val="1.066666666666666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0-5A08-4E95-A02F-299F247C5BC7}"/>
              </c:ext>
            </c:extLst>
          </c:dPt>
          <c:dPt>
            <c:idx val="1"/>
            <c:invertIfNegative val="0"/>
            <c:bubble3D val="0"/>
            <c:spPr>
              <a:solidFill>
                <a:srgbClr val="FF0000"/>
              </a:solidFill>
              <a:ln>
                <a:noFill/>
              </a:ln>
              <a:effectLst/>
            </c:spPr>
            <c:extLst>
              <c:ext xmlns:c16="http://schemas.microsoft.com/office/drawing/2014/chart" uri="{C3380CC4-5D6E-409C-BE32-E72D297353CC}">
                <c16:uniqueId val="{00000001-5A08-4E95-A02F-299F247C5BC7}"/>
              </c:ext>
            </c:extLst>
          </c:dPt>
          <c:dPt>
            <c:idx val="2"/>
            <c:invertIfNegative val="0"/>
            <c:bubble3D val="0"/>
            <c:spPr>
              <a:solidFill>
                <a:srgbClr val="00B050"/>
              </a:solidFill>
              <a:ln>
                <a:noFill/>
              </a:ln>
              <a:effectLst/>
            </c:spPr>
            <c:extLst>
              <c:ext xmlns:c16="http://schemas.microsoft.com/office/drawing/2014/chart" uri="{C3380CC4-5D6E-409C-BE32-E72D297353CC}">
                <c16:uniqueId val="{00000002-5A08-4E95-A02F-299F247C5BC7}"/>
              </c:ext>
            </c:extLst>
          </c:dPt>
          <c:dLbls>
            <c:dLbl>
              <c:idx val="2"/>
              <c:tx>
                <c:rich>
                  <a:bodyPr/>
                  <a:lstStyle/>
                  <a:p>
                    <a:fld id="{957CAE93-A7D7-4602-B1C1-15F5A0E8384D}" type="VALUE">
                      <a:rPr lang="en-US"/>
                      <a:pPr/>
                      <a:t>[VALOR]</a:t>
                    </a:fld>
                    <a:r>
                      <a:rPr lang="en-US"/>
                      <a:t> (8</a:t>
                    </a:r>
                    <a:r>
                      <a:rPr lang="en-US" baseline="30000"/>
                      <a:t>o</a:t>
                    </a:r>
                    <a:r>
                      <a:rPr lang="en-US"/>
                      <a:t>)</a:t>
                    </a: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5A08-4E95-A02F-299F247C5B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'g20.7'!$Q$39:$Q$47</c:f>
              <c:strCache>
                <c:ptCount val="9"/>
                <c:pt idx="0">
                  <c:v>BR</c:v>
                </c:pt>
                <c:pt idx="1">
                  <c:v>NE</c:v>
                </c:pt>
                <c:pt idx="2">
                  <c:v>SE</c:v>
                </c:pt>
                <c:pt idx="3">
                  <c:v>MA</c:v>
                </c:pt>
                <c:pt idx="4">
                  <c:v>PB</c:v>
                </c:pt>
                <c:pt idx="5">
                  <c:v>AM</c:v>
                </c:pt>
                <c:pt idx="6">
                  <c:v>AL</c:v>
                </c:pt>
                <c:pt idx="7">
                  <c:v>AC</c:v>
                </c:pt>
                <c:pt idx="8">
                  <c:v>RR</c:v>
                </c:pt>
              </c:strCache>
            </c:strRef>
          </c:cat>
          <c:val>
            <c:numRef>
              <c:f>'g20.7'!$R$39:$R$47</c:f>
              <c:numCache>
                <c:formatCode>_-* #,##0.0_-;\-* #,##0.0_-;_-* "-"?_-;_-@_-</c:formatCode>
                <c:ptCount val="9"/>
                <c:pt idx="0">
                  <c:v>0.77588386272372389</c:v>
                </c:pt>
                <c:pt idx="1">
                  <c:v>1.2050389106106252</c:v>
                </c:pt>
                <c:pt idx="2">
                  <c:v>2.1520393626229382</c:v>
                </c:pt>
                <c:pt idx="3">
                  <c:v>2.6118350191949453</c:v>
                </c:pt>
                <c:pt idx="4">
                  <c:v>2.7861832380724127</c:v>
                </c:pt>
                <c:pt idx="5">
                  <c:v>3.4554869422168135</c:v>
                </c:pt>
                <c:pt idx="6">
                  <c:v>3.4888657070620965</c:v>
                </c:pt>
                <c:pt idx="7">
                  <c:v>3.5186737832179915</c:v>
                </c:pt>
                <c:pt idx="8">
                  <c:v>4.8519310228402892</c:v>
                </c:pt>
              </c:numCache>
            </c:numRef>
          </c:val>
          <c:extLst>
            <c:ext xmlns:c16="http://schemas.microsoft.com/office/drawing/2014/chart" uri="{C3380CC4-5D6E-409C-BE32-E72D297353CC}">
              <c16:uniqueId val="{00000004-5A08-4E95-A02F-299F247C5BC7}"/>
            </c:ext>
          </c:extLst>
        </c:ser>
        <c:dLbls>
          <c:showLegendKey val="0"/>
          <c:showVal val="0"/>
          <c:showCatName val="0"/>
          <c:showSerName val="0"/>
          <c:showPercent val="0"/>
          <c:showBubbleSize val="0"/>
        </c:dLbls>
        <c:gapWidth val="50"/>
        <c:axId val="370497760"/>
        <c:axId val="370498088"/>
      </c:barChart>
      <c:catAx>
        <c:axId val="370497760"/>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0498088"/>
        <c:crosses val="autoZero"/>
        <c:auto val="1"/>
        <c:lblAlgn val="ctr"/>
        <c:lblOffset val="100"/>
        <c:noMultiLvlLbl val="0"/>
      </c:catAx>
      <c:valAx>
        <c:axId val="370498088"/>
        <c:scaling>
          <c:orientation val="minMax"/>
        </c:scaling>
        <c:delete val="1"/>
        <c:axPos val="b"/>
        <c:numFmt formatCode="_-* #,##0.0_-;\-* #,##0.0_-;_-* &quot;-&quot;?_-;_-@_-" sourceLinked="1"/>
        <c:majorTickMark val="none"/>
        <c:minorTickMark val="none"/>
        <c:tickLblPos val="nextTo"/>
        <c:crossAx val="37049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'g20.8'!$A$33</c:f>
              <c:strCache>
                <c:ptCount val="1"/>
                <c:pt idx="0">
                  <c:v>Brasil</c:v>
                </c:pt>
              </c:strCache>
            </c:strRef>
          </c:tx>
          <c:spPr>
            <a:solidFill>
              <a:srgbClr val="FFC000"/>
            </a:solidFill>
            <a:ln>
              <a:noFill/>
            </a:ln>
            <a:effectLst/>
          </c:spPr>
          <c:invertIfNegative val="0"/>
          <c:cat>
            <c:numRef>
              <c:f>'g20.8'!$B$32:$I$32</c:f>
              <c:numCache>
                <c:formatCode>General</c:formatCode>
                <c:ptCount val="8"/>
                <c:pt idx="0">
                  <c:v>2012</c:v>
                </c:pt>
                <c:pt idx="1">
                  <c:v>2013</c:v>
                </c:pt>
                <c:pt idx="2">
                  <c:v>2014</c:v>
                </c:pt>
                <c:pt idx="3">
                  <c:v>2015</c:v>
                </c:pt>
                <c:pt idx="4">
                  <c:v>2016</c:v>
                </c:pt>
                <c:pt idx="5">
                  <c:v>2017</c:v>
                </c:pt>
                <c:pt idx="6">
                  <c:v>2018</c:v>
                </c:pt>
                <c:pt idx="7">
                  <c:v>2019</c:v>
                </c:pt>
              </c:numCache>
            </c:numRef>
          </c:cat>
          <c:val>
            <c:numRef>
              <c:f>'g20.8'!$B$33:$I$33</c:f>
              <c:numCache>
                <c:formatCode>_-* #\ ###\ ##0.0_-;\-* #\ ###\ ##0.0_-;_-* \-_-;_-@_-</c:formatCode>
                <c:ptCount val="8"/>
                <c:pt idx="0">
                  <c:v>5.760687154092663</c:v>
                </c:pt>
                <c:pt idx="1">
                  <c:v>5.0958334085029131</c:v>
                </c:pt>
                <c:pt idx="2">
                  <c:v>4.4948668755973475</c:v>
                </c:pt>
                <c:pt idx="3">
                  <c:v>4.8922428677034366</c:v>
                </c:pt>
                <c:pt idx="4">
                  <c:v>5.8360285058766772</c:v>
                </c:pt>
                <c:pt idx="5">
                  <c:v>6.4381625886402425</c:v>
                </c:pt>
                <c:pt idx="6">
                  <c:v>6.5163736892300301</c:v>
                </c:pt>
                <c:pt idx="7">
                  <c:v>6.5365710168163869</c:v>
                </c:pt>
              </c:numCache>
            </c:numRef>
          </c:val>
          <c:extLst>
            <c:ext xmlns:c16="http://schemas.microsoft.com/office/drawing/2014/chart" uri="{C3380CC4-5D6E-409C-BE32-E72D297353CC}">
              <c16:uniqueId val="{00000000-4EE7-40C7-861B-5D6732EC29DD}"/>
            </c:ext>
          </c:extLst>
        </c:ser>
        <c:ser>
          <c:idx val="1"/>
          <c:order val="1"/>
          <c:tx>
            <c:strRef>
              <c:f>'g20.8'!$A$34</c:f>
              <c:strCache>
                <c:ptCount val="1"/>
                <c:pt idx="0">
                  <c:v>Nordeste</c:v>
                </c:pt>
              </c:strCache>
            </c:strRef>
          </c:tx>
          <c:spPr>
            <a:solidFill>
              <a:srgbClr val="FF0000"/>
            </a:solidFill>
            <a:ln>
              <a:noFill/>
            </a:ln>
            <a:effectLst/>
          </c:spPr>
          <c:invertIfNegative val="0"/>
          <c:cat>
            <c:numRef>
              <c:f>'g20.8'!$B$32:$I$32</c:f>
              <c:numCache>
                <c:formatCode>General</c:formatCode>
                <c:ptCount val="8"/>
                <c:pt idx="0">
                  <c:v>2012</c:v>
                </c:pt>
                <c:pt idx="1">
                  <c:v>2013</c:v>
                </c:pt>
                <c:pt idx="2">
                  <c:v>2014</c:v>
                </c:pt>
                <c:pt idx="3">
                  <c:v>2015</c:v>
                </c:pt>
                <c:pt idx="4">
                  <c:v>2016</c:v>
                </c:pt>
                <c:pt idx="5">
                  <c:v>2017</c:v>
                </c:pt>
                <c:pt idx="6">
                  <c:v>2018</c:v>
                </c:pt>
                <c:pt idx="7">
                  <c:v>2019</c:v>
                </c:pt>
              </c:numCache>
            </c:numRef>
          </c:cat>
          <c:val>
            <c:numRef>
              <c:f>'g20.8'!$B$34:$I$34</c:f>
              <c:numCache>
                <c:formatCode>_-* #\ ###\ ##0.0_-;\-* #\ ###\ ##0.0_-;_-* \-_-;_-@_-</c:formatCode>
                <c:ptCount val="8"/>
                <c:pt idx="0">
                  <c:v>12.449206092638248</c:v>
                </c:pt>
                <c:pt idx="1">
                  <c:v>11.104110710847275</c:v>
                </c:pt>
                <c:pt idx="2">
                  <c:v>9.4125919216007716</c:v>
                </c:pt>
                <c:pt idx="3">
                  <c:v>10.304291780987905</c:v>
                </c:pt>
                <c:pt idx="4">
                  <c:v>12.032908775573729</c:v>
                </c:pt>
                <c:pt idx="5">
                  <c:v>13.516081648822361</c:v>
                </c:pt>
                <c:pt idx="6">
                  <c:v>13.560662554035751</c:v>
                </c:pt>
                <c:pt idx="7">
                  <c:v>13.654245003248873</c:v>
                </c:pt>
              </c:numCache>
            </c:numRef>
          </c:val>
          <c:extLst>
            <c:ext xmlns:c16="http://schemas.microsoft.com/office/drawing/2014/chart" uri="{C3380CC4-5D6E-409C-BE32-E72D297353CC}">
              <c16:uniqueId val="{00000001-4EE7-40C7-861B-5D6732EC29DD}"/>
            </c:ext>
          </c:extLst>
        </c:ser>
        <c:dLbls>
          <c:showLegendKey val="0"/>
          <c:showVal val="0"/>
          <c:showCatName val="0"/>
          <c:showSerName val="0"/>
          <c:showPercent val="0"/>
          <c:showBubbleSize val="0"/>
        </c:dLbls>
        <c:gapWidth val="150"/>
        <c:axId val="597549456"/>
        <c:axId val="597549784"/>
      </c:barChart>
      <c:lineChart>
        <c:grouping val="standard"/>
        <c:varyColors val="0"/>
        <c:ser>
          <c:idx val="2"/>
          <c:order val="2"/>
          <c:tx>
            <c:strRef>
              <c:f>'g20.8'!$A$35</c:f>
              <c:strCache>
                <c:ptCount val="1"/>
                <c:pt idx="0">
                  <c:v>Sergipe</c:v>
                </c:pt>
              </c:strCache>
            </c:strRef>
          </c:tx>
          <c:spPr>
            <a:ln w="28575" cap="rnd">
              <a:solidFill>
                <a:srgbClr val="00B050"/>
              </a:solidFill>
              <a:round/>
            </a:ln>
            <a:effectLst/>
          </c:spPr>
          <c:marker>
            <c:symbol val="none"/>
          </c:marker>
          <c:dLbls>
            <c:dLbl>
              <c:idx val="0"/>
              <c:layout>
                <c:manualLayout>
                  <c:x val="-5.4380488721216022E-2"/>
                  <c:y val="-0.1233757523422930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EE7-40C7-861B-5D6732EC29DD}"/>
                </c:ext>
              </c:extLst>
            </c:dLbl>
            <c:dLbl>
              <c:idx val="1"/>
              <c:layout>
                <c:manualLayout>
                  <c:x val="-5.0987513240765378E-2"/>
                  <c:y val="-0.1233757523422930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501-4878-AAFB-92986CECFC02}"/>
                </c:ext>
              </c:extLst>
            </c:dLbl>
            <c:dLbl>
              <c:idx val="2"/>
              <c:layout>
                <c:manualLayout>
                  <c:x val="-4.8336751146663373E-2"/>
                  <c:y val="-9.91773298507929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501-4878-AAFB-92986CECFC02}"/>
                </c:ext>
              </c:extLst>
            </c:dLbl>
            <c:dLbl>
              <c:idx val="3"/>
              <c:layout>
                <c:manualLayout>
                  <c:x val="-4.8336751146663325E-2"/>
                  <c:y val="-0.1378948058371930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01-4878-AAFB-92986CECFC02}"/>
                </c:ext>
              </c:extLst>
            </c:dLbl>
            <c:dLbl>
              <c:idx val="4"/>
              <c:layout>
                <c:manualLayout>
                  <c:x val="-5.4380488721216105E-2"/>
                  <c:y val="-7.98185918575928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501-4878-AAFB-92986CECFC02}"/>
                </c:ext>
              </c:extLst>
            </c:dLbl>
            <c:dLbl>
              <c:idx val="7"/>
              <c:layout>
                <c:manualLayout>
                  <c:x val="-5.0863323993049672E-2"/>
                  <c:y val="-7.49789073592928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01-4878-AAFB-92986CECFC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'g20.8'!$B$32:$I$32</c:f>
              <c:numCache>
                <c:formatCode>General</c:formatCode>
                <c:ptCount val="8"/>
                <c:pt idx="0">
                  <c:v>2012</c:v>
                </c:pt>
                <c:pt idx="1">
                  <c:v>2013</c:v>
                </c:pt>
                <c:pt idx="2">
                  <c:v>2014</c:v>
                </c:pt>
                <c:pt idx="3">
                  <c:v>2015</c:v>
                </c:pt>
                <c:pt idx="4">
                  <c:v>2016</c:v>
                </c:pt>
                <c:pt idx="5">
                  <c:v>2017</c:v>
                </c:pt>
                <c:pt idx="6">
                  <c:v>2018</c:v>
                </c:pt>
                <c:pt idx="7">
                  <c:v>2019</c:v>
                </c:pt>
              </c:numCache>
            </c:numRef>
          </c:cat>
          <c:val>
            <c:numRef>
              <c:f>'g20.8'!$B$35:$I$35</c:f>
              <c:numCache>
                <c:formatCode>_-* #\ ###\ ##0.0_-;\-* #\ ###\ ##0.0_-;_-* \-_-;_-@_-</c:formatCode>
                <c:ptCount val="8"/>
                <c:pt idx="0">
                  <c:v>10.141873307850391</c:v>
                </c:pt>
                <c:pt idx="1">
                  <c:v>8.7611798179505147</c:v>
                </c:pt>
                <c:pt idx="2">
                  <c:v>7.5247882573198206</c:v>
                </c:pt>
                <c:pt idx="3">
                  <c:v>7.6250547458774003</c:v>
                </c:pt>
                <c:pt idx="4">
                  <c:v>10.51713326277296</c:v>
                </c:pt>
                <c:pt idx="5">
                  <c:v>13.469523372613807</c:v>
                </c:pt>
                <c:pt idx="6">
                  <c:v>13.924887001819581</c:v>
                </c:pt>
                <c:pt idx="7">
                  <c:v>12.293912670473329</c:v>
                </c:pt>
              </c:numCache>
            </c:numRef>
          </c:val>
          <c:smooth val="0"/>
          <c:extLst>
            <c:ext xmlns:c16="http://schemas.microsoft.com/office/drawing/2014/chart" uri="{C3380CC4-5D6E-409C-BE32-E72D297353CC}">
              <c16:uniqueId val="{00000003-4EE7-40C7-861B-5D6732EC29DD}"/>
            </c:ext>
          </c:extLst>
        </c:ser>
        <c:dLbls>
          <c:showLegendKey val="0"/>
          <c:showVal val="0"/>
          <c:showCatName val="0"/>
          <c:showSerName val="0"/>
          <c:showPercent val="0"/>
          <c:showBubbleSize val="0"/>
        </c:dLbls>
        <c:marker val="1"/>
        <c:smooth val="0"/>
        <c:axId val="597549456"/>
        <c:axId val="597549784"/>
      </c:lineChart>
      <c:catAx>
        <c:axId val="59754945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7549784"/>
        <c:crosses val="autoZero"/>
        <c:auto val="1"/>
        <c:lblAlgn val="ctr"/>
        <c:lblOffset val="100"/>
        <c:noMultiLvlLbl val="0"/>
      </c:catAx>
      <c:valAx>
        <c:axId val="597549784"/>
        <c:scaling>
          <c:orientation val="minMax"/>
        </c:scaling>
        <c:delete val="1"/>
        <c:axPos val="l"/>
        <c:numFmt formatCode="_-* #\ ###\ ##0.0_-;\-* #\ ###\ ##0.0_-;_-* \-_-;_-@_-" sourceLinked="1"/>
        <c:majorTickMark val="none"/>
        <c:minorTickMark val="none"/>
        <c:tickLblPos val="nextTo"/>
        <c:crossAx val="597549456"/>
        <c:crosses val="autoZero"/>
        <c:crossBetween val="between"/>
      </c:valAx>
      <c:spPr>
        <a:noFill/>
        <a:ln>
          <a:noFill/>
        </a:ln>
        <a:effectLst/>
      </c:spPr>
    </c:plotArea>
    <c:legend>
      <c:legendPos val="b"/>
      <c:layout>
        <c:manualLayout>
          <c:xMode val="edge"/>
          <c:yMode val="edge"/>
          <c:x val="0.47638640597360715"/>
          <c:y val="0.88929164548510786"/>
          <c:w val="0.48725348695230192"/>
          <c:h val="8.167024752509205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a:t>
            </a:r>
          </a:p>
        </c:rich>
      </c:tx>
      <c:layout>
        <c:manualLayout>
          <c:xMode val="edge"/>
          <c:yMode val="edge"/>
          <c:x val="8.3193350831145887E-3"/>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3.0555555555555555E-2"/>
          <c:y val="6.1561955105262182E-2"/>
          <c:w val="0.93888888888888888"/>
          <c:h val="0.72364370537598888"/>
        </c:manualLayout>
      </c:layout>
      <c:barChart>
        <c:barDir val="col"/>
        <c:grouping val="clustered"/>
        <c:varyColors val="0"/>
        <c:ser>
          <c:idx val="0"/>
          <c:order val="0"/>
          <c:tx>
            <c:strRef>
              <c:f>'g20.9'!$K$58</c:f>
              <c:strCache>
                <c:ptCount val="1"/>
                <c:pt idx="0">
                  <c:v>BR</c:v>
                </c:pt>
              </c:strCache>
            </c:strRef>
          </c:tx>
          <c:spPr>
            <a:solidFill>
              <a:srgbClr val="FFC000"/>
            </a:solidFill>
            <a:ln>
              <a:noFill/>
            </a:ln>
            <a:effectLst/>
          </c:spPr>
          <c:invertIfNegative val="0"/>
          <c:cat>
            <c:numRef>
              <c:f>'g20.9'!$J$59:$J$67</c:f>
              <c:numCache>
                <c:formatCode>General</c:formatCode>
                <c:ptCount val="9"/>
                <c:pt idx="0">
                  <c:v>2012</c:v>
                </c:pt>
                <c:pt idx="1">
                  <c:v>2013</c:v>
                </c:pt>
                <c:pt idx="2">
                  <c:v>2014</c:v>
                </c:pt>
                <c:pt idx="3">
                  <c:v>2015</c:v>
                </c:pt>
                <c:pt idx="4">
                  <c:v>2016</c:v>
                </c:pt>
                <c:pt idx="5">
                  <c:v>2017</c:v>
                </c:pt>
                <c:pt idx="6">
                  <c:v>2018</c:v>
                </c:pt>
                <c:pt idx="7">
                  <c:v>2019</c:v>
                </c:pt>
                <c:pt idx="8" formatCode="mmm\-yy">
                  <c:v>44075</c:v>
                </c:pt>
              </c:numCache>
            </c:numRef>
          </c:cat>
          <c:val>
            <c:numRef>
              <c:f>'g20.9'!$K$59:$K$67</c:f>
              <c:numCache>
                <c:formatCode>0.0</c:formatCode>
                <c:ptCount val="9"/>
                <c:pt idx="0">
                  <c:v>47.345134722473539</c:v>
                </c:pt>
                <c:pt idx="1">
                  <c:v>46.809957069657941</c:v>
                </c:pt>
                <c:pt idx="2">
                  <c:v>47.376069858170169</c:v>
                </c:pt>
                <c:pt idx="3">
                  <c:v>46.564142559191787</c:v>
                </c:pt>
                <c:pt idx="4">
                  <c:v>44.301005784571949</c:v>
                </c:pt>
                <c:pt idx="5">
                  <c:v>48.330535748904673</c:v>
                </c:pt>
                <c:pt idx="6">
                  <c:v>45.142714918670471</c:v>
                </c:pt>
                <c:pt idx="7">
                  <c:v>49.108425544082522</c:v>
                </c:pt>
                <c:pt idx="8">
                  <c:v>52.510385295894061</c:v>
                </c:pt>
              </c:numCache>
            </c:numRef>
          </c:val>
          <c:extLst>
            <c:ext xmlns:c16="http://schemas.microsoft.com/office/drawing/2014/chart" uri="{C3380CC4-5D6E-409C-BE32-E72D297353CC}">
              <c16:uniqueId val="{00000000-9123-4E7F-A88E-BACEA7764A13}"/>
            </c:ext>
          </c:extLst>
        </c:ser>
        <c:ser>
          <c:idx val="1"/>
          <c:order val="1"/>
          <c:tx>
            <c:strRef>
              <c:f>'g20.9'!$L$58</c:f>
              <c:strCache>
                <c:ptCount val="1"/>
                <c:pt idx="0">
                  <c:v>NE</c:v>
                </c:pt>
              </c:strCache>
            </c:strRef>
          </c:tx>
          <c:spPr>
            <a:solidFill>
              <a:srgbClr val="FF0000"/>
            </a:solidFill>
            <a:ln>
              <a:noFill/>
            </a:ln>
            <a:effectLst/>
          </c:spPr>
          <c:invertIfNegative val="0"/>
          <c:cat>
            <c:numRef>
              <c:f>'g20.9'!$J$59:$J$67</c:f>
              <c:numCache>
                <c:formatCode>General</c:formatCode>
                <c:ptCount val="9"/>
                <c:pt idx="0">
                  <c:v>2012</c:v>
                </c:pt>
                <c:pt idx="1">
                  <c:v>2013</c:v>
                </c:pt>
                <c:pt idx="2">
                  <c:v>2014</c:v>
                </c:pt>
                <c:pt idx="3">
                  <c:v>2015</c:v>
                </c:pt>
                <c:pt idx="4">
                  <c:v>2016</c:v>
                </c:pt>
                <c:pt idx="5">
                  <c:v>2017</c:v>
                </c:pt>
                <c:pt idx="6">
                  <c:v>2018</c:v>
                </c:pt>
                <c:pt idx="7">
                  <c:v>2019</c:v>
                </c:pt>
                <c:pt idx="8" formatCode="mmm\-yy">
                  <c:v>44075</c:v>
                </c:pt>
              </c:numCache>
            </c:numRef>
          </c:cat>
          <c:val>
            <c:numRef>
              <c:f>'g20.9'!$L$59:$L$67</c:f>
              <c:numCache>
                <c:formatCode>0.0</c:formatCode>
                <c:ptCount val="9"/>
                <c:pt idx="0">
                  <c:v>59.462089575941157</c:v>
                </c:pt>
                <c:pt idx="1">
                  <c:v>59.324569160698871</c:v>
                </c:pt>
                <c:pt idx="2">
                  <c:v>60.46522648379905</c:v>
                </c:pt>
                <c:pt idx="3">
                  <c:v>60.154093246828133</c:v>
                </c:pt>
                <c:pt idx="4">
                  <c:v>58.17707888214683</c:v>
                </c:pt>
                <c:pt idx="5">
                  <c:v>59.077254377941301</c:v>
                </c:pt>
                <c:pt idx="6">
                  <c:v>61.608940799893709</c:v>
                </c:pt>
                <c:pt idx="7">
                  <c:v>62.626071736912195</c:v>
                </c:pt>
                <c:pt idx="8">
                  <c:v>65.948034900644942</c:v>
                </c:pt>
              </c:numCache>
            </c:numRef>
          </c:val>
          <c:extLst>
            <c:ext xmlns:c16="http://schemas.microsoft.com/office/drawing/2014/chart" uri="{C3380CC4-5D6E-409C-BE32-E72D297353CC}">
              <c16:uniqueId val="{00000001-9123-4E7F-A88E-BACEA7764A13}"/>
            </c:ext>
          </c:extLst>
        </c:ser>
        <c:dLbls>
          <c:showLegendKey val="0"/>
          <c:showVal val="0"/>
          <c:showCatName val="0"/>
          <c:showSerName val="0"/>
          <c:showPercent val="0"/>
          <c:showBubbleSize val="0"/>
        </c:dLbls>
        <c:gapWidth val="219"/>
        <c:axId val="608836416"/>
        <c:axId val="608836744"/>
      </c:barChart>
      <c:lineChart>
        <c:grouping val="standard"/>
        <c:varyColors val="0"/>
        <c:ser>
          <c:idx val="2"/>
          <c:order val="2"/>
          <c:tx>
            <c:strRef>
              <c:f>'g20.9'!$M$58</c:f>
              <c:strCache>
                <c:ptCount val="1"/>
                <c:pt idx="0">
                  <c:v>SE</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'g20.9'!$J$59:$J$67</c:f>
              <c:numCache>
                <c:formatCode>General</c:formatCode>
                <c:ptCount val="9"/>
                <c:pt idx="0">
                  <c:v>2012</c:v>
                </c:pt>
                <c:pt idx="1">
                  <c:v>2013</c:v>
                </c:pt>
                <c:pt idx="2">
                  <c:v>2014</c:v>
                </c:pt>
                <c:pt idx="3">
                  <c:v>2015</c:v>
                </c:pt>
                <c:pt idx="4">
                  <c:v>2016</c:v>
                </c:pt>
                <c:pt idx="5">
                  <c:v>2017</c:v>
                </c:pt>
                <c:pt idx="6">
                  <c:v>2018</c:v>
                </c:pt>
                <c:pt idx="7">
                  <c:v>2019</c:v>
                </c:pt>
                <c:pt idx="8" formatCode="mmm\-yy">
                  <c:v>44075</c:v>
                </c:pt>
              </c:numCache>
            </c:numRef>
          </c:cat>
          <c:val>
            <c:numRef>
              <c:f>'g20.9'!$M$59:$M$67</c:f>
              <c:numCache>
                <c:formatCode>0.0</c:formatCode>
                <c:ptCount val="9"/>
                <c:pt idx="0">
                  <c:v>59.710149058055691</c:v>
                </c:pt>
                <c:pt idx="1">
                  <c:v>59.64933967900776</c:v>
                </c:pt>
                <c:pt idx="2">
                  <c:v>60.256865079451451</c:v>
                </c:pt>
                <c:pt idx="3">
                  <c:v>59.700886905106955</c:v>
                </c:pt>
                <c:pt idx="4">
                  <c:v>56.024056841871761</c:v>
                </c:pt>
                <c:pt idx="5">
                  <c:v>56.725747086637547</c:v>
                </c:pt>
                <c:pt idx="6">
                  <c:v>61.209070168485766</c:v>
                </c:pt>
                <c:pt idx="7">
                  <c:v>63.360759956824793</c:v>
                </c:pt>
                <c:pt idx="8">
                  <c:v>66.722887627425919</c:v>
                </c:pt>
              </c:numCache>
            </c:numRef>
          </c:val>
          <c:smooth val="0"/>
          <c:extLst>
            <c:ext xmlns:c16="http://schemas.microsoft.com/office/drawing/2014/chart" uri="{C3380CC4-5D6E-409C-BE32-E72D297353CC}">
              <c16:uniqueId val="{00000002-9123-4E7F-A88E-BACEA7764A13}"/>
            </c:ext>
          </c:extLst>
        </c:ser>
        <c:dLbls>
          <c:showLegendKey val="0"/>
          <c:showVal val="0"/>
          <c:showCatName val="0"/>
          <c:showSerName val="0"/>
          <c:showPercent val="0"/>
          <c:showBubbleSize val="0"/>
        </c:dLbls>
        <c:marker val="1"/>
        <c:smooth val="0"/>
        <c:axId val="608836416"/>
        <c:axId val="608836744"/>
      </c:lineChart>
      <c:catAx>
        <c:axId val="60883641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08836744"/>
        <c:crosses val="autoZero"/>
        <c:auto val="1"/>
        <c:lblAlgn val="ctr"/>
        <c:lblOffset val="100"/>
        <c:noMultiLvlLbl val="0"/>
      </c:catAx>
      <c:valAx>
        <c:axId val="608836744"/>
        <c:scaling>
          <c:orientation val="minMax"/>
        </c:scaling>
        <c:delete val="1"/>
        <c:axPos val="l"/>
        <c:numFmt formatCode="0.0" sourceLinked="1"/>
        <c:majorTickMark val="none"/>
        <c:minorTickMark val="none"/>
        <c:tickLblPos val="nextTo"/>
        <c:crossAx val="608836416"/>
        <c:crosses val="autoZero"/>
        <c:crossBetween val="between"/>
      </c:valAx>
      <c:spPr>
        <a:noFill/>
        <a:ln>
          <a:noFill/>
        </a:ln>
        <a:effectLst/>
      </c:spPr>
    </c:plotArea>
    <c:legend>
      <c:legendPos val="b"/>
      <c:layout>
        <c:manualLayout>
          <c:xMode val="edge"/>
          <c:yMode val="edge"/>
          <c:x val="0.37588779527559057"/>
          <c:y val="0.8275774094671734"/>
          <c:w val="0.57877974628171491"/>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a:t>
            </a:r>
          </a:p>
        </c:rich>
      </c:tx>
      <c:layout>
        <c:manualLayout>
          <c:xMode val="edge"/>
          <c:yMode val="edge"/>
          <c:x val="8.3193350831145887E-3"/>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3.0555555555555555E-2"/>
          <c:y val="5.1875182268883033E-2"/>
          <c:w val="0.93888888888888888"/>
          <c:h val="0.73482210557013694"/>
        </c:manualLayout>
      </c:layout>
      <c:barChart>
        <c:barDir val="col"/>
        <c:grouping val="clustered"/>
        <c:varyColors val="0"/>
        <c:ser>
          <c:idx val="0"/>
          <c:order val="0"/>
          <c:tx>
            <c:strRef>
              <c:f>'g20.10'!$K$53</c:f>
              <c:strCache>
                <c:ptCount val="1"/>
                <c:pt idx="0">
                  <c:v>BR</c:v>
                </c:pt>
              </c:strCache>
            </c:strRef>
          </c:tx>
          <c:spPr>
            <a:solidFill>
              <a:srgbClr val="FFC000"/>
            </a:solidFill>
            <a:ln>
              <a:noFill/>
            </a:ln>
            <a:effectLst/>
          </c:spPr>
          <c:invertIfNegative val="0"/>
          <c:cat>
            <c:numRef>
              <c:f>'g20.10'!$J$54:$J$62</c:f>
              <c:numCache>
                <c:formatCode>General</c:formatCode>
                <c:ptCount val="9"/>
                <c:pt idx="0">
                  <c:v>2012</c:v>
                </c:pt>
                <c:pt idx="1">
                  <c:v>2013</c:v>
                </c:pt>
                <c:pt idx="2">
                  <c:v>2014</c:v>
                </c:pt>
                <c:pt idx="3">
                  <c:v>2015</c:v>
                </c:pt>
                <c:pt idx="4">
                  <c:v>2016</c:v>
                </c:pt>
                <c:pt idx="5">
                  <c:v>2017</c:v>
                </c:pt>
                <c:pt idx="6">
                  <c:v>2018</c:v>
                </c:pt>
                <c:pt idx="7">
                  <c:v>2019</c:v>
                </c:pt>
                <c:pt idx="8" formatCode="mmm\-yy">
                  <c:v>44075</c:v>
                </c:pt>
              </c:numCache>
            </c:numRef>
          </c:cat>
          <c:val>
            <c:numRef>
              <c:f>'g20.10'!$K$54:$K$62</c:f>
              <c:numCache>
                <c:formatCode>0.0</c:formatCode>
                <c:ptCount val="9"/>
                <c:pt idx="0">
                  <c:v>21.191266193373199</c:v>
                </c:pt>
                <c:pt idx="1">
                  <c:v>19.846676846143062</c:v>
                </c:pt>
                <c:pt idx="2">
                  <c:v>15.621966041513016</c:v>
                </c:pt>
                <c:pt idx="3">
                  <c:v>18.259568517090983</c:v>
                </c:pt>
                <c:pt idx="4">
                  <c:v>14.549322777164539</c:v>
                </c:pt>
                <c:pt idx="5">
                  <c:v>12.840928851996248</c:v>
                </c:pt>
                <c:pt idx="6">
                  <c:v>11.171156462847904</c:v>
                </c:pt>
                <c:pt idx="7">
                  <c:v>9.8792653372109136</c:v>
                </c:pt>
                <c:pt idx="8">
                  <c:v>9.686338811145923</c:v>
                </c:pt>
              </c:numCache>
            </c:numRef>
          </c:val>
          <c:extLst>
            <c:ext xmlns:c16="http://schemas.microsoft.com/office/drawing/2014/chart" uri="{C3380CC4-5D6E-409C-BE32-E72D297353CC}">
              <c16:uniqueId val="{00000000-B5FC-4BF3-9703-42F6D7A68A54}"/>
            </c:ext>
          </c:extLst>
        </c:ser>
        <c:ser>
          <c:idx val="1"/>
          <c:order val="1"/>
          <c:tx>
            <c:strRef>
              <c:f>'g20.10'!$L$53</c:f>
              <c:strCache>
                <c:ptCount val="1"/>
                <c:pt idx="0">
                  <c:v>NE</c:v>
                </c:pt>
              </c:strCache>
            </c:strRef>
          </c:tx>
          <c:spPr>
            <a:solidFill>
              <a:srgbClr val="FF0000"/>
            </a:solidFill>
            <a:ln>
              <a:noFill/>
            </a:ln>
            <a:effectLst/>
          </c:spPr>
          <c:invertIfNegative val="0"/>
          <c:cat>
            <c:numRef>
              <c:f>'g20.10'!$J$54:$J$62</c:f>
              <c:numCache>
                <c:formatCode>General</c:formatCode>
                <c:ptCount val="9"/>
                <c:pt idx="0">
                  <c:v>2012</c:v>
                </c:pt>
                <c:pt idx="1">
                  <c:v>2013</c:v>
                </c:pt>
                <c:pt idx="2">
                  <c:v>2014</c:v>
                </c:pt>
                <c:pt idx="3">
                  <c:v>2015</c:v>
                </c:pt>
                <c:pt idx="4">
                  <c:v>2016</c:v>
                </c:pt>
                <c:pt idx="5">
                  <c:v>2017</c:v>
                </c:pt>
                <c:pt idx="6">
                  <c:v>2018</c:v>
                </c:pt>
                <c:pt idx="7">
                  <c:v>2019</c:v>
                </c:pt>
                <c:pt idx="8" formatCode="mmm\-yy">
                  <c:v>44075</c:v>
                </c:pt>
              </c:numCache>
            </c:numRef>
          </c:cat>
          <c:val>
            <c:numRef>
              <c:f>'g20.10'!$L$54:$L$62</c:f>
              <c:numCache>
                <c:formatCode>0.0</c:formatCode>
                <c:ptCount val="9"/>
                <c:pt idx="0">
                  <c:v>15.401248994981968</c:v>
                </c:pt>
                <c:pt idx="1">
                  <c:v>15.071568015780517</c:v>
                </c:pt>
                <c:pt idx="2">
                  <c:v>14.080432804302845</c:v>
                </c:pt>
                <c:pt idx="3">
                  <c:v>12.410242268260799</c:v>
                </c:pt>
                <c:pt idx="4">
                  <c:v>11.598019062698196</c:v>
                </c:pt>
                <c:pt idx="5">
                  <c:v>9.4926142480394198</c:v>
                </c:pt>
                <c:pt idx="6">
                  <c:v>8.1913891957054918</c:v>
                </c:pt>
                <c:pt idx="7">
                  <c:v>7.0931688781934028</c:v>
                </c:pt>
                <c:pt idx="8">
                  <c:v>7.0068633555442226</c:v>
                </c:pt>
              </c:numCache>
            </c:numRef>
          </c:val>
          <c:extLst>
            <c:ext xmlns:c16="http://schemas.microsoft.com/office/drawing/2014/chart" uri="{C3380CC4-5D6E-409C-BE32-E72D297353CC}">
              <c16:uniqueId val="{00000001-B5FC-4BF3-9703-42F6D7A68A54}"/>
            </c:ext>
          </c:extLst>
        </c:ser>
        <c:dLbls>
          <c:showLegendKey val="0"/>
          <c:showVal val="0"/>
          <c:showCatName val="0"/>
          <c:showSerName val="0"/>
          <c:showPercent val="0"/>
          <c:showBubbleSize val="0"/>
        </c:dLbls>
        <c:gapWidth val="219"/>
        <c:axId val="608836416"/>
        <c:axId val="608836744"/>
      </c:barChart>
      <c:lineChart>
        <c:grouping val="standard"/>
        <c:varyColors val="0"/>
        <c:ser>
          <c:idx val="2"/>
          <c:order val="2"/>
          <c:tx>
            <c:strRef>
              <c:f>'g20.10'!$M$53</c:f>
              <c:strCache>
                <c:ptCount val="1"/>
                <c:pt idx="0">
                  <c:v>SE</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'g20.10'!$J$54:$J$62</c:f>
              <c:numCache>
                <c:formatCode>General</c:formatCode>
                <c:ptCount val="9"/>
                <c:pt idx="0">
                  <c:v>2012</c:v>
                </c:pt>
                <c:pt idx="1">
                  <c:v>2013</c:v>
                </c:pt>
                <c:pt idx="2">
                  <c:v>2014</c:v>
                </c:pt>
                <c:pt idx="3">
                  <c:v>2015</c:v>
                </c:pt>
                <c:pt idx="4">
                  <c:v>2016</c:v>
                </c:pt>
                <c:pt idx="5">
                  <c:v>2017</c:v>
                </c:pt>
                <c:pt idx="6">
                  <c:v>2018</c:v>
                </c:pt>
                <c:pt idx="7">
                  <c:v>2019</c:v>
                </c:pt>
                <c:pt idx="8" formatCode="mmm\-yy">
                  <c:v>44075</c:v>
                </c:pt>
              </c:numCache>
            </c:numRef>
          </c:cat>
          <c:val>
            <c:numRef>
              <c:f>'g20.10'!$M$54:$M$62</c:f>
              <c:numCache>
                <c:formatCode>0.0</c:formatCode>
                <c:ptCount val="9"/>
                <c:pt idx="0">
                  <c:v>15.242567440385969</c:v>
                </c:pt>
                <c:pt idx="1">
                  <c:v>15.08479537513035</c:v>
                </c:pt>
                <c:pt idx="2">
                  <c:v>14.552114908794895</c:v>
                </c:pt>
                <c:pt idx="3">
                  <c:v>14.287223924759591</c:v>
                </c:pt>
                <c:pt idx="4">
                  <c:v>13.482968036633039</c:v>
                </c:pt>
                <c:pt idx="5">
                  <c:v>10.459817268118236</c:v>
                </c:pt>
                <c:pt idx="6">
                  <c:v>8.9881013269838927</c:v>
                </c:pt>
                <c:pt idx="7">
                  <c:v>7.7079341533263293</c:v>
                </c:pt>
                <c:pt idx="8">
                  <c:v>7.731394207866976</c:v>
                </c:pt>
              </c:numCache>
            </c:numRef>
          </c:val>
          <c:smooth val="0"/>
          <c:extLst>
            <c:ext xmlns:c16="http://schemas.microsoft.com/office/drawing/2014/chart" uri="{C3380CC4-5D6E-409C-BE32-E72D297353CC}">
              <c16:uniqueId val="{00000002-B5FC-4BF3-9703-42F6D7A68A54}"/>
            </c:ext>
          </c:extLst>
        </c:ser>
        <c:dLbls>
          <c:showLegendKey val="0"/>
          <c:showVal val="0"/>
          <c:showCatName val="0"/>
          <c:showSerName val="0"/>
          <c:showPercent val="0"/>
          <c:showBubbleSize val="0"/>
        </c:dLbls>
        <c:marker val="1"/>
        <c:smooth val="0"/>
        <c:axId val="608836416"/>
        <c:axId val="608836744"/>
      </c:lineChart>
      <c:catAx>
        <c:axId val="60883641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08836744"/>
        <c:crosses val="autoZero"/>
        <c:auto val="1"/>
        <c:lblAlgn val="ctr"/>
        <c:lblOffset val="100"/>
        <c:noMultiLvlLbl val="0"/>
      </c:catAx>
      <c:valAx>
        <c:axId val="608836744"/>
        <c:scaling>
          <c:orientation val="minMax"/>
        </c:scaling>
        <c:delete val="1"/>
        <c:axPos val="l"/>
        <c:numFmt formatCode="0.0" sourceLinked="1"/>
        <c:majorTickMark val="none"/>
        <c:minorTickMark val="none"/>
        <c:tickLblPos val="nextTo"/>
        <c:crossAx val="608836416"/>
        <c:crosses val="autoZero"/>
        <c:crossBetween val="between"/>
      </c:valAx>
      <c:spPr>
        <a:noFill/>
        <a:ln>
          <a:noFill/>
        </a:ln>
        <a:effectLst/>
      </c:spPr>
    </c:plotArea>
    <c:legend>
      <c:legendPos val="b"/>
      <c:layout>
        <c:manualLayout>
          <c:xMode val="edge"/>
          <c:yMode val="edge"/>
          <c:x val="0.52866557305336848"/>
          <c:y val="0.85995261009040536"/>
          <c:w val="0.42600196850393707"/>
          <c:h val="9.37510936132983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2019</a:t>
            </a:r>
          </a:p>
        </c:rich>
      </c:tx>
      <c:layout>
        <c:manualLayout>
          <c:xMode val="edge"/>
          <c:yMode val="edge"/>
          <c:x val="2.3888888888889265E-3"/>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7.7094925634295708E-2"/>
          <c:y val="0.17005964918991692"/>
          <c:w val="0.92290507436570424"/>
          <c:h val="0.7718545301534846"/>
        </c:manualLayout>
      </c:layout>
      <c:barChart>
        <c:barDir val="bar"/>
        <c:grouping val="clustered"/>
        <c:varyColors val="0"/>
        <c:ser>
          <c:idx val="0"/>
          <c:order val="0"/>
          <c:tx>
            <c:strRef>
              <c:f>'g20.11'!$N$41</c:f>
              <c:strCache>
                <c:ptCount val="1"/>
                <c:pt idx="0">
                  <c:v>2019</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00F9-4146-B3F0-532100CB1C0E}"/>
              </c:ext>
            </c:extLst>
          </c:dPt>
          <c:dPt>
            <c:idx val="1"/>
            <c:invertIfNegative val="0"/>
            <c:bubble3D val="0"/>
            <c:spPr>
              <a:solidFill>
                <a:srgbClr val="FF2121"/>
              </a:solidFill>
              <a:ln>
                <a:noFill/>
              </a:ln>
              <a:effectLst/>
            </c:spPr>
            <c:extLst>
              <c:ext xmlns:c16="http://schemas.microsoft.com/office/drawing/2014/chart" uri="{C3380CC4-5D6E-409C-BE32-E72D297353CC}">
                <c16:uniqueId val="{00000003-00F9-4146-B3F0-532100CB1C0E}"/>
              </c:ext>
            </c:extLst>
          </c:dPt>
          <c:dPt>
            <c:idx val="7"/>
            <c:invertIfNegative val="0"/>
            <c:bubble3D val="0"/>
            <c:spPr>
              <a:solidFill>
                <a:srgbClr val="00B050"/>
              </a:solidFill>
              <a:ln>
                <a:noFill/>
              </a:ln>
              <a:effectLst/>
            </c:spPr>
            <c:extLst>
              <c:ext xmlns:c16="http://schemas.microsoft.com/office/drawing/2014/chart" uri="{C3380CC4-5D6E-409C-BE32-E72D297353CC}">
                <c16:uniqueId val="{00000008-00F9-4146-B3F0-532100CB1C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'g20.11'!$M$42:$M$49</c:f>
              <c:strCache>
                <c:ptCount val="8"/>
                <c:pt idx="0">
                  <c:v>BR</c:v>
                </c:pt>
                <c:pt idx="1">
                  <c:v>NE</c:v>
                </c:pt>
                <c:pt idx="2">
                  <c:v>PB</c:v>
                </c:pt>
                <c:pt idx="3">
                  <c:v>CE</c:v>
                </c:pt>
                <c:pt idx="4">
                  <c:v>AM</c:v>
                </c:pt>
                <c:pt idx="5">
                  <c:v>PE</c:v>
                </c:pt>
                <c:pt idx="6">
                  <c:v>RR</c:v>
                </c:pt>
                <c:pt idx="7">
                  <c:v>SE</c:v>
                </c:pt>
              </c:strCache>
            </c:strRef>
          </c:cat>
          <c:val>
            <c:numRef>
              <c:f>'g20.11'!$N$42:$N$49</c:f>
              <c:numCache>
                <c:formatCode>0.000</c:formatCode>
                <c:ptCount val="8"/>
                <c:pt idx="0">
                  <c:v>0.54287100816932377</c:v>
                </c:pt>
                <c:pt idx="1">
                  <c:v>0.55880504183621849</c:v>
                </c:pt>
                <c:pt idx="2">
                  <c:v>0.55934226659060893</c:v>
                </c:pt>
                <c:pt idx="3">
                  <c:v>0.56126974175463107</c:v>
                </c:pt>
                <c:pt idx="4">
                  <c:v>0.56812279561748857</c:v>
                </c:pt>
                <c:pt idx="5">
                  <c:v>0.57264148853843566</c:v>
                </c:pt>
                <c:pt idx="6">
                  <c:v>0.57643789860609385</c:v>
                </c:pt>
                <c:pt idx="7">
                  <c:v>0.58032221930315431</c:v>
                </c:pt>
              </c:numCache>
            </c:numRef>
          </c:val>
          <c:extLst>
            <c:ext xmlns:c16="http://schemas.microsoft.com/office/drawing/2014/chart" uri="{C3380CC4-5D6E-409C-BE32-E72D297353CC}">
              <c16:uniqueId val="{00000006-00F9-4146-B3F0-532100CB1C0E}"/>
            </c:ext>
          </c:extLst>
        </c:ser>
        <c:dLbls>
          <c:showLegendKey val="0"/>
          <c:showVal val="0"/>
          <c:showCatName val="0"/>
          <c:showSerName val="0"/>
          <c:showPercent val="0"/>
          <c:showBubbleSize val="0"/>
        </c:dLbls>
        <c:gapWidth val="50"/>
        <c:axId val="597569464"/>
        <c:axId val="597570120"/>
      </c:barChart>
      <c:catAx>
        <c:axId val="597569464"/>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7570120"/>
        <c:crosses val="autoZero"/>
        <c:auto val="1"/>
        <c:lblAlgn val="ctr"/>
        <c:lblOffset val="100"/>
        <c:noMultiLvlLbl val="0"/>
      </c:catAx>
      <c:valAx>
        <c:axId val="597570120"/>
        <c:scaling>
          <c:orientation val="minMax"/>
        </c:scaling>
        <c:delete val="1"/>
        <c:axPos val="b"/>
        <c:numFmt formatCode="0.000" sourceLinked="1"/>
        <c:majorTickMark val="none"/>
        <c:minorTickMark val="none"/>
        <c:tickLblPos val="nextTo"/>
        <c:crossAx val="597569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pt-BR" sz="1000"/>
              <a:t>Diferença 2019-2012</a:t>
            </a:r>
          </a:p>
        </c:rich>
      </c:tx>
      <c:layout>
        <c:manualLayout>
          <c:xMode val="edge"/>
          <c:yMode val="edge"/>
          <c:x val="1.3263342082239719E-3"/>
          <c:y val="1.066666666666666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'g20.11'!$R$41</c:f>
              <c:strCache>
                <c:ptCount val="1"/>
                <c:pt idx="0">
                  <c:v>2019-2012</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8E13-434A-A219-62B372B5FF44}"/>
              </c:ext>
            </c:extLst>
          </c:dPt>
          <c:dPt>
            <c:idx val="1"/>
            <c:invertIfNegative val="0"/>
            <c:bubble3D val="0"/>
            <c:spPr>
              <a:solidFill>
                <a:srgbClr val="FF2121"/>
              </a:solidFill>
              <a:ln>
                <a:noFill/>
              </a:ln>
              <a:effectLst/>
            </c:spPr>
            <c:extLst>
              <c:ext xmlns:c16="http://schemas.microsoft.com/office/drawing/2014/chart" uri="{C3380CC4-5D6E-409C-BE32-E72D297353CC}">
                <c16:uniqueId val="{00000003-8E13-434A-A219-62B372B5FF44}"/>
              </c:ext>
            </c:extLst>
          </c:dPt>
          <c:dPt>
            <c:idx val="2"/>
            <c:invertIfNegative val="0"/>
            <c:bubble3D val="0"/>
            <c:spPr>
              <a:solidFill>
                <a:srgbClr val="00B050"/>
              </a:solidFill>
              <a:ln>
                <a:noFill/>
              </a:ln>
              <a:effectLst/>
            </c:spPr>
            <c:extLst>
              <c:ext xmlns:c16="http://schemas.microsoft.com/office/drawing/2014/chart" uri="{C3380CC4-5D6E-409C-BE32-E72D297353CC}">
                <c16:uniqueId val="{00000005-8E13-434A-A219-62B372B5FF44}"/>
              </c:ext>
            </c:extLst>
          </c:dPt>
          <c:cat>
            <c:strRef>
              <c:f>'g20.11'!$Q$42:$Q$50</c:f>
              <c:strCache>
                <c:ptCount val="9"/>
                <c:pt idx="0">
                  <c:v>BR</c:v>
                </c:pt>
                <c:pt idx="1">
                  <c:v>NE</c:v>
                </c:pt>
                <c:pt idx="2">
                  <c:v>SE</c:v>
                </c:pt>
                <c:pt idx="3">
                  <c:v>RR</c:v>
                </c:pt>
                <c:pt idx="4">
                  <c:v>ES</c:v>
                </c:pt>
                <c:pt idx="5">
                  <c:v>MA</c:v>
                </c:pt>
                <c:pt idx="6">
                  <c:v>PI</c:v>
                </c:pt>
                <c:pt idx="7">
                  <c:v>PB</c:v>
                </c:pt>
                <c:pt idx="8">
                  <c:v>RN</c:v>
                </c:pt>
              </c:strCache>
            </c:strRef>
          </c:cat>
          <c:val>
            <c:numRef>
              <c:f>'g20.11'!$R$42:$R$50</c:f>
              <c:numCache>
                <c:formatCode>0.000</c:formatCode>
                <c:ptCount val="9"/>
                <c:pt idx="0">
                  <c:v>2.5299658793260793E-3</c:v>
                </c:pt>
                <c:pt idx="1">
                  <c:v>1.3162011758956815E-2</c:v>
                </c:pt>
                <c:pt idx="2">
                  <c:v>1.0306827786215944E-2</c:v>
                </c:pt>
                <c:pt idx="3">
                  <c:v>2.5794109777538043E-2</c:v>
                </c:pt>
                <c:pt idx="4">
                  <c:v>2.9869871381612734E-2</c:v>
                </c:pt>
                <c:pt idx="5">
                  <c:v>3.3361473617604387E-2</c:v>
                </c:pt>
                <c:pt idx="6">
                  <c:v>4.2414459276982841E-2</c:v>
                </c:pt>
                <c:pt idx="7">
                  <c:v>4.3390643799578132E-2</c:v>
                </c:pt>
                <c:pt idx="8">
                  <c:v>4.529681946383679E-2</c:v>
                </c:pt>
              </c:numCache>
            </c:numRef>
          </c:val>
          <c:extLst>
            <c:ext xmlns:c16="http://schemas.microsoft.com/office/drawing/2014/chart" uri="{C3380CC4-5D6E-409C-BE32-E72D297353CC}">
              <c16:uniqueId val="{00000006-8E13-434A-A219-62B372B5FF44}"/>
            </c:ext>
          </c:extLst>
        </c:ser>
        <c:dLbls>
          <c:showLegendKey val="0"/>
          <c:showVal val="0"/>
          <c:showCatName val="0"/>
          <c:showSerName val="0"/>
          <c:showPercent val="0"/>
          <c:showBubbleSize val="0"/>
        </c:dLbls>
        <c:gapWidth val="50"/>
        <c:axId val="370497760"/>
        <c:axId val="370498088"/>
      </c:barChart>
      <c:catAx>
        <c:axId val="370497760"/>
        <c:scaling>
          <c:orientation val="minMax"/>
        </c:scaling>
        <c:delete val="0"/>
        <c:axPos val="l"/>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0498088"/>
        <c:crosses val="autoZero"/>
        <c:auto val="1"/>
        <c:lblAlgn val="ctr"/>
        <c:lblOffset val="100"/>
        <c:noMultiLvlLbl val="0"/>
      </c:catAx>
      <c:valAx>
        <c:axId val="370498088"/>
        <c:scaling>
          <c:orientation val="minMax"/>
        </c:scaling>
        <c:delete val="1"/>
        <c:axPos val="b"/>
        <c:numFmt formatCode="0.000" sourceLinked="1"/>
        <c:majorTickMark val="none"/>
        <c:minorTickMark val="none"/>
        <c:tickLblPos val="nextTo"/>
        <c:crossAx val="37049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'g20.12'!$B$31</c:f>
              <c:strCache>
                <c:ptCount val="1"/>
                <c:pt idx="0">
                  <c:v>Brasil</c:v>
                </c:pt>
              </c:strCache>
            </c:strRef>
          </c:tx>
          <c:spPr>
            <a:solidFill>
              <a:srgbClr val="FFC000"/>
            </a:solidFill>
            <a:ln>
              <a:noFill/>
            </a:ln>
            <a:effectLst/>
          </c:spPr>
          <c:invertIfNegative val="0"/>
          <c:cat>
            <c:numRef>
              <c:f>'g20.12'!$C$30:$J$30</c:f>
              <c:numCache>
                <c:formatCode>General</c:formatCode>
                <c:ptCount val="8"/>
                <c:pt idx="0">
                  <c:v>2012</c:v>
                </c:pt>
                <c:pt idx="1">
                  <c:v>2013</c:v>
                </c:pt>
                <c:pt idx="2">
                  <c:v>2014</c:v>
                </c:pt>
                <c:pt idx="3">
                  <c:v>2015</c:v>
                </c:pt>
                <c:pt idx="4">
                  <c:v>2016</c:v>
                </c:pt>
                <c:pt idx="5">
                  <c:v>2017</c:v>
                </c:pt>
                <c:pt idx="6">
                  <c:v>2018</c:v>
                </c:pt>
                <c:pt idx="7">
                  <c:v>2019</c:v>
                </c:pt>
              </c:numCache>
            </c:numRef>
          </c:cat>
          <c:val>
            <c:numRef>
              <c:f>'g20.12'!$C$31:$J$31</c:f>
              <c:numCache>
                <c:formatCode>0.000</c:formatCode>
                <c:ptCount val="8"/>
                <c:pt idx="0">
                  <c:v>0.54034104228999769</c:v>
                </c:pt>
                <c:pt idx="1">
                  <c:v>0.53251397078504881</c:v>
                </c:pt>
                <c:pt idx="2">
                  <c:v>0.52648049268429098</c:v>
                </c:pt>
                <c:pt idx="3">
                  <c:v>0.5241857705165136</c:v>
                </c:pt>
                <c:pt idx="4">
                  <c:v>0.53660469823290868</c:v>
                </c:pt>
                <c:pt idx="5">
                  <c:v>0.53833706146612736</c:v>
                </c:pt>
                <c:pt idx="6">
                  <c:v>0.54504935855483172</c:v>
                </c:pt>
                <c:pt idx="7">
                  <c:v>0.54287100816932377</c:v>
                </c:pt>
              </c:numCache>
            </c:numRef>
          </c:val>
          <c:extLst>
            <c:ext xmlns:c16="http://schemas.microsoft.com/office/drawing/2014/chart" uri="{C3380CC4-5D6E-409C-BE32-E72D297353CC}">
              <c16:uniqueId val="{00000000-B4F3-4637-A373-A535501DCAC2}"/>
            </c:ext>
          </c:extLst>
        </c:ser>
        <c:ser>
          <c:idx val="1"/>
          <c:order val="1"/>
          <c:tx>
            <c:strRef>
              <c:f>'g20.12'!$B$32</c:f>
              <c:strCache>
                <c:ptCount val="1"/>
                <c:pt idx="0">
                  <c:v>Nordeste</c:v>
                </c:pt>
              </c:strCache>
            </c:strRef>
          </c:tx>
          <c:spPr>
            <a:solidFill>
              <a:srgbClr val="FF0000"/>
            </a:solidFill>
            <a:ln>
              <a:noFill/>
            </a:ln>
            <a:effectLst/>
          </c:spPr>
          <c:invertIfNegative val="0"/>
          <c:cat>
            <c:numRef>
              <c:f>'g20.12'!$C$30:$J$30</c:f>
              <c:numCache>
                <c:formatCode>General</c:formatCode>
                <c:ptCount val="8"/>
                <c:pt idx="0">
                  <c:v>2012</c:v>
                </c:pt>
                <c:pt idx="1">
                  <c:v>2013</c:v>
                </c:pt>
                <c:pt idx="2">
                  <c:v>2014</c:v>
                </c:pt>
                <c:pt idx="3">
                  <c:v>2015</c:v>
                </c:pt>
                <c:pt idx="4">
                  <c:v>2016</c:v>
                </c:pt>
                <c:pt idx="5">
                  <c:v>2017</c:v>
                </c:pt>
                <c:pt idx="6">
                  <c:v>2018</c:v>
                </c:pt>
                <c:pt idx="7">
                  <c:v>2019</c:v>
                </c:pt>
              </c:numCache>
            </c:numRef>
          </c:cat>
          <c:val>
            <c:numRef>
              <c:f>'g20.12'!$C$32:$J$32</c:f>
              <c:numCache>
                <c:formatCode>0.000</c:formatCode>
                <c:ptCount val="8"/>
                <c:pt idx="0">
                  <c:v>0.54564303007726167</c:v>
                </c:pt>
                <c:pt idx="1">
                  <c:v>0.53708043470482814</c:v>
                </c:pt>
                <c:pt idx="2">
                  <c:v>0.53186282121365802</c:v>
                </c:pt>
                <c:pt idx="3">
                  <c:v>0.53301869141701319</c:v>
                </c:pt>
                <c:pt idx="4">
                  <c:v>0.54368315000198031</c:v>
                </c:pt>
                <c:pt idx="5">
                  <c:v>0.55417826320614916</c:v>
                </c:pt>
                <c:pt idx="6">
                  <c:v>0.54485368116503596</c:v>
                </c:pt>
                <c:pt idx="7">
                  <c:v>0.55880504183621849</c:v>
                </c:pt>
              </c:numCache>
            </c:numRef>
          </c:val>
          <c:extLst>
            <c:ext xmlns:c16="http://schemas.microsoft.com/office/drawing/2014/chart" uri="{C3380CC4-5D6E-409C-BE32-E72D297353CC}">
              <c16:uniqueId val="{00000001-B4F3-4637-A373-A535501DCAC2}"/>
            </c:ext>
          </c:extLst>
        </c:ser>
        <c:dLbls>
          <c:showLegendKey val="0"/>
          <c:showVal val="0"/>
          <c:showCatName val="0"/>
          <c:showSerName val="0"/>
          <c:showPercent val="0"/>
          <c:showBubbleSize val="0"/>
        </c:dLbls>
        <c:gapWidth val="150"/>
        <c:axId val="532675040"/>
        <c:axId val="532675368"/>
      </c:barChart>
      <c:lineChart>
        <c:grouping val="standard"/>
        <c:varyColors val="0"/>
        <c:ser>
          <c:idx val="2"/>
          <c:order val="2"/>
          <c:tx>
            <c:strRef>
              <c:f>'g20.12'!$B$33</c:f>
              <c:strCache>
                <c:ptCount val="1"/>
                <c:pt idx="0">
                  <c:v>Sergipe</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'g20.12'!$C$30:$J$30</c:f>
              <c:numCache>
                <c:formatCode>General</c:formatCode>
                <c:ptCount val="8"/>
                <c:pt idx="0">
                  <c:v>2012</c:v>
                </c:pt>
                <c:pt idx="1">
                  <c:v>2013</c:v>
                </c:pt>
                <c:pt idx="2">
                  <c:v>2014</c:v>
                </c:pt>
                <c:pt idx="3">
                  <c:v>2015</c:v>
                </c:pt>
                <c:pt idx="4">
                  <c:v>2016</c:v>
                </c:pt>
                <c:pt idx="5">
                  <c:v>2017</c:v>
                </c:pt>
                <c:pt idx="6">
                  <c:v>2018</c:v>
                </c:pt>
                <c:pt idx="7">
                  <c:v>2019</c:v>
                </c:pt>
              </c:numCache>
            </c:numRef>
          </c:cat>
          <c:val>
            <c:numRef>
              <c:f>'g20.12'!$C$33:$J$33</c:f>
              <c:numCache>
                <c:formatCode>0.000</c:formatCode>
                <c:ptCount val="8"/>
                <c:pt idx="0">
                  <c:v>0.57001539151693836</c:v>
                </c:pt>
                <c:pt idx="1">
                  <c:v>0.5699355663985759</c:v>
                </c:pt>
                <c:pt idx="2">
                  <c:v>0.54326717983624584</c:v>
                </c:pt>
                <c:pt idx="3">
                  <c:v>0.53870262773561417</c:v>
                </c:pt>
                <c:pt idx="4">
                  <c:v>0.5635211861601892</c:v>
                </c:pt>
                <c:pt idx="5">
                  <c:v>0.54643172141799901</c:v>
                </c:pt>
                <c:pt idx="6">
                  <c:v>0.57457736367465273</c:v>
                </c:pt>
                <c:pt idx="7">
                  <c:v>0.58032221930315431</c:v>
                </c:pt>
              </c:numCache>
            </c:numRef>
          </c:val>
          <c:smooth val="0"/>
          <c:extLst>
            <c:ext xmlns:c16="http://schemas.microsoft.com/office/drawing/2014/chart" uri="{C3380CC4-5D6E-409C-BE32-E72D297353CC}">
              <c16:uniqueId val="{00000003-B4F3-4637-A373-A535501DCAC2}"/>
            </c:ext>
          </c:extLst>
        </c:ser>
        <c:dLbls>
          <c:showLegendKey val="0"/>
          <c:showVal val="0"/>
          <c:showCatName val="0"/>
          <c:showSerName val="0"/>
          <c:showPercent val="0"/>
          <c:showBubbleSize val="0"/>
        </c:dLbls>
        <c:marker val="1"/>
        <c:smooth val="0"/>
        <c:axId val="532675040"/>
        <c:axId val="532675368"/>
      </c:lineChart>
      <c:catAx>
        <c:axId val="53267504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2675368"/>
        <c:crosses val="autoZero"/>
        <c:auto val="1"/>
        <c:lblAlgn val="ctr"/>
        <c:lblOffset val="100"/>
        <c:noMultiLvlLbl val="0"/>
      </c:catAx>
      <c:valAx>
        <c:axId val="532675368"/>
        <c:scaling>
          <c:orientation val="minMax"/>
        </c:scaling>
        <c:delete val="1"/>
        <c:axPos val="l"/>
        <c:numFmt formatCode="0.000" sourceLinked="1"/>
        <c:majorTickMark val="none"/>
        <c:minorTickMark val="none"/>
        <c:tickLblPos val="nextTo"/>
        <c:crossAx val="532675040"/>
        <c:crosses val="autoZero"/>
        <c:crossBetween val="between"/>
      </c:valAx>
      <c:spPr>
        <a:noFill/>
        <a:ln>
          <a:noFill/>
        </a:ln>
        <a:effectLst/>
      </c:spPr>
    </c:plotArea>
    <c:legend>
      <c:legendPos val="b"/>
      <c:layout>
        <c:manualLayout>
          <c:xMode val="edge"/>
          <c:yMode val="edge"/>
          <c:x val="0.45581058617672782"/>
          <c:y val="0.85314143109160534"/>
          <c:w val="0.51060104986876642"/>
          <c:h val="9.221376016522524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4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3.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 Id="rId4" Type="http://schemas.openxmlformats.org/officeDocument/2006/relationships/chart" Target="../charts/chart37.xml"/></Relationships>
</file>

<file path=xl/drawings/_rels/drawing44.xml.rels><?xml version="1.0" encoding="UTF-8" standalone="yes"?>
<Relationships xmlns="http://schemas.openxmlformats.org/package/2006/relationships"><Relationship Id="rId1" Type="http://schemas.openxmlformats.org/officeDocument/2006/relationships/image" Target="../media/image3.png"/></Relationships>
</file>

<file path=xl/drawings/_rels/drawing45.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45.xml"/><Relationship Id="rId1" Type="http://schemas.openxmlformats.org/officeDocument/2006/relationships/chart" Target="../charts/chart44.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62.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64.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66.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8.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70.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72.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74.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76.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78.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80.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82.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84.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86.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88.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90.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92.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94.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96.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98.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00.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02.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04.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05.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06.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08.xml.rels><?xml version="1.0" encoding="UTF-8" standalone="yes"?>
<Relationships xmlns="http://schemas.openxmlformats.org/package/2006/relationships"><Relationship Id="rId2" Type="http://schemas.openxmlformats.org/officeDocument/2006/relationships/chart" Target="../charts/chart79.xml"/><Relationship Id="rId1" Type="http://schemas.openxmlformats.org/officeDocument/2006/relationships/chart" Target="../charts/chart78.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16.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18.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2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23.xml.rels><?xml version="1.0" encoding="UTF-8" standalone="yes"?>
<Relationships xmlns="http://schemas.openxmlformats.org/package/2006/relationships"><Relationship Id="rId2" Type="http://schemas.openxmlformats.org/officeDocument/2006/relationships/chart" Target="../charts/chart91.xml"/><Relationship Id="rId1" Type="http://schemas.openxmlformats.org/officeDocument/2006/relationships/chart" Target="../charts/chart90.xml"/></Relationships>
</file>

<file path=xl/drawings/_rels/drawing124.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26.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9.xml"/><Relationship Id="rId1" Type="http://schemas.openxmlformats.org/officeDocument/2006/relationships/chart" Target="../charts/chart98.xml"/></Relationships>
</file>

<file path=xl/drawings/_rels/drawing134.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140.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141.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image" Target="../media/image4.png"/></Relationships>
</file>

<file path=xl/drawings/_rels/drawing142.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144.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146.xml.rels><?xml version="1.0" encoding="UTF-8" standalone="yes"?>
<Relationships xmlns="http://schemas.openxmlformats.org/package/2006/relationships"><Relationship Id="rId1" Type="http://schemas.openxmlformats.org/officeDocument/2006/relationships/chart" Target="../charts/chart109.xml"/></Relationships>
</file>

<file path=xl/drawings/_rels/drawing148.xml.rels><?xml version="1.0" encoding="UTF-8" standalone="yes"?>
<Relationships xmlns="http://schemas.openxmlformats.org/package/2006/relationships"><Relationship Id="rId1" Type="http://schemas.openxmlformats.org/officeDocument/2006/relationships/chart" Target="../charts/chart110.xml"/></Relationships>
</file>

<file path=xl/drawings/_rels/drawing150.xml.rels><?xml version="1.0" encoding="UTF-8" standalone="yes"?>
<Relationships xmlns="http://schemas.openxmlformats.org/package/2006/relationships"><Relationship Id="rId1" Type="http://schemas.openxmlformats.org/officeDocument/2006/relationships/chart" Target="../charts/chart111.xml"/></Relationships>
</file>

<file path=xl/drawings/_rels/drawing152.xml.rels><?xml version="1.0" encoding="UTF-8" standalone="yes"?>
<Relationships xmlns="http://schemas.openxmlformats.org/package/2006/relationships"><Relationship Id="rId2" Type="http://schemas.openxmlformats.org/officeDocument/2006/relationships/chart" Target="../charts/chart113.xml"/><Relationship Id="rId1" Type="http://schemas.openxmlformats.org/officeDocument/2006/relationships/chart" Target="../charts/chart112.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114.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115.xml"/></Relationships>
</file>

<file path=xl/drawings/_rels/drawing158.xml.rels><?xml version="1.0" encoding="UTF-8" standalone="yes"?>
<Relationships xmlns="http://schemas.openxmlformats.org/package/2006/relationships"><Relationship Id="rId2" Type="http://schemas.openxmlformats.org/officeDocument/2006/relationships/chart" Target="../charts/chart117.xml"/><Relationship Id="rId1" Type="http://schemas.openxmlformats.org/officeDocument/2006/relationships/chart" Target="../charts/chart116.xml"/></Relationships>
</file>

<file path=xl/drawings/_rels/drawing160.xml.rels><?xml version="1.0" encoding="UTF-8" standalone="yes"?>
<Relationships xmlns="http://schemas.openxmlformats.org/package/2006/relationships"><Relationship Id="rId1" Type="http://schemas.openxmlformats.org/officeDocument/2006/relationships/chart" Target="../charts/chart118.xml"/></Relationships>
</file>

<file path=xl/drawings/_rels/drawing162.xml.rels><?xml version="1.0" encoding="UTF-8" standalone="yes"?>
<Relationships xmlns="http://schemas.openxmlformats.org/package/2006/relationships"><Relationship Id="rId3" Type="http://schemas.openxmlformats.org/officeDocument/2006/relationships/image" Target="../media/image6.gif"/><Relationship Id="rId2" Type="http://schemas.openxmlformats.org/officeDocument/2006/relationships/image" Target="../media/image5.gif"/><Relationship Id="rId1" Type="http://schemas.openxmlformats.org/officeDocument/2006/relationships/chart" Target="../charts/chart119.xml"/></Relationships>
</file>

<file path=xl/drawings/_rels/drawing164.xml.rels><?xml version="1.0" encoding="UTF-8" standalone="yes"?>
<Relationships xmlns="http://schemas.openxmlformats.org/package/2006/relationships"><Relationship Id="rId3" Type="http://schemas.openxmlformats.org/officeDocument/2006/relationships/image" Target="../media/image6.gif"/><Relationship Id="rId2" Type="http://schemas.openxmlformats.org/officeDocument/2006/relationships/image" Target="../media/image5.gif"/><Relationship Id="rId1" Type="http://schemas.openxmlformats.org/officeDocument/2006/relationships/chart" Target="../charts/chart120.xml"/></Relationships>
</file>

<file path=xl/drawings/_rels/drawing166.xml.rels><?xml version="1.0" encoding="UTF-8" standalone="yes"?>
<Relationships xmlns="http://schemas.openxmlformats.org/package/2006/relationships"><Relationship Id="rId1" Type="http://schemas.openxmlformats.org/officeDocument/2006/relationships/image" Target="../media/image5.gif"/></Relationships>
</file>

<file path=xl/drawings/_rels/drawing167.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168.xml.rels><?xml version="1.0" encoding="UTF-8" standalone="yes"?>
<Relationships xmlns="http://schemas.openxmlformats.org/package/2006/relationships"><Relationship Id="rId1" Type="http://schemas.openxmlformats.org/officeDocument/2006/relationships/chart" Target="../charts/chart123.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124.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125.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126.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127.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128.xml"/></Relationships>
</file>

<file path=xl/drawings/_rels/drawing178.xml.rels><?xml version="1.0" encoding="UTF-8" standalone="yes"?>
<Relationships xmlns="http://schemas.openxmlformats.org/package/2006/relationships"><Relationship Id="rId1" Type="http://schemas.openxmlformats.org/officeDocument/2006/relationships/chart" Target="../charts/chart129.xml"/></Relationships>
</file>

<file path=xl/drawings/_rels/drawing179.xml.rels><?xml version="1.0" encoding="UTF-8" standalone="yes"?>
<Relationships xmlns="http://schemas.openxmlformats.org/package/2006/relationships"><Relationship Id="rId2" Type="http://schemas.openxmlformats.org/officeDocument/2006/relationships/chart" Target="../charts/chart131.xml"/><Relationship Id="rId1" Type="http://schemas.openxmlformats.org/officeDocument/2006/relationships/chart" Target="../charts/chart130.xml"/></Relationships>
</file>

<file path=xl/drawings/_rels/drawing182.xml.rels><?xml version="1.0" encoding="UTF-8" standalone="yes"?>
<Relationships xmlns="http://schemas.openxmlformats.org/package/2006/relationships"><Relationship Id="rId1" Type="http://schemas.openxmlformats.org/officeDocument/2006/relationships/chart" Target="../charts/chart132.xml"/></Relationships>
</file>

<file path=xl/drawings/_rels/drawing183.xml.rels><?xml version="1.0" encoding="UTF-8" standalone="yes"?>
<Relationships xmlns="http://schemas.openxmlformats.org/package/2006/relationships"><Relationship Id="rId2" Type="http://schemas.openxmlformats.org/officeDocument/2006/relationships/chart" Target="../charts/chart134.xml"/><Relationship Id="rId1" Type="http://schemas.openxmlformats.org/officeDocument/2006/relationships/chart" Target="../charts/chart133.xml"/></Relationships>
</file>

<file path=xl/drawings/_rels/drawing184.xml.rels><?xml version="1.0" encoding="UTF-8" standalone="yes"?>
<Relationships xmlns="http://schemas.openxmlformats.org/package/2006/relationships"><Relationship Id="rId1" Type="http://schemas.openxmlformats.org/officeDocument/2006/relationships/chart" Target="../charts/chart135.xml"/></Relationships>
</file>

<file path=xl/drawings/_rels/drawing185.xml.rels><?xml version="1.0" encoding="UTF-8" standalone="yes"?>
<Relationships xmlns="http://schemas.openxmlformats.org/package/2006/relationships"><Relationship Id="rId2" Type="http://schemas.openxmlformats.org/officeDocument/2006/relationships/chart" Target="../charts/chart137.xml"/><Relationship Id="rId1" Type="http://schemas.openxmlformats.org/officeDocument/2006/relationships/chart" Target="../charts/chart136.xml"/></Relationships>
</file>

<file path=xl/drawings/_rels/drawing186.xml.rels><?xml version="1.0" encoding="UTF-8" standalone="yes"?>
<Relationships xmlns="http://schemas.openxmlformats.org/package/2006/relationships"><Relationship Id="rId1" Type="http://schemas.openxmlformats.org/officeDocument/2006/relationships/chart" Target="../charts/chart138.xml"/></Relationships>
</file>

<file path=xl/drawings/_rels/drawing187.xml.rels><?xml version="1.0" encoding="UTF-8" standalone="yes"?>
<Relationships xmlns="http://schemas.openxmlformats.org/package/2006/relationships"><Relationship Id="rId2" Type="http://schemas.openxmlformats.org/officeDocument/2006/relationships/chart" Target="../charts/chart140.xml"/><Relationship Id="rId1" Type="http://schemas.openxmlformats.org/officeDocument/2006/relationships/chart" Target="../charts/chart139.xml"/></Relationships>
</file>

<file path=xl/drawings/_rels/drawing188.xml.rels><?xml version="1.0" encoding="UTF-8" standalone="yes"?>
<Relationships xmlns="http://schemas.openxmlformats.org/package/2006/relationships"><Relationship Id="rId1" Type="http://schemas.openxmlformats.org/officeDocument/2006/relationships/chart" Target="../charts/chart141.xml"/></Relationships>
</file>

<file path=xl/drawings/_rels/drawing189.xml.rels><?xml version="1.0" encoding="UTF-8" standalone="yes"?>
<Relationships xmlns="http://schemas.openxmlformats.org/package/2006/relationships"><Relationship Id="rId2" Type="http://schemas.openxmlformats.org/officeDocument/2006/relationships/chart" Target="../charts/chart143.xml"/><Relationship Id="rId1" Type="http://schemas.openxmlformats.org/officeDocument/2006/relationships/chart" Target="../charts/chart142.xml"/></Relationships>
</file>

<file path=xl/drawings/_rels/drawing190.xml.rels><?xml version="1.0" encoding="UTF-8" standalone="yes"?>
<Relationships xmlns="http://schemas.openxmlformats.org/package/2006/relationships"><Relationship Id="rId1" Type="http://schemas.openxmlformats.org/officeDocument/2006/relationships/chart" Target="../charts/chart144.xml"/></Relationships>
</file>

<file path=xl/drawings/_rels/drawing191.xml.rels><?xml version="1.0" encoding="UTF-8" standalone="yes"?>
<Relationships xmlns="http://schemas.openxmlformats.org/package/2006/relationships"><Relationship Id="rId2" Type="http://schemas.openxmlformats.org/officeDocument/2006/relationships/chart" Target="../charts/chart146.xml"/><Relationship Id="rId1" Type="http://schemas.openxmlformats.org/officeDocument/2006/relationships/chart" Target="../charts/chart145.xml"/></Relationships>
</file>

<file path=xl/drawings/_rels/drawing192.xml.rels><?xml version="1.0" encoding="UTF-8" standalone="yes"?>
<Relationships xmlns="http://schemas.openxmlformats.org/package/2006/relationships"><Relationship Id="rId1" Type="http://schemas.openxmlformats.org/officeDocument/2006/relationships/chart" Target="../charts/chart147.xml"/></Relationships>
</file>

<file path=xl/drawings/_rels/drawing193.xml.rels><?xml version="1.0" encoding="UTF-8" standalone="yes"?>
<Relationships xmlns="http://schemas.openxmlformats.org/package/2006/relationships"><Relationship Id="rId2" Type="http://schemas.openxmlformats.org/officeDocument/2006/relationships/chart" Target="../charts/chart149.xml"/><Relationship Id="rId1" Type="http://schemas.openxmlformats.org/officeDocument/2006/relationships/chart" Target="../charts/chart148.xml"/></Relationships>
</file>

<file path=xl/drawings/_rels/drawing196.xml.rels><?xml version="1.0" encoding="UTF-8" standalone="yes"?>
<Relationships xmlns="http://schemas.openxmlformats.org/package/2006/relationships"><Relationship Id="rId1" Type="http://schemas.openxmlformats.org/officeDocument/2006/relationships/chart" Target="../charts/chart150.xml"/></Relationships>
</file>

<file path=xl/drawings/_rels/drawing197.xml.rels><?xml version="1.0" encoding="UTF-8" standalone="yes"?>
<Relationships xmlns="http://schemas.openxmlformats.org/package/2006/relationships"><Relationship Id="rId2" Type="http://schemas.openxmlformats.org/officeDocument/2006/relationships/chart" Target="../charts/chart152.xml"/><Relationship Id="rId1" Type="http://schemas.openxmlformats.org/officeDocument/2006/relationships/chart" Target="../charts/chart151.xml"/></Relationships>
</file>

<file path=xl/drawings/_rels/drawing198.xml.rels><?xml version="1.0" encoding="UTF-8" standalone="yes"?>
<Relationships xmlns="http://schemas.openxmlformats.org/package/2006/relationships"><Relationship Id="rId1" Type="http://schemas.openxmlformats.org/officeDocument/2006/relationships/chart" Target="../charts/chart153.xml"/></Relationships>
</file>

<file path=xl/drawings/_rels/drawing199.xml.rels><?xml version="1.0" encoding="UTF-8" standalone="yes"?>
<Relationships xmlns="http://schemas.openxmlformats.org/package/2006/relationships"><Relationship Id="rId2" Type="http://schemas.openxmlformats.org/officeDocument/2006/relationships/chart" Target="../charts/chart155.xml"/><Relationship Id="rId1" Type="http://schemas.openxmlformats.org/officeDocument/2006/relationships/chart" Target="../charts/chart154.xml"/></Relationships>
</file>

<file path=xl/drawings/_rels/drawing200.xml.rels><?xml version="1.0" encoding="UTF-8" standalone="yes"?>
<Relationships xmlns="http://schemas.openxmlformats.org/package/2006/relationships"><Relationship Id="rId1" Type="http://schemas.openxmlformats.org/officeDocument/2006/relationships/chart" Target="../charts/chart156.xml"/></Relationships>
</file>

<file path=xl/drawings/_rels/drawing201.xml.rels><?xml version="1.0" encoding="UTF-8" standalone="yes"?>
<Relationships xmlns="http://schemas.openxmlformats.org/package/2006/relationships"><Relationship Id="rId2" Type="http://schemas.openxmlformats.org/officeDocument/2006/relationships/chart" Target="../charts/chart158.xml"/><Relationship Id="rId1" Type="http://schemas.openxmlformats.org/officeDocument/2006/relationships/chart" Target="../charts/chart157.xml"/></Relationships>
</file>

<file path=xl/drawings/_rels/drawing202.xml.rels><?xml version="1.0" encoding="UTF-8" standalone="yes"?>
<Relationships xmlns="http://schemas.openxmlformats.org/package/2006/relationships"><Relationship Id="rId1" Type="http://schemas.openxmlformats.org/officeDocument/2006/relationships/chart" Target="../charts/chart159.xml"/></Relationships>
</file>

<file path=xl/drawings/_rels/drawing203.xml.rels><?xml version="1.0" encoding="UTF-8" standalone="yes"?>
<Relationships xmlns="http://schemas.openxmlformats.org/package/2006/relationships"><Relationship Id="rId2" Type="http://schemas.openxmlformats.org/officeDocument/2006/relationships/chart" Target="../charts/chart161.xml"/><Relationship Id="rId1" Type="http://schemas.openxmlformats.org/officeDocument/2006/relationships/chart" Target="../charts/chart160.xml"/></Relationships>
</file>

<file path=xl/drawings/_rels/drawing204.xml.rels><?xml version="1.0" encoding="UTF-8" standalone="yes"?>
<Relationships xmlns="http://schemas.openxmlformats.org/package/2006/relationships"><Relationship Id="rId1" Type="http://schemas.openxmlformats.org/officeDocument/2006/relationships/chart" Target="../charts/chart162.xml"/></Relationships>
</file>

<file path=xl/drawings/_rels/drawing205.xml.rels><?xml version="1.0" encoding="UTF-8" standalone="yes"?>
<Relationships xmlns="http://schemas.openxmlformats.org/package/2006/relationships"><Relationship Id="rId2" Type="http://schemas.openxmlformats.org/officeDocument/2006/relationships/chart" Target="../charts/chart164.xml"/><Relationship Id="rId1" Type="http://schemas.openxmlformats.org/officeDocument/2006/relationships/chart" Target="../charts/chart163.xml"/></Relationships>
</file>

<file path=xl/drawings/_rels/drawing206.xml.rels><?xml version="1.0" encoding="UTF-8" standalone="yes"?>
<Relationships xmlns="http://schemas.openxmlformats.org/package/2006/relationships"><Relationship Id="rId1" Type="http://schemas.openxmlformats.org/officeDocument/2006/relationships/chart" Target="../charts/chart165.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66.xml"/></Relationships>
</file>

<file path=xl/drawings/_rels/drawing208.xml.rels><?xml version="1.0" encoding="UTF-8" standalone="yes"?>
<Relationships xmlns="http://schemas.openxmlformats.org/package/2006/relationships"><Relationship Id="rId1" Type="http://schemas.openxmlformats.org/officeDocument/2006/relationships/chart" Target="../charts/chart167.xml"/></Relationships>
</file>

<file path=xl/drawings/_rels/drawing209.xml.rels><?xml version="1.0" encoding="UTF-8" standalone="yes"?>
<Relationships xmlns="http://schemas.openxmlformats.org/package/2006/relationships"><Relationship Id="rId2" Type="http://schemas.openxmlformats.org/officeDocument/2006/relationships/chart" Target="../charts/chart169.xml"/><Relationship Id="rId1" Type="http://schemas.openxmlformats.org/officeDocument/2006/relationships/chart" Target="../charts/chart168.xml"/></Relationships>
</file>

<file path=xl/drawings/_rels/drawing210.xml.rels><?xml version="1.0" encoding="UTF-8" standalone="yes"?>
<Relationships xmlns="http://schemas.openxmlformats.org/package/2006/relationships"><Relationship Id="rId1" Type="http://schemas.openxmlformats.org/officeDocument/2006/relationships/chart" Target="../charts/chart170.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18</xdr:row>
      <xdr:rowOff>83607</xdr:rowOff>
    </xdr:from>
    <xdr:to>
      <xdr:col>8</xdr:col>
      <xdr:colOff>127000</xdr:colOff>
      <xdr:row>32</xdr:row>
      <xdr:rowOff>128057</xdr:rowOff>
    </xdr:to>
    <xdr:graphicFrame macro="">
      <xdr:nvGraphicFramePr>
        <xdr:cNvPr id="2" name="Gráfico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33</xdr:row>
      <xdr:rowOff>30690</xdr:rowOff>
    </xdr:from>
    <xdr:to>
      <xdr:col>7</xdr:col>
      <xdr:colOff>190500</xdr:colOff>
      <xdr:row>47</xdr:row>
      <xdr:rowOff>106890</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266700</xdr:colOff>
      <xdr:row>25</xdr:row>
      <xdr:rowOff>66675</xdr:rowOff>
    </xdr:from>
    <xdr:to>
      <xdr:col>7</xdr:col>
      <xdr:colOff>571500</xdr:colOff>
      <xdr:row>39</xdr:row>
      <xdr:rowOff>142875</xdr:rowOff>
    </xdr:to>
    <xdr:graphicFrame macro="">
      <xdr:nvGraphicFramePr>
        <xdr:cNvPr id="3" name="Gráfico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200025</xdr:colOff>
      <xdr:row>36</xdr:row>
      <xdr:rowOff>62442</xdr:rowOff>
    </xdr:from>
    <xdr:to>
      <xdr:col>19</xdr:col>
      <xdr:colOff>458260</xdr:colOff>
      <xdr:row>50</xdr:row>
      <xdr:rowOff>138642</xdr:rowOff>
    </xdr:to>
    <xdr:graphicFrame macro="">
      <xdr:nvGraphicFramePr>
        <xdr:cNvPr id="4" name="Gráfico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113241</xdr:colOff>
      <xdr:row>36</xdr:row>
      <xdr:rowOff>62442</xdr:rowOff>
    </xdr:from>
    <xdr:to>
      <xdr:col>11</xdr:col>
      <xdr:colOff>753641</xdr:colOff>
      <xdr:row>50</xdr:row>
      <xdr:rowOff>138642</xdr:rowOff>
    </xdr:to>
    <xdr:graphicFrame macro="">
      <xdr:nvGraphicFramePr>
        <xdr:cNvPr id="5" name="Gráfico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723900</xdr:colOff>
      <xdr:row>38</xdr:row>
      <xdr:rowOff>28575</xdr:rowOff>
    </xdr:from>
    <xdr:to>
      <xdr:col>8</xdr:col>
      <xdr:colOff>323850</xdr:colOff>
      <xdr:row>52</xdr:row>
      <xdr:rowOff>104775</xdr:rowOff>
    </xdr:to>
    <xdr:graphicFrame macro="">
      <xdr:nvGraphicFramePr>
        <xdr:cNvPr id="2" name="Gráfico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0.00142</cdr:x>
      <cdr:y>0.91319</cdr:y>
    </cdr:from>
    <cdr:to>
      <cdr:x>0.60833</cdr:x>
      <cdr:y>0.99653</cdr:y>
    </cdr:to>
    <cdr:sp macro="" textlink="">
      <cdr:nvSpPr>
        <cdr:cNvPr id="2" name="CaixaDeTexto 1">
          <a:extLst xmlns:a="http://schemas.openxmlformats.org/drawingml/2006/main">
            <a:ext uri="{FF2B5EF4-FFF2-40B4-BE49-F238E27FC236}">
              <a16:creationId xmlns:a16="http://schemas.microsoft.com/office/drawing/2014/main" id="{9E7F68BA-2E42-440A-9288-769A671E6F35}"/>
            </a:ext>
          </a:extLst>
        </cdr:cNvPr>
        <cdr:cNvSpPr txBox="1"/>
      </cdr:nvSpPr>
      <cdr:spPr>
        <a:xfrm xmlns:a="http://schemas.openxmlformats.org/drawingml/2006/main">
          <a:off x="6481" y="2505075"/>
          <a:ext cx="2774819" cy="2286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dirty="0">
              <a:solidFill>
                <a:schemeClr val="tx1">
                  <a:lumMod val="50000"/>
                  <a:lumOff val="50000"/>
                </a:schemeClr>
              </a:solidFill>
            </a:rPr>
            <a:t>Fonte: IBGE/SCR/Especiais e IBGE/Estimativas da População</a:t>
          </a:r>
        </a:p>
      </cdr:txBody>
    </cdr:sp>
  </cdr:relSizeAnchor>
</c:userShapes>
</file>

<file path=xl/drawings/drawing6.xml><?xml version="1.0" encoding="utf-8"?>
<xdr:wsDr xmlns:xdr="http://schemas.openxmlformats.org/drawingml/2006/spreadsheetDrawing" xmlns:a="http://schemas.openxmlformats.org/drawingml/2006/main">
  <xdr:twoCellAnchor>
    <xdr:from>
      <xdr:col>1</xdr:col>
      <xdr:colOff>54503</xdr:colOff>
      <xdr:row>16</xdr:row>
      <xdr:rowOff>155575</xdr:rowOff>
    </xdr:from>
    <xdr:to>
      <xdr:col>10</xdr:col>
      <xdr:colOff>466195</xdr:colOff>
      <xdr:row>30</xdr:row>
      <xdr:rowOff>127000</xdr:rowOff>
    </xdr:to>
    <xdr:graphicFrame macro="">
      <xdr:nvGraphicFramePr>
        <xdr:cNvPr id="2" name="Gráfico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51859</xdr:colOff>
      <xdr:row>20</xdr:row>
      <xdr:rowOff>55033</xdr:rowOff>
    </xdr:from>
    <xdr:to>
      <xdr:col>12</xdr:col>
      <xdr:colOff>325967</xdr:colOff>
      <xdr:row>34</xdr:row>
      <xdr:rowOff>133350</xdr:rowOff>
    </xdr:to>
    <xdr:graphicFrame macro="">
      <xdr:nvGraphicFramePr>
        <xdr:cNvPr id="3" name="Gráfico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35984</xdr:colOff>
      <xdr:row>20</xdr:row>
      <xdr:rowOff>91016</xdr:rowOff>
    </xdr:from>
    <xdr:to>
      <xdr:col>12</xdr:col>
      <xdr:colOff>310092</xdr:colOff>
      <xdr:row>34</xdr:row>
      <xdr:rowOff>166158</xdr:rowOff>
    </xdr:to>
    <xdr:graphicFrame macro="">
      <xdr:nvGraphicFramePr>
        <xdr:cNvPr id="2" name="Gráfico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43392</xdr:colOff>
      <xdr:row>17</xdr:row>
      <xdr:rowOff>40216</xdr:rowOff>
    </xdr:from>
    <xdr:to>
      <xdr:col>12</xdr:col>
      <xdr:colOff>313267</xdr:colOff>
      <xdr:row>31</xdr:row>
      <xdr:rowOff>118533</xdr:rowOff>
    </xdr:to>
    <xdr:graphicFrame macro="">
      <xdr:nvGraphicFramePr>
        <xdr:cNvPr id="2" name="Gráfico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480580</xdr:colOff>
      <xdr:row>18</xdr:row>
      <xdr:rowOff>9525</xdr:rowOff>
    </xdr:from>
    <xdr:to>
      <xdr:col>9</xdr:col>
      <xdr:colOff>233794</xdr:colOff>
      <xdr:row>34</xdr:row>
      <xdr:rowOff>43295</xdr:rowOff>
    </xdr:to>
    <xdr:graphicFrame macro="">
      <xdr:nvGraphicFramePr>
        <xdr:cNvPr id="2" name="Gráfico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3</xdr:col>
      <xdr:colOff>506558</xdr:colOff>
      <xdr:row>36</xdr:row>
      <xdr:rowOff>18185</xdr:rowOff>
    </xdr:from>
    <xdr:to>
      <xdr:col>9</xdr:col>
      <xdr:colOff>259772</xdr:colOff>
      <xdr:row>52</xdr:row>
      <xdr:rowOff>51954</xdr:rowOff>
    </xdr:to>
    <xdr:graphicFrame macro="">
      <xdr:nvGraphicFramePr>
        <xdr:cNvPr id="3" name="Gráfico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wsDr>
</file>

<file path=xl/drawings/drawing11.xml><?xml version="1.0" encoding="utf-8"?>
<xdr:wsDr xmlns:xdr="http://schemas.openxmlformats.org/drawingml/2006/spreadsheetDrawing" xmlns:a="http://schemas.openxmlformats.org/drawingml/2006/main">
  <xdr:twoCellAnchor>
    <xdr:from>
      <xdr:col>5</xdr:col>
      <xdr:colOff>466725</xdr:colOff>
      <xdr:row>40</xdr:row>
      <xdr:rowOff>85725</xdr:rowOff>
    </xdr:from>
    <xdr:to>
      <xdr:col>13</xdr:col>
      <xdr:colOff>466725</xdr:colOff>
      <xdr:row>60</xdr:row>
      <xdr:rowOff>76200</xdr:rowOff>
    </xdr:to>
    <xdr:graphicFrame macro="">
      <xdr:nvGraphicFramePr>
        <xdr:cNvPr id="2" name="Gráfico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190500</xdr:colOff>
      <xdr:row>17</xdr:row>
      <xdr:rowOff>85725</xdr:rowOff>
    </xdr:from>
    <xdr:to>
      <xdr:col>13</xdr:col>
      <xdr:colOff>190233</xdr:colOff>
      <xdr:row>38</xdr:row>
      <xdr:rowOff>85725</xdr:rowOff>
    </xdr:to>
    <xdr:graphicFrame macro="">
      <xdr:nvGraphicFramePr>
        <xdr:cNvPr id="3" name="Gráfico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232410</xdr:colOff>
      <xdr:row>19</xdr:row>
      <xdr:rowOff>22860</xdr:rowOff>
    </xdr:from>
    <xdr:to>
      <xdr:col>12</xdr:col>
      <xdr:colOff>537210</xdr:colOff>
      <xdr:row>32</xdr:row>
      <xdr:rowOff>104775</xdr:rowOff>
    </xdr:to>
    <xdr:graphicFrame macro="">
      <xdr:nvGraphicFramePr>
        <xdr:cNvPr id="2" name="Gráfico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cdr:x>
      <cdr:y>0</cdr:y>
    </cdr:from>
    <cdr:to>
      <cdr:x>0.64</cdr:x>
      <cdr:y>0.09167</cdr:y>
    </cdr:to>
    <cdr:sp macro="" textlink="">
      <cdr:nvSpPr>
        <cdr:cNvPr id="2" name="CaixaDeTexto 1"/>
        <cdr:cNvSpPr txBox="1"/>
      </cdr:nvSpPr>
      <cdr:spPr>
        <a:xfrm xmlns:a="http://schemas.openxmlformats.org/drawingml/2006/main">
          <a:off x="0" y="0"/>
          <a:ext cx="2926080" cy="23452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100">
              <a:solidFill>
                <a:schemeClr val="tx1">
                  <a:lumMod val="50000"/>
                  <a:lumOff val="50000"/>
                </a:schemeClr>
              </a:solidFill>
            </a:rPr>
            <a:t>R$ </a:t>
          </a:r>
          <a:r>
            <a:rPr lang="pt-BR" sz="1100" baseline="0">
              <a:solidFill>
                <a:schemeClr val="tx1">
                  <a:lumMod val="50000"/>
                  <a:lumOff val="50000"/>
                </a:schemeClr>
              </a:solidFill>
            </a:rPr>
            <a:t>milhões de 2020 (índice de volume)</a:t>
          </a:r>
          <a:endParaRPr lang="pt-BR" sz="1100">
            <a:solidFill>
              <a:schemeClr val="tx1">
                <a:lumMod val="50000"/>
                <a:lumOff val="50000"/>
              </a:schemeClr>
            </a:solidFill>
          </a:endParaRPr>
        </a:p>
      </cdr:txBody>
    </cdr:sp>
  </cdr:relSizeAnchor>
  <cdr:relSizeAnchor xmlns:cdr="http://schemas.openxmlformats.org/drawingml/2006/chartDrawing">
    <cdr:from>
      <cdr:x>0.02167</cdr:x>
      <cdr:y>0.91389</cdr:y>
    </cdr:from>
    <cdr:to>
      <cdr:x>0.22167</cdr:x>
      <cdr:y>1</cdr:y>
    </cdr:to>
    <cdr:sp macro="" textlink="">
      <cdr:nvSpPr>
        <cdr:cNvPr id="3" name="CaixaDeTexto 2"/>
        <cdr:cNvSpPr txBox="1"/>
      </cdr:nvSpPr>
      <cdr:spPr>
        <a:xfrm xmlns:a="http://schemas.openxmlformats.org/drawingml/2006/main">
          <a:off x="99060" y="2506980"/>
          <a:ext cx="914400" cy="2362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SCR/IBGE</a:t>
          </a:r>
        </a:p>
      </cdr:txBody>
    </cdr:sp>
  </cdr:relSizeAnchor>
</c:userShapes>
</file>

<file path=xl/drawings/drawing14.xml><?xml version="1.0" encoding="utf-8"?>
<xdr:wsDr xmlns:xdr="http://schemas.openxmlformats.org/drawingml/2006/spreadsheetDrawing" xmlns:a="http://schemas.openxmlformats.org/drawingml/2006/main">
  <xdr:twoCellAnchor>
    <xdr:from>
      <xdr:col>4</xdr:col>
      <xdr:colOff>582930</xdr:colOff>
      <xdr:row>17</xdr:row>
      <xdr:rowOff>146685</xdr:rowOff>
    </xdr:from>
    <xdr:to>
      <xdr:col>12</xdr:col>
      <xdr:colOff>278130</xdr:colOff>
      <xdr:row>31</xdr:row>
      <xdr:rowOff>146685</xdr:rowOff>
    </xdr:to>
    <xdr:graphicFrame macro="">
      <xdr:nvGraphicFramePr>
        <xdr:cNvPr id="2" name="Gráfico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0.03</cdr:x>
      <cdr:y>0.00833</cdr:y>
    </cdr:from>
    <cdr:to>
      <cdr:x>0.33917</cdr:x>
      <cdr:y>0.09857</cdr:y>
    </cdr:to>
    <cdr:sp macro="" textlink="">
      <cdr:nvSpPr>
        <cdr:cNvPr id="2" name="CaixaDeTexto 1"/>
        <cdr:cNvSpPr txBox="1"/>
      </cdr:nvSpPr>
      <cdr:spPr>
        <a:xfrm xmlns:a="http://schemas.openxmlformats.org/drawingml/2006/main">
          <a:off x="137160" y="22217"/>
          <a:ext cx="1413510" cy="24067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Variação do volume</a:t>
          </a:r>
          <a:r>
            <a:rPr lang="pt-BR" sz="1000" b="1" baseline="0">
              <a:solidFill>
                <a:schemeClr val="tx1">
                  <a:lumMod val="50000"/>
                  <a:lumOff val="50000"/>
                </a:schemeClr>
              </a:solidFill>
            </a:rPr>
            <a:t> (%)</a:t>
          </a:r>
        </a:p>
      </cdr:txBody>
    </cdr:sp>
  </cdr:relSizeAnchor>
  <cdr:relSizeAnchor xmlns:cdr="http://schemas.openxmlformats.org/drawingml/2006/chartDrawing">
    <cdr:from>
      <cdr:x>0.02584</cdr:x>
      <cdr:y>0.87778</cdr:y>
    </cdr:from>
    <cdr:to>
      <cdr:x>0.1975</cdr:x>
      <cdr:y>0.98056</cdr:y>
    </cdr:to>
    <cdr:sp macro="" textlink="">
      <cdr:nvSpPr>
        <cdr:cNvPr id="3" name="CaixaDeTexto 2"/>
        <cdr:cNvSpPr txBox="1"/>
      </cdr:nvSpPr>
      <cdr:spPr>
        <a:xfrm xmlns:a="http://schemas.openxmlformats.org/drawingml/2006/main">
          <a:off x="118125" y="2508256"/>
          <a:ext cx="784830" cy="29369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IBGE/SCR/Conta</a:t>
          </a:r>
          <a:r>
            <a:rPr lang="pt-BR" sz="1000" baseline="0">
              <a:solidFill>
                <a:schemeClr val="tx1">
                  <a:lumMod val="50000"/>
                  <a:lumOff val="50000"/>
                </a:schemeClr>
              </a:solidFill>
            </a:rPr>
            <a:t> da Produção</a:t>
          </a:r>
          <a:endParaRPr lang="pt-BR" sz="1000">
            <a:solidFill>
              <a:schemeClr val="tx1">
                <a:lumMod val="50000"/>
                <a:lumOff val="50000"/>
              </a:schemeClr>
            </a:solidFill>
          </a:endParaRPr>
        </a:p>
      </cdr:txBody>
    </cdr:sp>
  </cdr:relSizeAnchor>
</c:userShapes>
</file>

<file path=xl/drawings/drawing16.xml><?xml version="1.0" encoding="utf-8"?>
<xdr:wsDr xmlns:xdr="http://schemas.openxmlformats.org/drawingml/2006/spreadsheetDrawing" xmlns:a="http://schemas.openxmlformats.org/drawingml/2006/main">
  <xdr:twoCellAnchor>
    <xdr:from>
      <xdr:col>6</xdr:col>
      <xdr:colOff>340783</xdr:colOff>
      <xdr:row>34</xdr:row>
      <xdr:rowOff>77259</xdr:rowOff>
    </xdr:from>
    <xdr:to>
      <xdr:col>12</xdr:col>
      <xdr:colOff>111125</xdr:colOff>
      <xdr:row>49</xdr:row>
      <xdr:rowOff>153459</xdr:rowOff>
    </xdr:to>
    <xdr:graphicFrame macro="">
      <xdr:nvGraphicFramePr>
        <xdr:cNvPr id="2" name="Gráfico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0.01458</cdr:x>
      <cdr:y>0.78472</cdr:y>
    </cdr:from>
    <cdr:to>
      <cdr:x>0.375</cdr:x>
      <cdr:y>1</cdr:y>
    </cdr:to>
    <cdr:sp macro="" textlink="">
      <cdr:nvSpPr>
        <cdr:cNvPr id="2" name="CaixaDeTexto 1">
          <a:extLst xmlns:a="http://schemas.openxmlformats.org/drawingml/2006/main">
            <a:ext uri="{FF2B5EF4-FFF2-40B4-BE49-F238E27FC236}">
              <a16:creationId xmlns:a16="http://schemas.microsoft.com/office/drawing/2014/main" id="{0205FC59-D2BB-4396-9A03-4A6CB999180A}"/>
            </a:ext>
          </a:extLst>
        </cdr:cNvPr>
        <cdr:cNvSpPr txBox="1"/>
      </cdr:nvSpPr>
      <cdr:spPr>
        <a:xfrm xmlns:a="http://schemas.openxmlformats.org/drawingml/2006/main">
          <a:off x="66660" y="2152650"/>
          <a:ext cx="1647840" cy="5905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pt-BR" sz="1000">
              <a:solidFill>
                <a:schemeClr val="tx1">
                  <a:lumMod val="50000"/>
                  <a:lumOff val="50000"/>
                </a:schemeClr>
              </a:solidFill>
            </a:rPr>
            <a:t>Quantidade em tonelada</a:t>
          </a:r>
        </a:p>
        <a:p xmlns:a="http://schemas.openxmlformats.org/drawingml/2006/main">
          <a:r>
            <a:rPr lang="pt-BR" sz="1000">
              <a:solidFill>
                <a:schemeClr val="tx1">
                  <a:lumMod val="50000"/>
                  <a:lumOff val="50000"/>
                </a:schemeClr>
              </a:solidFill>
            </a:rPr>
            <a:t>Valor</a:t>
          </a:r>
          <a:r>
            <a:rPr lang="pt-BR" sz="1000" baseline="0">
              <a:solidFill>
                <a:schemeClr val="tx1">
                  <a:lumMod val="50000"/>
                  <a:lumOff val="50000"/>
                </a:schemeClr>
              </a:solidFill>
            </a:rPr>
            <a:t> em R$ de 2021 (IPA)</a:t>
          </a:r>
        </a:p>
        <a:p xmlns:a="http://schemas.openxmlformats.org/drawingml/2006/main">
          <a:r>
            <a:rPr lang="pt-BR" sz="1000" baseline="0">
              <a:solidFill>
                <a:schemeClr val="tx1">
                  <a:lumMod val="50000"/>
                  <a:lumOff val="50000"/>
                </a:schemeClr>
              </a:solidFill>
            </a:rPr>
            <a:t>Fonte: PMA/SIDRA/IBGE</a:t>
          </a:r>
          <a:endParaRPr lang="pt-BR" sz="1000">
            <a:solidFill>
              <a:schemeClr val="tx1">
                <a:lumMod val="50000"/>
                <a:lumOff val="50000"/>
              </a:schemeClr>
            </a:solidFill>
          </a:endParaRPr>
        </a:p>
      </cdr:txBody>
    </cdr:sp>
  </cdr:relSizeAnchor>
</c:userShapes>
</file>

<file path=xl/drawings/drawing18.xml><?xml version="1.0" encoding="utf-8"?>
<xdr:wsDr xmlns:xdr="http://schemas.openxmlformats.org/drawingml/2006/spreadsheetDrawing" xmlns:a="http://schemas.openxmlformats.org/drawingml/2006/main">
  <xdr:twoCellAnchor>
    <xdr:from>
      <xdr:col>7</xdr:col>
      <xdr:colOff>19050</xdr:colOff>
      <xdr:row>33</xdr:row>
      <xdr:rowOff>28575</xdr:rowOff>
    </xdr:from>
    <xdr:to>
      <xdr:col>14</xdr:col>
      <xdr:colOff>323850</xdr:colOff>
      <xdr:row>47</xdr:row>
      <xdr:rowOff>104775</xdr:rowOff>
    </xdr:to>
    <xdr:graphicFrame macro="">
      <xdr:nvGraphicFramePr>
        <xdr:cNvPr id="2" name="Gráfico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0.03611</cdr:x>
      <cdr:y>0.77778</cdr:y>
    </cdr:from>
    <cdr:to>
      <cdr:x>0.39653</cdr:x>
      <cdr:y>0.98264</cdr:y>
    </cdr:to>
    <cdr:sp macro="" textlink="">
      <cdr:nvSpPr>
        <cdr:cNvPr id="2" name="CaixaDeTexto 1">
          <a:extLst xmlns:a="http://schemas.openxmlformats.org/drawingml/2006/main">
            <a:ext uri="{FF2B5EF4-FFF2-40B4-BE49-F238E27FC236}">
              <a16:creationId xmlns:a16="http://schemas.microsoft.com/office/drawing/2014/main" id="{85A2C164-28EC-4815-9806-F83370CC3AEA}"/>
            </a:ext>
          </a:extLst>
        </cdr:cNvPr>
        <cdr:cNvSpPr txBox="1"/>
      </cdr:nvSpPr>
      <cdr:spPr>
        <a:xfrm xmlns:a="http://schemas.openxmlformats.org/drawingml/2006/main">
          <a:off x="165080" y="2133597"/>
          <a:ext cx="1647840" cy="56197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dirty="0">
              <a:solidFill>
                <a:schemeClr val="tx1">
                  <a:lumMod val="50000"/>
                  <a:lumOff val="50000"/>
                </a:schemeClr>
              </a:solidFill>
            </a:rPr>
            <a:t>Quantidade em tonelada</a:t>
          </a:r>
        </a:p>
        <a:p xmlns:a="http://schemas.openxmlformats.org/drawingml/2006/main">
          <a:r>
            <a:rPr lang="pt-BR" sz="1000" dirty="0">
              <a:solidFill>
                <a:schemeClr val="tx1">
                  <a:lumMod val="50000"/>
                  <a:lumOff val="50000"/>
                </a:schemeClr>
              </a:solidFill>
            </a:rPr>
            <a:t>Valor</a:t>
          </a:r>
          <a:r>
            <a:rPr lang="pt-BR" sz="1000" baseline="0" dirty="0">
              <a:solidFill>
                <a:schemeClr val="tx1">
                  <a:lumMod val="50000"/>
                  <a:lumOff val="50000"/>
                </a:schemeClr>
              </a:solidFill>
            </a:rPr>
            <a:t> em R$ de 2021 (IPA)</a:t>
          </a:r>
        </a:p>
        <a:p xmlns:a="http://schemas.openxmlformats.org/drawingml/2006/main">
          <a:r>
            <a:rPr lang="pt-BR" sz="1000" baseline="0" dirty="0">
              <a:solidFill>
                <a:schemeClr val="tx1">
                  <a:lumMod val="50000"/>
                  <a:lumOff val="50000"/>
                </a:schemeClr>
              </a:solidFill>
              <a:latin typeface="+mn-lt"/>
              <a:ea typeface="+mn-ea"/>
              <a:cs typeface="+mn-cs"/>
            </a:rPr>
            <a:t>Fonte: </a:t>
          </a:r>
          <a:r>
            <a:rPr lang="pt-BR" sz="1000" baseline="0">
              <a:solidFill>
                <a:schemeClr val="tx1">
                  <a:lumMod val="50000"/>
                  <a:lumOff val="50000"/>
                </a:schemeClr>
              </a:solidFill>
              <a:latin typeface="+mn-lt"/>
              <a:ea typeface="+mn-ea"/>
              <a:cs typeface="+mn-cs"/>
            </a:rPr>
            <a:t>IBGE/</a:t>
          </a:r>
          <a:r>
            <a:rPr lang="pt-BR" sz="1000" baseline="0" dirty="0">
              <a:solidFill>
                <a:schemeClr val="tx1">
                  <a:lumMod val="50000"/>
                  <a:lumOff val="50000"/>
                </a:schemeClr>
              </a:solidFill>
              <a:latin typeface="+mn-lt"/>
              <a:ea typeface="+mn-ea"/>
              <a:cs typeface="+mn-cs"/>
            </a:rPr>
            <a:t>PMA</a:t>
          </a:r>
          <a:r>
            <a:rPr lang="pt-BR" sz="1000" baseline="0" dirty="0">
              <a:solidFill>
                <a:schemeClr val="tx1">
                  <a:lumMod val="50000"/>
                  <a:lumOff val="50000"/>
                </a:schemeClr>
              </a:solidFill>
            </a:rPr>
            <a:t>/SIDRA</a:t>
          </a:r>
          <a:endParaRPr lang="pt-BR" sz="1000" dirty="0">
            <a:solidFill>
              <a:schemeClr val="tx1">
                <a:lumMod val="50000"/>
                <a:lumOff val="50000"/>
              </a:schemeClr>
            </a:solidFill>
          </a:endParaRPr>
        </a:p>
      </cdr:txBody>
    </cdr:sp>
  </cdr:relSizeAnchor>
</c:userShapes>
</file>

<file path=xl/drawings/drawing20.xml><?xml version="1.0" encoding="utf-8"?>
<xdr:wsDr xmlns:xdr="http://schemas.openxmlformats.org/drawingml/2006/spreadsheetDrawing" xmlns:a="http://schemas.openxmlformats.org/drawingml/2006/main">
  <xdr:twoCellAnchor>
    <xdr:from>
      <xdr:col>6</xdr:col>
      <xdr:colOff>285750</xdr:colOff>
      <xdr:row>20</xdr:row>
      <xdr:rowOff>9525</xdr:rowOff>
    </xdr:from>
    <xdr:to>
      <xdr:col>12</xdr:col>
      <xdr:colOff>600075</xdr:colOff>
      <xdr:row>34</xdr:row>
      <xdr:rowOff>85725</xdr:rowOff>
    </xdr:to>
    <xdr:graphicFrame macro="">
      <xdr:nvGraphicFramePr>
        <xdr:cNvPr id="3" name="Gráfico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28575</xdr:colOff>
      <xdr:row>20</xdr:row>
      <xdr:rowOff>0</xdr:rowOff>
    </xdr:from>
    <xdr:to>
      <xdr:col>20</xdr:col>
      <xdr:colOff>333375</xdr:colOff>
      <xdr:row>34</xdr:row>
      <xdr:rowOff>76200</xdr:rowOff>
    </xdr:to>
    <xdr:graphicFrame macro="">
      <xdr:nvGraphicFramePr>
        <xdr:cNvPr id="4" name="Gráfico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c:userShapes xmlns:c="http://schemas.openxmlformats.org/drawingml/2006/chart">
  <cdr:relSizeAnchor xmlns:cdr="http://schemas.openxmlformats.org/drawingml/2006/chartDrawing">
    <cdr:from>
      <cdr:x>0.67083</cdr:x>
      <cdr:y>0.91667</cdr:y>
    </cdr:from>
    <cdr:to>
      <cdr:x>1</cdr:x>
      <cdr:y>1</cdr:y>
    </cdr:to>
    <cdr:sp macro="" textlink="">
      <cdr:nvSpPr>
        <cdr:cNvPr id="2" name="CaixaDeTexto 1">
          <a:extLst xmlns:a="http://schemas.openxmlformats.org/drawingml/2006/main">
            <a:ext uri="{FF2B5EF4-FFF2-40B4-BE49-F238E27FC236}">
              <a16:creationId xmlns:a16="http://schemas.microsoft.com/office/drawing/2014/main" id="{25AB5B8C-7D03-4AA3-AF73-3775F197FCB5}"/>
            </a:ext>
          </a:extLst>
        </cdr:cNvPr>
        <cdr:cNvSpPr txBox="1"/>
      </cdr:nvSpPr>
      <cdr:spPr>
        <a:xfrm xmlns:a="http://schemas.openxmlformats.org/drawingml/2006/main">
          <a:off x="3067050" y="2514600"/>
          <a:ext cx="1504950" cy="228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dirty="0">
              <a:solidFill>
                <a:schemeClr val="tx1">
                  <a:lumMod val="50000"/>
                  <a:lumOff val="50000"/>
                </a:schemeClr>
              </a:solidFill>
            </a:rPr>
            <a:t>Fonte: PAM/IBGE</a:t>
          </a:r>
        </a:p>
      </cdr:txBody>
    </cdr:sp>
  </cdr:relSizeAnchor>
</c:userShapes>
</file>

<file path=xl/drawings/drawing22.xml><?xml version="1.0" encoding="utf-8"?>
<c:userShapes xmlns:c="http://schemas.openxmlformats.org/drawingml/2006/chart">
  <cdr:relSizeAnchor xmlns:cdr="http://schemas.openxmlformats.org/drawingml/2006/chartDrawing">
    <cdr:from>
      <cdr:x>0.76931</cdr:x>
      <cdr:y>0.89931</cdr:y>
    </cdr:from>
    <cdr:to>
      <cdr:x>1</cdr:x>
      <cdr:y>0.99653</cdr:y>
    </cdr:to>
    <cdr:pic>
      <cdr:nvPicPr>
        <cdr:cNvPr id="3" name="chart">
          <a:extLst xmlns:a="http://schemas.openxmlformats.org/drawingml/2006/main">
            <a:ext uri="{FF2B5EF4-FFF2-40B4-BE49-F238E27FC236}">
              <a16:creationId xmlns:a16="http://schemas.microsoft.com/office/drawing/2014/main" id="{2DD285FF-7A1C-4A12-8917-E738B66E3A0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517301" y="2466975"/>
          <a:ext cx="1054699" cy="266700"/>
        </a:xfrm>
        <a:prstGeom xmlns:a="http://schemas.openxmlformats.org/drawingml/2006/main" prst="rect">
          <a:avLst/>
        </a:prstGeom>
      </cdr:spPr>
    </cdr:pic>
  </cdr:relSizeAnchor>
</c:userShapes>
</file>

<file path=xl/drawings/drawing23.xml><?xml version="1.0" encoding="utf-8"?>
<xdr:wsDr xmlns:xdr="http://schemas.openxmlformats.org/drawingml/2006/spreadsheetDrawing" xmlns:a="http://schemas.openxmlformats.org/drawingml/2006/main">
  <xdr:twoCellAnchor>
    <xdr:from>
      <xdr:col>1</xdr:col>
      <xdr:colOff>56093</xdr:colOff>
      <xdr:row>21</xdr:row>
      <xdr:rowOff>82551</xdr:rowOff>
    </xdr:from>
    <xdr:to>
      <xdr:col>7</xdr:col>
      <xdr:colOff>276226</xdr:colOff>
      <xdr:row>35</xdr:row>
      <xdr:rowOff>158751</xdr:rowOff>
    </xdr:to>
    <xdr:graphicFrame macro="">
      <xdr:nvGraphicFramePr>
        <xdr:cNvPr id="3" name="Gráfico 2">
          <a:extLst>
            <a:ext uri="{FF2B5EF4-FFF2-40B4-BE49-F238E27FC236}">
              <a16:creationId xmlns:a16="http://schemas.microsoft.com/office/drawing/2014/main" id="{00000000-0008-0000-1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7</xdr:col>
      <xdr:colOff>84668</xdr:colOff>
      <xdr:row>20</xdr:row>
      <xdr:rowOff>169334</xdr:rowOff>
    </xdr:from>
    <xdr:to>
      <xdr:col>14</xdr:col>
      <xdr:colOff>139701</xdr:colOff>
      <xdr:row>35</xdr:row>
      <xdr:rowOff>55034</xdr:rowOff>
    </xdr:to>
    <xdr:graphicFrame macro="">
      <xdr:nvGraphicFramePr>
        <xdr:cNvPr id="4" name="Gráfico 3">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158751</xdr:colOff>
      <xdr:row>20</xdr:row>
      <xdr:rowOff>168276</xdr:rowOff>
    </xdr:from>
    <xdr:to>
      <xdr:col>20</xdr:col>
      <xdr:colOff>855135</xdr:colOff>
      <xdr:row>35</xdr:row>
      <xdr:rowOff>53976</xdr:rowOff>
    </xdr:to>
    <xdr:graphicFrame macro="">
      <xdr:nvGraphicFramePr>
        <xdr:cNvPr id="5" name="Gráfico 4">
          <a:extLst>
            <a:ext uri="{FF2B5EF4-FFF2-40B4-BE49-F238E27FC236}">
              <a16:creationId xmlns:a16="http://schemas.microsoft.com/office/drawing/2014/main" id="{00000000-0008-0000-1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162983</xdr:colOff>
      <xdr:row>20</xdr:row>
      <xdr:rowOff>188384</xdr:rowOff>
    </xdr:from>
    <xdr:to>
      <xdr:col>8</xdr:col>
      <xdr:colOff>171449</xdr:colOff>
      <xdr:row>35</xdr:row>
      <xdr:rowOff>74084</xdr:rowOff>
    </xdr:to>
    <xdr:graphicFrame macro="">
      <xdr:nvGraphicFramePr>
        <xdr:cNvPr id="3" name="Gráfico 2">
          <a:extLst>
            <a:ext uri="{FF2B5EF4-FFF2-40B4-BE49-F238E27FC236}">
              <a16:creationId xmlns:a16="http://schemas.microsoft.com/office/drawing/2014/main" id="{00000000-0008-0000-1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0.0198</cdr:x>
      <cdr:y>0.88111</cdr:y>
    </cdr:from>
    <cdr:to>
      <cdr:x>0.44504</cdr:x>
      <cdr:y>0.98611</cdr:y>
    </cdr:to>
    <cdr:sp macro="" textlink="">
      <cdr:nvSpPr>
        <cdr:cNvPr id="2" name="CaixaDeTexto 1">
          <a:extLst xmlns:a="http://schemas.openxmlformats.org/drawingml/2006/main">
            <a:ext uri="{FF2B5EF4-FFF2-40B4-BE49-F238E27FC236}">
              <a16:creationId xmlns:a16="http://schemas.microsoft.com/office/drawing/2014/main" id="{4AD30DC6-CFD5-4B64-860A-CEAB1CEA4442}"/>
            </a:ext>
          </a:extLst>
        </cdr:cNvPr>
        <cdr:cNvSpPr txBox="1"/>
      </cdr:nvSpPr>
      <cdr:spPr>
        <a:xfrm xmlns:a="http://schemas.openxmlformats.org/drawingml/2006/main">
          <a:off x="90524" y="2417068"/>
          <a:ext cx="1944216" cy="28803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dirty="0">
              <a:solidFill>
                <a:schemeClr val="tx1">
                  <a:lumMod val="50000"/>
                  <a:lumOff val="50000"/>
                </a:schemeClr>
              </a:solidFill>
            </a:rPr>
            <a:t>Fonte: PMA/IBGE</a:t>
          </a:r>
        </a:p>
      </cdr:txBody>
    </cdr:sp>
  </cdr:relSizeAnchor>
</c:userShapes>
</file>

<file path=xl/drawings/drawing27.xml><?xml version="1.0" encoding="utf-8"?>
<xdr:wsDr xmlns:xdr="http://schemas.openxmlformats.org/drawingml/2006/spreadsheetDrawing" xmlns:a="http://schemas.openxmlformats.org/drawingml/2006/main">
  <xdr:twoCellAnchor editAs="absolute">
    <xdr:from>
      <xdr:col>0</xdr:col>
      <xdr:colOff>66675</xdr:colOff>
      <xdr:row>45</xdr:row>
      <xdr:rowOff>76200</xdr:rowOff>
    </xdr:from>
    <xdr:to>
      <xdr:col>1</xdr:col>
      <xdr:colOff>2000855</xdr:colOff>
      <xdr:row>59</xdr:row>
      <xdr:rowOff>152400</xdr:rowOff>
    </xdr:to>
    <xdr:graphicFrame macro="">
      <xdr:nvGraphicFramePr>
        <xdr:cNvPr id="2" name="Gráfico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17084</xdr:colOff>
      <xdr:row>45</xdr:row>
      <xdr:rowOff>95250</xdr:rowOff>
    </xdr:from>
    <xdr:to>
      <xdr:col>3</xdr:col>
      <xdr:colOff>1943704</xdr:colOff>
      <xdr:row>59</xdr:row>
      <xdr:rowOff>171450</xdr:rowOff>
    </xdr:to>
    <xdr:graphicFrame macro="">
      <xdr:nvGraphicFramePr>
        <xdr:cNvPr id="3" name="Gráfico 2">
          <a:extLst>
            <a:ext uri="{FF2B5EF4-FFF2-40B4-BE49-F238E27FC236}">
              <a16:creationId xmlns:a16="http://schemas.microsoft.com/office/drawing/2014/main" id="{00000000-0008-0000-1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c:userShapes xmlns:c="http://schemas.openxmlformats.org/drawingml/2006/chart">
  <cdr:relSizeAnchor xmlns:cdr="http://schemas.openxmlformats.org/drawingml/2006/chartDrawing">
    <cdr:from>
      <cdr:x>0.55589</cdr:x>
      <cdr:y>0.895</cdr:y>
    </cdr:from>
    <cdr:to>
      <cdr:x>0.82824</cdr:x>
      <cdr:y>1</cdr:y>
    </cdr:to>
    <cdr:sp macro="" textlink="">
      <cdr:nvSpPr>
        <cdr:cNvPr id="2" name="CaixaDeTexto 1">
          <a:extLst xmlns:a="http://schemas.openxmlformats.org/drawingml/2006/main">
            <a:ext uri="{FF2B5EF4-FFF2-40B4-BE49-F238E27FC236}">
              <a16:creationId xmlns:a16="http://schemas.microsoft.com/office/drawing/2014/main" id="{5FE944BC-441A-432A-A37C-CE41995EB6F7}"/>
            </a:ext>
          </a:extLst>
        </cdr:cNvPr>
        <cdr:cNvSpPr txBox="1"/>
      </cdr:nvSpPr>
      <cdr:spPr>
        <a:xfrm xmlns:a="http://schemas.openxmlformats.org/drawingml/2006/main">
          <a:off x="2250307" y="2455164"/>
          <a:ext cx="1102493" cy="2880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dirty="0">
              <a:solidFill>
                <a:schemeClr val="tx1">
                  <a:lumMod val="50000"/>
                  <a:lumOff val="50000"/>
                </a:schemeClr>
              </a:solidFill>
            </a:rPr>
            <a:t>Fonte: PMA/IBGE</a:t>
          </a:r>
        </a:p>
      </cdr:txBody>
    </cdr:sp>
  </cdr:relSizeAnchor>
</c:userShapes>
</file>

<file path=xl/drawings/drawing29.xml><?xml version="1.0" encoding="utf-8"?>
<c:userShapes xmlns:c="http://schemas.openxmlformats.org/drawingml/2006/chart">
  <cdr:relSizeAnchor xmlns:cdr="http://schemas.openxmlformats.org/drawingml/2006/chartDrawing">
    <cdr:from>
      <cdr:x>0.58648</cdr:x>
      <cdr:y>0.895</cdr:y>
    </cdr:from>
    <cdr:to>
      <cdr:x>0.86118</cdr:x>
      <cdr:y>1</cdr:y>
    </cdr:to>
    <cdr:sp macro="" textlink="">
      <cdr:nvSpPr>
        <cdr:cNvPr id="2" name="CaixaDeTexto 1">
          <a:extLst xmlns:a="http://schemas.openxmlformats.org/drawingml/2006/main">
            <a:ext uri="{FF2B5EF4-FFF2-40B4-BE49-F238E27FC236}">
              <a16:creationId xmlns:a16="http://schemas.microsoft.com/office/drawing/2014/main" id="{5FE944BC-441A-432A-A37C-CE41995EB6F7}"/>
            </a:ext>
          </a:extLst>
        </cdr:cNvPr>
        <cdr:cNvSpPr txBox="1"/>
      </cdr:nvSpPr>
      <cdr:spPr>
        <a:xfrm xmlns:a="http://schemas.openxmlformats.org/drawingml/2006/main">
          <a:off x="2374133" y="2455164"/>
          <a:ext cx="1112018" cy="2880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dirty="0">
              <a:solidFill>
                <a:schemeClr val="tx1">
                  <a:lumMod val="50000"/>
                  <a:lumOff val="50000"/>
                </a:schemeClr>
              </a:solidFill>
            </a:rPr>
            <a:t>Fonte: PMA/IBGE</a:t>
          </a:r>
        </a:p>
      </cdr:txBody>
    </cdr:sp>
  </cdr:relSizeAnchor>
</c:userShapes>
</file>

<file path=xl/drawings/drawing30.xml><?xml version="1.0" encoding="utf-8"?>
<xdr:wsDr xmlns:xdr="http://schemas.openxmlformats.org/drawingml/2006/spreadsheetDrawing" xmlns:a="http://schemas.openxmlformats.org/drawingml/2006/main">
  <xdr:twoCellAnchor>
    <xdr:from>
      <xdr:col>0</xdr:col>
      <xdr:colOff>409575</xdr:colOff>
      <xdr:row>28</xdr:row>
      <xdr:rowOff>114300</xdr:rowOff>
    </xdr:from>
    <xdr:to>
      <xdr:col>8</xdr:col>
      <xdr:colOff>104775</xdr:colOff>
      <xdr:row>43</xdr:row>
      <xdr:rowOff>0</xdr:rowOff>
    </xdr:to>
    <xdr:graphicFrame macro="">
      <xdr:nvGraphicFramePr>
        <xdr:cNvPr id="3" name="Gráfico 2">
          <a:extLst>
            <a:ext uri="{FF2B5EF4-FFF2-40B4-BE49-F238E27FC236}">
              <a16:creationId xmlns:a16="http://schemas.microsoft.com/office/drawing/2014/main" id="{00000000-0008-0000-1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c:userShapes xmlns:c="http://schemas.openxmlformats.org/drawingml/2006/chart">
  <cdr:relSizeAnchor xmlns:cdr="http://schemas.openxmlformats.org/drawingml/2006/chartDrawing">
    <cdr:from>
      <cdr:x>0.03595</cdr:x>
      <cdr:y>0.87764</cdr:y>
    </cdr:from>
    <cdr:to>
      <cdr:x>0.28333</cdr:x>
      <cdr:y>0.98264</cdr:y>
    </cdr:to>
    <cdr:sp macro="" textlink="">
      <cdr:nvSpPr>
        <cdr:cNvPr id="2" name="CaixaDeTexto 1">
          <a:extLst xmlns:a="http://schemas.openxmlformats.org/drawingml/2006/main">
            <a:ext uri="{FF2B5EF4-FFF2-40B4-BE49-F238E27FC236}">
              <a16:creationId xmlns:a16="http://schemas.microsoft.com/office/drawing/2014/main" id="{DE3E0609-CFCE-461E-A68D-D5A8B048F550}"/>
            </a:ext>
          </a:extLst>
        </cdr:cNvPr>
        <cdr:cNvSpPr txBox="1"/>
      </cdr:nvSpPr>
      <cdr:spPr>
        <a:xfrm xmlns:a="http://schemas.openxmlformats.org/drawingml/2006/main">
          <a:off x="164382" y="2407543"/>
          <a:ext cx="1131018" cy="28803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dirty="0">
              <a:solidFill>
                <a:schemeClr val="tx1">
                  <a:lumMod val="50000"/>
                  <a:lumOff val="50000"/>
                </a:schemeClr>
              </a:solidFill>
            </a:rPr>
            <a:t>Fonte: PMA/IBGE</a:t>
          </a:r>
        </a:p>
      </cdr:txBody>
    </cdr:sp>
  </cdr:relSizeAnchor>
</c:userShapes>
</file>

<file path=xl/drawings/drawing32.xml><?xml version="1.0" encoding="utf-8"?>
<xdr:wsDr xmlns:xdr="http://schemas.openxmlformats.org/drawingml/2006/spreadsheetDrawing" xmlns:a="http://schemas.openxmlformats.org/drawingml/2006/main">
  <xdr:twoCellAnchor>
    <xdr:from>
      <xdr:col>0</xdr:col>
      <xdr:colOff>66675</xdr:colOff>
      <xdr:row>45</xdr:row>
      <xdr:rowOff>76200</xdr:rowOff>
    </xdr:from>
    <xdr:to>
      <xdr:col>6</xdr:col>
      <xdr:colOff>457200</xdr:colOff>
      <xdr:row>59</xdr:row>
      <xdr:rowOff>152400</xdr:rowOff>
    </xdr:to>
    <xdr:graphicFrame macro="">
      <xdr:nvGraphicFramePr>
        <xdr:cNvPr id="2" name="Gráfico 1">
          <a:extLst>
            <a:ext uri="{FF2B5EF4-FFF2-40B4-BE49-F238E27FC236}">
              <a16:creationId xmlns:a16="http://schemas.microsoft.com/office/drawing/2014/main" id="{3149F5E0-9E17-48B0-99A7-C4CCBD407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9525</xdr:colOff>
      <xdr:row>45</xdr:row>
      <xdr:rowOff>95250</xdr:rowOff>
    </xdr:from>
    <xdr:to>
      <xdr:col>13</xdr:col>
      <xdr:colOff>400050</xdr:colOff>
      <xdr:row>59</xdr:row>
      <xdr:rowOff>171450</xdr:rowOff>
    </xdr:to>
    <xdr:graphicFrame macro="">
      <xdr:nvGraphicFramePr>
        <xdr:cNvPr id="3" name="Gráfico 2">
          <a:extLst>
            <a:ext uri="{FF2B5EF4-FFF2-40B4-BE49-F238E27FC236}">
              <a16:creationId xmlns:a16="http://schemas.microsoft.com/office/drawing/2014/main" id="{6315B1D7-2047-41E6-B5C7-B90252272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c:userShapes xmlns:c="http://schemas.openxmlformats.org/drawingml/2006/chart">
  <cdr:relSizeAnchor xmlns:cdr="http://schemas.openxmlformats.org/drawingml/2006/chartDrawing">
    <cdr:from>
      <cdr:x>0.55589</cdr:x>
      <cdr:y>0.895</cdr:y>
    </cdr:from>
    <cdr:to>
      <cdr:x>0.82824</cdr:x>
      <cdr:y>1</cdr:y>
    </cdr:to>
    <cdr:sp macro="" textlink="">
      <cdr:nvSpPr>
        <cdr:cNvPr id="2" name="CaixaDeTexto 1">
          <a:extLst xmlns:a="http://schemas.openxmlformats.org/drawingml/2006/main">
            <a:ext uri="{FF2B5EF4-FFF2-40B4-BE49-F238E27FC236}">
              <a16:creationId xmlns:a16="http://schemas.microsoft.com/office/drawing/2014/main" id="{5FE944BC-441A-432A-A37C-CE41995EB6F7}"/>
            </a:ext>
          </a:extLst>
        </cdr:cNvPr>
        <cdr:cNvSpPr txBox="1"/>
      </cdr:nvSpPr>
      <cdr:spPr>
        <a:xfrm xmlns:a="http://schemas.openxmlformats.org/drawingml/2006/main">
          <a:off x="2250307" y="2455164"/>
          <a:ext cx="1102493" cy="2880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dirty="0">
              <a:solidFill>
                <a:schemeClr val="tx1">
                  <a:lumMod val="50000"/>
                  <a:lumOff val="50000"/>
                </a:schemeClr>
              </a:solidFill>
            </a:rPr>
            <a:t>Fonte: PMA/IBGE</a:t>
          </a:r>
        </a:p>
      </cdr:txBody>
    </cdr:sp>
  </cdr:relSizeAnchor>
</c:userShapes>
</file>

<file path=xl/drawings/drawing34.xml><?xml version="1.0" encoding="utf-8"?>
<c:userShapes xmlns:c="http://schemas.openxmlformats.org/drawingml/2006/chart">
  <cdr:relSizeAnchor xmlns:cdr="http://schemas.openxmlformats.org/drawingml/2006/chartDrawing">
    <cdr:from>
      <cdr:x>0.58648</cdr:x>
      <cdr:y>0.895</cdr:y>
    </cdr:from>
    <cdr:to>
      <cdr:x>0.86118</cdr:x>
      <cdr:y>1</cdr:y>
    </cdr:to>
    <cdr:sp macro="" textlink="">
      <cdr:nvSpPr>
        <cdr:cNvPr id="2" name="CaixaDeTexto 1">
          <a:extLst xmlns:a="http://schemas.openxmlformats.org/drawingml/2006/main">
            <a:ext uri="{FF2B5EF4-FFF2-40B4-BE49-F238E27FC236}">
              <a16:creationId xmlns:a16="http://schemas.microsoft.com/office/drawing/2014/main" id="{5FE944BC-441A-432A-A37C-CE41995EB6F7}"/>
            </a:ext>
          </a:extLst>
        </cdr:cNvPr>
        <cdr:cNvSpPr txBox="1"/>
      </cdr:nvSpPr>
      <cdr:spPr>
        <a:xfrm xmlns:a="http://schemas.openxmlformats.org/drawingml/2006/main">
          <a:off x="2374133" y="2455164"/>
          <a:ext cx="1112018" cy="2880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dirty="0">
              <a:solidFill>
                <a:schemeClr val="tx1">
                  <a:lumMod val="50000"/>
                  <a:lumOff val="50000"/>
                </a:schemeClr>
              </a:solidFill>
            </a:rPr>
            <a:t>Fonte: PMA/IBGE</a:t>
          </a:r>
        </a:p>
      </cdr:txBody>
    </cdr:sp>
  </cdr:relSizeAnchor>
</c:userShapes>
</file>

<file path=xl/drawings/drawing35.xml><?xml version="1.0" encoding="utf-8"?>
<xdr:wsDr xmlns:xdr="http://schemas.openxmlformats.org/drawingml/2006/spreadsheetDrawing" xmlns:a="http://schemas.openxmlformats.org/drawingml/2006/main">
  <xdr:twoCellAnchor>
    <xdr:from>
      <xdr:col>0</xdr:col>
      <xdr:colOff>238125</xdr:colOff>
      <xdr:row>28</xdr:row>
      <xdr:rowOff>38100</xdr:rowOff>
    </xdr:from>
    <xdr:to>
      <xdr:col>7</xdr:col>
      <xdr:colOff>542925</xdr:colOff>
      <xdr:row>42</xdr:row>
      <xdr:rowOff>114300</xdr:rowOff>
    </xdr:to>
    <xdr:graphicFrame macro="">
      <xdr:nvGraphicFramePr>
        <xdr:cNvPr id="3" name="Gráfico 2">
          <a:extLst>
            <a:ext uri="{FF2B5EF4-FFF2-40B4-BE49-F238E27FC236}">
              <a16:creationId xmlns:a16="http://schemas.microsoft.com/office/drawing/2014/main" id="{00000000-0008-0000-1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0.02778</cdr:x>
      <cdr:y>0.87269</cdr:y>
    </cdr:from>
    <cdr:to>
      <cdr:x>0.45302</cdr:x>
      <cdr:y>0.97768</cdr:y>
    </cdr:to>
    <cdr:sp macro="" textlink="">
      <cdr:nvSpPr>
        <cdr:cNvPr id="2" name="CaixaDeTexto 1">
          <a:extLst xmlns:a="http://schemas.openxmlformats.org/drawingml/2006/main">
            <a:ext uri="{FF2B5EF4-FFF2-40B4-BE49-F238E27FC236}">
              <a16:creationId xmlns:a16="http://schemas.microsoft.com/office/drawing/2014/main" id="{0AF16FF4-1717-4C1D-84C0-D3CCB0DDAF10}"/>
            </a:ext>
          </a:extLst>
        </cdr:cNvPr>
        <cdr:cNvSpPr txBox="1"/>
      </cdr:nvSpPr>
      <cdr:spPr>
        <a:xfrm xmlns:a="http://schemas.openxmlformats.org/drawingml/2006/main">
          <a:off x="127000" y="2393950"/>
          <a:ext cx="1944216" cy="28803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dirty="0">
              <a:solidFill>
                <a:schemeClr val="tx1">
                  <a:lumMod val="50000"/>
                  <a:lumOff val="50000"/>
                </a:schemeClr>
              </a:solidFill>
            </a:rPr>
            <a:t>Fonte: PMA/IBGE</a:t>
          </a:r>
        </a:p>
      </cdr:txBody>
    </cdr:sp>
  </cdr:relSizeAnchor>
</c:userShapes>
</file>

<file path=xl/drawings/drawing37.xml><?xml version="1.0" encoding="utf-8"?>
<xdr:wsDr xmlns:xdr="http://schemas.openxmlformats.org/drawingml/2006/spreadsheetDrawing" xmlns:a="http://schemas.openxmlformats.org/drawingml/2006/main">
  <xdr:twoCellAnchor>
    <xdr:from>
      <xdr:col>6</xdr:col>
      <xdr:colOff>68580</xdr:colOff>
      <xdr:row>19</xdr:row>
      <xdr:rowOff>49530</xdr:rowOff>
    </xdr:from>
    <xdr:to>
      <xdr:col>13</xdr:col>
      <xdr:colOff>373380</xdr:colOff>
      <xdr:row>32</xdr:row>
      <xdr:rowOff>186690</xdr:rowOff>
    </xdr:to>
    <xdr:graphicFrame macro="">
      <xdr:nvGraphicFramePr>
        <xdr:cNvPr id="2" name="Gráfico 1">
          <a:extLst>
            <a:ext uri="{FF2B5EF4-FFF2-40B4-BE49-F238E27FC236}">
              <a16:creationId xmlns:a16="http://schemas.microsoft.com/office/drawing/2014/main"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0.01041</cdr:x>
      <cdr:y>0</cdr:y>
    </cdr:from>
    <cdr:to>
      <cdr:x>0.26417</cdr:x>
      <cdr:y>0.09444</cdr:y>
    </cdr:to>
    <cdr:sp macro="" textlink="">
      <cdr:nvSpPr>
        <cdr:cNvPr id="2" name="CaixaDeTexto 1"/>
        <cdr:cNvSpPr txBox="1"/>
      </cdr:nvSpPr>
      <cdr:spPr>
        <a:xfrm xmlns:a="http://schemas.openxmlformats.org/drawingml/2006/main">
          <a:off x="47595" y="0"/>
          <a:ext cx="1160175" cy="26842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R$ milhões de 2020</a:t>
          </a:r>
        </a:p>
      </cdr:txBody>
    </cdr:sp>
  </cdr:relSizeAnchor>
  <cdr:relSizeAnchor xmlns:cdr="http://schemas.openxmlformats.org/drawingml/2006/chartDrawing">
    <cdr:from>
      <cdr:x>0</cdr:x>
      <cdr:y>0.90556</cdr:y>
    </cdr:from>
    <cdr:to>
      <cdr:x>0.45375</cdr:x>
      <cdr:y>1</cdr:y>
    </cdr:to>
    <cdr:sp macro="" textlink="">
      <cdr:nvSpPr>
        <cdr:cNvPr id="3" name="CaixaDeTexto 2"/>
        <cdr:cNvSpPr txBox="1"/>
      </cdr:nvSpPr>
      <cdr:spPr>
        <a:xfrm xmlns:a="http://schemas.openxmlformats.org/drawingml/2006/main">
          <a:off x="0" y="2573837"/>
          <a:ext cx="2074544" cy="26842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IBGE/SCR/Contas</a:t>
          </a:r>
          <a:r>
            <a:rPr lang="pt-BR" sz="1000" baseline="0">
              <a:solidFill>
                <a:schemeClr val="tx1">
                  <a:lumMod val="50000"/>
                  <a:lumOff val="50000"/>
                </a:schemeClr>
              </a:solidFill>
            </a:rPr>
            <a:t> da Produção</a:t>
          </a:r>
          <a:endParaRPr lang="pt-BR" sz="1000">
            <a:solidFill>
              <a:schemeClr val="tx1">
                <a:lumMod val="50000"/>
                <a:lumOff val="50000"/>
              </a:schemeClr>
            </a:solidFill>
          </a:endParaRPr>
        </a:p>
      </cdr:txBody>
    </cdr:sp>
  </cdr:relSizeAnchor>
</c:userShapes>
</file>

<file path=xl/drawings/drawing39.xml><?xml version="1.0" encoding="utf-8"?>
<xdr:wsDr xmlns:xdr="http://schemas.openxmlformats.org/drawingml/2006/spreadsheetDrawing" xmlns:a="http://schemas.openxmlformats.org/drawingml/2006/main">
  <xdr:twoCellAnchor>
    <xdr:from>
      <xdr:col>4</xdr:col>
      <xdr:colOff>363855</xdr:colOff>
      <xdr:row>14</xdr:row>
      <xdr:rowOff>180975</xdr:rowOff>
    </xdr:from>
    <xdr:to>
      <xdr:col>12</xdr:col>
      <xdr:colOff>59055</xdr:colOff>
      <xdr:row>29</xdr:row>
      <xdr:rowOff>81915</xdr:rowOff>
    </xdr:to>
    <xdr:graphicFrame macro="">
      <xdr:nvGraphicFramePr>
        <xdr:cNvPr id="2" name="Gráfico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c:userShapes xmlns:c="http://schemas.openxmlformats.org/drawingml/2006/chart">
  <cdr:relSizeAnchor xmlns:cdr="http://schemas.openxmlformats.org/drawingml/2006/chartDrawing">
    <cdr:from>
      <cdr:x>0.035</cdr:x>
      <cdr:y>0.03333</cdr:y>
    </cdr:from>
    <cdr:to>
      <cdr:x>0.38667</cdr:x>
      <cdr:y>0.1174</cdr:y>
    </cdr:to>
    <cdr:sp macro="" textlink="">
      <cdr:nvSpPr>
        <cdr:cNvPr id="2" name="CaixaDeTexto 1"/>
        <cdr:cNvSpPr txBox="1"/>
      </cdr:nvSpPr>
      <cdr:spPr>
        <a:xfrm xmlns:a="http://schemas.openxmlformats.org/drawingml/2006/main">
          <a:off x="160020" y="91939"/>
          <a:ext cx="1607835" cy="23191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t>Variação do volume (%)</a:t>
          </a:r>
        </a:p>
      </cdr:txBody>
    </cdr:sp>
  </cdr:relSizeAnchor>
  <cdr:relSizeAnchor xmlns:cdr="http://schemas.openxmlformats.org/drawingml/2006/chartDrawing">
    <cdr:from>
      <cdr:x>0.05834</cdr:x>
      <cdr:y>0.89885</cdr:y>
    </cdr:from>
    <cdr:to>
      <cdr:x>0.25834</cdr:x>
      <cdr:y>0.97931</cdr:y>
    </cdr:to>
    <cdr:sp macro="" textlink="">
      <cdr:nvSpPr>
        <cdr:cNvPr id="3" name="CaixaDeTexto 2"/>
        <cdr:cNvSpPr txBox="1"/>
      </cdr:nvSpPr>
      <cdr:spPr>
        <a:xfrm xmlns:a="http://schemas.openxmlformats.org/drawingml/2006/main">
          <a:off x="266715" y="2479428"/>
          <a:ext cx="914400" cy="22194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t>Fonte: IBGE/SCR/Contas</a:t>
          </a:r>
          <a:r>
            <a:rPr lang="pt-BR" sz="1000" baseline="0"/>
            <a:t> de Produção</a:t>
          </a:r>
          <a:endParaRPr lang="pt-BR" sz="1000"/>
        </a:p>
      </cdr:txBody>
    </cdr:sp>
  </cdr:relSizeAnchor>
</c:userShapes>
</file>

<file path=xl/drawings/drawing41.xml><?xml version="1.0" encoding="utf-8"?>
<xdr:wsDr xmlns:xdr="http://schemas.openxmlformats.org/drawingml/2006/spreadsheetDrawing" xmlns:a="http://schemas.openxmlformats.org/drawingml/2006/main">
  <xdr:twoCellAnchor editAs="absolute">
    <xdr:from>
      <xdr:col>5</xdr:col>
      <xdr:colOff>609600</xdr:colOff>
      <xdr:row>16</xdr:row>
      <xdr:rowOff>0</xdr:rowOff>
    </xdr:from>
    <xdr:to>
      <xdr:col>11</xdr:col>
      <xdr:colOff>638175</xdr:colOff>
      <xdr:row>30</xdr:row>
      <xdr:rowOff>57150</xdr:rowOff>
    </xdr:to>
    <xdr:graphicFrame macro="">
      <xdr:nvGraphicFramePr>
        <xdr:cNvPr id="2" name="Gráfico 1">
          <a:extLst>
            <a:ext uri="{FF2B5EF4-FFF2-40B4-BE49-F238E27FC236}">
              <a16:creationId xmlns:a16="http://schemas.microsoft.com/office/drawing/2014/main" id="{00000000-0008-0000-1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c:userShapes xmlns:c="http://schemas.openxmlformats.org/drawingml/2006/chart">
  <cdr:relSizeAnchor xmlns:cdr="http://schemas.openxmlformats.org/drawingml/2006/chartDrawing">
    <cdr:from>
      <cdr:x>0.05931</cdr:x>
      <cdr:y>0.89999</cdr:y>
    </cdr:from>
    <cdr:to>
      <cdr:x>0.36733</cdr:x>
      <cdr:y>1</cdr:y>
    </cdr:to>
    <cdr:pic>
      <cdr:nvPicPr>
        <cdr:cNvPr id="2" name="chart">
          <a:extLst xmlns:a="http://schemas.openxmlformats.org/drawingml/2006/main">
            <a:ext uri="{FF2B5EF4-FFF2-40B4-BE49-F238E27FC236}">
              <a16:creationId xmlns:a16="http://schemas.microsoft.com/office/drawing/2014/main" id="{9785CF3C-C944-40B4-B7A4-7ADD7883452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41484" y="2451708"/>
          <a:ext cx="1254075" cy="272442"/>
        </a:xfrm>
        <a:prstGeom xmlns:a="http://schemas.openxmlformats.org/drawingml/2006/main" prst="rect">
          <a:avLst/>
        </a:prstGeom>
      </cdr:spPr>
    </cdr:pic>
  </cdr:relSizeAnchor>
</c:userShapes>
</file>

<file path=xl/drawings/drawing43.xml><?xml version="1.0" encoding="utf-8"?>
<xdr:wsDr xmlns:xdr="http://schemas.openxmlformats.org/drawingml/2006/spreadsheetDrawing" xmlns:a="http://schemas.openxmlformats.org/drawingml/2006/main">
  <xdr:twoCellAnchor editAs="absolute">
    <xdr:from>
      <xdr:col>3</xdr:col>
      <xdr:colOff>313267</xdr:colOff>
      <xdr:row>46</xdr:row>
      <xdr:rowOff>9524</xdr:rowOff>
    </xdr:from>
    <xdr:to>
      <xdr:col>5</xdr:col>
      <xdr:colOff>206375</xdr:colOff>
      <xdr:row>57</xdr:row>
      <xdr:rowOff>152399</xdr:rowOff>
    </xdr:to>
    <xdr:graphicFrame macro="">
      <xdr:nvGraphicFramePr>
        <xdr:cNvPr id="2" name="Gráfico 1">
          <a:extLst>
            <a:ext uri="{FF2B5EF4-FFF2-40B4-BE49-F238E27FC236}">
              <a16:creationId xmlns:a16="http://schemas.microsoft.com/office/drawing/2014/main" id="{00000000-0008-0000-1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209550</xdr:colOff>
      <xdr:row>57</xdr:row>
      <xdr:rowOff>123825</xdr:rowOff>
    </xdr:from>
    <xdr:to>
      <xdr:col>13</xdr:col>
      <xdr:colOff>542925</xdr:colOff>
      <xdr:row>58</xdr:row>
      <xdr:rowOff>171450</xdr:rowOff>
    </xdr:to>
    <xdr:sp macro="" textlink="">
      <xdr:nvSpPr>
        <xdr:cNvPr id="3" name="CaixaDeTexto 1">
          <a:extLst>
            <a:ext uri="{FF2B5EF4-FFF2-40B4-BE49-F238E27FC236}">
              <a16:creationId xmlns:a16="http://schemas.microsoft.com/office/drawing/2014/main" id="{D42BA493-CF61-48BB-90A7-28BA721FA914}"/>
            </a:ext>
          </a:extLst>
        </xdr:cNvPr>
        <xdr:cNvSpPr txBox="1"/>
      </xdr:nvSpPr>
      <xdr:spPr>
        <a:xfrm>
          <a:off x="2924175" y="10982325"/>
          <a:ext cx="6124575" cy="238125"/>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pt-BR" sz="1000">
              <a:solidFill>
                <a:schemeClr val="tx1">
                  <a:lumMod val="50000"/>
                  <a:lumOff val="50000"/>
                </a:schemeClr>
              </a:solidFill>
            </a:rPr>
            <a:t>Bovinos, suínos, frangos: abate em Kg; Leite: por mil litros; Óvos: por mil dúzias; Mel de abelha: por Kg</a:t>
          </a:r>
          <a:endParaRPr lang="pt-BR" sz="500">
            <a:solidFill>
              <a:schemeClr val="tx1">
                <a:lumMod val="50000"/>
                <a:lumOff val="50000"/>
              </a:schemeClr>
            </a:solidFill>
          </a:endParaRPr>
        </a:p>
      </xdr:txBody>
    </xdr:sp>
    <xdr:clientData/>
  </xdr:twoCellAnchor>
  <xdr:twoCellAnchor editAs="absolute">
    <xdr:from>
      <xdr:col>6</xdr:col>
      <xdr:colOff>582082</xdr:colOff>
      <xdr:row>46</xdr:row>
      <xdr:rowOff>9524</xdr:rowOff>
    </xdr:from>
    <xdr:to>
      <xdr:col>8</xdr:col>
      <xdr:colOff>22225</xdr:colOff>
      <xdr:row>57</xdr:row>
      <xdr:rowOff>152399</xdr:rowOff>
    </xdr:to>
    <xdr:graphicFrame macro="">
      <xdr:nvGraphicFramePr>
        <xdr:cNvPr id="4" name="Gráfico 3">
          <a:extLst>
            <a:ext uri="{FF2B5EF4-FFF2-40B4-BE49-F238E27FC236}">
              <a16:creationId xmlns:a16="http://schemas.microsoft.com/office/drawing/2014/main" id="{3AA56306-CAD6-4DB0-9BBE-4886FF36D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8</xdr:col>
      <xdr:colOff>22225</xdr:colOff>
      <xdr:row>46</xdr:row>
      <xdr:rowOff>9524</xdr:rowOff>
    </xdr:from>
    <xdr:to>
      <xdr:col>9</xdr:col>
      <xdr:colOff>396875</xdr:colOff>
      <xdr:row>57</xdr:row>
      <xdr:rowOff>152399</xdr:rowOff>
    </xdr:to>
    <xdr:graphicFrame macro="">
      <xdr:nvGraphicFramePr>
        <xdr:cNvPr id="5" name="Gráfico 4">
          <a:extLst>
            <a:ext uri="{FF2B5EF4-FFF2-40B4-BE49-F238E27FC236}">
              <a16:creationId xmlns:a16="http://schemas.microsoft.com/office/drawing/2014/main" id="{746D3E54-02B8-44A9-A17F-33A02A386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5</xdr:col>
      <xdr:colOff>206375</xdr:colOff>
      <xdr:row>46</xdr:row>
      <xdr:rowOff>9524</xdr:rowOff>
    </xdr:from>
    <xdr:to>
      <xdr:col>6</xdr:col>
      <xdr:colOff>582083</xdr:colOff>
      <xdr:row>57</xdr:row>
      <xdr:rowOff>152399</xdr:rowOff>
    </xdr:to>
    <xdr:graphicFrame macro="">
      <xdr:nvGraphicFramePr>
        <xdr:cNvPr id="6" name="Gráfico 5">
          <a:extLst>
            <a:ext uri="{FF2B5EF4-FFF2-40B4-BE49-F238E27FC236}">
              <a16:creationId xmlns:a16="http://schemas.microsoft.com/office/drawing/2014/main" id="{549B2D2F-F005-4D7D-B1F3-FDE7B542C2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0.02292</cdr:x>
      <cdr:y>0.87471</cdr:y>
    </cdr:from>
    <cdr:to>
      <cdr:x>0.52995</cdr:x>
      <cdr:y>1</cdr:y>
    </cdr:to>
    <cdr:pic>
      <cdr:nvPicPr>
        <cdr:cNvPr id="2" name="chart">
          <a:extLst xmlns:a="http://schemas.openxmlformats.org/drawingml/2006/main">
            <a:ext uri="{FF2B5EF4-FFF2-40B4-BE49-F238E27FC236}">
              <a16:creationId xmlns:a16="http://schemas.microsoft.com/office/drawing/2014/main" id="{08B01053-B7C6-4793-992D-087A96521D0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47366" y="1957935"/>
          <a:ext cx="1048009" cy="280440"/>
        </a:xfrm>
        <a:prstGeom xmlns:a="http://schemas.openxmlformats.org/drawingml/2006/main" prst="rect">
          <a:avLst/>
        </a:prstGeom>
      </cdr:spPr>
    </cdr:pic>
  </cdr:relSizeAnchor>
</c:userShapes>
</file>

<file path=xl/drawings/drawing45.xml><?xml version="1.0" encoding="utf-8"?>
<xdr:wsDr xmlns:xdr="http://schemas.openxmlformats.org/drawingml/2006/spreadsheetDrawing" xmlns:a="http://schemas.openxmlformats.org/drawingml/2006/main">
  <xdr:twoCellAnchor editAs="absolute">
    <xdr:from>
      <xdr:col>6</xdr:col>
      <xdr:colOff>224366</xdr:colOff>
      <xdr:row>31</xdr:row>
      <xdr:rowOff>71967</xdr:rowOff>
    </xdr:from>
    <xdr:to>
      <xdr:col>10</xdr:col>
      <xdr:colOff>630766</xdr:colOff>
      <xdr:row>44</xdr:row>
      <xdr:rowOff>148167</xdr:rowOff>
    </xdr:to>
    <xdr:graphicFrame macro="">
      <xdr:nvGraphicFramePr>
        <xdr:cNvPr id="2" name="Gráfico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167216</xdr:colOff>
      <xdr:row>45</xdr:row>
      <xdr:rowOff>91017</xdr:rowOff>
    </xdr:from>
    <xdr:to>
      <xdr:col>10</xdr:col>
      <xdr:colOff>573616</xdr:colOff>
      <xdr:row>58</xdr:row>
      <xdr:rowOff>167217</xdr:rowOff>
    </xdr:to>
    <xdr:graphicFrame macro="">
      <xdr:nvGraphicFramePr>
        <xdr:cNvPr id="3" name="Gráfico 2">
          <a:extLst>
            <a:ext uri="{FF2B5EF4-FFF2-40B4-BE49-F238E27FC236}">
              <a16:creationId xmlns:a16="http://schemas.microsoft.com/office/drawing/2014/main" id="{9BDE659A-F977-4DAD-AFB9-E64F19000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c:userShapes xmlns:c="http://schemas.openxmlformats.org/drawingml/2006/chart">
  <cdr:relSizeAnchor xmlns:cdr="http://schemas.openxmlformats.org/drawingml/2006/chartDrawing">
    <cdr:from>
      <cdr:x>0.48045</cdr:x>
      <cdr:y>0.90927</cdr:y>
    </cdr:from>
    <cdr:to>
      <cdr:x>0.88879</cdr:x>
      <cdr:y>1</cdr:y>
    </cdr:to>
    <cdr:sp macro="" textlink="">
      <cdr:nvSpPr>
        <cdr:cNvPr id="3" name="CaixaDeTexto 2">
          <a:extLst xmlns:a="http://schemas.openxmlformats.org/drawingml/2006/main">
            <a:ext uri="{FF2B5EF4-FFF2-40B4-BE49-F238E27FC236}">
              <a16:creationId xmlns:a16="http://schemas.microsoft.com/office/drawing/2014/main" id="{8560CC13-05D6-48C1-A0DD-C818F77A9AEF}"/>
            </a:ext>
          </a:extLst>
        </cdr:cNvPr>
        <cdr:cNvSpPr txBox="1"/>
      </cdr:nvSpPr>
      <cdr:spPr>
        <a:xfrm xmlns:a="http://schemas.openxmlformats.org/drawingml/2006/main">
          <a:off x="1903717" y="2321094"/>
          <a:ext cx="1618006" cy="2316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pt-BR" sz="1000">
              <a:solidFill>
                <a:schemeClr val="tx1">
                  <a:lumMod val="50000"/>
                  <a:lumOff val="50000"/>
                </a:schemeClr>
              </a:solidFill>
            </a:rPr>
            <a:t>Fonte: </a:t>
          </a:r>
          <a:r>
            <a:rPr lang="pt-BR" sz="1000">
              <a:solidFill>
                <a:schemeClr val="tx1">
                  <a:lumMod val="50000"/>
                  <a:lumOff val="50000"/>
                </a:schemeClr>
              </a:solidFill>
              <a:latin typeface="+mn-lt"/>
              <a:ea typeface="+mn-ea"/>
              <a:cs typeface="+mn-cs"/>
            </a:rPr>
            <a:t>IBGE/PTAA, P</a:t>
          </a:r>
          <a:r>
            <a:rPr lang="pt-BR" sz="1000">
              <a:solidFill>
                <a:schemeClr val="tx1">
                  <a:lumMod val="50000"/>
                  <a:lumOff val="50000"/>
                </a:schemeClr>
              </a:solidFill>
            </a:rPr>
            <a:t>PM/SIDRA</a:t>
          </a:r>
        </a:p>
      </cdr:txBody>
    </cdr:sp>
  </cdr:relSizeAnchor>
</c:userShapes>
</file>

<file path=xl/drawings/drawing47.xml><?xml version="1.0" encoding="utf-8"?>
<c:userShapes xmlns:c="http://schemas.openxmlformats.org/drawingml/2006/chart">
  <cdr:relSizeAnchor xmlns:cdr="http://schemas.openxmlformats.org/drawingml/2006/chartDrawing">
    <cdr:from>
      <cdr:x>0.44583</cdr:x>
      <cdr:y>0.90927</cdr:y>
    </cdr:from>
    <cdr:to>
      <cdr:x>0.85417</cdr:x>
      <cdr:y>1</cdr:y>
    </cdr:to>
    <cdr:sp macro="" textlink="">
      <cdr:nvSpPr>
        <cdr:cNvPr id="3" name="CaixaDeTexto 2">
          <a:extLst xmlns:a="http://schemas.openxmlformats.org/drawingml/2006/main">
            <a:ext uri="{FF2B5EF4-FFF2-40B4-BE49-F238E27FC236}">
              <a16:creationId xmlns:a16="http://schemas.microsoft.com/office/drawing/2014/main" id="{8560CC13-05D6-48C1-A0DD-C818F77A9AEF}"/>
            </a:ext>
          </a:extLst>
        </cdr:cNvPr>
        <cdr:cNvSpPr txBox="1"/>
      </cdr:nvSpPr>
      <cdr:spPr>
        <a:xfrm xmlns:a="http://schemas.openxmlformats.org/drawingml/2006/main">
          <a:off x="2038335" y="2321094"/>
          <a:ext cx="1866930" cy="2316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pt-BR" sz="1000">
              <a:solidFill>
                <a:schemeClr val="tx1">
                  <a:lumMod val="50000"/>
                  <a:lumOff val="50000"/>
                </a:schemeClr>
              </a:solidFill>
            </a:rPr>
            <a:t>Fonte: </a:t>
          </a:r>
          <a:r>
            <a:rPr lang="pt-BR" sz="1000">
              <a:solidFill>
                <a:schemeClr val="tx1">
                  <a:lumMod val="50000"/>
                  <a:lumOff val="50000"/>
                </a:schemeClr>
              </a:solidFill>
              <a:latin typeface="+mn-lt"/>
              <a:ea typeface="+mn-ea"/>
              <a:cs typeface="+mn-cs"/>
            </a:rPr>
            <a:t>IBGE/PTAA, P</a:t>
          </a:r>
          <a:r>
            <a:rPr lang="pt-BR" sz="1000">
              <a:solidFill>
                <a:schemeClr val="tx1">
                  <a:lumMod val="50000"/>
                  <a:lumOff val="50000"/>
                </a:schemeClr>
              </a:solidFill>
            </a:rPr>
            <a:t>PM/SIDRA</a:t>
          </a:r>
        </a:p>
      </cdr:txBody>
    </cdr:sp>
  </cdr:relSizeAnchor>
</c:userShapes>
</file>

<file path=xl/drawings/drawing48.xml><?xml version="1.0" encoding="utf-8"?>
<xdr:wsDr xmlns:xdr="http://schemas.openxmlformats.org/drawingml/2006/spreadsheetDrawing" xmlns:a="http://schemas.openxmlformats.org/drawingml/2006/main">
  <xdr:twoCellAnchor>
    <xdr:from>
      <xdr:col>0</xdr:col>
      <xdr:colOff>95250</xdr:colOff>
      <xdr:row>35</xdr:row>
      <xdr:rowOff>28575</xdr:rowOff>
    </xdr:from>
    <xdr:to>
      <xdr:col>7</xdr:col>
      <xdr:colOff>400050</xdr:colOff>
      <xdr:row>49</xdr:row>
      <xdr:rowOff>104775</xdr:rowOff>
    </xdr:to>
    <xdr:graphicFrame macro="">
      <xdr:nvGraphicFramePr>
        <xdr:cNvPr id="2" name="Gráfico 1">
          <a:extLst>
            <a:ext uri="{FF2B5EF4-FFF2-40B4-BE49-F238E27FC236}">
              <a16:creationId xmlns:a16="http://schemas.microsoft.com/office/drawing/2014/main" id="{00000000-0008-0000-2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editAs="absolute">
    <xdr:from>
      <xdr:col>5</xdr:col>
      <xdr:colOff>52916</xdr:colOff>
      <xdr:row>28</xdr:row>
      <xdr:rowOff>0</xdr:rowOff>
    </xdr:from>
    <xdr:to>
      <xdr:col>10</xdr:col>
      <xdr:colOff>551391</xdr:colOff>
      <xdr:row>42</xdr:row>
      <xdr:rowOff>76200</xdr:rowOff>
    </xdr:to>
    <xdr:graphicFrame macro="">
      <xdr:nvGraphicFramePr>
        <xdr:cNvPr id="2" name="Gráfico 1">
          <a:extLst>
            <a:ext uri="{FF2B5EF4-FFF2-40B4-BE49-F238E27FC236}">
              <a16:creationId xmlns:a16="http://schemas.microsoft.com/office/drawing/2014/main" id="{00000000-0008-0000-1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5</xdr:col>
      <xdr:colOff>52916</xdr:colOff>
      <xdr:row>43</xdr:row>
      <xdr:rowOff>9525</xdr:rowOff>
    </xdr:from>
    <xdr:to>
      <xdr:col>11</xdr:col>
      <xdr:colOff>273050</xdr:colOff>
      <xdr:row>57</xdr:row>
      <xdr:rowOff>85725</xdr:rowOff>
    </xdr:to>
    <xdr:graphicFrame macro="">
      <xdr:nvGraphicFramePr>
        <xdr:cNvPr id="3" name="Gráfico 2">
          <a:extLst>
            <a:ext uri="{FF2B5EF4-FFF2-40B4-BE49-F238E27FC236}">
              <a16:creationId xmlns:a16="http://schemas.microsoft.com/office/drawing/2014/main" id="{126B2095-69D0-45B1-BB48-01C88E0AA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0.60874</cdr:x>
      <cdr:y>0.91162</cdr:y>
    </cdr:from>
    <cdr:to>
      <cdr:x>0.99868</cdr:x>
      <cdr:y>1</cdr:y>
    </cdr:to>
    <cdr:sp macro="" textlink="">
      <cdr:nvSpPr>
        <cdr:cNvPr id="3" name="CaixaDeTexto 2">
          <a:extLst xmlns:a="http://schemas.openxmlformats.org/drawingml/2006/main">
            <a:ext uri="{FF2B5EF4-FFF2-40B4-BE49-F238E27FC236}">
              <a16:creationId xmlns:a16="http://schemas.microsoft.com/office/drawing/2014/main" id="{8560CC13-05D6-48C1-A0DD-C818F77A9AEF}"/>
            </a:ext>
          </a:extLst>
        </cdr:cNvPr>
        <cdr:cNvSpPr txBox="1"/>
      </cdr:nvSpPr>
      <cdr:spPr>
        <a:xfrm xmlns:a="http://schemas.openxmlformats.org/drawingml/2006/main">
          <a:off x="2776904" y="2500756"/>
          <a:ext cx="1778827" cy="24244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pt-BR" sz="1000">
              <a:solidFill>
                <a:schemeClr val="tx1">
                  <a:lumMod val="50000"/>
                  <a:lumOff val="50000"/>
                </a:schemeClr>
              </a:solidFill>
            </a:rPr>
            <a:t>Fonte: IBGE/PPM, PTAA/SIDRA</a:t>
          </a:r>
        </a:p>
      </cdr:txBody>
    </cdr:sp>
  </cdr:relSizeAnchor>
</c:userShapes>
</file>

<file path=xl/drawings/drawing51.xml><?xml version="1.0" encoding="utf-8"?>
<xdr:wsDr xmlns:xdr="http://schemas.openxmlformats.org/drawingml/2006/spreadsheetDrawing" xmlns:a="http://schemas.openxmlformats.org/drawingml/2006/main">
  <xdr:twoCellAnchor>
    <xdr:from>
      <xdr:col>1</xdr:col>
      <xdr:colOff>0</xdr:colOff>
      <xdr:row>31</xdr:row>
      <xdr:rowOff>0</xdr:rowOff>
    </xdr:from>
    <xdr:to>
      <xdr:col>8</xdr:col>
      <xdr:colOff>304800</xdr:colOff>
      <xdr:row>45</xdr:row>
      <xdr:rowOff>76200</xdr:rowOff>
    </xdr:to>
    <xdr:graphicFrame macro="">
      <xdr:nvGraphicFramePr>
        <xdr:cNvPr id="2" name="Gráfico 1">
          <a:extLst>
            <a:ext uri="{FF2B5EF4-FFF2-40B4-BE49-F238E27FC236}">
              <a16:creationId xmlns:a16="http://schemas.microsoft.com/office/drawing/2014/main" id="{00000000-0008-0000-2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editAs="absolute">
    <xdr:from>
      <xdr:col>7</xdr:col>
      <xdr:colOff>222250</xdr:colOff>
      <xdr:row>27</xdr:row>
      <xdr:rowOff>31750</xdr:rowOff>
    </xdr:from>
    <xdr:to>
      <xdr:col>12</xdr:col>
      <xdr:colOff>802217</xdr:colOff>
      <xdr:row>41</xdr:row>
      <xdr:rowOff>107950</xdr:rowOff>
    </xdr:to>
    <xdr:graphicFrame macro="">
      <xdr:nvGraphicFramePr>
        <xdr:cNvPr id="2" name="Gráfico 1">
          <a:extLst>
            <a:ext uri="{FF2B5EF4-FFF2-40B4-BE49-F238E27FC236}">
              <a16:creationId xmlns:a16="http://schemas.microsoft.com/office/drawing/2014/main" id="{00000000-0008-0000-2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7</xdr:col>
      <xdr:colOff>222250</xdr:colOff>
      <xdr:row>41</xdr:row>
      <xdr:rowOff>136525</xdr:rowOff>
    </xdr:from>
    <xdr:to>
      <xdr:col>12</xdr:col>
      <xdr:colOff>802217</xdr:colOff>
      <xdr:row>56</xdr:row>
      <xdr:rowOff>22225</xdr:rowOff>
    </xdr:to>
    <xdr:graphicFrame macro="">
      <xdr:nvGraphicFramePr>
        <xdr:cNvPr id="3" name="Gráfico 2">
          <a:extLst>
            <a:ext uri="{FF2B5EF4-FFF2-40B4-BE49-F238E27FC236}">
              <a16:creationId xmlns:a16="http://schemas.microsoft.com/office/drawing/2014/main" id="{620B5FC3-AB88-4C9C-BF52-FF2FAD72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0.66856</cdr:x>
      <cdr:y>0.8971</cdr:y>
    </cdr:from>
    <cdr:to>
      <cdr:x>1</cdr:x>
      <cdr:y>0.98548</cdr:y>
    </cdr:to>
    <cdr:sp macro="" textlink="">
      <cdr:nvSpPr>
        <cdr:cNvPr id="3" name="CaixaDeTexto 2">
          <a:extLst xmlns:a="http://schemas.openxmlformats.org/drawingml/2006/main">
            <a:ext uri="{FF2B5EF4-FFF2-40B4-BE49-F238E27FC236}">
              <a16:creationId xmlns:a16="http://schemas.microsoft.com/office/drawing/2014/main" id="{8560CC13-05D6-48C1-A0DD-C818F77A9AEF}"/>
            </a:ext>
          </a:extLst>
        </cdr:cNvPr>
        <cdr:cNvSpPr txBox="1"/>
      </cdr:nvSpPr>
      <cdr:spPr>
        <a:xfrm xmlns:a="http://schemas.openxmlformats.org/drawingml/2006/main">
          <a:off x="3056657" y="2460916"/>
          <a:ext cx="1515343" cy="24244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pt-BR" sz="1000">
              <a:solidFill>
                <a:schemeClr val="tx1">
                  <a:lumMod val="50000"/>
                  <a:lumOff val="50000"/>
                </a:schemeClr>
              </a:solidFill>
            </a:rPr>
            <a:t>Fonte: PPM/SIDRA/IBGE</a:t>
          </a:r>
        </a:p>
      </cdr:txBody>
    </cdr:sp>
  </cdr:relSizeAnchor>
</c:userShapes>
</file>

<file path=xl/drawings/drawing54.xml><?xml version="1.0" encoding="utf-8"?>
<xdr:wsDr xmlns:xdr="http://schemas.openxmlformats.org/drawingml/2006/spreadsheetDrawing" xmlns:a="http://schemas.openxmlformats.org/drawingml/2006/main">
  <xdr:twoCellAnchor>
    <xdr:from>
      <xdr:col>1</xdr:col>
      <xdr:colOff>0</xdr:colOff>
      <xdr:row>30</xdr:row>
      <xdr:rowOff>0</xdr:rowOff>
    </xdr:from>
    <xdr:to>
      <xdr:col>8</xdr:col>
      <xdr:colOff>304800</xdr:colOff>
      <xdr:row>44</xdr:row>
      <xdr:rowOff>76200</xdr:rowOff>
    </xdr:to>
    <xdr:graphicFrame macro="">
      <xdr:nvGraphicFramePr>
        <xdr:cNvPr id="2" name="Gráfico 1">
          <a:extLst>
            <a:ext uri="{FF2B5EF4-FFF2-40B4-BE49-F238E27FC236}">
              <a16:creationId xmlns:a16="http://schemas.microsoft.com/office/drawing/2014/main" id="{00000000-0008-0000-2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editAs="absolute">
    <xdr:from>
      <xdr:col>6</xdr:col>
      <xdr:colOff>696384</xdr:colOff>
      <xdr:row>25</xdr:row>
      <xdr:rowOff>171450</xdr:rowOff>
    </xdr:from>
    <xdr:to>
      <xdr:col>13</xdr:col>
      <xdr:colOff>239183</xdr:colOff>
      <xdr:row>40</xdr:row>
      <xdr:rowOff>57150</xdr:rowOff>
    </xdr:to>
    <xdr:graphicFrame macro="">
      <xdr:nvGraphicFramePr>
        <xdr:cNvPr id="2" name="Gráfico 1">
          <a:extLst>
            <a:ext uri="{FF2B5EF4-FFF2-40B4-BE49-F238E27FC236}">
              <a16:creationId xmlns:a16="http://schemas.microsoft.com/office/drawing/2014/main" id="{00000000-0008-0000-2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715434</xdr:colOff>
      <xdr:row>40</xdr:row>
      <xdr:rowOff>123825</xdr:rowOff>
    </xdr:from>
    <xdr:to>
      <xdr:col>13</xdr:col>
      <xdr:colOff>258233</xdr:colOff>
      <xdr:row>55</xdr:row>
      <xdr:rowOff>9525</xdr:rowOff>
    </xdr:to>
    <xdr:graphicFrame macro="">
      <xdr:nvGraphicFramePr>
        <xdr:cNvPr id="3" name="Gráfico 2">
          <a:extLst>
            <a:ext uri="{FF2B5EF4-FFF2-40B4-BE49-F238E27FC236}">
              <a16:creationId xmlns:a16="http://schemas.microsoft.com/office/drawing/2014/main" id="{D98C0169-F914-4495-83D9-40BD1FCCB7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0.61257</cdr:x>
      <cdr:y>0.90194</cdr:y>
    </cdr:from>
    <cdr:to>
      <cdr:x>0.94399</cdr:x>
      <cdr:y>0.98068</cdr:y>
    </cdr:to>
    <cdr:sp macro="" textlink="">
      <cdr:nvSpPr>
        <cdr:cNvPr id="2" name="CaixaDeTexto 1">
          <a:extLst xmlns:a="http://schemas.openxmlformats.org/drawingml/2006/main">
            <a:ext uri="{FF2B5EF4-FFF2-40B4-BE49-F238E27FC236}">
              <a16:creationId xmlns:a16="http://schemas.microsoft.com/office/drawing/2014/main" id="{F5E9403E-671A-407C-AA06-C5B74A5CA8BC}"/>
            </a:ext>
          </a:extLst>
        </cdr:cNvPr>
        <cdr:cNvSpPr txBox="1"/>
      </cdr:nvSpPr>
      <cdr:spPr>
        <a:xfrm xmlns:a="http://schemas.openxmlformats.org/drawingml/2006/main">
          <a:off x="2800650" y="2474208"/>
          <a:ext cx="1515264" cy="21598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dirty="0">
              <a:solidFill>
                <a:schemeClr val="tx1">
                  <a:lumMod val="50000"/>
                  <a:lumOff val="50000"/>
                </a:schemeClr>
              </a:solidFill>
            </a:rPr>
            <a:t>Fonte: IBGE/PPM/SIDRA</a:t>
          </a:r>
        </a:p>
      </cdr:txBody>
    </cdr:sp>
  </cdr:relSizeAnchor>
</c:userShapes>
</file>

<file path=xl/drawings/drawing57.xml><?xml version="1.0" encoding="utf-8"?>
<xdr:wsDr xmlns:xdr="http://schemas.openxmlformats.org/drawingml/2006/spreadsheetDrawing" xmlns:a="http://schemas.openxmlformats.org/drawingml/2006/main">
  <xdr:twoCellAnchor editAs="absolute">
    <xdr:from>
      <xdr:col>1</xdr:col>
      <xdr:colOff>0</xdr:colOff>
      <xdr:row>35</xdr:row>
      <xdr:rowOff>0</xdr:rowOff>
    </xdr:from>
    <xdr:to>
      <xdr:col>8</xdr:col>
      <xdr:colOff>304800</xdr:colOff>
      <xdr:row>49</xdr:row>
      <xdr:rowOff>76200</xdr:rowOff>
    </xdr:to>
    <xdr:graphicFrame macro="">
      <xdr:nvGraphicFramePr>
        <xdr:cNvPr id="4" name="Gráfico 3">
          <a:extLst>
            <a:ext uri="{FF2B5EF4-FFF2-40B4-BE49-F238E27FC236}">
              <a16:creationId xmlns:a16="http://schemas.microsoft.com/office/drawing/2014/main" id="{DB3C9016-02E7-4195-97CA-B07D4E567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6</xdr:col>
      <xdr:colOff>365760</xdr:colOff>
      <xdr:row>26</xdr:row>
      <xdr:rowOff>68580</xdr:rowOff>
    </xdr:from>
    <xdr:to>
      <xdr:col>13</xdr:col>
      <xdr:colOff>504826</xdr:colOff>
      <xdr:row>38</xdr:row>
      <xdr:rowOff>114300</xdr:rowOff>
    </xdr:to>
    <xdr:graphicFrame macro="">
      <xdr:nvGraphicFramePr>
        <xdr:cNvPr id="2" name="Gráfico 1">
          <a:extLst>
            <a:ext uri="{FF2B5EF4-FFF2-40B4-BE49-F238E27FC236}">
              <a16:creationId xmlns:a16="http://schemas.microsoft.com/office/drawing/2014/main" id="{C241F28C-D245-4865-9A98-A7D6C320C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0.01917</cdr:x>
      <cdr:y>0.90833</cdr:y>
    </cdr:from>
    <cdr:to>
      <cdr:x>0.21917</cdr:x>
      <cdr:y>1</cdr:y>
    </cdr:to>
    <cdr:sp macro="" textlink="">
      <cdr:nvSpPr>
        <cdr:cNvPr id="2" name="CaixaDeTexto 1"/>
        <cdr:cNvSpPr txBox="1"/>
      </cdr:nvSpPr>
      <cdr:spPr>
        <a:xfrm xmlns:a="http://schemas.openxmlformats.org/drawingml/2006/main">
          <a:off x="87630" y="2913941"/>
          <a:ext cx="914400" cy="29407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IBGE/PIA-empresa</a:t>
          </a:r>
        </a:p>
      </cdr:txBody>
    </cdr:sp>
  </cdr:relSizeAnchor>
  <cdr:relSizeAnchor xmlns:cdr="http://schemas.openxmlformats.org/drawingml/2006/chartDrawing">
    <cdr:from>
      <cdr:x>0.01833</cdr:x>
      <cdr:y>3.22243E-7</cdr:y>
    </cdr:from>
    <cdr:to>
      <cdr:x>0.22417</cdr:x>
      <cdr:y>0.07612</cdr:y>
    </cdr:to>
    <cdr:sp macro="" textlink="">
      <cdr:nvSpPr>
        <cdr:cNvPr id="3" name="CaixaDeTexto 2"/>
        <cdr:cNvSpPr txBox="1"/>
      </cdr:nvSpPr>
      <cdr:spPr>
        <a:xfrm xmlns:a="http://schemas.openxmlformats.org/drawingml/2006/main">
          <a:off x="83805" y="1"/>
          <a:ext cx="941085" cy="2362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R$ </a:t>
          </a:r>
          <a:r>
            <a:rPr lang="pt-BR" sz="1000" b="1" baseline="0">
              <a:solidFill>
                <a:schemeClr val="tx1">
                  <a:lumMod val="50000"/>
                  <a:lumOff val="50000"/>
                </a:schemeClr>
              </a:solidFill>
            </a:rPr>
            <a:t>mil de 2020</a:t>
          </a:r>
          <a:endParaRPr lang="pt-BR" sz="1000" b="1">
            <a:solidFill>
              <a:schemeClr val="tx1">
                <a:lumMod val="50000"/>
                <a:lumOff val="50000"/>
              </a:schemeClr>
            </a:solidFill>
          </a:endParaRPr>
        </a:p>
      </cdr:txBody>
    </cdr:sp>
  </cdr:relSizeAnchor>
</c:userShapes>
</file>

<file path=xl/drawings/drawing60.xml><?xml version="1.0" encoding="utf-8"?>
<xdr:wsDr xmlns:xdr="http://schemas.openxmlformats.org/drawingml/2006/spreadsheetDrawing" xmlns:a="http://schemas.openxmlformats.org/drawingml/2006/main">
  <xdr:twoCellAnchor>
    <xdr:from>
      <xdr:col>4</xdr:col>
      <xdr:colOff>329565</xdr:colOff>
      <xdr:row>12</xdr:row>
      <xdr:rowOff>182880</xdr:rowOff>
    </xdr:from>
    <xdr:to>
      <xdr:col>12</xdr:col>
      <xdr:colOff>24765</xdr:colOff>
      <xdr:row>27</xdr:row>
      <xdr:rowOff>0</xdr:rowOff>
    </xdr:to>
    <xdr:graphicFrame macro="">
      <xdr:nvGraphicFramePr>
        <xdr:cNvPr id="2" name="Gráfico 1">
          <a:extLst>
            <a:ext uri="{FF2B5EF4-FFF2-40B4-BE49-F238E27FC236}">
              <a16:creationId xmlns:a16="http://schemas.microsoft.com/office/drawing/2014/main" id="{7C61DB52-108E-4739-8098-0C5EC65B01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c:userShapes xmlns:c="http://schemas.openxmlformats.org/drawingml/2006/chart">
  <cdr:relSizeAnchor xmlns:cdr="http://schemas.openxmlformats.org/drawingml/2006/chartDrawing">
    <cdr:from>
      <cdr:x>0</cdr:x>
      <cdr:y>0.00556</cdr:y>
    </cdr:from>
    <cdr:to>
      <cdr:x>0.2</cdr:x>
      <cdr:y>0.11111</cdr:y>
    </cdr:to>
    <cdr:sp macro="" textlink="">
      <cdr:nvSpPr>
        <cdr:cNvPr id="2" name="CaixaDeTexto 1"/>
        <cdr:cNvSpPr txBox="1"/>
      </cdr:nvSpPr>
      <cdr:spPr>
        <a:xfrm xmlns:a="http://schemas.openxmlformats.org/drawingml/2006/main">
          <a:off x="0" y="15930"/>
          <a:ext cx="914400" cy="30241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Unidades</a:t>
          </a:r>
        </a:p>
      </cdr:txBody>
    </cdr:sp>
  </cdr:relSizeAnchor>
  <cdr:relSizeAnchor xmlns:cdr="http://schemas.openxmlformats.org/drawingml/2006/chartDrawing">
    <cdr:from>
      <cdr:x>0</cdr:x>
      <cdr:y>0.89444</cdr:y>
    </cdr:from>
    <cdr:to>
      <cdr:x>0.2</cdr:x>
      <cdr:y>0.98056</cdr:y>
    </cdr:to>
    <cdr:sp macro="" textlink="">
      <cdr:nvSpPr>
        <cdr:cNvPr id="3" name="CaixaDeTexto 2"/>
        <cdr:cNvSpPr txBox="1"/>
      </cdr:nvSpPr>
      <cdr:spPr>
        <a:xfrm xmlns:a="http://schemas.openxmlformats.org/drawingml/2006/main">
          <a:off x="0" y="2733069"/>
          <a:ext cx="914400" cy="2631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IBGE/PIA</a:t>
          </a:r>
        </a:p>
      </cdr:txBody>
    </cdr:sp>
  </cdr:relSizeAnchor>
  <cdr:relSizeAnchor xmlns:cdr="http://schemas.openxmlformats.org/drawingml/2006/chartDrawing">
    <cdr:from>
      <cdr:x>0.26833</cdr:x>
      <cdr:y>0.87052</cdr:y>
    </cdr:from>
    <cdr:to>
      <cdr:x>1</cdr:x>
      <cdr:y>0.94552</cdr:y>
    </cdr:to>
    <cdr:sp macro="" textlink="">
      <cdr:nvSpPr>
        <cdr:cNvPr id="4" name="CaixaDeTexto 3"/>
        <cdr:cNvSpPr txBox="1"/>
      </cdr:nvSpPr>
      <cdr:spPr>
        <a:xfrm xmlns:a="http://schemas.openxmlformats.org/drawingml/2006/main">
          <a:off x="1226805" y="2659990"/>
          <a:ext cx="3345195" cy="22917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900">
              <a:solidFill>
                <a:schemeClr val="tx1">
                  <a:lumMod val="50000"/>
                  <a:lumOff val="50000"/>
                </a:schemeClr>
              </a:solidFill>
            </a:rPr>
            <a:t>(*):</a:t>
          </a:r>
          <a:r>
            <a:rPr lang="pt-BR" sz="900" baseline="0">
              <a:solidFill>
                <a:schemeClr val="tx1">
                  <a:lumMod val="50000"/>
                  <a:lumOff val="50000"/>
                </a:schemeClr>
              </a:solidFill>
            </a:rPr>
            <a:t> </a:t>
          </a:r>
          <a:r>
            <a:rPr lang="pt-BR" sz="900">
              <a:solidFill>
                <a:schemeClr val="tx1">
                  <a:lumMod val="50000"/>
                  <a:lumOff val="50000"/>
                </a:schemeClr>
              </a:solidFill>
            </a:rPr>
            <a:t>empresas industriais com 5 ou mais pessoas ocupadas</a:t>
          </a:r>
        </a:p>
      </cdr:txBody>
    </cdr:sp>
  </cdr:relSizeAnchor>
  <cdr:relSizeAnchor xmlns:cdr="http://schemas.openxmlformats.org/drawingml/2006/chartDrawing">
    <cdr:from>
      <cdr:x>0.86833</cdr:x>
      <cdr:y>0.00556</cdr:y>
    </cdr:from>
    <cdr:to>
      <cdr:x>0.99167</cdr:x>
      <cdr:y>0.08056</cdr:y>
    </cdr:to>
    <cdr:sp macro="" textlink="">
      <cdr:nvSpPr>
        <cdr:cNvPr id="5" name="CaixaDeTexto 4"/>
        <cdr:cNvSpPr txBox="1"/>
      </cdr:nvSpPr>
      <cdr:spPr>
        <a:xfrm xmlns:a="http://schemas.openxmlformats.org/drawingml/2006/main">
          <a:off x="3970020" y="15240"/>
          <a:ext cx="563880" cy="2057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Pessoas</a:t>
          </a:r>
        </a:p>
      </cdr:txBody>
    </cdr:sp>
  </cdr:relSizeAnchor>
</c:userShapes>
</file>

<file path=xl/drawings/drawing62.xml><?xml version="1.0" encoding="utf-8"?>
<xdr:wsDr xmlns:xdr="http://schemas.openxmlformats.org/drawingml/2006/spreadsheetDrawing" xmlns:a="http://schemas.openxmlformats.org/drawingml/2006/main">
  <xdr:twoCellAnchor editAs="absolute">
    <xdr:from>
      <xdr:col>1</xdr:col>
      <xdr:colOff>9525</xdr:colOff>
      <xdr:row>33</xdr:row>
      <xdr:rowOff>180975</xdr:rowOff>
    </xdr:from>
    <xdr:to>
      <xdr:col>4</xdr:col>
      <xdr:colOff>1482090</xdr:colOff>
      <xdr:row>50</xdr:row>
      <xdr:rowOff>180975</xdr:rowOff>
    </xdr:to>
    <xdr:graphicFrame macro="">
      <xdr:nvGraphicFramePr>
        <xdr:cNvPr id="2" name="Gráfico 1">
          <a:extLst>
            <a:ext uri="{FF2B5EF4-FFF2-40B4-BE49-F238E27FC236}">
              <a16:creationId xmlns:a16="http://schemas.microsoft.com/office/drawing/2014/main" id="{1699462A-3BDC-42FE-912D-792760829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3.xml><?xml version="1.0" encoding="utf-8"?>
<c:userShapes xmlns:c="http://schemas.openxmlformats.org/drawingml/2006/chart">
  <cdr:relSizeAnchor xmlns:cdr="http://schemas.openxmlformats.org/drawingml/2006/chartDrawing">
    <cdr:from>
      <cdr:x>0.00676</cdr:x>
      <cdr:y>0.90833</cdr:y>
    </cdr:from>
    <cdr:to>
      <cdr:x>0.20676</cdr:x>
      <cdr:y>1</cdr:y>
    </cdr:to>
    <cdr:sp macro="" textlink="">
      <cdr:nvSpPr>
        <cdr:cNvPr id="2" name="CaixaDeTexto 1"/>
        <cdr:cNvSpPr txBox="1"/>
      </cdr:nvSpPr>
      <cdr:spPr>
        <a:xfrm xmlns:a="http://schemas.openxmlformats.org/drawingml/2006/main">
          <a:off x="37529" y="2941627"/>
          <a:ext cx="1109853" cy="29687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IBGE/SCR/Contas de Produção</a:t>
          </a:r>
        </a:p>
      </cdr:txBody>
    </cdr:sp>
  </cdr:relSizeAnchor>
  <cdr:relSizeAnchor xmlns:cdr="http://schemas.openxmlformats.org/drawingml/2006/chartDrawing">
    <cdr:from>
      <cdr:x>0</cdr:x>
      <cdr:y>0</cdr:y>
    </cdr:from>
    <cdr:to>
      <cdr:x>0.21456</cdr:x>
      <cdr:y>0.12353</cdr:y>
    </cdr:to>
    <cdr:sp macro="" textlink="">
      <cdr:nvSpPr>
        <cdr:cNvPr id="3" name="CaixaDeTexto 2"/>
        <cdr:cNvSpPr txBox="1"/>
      </cdr:nvSpPr>
      <cdr:spPr>
        <a:xfrm xmlns:a="http://schemas.openxmlformats.org/drawingml/2006/main">
          <a:off x="0" y="0"/>
          <a:ext cx="1190625" cy="4000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R$ mil</a:t>
          </a:r>
          <a:r>
            <a:rPr lang="pt-BR" sz="1000" b="1" baseline="0">
              <a:solidFill>
                <a:schemeClr val="tx1">
                  <a:lumMod val="50000"/>
                  <a:lumOff val="50000"/>
                </a:schemeClr>
              </a:solidFill>
            </a:rPr>
            <a:t> de 2020</a:t>
          </a:r>
          <a:endParaRPr lang="pt-BR" sz="1000" b="1">
            <a:solidFill>
              <a:schemeClr val="tx1">
                <a:lumMod val="50000"/>
                <a:lumOff val="50000"/>
              </a:schemeClr>
            </a:solidFill>
          </a:endParaRPr>
        </a:p>
        <a:p xmlns:a="http://schemas.openxmlformats.org/drawingml/2006/main">
          <a:r>
            <a:rPr lang="pt-BR" sz="800">
              <a:solidFill>
                <a:schemeClr val="tx1">
                  <a:lumMod val="50000"/>
                  <a:lumOff val="50000"/>
                </a:schemeClr>
              </a:solidFill>
            </a:rPr>
            <a:t>Construção</a:t>
          </a:r>
          <a:r>
            <a:rPr lang="pt-BR" sz="800" baseline="0">
              <a:solidFill>
                <a:schemeClr val="tx1">
                  <a:lumMod val="50000"/>
                  <a:lumOff val="50000"/>
                </a:schemeClr>
              </a:solidFill>
            </a:rPr>
            <a:t> em Sergipe</a:t>
          </a:r>
          <a:endParaRPr lang="pt-BR" sz="800">
            <a:solidFill>
              <a:schemeClr val="tx1">
                <a:lumMod val="50000"/>
                <a:lumOff val="50000"/>
              </a:schemeClr>
            </a:solidFill>
          </a:endParaRPr>
        </a:p>
      </cdr:txBody>
    </cdr:sp>
  </cdr:relSizeAnchor>
</c:userShapes>
</file>

<file path=xl/drawings/drawing64.xml><?xml version="1.0" encoding="utf-8"?>
<xdr:wsDr xmlns:xdr="http://schemas.openxmlformats.org/drawingml/2006/spreadsheetDrawing" xmlns:a="http://schemas.openxmlformats.org/drawingml/2006/main">
  <xdr:twoCellAnchor>
    <xdr:from>
      <xdr:col>0</xdr:col>
      <xdr:colOff>567690</xdr:colOff>
      <xdr:row>17</xdr:row>
      <xdr:rowOff>47625</xdr:rowOff>
    </xdr:from>
    <xdr:to>
      <xdr:col>8</xdr:col>
      <xdr:colOff>262890</xdr:colOff>
      <xdr:row>32</xdr:row>
      <xdr:rowOff>47625</xdr:rowOff>
    </xdr:to>
    <xdr:graphicFrame macro="">
      <xdr:nvGraphicFramePr>
        <xdr:cNvPr id="2" name="Gráfico 1">
          <a:extLst>
            <a:ext uri="{FF2B5EF4-FFF2-40B4-BE49-F238E27FC236}">
              <a16:creationId xmlns:a16="http://schemas.microsoft.com/office/drawing/2014/main" id="{26D8960A-8698-4BE1-8783-1884AC7BC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0.005</cdr:x>
      <cdr:y>0.01667</cdr:y>
    </cdr:from>
    <cdr:to>
      <cdr:x>0.32167</cdr:x>
      <cdr:y>0.17222</cdr:y>
    </cdr:to>
    <cdr:sp macro="" textlink="">
      <cdr:nvSpPr>
        <cdr:cNvPr id="2" name="CaixaDeTexto 1"/>
        <cdr:cNvSpPr txBox="1"/>
      </cdr:nvSpPr>
      <cdr:spPr>
        <a:xfrm xmlns:a="http://schemas.openxmlformats.org/drawingml/2006/main">
          <a:off x="22860" y="45720"/>
          <a:ext cx="1447800" cy="4267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Variação do volume (%)</a:t>
          </a:r>
        </a:p>
        <a:p xmlns:a="http://schemas.openxmlformats.org/drawingml/2006/main">
          <a:r>
            <a:rPr lang="pt-BR" sz="800">
              <a:solidFill>
                <a:schemeClr val="tx1">
                  <a:lumMod val="50000"/>
                  <a:lumOff val="50000"/>
                </a:schemeClr>
              </a:solidFill>
            </a:rPr>
            <a:t>VAB da construção em Sergipe</a:t>
          </a:r>
        </a:p>
      </cdr:txBody>
    </cdr:sp>
  </cdr:relSizeAnchor>
  <cdr:relSizeAnchor xmlns:cdr="http://schemas.openxmlformats.org/drawingml/2006/chartDrawing">
    <cdr:from>
      <cdr:x>0.01333</cdr:x>
      <cdr:y>0.89444</cdr:y>
    </cdr:from>
    <cdr:to>
      <cdr:x>0.21333</cdr:x>
      <cdr:y>0.975</cdr:y>
    </cdr:to>
    <cdr:sp macro="" textlink="">
      <cdr:nvSpPr>
        <cdr:cNvPr id="3" name="CaixaDeTexto 2"/>
        <cdr:cNvSpPr txBox="1"/>
      </cdr:nvSpPr>
      <cdr:spPr>
        <a:xfrm xmlns:a="http://schemas.openxmlformats.org/drawingml/2006/main">
          <a:off x="60945" y="2453634"/>
          <a:ext cx="914400" cy="22099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a:t>
          </a:r>
        </a:p>
      </cdr:txBody>
    </cdr:sp>
  </cdr:relSizeAnchor>
</c:userShapes>
</file>

<file path=xl/drawings/drawing66.xml><?xml version="1.0" encoding="utf-8"?>
<xdr:wsDr xmlns:xdr="http://schemas.openxmlformats.org/drawingml/2006/spreadsheetDrawing" xmlns:a="http://schemas.openxmlformats.org/drawingml/2006/main">
  <xdr:twoCellAnchor>
    <xdr:from>
      <xdr:col>0</xdr:col>
      <xdr:colOff>287655</xdr:colOff>
      <xdr:row>17</xdr:row>
      <xdr:rowOff>28575</xdr:rowOff>
    </xdr:from>
    <xdr:to>
      <xdr:col>6</xdr:col>
      <xdr:colOff>325755</xdr:colOff>
      <xdr:row>32</xdr:row>
      <xdr:rowOff>28575</xdr:rowOff>
    </xdr:to>
    <xdr:graphicFrame macro="">
      <xdr:nvGraphicFramePr>
        <xdr:cNvPr id="2" name="Gráfico 1">
          <a:extLst>
            <a:ext uri="{FF2B5EF4-FFF2-40B4-BE49-F238E27FC236}">
              <a16:creationId xmlns:a16="http://schemas.microsoft.com/office/drawing/2014/main" id="{B58C222D-EC00-4EFD-962E-5010E4499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7.xml><?xml version="1.0" encoding="utf-8"?>
<c:userShapes xmlns:c="http://schemas.openxmlformats.org/drawingml/2006/chart">
  <cdr:relSizeAnchor xmlns:cdr="http://schemas.openxmlformats.org/drawingml/2006/chartDrawing">
    <cdr:from>
      <cdr:x>0.00333</cdr:x>
      <cdr:y>0.88889</cdr:y>
    </cdr:from>
    <cdr:to>
      <cdr:x>0.20333</cdr:x>
      <cdr:y>0.97778</cdr:y>
    </cdr:to>
    <cdr:sp macro="" textlink="">
      <cdr:nvSpPr>
        <cdr:cNvPr id="2" name="CaixaDeTexto 1"/>
        <cdr:cNvSpPr txBox="1"/>
      </cdr:nvSpPr>
      <cdr:spPr>
        <a:xfrm xmlns:a="http://schemas.openxmlformats.org/drawingml/2006/main">
          <a:off x="15240" y="2438400"/>
          <a:ext cx="914400" cy="2438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a:t>
          </a:r>
        </a:p>
      </cdr:txBody>
    </cdr:sp>
  </cdr:relSizeAnchor>
  <cdr:relSizeAnchor xmlns:cdr="http://schemas.openxmlformats.org/drawingml/2006/chartDrawing">
    <cdr:from>
      <cdr:x>0</cdr:x>
      <cdr:y>0</cdr:y>
    </cdr:from>
    <cdr:to>
      <cdr:x>0.335</cdr:x>
      <cdr:y>0.16944</cdr:y>
    </cdr:to>
    <cdr:sp macro="" textlink="">
      <cdr:nvSpPr>
        <cdr:cNvPr id="3" name="CaixaDeTexto 2"/>
        <cdr:cNvSpPr txBox="1"/>
      </cdr:nvSpPr>
      <cdr:spPr>
        <a:xfrm xmlns:a="http://schemas.openxmlformats.org/drawingml/2006/main">
          <a:off x="0" y="0"/>
          <a:ext cx="1531620" cy="48417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Participação (%)</a:t>
          </a:r>
        </a:p>
        <a:p xmlns:a="http://schemas.openxmlformats.org/drawingml/2006/main">
          <a:r>
            <a:rPr lang="pt-BR" sz="800">
              <a:solidFill>
                <a:schemeClr val="tx1">
                  <a:lumMod val="50000"/>
                  <a:lumOff val="50000"/>
                </a:schemeClr>
              </a:solidFill>
            </a:rPr>
            <a:t>VAB da construção em Sergipe </a:t>
          </a:r>
        </a:p>
      </cdr:txBody>
    </cdr:sp>
  </cdr:relSizeAnchor>
</c:userShapes>
</file>

<file path=xl/drawings/drawing68.xml><?xml version="1.0" encoding="utf-8"?>
<xdr:wsDr xmlns:xdr="http://schemas.openxmlformats.org/drawingml/2006/spreadsheetDrawing" xmlns:a="http://schemas.openxmlformats.org/drawingml/2006/main">
  <xdr:twoCellAnchor>
    <xdr:from>
      <xdr:col>4</xdr:col>
      <xdr:colOff>349250</xdr:colOff>
      <xdr:row>17</xdr:row>
      <xdr:rowOff>123402</xdr:rowOff>
    </xdr:from>
    <xdr:to>
      <xdr:col>12</xdr:col>
      <xdr:colOff>40217</xdr:colOff>
      <xdr:row>31</xdr:row>
      <xdr:rowOff>123402</xdr:rowOff>
    </xdr:to>
    <xdr:graphicFrame macro="">
      <xdr:nvGraphicFramePr>
        <xdr:cNvPr id="2" name="Gráfico 1">
          <a:extLst>
            <a:ext uri="{FF2B5EF4-FFF2-40B4-BE49-F238E27FC236}">
              <a16:creationId xmlns:a16="http://schemas.microsoft.com/office/drawing/2014/main" id="{5AC349D3-3B6A-4294-A229-9862AC557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9.xml><?xml version="1.0" encoding="utf-8"?>
<c:userShapes xmlns:c="http://schemas.openxmlformats.org/drawingml/2006/chart">
  <cdr:relSizeAnchor xmlns:cdr="http://schemas.openxmlformats.org/drawingml/2006/chartDrawing">
    <cdr:from>
      <cdr:x>0.8</cdr:x>
      <cdr:y>0.12778</cdr:y>
    </cdr:from>
    <cdr:to>
      <cdr:x>1</cdr:x>
      <cdr:y>0.46111</cdr:y>
    </cdr:to>
    <cdr:sp macro="" textlink="">
      <cdr:nvSpPr>
        <cdr:cNvPr id="2" name="CaixaDeTexto 1"/>
        <cdr:cNvSpPr txBox="1"/>
      </cdr:nvSpPr>
      <cdr:spPr>
        <a:xfrm xmlns:a="http://schemas.openxmlformats.org/drawingml/2006/main">
          <a:off x="4358640" y="35052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pt-BR" sz="1100"/>
        </a:p>
      </cdr:txBody>
    </cdr:sp>
  </cdr:relSizeAnchor>
  <cdr:relSizeAnchor xmlns:cdr="http://schemas.openxmlformats.org/drawingml/2006/chartDrawing">
    <cdr:from>
      <cdr:x>0</cdr:x>
      <cdr:y>0</cdr:y>
    </cdr:from>
    <cdr:to>
      <cdr:x>0.14667</cdr:x>
      <cdr:y>0.07778</cdr:y>
    </cdr:to>
    <cdr:sp macro="" textlink="">
      <cdr:nvSpPr>
        <cdr:cNvPr id="3" name="CaixaDeTexto 2"/>
        <cdr:cNvSpPr txBox="1"/>
      </cdr:nvSpPr>
      <cdr:spPr>
        <a:xfrm xmlns:a="http://schemas.openxmlformats.org/drawingml/2006/main">
          <a:off x="0" y="0"/>
          <a:ext cx="670575" cy="22225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800" b="1">
              <a:solidFill>
                <a:schemeClr val="tx1">
                  <a:lumMod val="50000"/>
                  <a:lumOff val="50000"/>
                </a:schemeClr>
              </a:solidFill>
            </a:rPr>
            <a:t>Empresas</a:t>
          </a:r>
        </a:p>
      </cdr:txBody>
    </cdr:sp>
  </cdr:relSizeAnchor>
  <cdr:relSizeAnchor xmlns:cdr="http://schemas.openxmlformats.org/drawingml/2006/chartDrawing">
    <cdr:from>
      <cdr:x>0.88333</cdr:x>
      <cdr:y>0</cdr:y>
    </cdr:from>
    <cdr:to>
      <cdr:x>0.99167</cdr:x>
      <cdr:y>0.08333</cdr:y>
    </cdr:to>
    <cdr:sp macro="" textlink="">
      <cdr:nvSpPr>
        <cdr:cNvPr id="4" name="CaixaDeTexto 3"/>
        <cdr:cNvSpPr txBox="1"/>
      </cdr:nvSpPr>
      <cdr:spPr>
        <a:xfrm xmlns:a="http://schemas.openxmlformats.org/drawingml/2006/main">
          <a:off x="4038600" y="0"/>
          <a:ext cx="495300" cy="228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800" b="1">
              <a:solidFill>
                <a:schemeClr val="tx1">
                  <a:lumMod val="50000"/>
                  <a:lumOff val="50000"/>
                </a:schemeClr>
              </a:solidFill>
            </a:rPr>
            <a:t>Pessoas</a:t>
          </a:r>
        </a:p>
      </cdr:txBody>
    </cdr:sp>
  </cdr:relSizeAnchor>
  <cdr:relSizeAnchor xmlns:cdr="http://schemas.openxmlformats.org/drawingml/2006/chartDrawing">
    <cdr:from>
      <cdr:x>0.01353</cdr:x>
      <cdr:y>0.8945</cdr:y>
    </cdr:from>
    <cdr:to>
      <cdr:x>0.98542</cdr:x>
      <cdr:y>0.9822</cdr:y>
    </cdr:to>
    <cdr:sp macro="" textlink="">
      <cdr:nvSpPr>
        <cdr:cNvPr id="6" name="CaixaDeTexto 1">
          <a:extLst xmlns:a="http://schemas.openxmlformats.org/drawingml/2006/main">
            <a:ext uri="{FF2B5EF4-FFF2-40B4-BE49-F238E27FC236}">
              <a16:creationId xmlns:a16="http://schemas.microsoft.com/office/drawing/2014/main" id="{3D14A77E-0415-48DE-97EC-1C134DF64E4A}"/>
            </a:ext>
          </a:extLst>
        </cdr:cNvPr>
        <cdr:cNvSpPr txBox="1"/>
      </cdr:nvSpPr>
      <cdr:spPr>
        <a:xfrm xmlns:a="http://schemas.openxmlformats.org/drawingml/2006/main">
          <a:off x="61850" y="2556041"/>
          <a:ext cx="4443475" cy="2506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800" dirty="0">
              <a:solidFill>
                <a:schemeClr val="tx1">
                  <a:lumMod val="50000"/>
                  <a:lumOff val="50000"/>
                </a:schemeClr>
              </a:solidFill>
            </a:rPr>
            <a:t>Fonte: IBGE</a:t>
          </a:r>
        </a:p>
        <a:p xmlns:a="http://schemas.openxmlformats.org/drawingml/2006/main">
          <a:r>
            <a:rPr lang="pt-BR" sz="800" dirty="0">
              <a:solidFill>
                <a:schemeClr val="tx1">
                  <a:lumMod val="50000"/>
                  <a:lumOff val="50000"/>
                </a:schemeClr>
              </a:solidFill>
            </a:rPr>
            <a:t>(*): empresas com 5 ou mais pessoas</a:t>
          </a:r>
        </a:p>
      </cdr:txBody>
    </cdr:sp>
  </cdr:relSizeAnchor>
</c:userShapes>
</file>

<file path=xl/drawings/drawing70.xml><?xml version="1.0" encoding="utf-8"?>
<xdr:wsDr xmlns:xdr="http://schemas.openxmlformats.org/drawingml/2006/spreadsheetDrawing" xmlns:a="http://schemas.openxmlformats.org/drawingml/2006/main">
  <xdr:twoCellAnchor>
    <xdr:from>
      <xdr:col>6</xdr:col>
      <xdr:colOff>182880</xdr:colOff>
      <xdr:row>17</xdr:row>
      <xdr:rowOff>91440</xdr:rowOff>
    </xdr:from>
    <xdr:to>
      <xdr:col>13</xdr:col>
      <xdr:colOff>487680</xdr:colOff>
      <xdr:row>31</xdr:row>
      <xdr:rowOff>60960</xdr:rowOff>
    </xdr:to>
    <xdr:graphicFrame macro="">
      <xdr:nvGraphicFramePr>
        <xdr:cNvPr id="2" name="Gráfico 1">
          <a:extLst>
            <a:ext uri="{FF2B5EF4-FFF2-40B4-BE49-F238E27FC236}">
              <a16:creationId xmlns:a16="http://schemas.microsoft.com/office/drawing/2014/main" id="{5A7346E8-DDD2-4800-A57E-AC1706DAF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0.005</cdr:x>
      <cdr:y>0.90278</cdr:y>
    </cdr:from>
    <cdr:to>
      <cdr:x>0.205</cdr:x>
      <cdr:y>0.98889</cdr:y>
    </cdr:to>
    <cdr:sp macro="" textlink="">
      <cdr:nvSpPr>
        <cdr:cNvPr id="2" name="CaixaDeTexto 1"/>
        <cdr:cNvSpPr txBox="1"/>
      </cdr:nvSpPr>
      <cdr:spPr>
        <a:xfrm xmlns:a="http://schemas.openxmlformats.org/drawingml/2006/main">
          <a:off x="22860" y="2476500"/>
          <a:ext cx="914400" cy="2362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IBGE/SCR/Contas</a:t>
          </a:r>
          <a:r>
            <a:rPr lang="pt-BR" sz="1000" baseline="0">
              <a:solidFill>
                <a:schemeClr val="tx1">
                  <a:lumMod val="50000"/>
                  <a:lumOff val="50000"/>
                </a:schemeClr>
              </a:solidFill>
            </a:rPr>
            <a:t> de Produção</a:t>
          </a:r>
          <a:endParaRPr lang="pt-BR" sz="1000">
            <a:solidFill>
              <a:schemeClr val="tx1">
                <a:lumMod val="50000"/>
                <a:lumOff val="50000"/>
              </a:schemeClr>
            </a:solidFill>
          </a:endParaRPr>
        </a:p>
      </cdr:txBody>
    </cdr:sp>
  </cdr:relSizeAnchor>
  <cdr:relSizeAnchor xmlns:cdr="http://schemas.openxmlformats.org/drawingml/2006/chartDrawing">
    <cdr:from>
      <cdr:x>0</cdr:x>
      <cdr:y>0</cdr:y>
    </cdr:from>
    <cdr:to>
      <cdr:x>0.315</cdr:x>
      <cdr:y>0.1</cdr:y>
    </cdr:to>
    <cdr:sp macro="" textlink="">
      <cdr:nvSpPr>
        <cdr:cNvPr id="3" name="CaixaDeTexto 2"/>
        <cdr:cNvSpPr txBox="1"/>
      </cdr:nvSpPr>
      <cdr:spPr>
        <a:xfrm xmlns:a="http://schemas.openxmlformats.org/drawingml/2006/main">
          <a:off x="0" y="0"/>
          <a:ext cx="1440180" cy="2836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R$ mil de 2020</a:t>
          </a:r>
        </a:p>
      </cdr:txBody>
    </cdr:sp>
  </cdr:relSizeAnchor>
</c:userShapes>
</file>

<file path=xl/drawings/drawing72.xml><?xml version="1.0" encoding="utf-8"?>
<xdr:wsDr xmlns:xdr="http://schemas.openxmlformats.org/drawingml/2006/spreadsheetDrawing" xmlns:a="http://schemas.openxmlformats.org/drawingml/2006/main">
  <xdr:twoCellAnchor>
    <xdr:from>
      <xdr:col>9</xdr:col>
      <xdr:colOff>140970</xdr:colOff>
      <xdr:row>14</xdr:row>
      <xdr:rowOff>85725</xdr:rowOff>
    </xdr:from>
    <xdr:to>
      <xdr:col>16</xdr:col>
      <xdr:colOff>445770</xdr:colOff>
      <xdr:row>29</xdr:row>
      <xdr:rowOff>85725</xdr:rowOff>
    </xdr:to>
    <xdr:graphicFrame macro="">
      <xdr:nvGraphicFramePr>
        <xdr:cNvPr id="2" name="Gráfico 1">
          <a:extLst>
            <a:ext uri="{FF2B5EF4-FFF2-40B4-BE49-F238E27FC236}">
              <a16:creationId xmlns:a16="http://schemas.microsoft.com/office/drawing/2014/main" id="{629090E3-C2EE-4600-B773-BDC0CEE36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3.xml><?xml version="1.0" encoding="utf-8"?>
<c:userShapes xmlns:c="http://schemas.openxmlformats.org/drawingml/2006/chart">
  <cdr:relSizeAnchor xmlns:cdr="http://schemas.openxmlformats.org/drawingml/2006/chartDrawing">
    <cdr:from>
      <cdr:x>0</cdr:x>
      <cdr:y>0.01111</cdr:y>
    </cdr:from>
    <cdr:to>
      <cdr:x>0.2775</cdr:x>
      <cdr:y>0.1</cdr:y>
    </cdr:to>
    <cdr:sp macro="" textlink="">
      <cdr:nvSpPr>
        <cdr:cNvPr id="2" name="CaixaDeTexto 1"/>
        <cdr:cNvSpPr txBox="1"/>
      </cdr:nvSpPr>
      <cdr:spPr>
        <a:xfrm xmlns:a="http://schemas.openxmlformats.org/drawingml/2006/main">
          <a:off x="0" y="31747"/>
          <a:ext cx="1268715" cy="25400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Variação do volume (%)</a:t>
          </a:r>
        </a:p>
      </cdr:txBody>
    </cdr:sp>
  </cdr:relSizeAnchor>
  <cdr:relSizeAnchor xmlns:cdr="http://schemas.openxmlformats.org/drawingml/2006/chartDrawing">
    <cdr:from>
      <cdr:x>0.04375</cdr:x>
      <cdr:y>0.89833</cdr:y>
    </cdr:from>
    <cdr:to>
      <cdr:x>0.24375</cdr:x>
      <cdr:y>0.97611</cdr:y>
    </cdr:to>
    <cdr:sp macro="" textlink="">
      <cdr:nvSpPr>
        <cdr:cNvPr id="3" name="CaixaDeTexto 2"/>
        <cdr:cNvSpPr txBox="1"/>
      </cdr:nvSpPr>
      <cdr:spPr>
        <a:xfrm xmlns:a="http://schemas.openxmlformats.org/drawingml/2006/main">
          <a:off x="200025" y="2566978"/>
          <a:ext cx="914400" cy="22225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IBGE/SCR</a:t>
          </a:r>
        </a:p>
      </cdr:txBody>
    </cdr:sp>
  </cdr:relSizeAnchor>
</c:userShapes>
</file>

<file path=xl/drawings/drawing74.xml><?xml version="1.0" encoding="utf-8"?>
<xdr:wsDr xmlns:xdr="http://schemas.openxmlformats.org/drawingml/2006/spreadsheetDrawing" xmlns:a="http://schemas.openxmlformats.org/drawingml/2006/main">
  <xdr:twoCellAnchor editAs="absolute">
    <xdr:from>
      <xdr:col>0</xdr:col>
      <xdr:colOff>485775</xdr:colOff>
      <xdr:row>15</xdr:row>
      <xdr:rowOff>22860</xdr:rowOff>
    </xdr:from>
    <xdr:to>
      <xdr:col>7</xdr:col>
      <xdr:colOff>333375</xdr:colOff>
      <xdr:row>29</xdr:row>
      <xdr:rowOff>15240</xdr:rowOff>
    </xdr:to>
    <xdr:graphicFrame macro="">
      <xdr:nvGraphicFramePr>
        <xdr:cNvPr id="2" name="Gráfico 1">
          <a:extLst>
            <a:ext uri="{FF2B5EF4-FFF2-40B4-BE49-F238E27FC236}">
              <a16:creationId xmlns:a16="http://schemas.microsoft.com/office/drawing/2014/main" id="{B2F72A0D-A36E-4E13-B0E4-1060EEA9B1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5.xml><?xml version="1.0" encoding="utf-8"?>
<c:userShapes xmlns:c="http://schemas.openxmlformats.org/drawingml/2006/chart">
  <cdr:relSizeAnchor xmlns:cdr="http://schemas.openxmlformats.org/drawingml/2006/chartDrawing">
    <cdr:from>
      <cdr:x>0.00333</cdr:x>
      <cdr:y>0.89167</cdr:y>
    </cdr:from>
    <cdr:to>
      <cdr:x>0.20333</cdr:x>
      <cdr:y>0.96667</cdr:y>
    </cdr:to>
    <cdr:sp macro="" textlink="">
      <cdr:nvSpPr>
        <cdr:cNvPr id="2" name="CaixaDeTexto 1"/>
        <cdr:cNvSpPr txBox="1"/>
      </cdr:nvSpPr>
      <cdr:spPr>
        <a:xfrm xmlns:a="http://schemas.openxmlformats.org/drawingml/2006/main">
          <a:off x="15240" y="2446020"/>
          <a:ext cx="914400" cy="2057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SCR/IBGE</a:t>
          </a:r>
        </a:p>
      </cdr:txBody>
    </cdr:sp>
  </cdr:relSizeAnchor>
  <cdr:relSizeAnchor xmlns:cdr="http://schemas.openxmlformats.org/drawingml/2006/chartDrawing">
    <cdr:from>
      <cdr:x>0.005</cdr:x>
      <cdr:y>0</cdr:y>
    </cdr:from>
    <cdr:to>
      <cdr:x>0.07292</cdr:x>
      <cdr:y>0.0892</cdr:y>
    </cdr:to>
    <cdr:sp macro="" textlink="">
      <cdr:nvSpPr>
        <cdr:cNvPr id="3" name="CaixaDeTexto 2"/>
        <cdr:cNvSpPr txBox="1"/>
      </cdr:nvSpPr>
      <cdr:spPr>
        <a:xfrm xmlns:a="http://schemas.openxmlformats.org/drawingml/2006/main">
          <a:off x="22860" y="0"/>
          <a:ext cx="310515" cy="25336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a:t>
          </a:r>
        </a:p>
      </cdr:txBody>
    </cdr:sp>
  </cdr:relSizeAnchor>
</c:userShapes>
</file>

<file path=xl/drawings/drawing76.xml><?xml version="1.0" encoding="utf-8"?>
<xdr:wsDr xmlns:xdr="http://schemas.openxmlformats.org/drawingml/2006/spreadsheetDrawing" xmlns:a="http://schemas.openxmlformats.org/drawingml/2006/main">
  <xdr:twoCellAnchor editAs="absolute">
    <xdr:from>
      <xdr:col>2</xdr:col>
      <xdr:colOff>133985</xdr:colOff>
      <xdr:row>16</xdr:row>
      <xdr:rowOff>137584</xdr:rowOff>
    </xdr:from>
    <xdr:to>
      <xdr:col>8</xdr:col>
      <xdr:colOff>267335</xdr:colOff>
      <xdr:row>30</xdr:row>
      <xdr:rowOff>25189</xdr:rowOff>
    </xdr:to>
    <xdr:graphicFrame macro="">
      <xdr:nvGraphicFramePr>
        <xdr:cNvPr id="2" name="Gráfico 1">
          <a:extLst>
            <a:ext uri="{FF2B5EF4-FFF2-40B4-BE49-F238E27FC236}">
              <a16:creationId xmlns:a16="http://schemas.microsoft.com/office/drawing/2014/main" id="{2EC57115-17BF-4547-BA5F-4AD2CDE3B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0.11167</cdr:x>
      <cdr:y>0</cdr:y>
    </cdr:from>
    <cdr:to>
      <cdr:x>0.31167</cdr:x>
      <cdr:y>0.33333</cdr:y>
    </cdr:to>
    <cdr:sp macro="" textlink="">
      <cdr:nvSpPr>
        <cdr:cNvPr id="2" name="CaixaDeTexto 1"/>
        <cdr:cNvSpPr txBox="1"/>
      </cdr:nvSpPr>
      <cdr:spPr>
        <a:xfrm xmlns:a="http://schemas.openxmlformats.org/drawingml/2006/main">
          <a:off x="510540" y="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pt-BR" sz="1100"/>
        </a:p>
      </cdr:txBody>
    </cdr:sp>
  </cdr:relSizeAnchor>
  <cdr:relSizeAnchor xmlns:cdr="http://schemas.openxmlformats.org/drawingml/2006/chartDrawing">
    <cdr:from>
      <cdr:x>0.00833</cdr:x>
      <cdr:y>0.01389</cdr:y>
    </cdr:from>
    <cdr:to>
      <cdr:x>0.0825</cdr:x>
      <cdr:y>0.0994</cdr:y>
    </cdr:to>
    <cdr:sp macro="" textlink="">
      <cdr:nvSpPr>
        <cdr:cNvPr id="3" name="CaixaDeTexto 2"/>
        <cdr:cNvSpPr txBox="1"/>
      </cdr:nvSpPr>
      <cdr:spPr>
        <a:xfrm xmlns:a="http://schemas.openxmlformats.org/drawingml/2006/main">
          <a:off x="38085" y="38262"/>
          <a:ext cx="339105" cy="235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a:t>
          </a:r>
        </a:p>
      </cdr:txBody>
    </cdr:sp>
  </cdr:relSizeAnchor>
  <cdr:relSizeAnchor xmlns:cdr="http://schemas.openxmlformats.org/drawingml/2006/chartDrawing">
    <cdr:from>
      <cdr:x>0.025</cdr:x>
      <cdr:y>0.88056</cdr:y>
    </cdr:from>
    <cdr:to>
      <cdr:x>0.21</cdr:x>
      <cdr:y>0.98611</cdr:y>
    </cdr:to>
    <cdr:sp macro="" textlink="">
      <cdr:nvSpPr>
        <cdr:cNvPr id="4" name="CaixaDeTexto 3"/>
        <cdr:cNvSpPr txBox="1"/>
      </cdr:nvSpPr>
      <cdr:spPr>
        <a:xfrm xmlns:a="http://schemas.openxmlformats.org/drawingml/2006/main">
          <a:off x="114300" y="2415540"/>
          <a:ext cx="845820" cy="28956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IBGE/SCR</a:t>
          </a:r>
        </a:p>
      </cdr:txBody>
    </cdr:sp>
  </cdr:relSizeAnchor>
</c:userShapes>
</file>

<file path=xl/drawings/drawing78.xml><?xml version="1.0" encoding="utf-8"?>
<xdr:wsDr xmlns:xdr="http://schemas.openxmlformats.org/drawingml/2006/spreadsheetDrawing" xmlns:a="http://schemas.openxmlformats.org/drawingml/2006/main">
  <xdr:twoCellAnchor>
    <xdr:from>
      <xdr:col>0</xdr:col>
      <xdr:colOff>234315</xdr:colOff>
      <xdr:row>16</xdr:row>
      <xdr:rowOff>171450</xdr:rowOff>
    </xdr:from>
    <xdr:to>
      <xdr:col>5</xdr:col>
      <xdr:colOff>501015</xdr:colOff>
      <xdr:row>31</xdr:row>
      <xdr:rowOff>171450</xdr:rowOff>
    </xdr:to>
    <xdr:graphicFrame macro="">
      <xdr:nvGraphicFramePr>
        <xdr:cNvPr id="2" name="Gráfico 1">
          <a:extLst>
            <a:ext uri="{FF2B5EF4-FFF2-40B4-BE49-F238E27FC236}">
              <a16:creationId xmlns:a16="http://schemas.microsoft.com/office/drawing/2014/main" id="{8ACECA69-F880-428E-A437-5C92A42376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9.xml><?xml version="1.0" encoding="utf-8"?>
<c:userShapes xmlns:c="http://schemas.openxmlformats.org/drawingml/2006/chart">
  <cdr:relSizeAnchor xmlns:cdr="http://schemas.openxmlformats.org/drawingml/2006/chartDrawing">
    <cdr:from>
      <cdr:x>0</cdr:x>
      <cdr:y>0</cdr:y>
    </cdr:from>
    <cdr:to>
      <cdr:x>0.485</cdr:x>
      <cdr:y>0.09055</cdr:y>
    </cdr:to>
    <cdr:sp macro="" textlink="">
      <cdr:nvSpPr>
        <cdr:cNvPr id="2" name="CaixaDeTexto 1"/>
        <cdr:cNvSpPr txBox="1"/>
      </cdr:nvSpPr>
      <cdr:spPr>
        <a:xfrm xmlns:a="http://schemas.openxmlformats.org/drawingml/2006/main">
          <a:off x="0" y="0"/>
          <a:ext cx="2217420" cy="25875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Consumo per capita (kWh/hab)</a:t>
          </a:r>
        </a:p>
      </cdr:txBody>
    </cdr:sp>
  </cdr:relSizeAnchor>
  <cdr:relSizeAnchor xmlns:cdr="http://schemas.openxmlformats.org/drawingml/2006/chartDrawing">
    <cdr:from>
      <cdr:x>0.01667</cdr:x>
      <cdr:y>0.9</cdr:y>
    </cdr:from>
    <cdr:to>
      <cdr:x>0.17</cdr:x>
      <cdr:y>1</cdr:y>
    </cdr:to>
    <cdr:sp macro="" textlink="">
      <cdr:nvSpPr>
        <cdr:cNvPr id="3" name="CaixaDeTexto 2"/>
        <cdr:cNvSpPr txBox="1"/>
      </cdr:nvSpPr>
      <cdr:spPr>
        <a:xfrm xmlns:a="http://schemas.openxmlformats.org/drawingml/2006/main">
          <a:off x="76200" y="2468880"/>
          <a:ext cx="701040" cy="2743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t>Fonte:</a:t>
          </a:r>
          <a:r>
            <a:rPr lang="pt-BR" sz="1000" baseline="0"/>
            <a:t> EPE</a:t>
          </a:r>
          <a:endParaRPr lang="pt-BR" sz="1000"/>
        </a:p>
      </cdr:txBody>
    </cdr:sp>
  </cdr:relSizeAnchor>
</c:userShapes>
</file>

<file path=xl/drawings/drawing80.xml><?xml version="1.0" encoding="utf-8"?>
<xdr:wsDr xmlns:xdr="http://schemas.openxmlformats.org/drawingml/2006/spreadsheetDrawing" xmlns:a="http://schemas.openxmlformats.org/drawingml/2006/main">
  <xdr:twoCellAnchor editAs="absolute">
    <xdr:from>
      <xdr:col>1</xdr:col>
      <xdr:colOff>17145</xdr:colOff>
      <xdr:row>22</xdr:row>
      <xdr:rowOff>139065</xdr:rowOff>
    </xdr:from>
    <xdr:to>
      <xdr:col>8</xdr:col>
      <xdr:colOff>150495</xdr:colOff>
      <xdr:row>37</xdr:row>
      <xdr:rowOff>139065</xdr:rowOff>
    </xdr:to>
    <xdr:graphicFrame macro="">
      <xdr:nvGraphicFramePr>
        <xdr:cNvPr id="2" name="Gráfico 1">
          <a:extLst>
            <a:ext uri="{FF2B5EF4-FFF2-40B4-BE49-F238E27FC236}">
              <a16:creationId xmlns:a16="http://schemas.microsoft.com/office/drawing/2014/main" id="{CF0EA73A-1C68-46B3-AC39-EDE0976C4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1.xml><?xml version="1.0" encoding="utf-8"?>
<c:userShapes xmlns:c="http://schemas.openxmlformats.org/drawingml/2006/chart">
  <cdr:relSizeAnchor xmlns:cdr="http://schemas.openxmlformats.org/drawingml/2006/chartDrawing">
    <cdr:from>
      <cdr:x>0</cdr:x>
      <cdr:y>0.00278</cdr:y>
    </cdr:from>
    <cdr:to>
      <cdr:x>0.24208</cdr:x>
      <cdr:y>0.088</cdr:y>
    </cdr:to>
    <cdr:sp macro="" textlink="">
      <cdr:nvSpPr>
        <cdr:cNvPr id="2" name="CaixaDeTexto 1"/>
        <cdr:cNvSpPr txBox="1"/>
      </cdr:nvSpPr>
      <cdr:spPr>
        <a:xfrm xmlns:a="http://schemas.openxmlformats.org/drawingml/2006/main">
          <a:off x="0" y="7944"/>
          <a:ext cx="1106805" cy="24351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t>Variação anual (%)</a:t>
          </a:r>
        </a:p>
      </cdr:txBody>
    </cdr:sp>
  </cdr:relSizeAnchor>
  <cdr:relSizeAnchor xmlns:cdr="http://schemas.openxmlformats.org/drawingml/2006/chartDrawing">
    <cdr:from>
      <cdr:x>0</cdr:x>
      <cdr:y>0.91111</cdr:y>
    </cdr:from>
    <cdr:to>
      <cdr:x>0.16333</cdr:x>
      <cdr:y>0.97778</cdr:y>
    </cdr:to>
    <cdr:sp macro="" textlink="">
      <cdr:nvSpPr>
        <cdr:cNvPr id="3" name="CaixaDeTexto 2"/>
        <cdr:cNvSpPr txBox="1"/>
      </cdr:nvSpPr>
      <cdr:spPr>
        <a:xfrm xmlns:a="http://schemas.openxmlformats.org/drawingml/2006/main">
          <a:off x="0" y="2499360"/>
          <a:ext cx="746760" cy="1828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t>Fonte: EPE</a:t>
          </a:r>
        </a:p>
      </cdr:txBody>
    </cdr:sp>
  </cdr:relSizeAnchor>
</c:userShapes>
</file>

<file path=xl/drawings/drawing82.xml><?xml version="1.0" encoding="utf-8"?>
<xdr:wsDr xmlns:xdr="http://schemas.openxmlformats.org/drawingml/2006/spreadsheetDrawing" xmlns:a="http://schemas.openxmlformats.org/drawingml/2006/main">
  <xdr:twoCellAnchor editAs="absolute">
    <xdr:from>
      <xdr:col>5</xdr:col>
      <xdr:colOff>510540</xdr:colOff>
      <xdr:row>14</xdr:row>
      <xdr:rowOff>133350</xdr:rowOff>
    </xdr:from>
    <xdr:to>
      <xdr:col>13</xdr:col>
      <xdr:colOff>480060</xdr:colOff>
      <xdr:row>26</xdr:row>
      <xdr:rowOff>156210</xdr:rowOff>
    </xdr:to>
    <xdr:graphicFrame macro="">
      <xdr:nvGraphicFramePr>
        <xdr:cNvPr id="2" name="Gráfico 1">
          <a:extLst>
            <a:ext uri="{FF2B5EF4-FFF2-40B4-BE49-F238E27FC236}">
              <a16:creationId xmlns:a16="http://schemas.microsoft.com/office/drawing/2014/main" id="{1C1DB23D-7068-4ECE-96E4-BB9BCEE88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0.01167</cdr:x>
      <cdr:y>0.91123</cdr:y>
    </cdr:from>
    <cdr:to>
      <cdr:x>0.17374</cdr:x>
      <cdr:y>0.99167</cdr:y>
    </cdr:to>
    <cdr:sp macro="" textlink="">
      <cdr:nvSpPr>
        <cdr:cNvPr id="2" name="CaixaDeTexto 1"/>
        <cdr:cNvSpPr txBox="1"/>
      </cdr:nvSpPr>
      <cdr:spPr>
        <a:xfrm xmlns:a="http://schemas.openxmlformats.org/drawingml/2006/main">
          <a:off x="56557" y="2581275"/>
          <a:ext cx="785453" cy="22786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ANP</a:t>
          </a:r>
        </a:p>
      </cdr:txBody>
    </cdr:sp>
  </cdr:relSizeAnchor>
  <cdr:relSizeAnchor xmlns:cdr="http://schemas.openxmlformats.org/drawingml/2006/chartDrawing">
    <cdr:from>
      <cdr:x>0</cdr:x>
      <cdr:y>3.53016E-7</cdr:y>
    </cdr:from>
    <cdr:to>
      <cdr:x>0.12657</cdr:x>
      <cdr:y>0.0807</cdr:y>
    </cdr:to>
    <cdr:sp macro="" textlink="">
      <cdr:nvSpPr>
        <cdr:cNvPr id="3" name="CaixaDeTexto 2"/>
        <cdr:cNvSpPr txBox="1"/>
      </cdr:nvSpPr>
      <cdr:spPr>
        <a:xfrm xmlns:a="http://schemas.openxmlformats.org/drawingml/2006/main">
          <a:off x="0" y="1"/>
          <a:ext cx="613410" cy="228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mil m</a:t>
          </a:r>
          <a:r>
            <a:rPr lang="pt-BR" sz="1000" b="1" baseline="30000">
              <a:solidFill>
                <a:schemeClr val="tx1">
                  <a:lumMod val="50000"/>
                  <a:lumOff val="50000"/>
                </a:schemeClr>
              </a:solidFill>
            </a:rPr>
            <a:t>3</a:t>
          </a:r>
        </a:p>
      </cdr:txBody>
    </cdr:sp>
  </cdr:relSizeAnchor>
</c:userShapes>
</file>

<file path=xl/drawings/drawing84.xml><?xml version="1.0" encoding="utf-8"?>
<xdr:wsDr xmlns:xdr="http://schemas.openxmlformats.org/drawingml/2006/spreadsheetDrawing" xmlns:a="http://schemas.openxmlformats.org/drawingml/2006/main">
  <xdr:twoCellAnchor editAs="absolute">
    <xdr:from>
      <xdr:col>7</xdr:col>
      <xdr:colOff>432859</xdr:colOff>
      <xdr:row>14</xdr:row>
      <xdr:rowOff>24342</xdr:rowOff>
    </xdr:from>
    <xdr:to>
      <xdr:col>15</xdr:col>
      <xdr:colOff>528109</xdr:colOff>
      <xdr:row>30</xdr:row>
      <xdr:rowOff>33867</xdr:rowOff>
    </xdr:to>
    <xdr:graphicFrame macro="">
      <xdr:nvGraphicFramePr>
        <xdr:cNvPr id="2" name="Gráfico 1">
          <a:extLst>
            <a:ext uri="{FF2B5EF4-FFF2-40B4-BE49-F238E27FC236}">
              <a16:creationId xmlns:a16="http://schemas.microsoft.com/office/drawing/2014/main" id="{10E2388D-C898-4175-B1F8-CE29419A71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5.xml><?xml version="1.0" encoding="utf-8"?>
<c:userShapes xmlns:c="http://schemas.openxmlformats.org/drawingml/2006/chart">
  <cdr:relSizeAnchor xmlns:cdr="http://schemas.openxmlformats.org/drawingml/2006/chartDrawing">
    <cdr:from>
      <cdr:x>0.01167</cdr:x>
      <cdr:y>0.92285</cdr:y>
    </cdr:from>
    <cdr:to>
      <cdr:x>0.15326</cdr:x>
      <cdr:y>0.99167</cdr:y>
    </cdr:to>
    <cdr:sp macro="" textlink="">
      <cdr:nvSpPr>
        <cdr:cNvPr id="2" name="CaixaDeTexto 1"/>
        <cdr:cNvSpPr txBox="1"/>
      </cdr:nvSpPr>
      <cdr:spPr>
        <a:xfrm xmlns:a="http://schemas.openxmlformats.org/drawingml/2006/main">
          <a:off x="58024" y="2962275"/>
          <a:ext cx="703975" cy="22091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ANP</a:t>
          </a:r>
        </a:p>
      </cdr:txBody>
    </cdr:sp>
  </cdr:relSizeAnchor>
  <cdr:relSizeAnchor xmlns:cdr="http://schemas.openxmlformats.org/drawingml/2006/chartDrawing">
    <cdr:from>
      <cdr:x>0</cdr:x>
      <cdr:y>0</cdr:y>
    </cdr:from>
    <cdr:to>
      <cdr:x>0.19693</cdr:x>
      <cdr:y>0.10833</cdr:y>
    </cdr:to>
    <cdr:sp macro="" textlink="">
      <cdr:nvSpPr>
        <cdr:cNvPr id="3" name="CaixaDeTexto 2"/>
        <cdr:cNvSpPr txBox="1"/>
      </cdr:nvSpPr>
      <cdr:spPr>
        <a:xfrm xmlns:a="http://schemas.openxmlformats.org/drawingml/2006/main">
          <a:off x="0" y="0"/>
          <a:ext cx="954386" cy="30687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mil</a:t>
          </a:r>
          <a:r>
            <a:rPr lang="pt-BR" sz="1000" b="1" baseline="0">
              <a:solidFill>
                <a:schemeClr val="tx1">
                  <a:lumMod val="50000"/>
                  <a:lumOff val="50000"/>
                </a:schemeClr>
              </a:solidFill>
            </a:rPr>
            <a:t> m</a:t>
          </a:r>
          <a:r>
            <a:rPr lang="pt-BR" sz="1000" b="1" baseline="30000">
              <a:solidFill>
                <a:schemeClr val="tx1">
                  <a:lumMod val="50000"/>
                  <a:lumOff val="50000"/>
                </a:schemeClr>
              </a:solidFill>
            </a:rPr>
            <a:t>3</a:t>
          </a:r>
        </a:p>
      </cdr:txBody>
    </cdr:sp>
  </cdr:relSizeAnchor>
</c:userShapes>
</file>

<file path=xl/drawings/drawing86.xml><?xml version="1.0" encoding="utf-8"?>
<xdr:wsDr xmlns:xdr="http://schemas.openxmlformats.org/drawingml/2006/spreadsheetDrawing" xmlns:a="http://schemas.openxmlformats.org/drawingml/2006/main">
  <xdr:twoCellAnchor>
    <xdr:from>
      <xdr:col>8</xdr:col>
      <xdr:colOff>419100</xdr:colOff>
      <xdr:row>19</xdr:row>
      <xdr:rowOff>180975</xdr:rowOff>
    </xdr:from>
    <xdr:to>
      <xdr:col>13</xdr:col>
      <xdr:colOff>380999</xdr:colOff>
      <xdr:row>34</xdr:row>
      <xdr:rowOff>180975</xdr:rowOff>
    </xdr:to>
    <xdr:graphicFrame macro="">
      <xdr:nvGraphicFramePr>
        <xdr:cNvPr id="3" name="Gráfico 2">
          <a:extLst>
            <a:ext uri="{FF2B5EF4-FFF2-40B4-BE49-F238E27FC236}">
              <a16:creationId xmlns:a16="http://schemas.microsoft.com/office/drawing/2014/main" id="{F2B8D738-D3FA-41E6-BA76-AABCB21F6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7.xml><?xml version="1.0" encoding="utf-8"?>
<c:userShapes xmlns:c="http://schemas.openxmlformats.org/drawingml/2006/chart">
  <cdr:relSizeAnchor xmlns:cdr="http://schemas.openxmlformats.org/drawingml/2006/chartDrawing">
    <cdr:from>
      <cdr:x>0</cdr:x>
      <cdr:y>0.00333</cdr:y>
    </cdr:from>
    <cdr:to>
      <cdr:x>0.6519</cdr:x>
      <cdr:y>0.08666</cdr:y>
    </cdr:to>
    <cdr:sp macro="" textlink="">
      <cdr:nvSpPr>
        <cdr:cNvPr id="2" name="CaixaDeTexto 1"/>
        <cdr:cNvSpPr txBox="1"/>
      </cdr:nvSpPr>
      <cdr:spPr>
        <a:xfrm xmlns:a="http://schemas.openxmlformats.org/drawingml/2006/main">
          <a:off x="0" y="9515"/>
          <a:ext cx="1962150" cy="23811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Variação (%) da</a:t>
          </a:r>
          <a:r>
            <a:rPr lang="pt-BR" sz="1000" b="1" baseline="0">
              <a:solidFill>
                <a:schemeClr val="tx1">
                  <a:lumMod val="50000"/>
                  <a:lumOff val="50000"/>
                </a:schemeClr>
              </a:solidFill>
            </a:rPr>
            <a:t> quantidade</a:t>
          </a:r>
          <a:r>
            <a:rPr lang="pt-BR" sz="1000" b="1">
              <a:solidFill>
                <a:schemeClr val="tx1">
                  <a:lumMod val="50000"/>
                  <a:lumOff val="50000"/>
                </a:schemeClr>
              </a:solidFill>
            </a:rPr>
            <a:t> (mil</a:t>
          </a:r>
          <a:r>
            <a:rPr lang="pt-BR" sz="1000" b="1" baseline="0">
              <a:solidFill>
                <a:schemeClr val="tx1">
                  <a:lumMod val="50000"/>
                  <a:lumOff val="50000"/>
                </a:schemeClr>
              </a:solidFill>
            </a:rPr>
            <a:t> </a:t>
          </a:r>
          <a:r>
            <a:rPr lang="pt-BR" sz="1000" b="1">
              <a:solidFill>
                <a:schemeClr val="tx1">
                  <a:lumMod val="50000"/>
                  <a:lumOff val="50000"/>
                </a:schemeClr>
              </a:solidFill>
            </a:rPr>
            <a:t>m</a:t>
          </a:r>
          <a:r>
            <a:rPr lang="pt-BR" sz="1000" b="1" baseline="30000">
              <a:solidFill>
                <a:schemeClr val="tx1">
                  <a:lumMod val="50000"/>
                  <a:lumOff val="50000"/>
                </a:schemeClr>
              </a:solidFill>
            </a:rPr>
            <a:t>3</a:t>
          </a:r>
          <a:r>
            <a:rPr lang="pt-BR" sz="1000" b="1">
              <a:solidFill>
                <a:schemeClr val="tx1">
                  <a:lumMod val="50000"/>
                  <a:lumOff val="50000"/>
                </a:schemeClr>
              </a:solidFill>
            </a:rPr>
            <a:t>)</a:t>
          </a:r>
        </a:p>
      </cdr:txBody>
    </cdr:sp>
  </cdr:relSizeAnchor>
  <cdr:relSizeAnchor xmlns:cdr="http://schemas.openxmlformats.org/drawingml/2006/chartDrawing">
    <cdr:from>
      <cdr:x>0.00949</cdr:x>
      <cdr:y>0.89945</cdr:y>
    </cdr:from>
    <cdr:to>
      <cdr:x>0.17908</cdr:x>
      <cdr:y>0.99389</cdr:y>
    </cdr:to>
    <cdr:sp macro="" textlink="">
      <cdr:nvSpPr>
        <cdr:cNvPr id="3" name="CaixaDeTexto 2"/>
        <cdr:cNvSpPr txBox="1"/>
      </cdr:nvSpPr>
      <cdr:spPr>
        <a:xfrm xmlns:a="http://schemas.openxmlformats.org/drawingml/2006/main">
          <a:off x="28575" y="2570178"/>
          <a:ext cx="510449" cy="26986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t>Fonte: ANP</a:t>
          </a:r>
        </a:p>
      </cdr:txBody>
    </cdr:sp>
  </cdr:relSizeAnchor>
</c:userShapes>
</file>

<file path=xl/drawings/drawing88.xml><?xml version="1.0" encoding="utf-8"?>
<xdr:wsDr xmlns:xdr="http://schemas.openxmlformats.org/drawingml/2006/spreadsheetDrawing" xmlns:a="http://schemas.openxmlformats.org/drawingml/2006/main">
  <xdr:twoCellAnchor editAs="absolute">
    <xdr:from>
      <xdr:col>0</xdr:col>
      <xdr:colOff>504824</xdr:colOff>
      <xdr:row>19</xdr:row>
      <xdr:rowOff>169545</xdr:rowOff>
    </xdr:from>
    <xdr:to>
      <xdr:col>5</xdr:col>
      <xdr:colOff>288924</xdr:colOff>
      <xdr:row>34</xdr:row>
      <xdr:rowOff>161925</xdr:rowOff>
    </xdr:to>
    <xdr:graphicFrame macro="">
      <xdr:nvGraphicFramePr>
        <xdr:cNvPr id="3" name="Gráfico 2">
          <a:extLst>
            <a:ext uri="{FF2B5EF4-FFF2-40B4-BE49-F238E27FC236}">
              <a16:creationId xmlns:a16="http://schemas.microsoft.com/office/drawing/2014/main" id="{0E2E4C07-5D5A-4539-B86D-DE291DBD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cdr:x>
      <cdr:y>0.92981</cdr:y>
    </cdr:from>
    <cdr:to>
      <cdr:x>0.1615</cdr:x>
      <cdr:y>1</cdr:y>
    </cdr:to>
    <cdr:sp macro="" textlink="">
      <cdr:nvSpPr>
        <cdr:cNvPr id="2" name="CaixaDeTexto 1"/>
        <cdr:cNvSpPr txBox="1"/>
      </cdr:nvSpPr>
      <cdr:spPr>
        <a:xfrm xmlns:a="http://schemas.openxmlformats.org/drawingml/2006/main">
          <a:off x="0" y="2649854"/>
          <a:ext cx="695326" cy="200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ANP</a:t>
          </a:r>
        </a:p>
      </cdr:txBody>
    </cdr:sp>
  </cdr:relSizeAnchor>
  <cdr:relSizeAnchor xmlns:cdr="http://schemas.openxmlformats.org/drawingml/2006/chartDrawing">
    <cdr:from>
      <cdr:x>0</cdr:x>
      <cdr:y>0</cdr:y>
    </cdr:from>
    <cdr:to>
      <cdr:x>0.07522</cdr:x>
      <cdr:y>0.09445</cdr:y>
    </cdr:to>
    <cdr:sp macro="" textlink="">
      <cdr:nvSpPr>
        <cdr:cNvPr id="3" name="CaixaDeTexto 2"/>
        <cdr:cNvSpPr txBox="1"/>
      </cdr:nvSpPr>
      <cdr:spPr>
        <a:xfrm xmlns:a="http://schemas.openxmlformats.org/drawingml/2006/main">
          <a:off x="0" y="0"/>
          <a:ext cx="323851" cy="26917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a:t>
          </a:r>
        </a:p>
      </cdr:txBody>
    </cdr:sp>
  </cdr:relSizeAnchor>
</c:userShapes>
</file>

<file path=xl/drawings/drawing90.xml><?xml version="1.0" encoding="utf-8"?>
<xdr:wsDr xmlns:xdr="http://schemas.openxmlformats.org/drawingml/2006/spreadsheetDrawing" xmlns:a="http://schemas.openxmlformats.org/drawingml/2006/main">
  <xdr:twoCellAnchor editAs="absolute">
    <xdr:from>
      <xdr:col>1</xdr:col>
      <xdr:colOff>633942</xdr:colOff>
      <xdr:row>16</xdr:row>
      <xdr:rowOff>66675</xdr:rowOff>
    </xdr:from>
    <xdr:to>
      <xdr:col>6</xdr:col>
      <xdr:colOff>11642</xdr:colOff>
      <xdr:row>30</xdr:row>
      <xdr:rowOff>142875</xdr:rowOff>
    </xdr:to>
    <xdr:graphicFrame macro="">
      <xdr:nvGraphicFramePr>
        <xdr:cNvPr id="4" name="Gráfico 3">
          <a:extLst>
            <a:ext uri="{FF2B5EF4-FFF2-40B4-BE49-F238E27FC236}">
              <a16:creationId xmlns:a16="http://schemas.microsoft.com/office/drawing/2014/main" id="{5DCDFA4E-1158-4617-90B9-F64C72698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1.xml><?xml version="1.0" encoding="utf-8"?>
<c:userShapes xmlns:c="http://schemas.openxmlformats.org/drawingml/2006/chart">
  <cdr:relSizeAnchor xmlns:cdr="http://schemas.openxmlformats.org/drawingml/2006/chartDrawing">
    <cdr:from>
      <cdr:x>0</cdr:x>
      <cdr:y>0</cdr:y>
    </cdr:from>
    <cdr:to>
      <cdr:x>0.50667</cdr:x>
      <cdr:y>0.08912</cdr:y>
    </cdr:to>
    <cdr:sp macro="" textlink="">
      <cdr:nvSpPr>
        <cdr:cNvPr id="2" name="CaixaDeTexto 1">
          <a:extLst xmlns:a="http://schemas.openxmlformats.org/drawingml/2006/main">
            <a:ext uri="{FF2B5EF4-FFF2-40B4-BE49-F238E27FC236}">
              <a16:creationId xmlns:a16="http://schemas.microsoft.com/office/drawing/2014/main" id="{1DA82BEB-C6BF-48D4-8A45-2F792A9FE7D6}"/>
            </a:ext>
          </a:extLst>
        </cdr:cNvPr>
        <cdr:cNvSpPr txBox="1"/>
      </cdr:nvSpPr>
      <cdr:spPr>
        <a:xfrm xmlns:a="http://schemas.openxmlformats.org/drawingml/2006/main">
          <a:off x="0" y="0"/>
          <a:ext cx="2316495" cy="24447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b="1">
              <a:solidFill>
                <a:schemeClr val="tx1">
                  <a:lumMod val="50000"/>
                  <a:lumOff val="50000"/>
                </a:schemeClr>
              </a:solidFill>
            </a:rPr>
            <a:t>Variação do volume de vendas (%)</a:t>
          </a:r>
        </a:p>
      </cdr:txBody>
    </cdr:sp>
  </cdr:relSizeAnchor>
  <cdr:relSizeAnchor xmlns:cdr="http://schemas.openxmlformats.org/drawingml/2006/chartDrawing">
    <cdr:from>
      <cdr:x>0.03194</cdr:x>
      <cdr:y>0.85244</cdr:y>
    </cdr:from>
    <cdr:to>
      <cdr:x>0.23194</cdr:x>
      <cdr:y>1</cdr:y>
    </cdr:to>
    <cdr:sp macro="" textlink="">
      <cdr:nvSpPr>
        <cdr:cNvPr id="3" name="CaixaDeTexto 1">
          <a:extLst xmlns:a="http://schemas.openxmlformats.org/drawingml/2006/main">
            <a:ext uri="{FF2B5EF4-FFF2-40B4-BE49-F238E27FC236}">
              <a16:creationId xmlns:a16="http://schemas.microsoft.com/office/drawing/2014/main" id="{26D64C14-FC53-45B9-A6F0-3864A1FACD4B}"/>
            </a:ext>
          </a:extLst>
        </cdr:cNvPr>
        <cdr:cNvSpPr txBox="1"/>
      </cdr:nvSpPr>
      <cdr:spPr>
        <a:xfrm xmlns:a="http://schemas.openxmlformats.org/drawingml/2006/main">
          <a:off x="146050" y="2338407"/>
          <a:ext cx="914400" cy="40479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a:solidFill>
                <a:schemeClr val="tx1">
                  <a:lumMod val="50000"/>
                  <a:lumOff val="50000"/>
                </a:schemeClr>
              </a:solidFill>
            </a:rPr>
            <a:t>Fonte: IBGE/PMC</a:t>
          </a:r>
        </a:p>
        <a:p xmlns:a="http://schemas.openxmlformats.org/drawingml/2006/main">
          <a:r>
            <a:rPr lang="pt-BR" sz="1000">
              <a:solidFill>
                <a:schemeClr val="tx1">
                  <a:lumMod val="50000"/>
                  <a:lumOff val="50000"/>
                </a:schemeClr>
              </a:solidFill>
            </a:rPr>
            <a:t>Nordeste =</a:t>
          </a:r>
          <a:r>
            <a:rPr lang="pt-BR" sz="1000" baseline="0">
              <a:solidFill>
                <a:schemeClr val="tx1">
                  <a:lumMod val="50000"/>
                  <a:lumOff val="50000"/>
                </a:schemeClr>
              </a:solidFill>
            </a:rPr>
            <a:t> média dos estados</a:t>
          </a:r>
          <a:endParaRPr lang="pt-BR" sz="1000">
            <a:solidFill>
              <a:schemeClr val="tx1">
                <a:lumMod val="50000"/>
                <a:lumOff val="50000"/>
              </a:schemeClr>
            </a:solidFill>
          </a:endParaRPr>
        </a:p>
      </cdr:txBody>
    </cdr:sp>
  </cdr:relSizeAnchor>
</c:userShapes>
</file>

<file path=xl/drawings/drawing92.xml><?xml version="1.0" encoding="utf-8"?>
<xdr:wsDr xmlns:xdr="http://schemas.openxmlformats.org/drawingml/2006/spreadsheetDrawing" xmlns:a="http://schemas.openxmlformats.org/drawingml/2006/main">
  <xdr:twoCellAnchor editAs="absolute">
    <xdr:from>
      <xdr:col>1</xdr:col>
      <xdr:colOff>179917</xdr:colOff>
      <xdr:row>16</xdr:row>
      <xdr:rowOff>81915</xdr:rowOff>
    </xdr:from>
    <xdr:to>
      <xdr:col>5</xdr:col>
      <xdr:colOff>881592</xdr:colOff>
      <xdr:row>31</xdr:row>
      <xdr:rowOff>81915</xdr:rowOff>
    </xdr:to>
    <xdr:graphicFrame macro="">
      <xdr:nvGraphicFramePr>
        <xdr:cNvPr id="2" name="Gráfico 1">
          <a:extLst>
            <a:ext uri="{FF2B5EF4-FFF2-40B4-BE49-F238E27FC236}">
              <a16:creationId xmlns:a16="http://schemas.microsoft.com/office/drawing/2014/main" id="{3C8FF60D-46FC-45C3-A82D-65C54234B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3.xml><?xml version="1.0" encoding="utf-8"?>
<c:userShapes xmlns:c="http://schemas.openxmlformats.org/drawingml/2006/chart">
  <cdr:relSizeAnchor xmlns:cdr="http://schemas.openxmlformats.org/drawingml/2006/chartDrawing">
    <cdr:from>
      <cdr:x>0</cdr:x>
      <cdr:y>0</cdr:y>
    </cdr:from>
    <cdr:to>
      <cdr:x>0.51</cdr:x>
      <cdr:y>0.08744</cdr:y>
    </cdr:to>
    <cdr:sp macro="" textlink="">
      <cdr:nvSpPr>
        <cdr:cNvPr id="2" name="CaixaDeTexto 1"/>
        <cdr:cNvSpPr txBox="1"/>
      </cdr:nvSpPr>
      <cdr:spPr>
        <a:xfrm xmlns:a="http://schemas.openxmlformats.org/drawingml/2006/main">
          <a:off x="0" y="0"/>
          <a:ext cx="2331720" cy="24986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Variação do volume de</a:t>
          </a:r>
          <a:r>
            <a:rPr lang="pt-BR" sz="1000" b="1" baseline="0">
              <a:solidFill>
                <a:schemeClr val="tx1">
                  <a:lumMod val="50000"/>
                  <a:lumOff val="50000"/>
                </a:schemeClr>
              </a:solidFill>
            </a:rPr>
            <a:t> vendas (%)</a:t>
          </a:r>
        </a:p>
      </cdr:txBody>
    </cdr:sp>
  </cdr:relSizeAnchor>
  <cdr:relSizeAnchor xmlns:cdr="http://schemas.openxmlformats.org/drawingml/2006/chartDrawing">
    <cdr:from>
      <cdr:x>0.0175</cdr:x>
      <cdr:y>0.85867</cdr:y>
    </cdr:from>
    <cdr:to>
      <cdr:x>0.2175</cdr:x>
      <cdr:y>1</cdr:y>
    </cdr:to>
    <cdr:sp macro="" textlink="">
      <cdr:nvSpPr>
        <cdr:cNvPr id="3" name="CaixaDeTexto 2"/>
        <cdr:cNvSpPr txBox="1"/>
      </cdr:nvSpPr>
      <cdr:spPr>
        <a:xfrm xmlns:a="http://schemas.openxmlformats.org/drawingml/2006/main">
          <a:off x="80010" y="2453640"/>
          <a:ext cx="914400" cy="40386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900">
              <a:solidFill>
                <a:schemeClr val="tx1">
                  <a:lumMod val="50000"/>
                  <a:lumOff val="50000"/>
                </a:schemeClr>
              </a:solidFill>
            </a:rPr>
            <a:t>Fonte: IBGE/PMC</a:t>
          </a:r>
        </a:p>
        <a:p xmlns:a="http://schemas.openxmlformats.org/drawingml/2006/main">
          <a:r>
            <a:rPr lang="pt-BR" sz="900">
              <a:solidFill>
                <a:schemeClr val="tx1">
                  <a:lumMod val="50000"/>
                  <a:lumOff val="50000"/>
                </a:schemeClr>
              </a:solidFill>
            </a:rPr>
            <a:t>Nordeste = média</a:t>
          </a:r>
          <a:r>
            <a:rPr lang="pt-BR" sz="900" baseline="0">
              <a:solidFill>
                <a:schemeClr val="tx1">
                  <a:lumMod val="50000"/>
                  <a:lumOff val="50000"/>
                </a:schemeClr>
              </a:solidFill>
            </a:rPr>
            <a:t> dos estados</a:t>
          </a:r>
          <a:endParaRPr lang="pt-BR" sz="900">
            <a:solidFill>
              <a:schemeClr val="tx1">
                <a:lumMod val="50000"/>
                <a:lumOff val="50000"/>
              </a:schemeClr>
            </a:solidFill>
          </a:endParaRPr>
        </a:p>
      </cdr:txBody>
    </cdr:sp>
  </cdr:relSizeAnchor>
</c:userShapes>
</file>

<file path=xl/drawings/drawing94.xml><?xml version="1.0" encoding="utf-8"?>
<xdr:wsDr xmlns:xdr="http://schemas.openxmlformats.org/drawingml/2006/spreadsheetDrawing" xmlns:a="http://schemas.openxmlformats.org/drawingml/2006/main">
  <xdr:twoCellAnchor editAs="absolute">
    <xdr:from>
      <xdr:col>2</xdr:col>
      <xdr:colOff>499322</xdr:colOff>
      <xdr:row>19</xdr:row>
      <xdr:rowOff>47625</xdr:rowOff>
    </xdr:from>
    <xdr:to>
      <xdr:col>7</xdr:col>
      <xdr:colOff>20955</xdr:colOff>
      <xdr:row>34</xdr:row>
      <xdr:rowOff>41910</xdr:rowOff>
    </xdr:to>
    <xdr:graphicFrame macro="">
      <xdr:nvGraphicFramePr>
        <xdr:cNvPr id="2" name="Gráfico 1">
          <a:extLst>
            <a:ext uri="{FF2B5EF4-FFF2-40B4-BE49-F238E27FC236}">
              <a16:creationId xmlns:a16="http://schemas.microsoft.com/office/drawing/2014/main" id="{057B1626-CC3B-470E-B82C-D7D0824013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0.00167</cdr:x>
      <cdr:y>0</cdr:y>
    </cdr:from>
    <cdr:to>
      <cdr:x>0.35</cdr:x>
      <cdr:y>0.08016</cdr:y>
    </cdr:to>
    <cdr:sp macro="" textlink="">
      <cdr:nvSpPr>
        <cdr:cNvPr id="2" name="CaixaDeTexto 1"/>
        <cdr:cNvSpPr txBox="1"/>
      </cdr:nvSpPr>
      <cdr:spPr>
        <a:xfrm xmlns:a="http://schemas.openxmlformats.org/drawingml/2006/main">
          <a:off x="7635" y="0"/>
          <a:ext cx="1592565" cy="228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Variação</a:t>
          </a:r>
          <a:r>
            <a:rPr lang="pt-BR" sz="1000" b="1" baseline="0">
              <a:solidFill>
                <a:schemeClr val="tx1">
                  <a:lumMod val="50000"/>
                  <a:lumOff val="50000"/>
                </a:schemeClr>
              </a:solidFill>
            </a:rPr>
            <a:t> anual (%)</a:t>
          </a:r>
        </a:p>
      </cdr:txBody>
    </cdr:sp>
  </cdr:relSizeAnchor>
  <cdr:relSizeAnchor xmlns:cdr="http://schemas.openxmlformats.org/drawingml/2006/chartDrawing">
    <cdr:from>
      <cdr:x>0</cdr:x>
      <cdr:y>0.85278</cdr:y>
    </cdr:from>
    <cdr:to>
      <cdr:x>0.2</cdr:x>
      <cdr:y>1</cdr:y>
    </cdr:to>
    <cdr:sp macro="" textlink="">
      <cdr:nvSpPr>
        <cdr:cNvPr id="3" name="CaixaDeTexto 2"/>
        <cdr:cNvSpPr txBox="1"/>
      </cdr:nvSpPr>
      <cdr:spPr>
        <a:xfrm xmlns:a="http://schemas.openxmlformats.org/drawingml/2006/main">
          <a:off x="0" y="2436818"/>
          <a:ext cx="914400" cy="42068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a:t>
          </a:r>
        </a:p>
        <a:p xmlns:a="http://schemas.openxmlformats.org/drawingml/2006/main">
          <a:r>
            <a:rPr lang="pt-BR" sz="1000">
              <a:solidFill>
                <a:schemeClr val="tx1">
                  <a:lumMod val="50000"/>
                  <a:lumOff val="50000"/>
                </a:schemeClr>
              </a:solidFill>
            </a:rPr>
            <a:t>* média dos estados</a:t>
          </a:r>
        </a:p>
      </cdr:txBody>
    </cdr:sp>
  </cdr:relSizeAnchor>
</c:userShapes>
</file>

<file path=xl/drawings/drawing96.xml><?xml version="1.0" encoding="utf-8"?>
<xdr:wsDr xmlns:xdr="http://schemas.openxmlformats.org/drawingml/2006/spreadsheetDrawing" xmlns:a="http://schemas.openxmlformats.org/drawingml/2006/main">
  <xdr:twoCellAnchor editAs="absolute">
    <xdr:from>
      <xdr:col>0</xdr:col>
      <xdr:colOff>793327</xdr:colOff>
      <xdr:row>16</xdr:row>
      <xdr:rowOff>66675</xdr:rowOff>
    </xdr:from>
    <xdr:to>
      <xdr:col>5</xdr:col>
      <xdr:colOff>8043</xdr:colOff>
      <xdr:row>31</xdr:row>
      <xdr:rowOff>66675</xdr:rowOff>
    </xdr:to>
    <xdr:graphicFrame macro="">
      <xdr:nvGraphicFramePr>
        <xdr:cNvPr id="2" name="Gráfico 1">
          <a:extLst>
            <a:ext uri="{FF2B5EF4-FFF2-40B4-BE49-F238E27FC236}">
              <a16:creationId xmlns:a16="http://schemas.microsoft.com/office/drawing/2014/main" id="{3FBCC5F6-28A5-4D6A-9937-1F365CFE2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7.xml><?xml version="1.0" encoding="utf-8"?>
<c:userShapes xmlns:c="http://schemas.openxmlformats.org/drawingml/2006/chart">
  <cdr:relSizeAnchor xmlns:cdr="http://schemas.openxmlformats.org/drawingml/2006/chartDrawing">
    <cdr:from>
      <cdr:x>0.06333</cdr:x>
      <cdr:y>0.91667</cdr:y>
    </cdr:from>
    <cdr:to>
      <cdr:x>0.07333</cdr:x>
      <cdr:y>0.93333</cdr:y>
    </cdr:to>
    <cdr:sp macro="" textlink="">
      <cdr:nvSpPr>
        <cdr:cNvPr id="2" name="CaixaDeTexto 1"/>
        <cdr:cNvSpPr txBox="1"/>
      </cdr:nvSpPr>
      <cdr:spPr>
        <a:xfrm xmlns:a="http://schemas.openxmlformats.org/drawingml/2006/main">
          <a:off x="289560" y="2514601"/>
          <a:ext cx="45719" cy="4571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pt-BR" sz="1100"/>
        </a:p>
      </cdr:txBody>
    </cdr:sp>
  </cdr:relSizeAnchor>
  <cdr:relSizeAnchor xmlns:cdr="http://schemas.openxmlformats.org/drawingml/2006/chartDrawing">
    <cdr:from>
      <cdr:x>0.00375</cdr:x>
      <cdr:y>0.85223</cdr:y>
    </cdr:from>
    <cdr:to>
      <cdr:x>0.20375</cdr:x>
      <cdr:y>1</cdr:y>
    </cdr:to>
    <cdr:sp macro="" textlink="">
      <cdr:nvSpPr>
        <cdr:cNvPr id="3" name="CaixaDeTexto 2"/>
        <cdr:cNvSpPr txBox="1"/>
      </cdr:nvSpPr>
      <cdr:spPr>
        <a:xfrm xmlns:a="http://schemas.openxmlformats.org/drawingml/2006/main">
          <a:off x="17160" y="2435238"/>
          <a:ext cx="914400" cy="42226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a:t>
          </a:r>
        </a:p>
        <a:p xmlns:a="http://schemas.openxmlformats.org/drawingml/2006/main">
          <a:r>
            <a:rPr lang="pt-BR" sz="1000">
              <a:solidFill>
                <a:schemeClr val="tx1">
                  <a:lumMod val="50000"/>
                  <a:lumOff val="50000"/>
                </a:schemeClr>
              </a:solidFill>
            </a:rPr>
            <a:t>* m</a:t>
          </a:r>
          <a:r>
            <a:rPr lang="pt-BR" sz="1000" baseline="0">
              <a:solidFill>
                <a:schemeClr val="tx1">
                  <a:lumMod val="50000"/>
                  <a:lumOff val="50000"/>
                </a:schemeClr>
              </a:solidFill>
            </a:rPr>
            <a:t>édia dos estados</a:t>
          </a:r>
          <a:endParaRPr lang="pt-BR" sz="1000">
            <a:solidFill>
              <a:schemeClr val="tx1">
                <a:lumMod val="50000"/>
                <a:lumOff val="50000"/>
              </a:schemeClr>
            </a:solidFill>
          </a:endParaRPr>
        </a:p>
      </cdr:txBody>
    </cdr:sp>
  </cdr:relSizeAnchor>
  <cdr:relSizeAnchor xmlns:cdr="http://schemas.openxmlformats.org/drawingml/2006/chartDrawing">
    <cdr:from>
      <cdr:x>0</cdr:x>
      <cdr:y>0.00278</cdr:y>
    </cdr:from>
    <cdr:to>
      <cdr:x>0.28667</cdr:x>
      <cdr:y>0.08667</cdr:y>
    </cdr:to>
    <cdr:sp macro="" textlink="">
      <cdr:nvSpPr>
        <cdr:cNvPr id="4" name="CaixaDeTexto 3"/>
        <cdr:cNvSpPr txBox="1"/>
      </cdr:nvSpPr>
      <cdr:spPr>
        <a:xfrm xmlns:a="http://schemas.openxmlformats.org/drawingml/2006/main">
          <a:off x="0" y="7944"/>
          <a:ext cx="1310655" cy="23970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Variação anual (%)</a:t>
          </a:r>
        </a:p>
      </cdr:txBody>
    </cdr:sp>
  </cdr:relSizeAnchor>
</c:userShapes>
</file>

<file path=xl/drawings/drawing98.xml><?xml version="1.0" encoding="utf-8"?>
<xdr:wsDr xmlns:xdr="http://schemas.openxmlformats.org/drawingml/2006/spreadsheetDrawing" xmlns:a="http://schemas.openxmlformats.org/drawingml/2006/main">
  <xdr:twoCellAnchor editAs="absolute">
    <xdr:from>
      <xdr:col>1</xdr:col>
      <xdr:colOff>607695</xdr:colOff>
      <xdr:row>56</xdr:row>
      <xdr:rowOff>78105</xdr:rowOff>
    </xdr:from>
    <xdr:to>
      <xdr:col>9</xdr:col>
      <xdr:colOff>302895</xdr:colOff>
      <xdr:row>71</xdr:row>
      <xdr:rowOff>78105</xdr:rowOff>
    </xdr:to>
    <xdr:graphicFrame macro="">
      <xdr:nvGraphicFramePr>
        <xdr:cNvPr id="2" name="Gráfico 1">
          <a:extLst>
            <a:ext uri="{FF2B5EF4-FFF2-40B4-BE49-F238E27FC236}">
              <a16:creationId xmlns:a16="http://schemas.microsoft.com/office/drawing/2014/main" id="{66A2672D-6DCC-4DEC-880F-657E721D3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9.xml><?xml version="1.0" encoding="utf-8"?>
<c:userShapes xmlns:c="http://schemas.openxmlformats.org/drawingml/2006/chart">
  <cdr:relSizeAnchor xmlns:cdr="http://schemas.openxmlformats.org/drawingml/2006/chartDrawing">
    <cdr:from>
      <cdr:x>0</cdr:x>
      <cdr:y>0.02333</cdr:y>
    </cdr:from>
    <cdr:to>
      <cdr:x>0.22167</cdr:x>
      <cdr:y>0.11777</cdr:y>
    </cdr:to>
    <cdr:sp macro="" textlink="">
      <cdr:nvSpPr>
        <cdr:cNvPr id="2" name="CaixaDeTexto 1"/>
        <cdr:cNvSpPr txBox="1"/>
      </cdr:nvSpPr>
      <cdr:spPr>
        <a:xfrm xmlns:a="http://schemas.openxmlformats.org/drawingml/2006/main">
          <a:off x="0" y="66675"/>
          <a:ext cx="1013475" cy="26986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t>Variação real (%)</a:t>
          </a:r>
        </a:p>
      </cdr:txBody>
    </cdr:sp>
  </cdr:relSizeAnchor>
  <cdr:relSizeAnchor xmlns:cdr="http://schemas.openxmlformats.org/drawingml/2006/chartDrawing">
    <cdr:from>
      <cdr:x>0.00417</cdr:x>
      <cdr:y>0.84933</cdr:y>
    </cdr:from>
    <cdr:to>
      <cdr:x>0.39833</cdr:x>
      <cdr:y>1</cdr:y>
    </cdr:to>
    <cdr:sp macro="" textlink="">
      <cdr:nvSpPr>
        <cdr:cNvPr id="3" name="CaixaDeTexto 2"/>
        <cdr:cNvSpPr txBox="1"/>
      </cdr:nvSpPr>
      <cdr:spPr>
        <a:xfrm xmlns:a="http://schemas.openxmlformats.org/drawingml/2006/main">
          <a:off x="19050" y="2426970"/>
          <a:ext cx="1802130" cy="43053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75000"/>
                  <a:lumOff val="25000"/>
                </a:schemeClr>
              </a:solidFill>
            </a:rPr>
            <a:t>Fonte: IBGE/SCR/Especiais,</a:t>
          </a:r>
          <a:r>
            <a:rPr lang="pt-BR" sz="1000" baseline="0">
              <a:solidFill>
                <a:schemeClr val="tx1">
                  <a:lumMod val="75000"/>
                  <a:lumOff val="25000"/>
                </a:schemeClr>
              </a:solidFill>
            </a:rPr>
            <a:t> STN</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pt-BR" sz="1000">
              <a:solidFill>
                <a:schemeClr val="tx1">
                  <a:lumMod val="75000"/>
                  <a:lumOff val="25000"/>
                </a:schemeClr>
              </a:solidFill>
              <a:latin typeface="+mn-lt"/>
              <a:ea typeface="+mn-ea"/>
              <a:cs typeface="+mn-cs"/>
            </a:rPr>
            <a:t>2019 = 1o semestre</a:t>
          </a:r>
        </a:p>
      </cdr:txBody>
    </cdr:sp>
  </cdr:relSizeAnchor>
</c:userShapes>
</file>

<file path=xl/drawings/drawing100.xml><?xml version="1.0" encoding="utf-8"?>
<xdr:wsDr xmlns:xdr="http://schemas.openxmlformats.org/drawingml/2006/spreadsheetDrawing" xmlns:a="http://schemas.openxmlformats.org/drawingml/2006/main">
  <xdr:twoCellAnchor>
    <xdr:from>
      <xdr:col>9</xdr:col>
      <xdr:colOff>87629</xdr:colOff>
      <xdr:row>32</xdr:row>
      <xdr:rowOff>70485</xdr:rowOff>
    </xdr:from>
    <xdr:to>
      <xdr:col>14</xdr:col>
      <xdr:colOff>95249</xdr:colOff>
      <xdr:row>49</xdr:row>
      <xdr:rowOff>95250</xdr:rowOff>
    </xdr:to>
    <xdr:graphicFrame macro="">
      <xdr:nvGraphicFramePr>
        <xdr:cNvPr id="2" name="Gráfico 1">
          <a:extLst>
            <a:ext uri="{FF2B5EF4-FFF2-40B4-BE49-F238E27FC236}">
              <a16:creationId xmlns:a16="http://schemas.microsoft.com/office/drawing/2014/main" id="{8975FFD6-D9F9-4AA2-94CA-6751EFF35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cdr:x>
      <cdr:y>0</cdr:y>
    </cdr:from>
    <cdr:to>
      <cdr:x>0.41667</cdr:x>
      <cdr:y>0.08333</cdr:y>
    </cdr:to>
    <cdr:sp macro="" textlink="">
      <cdr:nvSpPr>
        <cdr:cNvPr id="2" name="CaixaDeTexto 1"/>
        <cdr:cNvSpPr txBox="1"/>
      </cdr:nvSpPr>
      <cdr:spPr>
        <a:xfrm xmlns:a="http://schemas.openxmlformats.org/drawingml/2006/main">
          <a:off x="0" y="0"/>
          <a:ext cx="2070910" cy="27192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Proporção (%) sobre total</a:t>
          </a:r>
        </a:p>
      </cdr:txBody>
    </cdr:sp>
  </cdr:relSizeAnchor>
  <cdr:relSizeAnchor xmlns:cdr="http://schemas.openxmlformats.org/drawingml/2006/chartDrawing">
    <cdr:from>
      <cdr:x>0.01303</cdr:x>
      <cdr:y>0.92703</cdr:y>
    </cdr:from>
    <cdr:to>
      <cdr:x>0.16251</cdr:x>
      <cdr:y>1</cdr:y>
    </cdr:to>
    <cdr:sp macro="" textlink="">
      <cdr:nvSpPr>
        <cdr:cNvPr id="3" name="CaixaDeTexto 2"/>
        <cdr:cNvSpPr txBox="1"/>
      </cdr:nvSpPr>
      <cdr:spPr>
        <a:xfrm xmlns:a="http://schemas.openxmlformats.org/drawingml/2006/main">
          <a:off x="64762" y="3025140"/>
          <a:ext cx="742960" cy="2381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900">
              <a:solidFill>
                <a:schemeClr val="tx1">
                  <a:lumMod val="50000"/>
                  <a:lumOff val="50000"/>
                </a:schemeClr>
              </a:solidFill>
            </a:rPr>
            <a:t>Fontes: STN</a:t>
          </a:r>
        </a:p>
      </cdr:txBody>
    </cdr:sp>
  </cdr:relSizeAnchor>
</c:userShapes>
</file>

<file path=xl/drawings/drawing102.xml><?xml version="1.0" encoding="utf-8"?>
<xdr:wsDr xmlns:xdr="http://schemas.openxmlformats.org/drawingml/2006/spreadsheetDrawing" xmlns:a="http://schemas.openxmlformats.org/drawingml/2006/main">
  <xdr:twoCellAnchor>
    <xdr:from>
      <xdr:col>0</xdr:col>
      <xdr:colOff>219075</xdr:colOff>
      <xdr:row>49</xdr:row>
      <xdr:rowOff>161925</xdr:rowOff>
    </xdr:from>
    <xdr:to>
      <xdr:col>6</xdr:col>
      <xdr:colOff>133350</xdr:colOff>
      <xdr:row>64</xdr:row>
      <xdr:rowOff>47625</xdr:rowOff>
    </xdr:to>
    <xdr:graphicFrame macro="">
      <xdr:nvGraphicFramePr>
        <xdr:cNvPr id="5" name="Gráfico 4">
          <a:extLst>
            <a:ext uri="{FF2B5EF4-FFF2-40B4-BE49-F238E27FC236}">
              <a16:creationId xmlns:a16="http://schemas.microsoft.com/office/drawing/2014/main" id="{4B4E9A0C-98E7-48FF-B84C-4BDD98D3C1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3.xml><?xml version="1.0" encoding="utf-8"?>
<xdr:wsDr xmlns:xdr="http://schemas.openxmlformats.org/drawingml/2006/spreadsheetDrawing" xmlns:a="http://schemas.openxmlformats.org/drawingml/2006/main">
  <xdr:twoCellAnchor>
    <xdr:from>
      <xdr:col>2</xdr:col>
      <xdr:colOff>85725</xdr:colOff>
      <xdr:row>39</xdr:row>
      <xdr:rowOff>19050</xdr:rowOff>
    </xdr:from>
    <xdr:to>
      <xdr:col>9</xdr:col>
      <xdr:colOff>266700</xdr:colOff>
      <xdr:row>53</xdr:row>
      <xdr:rowOff>95250</xdr:rowOff>
    </xdr:to>
    <xdr:graphicFrame macro="">
      <xdr:nvGraphicFramePr>
        <xdr:cNvPr id="3" name="Gráfico 2">
          <a:extLst>
            <a:ext uri="{FF2B5EF4-FFF2-40B4-BE49-F238E27FC236}">
              <a16:creationId xmlns:a16="http://schemas.microsoft.com/office/drawing/2014/main" id="{4E69DEEE-10BB-4309-AE1F-4B8532A32E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4.xml><?xml version="1.0" encoding="utf-8"?>
<xdr:wsDr xmlns:xdr="http://schemas.openxmlformats.org/drawingml/2006/spreadsheetDrawing" xmlns:a="http://schemas.openxmlformats.org/drawingml/2006/main">
  <xdr:twoCellAnchor>
    <xdr:from>
      <xdr:col>7</xdr:col>
      <xdr:colOff>581025</xdr:colOff>
      <xdr:row>38</xdr:row>
      <xdr:rowOff>180975</xdr:rowOff>
    </xdr:from>
    <xdr:to>
      <xdr:col>14</xdr:col>
      <xdr:colOff>361950</xdr:colOff>
      <xdr:row>52</xdr:row>
      <xdr:rowOff>104775</xdr:rowOff>
    </xdr:to>
    <xdr:graphicFrame macro="">
      <xdr:nvGraphicFramePr>
        <xdr:cNvPr id="2" name="Gráfico 1">
          <a:extLst>
            <a:ext uri="{FF2B5EF4-FFF2-40B4-BE49-F238E27FC236}">
              <a16:creationId xmlns:a16="http://schemas.microsoft.com/office/drawing/2014/main" id="{A3685C98-FF2E-4BD8-BEF2-8E7A5354C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5.xml><?xml version="1.0" encoding="utf-8"?>
<xdr:wsDr xmlns:xdr="http://schemas.openxmlformats.org/drawingml/2006/spreadsheetDrawing" xmlns:a="http://schemas.openxmlformats.org/drawingml/2006/main">
  <xdr:twoCellAnchor>
    <xdr:from>
      <xdr:col>0</xdr:col>
      <xdr:colOff>285750</xdr:colOff>
      <xdr:row>26</xdr:row>
      <xdr:rowOff>19050</xdr:rowOff>
    </xdr:from>
    <xdr:to>
      <xdr:col>7</xdr:col>
      <xdr:colOff>590550</xdr:colOff>
      <xdr:row>40</xdr:row>
      <xdr:rowOff>95250</xdr:rowOff>
    </xdr:to>
    <xdr:graphicFrame macro="">
      <xdr:nvGraphicFramePr>
        <xdr:cNvPr id="4" name="Gráfico 3">
          <a:extLst>
            <a:ext uri="{FF2B5EF4-FFF2-40B4-BE49-F238E27FC236}">
              <a16:creationId xmlns:a16="http://schemas.microsoft.com/office/drawing/2014/main" id="{5A5349B6-94FA-440D-8E00-EA2E51C299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304800</xdr:colOff>
      <xdr:row>41</xdr:row>
      <xdr:rowOff>47625</xdr:rowOff>
    </xdr:from>
    <xdr:to>
      <xdr:col>8</xdr:col>
      <xdr:colOff>0</xdr:colOff>
      <xdr:row>55</xdr:row>
      <xdr:rowOff>123825</xdr:rowOff>
    </xdr:to>
    <xdr:graphicFrame macro="">
      <xdr:nvGraphicFramePr>
        <xdr:cNvPr id="5" name="Gráfico 4">
          <a:extLst>
            <a:ext uri="{FF2B5EF4-FFF2-40B4-BE49-F238E27FC236}">
              <a16:creationId xmlns:a16="http://schemas.microsoft.com/office/drawing/2014/main" id="{109D749D-B345-47A1-A4BF-6BE3E4BEA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6.xml><?xml version="1.0" encoding="utf-8"?>
<xdr:wsDr xmlns:xdr="http://schemas.openxmlformats.org/drawingml/2006/spreadsheetDrawing" xmlns:a="http://schemas.openxmlformats.org/drawingml/2006/main">
  <xdr:twoCellAnchor>
    <xdr:from>
      <xdr:col>7</xdr:col>
      <xdr:colOff>190500</xdr:colOff>
      <xdr:row>37</xdr:row>
      <xdr:rowOff>9525</xdr:rowOff>
    </xdr:from>
    <xdr:to>
      <xdr:col>13</xdr:col>
      <xdr:colOff>514350</xdr:colOff>
      <xdr:row>51</xdr:row>
      <xdr:rowOff>85725</xdr:rowOff>
    </xdr:to>
    <xdr:graphicFrame macro="">
      <xdr:nvGraphicFramePr>
        <xdr:cNvPr id="3" name="Gráfico 2">
          <a:extLst>
            <a:ext uri="{FF2B5EF4-FFF2-40B4-BE49-F238E27FC236}">
              <a16:creationId xmlns:a16="http://schemas.microsoft.com/office/drawing/2014/main" id="{FBE5539C-EAA5-45D2-AE6F-A3CA0B224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cdr:x>
      <cdr:y>0.81713</cdr:y>
    </cdr:from>
    <cdr:to>
      <cdr:x>0.72407</cdr:x>
      <cdr:y>0.98542</cdr:y>
    </cdr:to>
    <cdr:sp macro="" textlink="">
      <cdr:nvSpPr>
        <cdr:cNvPr id="2" name="CaixaDeTexto 1">
          <a:extLst xmlns:a="http://schemas.openxmlformats.org/drawingml/2006/main">
            <a:ext uri="{FF2B5EF4-FFF2-40B4-BE49-F238E27FC236}">
              <a16:creationId xmlns:a16="http://schemas.microsoft.com/office/drawing/2014/main" id="{203334AA-8D40-49E6-91C2-4E9DB01DA845}"/>
            </a:ext>
          </a:extLst>
        </cdr:cNvPr>
        <cdr:cNvSpPr txBox="1"/>
      </cdr:nvSpPr>
      <cdr:spPr>
        <a:xfrm xmlns:a="http://schemas.openxmlformats.org/drawingml/2006/main">
          <a:off x="0" y="2241550"/>
          <a:ext cx="3524250" cy="46166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a:solidFill>
                <a:schemeClr val="tx1">
                  <a:lumMod val="50000"/>
                  <a:lumOff val="50000"/>
                </a:schemeClr>
              </a:solidFill>
            </a:rPr>
            <a:t>Fonte: STN/SICONFI</a:t>
          </a:r>
        </a:p>
        <a:p xmlns:a="http://schemas.openxmlformats.org/drawingml/2006/main">
          <a:r>
            <a:rPr lang="pt-BR" sz="1000">
              <a:solidFill>
                <a:schemeClr val="tx1">
                  <a:lumMod val="50000"/>
                  <a:lumOff val="50000"/>
                </a:schemeClr>
              </a:solidFill>
            </a:rPr>
            <a:t>Valores calculados para estados que informaram todos os anos</a:t>
          </a:r>
        </a:p>
        <a:p xmlns:a="http://schemas.openxmlformats.org/drawingml/2006/main">
          <a:r>
            <a:rPr lang="pt-BR" sz="1000">
              <a:solidFill>
                <a:schemeClr val="tx1">
                  <a:lumMod val="50000"/>
                  <a:lumOff val="50000"/>
                </a:schemeClr>
              </a:solidFill>
            </a:rPr>
            <a:t>Não informaram: Ne (RN, PE, PI e BA); BR (10 estados)</a:t>
          </a:r>
        </a:p>
      </cdr:txBody>
    </cdr:sp>
  </cdr:relSizeAnchor>
</c:userShapes>
</file>

<file path=xl/drawings/drawing108.xml><?xml version="1.0" encoding="utf-8"?>
<xdr:wsDr xmlns:xdr="http://schemas.openxmlformats.org/drawingml/2006/spreadsheetDrawing" xmlns:a="http://schemas.openxmlformats.org/drawingml/2006/main">
  <xdr:twoCellAnchor>
    <xdr:from>
      <xdr:col>1</xdr:col>
      <xdr:colOff>19050</xdr:colOff>
      <xdr:row>27</xdr:row>
      <xdr:rowOff>76200</xdr:rowOff>
    </xdr:from>
    <xdr:to>
      <xdr:col>6</xdr:col>
      <xdr:colOff>114300</xdr:colOff>
      <xdr:row>41</xdr:row>
      <xdr:rowOff>152400</xdr:rowOff>
    </xdr:to>
    <xdr:graphicFrame macro="">
      <xdr:nvGraphicFramePr>
        <xdr:cNvPr id="3" name="Gráfico 2">
          <a:extLst>
            <a:ext uri="{FF2B5EF4-FFF2-40B4-BE49-F238E27FC236}">
              <a16:creationId xmlns:a16="http://schemas.microsoft.com/office/drawing/2014/main" id="{15894BD0-A80C-495B-A897-B3E72A75C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314325</xdr:colOff>
      <xdr:row>27</xdr:row>
      <xdr:rowOff>76200</xdr:rowOff>
    </xdr:from>
    <xdr:to>
      <xdr:col>12</xdr:col>
      <xdr:colOff>342900</xdr:colOff>
      <xdr:row>41</xdr:row>
      <xdr:rowOff>152400</xdr:rowOff>
    </xdr:to>
    <xdr:graphicFrame macro="">
      <xdr:nvGraphicFramePr>
        <xdr:cNvPr id="6" name="Gráfico 5">
          <a:extLst>
            <a:ext uri="{FF2B5EF4-FFF2-40B4-BE49-F238E27FC236}">
              <a16:creationId xmlns:a16="http://schemas.microsoft.com/office/drawing/2014/main" id="{6441041E-8633-471F-BB9D-C28668824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9.xml><?xml version="1.0" encoding="utf-8"?>
<xdr:wsDr xmlns:xdr="http://schemas.openxmlformats.org/drawingml/2006/spreadsheetDrawing" xmlns:a="http://schemas.openxmlformats.org/drawingml/2006/main">
  <xdr:twoCellAnchor>
    <xdr:from>
      <xdr:col>12</xdr:col>
      <xdr:colOff>171450</xdr:colOff>
      <xdr:row>27</xdr:row>
      <xdr:rowOff>38100</xdr:rowOff>
    </xdr:from>
    <xdr:to>
      <xdr:col>20</xdr:col>
      <xdr:colOff>9525</xdr:colOff>
      <xdr:row>42</xdr:row>
      <xdr:rowOff>38100</xdr:rowOff>
    </xdr:to>
    <xdr:graphicFrame macro="">
      <xdr:nvGraphicFramePr>
        <xdr:cNvPr id="2" name="Gráfico 1">
          <a:extLst>
            <a:ext uri="{FF2B5EF4-FFF2-40B4-BE49-F238E27FC236}">
              <a16:creationId xmlns:a16="http://schemas.microsoft.com/office/drawing/2014/main" id="{9A359490-9A49-4604-BED6-215177F1F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0.00417</cdr:x>
      <cdr:y>0.88778</cdr:y>
    </cdr:from>
    <cdr:to>
      <cdr:x>0.20417</cdr:x>
      <cdr:y>0.96834</cdr:y>
    </cdr:to>
    <cdr:sp macro="" textlink="">
      <cdr:nvSpPr>
        <cdr:cNvPr id="2" name="CaixaDeTexto 1"/>
        <cdr:cNvSpPr txBox="1"/>
      </cdr:nvSpPr>
      <cdr:spPr>
        <a:xfrm xmlns:a="http://schemas.openxmlformats.org/drawingml/2006/main">
          <a:off x="19050" y="2536822"/>
          <a:ext cx="914400" cy="230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BCB</a:t>
          </a:r>
        </a:p>
      </cdr:txBody>
    </cdr:sp>
  </cdr:relSizeAnchor>
  <cdr:relSizeAnchor xmlns:cdr="http://schemas.openxmlformats.org/drawingml/2006/chartDrawing">
    <cdr:from>
      <cdr:x>0</cdr:x>
      <cdr:y>0.00333</cdr:y>
    </cdr:from>
    <cdr:to>
      <cdr:x>0.2</cdr:x>
      <cdr:y>0.09222</cdr:y>
    </cdr:to>
    <cdr:sp macro="" textlink="">
      <cdr:nvSpPr>
        <cdr:cNvPr id="3" name="CaixaDeTexto 2"/>
        <cdr:cNvSpPr txBox="1"/>
      </cdr:nvSpPr>
      <cdr:spPr>
        <a:xfrm xmlns:a="http://schemas.openxmlformats.org/drawingml/2006/main">
          <a:off x="0" y="9525"/>
          <a:ext cx="942975" cy="25400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R$ milhões de 2020</a:t>
          </a:r>
        </a:p>
      </cdr:txBody>
    </cdr:sp>
  </cdr:relSizeAnchor>
</c:userShapes>
</file>

<file path=xl/drawings/drawing111.xml><?xml version="1.0" encoding="utf-8"?>
<xdr:wsDr xmlns:xdr="http://schemas.openxmlformats.org/drawingml/2006/spreadsheetDrawing" xmlns:a="http://schemas.openxmlformats.org/drawingml/2006/main">
  <xdr:twoCellAnchor>
    <xdr:from>
      <xdr:col>11</xdr:col>
      <xdr:colOff>413385</xdr:colOff>
      <xdr:row>42</xdr:row>
      <xdr:rowOff>163830</xdr:rowOff>
    </xdr:from>
    <xdr:to>
      <xdr:col>19</xdr:col>
      <xdr:colOff>22860</xdr:colOff>
      <xdr:row>57</xdr:row>
      <xdr:rowOff>163830</xdr:rowOff>
    </xdr:to>
    <xdr:graphicFrame macro="">
      <xdr:nvGraphicFramePr>
        <xdr:cNvPr id="2" name="Gráfico 1">
          <a:extLst>
            <a:ext uri="{FF2B5EF4-FFF2-40B4-BE49-F238E27FC236}">
              <a16:creationId xmlns:a16="http://schemas.microsoft.com/office/drawing/2014/main" id="{6600B74B-1BBD-4FCC-BC79-B3A9BB5B8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2.xml><?xml version="1.0" encoding="utf-8"?>
<c:userShapes xmlns:c="http://schemas.openxmlformats.org/drawingml/2006/chart">
  <cdr:relSizeAnchor xmlns:cdr="http://schemas.openxmlformats.org/drawingml/2006/chartDrawing">
    <cdr:from>
      <cdr:x>0</cdr:x>
      <cdr:y>0.90834</cdr:y>
    </cdr:from>
    <cdr:to>
      <cdr:x>0.2</cdr:x>
      <cdr:y>1</cdr:y>
    </cdr:to>
    <cdr:sp macro="" textlink="">
      <cdr:nvSpPr>
        <cdr:cNvPr id="2" name="CaixaDeTexto 1"/>
        <cdr:cNvSpPr txBox="1"/>
      </cdr:nvSpPr>
      <cdr:spPr>
        <a:xfrm xmlns:a="http://schemas.openxmlformats.org/drawingml/2006/main">
          <a:off x="0" y="2595582"/>
          <a:ext cx="897255" cy="26191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t>Fonte: BCB</a:t>
          </a:r>
        </a:p>
      </cdr:txBody>
    </cdr:sp>
  </cdr:relSizeAnchor>
  <cdr:relSizeAnchor xmlns:cdr="http://schemas.openxmlformats.org/drawingml/2006/chartDrawing">
    <cdr:from>
      <cdr:x>0</cdr:x>
      <cdr:y>0</cdr:y>
    </cdr:from>
    <cdr:to>
      <cdr:x>0.09469</cdr:x>
      <cdr:y>0.066</cdr:y>
    </cdr:to>
    <cdr:sp macro="" textlink="">
      <cdr:nvSpPr>
        <cdr:cNvPr id="3" name="CaixaDeTexto 2"/>
        <cdr:cNvSpPr txBox="1"/>
      </cdr:nvSpPr>
      <cdr:spPr>
        <a:xfrm xmlns:a="http://schemas.openxmlformats.org/drawingml/2006/main">
          <a:off x="0" y="0"/>
          <a:ext cx="424815" cy="18859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900" baseline="0"/>
            <a:t>% PIB</a:t>
          </a:r>
          <a:endParaRPr lang="pt-BR" sz="900"/>
        </a:p>
      </cdr:txBody>
    </cdr:sp>
  </cdr:relSizeAnchor>
</c:userShapes>
</file>

<file path=xl/drawings/drawing113.xml><?xml version="1.0" encoding="utf-8"?>
<xdr:wsDr xmlns:xdr="http://schemas.openxmlformats.org/drawingml/2006/spreadsheetDrawing" xmlns:a="http://schemas.openxmlformats.org/drawingml/2006/main">
  <xdr:twoCellAnchor>
    <xdr:from>
      <xdr:col>8</xdr:col>
      <xdr:colOff>28575</xdr:colOff>
      <xdr:row>23</xdr:row>
      <xdr:rowOff>106680</xdr:rowOff>
    </xdr:from>
    <xdr:to>
      <xdr:col>15</xdr:col>
      <xdr:colOff>542925</xdr:colOff>
      <xdr:row>38</xdr:row>
      <xdr:rowOff>106680</xdr:rowOff>
    </xdr:to>
    <xdr:graphicFrame macro="">
      <xdr:nvGraphicFramePr>
        <xdr:cNvPr id="2" name="Gráfico 1">
          <a:extLst>
            <a:ext uri="{FF2B5EF4-FFF2-40B4-BE49-F238E27FC236}">
              <a16:creationId xmlns:a16="http://schemas.microsoft.com/office/drawing/2014/main" id="{E4820C0A-1FFD-438A-8D98-DB6CD74072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4.xml><?xml version="1.0" encoding="utf-8"?>
<c:userShapes xmlns:c="http://schemas.openxmlformats.org/drawingml/2006/chart">
  <cdr:relSizeAnchor xmlns:cdr="http://schemas.openxmlformats.org/drawingml/2006/chartDrawing">
    <cdr:from>
      <cdr:x>0</cdr:x>
      <cdr:y>0</cdr:y>
    </cdr:from>
    <cdr:to>
      <cdr:x>0.16</cdr:x>
      <cdr:y>0.075</cdr:y>
    </cdr:to>
    <cdr:sp macro="" textlink="">
      <cdr:nvSpPr>
        <cdr:cNvPr id="2" name="CaixaDeTexto 1"/>
        <cdr:cNvSpPr txBox="1"/>
      </cdr:nvSpPr>
      <cdr:spPr>
        <a:xfrm xmlns:a="http://schemas.openxmlformats.org/drawingml/2006/main">
          <a:off x="0" y="0"/>
          <a:ext cx="731520" cy="2057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R$ milhões de 2020</a:t>
          </a:r>
        </a:p>
      </cdr:txBody>
    </cdr:sp>
  </cdr:relSizeAnchor>
  <cdr:relSizeAnchor xmlns:cdr="http://schemas.openxmlformats.org/drawingml/2006/chartDrawing">
    <cdr:from>
      <cdr:x>0.80597</cdr:x>
      <cdr:y>0.00556</cdr:y>
    </cdr:from>
    <cdr:to>
      <cdr:x>1</cdr:x>
      <cdr:y>0.08889</cdr:y>
    </cdr:to>
    <cdr:sp macro="" textlink="">
      <cdr:nvSpPr>
        <cdr:cNvPr id="3" name="CaixaDeTexto 2"/>
        <cdr:cNvSpPr txBox="1"/>
      </cdr:nvSpPr>
      <cdr:spPr>
        <a:xfrm xmlns:a="http://schemas.openxmlformats.org/drawingml/2006/main">
          <a:off x="3600450" y="15888"/>
          <a:ext cx="866775" cy="23811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DCL/RCL (%)</a:t>
          </a:r>
        </a:p>
      </cdr:txBody>
    </cdr:sp>
  </cdr:relSizeAnchor>
  <cdr:relSizeAnchor xmlns:cdr="http://schemas.openxmlformats.org/drawingml/2006/chartDrawing">
    <cdr:from>
      <cdr:x>0.01493</cdr:x>
      <cdr:y>0.88</cdr:y>
    </cdr:from>
    <cdr:to>
      <cdr:x>0.21493</cdr:x>
      <cdr:y>0.94666</cdr:y>
    </cdr:to>
    <cdr:sp macro="" textlink="">
      <cdr:nvSpPr>
        <cdr:cNvPr id="4" name="CaixaDeTexto 3"/>
        <cdr:cNvSpPr txBox="1"/>
      </cdr:nvSpPr>
      <cdr:spPr>
        <a:xfrm xmlns:a="http://schemas.openxmlformats.org/drawingml/2006/main">
          <a:off x="66675" y="2514610"/>
          <a:ext cx="893445" cy="1904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STN</a:t>
          </a:r>
        </a:p>
      </cdr:txBody>
    </cdr:sp>
  </cdr:relSizeAnchor>
</c:userShapes>
</file>

<file path=xl/drawings/drawing115.xml><?xml version="1.0" encoding="utf-8"?>
<xdr:wsDr xmlns:xdr="http://schemas.openxmlformats.org/drawingml/2006/spreadsheetDrawing" xmlns:a="http://schemas.openxmlformats.org/drawingml/2006/main">
  <xdr:twoCellAnchor>
    <xdr:from>
      <xdr:col>0</xdr:col>
      <xdr:colOff>0</xdr:colOff>
      <xdr:row>41</xdr:row>
      <xdr:rowOff>28575</xdr:rowOff>
    </xdr:from>
    <xdr:to>
      <xdr:col>4</xdr:col>
      <xdr:colOff>47625</xdr:colOff>
      <xdr:row>55</xdr:row>
      <xdr:rowOff>104775</xdr:rowOff>
    </xdr:to>
    <xdr:graphicFrame macro="">
      <xdr:nvGraphicFramePr>
        <xdr:cNvPr id="2" name="Gráfico 1">
          <a:extLst>
            <a:ext uri="{FF2B5EF4-FFF2-40B4-BE49-F238E27FC236}">
              <a16:creationId xmlns:a16="http://schemas.microsoft.com/office/drawing/2014/main" id="{C14513C6-2E2B-4AC1-9CE7-B8FF6E1D7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142873</xdr:colOff>
      <xdr:row>41</xdr:row>
      <xdr:rowOff>28575</xdr:rowOff>
    </xdr:from>
    <xdr:to>
      <xdr:col>7</xdr:col>
      <xdr:colOff>28575</xdr:colOff>
      <xdr:row>55</xdr:row>
      <xdr:rowOff>104775</xdr:rowOff>
    </xdr:to>
    <xdr:graphicFrame macro="">
      <xdr:nvGraphicFramePr>
        <xdr:cNvPr id="3" name="Gráfico 2">
          <a:extLst>
            <a:ext uri="{FF2B5EF4-FFF2-40B4-BE49-F238E27FC236}">
              <a16:creationId xmlns:a16="http://schemas.microsoft.com/office/drawing/2014/main" id="{320A12BE-A7F7-45F5-B4A6-EE579393A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xdr:wsDr xmlns:xdr="http://schemas.openxmlformats.org/drawingml/2006/spreadsheetDrawing" xmlns:a="http://schemas.openxmlformats.org/drawingml/2006/main">
  <xdr:twoCellAnchor>
    <xdr:from>
      <xdr:col>15</xdr:col>
      <xdr:colOff>460799</xdr:colOff>
      <xdr:row>25</xdr:row>
      <xdr:rowOff>39581</xdr:rowOff>
    </xdr:from>
    <xdr:to>
      <xdr:col>23</xdr:col>
      <xdr:colOff>327449</xdr:colOff>
      <xdr:row>39</xdr:row>
      <xdr:rowOff>129116</xdr:rowOff>
    </xdr:to>
    <xdr:graphicFrame macro="">
      <xdr:nvGraphicFramePr>
        <xdr:cNvPr id="2" name="Gráfico 1">
          <a:extLst>
            <a:ext uri="{FF2B5EF4-FFF2-40B4-BE49-F238E27FC236}">
              <a16:creationId xmlns:a16="http://schemas.microsoft.com/office/drawing/2014/main" id="{22C64AAE-D0F2-458E-9F3F-DEA0808DD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7.xml><?xml version="1.0" encoding="utf-8"?>
<c:userShapes xmlns:c="http://schemas.openxmlformats.org/drawingml/2006/chart">
  <cdr:relSizeAnchor xmlns:cdr="http://schemas.openxmlformats.org/drawingml/2006/chartDrawing">
    <cdr:from>
      <cdr:x>0</cdr:x>
      <cdr:y>0</cdr:y>
    </cdr:from>
    <cdr:to>
      <cdr:x>0.32334</cdr:x>
      <cdr:y>0.09048</cdr:y>
    </cdr:to>
    <cdr:sp macro="" textlink="">
      <cdr:nvSpPr>
        <cdr:cNvPr id="2" name="CaixaDeTexto 1"/>
        <cdr:cNvSpPr txBox="1"/>
      </cdr:nvSpPr>
      <cdr:spPr>
        <a:xfrm xmlns:a="http://schemas.openxmlformats.org/drawingml/2006/main">
          <a:off x="0" y="0"/>
          <a:ext cx="1533747" cy="24941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US$ FOB (mil)</a:t>
          </a:r>
        </a:p>
      </cdr:txBody>
    </cdr:sp>
  </cdr:relSizeAnchor>
  <cdr:relSizeAnchor xmlns:cdr="http://schemas.openxmlformats.org/drawingml/2006/chartDrawing">
    <cdr:from>
      <cdr:x>0.00167</cdr:x>
      <cdr:y>0.88056</cdr:y>
    </cdr:from>
    <cdr:to>
      <cdr:x>0.20167</cdr:x>
      <cdr:y>0.96667</cdr:y>
    </cdr:to>
    <cdr:sp macro="" textlink="">
      <cdr:nvSpPr>
        <cdr:cNvPr id="3" name="CaixaDeTexto 2"/>
        <cdr:cNvSpPr txBox="1"/>
      </cdr:nvSpPr>
      <cdr:spPr>
        <a:xfrm xmlns:a="http://schemas.openxmlformats.org/drawingml/2006/main">
          <a:off x="7620" y="2415540"/>
          <a:ext cx="914400" cy="2362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t>Fonte: SECEX</a:t>
          </a:r>
        </a:p>
      </cdr:txBody>
    </cdr:sp>
  </cdr:relSizeAnchor>
</c:userShapes>
</file>

<file path=xl/drawings/drawing118.xml><?xml version="1.0" encoding="utf-8"?>
<xdr:wsDr xmlns:xdr="http://schemas.openxmlformats.org/drawingml/2006/spreadsheetDrawing" xmlns:a="http://schemas.openxmlformats.org/drawingml/2006/main">
  <xdr:twoCellAnchor editAs="absolute">
    <xdr:from>
      <xdr:col>1</xdr:col>
      <xdr:colOff>52917</xdr:colOff>
      <xdr:row>32</xdr:row>
      <xdr:rowOff>29845</xdr:rowOff>
    </xdr:from>
    <xdr:to>
      <xdr:col>5</xdr:col>
      <xdr:colOff>755650</xdr:colOff>
      <xdr:row>47</xdr:row>
      <xdr:rowOff>20320</xdr:rowOff>
    </xdr:to>
    <xdr:graphicFrame macro="">
      <xdr:nvGraphicFramePr>
        <xdr:cNvPr id="2" name="Gráfico 1">
          <a:extLst>
            <a:ext uri="{FF2B5EF4-FFF2-40B4-BE49-F238E27FC236}">
              <a16:creationId xmlns:a16="http://schemas.microsoft.com/office/drawing/2014/main" id="{8B6EF49B-6C34-49DB-983F-1FCC946EA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cdr:x>
      <cdr:y>0.02222</cdr:y>
    </cdr:from>
    <cdr:to>
      <cdr:x>0.06031</cdr:x>
      <cdr:y>0.101</cdr:y>
    </cdr:to>
    <cdr:sp macro="" textlink="">
      <cdr:nvSpPr>
        <cdr:cNvPr id="2" name="CaixaDeTexto 1"/>
        <cdr:cNvSpPr txBox="1"/>
      </cdr:nvSpPr>
      <cdr:spPr>
        <a:xfrm xmlns:a="http://schemas.openxmlformats.org/drawingml/2006/main">
          <a:off x="0" y="63282"/>
          <a:ext cx="295275" cy="22437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a:t>
          </a:r>
        </a:p>
      </cdr:txBody>
    </cdr:sp>
  </cdr:relSizeAnchor>
  <cdr:relSizeAnchor xmlns:cdr="http://schemas.openxmlformats.org/drawingml/2006/chartDrawing">
    <cdr:from>
      <cdr:x>0.01166</cdr:x>
      <cdr:y>0.82055</cdr:y>
    </cdr:from>
    <cdr:to>
      <cdr:x>0.29572</cdr:x>
      <cdr:y>0.90702</cdr:y>
    </cdr:to>
    <cdr:sp macro="" textlink="">
      <cdr:nvSpPr>
        <cdr:cNvPr id="3" name="CaixaDeTexto 2"/>
        <cdr:cNvSpPr txBox="1"/>
      </cdr:nvSpPr>
      <cdr:spPr>
        <a:xfrm xmlns:a="http://schemas.openxmlformats.org/drawingml/2006/main">
          <a:off x="57086" y="2336907"/>
          <a:ext cx="1390714" cy="24627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ME/SECINT e BCB</a:t>
          </a:r>
        </a:p>
      </cdr:txBody>
    </cdr:sp>
  </cdr:relSizeAnchor>
</c:userShapes>
</file>

<file path=xl/drawings/drawing120.xml><?xml version="1.0" encoding="utf-8"?>
<xdr:wsDr xmlns:xdr="http://schemas.openxmlformats.org/drawingml/2006/spreadsheetDrawing" xmlns:a="http://schemas.openxmlformats.org/drawingml/2006/main">
  <xdr:twoCellAnchor editAs="absolute">
    <xdr:from>
      <xdr:col>8</xdr:col>
      <xdr:colOff>148166</xdr:colOff>
      <xdr:row>36</xdr:row>
      <xdr:rowOff>21167</xdr:rowOff>
    </xdr:from>
    <xdr:to>
      <xdr:col>13</xdr:col>
      <xdr:colOff>148166</xdr:colOff>
      <xdr:row>50</xdr:row>
      <xdr:rowOff>129117</xdr:rowOff>
    </xdr:to>
    <xdr:graphicFrame macro="">
      <xdr:nvGraphicFramePr>
        <xdr:cNvPr id="3" name="Gráfico 2">
          <a:extLst>
            <a:ext uri="{FF2B5EF4-FFF2-40B4-BE49-F238E27FC236}">
              <a16:creationId xmlns:a16="http://schemas.microsoft.com/office/drawing/2014/main" id="{DC707855-6BC7-4493-84D7-A313953BB7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13</xdr:col>
      <xdr:colOff>243416</xdr:colOff>
      <xdr:row>36</xdr:row>
      <xdr:rowOff>21167</xdr:rowOff>
    </xdr:from>
    <xdr:to>
      <xdr:col>17</xdr:col>
      <xdr:colOff>190499</xdr:colOff>
      <xdr:row>50</xdr:row>
      <xdr:rowOff>129117</xdr:rowOff>
    </xdr:to>
    <xdr:graphicFrame macro="">
      <xdr:nvGraphicFramePr>
        <xdr:cNvPr id="4" name="Gráfico 3">
          <a:extLst>
            <a:ext uri="{FF2B5EF4-FFF2-40B4-BE49-F238E27FC236}">
              <a16:creationId xmlns:a16="http://schemas.microsoft.com/office/drawing/2014/main" id="{74138126-9DCE-46AF-A9B4-EAC056651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1.xml><?xml version="1.0" encoding="utf-8"?>
<xdr:wsDr xmlns:xdr="http://schemas.openxmlformats.org/drawingml/2006/spreadsheetDrawing" xmlns:a="http://schemas.openxmlformats.org/drawingml/2006/main">
  <xdr:twoCellAnchor editAs="absolute">
    <xdr:from>
      <xdr:col>13</xdr:col>
      <xdr:colOff>324696</xdr:colOff>
      <xdr:row>31</xdr:row>
      <xdr:rowOff>148802</xdr:rowOff>
    </xdr:from>
    <xdr:to>
      <xdr:col>19</xdr:col>
      <xdr:colOff>496147</xdr:colOff>
      <xdr:row>46</xdr:row>
      <xdr:rowOff>116417</xdr:rowOff>
    </xdr:to>
    <xdr:graphicFrame macro="">
      <xdr:nvGraphicFramePr>
        <xdr:cNvPr id="2" name="Gráfico 1">
          <a:extLst>
            <a:ext uri="{FF2B5EF4-FFF2-40B4-BE49-F238E27FC236}">
              <a16:creationId xmlns:a16="http://schemas.microsoft.com/office/drawing/2014/main" id="{ACC4EE0F-AEE1-445B-8369-95668BC94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cdr:x>
      <cdr:y>0</cdr:y>
    </cdr:from>
    <cdr:to>
      <cdr:x>0.07042</cdr:x>
      <cdr:y>0.09167</cdr:y>
    </cdr:to>
    <cdr:sp macro="" textlink="">
      <cdr:nvSpPr>
        <cdr:cNvPr id="2" name="CaixaDeTexto 1"/>
        <cdr:cNvSpPr txBox="1"/>
      </cdr:nvSpPr>
      <cdr:spPr>
        <a:xfrm xmlns:a="http://schemas.openxmlformats.org/drawingml/2006/main">
          <a:off x="0" y="0"/>
          <a:ext cx="321945" cy="2619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baseline="0">
              <a:solidFill>
                <a:schemeClr val="tx1">
                  <a:lumMod val="50000"/>
                  <a:lumOff val="50000"/>
                </a:schemeClr>
              </a:solidFill>
            </a:rPr>
            <a:t>(%)</a:t>
          </a:r>
          <a:endParaRPr lang="pt-BR" sz="1000" b="1">
            <a:solidFill>
              <a:schemeClr val="tx1">
                <a:lumMod val="50000"/>
                <a:lumOff val="50000"/>
              </a:schemeClr>
            </a:solidFill>
          </a:endParaRPr>
        </a:p>
      </cdr:txBody>
    </cdr:sp>
  </cdr:relSizeAnchor>
  <cdr:relSizeAnchor xmlns:cdr="http://schemas.openxmlformats.org/drawingml/2006/chartDrawing">
    <cdr:from>
      <cdr:x>0.03</cdr:x>
      <cdr:y>0.91111</cdr:y>
    </cdr:from>
    <cdr:to>
      <cdr:x>0.23</cdr:x>
      <cdr:y>1</cdr:y>
    </cdr:to>
    <cdr:sp macro="" textlink="">
      <cdr:nvSpPr>
        <cdr:cNvPr id="3" name="CaixaDeTexto 2"/>
        <cdr:cNvSpPr txBox="1"/>
      </cdr:nvSpPr>
      <cdr:spPr>
        <a:xfrm xmlns:a="http://schemas.openxmlformats.org/drawingml/2006/main">
          <a:off x="137160" y="2499360"/>
          <a:ext cx="914400" cy="2438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IBGE/SIDRA</a:t>
          </a:r>
        </a:p>
      </cdr:txBody>
    </cdr:sp>
  </cdr:relSizeAnchor>
</c:userShapes>
</file>

<file path=xl/drawings/drawing123.xml><?xml version="1.0" encoding="utf-8"?>
<xdr:wsDr xmlns:xdr="http://schemas.openxmlformats.org/drawingml/2006/spreadsheetDrawing" xmlns:a="http://schemas.openxmlformats.org/drawingml/2006/main">
  <xdr:twoCellAnchor editAs="absolute">
    <xdr:from>
      <xdr:col>7</xdr:col>
      <xdr:colOff>74083</xdr:colOff>
      <xdr:row>25</xdr:row>
      <xdr:rowOff>63501</xdr:rowOff>
    </xdr:from>
    <xdr:to>
      <xdr:col>12</xdr:col>
      <xdr:colOff>74083</xdr:colOff>
      <xdr:row>39</xdr:row>
      <xdr:rowOff>139701</xdr:rowOff>
    </xdr:to>
    <xdr:graphicFrame macro="">
      <xdr:nvGraphicFramePr>
        <xdr:cNvPr id="5" name="Gráfico 4">
          <a:extLst>
            <a:ext uri="{FF2B5EF4-FFF2-40B4-BE49-F238E27FC236}">
              <a16:creationId xmlns:a16="http://schemas.microsoft.com/office/drawing/2014/main" id="{082468D5-6232-43BB-873F-9DDFDC38E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12</xdr:col>
      <xdr:colOff>285749</xdr:colOff>
      <xdr:row>25</xdr:row>
      <xdr:rowOff>63501</xdr:rowOff>
    </xdr:from>
    <xdr:to>
      <xdr:col>16</xdr:col>
      <xdr:colOff>84666</xdr:colOff>
      <xdr:row>39</xdr:row>
      <xdr:rowOff>139701</xdr:rowOff>
    </xdr:to>
    <xdr:graphicFrame macro="">
      <xdr:nvGraphicFramePr>
        <xdr:cNvPr id="6" name="Gráfico 5">
          <a:extLst>
            <a:ext uri="{FF2B5EF4-FFF2-40B4-BE49-F238E27FC236}">
              <a16:creationId xmlns:a16="http://schemas.microsoft.com/office/drawing/2014/main" id="{22EC724F-FC0E-4CD5-AFB9-83FBD3075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4.xml><?xml version="1.0" encoding="utf-8"?>
<xdr:wsDr xmlns:xdr="http://schemas.openxmlformats.org/drawingml/2006/spreadsheetDrawing" xmlns:a="http://schemas.openxmlformats.org/drawingml/2006/main">
  <xdr:twoCellAnchor>
    <xdr:from>
      <xdr:col>13</xdr:col>
      <xdr:colOff>291888</xdr:colOff>
      <xdr:row>20</xdr:row>
      <xdr:rowOff>104352</xdr:rowOff>
    </xdr:from>
    <xdr:to>
      <xdr:col>20</xdr:col>
      <xdr:colOff>600921</xdr:colOff>
      <xdr:row>35</xdr:row>
      <xdr:rowOff>104352</xdr:rowOff>
    </xdr:to>
    <xdr:graphicFrame macro="">
      <xdr:nvGraphicFramePr>
        <xdr:cNvPr id="2" name="Gráfico 1">
          <a:extLst>
            <a:ext uri="{FF2B5EF4-FFF2-40B4-BE49-F238E27FC236}">
              <a16:creationId xmlns:a16="http://schemas.microsoft.com/office/drawing/2014/main" id="{A4DECDAD-3457-48E1-9A09-799607114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cdr:x>
      <cdr:y>0</cdr:y>
    </cdr:from>
    <cdr:to>
      <cdr:x>0.07041</cdr:x>
      <cdr:y>0.09167</cdr:y>
    </cdr:to>
    <cdr:sp macro="" textlink="">
      <cdr:nvSpPr>
        <cdr:cNvPr id="2" name="CaixaDeTexto 1"/>
        <cdr:cNvSpPr txBox="1"/>
      </cdr:nvSpPr>
      <cdr:spPr>
        <a:xfrm xmlns:a="http://schemas.openxmlformats.org/drawingml/2006/main">
          <a:off x="0" y="0"/>
          <a:ext cx="321930" cy="2619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baseline="0">
              <a:solidFill>
                <a:schemeClr val="tx1">
                  <a:lumMod val="50000"/>
                  <a:lumOff val="50000"/>
                </a:schemeClr>
              </a:solidFill>
            </a:rPr>
            <a:t>(%)</a:t>
          </a:r>
          <a:endParaRPr lang="pt-BR" sz="1000" b="1">
            <a:solidFill>
              <a:schemeClr val="tx1">
                <a:lumMod val="50000"/>
                <a:lumOff val="50000"/>
              </a:schemeClr>
            </a:solidFill>
          </a:endParaRPr>
        </a:p>
      </cdr:txBody>
    </cdr:sp>
  </cdr:relSizeAnchor>
  <cdr:relSizeAnchor xmlns:cdr="http://schemas.openxmlformats.org/drawingml/2006/chartDrawing">
    <cdr:from>
      <cdr:x>0.03</cdr:x>
      <cdr:y>0.91111</cdr:y>
    </cdr:from>
    <cdr:to>
      <cdr:x>0.23</cdr:x>
      <cdr:y>1</cdr:y>
    </cdr:to>
    <cdr:sp macro="" textlink="">
      <cdr:nvSpPr>
        <cdr:cNvPr id="3" name="CaixaDeTexto 2"/>
        <cdr:cNvSpPr txBox="1"/>
      </cdr:nvSpPr>
      <cdr:spPr>
        <a:xfrm xmlns:a="http://schemas.openxmlformats.org/drawingml/2006/main">
          <a:off x="137160" y="2499360"/>
          <a:ext cx="914400" cy="2438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IBGE/SIDRA</a:t>
          </a:r>
        </a:p>
      </cdr:txBody>
    </cdr:sp>
  </cdr:relSizeAnchor>
</c:userShapes>
</file>

<file path=xl/drawings/drawing126.xml><?xml version="1.0" encoding="utf-8"?>
<xdr:wsDr xmlns:xdr="http://schemas.openxmlformats.org/drawingml/2006/spreadsheetDrawing" xmlns:a="http://schemas.openxmlformats.org/drawingml/2006/main">
  <xdr:twoCellAnchor editAs="absolute">
    <xdr:from>
      <xdr:col>0</xdr:col>
      <xdr:colOff>171450</xdr:colOff>
      <xdr:row>23</xdr:row>
      <xdr:rowOff>9525</xdr:rowOff>
    </xdr:from>
    <xdr:to>
      <xdr:col>2</xdr:col>
      <xdr:colOff>473075</xdr:colOff>
      <xdr:row>37</xdr:row>
      <xdr:rowOff>85725</xdr:rowOff>
    </xdr:to>
    <xdr:graphicFrame macro="">
      <xdr:nvGraphicFramePr>
        <xdr:cNvPr id="2" name="Gráfico 1">
          <a:extLst>
            <a:ext uri="{FF2B5EF4-FFF2-40B4-BE49-F238E27FC236}">
              <a16:creationId xmlns:a16="http://schemas.microsoft.com/office/drawing/2014/main" id="{35BA99D8-E3BC-4E82-AC1F-BF2EB3C40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644525</xdr:colOff>
      <xdr:row>23</xdr:row>
      <xdr:rowOff>9525</xdr:rowOff>
    </xdr:from>
    <xdr:to>
      <xdr:col>5</xdr:col>
      <xdr:colOff>411692</xdr:colOff>
      <xdr:row>37</xdr:row>
      <xdr:rowOff>85725</xdr:rowOff>
    </xdr:to>
    <xdr:graphicFrame macro="">
      <xdr:nvGraphicFramePr>
        <xdr:cNvPr id="3" name="Gráfico 2">
          <a:extLst>
            <a:ext uri="{FF2B5EF4-FFF2-40B4-BE49-F238E27FC236}">
              <a16:creationId xmlns:a16="http://schemas.microsoft.com/office/drawing/2014/main" id="{7A9F74A7-E877-4261-B6B9-B1C90A339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7.xml><?xml version="1.0" encoding="utf-8"?>
<xdr:wsDr xmlns:xdr="http://schemas.openxmlformats.org/drawingml/2006/spreadsheetDrawing" xmlns:a="http://schemas.openxmlformats.org/drawingml/2006/main">
  <xdr:twoCellAnchor editAs="absolute">
    <xdr:from>
      <xdr:col>2</xdr:col>
      <xdr:colOff>78105</xdr:colOff>
      <xdr:row>22</xdr:row>
      <xdr:rowOff>60960</xdr:rowOff>
    </xdr:from>
    <xdr:to>
      <xdr:col>9</xdr:col>
      <xdr:colOff>382905</xdr:colOff>
      <xdr:row>37</xdr:row>
      <xdr:rowOff>60960</xdr:rowOff>
    </xdr:to>
    <xdr:graphicFrame macro="">
      <xdr:nvGraphicFramePr>
        <xdr:cNvPr id="2" name="Gráfico 1">
          <a:extLst>
            <a:ext uri="{FF2B5EF4-FFF2-40B4-BE49-F238E27FC236}">
              <a16:creationId xmlns:a16="http://schemas.microsoft.com/office/drawing/2014/main" id="{F1012496-0F06-4F58-8930-76BBA37504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cdr:x>
      <cdr:y>0</cdr:y>
    </cdr:from>
    <cdr:to>
      <cdr:x>0.07041</cdr:x>
      <cdr:y>0.09167</cdr:y>
    </cdr:to>
    <cdr:sp macro="" textlink="">
      <cdr:nvSpPr>
        <cdr:cNvPr id="2" name="CaixaDeTexto 1"/>
        <cdr:cNvSpPr txBox="1"/>
      </cdr:nvSpPr>
      <cdr:spPr>
        <a:xfrm xmlns:a="http://schemas.openxmlformats.org/drawingml/2006/main">
          <a:off x="0" y="0"/>
          <a:ext cx="321930" cy="2619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baseline="0">
              <a:solidFill>
                <a:schemeClr val="tx1">
                  <a:lumMod val="50000"/>
                  <a:lumOff val="50000"/>
                </a:schemeClr>
              </a:solidFill>
            </a:rPr>
            <a:t>(%)</a:t>
          </a:r>
          <a:endParaRPr lang="pt-BR" sz="1000" b="1">
            <a:solidFill>
              <a:schemeClr val="tx1">
                <a:lumMod val="50000"/>
                <a:lumOff val="50000"/>
              </a:schemeClr>
            </a:solidFill>
          </a:endParaRPr>
        </a:p>
      </cdr:txBody>
    </cdr:sp>
  </cdr:relSizeAnchor>
  <cdr:relSizeAnchor xmlns:cdr="http://schemas.openxmlformats.org/drawingml/2006/chartDrawing">
    <cdr:from>
      <cdr:x>0.03</cdr:x>
      <cdr:y>0.91111</cdr:y>
    </cdr:from>
    <cdr:to>
      <cdr:x>0.23</cdr:x>
      <cdr:y>1</cdr:y>
    </cdr:to>
    <cdr:sp macro="" textlink="">
      <cdr:nvSpPr>
        <cdr:cNvPr id="3" name="CaixaDeTexto 2"/>
        <cdr:cNvSpPr txBox="1"/>
      </cdr:nvSpPr>
      <cdr:spPr>
        <a:xfrm xmlns:a="http://schemas.openxmlformats.org/drawingml/2006/main">
          <a:off x="137160" y="2499360"/>
          <a:ext cx="914400" cy="2438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IBGE/SIDRA</a:t>
          </a:r>
        </a:p>
      </cdr:txBody>
    </cdr:sp>
  </cdr:relSizeAnchor>
</c:userShapes>
</file>

<file path=xl/drawings/drawing129.xml><?xml version="1.0" encoding="utf-8"?>
<xdr:wsDr xmlns:xdr="http://schemas.openxmlformats.org/drawingml/2006/spreadsheetDrawing" xmlns:a="http://schemas.openxmlformats.org/drawingml/2006/main">
  <xdr:twoCellAnchor editAs="absolute">
    <xdr:from>
      <xdr:col>16</xdr:col>
      <xdr:colOff>192405</xdr:colOff>
      <xdr:row>22</xdr:row>
      <xdr:rowOff>131445</xdr:rowOff>
    </xdr:from>
    <xdr:to>
      <xdr:col>23</xdr:col>
      <xdr:colOff>497205</xdr:colOff>
      <xdr:row>37</xdr:row>
      <xdr:rowOff>131445</xdr:rowOff>
    </xdr:to>
    <xdr:graphicFrame macro="">
      <xdr:nvGraphicFramePr>
        <xdr:cNvPr id="2" name="Gráfico 1">
          <a:extLst>
            <a:ext uri="{FF2B5EF4-FFF2-40B4-BE49-F238E27FC236}">
              <a16:creationId xmlns:a16="http://schemas.microsoft.com/office/drawing/2014/main" id="{5B01C33E-B81E-4542-90F6-CBDBB7FBB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0.xml><?xml version="1.0" encoding="utf-8"?>
<c:userShapes xmlns:c="http://schemas.openxmlformats.org/drawingml/2006/chart">
  <cdr:relSizeAnchor xmlns:cdr="http://schemas.openxmlformats.org/drawingml/2006/chartDrawing">
    <cdr:from>
      <cdr:x>0.00208</cdr:x>
      <cdr:y>0</cdr:y>
    </cdr:from>
    <cdr:to>
      <cdr:x>0.08708</cdr:x>
      <cdr:y>0.10278</cdr:y>
    </cdr:to>
    <cdr:sp macro="" textlink="">
      <cdr:nvSpPr>
        <cdr:cNvPr id="2" name="CaixaDeTexto 1"/>
        <cdr:cNvSpPr txBox="1"/>
      </cdr:nvSpPr>
      <cdr:spPr>
        <a:xfrm xmlns:a="http://schemas.openxmlformats.org/drawingml/2006/main">
          <a:off x="9526" y="0"/>
          <a:ext cx="388620" cy="29369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100" b="1">
              <a:solidFill>
                <a:schemeClr val="tx1">
                  <a:lumMod val="50000"/>
                  <a:lumOff val="50000"/>
                </a:schemeClr>
              </a:solidFill>
            </a:rPr>
            <a:t>(%)</a:t>
          </a:r>
        </a:p>
        <a:p xmlns:a="http://schemas.openxmlformats.org/drawingml/2006/main">
          <a:endParaRPr lang="pt-BR" sz="1100" b="1">
            <a:solidFill>
              <a:schemeClr val="tx1">
                <a:lumMod val="50000"/>
                <a:lumOff val="50000"/>
              </a:schemeClr>
            </a:solidFill>
          </a:endParaRPr>
        </a:p>
      </cdr:txBody>
    </cdr:sp>
  </cdr:relSizeAnchor>
  <cdr:relSizeAnchor xmlns:cdr="http://schemas.openxmlformats.org/drawingml/2006/chartDrawing">
    <cdr:from>
      <cdr:x>0</cdr:x>
      <cdr:y>0.90278</cdr:y>
    </cdr:from>
    <cdr:to>
      <cdr:x>0.17333</cdr:x>
      <cdr:y>1</cdr:y>
    </cdr:to>
    <cdr:sp macro="" textlink="">
      <cdr:nvSpPr>
        <cdr:cNvPr id="3" name="CaixaDeTexto 2"/>
        <cdr:cNvSpPr txBox="1"/>
      </cdr:nvSpPr>
      <cdr:spPr>
        <a:xfrm xmlns:a="http://schemas.openxmlformats.org/drawingml/2006/main">
          <a:off x="0" y="2476500"/>
          <a:ext cx="792480" cy="2667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IBGE/PNADCT</a:t>
          </a:r>
        </a:p>
      </cdr:txBody>
    </cdr:sp>
  </cdr:relSizeAnchor>
</c:userShapes>
</file>

<file path=xl/drawings/drawing131.xml><?xml version="1.0" encoding="utf-8"?>
<xdr:wsDr xmlns:xdr="http://schemas.openxmlformats.org/drawingml/2006/spreadsheetDrawing" xmlns:a="http://schemas.openxmlformats.org/drawingml/2006/main">
  <xdr:twoCellAnchor editAs="absolute">
    <xdr:from>
      <xdr:col>8</xdr:col>
      <xdr:colOff>558165</xdr:colOff>
      <xdr:row>13</xdr:row>
      <xdr:rowOff>45720</xdr:rowOff>
    </xdr:from>
    <xdr:to>
      <xdr:col>15</xdr:col>
      <xdr:colOff>375285</xdr:colOff>
      <xdr:row>28</xdr:row>
      <xdr:rowOff>45720</xdr:rowOff>
    </xdr:to>
    <xdr:graphicFrame macro="">
      <xdr:nvGraphicFramePr>
        <xdr:cNvPr id="2" name="Gráfico 1">
          <a:extLst>
            <a:ext uri="{FF2B5EF4-FFF2-40B4-BE49-F238E27FC236}">
              <a16:creationId xmlns:a16="http://schemas.microsoft.com/office/drawing/2014/main" id="{BA25FB65-3376-414D-8FB0-1502E71C1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2.xml><?xml version="1.0" encoding="utf-8"?>
<c:userShapes xmlns:c="http://schemas.openxmlformats.org/drawingml/2006/chart">
  <cdr:relSizeAnchor xmlns:cdr="http://schemas.openxmlformats.org/drawingml/2006/chartDrawing">
    <cdr:from>
      <cdr:x>0</cdr:x>
      <cdr:y>0</cdr:y>
    </cdr:from>
    <cdr:to>
      <cdr:x>0.07829</cdr:x>
      <cdr:y>0.09445</cdr:y>
    </cdr:to>
    <cdr:sp macro="" textlink="">
      <cdr:nvSpPr>
        <cdr:cNvPr id="2" name="CaixaDeTexto 1"/>
        <cdr:cNvSpPr txBox="1"/>
      </cdr:nvSpPr>
      <cdr:spPr>
        <a:xfrm xmlns:a="http://schemas.openxmlformats.org/drawingml/2006/main">
          <a:off x="0" y="0"/>
          <a:ext cx="319774" cy="26809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baseline="0">
              <a:solidFill>
                <a:schemeClr val="tx1">
                  <a:lumMod val="50000"/>
                  <a:lumOff val="50000"/>
                </a:schemeClr>
              </a:solidFill>
            </a:rPr>
            <a:t>(%)</a:t>
          </a:r>
          <a:endParaRPr lang="pt-BR" sz="1000" b="1">
            <a:solidFill>
              <a:schemeClr val="tx1">
                <a:lumMod val="50000"/>
                <a:lumOff val="50000"/>
              </a:schemeClr>
            </a:solidFill>
          </a:endParaRPr>
        </a:p>
      </cdr:txBody>
    </cdr:sp>
  </cdr:relSizeAnchor>
  <cdr:relSizeAnchor xmlns:cdr="http://schemas.openxmlformats.org/drawingml/2006/chartDrawing">
    <cdr:from>
      <cdr:x>0</cdr:x>
      <cdr:y>0.91111</cdr:y>
    </cdr:from>
    <cdr:to>
      <cdr:x>0.22388</cdr:x>
      <cdr:y>1</cdr:y>
    </cdr:to>
    <cdr:sp macro="" textlink="">
      <cdr:nvSpPr>
        <cdr:cNvPr id="3" name="CaixaDeTexto 2"/>
        <cdr:cNvSpPr txBox="1"/>
      </cdr:nvSpPr>
      <cdr:spPr>
        <a:xfrm xmlns:a="http://schemas.openxmlformats.org/drawingml/2006/main">
          <a:off x="0" y="2499360"/>
          <a:ext cx="914400" cy="2438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t>Fonte: IBGE</a:t>
          </a:r>
        </a:p>
      </cdr:txBody>
    </cdr:sp>
  </cdr:relSizeAnchor>
</c:userShapes>
</file>

<file path=xl/drawings/drawing133.xml><?xml version="1.0" encoding="utf-8"?>
<xdr:wsDr xmlns:xdr="http://schemas.openxmlformats.org/drawingml/2006/spreadsheetDrawing" xmlns:a="http://schemas.openxmlformats.org/drawingml/2006/main">
  <xdr:twoCellAnchor editAs="absolute">
    <xdr:from>
      <xdr:col>7</xdr:col>
      <xdr:colOff>680509</xdr:colOff>
      <xdr:row>36</xdr:row>
      <xdr:rowOff>19050</xdr:rowOff>
    </xdr:from>
    <xdr:to>
      <xdr:col>12</xdr:col>
      <xdr:colOff>633943</xdr:colOff>
      <xdr:row>50</xdr:row>
      <xdr:rowOff>95250</xdr:rowOff>
    </xdr:to>
    <xdr:graphicFrame macro="">
      <xdr:nvGraphicFramePr>
        <xdr:cNvPr id="2" name="Gráfico 1">
          <a:extLst>
            <a:ext uri="{FF2B5EF4-FFF2-40B4-BE49-F238E27FC236}">
              <a16:creationId xmlns:a16="http://schemas.microsoft.com/office/drawing/2014/main" id="{603AE661-9127-4D03-B74E-FEDFC8D77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13</xdr:col>
      <xdr:colOff>64560</xdr:colOff>
      <xdr:row>36</xdr:row>
      <xdr:rowOff>28575</xdr:rowOff>
    </xdr:from>
    <xdr:to>
      <xdr:col>17</xdr:col>
      <xdr:colOff>297392</xdr:colOff>
      <xdr:row>50</xdr:row>
      <xdr:rowOff>104775</xdr:rowOff>
    </xdr:to>
    <xdr:graphicFrame macro="">
      <xdr:nvGraphicFramePr>
        <xdr:cNvPr id="3" name="Gráfico 2">
          <a:extLst>
            <a:ext uri="{FF2B5EF4-FFF2-40B4-BE49-F238E27FC236}">
              <a16:creationId xmlns:a16="http://schemas.microsoft.com/office/drawing/2014/main" id="{9E88A229-A136-4D37-B89D-C6639E54E7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xdr:wsDr xmlns:xdr="http://schemas.openxmlformats.org/drawingml/2006/spreadsheetDrawing" xmlns:a="http://schemas.openxmlformats.org/drawingml/2006/main">
  <xdr:twoCellAnchor>
    <xdr:from>
      <xdr:col>0</xdr:col>
      <xdr:colOff>276225</xdr:colOff>
      <xdr:row>27</xdr:row>
      <xdr:rowOff>104775</xdr:rowOff>
    </xdr:from>
    <xdr:to>
      <xdr:col>7</xdr:col>
      <xdr:colOff>571500</xdr:colOff>
      <xdr:row>41</xdr:row>
      <xdr:rowOff>180975</xdr:rowOff>
    </xdr:to>
    <xdr:graphicFrame macro="">
      <xdr:nvGraphicFramePr>
        <xdr:cNvPr id="2" name="Gráfico 1">
          <a:extLst>
            <a:ext uri="{FF2B5EF4-FFF2-40B4-BE49-F238E27FC236}">
              <a16:creationId xmlns:a16="http://schemas.microsoft.com/office/drawing/2014/main" id="{29D32E99-4E60-4947-94F6-E6ACF6AF1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5.xml><?xml version="1.0" encoding="utf-8"?>
<xdr:wsDr xmlns:xdr="http://schemas.openxmlformats.org/drawingml/2006/spreadsheetDrawing" xmlns:a="http://schemas.openxmlformats.org/drawingml/2006/main">
  <xdr:twoCellAnchor editAs="absolute">
    <xdr:from>
      <xdr:col>13</xdr:col>
      <xdr:colOff>105197</xdr:colOff>
      <xdr:row>29</xdr:row>
      <xdr:rowOff>162983</xdr:rowOff>
    </xdr:from>
    <xdr:to>
      <xdr:col>20</xdr:col>
      <xdr:colOff>409997</xdr:colOff>
      <xdr:row>45</xdr:row>
      <xdr:rowOff>132503</xdr:rowOff>
    </xdr:to>
    <xdr:graphicFrame macro="">
      <xdr:nvGraphicFramePr>
        <xdr:cNvPr id="2" name="Gráfico 1">
          <a:extLst>
            <a:ext uri="{FF2B5EF4-FFF2-40B4-BE49-F238E27FC236}">
              <a16:creationId xmlns:a16="http://schemas.microsoft.com/office/drawing/2014/main" id="{4B06DD0F-4D43-447F-9728-01FA018034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6.xml><?xml version="1.0" encoding="utf-8"?>
<c:userShapes xmlns:c="http://schemas.openxmlformats.org/drawingml/2006/chart">
  <cdr:relSizeAnchor xmlns:cdr="http://schemas.openxmlformats.org/drawingml/2006/chartDrawing">
    <cdr:from>
      <cdr:x>0</cdr:x>
      <cdr:y>0</cdr:y>
    </cdr:from>
    <cdr:to>
      <cdr:x>0.33208</cdr:x>
      <cdr:y>0.0876</cdr:y>
    </cdr:to>
    <cdr:sp macro="" textlink="">
      <cdr:nvSpPr>
        <cdr:cNvPr id="2" name="CaixaDeTexto 1"/>
        <cdr:cNvSpPr txBox="1"/>
      </cdr:nvSpPr>
      <cdr:spPr>
        <a:xfrm xmlns:a="http://schemas.openxmlformats.org/drawingml/2006/main">
          <a:off x="0" y="0"/>
          <a:ext cx="1518270" cy="2476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R$,</a:t>
          </a:r>
          <a:r>
            <a:rPr lang="pt-BR" sz="1000" b="1" baseline="0">
              <a:solidFill>
                <a:schemeClr val="tx1">
                  <a:lumMod val="50000"/>
                  <a:lumOff val="50000"/>
                </a:schemeClr>
              </a:solidFill>
            </a:rPr>
            <a:t> </a:t>
          </a:r>
          <a:r>
            <a:rPr lang="pt-BR" sz="1000">
              <a:solidFill>
                <a:schemeClr val="tx1">
                  <a:lumMod val="50000"/>
                  <a:lumOff val="50000"/>
                </a:schemeClr>
              </a:solidFill>
            </a:rPr>
            <a:t>a</a:t>
          </a:r>
          <a:r>
            <a:rPr lang="pt-BR" sz="1000" baseline="0">
              <a:solidFill>
                <a:schemeClr val="tx1">
                  <a:lumMod val="50000"/>
                  <a:lumOff val="50000"/>
                </a:schemeClr>
              </a:solidFill>
            </a:rPr>
            <a:t> preços de 2022 (IPCA)</a:t>
          </a:r>
          <a:endParaRPr lang="pt-BR" sz="1000">
            <a:solidFill>
              <a:schemeClr val="tx1">
                <a:lumMod val="50000"/>
                <a:lumOff val="50000"/>
              </a:schemeClr>
            </a:solidFill>
          </a:endParaRPr>
        </a:p>
      </cdr:txBody>
    </cdr:sp>
  </cdr:relSizeAnchor>
  <cdr:relSizeAnchor xmlns:cdr="http://schemas.openxmlformats.org/drawingml/2006/chartDrawing">
    <cdr:from>
      <cdr:x>0.05417</cdr:x>
      <cdr:y>0.91111</cdr:y>
    </cdr:from>
    <cdr:to>
      <cdr:x>0.25417</cdr:x>
      <cdr:y>1</cdr:y>
    </cdr:to>
    <cdr:sp macro="" textlink="">
      <cdr:nvSpPr>
        <cdr:cNvPr id="3" name="CaixaDeTexto 2"/>
        <cdr:cNvSpPr txBox="1"/>
      </cdr:nvSpPr>
      <cdr:spPr>
        <a:xfrm xmlns:a="http://schemas.openxmlformats.org/drawingml/2006/main">
          <a:off x="247650" y="2575726"/>
          <a:ext cx="914400" cy="25129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FonteIBGE/SIDRA</a:t>
          </a:r>
        </a:p>
      </cdr:txBody>
    </cdr:sp>
  </cdr:relSizeAnchor>
</c:userShapes>
</file>

<file path=xl/drawings/drawing137.xml><?xml version="1.0" encoding="utf-8"?>
<xdr:wsDr xmlns:xdr="http://schemas.openxmlformats.org/drawingml/2006/spreadsheetDrawing" xmlns:a="http://schemas.openxmlformats.org/drawingml/2006/main">
  <xdr:twoCellAnchor editAs="absolute">
    <xdr:from>
      <xdr:col>2</xdr:col>
      <xdr:colOff>309669</xdr:colOff>
      <xdr:row>44</xdr:row>
      <xdr:rowOff>120861</xdr:rowOff>
    </xdr:from>
    <xdr:to>
      <xdr:col>6</xdr:col>
      <xdr:colOff>656802</xdr:colOff>
      <xdr:row>59</xdr:row>
      <xdr:rowOff>120861</xdr:rowOff>
    </xdr:to>
    <xdr:graphicFrame macro="">
      <xdr:nvGraphicFramePr>
        <xdr:cNvPr id="2" name="Gráfico 1">
          <a:extLst>
            <a:ext uri="{FF2B5EF4-FFF2-40B4-BE49-F238E27FC236}">
              <a16:creationId xmlns:a16="http://schemas.microsoft.com/office/drawing/2014/main" id="{50D93968-DF5D-4CA7-9147-15B97288C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8.xml><?xml version="1.0" encoding="utf-8"?>
<c:userShapes xmlns:c="http://schemas.openxmlformats.org/drawingml/2006/chart">
  <cdr:relSizeAnchor xmlns:cdr="http://schemas.openxmlformats.org/drawingml/2006/chartDrawing">
    <cdr:from>
      <cdr:x>0</cdr:x>
      <cdr:y>0</cdr:y>
    </cdr:from>
    <cdr:to>
      <cdr:x>0.33542</cdr:x>
      <cdr:y>0.099</cdr:y>
    </cdr:to>
    <cdr:sp macro="" textlink="">
      <cdr:nvSpPr>
        <cdr:cNvPr id="2" name="CaixaDeTexto 1"/>
        <cdr:cNvSpPr txBox="1"/>
      </cdr:nvSpPr>
      <cdr:spPr>
        <a:xfrm xmlns:a="http://schemas.openxmlformats.org/drawingml/2006/main">
          <a:off x="0" y="0"/>
          <a:ext cx="1533540" cy="28289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R$ milhões de 2022 (IPCA)</a:t>
          </a:r>
        </a:p>
      </cdr:txBody>
    </cdr:sp>
  </cdr:relSizeAnchor>
  <cdr:relSizeAnchor xmlns:cdr="http://schemas.openxmlformats.org/drawingml/2006/chartDrawing">
    <cdr:from>
      <cdr:x>0.93125</cdr:x>
      <cdr:y>0</cdr:y>
    </cdr:from>
    <cdr:to>
      <cdr:x>0.98958</cdr:x>
      <cdr:y>0.08334</cdr:y>
    </cdr:to>
    <cdr:sp macro="" textlink="">
      <cdr:nvSpPr>
        <cdr:cNvPr id="3" name="CaixaDeTexto 2"/>
        <cdr:cNvSpPr txBox="1"/>
      </cdr:nvSpPr>
      <cdr:spPr>
        <a:xfrm xmlns:a="http://schemas.openxmlformats.org/drawingml/2006/main">
          <a:off x="4257690" y="0"/>
          <a:ext cx="266685" cy="23814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a:solidFill>
                <a:schemeClr val="tx1">
                  <a:lumMod val="50000"/>
                  <a:lumOff val="50000"/>
                </a:schemeClr>
              </a:solidFill>
            </a:rPr>
            <a:t>%</a:t>
          </a:r>
        </a:p>
      </cdr:txBody>
    </cdr:sp>
  </cdr:relSizeAnchor>
  <cdr:relSizeAnchor xmlns:cdr="http://schemas.openxmlformats.org/drawingml/2006/chartDrawing">
    <cdr:from>
      <cdr:x>0</cdr:x>
      <cdr:y>0.9</cdr:y>
    </cdr:from>
    <cdr:to>
      <cdr:x>0.23458</cdr:x>
      <cdr:y>0.99167</cdr:y>
    </cdr:to>
    <cdr:sp macro="" textlink="">
      <cdr:nvSpPr>
        <cdr:cNvPr id="4" name="CaixaDeTexto 3"/>
        <cdr:cNvSpPr txBox="1"/>
      </cdr:nvSpPr>
      <cdr:spPr>
        <a:xfrm xmlns:a="http://schemas.openxmlformats.org/drawingml/2006/main">
          <a:off x="0" y="2571750"/>
          <a:ext cx="1072515" cy="2619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IBGE/SIDRA</a:t>
          </a:r>
        </a:p>
      </cdr:txBody>
    </cdr:sp>
  </cdr:relSizeAnchor>
</c:userShapes>
</file>

<file path=xl/drawings/drawing139.xml><?xml version="1.0" encoding="utf-8"?>
<xdr:wsDr xmlns:xdr="http://schemas.openxmlformats.org/drawingml/2006/spreadsheetDrawing" xmlns:a="http://schemas.openxmlformats.org/drawingml/2006/main">
  <xdr:twoCellAnchor editAs="absolute">
    <xdr:from>
      <xdr:col>0</xdr:col>
      <xdr:colOff>23813</xdr:colOff>
      <xdr:row>26</xdr:row>
      <xdr:rowOff>119063</xdr:rowOff>
    </xdr:from>
    <xdr:to>
      <xdr:col>3</xdr:col>
      <xdr:colOff>1143205</xdr:colOff>
      <xdr:row>37</xdr:row>
      <xdr:rowOff>4763</xdr:rowOff>
    </xdr:to>
    <xdr:graphicFrame macro="">
      <xdr:nvGraphicFramePr>
        <xdr:cNvPr id="5" name="Gráfico 4">
          <a:extLst>
            <a:ext uri="{FF2B5EF4-FFF2-40B4-BE49-F238E27FC236}">
              <a16:creationId xmlns:a16="http://schemas.microsoft.com/office/drawing/2014/main" id="{D3DC74E7-B1EC-4C63-A08A-3789B0C2F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1430543</xdr:colOff>
      <xdr:row>26</xdr:row>
      <xdr:rowOff>134938</xdr:rowOff>
    </xdr:from>
    <xdr:to>
      <xdr:col>8</xdr:col>
      <xdr:colOff>148714</xdr:colOff>
      <xdr:row>37</xdr:row>
      <xdr:rowOff>20638</xdr:rowOff>
    </xdr:to>
    <xdr:graphicFrame macro="">
      <xdr:nvGraphicFramePr>
        <xdr:cNvPr id="6" name="Gráfico 5">
          <a:extLst>
            <a:ext uri="{FF2B5EF4-FFF2-40B4-BE49-F238E27FC236}">
              <a16:creationId xmlns:a16="http://schemas.microsoft.com/office/drawing/2014/main" id="{95AAD8BC-8E3F-42B6-A0C2-DFD3E4488A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xdr:wsDr xmlns:xdr="http://schemas.openxmlformats.org/drawingml/2006/spreadsheetDrawing" xmlns:a="http://schemas.openxmlformats.org/drawingml/2006/main">
  <xdr:twoCellAnchor>
    <xdr:from>
      <xdr:col>4</xdr:col>
      <xdr:colOff>76200</xdr:colOff>
      <xdr:row>12</xdr:row>
      <xdr:rowOff>0</xdr:rowOff>
    </xdr:from>
    <xdr:to>
      <xdr:col>11</xdr:col>
      <xdr:colOff>381000</xdr:colOff>
      <xdr:row>26</xdr:row>
      <xdr:rowOff>76200</xdr:rowOff>
    </xdr:to>
    <xdr:graphicFrame macro="">
      <xdr:nvGraphicFramePr>
        <xdr:cNvPr id="4" name="Gráfico 3">
          <a:extLst>
            <a:ext uri="{FF2B5EF4-FFF2-40B4-BE49-F238E27FC236}">
              <a16:creationId xmlns:a16="http://schemas.microsoft.com/office/drawing/2014/main" id="{4DBB530B-A6B5-4954-BC5C-69F6C1D5A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1.xml><?xml version="1.0" encoding="utf-8"?>
<xdr:wsDr xmlns:xdr="http://schemas.openxmlformats.org/drawingml/2006/spreadsheetDrawing" xmlns:a="http://schemas.openxmlformats.org/drawingml/2006/main">
  <xdr:oneCellAnchor>
    <xdr:from>
      <xdr:col>6</xdr:col>
      <xdr:colOff>600075</xdr:colOff>
      <xdr:row>40</xdr:row>
      <xdr:rowOff>114300</xdr:rowOff>
    </xdr:from>
    <xdr:ext cx="3871296" cy="3017782"/>
    <xdr:pic>
      <xdr:nvPicPr>
        <xdr:cNvPr id="2" name="Imagem 1">
          <a:extLst>
            <a:ext uri="{FF2B5EF4-FFF2-40B4-BE49-F238E27FC236}">
              <a16:creationId xmlns:a16="http://schemas.microsoft.com/office/drawing/2014/main" id="{E9667DCF-1FAA-40F2-8FB5-7A3DA6A24DFA}"/>
            </a:ext>
          </a:extLst>
        </xdr:cNvPr>
        <xdr:cNvPicPr>
          <a:picLocks noChangeAspect="1"/>
        </xdr:cNvPicPr>
      </xdr:nvPicPr>
      <xdr:blipFill>
        <a:blip xmlns:r="http://schemas.openxmlformats.org/officeDocument/2006/relationships" r:embed="rId1"/>
        <a:stretch>
          <a:fillRect/>
        </a:stretch>
      </xdr:blipFill>
      <xdr:spPr>
        <a:xfrm>
          <a:off x="3990975" y="4953000"/>
          <a:ext cx="3871296" cy="3017782"/>
        </a:xfrm>
        <a:prstGeom prst="rect">
          <a:avLst/>
        </a:prstGeom>
      </xdr:spPr>
    </xdr:pic>
    <xdr:clientData/>
  </xdr:oneCellAnchor>
  <xdr:twoCellAnchor editAs="absolute">
    <xdr:from>
      <xdr:col>6</xdr:col>
      <xdr:colOff>124883</xdr:colOff>
      <xdr:row>18</xdr:row>
      <xdr:rowOff>132292</xdr:rowOff>
    </xdr:from>
    <xdr:to>
      <xdr:col>13</xdr:col>
      <xdr:colOff>48683</xdr:colOff>
      <xdr:row>33</xdr:row>
      <xdr:rowOff>132292</xdr:rowOff>
    </xdr:to>
    <xdr:graphicFrame macro="">
      <xdr:nvGraphicFramePr>
        <xdr:cNvPr id="3" name="Gráfico 2">
          <a:extLst>
            <a:ext uri="{FF2B5EF4-FFF2-40B4-BE49-F238E27FC236}">
              <a16:creationId xmlns:a16="http://schemas.microsoft.com/office/drawing/2014/main" id="{348FD63C-92E5-4256-8EB5-ED0C8D0E6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2.xml><?xml version="1.0" encoding="utf-8"?>
<xdr:wsDr xmlns:xdr="http://schemas.openxmlformats.org/drawingml/2006/spreadsheetDrawing" xmlns:a="http://schemas.openxmlformats.org/drawingml/2006/main">
  <xdr:twoCellAnchor>
    <xdr:from>
      <xdr:col>11</xdr:col>
      <xdr:colOff>458893</xdr:colOff>
      <xdr:row>20</xdr:row>
      <xdr:rowOff>154517</xdr:rowOff>
    </xdr:from>
    <xdr:to>
      <xdr:col>19</xdr:col>
      <xdr:colOff>154093</xdr:colOff>
      <xdr:row>35</xdr:row>
      <xdr:rowOff>154517</xdr:rowOff>
    </xdr:to>
    <xdr:graphicFrame macro="">
      <xdr:nvGraphicFramePr>
        <xdr:cNvPr id="2" name="Gráfico 1">
          <a:extLst>
            <a:ext uri="{FF2B5EF4-FFF2-40B4-BE49-F238E27FC236}">
              <a16:creationId xmlns:a16="http://schemas.microsoft.com/office/drawing/2014/main" id="{BEFAB19D-9DF8-4417-8421-0938FD467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0.0125</cdr:x>
      <cdr:y>0.83889</cdr:y>
    </cdr:from>
    <cdr:to>
      <cdr:x>0.37208</cdr:x>
      <cdr:y>0.98333</cdr:y>
    </cdr:to>
    <cdr:sp macro="" textlink="">
      <cdr:nvSpPr>
        <cdr:cNvPr id="2" name="CaixaDeTexto 1"/>
        <cdr:cNvSpPr txBox="1"/>
      </cdr:nvSpPr>
      <cdr:spPr>
        <a:xfrm xmlns:a="http://schemas.openxmlformats.org/drawingml/2006/main">
          <a:off x="57149" y="2397128"/>
          <a:ext cx="1644015" cy="41273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a:t>
          </a:r>
          <a:r>
            <a:rPr lang="pt-BR" sz="1000" baseline="0">
              <a:solidFill>
                <a:schemeClr val="tx1">
                  <a:lumMod val="50000"/>
                  <a:lumOff val="50000"/>
                </a:schemeClr>
              </a:solidFill>
            </a:rPr>
            <a:t> IBGE/SIDRA</a:t>
          </a:r>
        </a:p>
        <a:p xmlns:a="http://schemas.openxmlformats.org/drawingml/2006/main">
          <a:r>
            <a:rPr lang="pt-BR" sz="1000" baseline="0">
              <a:solidFill>
                <a:schemeClr val="tx1">
                  <a:lumMod val="50000"/>
                  <a:lumOff val="50000"/>
                </a:schemeClr>
              </a:solidFill>
            </a:rPr>
            <a:t>e IBGE/Projeção da População</a:t>
          </a:r>
        </a:p>
      </cdr:txBody>
    </cdr:sp>
  </cdr:relSizeAnchor>
  <cdr:relSizeAnchor xmlns:cdr="http://schemas.openxmlformats.org/drawingml/2006/chartDrawing">
    <cdr:from>
      <cdr:x>0</cdr:x>
      <cdr:y>0.00222</cdr:y>
    </cdr:from>
    <cdr:to>
      <cdr:x>0.07292</cdr:x>
      <cdr:y>0.09389</cdr:y>
    </cdr:to>
    <cdr:sp macro="" textlink="">
      <cdr:nvSpPr>
        <cdr:cNvPr id="3" name="CaixaDeTexto 2"/>
        <cdr:cNvSpPr txBox="1"/>
      </cdr:nvSpPr>
      <cdr:spPr>
        <a:xfrm xmlns:a="http://schemas.openxmlformats.org/drawingml/2006/main">
          <a:off x="0" y="6344"/>
          <a:ext cx="333390" cy="2619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baseline="0">
              <a:solidFill>
                <a:schemeClr val="tx1">
                  <a:lumMod val="50000"/>
                  <a:lumOff val="50000"/>
                </a:schemeClr>
              </a:solidFill>
            </a:rPr>
            <a:t>(%)</a:t>
          </a:r>
          <a:endParaRPr lang="pt-BR" sz="1000" b="1">
            <a:solidFill>
              <a:schemeClr val="tx1">
                <a:lumMod val="50000"/>
                <a:lumOff val="50000"/>
              </a:schemeClr>
            </a:solidFill>
          </a:endParaRPr>
        </a:p>
      </cdr:txBody>
    </cdr:sp>
  </cdr:relSizeAnchor>
</c:userShapes>
</file>

<file path=xl/drawings/drawing144.xml><?xml version="1.0" encoding="utf-8"?>
<xdr:wsDr xmlns:xdr="http://schemas.openxmlformats.org/drawingml/2006/spreadsheetDrawing" xmlns:a="http://schemas.openxmlformats.org/drawingml/2006/main">
  <xdr:twoCellAnchor>
    <xdr:from>
      <xdr:col>8</xdr:col>
      <xdr:colOff>575310</xdr:colOff>
      <xdr:row>21</xdr:row>
      <xdr:rowOff>38100</xdr:rowOff>
    </xdr:from>
    <xdr:to>
      <xdr:col>16</xdr:col>
      <xdr:colOff>270510</xdr:colOff>
      <xdr:row>36</xdr:row>
      <xdr:rowOff>38100</xdr:rowOff>
    </xdr:to>
    <xdr:graphicFrame macro="">
      <xdr:nvGraphicFramePr>
        <xdr:cNvPr id="2" name="Gráfico 1">
          <a:extLst>
            <a:ext uri="{FF2B5EF4-FFF2-40B4-BE49-F238E27FC236}">
              <a16:creationId xmlns:a16="http://schemas.microsoft.com/office/drawing/2014/main" id="{1124B1C3-D132-4799-948A-0BB6B531F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5.xml><?xml version="1.0" encoding="utf-8"?>
<c:userShapes xmlns:c="http://schemas.openxmlformats.org/drawingml/2006/chart">
  <cdr:relSizeAnchor xmlns:cdr="http://schemas.openxmlformats.org/drawingml/2006/chartDrawing">
    <cdr:from>
      <cdr:x>0</cdr:x>
      <cdr:y>0.00222</cdr:y>
    </cdr:from>
    <cdr:to>
      <cdr:x>0.07292</cdr:x>
      <cdr:y>0.09389</cdr:y>
    </cdr:to>
    <cdr:sp macro="" textlink="">
      <cdr:nvSpPr>
        <cdr:cNvPr id="3" name="CaixaDeTexto 2"/>
        <cdr:cNvSpPr txBox="1"/>
      </cdr:nvSpPr>
      <cdr:spPr>
        <a:xfrm xmlns:a="http://schemas.openxmlformats.org/drawingml/2006/main">
          <a:off x="0" y="6344"/>
          <a:ext cx="333390" cy="2619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baseline="0">
              <a:solidFill>
                <a:schemeClr val="tx1">
                  <a:lumMod val="50000"/>
                  <a:lumOff val="50000"/>
                </a:schemeClr>
              </a:solidFill>
            </a:rPr>
            <a:t>(%)</a:t>
          </a:r>
          <a:endParaRPr lang="pt-BR" sz="1000" b="1">
            <a:solidFill>
              <a:schemeClr val="tx1">
                <a:lumMod val="50000"/>
                <a:lumOff val="50000"/>
              </a:schemeClr>
            </a:solidFill>
          </a:endParaRPr>
        </a:p>
      </cdr:txBody>
    </cdr:sp>
  </cdr:relSizeAnchor>
  <cdr:relSizeAnchor xmlns:cdr="http://schemas.openxmlformats.org/drawingml/2006/chartDrawing">
    <cdr:from>
      <cdr:x>0</cdr:x>
      <cdr:y>0.85556</cdr:y>
    </cdr:from>
    <cdr:to>
      <cdr:x>0.35958</cdr:x>
      <cdr:y>1</cdr:y>
    </cdr:to>
    <cdr:sp macro="" textlink="">
      <cdr:nvSpPr>
        <cdr:cNvPr id="4" name="CaixaDeTexto 1">
          <a:extLst xmlns:a="http://schemas.openxmlformats.org/drawingml/2006/main">
            <a:ext uri="{FF2B5EF4-FFF2-40B4-BE49-F238E27FC236}">
              <a16:creationId xmlns:a16="http://schemas.microsoft.com/office/drawing/2014/main" id="{AB1BC354-BC16-4837-A329-3F404C9DD85F}"/>
            </a:ext>
          </a:extLst>
        </cdr:cNvPr>
        <cdr:cNvSpPr txBox="1"/>
      </cdr:nvSpPr>
      <cdr:spPr>
        <a:xfrm xmlns:a="http://schemas.openxmlformats.org/drawingml/2006/main">
          <a:off x="0" y="2444763"/>
          <a:ext cx="1644015" cy="41273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a:solidFill>
                <a:schemeClr val="tx1">
                  <a:lumMod val="50000"/>
                  <a:lumOff val="50000"/>
                </a:schemeClr>
              </a:solidFill>
            </a:rPr>
            <a:t>Fonte:</a:t>
          </a:r>
          <a:r>
            <a:rPr lang="pt-BR" sz="1000" baseline="0">
              <a:solidFill>
                <a:schemeClr val="tx1">
                  <a:lumMod val="50000"/>
                  <a:lumOff val="50000"/>
                </a:schemeClr>
              </a:solidFill>
            </a:rPr>
            <a:t> IBGE/SIDRA</a:t>
          </a:r>
        </a:p>
        <a:p xmlns:a="http://schemas.openxmlformats.org/drawingml/2006/main">
          <a:r>
            <a:rPr lang="pt-BR" sz="1000" baseline="0">
              <a:solidFill>
                <a:schemeClr val="tx1">
                  <a:lumMod val="50000"/>
                  <a:lumOff val="50000"/>
                </a:schemeClr>
              </a:solidFill>
            </a:rPr>
            <a:t>e IBGE/Projeção da População</a:t>
          </a:r>
        </a:p>
      </cdr:txBody>
    </cdr:sp>
  </cdr:relSizeAnchor>
</c:userShapes>
</file>

<file path=xl/drawings/drawing146.xml><?xml version="1.0" encoding="utf-8"?>
<xdr:wsDr xmlns:xdr="http://schemas.openxmlformats.org/drawingml/2006/spreadsheetDrawing" xmlns:a="http://schemas.openxmlformats.org/drawingml/2006/main">
  <xdr:twoCellAnchor>
    <xdr:from>
      <xdr:col>8</xdr:col>
      <xdr:colOff>575310</xdr:colOff>
      <xdr:row>21</xdr:row>
      <xdr:rowOff>38100</xdr:rowOff>
    </xdr:from>
    <xdr:to>
      <xdr:col>16</xdr:col>
      <xdr:colOff>270510</xdr:colOff>
      <xdr:row>36</xdr:row>
      <xdr:rowOff>38100</xdr:rowOff>
    </xdr:to>
    <xdr:graphicFrame macro="">
      <xdr:nvGraphicFramePr>
        <xdr:cNvPr id="2" name="Gráfico 1">
          <a:extLst>
            <a:ext uri="{FF2B5EF4-FFF2-40B4-BE49-F238E27FC236}">
              <a16:creationId xmlns:a16="http://schemas.microsoft.com/office/drawing/2014/main" id="{759D9644-BF85-4A31-BCA8-92A53CF599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7.xml><?xml version="1.0" encoding="utf-8"?>
<c:userShapes xmlns:c="http://schemas.openxmlformats.org/drawingml/2006/chart">
  <cdr:relSizeAnchor xmlns:cdr="http://schemas.openxmlformats.org/drawingml/2006/chartDrawing">
    <cdr:from>
      <cdr:x>0.0125</cdr:x>
      <cdr:y>0.83889</cdr:y>
    </cdr:from>
    <cdr:to>
      <cdr:x>0.45958</cdr:x>
      <cdr:y>0.98333</cdr:y>
    </cdr:to>
    <cdr:sp macro="" textlink="">
      <cdr:nvSpPr>
        <cdr:cNvPr id="2" name="CaixaDeTexto 1"/>
        <cdr:cNvSpPr txBox="1"/>
      </cdr:nvSpPr>
      <cdr:spPr>
        <a:xfrm xmlns:a="http://schemas.openxmlformats.org/drawingml/2006/main">
          <a:off x="57150" y="2397128"/>
          <a:ext cx="2044065" cy="41273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a:t>
          </a:r>
          <a:r>
            <a:rPr lang="pt-BR" sz="1000" baseline="0">
              <a:solidFill>
                <a:schemeClr val="tx1">
                  <a:lumMod val="50000"/>
                  <a:lumOff val="50000"/>
                </a:schemeClr>
              </a:solidFill>
            </a:rPr>
            <a:t> IBGE/SIDRA (até 2014)</a:t>
          </a:r>
        </a:p>
        <a:p xmlns:a="http://schemas.openxmlformats.org/drawingml/2006/main">
          <a:r>
            <a:rPr lang="pt-BR" sz="1000" baseline="0">
              <a:solidFill>
                <a:schemeClr val="tx1">
                  <a:lumMod val="50000"/>
                  <a:lumOff val="50000"/>
                </a:schemeClr>
              </a:solidFill>
            </a:rPr>
            <a:t>e IBGE/Projeção da População (2015...)</a:t>
          </a:r>
          <a:endParaRPr lang="pt-BR" sz="1000">
            <a:solidFill>
              <a:schemeClr val="tx1">
                <a:lumMod val="50000"/>
                <a:lumOff val="50000"/>
              </a:schemeClr>
            </a:solidFill>
          </a:endParaRPr>
        </a:p>
      </cdr:txBody>
    </cdr:sp>
  </cdr:relSizeAnchor>
  <cdr:relSizeAnchor xmlns:cdr="http://schemas.openxmlformats.org/drawingml/2006/chartDrawing">
    <cdr:from>
      <cdr:x>0</cdr:x>
      <cdr:y>0.00222</cdr:y>
    </cdr:from>
    <cdr:to>
      <cdr:x>0.07292</cdr:x>
      <cdr:y>0.09389</cdr:y>
    </cdr:to>
    <cdr:sp macro="" textlink="">
      <cdr:nvSpPr>
        <cdr:cNvPr id="3" name="CaixaDeTexto 2"/>
        <cdr:cNvSpPr txBox="1"/>
      </cdr:nvSpPr>
      <cdr:spPr>
        <a:xfrm xmlns:a="http://schemas.openxmlformats.org/drawingml/2006/main">
          <a:off x="0" y="6344"/>
          <a:ext cx="333390" cy="2619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baseline="0">
              <a:solidFill>
                <a:schemeClr val="tx1">
                  <a:lumMod val="50000"/>
                  <a:lumOff val="50000"/>
                </a:schemeClr>
              </a:solidFill>
            </a:rPr>
            <a:t>Anos</a:t>
          </a:r>
          <a:endParaRPr lang="pt-BR" sz="1000" b="1">
            <a:solidFill>
              <a:schemeClr val="tx1">
                <a:lumMod val="50000"/>
                <a:lumOff val="50000"/>
              </a:schemeClr>
            </a:solidFill>
          </a:endParaRPr>
        </a:p>
      </cdr:txBody>
    </cdr:sp>
  </cdr:relSizeAnchor>
</c:userShapes>
</file>

<file path=xl/drawings/drawing148.xml><?xml version="1.0" encoding="utf-8"?>
<xdr:wsDr xmlns:xdr="http://schemas.openxmlformats.org/drawingml/2006/spreadsheetDrawing" xmlns:a="http://schemas.openxmlformats.org/drawingml/2006/main">
  <xdr:twoCellAnchor>
    <xdr:from>
      <xdr:col>10</xdr:col>
      <xdr:colOff>62865</xdr:colOff>
      <xdr:row>17</xdr:row>
      <xdr:rowOff>19050</xdr:rowOff>
    </xdr:from>
    <xdr:to>
      <xdr:col>17</xdr:col>
      <xdr:colOff>367665</xdr:colOff>
      <xdr:row>32</xdr:row>
      <xdr:rowOff>19050</xdr:rowOff>
    </xdr:to>
    <xdr:graphicFrame macro="">
      <xdr:nvGraphicFramePr>
        <xdr:cNvPr id="2" name="Gráfico 1">
          <a:extLst>
            <a:ext uri="{FF2B5EF4-FFF2-40B4-BE49-F238E27FC236}">
              <a16:creationId xmlns:a16="http://schemas.microsoft.com/office/drawing/2014/main" id="{9CA0E3F9-13BF-480A-B055-A824CC4DB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9.xml><?xml version="1.0" encoding="utf-8"?>
<c:userShapes xmlns:c="http://schemas.openxmlformats.org/drawingml/2006/chart">
  <cdr:relSizeAnchor xmlns:cdr="http://schemas.openxmlformats.org/drawingml/2006/chartDrawing">
    <cdr:from>
      <cdr:x>0.00333</cdr:x>
      <cdr:y>0.91111</cdr:y>
    </cdr:from>
    <cdr:to>
      <cdr:x>0.20333</cdr:x>
      <cdr:y>0.99722</cdr:y>
    </cdr:to>
    <cdr:sp macro="" textlink="">
      <cdr:nvSpPr>
        <cdr:cNvPr id="2" name="CaixaDeTexto 1"/>
        <cdr:cNvSpPr txBox="1"/>
      </cdr:nvSpPr>
      <cdr:spPr>
        <a:xfrm xmlns:a="http://schemas.openxmlformats.org/drawingml/2006/main">
          <a:off x="15240" y="2499360"/>
          <a:ext cx="914400" cy="2362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IBGE/PNADCA/SIDRA</a:t>
          </a:r>
        </a:p>
      </cdr:txBody>
    </cdr:sp>
  </cdr:relSizeAnchor>
</c:userShapes>
</file>

<file path=xl/drawings/drawing150.xml><?xml version="1.0" encoding="utf-8"?>
<xdr:wsDr xmlns:xdr="http://schemas.openxmlformats.org/drawingml/2006/spreadsheetDrawing" xmlns:a="http://schemas.openxmlformats.org/drawingml/2006/main">
  <xdr:twoCellAnchor>
    <xdr:from>
      <xdr:col>9</xdr:col>
      <xdr:colOff>198120</xdr:colOff>
      <xdr:row>11</xdr:row>
      <xdr:rowOff>169545</xdr:rowOff>
    </xdr:from>
    <xdr:to>
      <xdr:col>16</xdr:col>
      <xdr:colOff>236220</xdr:colOff>
      <xdr:row>26</xdr:row>
      <xdr:rowOff>169545</xdr:rowOff>
    </xdr:to>
    <xdr:graphicFrame macro="">
      <xdr:nvGraphicFramePr>
        <xdr:cNvPr id="2" name="Gráfico 1">
          <a:extLst>
            <a:ext uri="{FF2B5EF4-FFF2-40B4-BE49-F238E27FC236}">
              <a16:creationId xmlns:a16="http://schemas.microsoft.com/office/drawing/2014/main" id="{3AAC14AD-1D5E-4978-827F-770A6A8807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1.xml><?xml version="1.0" encoding="utf-8"?>
<c:userShapes xmlns:c="http://schemas.openxmlformats.org/drawingml/2006/chart">
  <cdr:relSizeAnchor xmlns:cdr="http://schemas.openxmlformats.org/drawingml/2006/chartDrawing">
    <cdr:from>
      <cdr:x>0.00112</cdr:x>
      <cdr:y>0</cdr:y>
    </cdr:from>
    <cdr:to>
      <cdr:x>0.07788</cdr:x>
      <cdr:y>0.1</cdr:y>
    </cdr:to>
    <cdr:sp macro="" textlink="">
      <cdr:nvSpPr>
        <cdr:cNvPr id="2" name="CaixaDeTexto 1"/>
        <cdr:cNvSpPr txBox="1"/>
      </cdr:nvSpPr>
      <cdr:spPr>
        <a:xfrm xmlns:a="http://schemas.openxmlformats.org/drawingml/2006/main">
          <a:off x="4813" y="0"/>
          <a:ext cx="330468" cy="2857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baseline="0">
              <a:solidFill>
                <a:schemeClr val="tx1">
                  <a:lumMod val="50000"/>
                  <a:lumOff val="50000"/>
                </a:schemeClr>
              </a:solidFill>
            </a:rPr>
            <a:t>(%)</a:t>
          </a:r>
          <a:endParaRPr lang="pt-BR" sz="1000" b="1">
            <a:solidFill>
              <a:schemeClr val="tx1">
                <a:lumMod val="50000"/>
                <a:lumOff val="50000"/>
              </a:schemeClr>
            </a:solidFill>
          </a:endParaRPr>
        </a:p>
      </cdr:txBody>
    </cdr:sp>
  </cdr:relSizeAnchor>
  <cdr:relSizeAnchor xmlns:cdr="http://schemas.openxmlformats.org/drawingml/2006/chartDrawing">
    <cdr:from>
      <cdr:x>0</cdr:x>
      <cdr:y>0.88889</cdr:y>
    </cdr:from>
    <cdr:to>
      <cdr:x>0.21239</cdr:x>
      <cdr:y>0.96667</cdr:y>
    </cdr:to>
    <cdr:sp macro="" textlink="">
      <cdr:nvSpPr>
        <cdr:cNvPr id="3" name="CaixaDeTexto 2"/>
        <cdr:cNvSpPr txBox="1"/>
      </cdr:nvSpPr>
      <cdr:spPr>
        <a:xfrm xmlns:a="http://schemas.openxmlformats.org/drawingml/2006/main">
          <a:off x="0" y="2438400"/>
          <a:ext cx="914400" cy="21336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IBGE/SIS</a:t>
          </a:r>
        </a:p>
      </cdr:txBody>
    </cdr:sp>
  </cdr:relSizeAnchor>
</c:userShapes>
</file>

<file path=xl/drawings/drawing152.xml><?xml version="1.0" encoding="utf-8"?>
<xdr:wsDr xmlns:xdr="http://schemas.openxmlformats.org/drawingml/2006/spreadsheetDrawing" xmlns:a="http://schemas.openxmlformats.org/drawingml/2006/main">
  <xdr:twoCellAnchor editAs="absolute">
    <xdr:from>
      <xdr:col>1</xdr:col>
      <xdr:colOff>163830</xdr:colOff>
      <xdr:row>19</xdr:row>
      <xdr:rowOff>123825</xdr:rowOff>
    </xdr:from>
    <xdr:to>
      <xdr:col>7</xdr:col>
      <xdr:colOff>249555</xdr:colOff>
      <xdr:row>33</xdr:row>
      <xdr:rowOff>142875</xdr:rowOff>
    </xdr:to>
    <xdr:graphicFrame macro="">
      <xdr:nvGraphicFramePr>
        <xdr:cNvPr id="2" name="Gráfico 1">
          <a:extLst>
            <a:ext uri="{FF2B5EF4-FFF2-40B4-BE49-F238E27FC236}">
              <a16:creationId xmlns:a16="http://schemas.microsoft.com/office/drawing/2014/main" id="{9CD7A274-5609-48DB-80E0-1F7332F96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470535</xdr:colOff>
      <xdr:row>20</xdr:row>
      <xdr:rowOff>0</xdr:rowOff>
    </xdr:from>
    <xdr:to>
      <xdr:col>4</xdr:col>
      <xdr:colOff>327660</xdr:colOff>
      <xdr:row>31</xdr:row>
      <xdr:rowOff>9525</xdr:rowOff>
    </xdr:to>
    <xdr:graphicFrame macro="">
      <xdr:nvGraphicFramePr>
        <xdr:cNvPr id="3" name="Gráfico 2">
          <a:extLst>
            <a:ext uri="{FF2B5EF4-FFF2-40B4-BE49-F238E27FC236}">
              <a16:creationId xmlns:a16="http://schemas.microsoft.com/office/drawing/2014/main" id="{BB6DE7A9-707C-4DAF-B33D-94AEC7AFD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3.xml><?xml version="1.0" encoding="utf-8"?>
<c:userShapes xmlns:c="http://schemas.openxmlformats.org/drawingml/2006/chart">
  <cdr:relSizeAnchor xmlns:cdr="http://schemas.openxmlformats.org/drawingml/2006/chartDrawing">
    <cdr:from>
      <cdr:x>0.69499</cdr:x>
      <cdr:y>0.01282</cdr:y>
    </cdr:from>
    <cdr:to>
      <cdr:x>0.78708</cdr:x>
      <cdr:y>0.1035</cdr:y>
    </cdr:to>
    <cdr:sp macro="" textlink="">
      <cdr:nvSpPr>
        <cdr:cNvPr id="2" name="CaixaDeTexto 1"/>
        <cdr:cNvSpPr txBox="1"/>
      </cdr:nvSpPr>
      <cdr:spPr>
        <a:xfrm xmlns:a="http://schemas.openxmlformats.org/drawingml/2006/main">
          <a:off x="3177510" y="38100"/>
          <a:ext cx="421035" cy="26948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100" b="1">
              <a:solidFill>
                <a:schemeClr val="tx1">
                  <a:lumMod val="50000"/>
                  <a:lumOff val="50000"/>
                </a:schemeClr>
              </a:solidFill>
            </a:rPr>
            <a:t>2019</a:t>
          </a:r>
        </a:p>
      </cdr:txBody>
    </cdr:sp>
  </cdr:relSizeAnchor>
  <cdr:relSizeAnchor xmlns:cdr="http://schemas.openxmlformats.org/drawingml/2006/chartDrawing">
    <cdr:from>
      <cdr:x>0.76083</cdr:x>
      <cdr:y>0.91945</cdr:y>
    </cdr:from>
    <cdr:to>
      <cdr:x>1</cdr:x>
      <cdr:y>1</cdr:y>
    </cdr:to>
    <cdr:sp macro="" textlink="">
      <cdr:nvSpPr>
        <cdr:cNvPr id="3" name="CaixaDeTexto 2"/>
        <cdr:cNvSpPr txBox="1"/>
      </cdr:nvSpPr>
      <cdr:spPr>
        <a:xfrm xmlns:a="http://schemas.openxmlformats.org/drawingml/2006/main">
          <a:off x="3478530" y="2732422"/>
          <a:ext cx="1093470" cy="23937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IBGE/SIDRA</a:t>
          </a:r>
        </a:p>
      </cdr:txBody>
    </cdr:sp>
  </cdr:relSizeAnchor>
</c:userShapes>
</file>

<file path=xl/drawings/drawing154.xml><?xml version="1.0" encoding="utf-8"?>
<c:userShapes xmlns:c="http://schemas.openxmlformats.org/drawingml/2006/chart">
  <cdr:relSizeAnchor xmlns:cdr="http://schemas.openxmlformats.org/drawingml/2006/chartDrawing">
    <cdr:from>
      <cdr:x>0.41182</cdr:x>
      <cdr:y>0</cdr:y>
    </cdr:from>
    <cdr:to>
      <cdr:x>0.61182</cdr:x>
      <cdr:y>0.1</cdr:y>
    </cdr:to>
    <cdr:sp macro="" textlink="">
      <cdr:nvSpPr>
        <cdr:cNvPr id="2" name="CaixaDeTexto 1"/>
        <cdr:cNvSpPr txBox="1"/>
      </cdr:nvSpPr>
      <cdr:spPr>
        <a:xfrm xmlns:a="http://schemas.openxmlformats.org/drawingml/2006/main">
          <a:off x="862969" y="0"/>
          <a:ext cx="419096" cy="23907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pt-BR" sz="1100" b="1">
              <a:solidFill>
                <a:schemeClr val="tx1">
                  <a:lumMod val="50000"/>
                  <a:lumOff val="50000"/>
                </a:schemeClr>
              </a:solidFill>
            </a:rPr>
            <a:t>2016</a:t>
          </a:r>
        </a:p>
      </cdr:txBody>
    </cdr:sp>
  </cdr:relSizeAnchor>
</c:userShapes>
</file>

<file path=xl/drawings/drawing155.xml><?xml version="1.0" encoding="utf-8"?>
<xdr:wsDr xmlns:xdr="http://schemas.openxmlformats.org/drawingml/2006/spreadsheetDrawing" xmlns:a="http://schemas.openxmlformats.org/drawingml/2006/main">
  <xdr:twoCellAnchor>
    <xdr:from>
      <xdr:col>9</xdr:col>
      <xdr:colOff>198120</xdr:colOff>
      <xdr:row>11</xdr:row>
      <xdr:rowOff>169545</xdr:rowOff>
    </xdr:from>
    <xdr:to>
      <xdr:col>16</xdr:col>
      <xdr:colOff>236220</xdr:colOff>
      <xdr:row>26</xdr:row>
      <xdr:rowOff>169545</xdr:rowOff>
    </xdr:to>
    <xdr:graphicFrame macro="">
      <xdr:nvGraphicFramePr>
        <xdr:cNvPr id="2" name="Gráfico 1">
          <a:extLst>
            <a:ext uri="{FF2B5EF4-FFF2-40B4-BE49-F238E27FC236}">
              <a16:creationId xmlns:a16="http://schemas.microsoft.com/office/drawing/2014/main" id="{BD460EBD-DD37-40A7-BA44-89A15880D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6.xml><?xml version="1.0" encoding="utf-8"?>
<c:userShapes xmlns:c="http://schemas.openxmlformats.org/drawingml/2006/chart">
  <cdr:relSizeAnchor xmlns:cdr="http://schemas.openxmlformats.org/drawingml/2006/chartDrawing">
    <cdr:from>
      <cdr:x>0.00112</cdr:x>
      <cdr:y>0</cdr:y>
    </cdr:from>
    <cdr:to>
      <cdr:x>0.07788</cdr:x>
      <cdr:y>0.1</cdr:y>
    </cdr:to>
    <cdr:sp macro="" textlink="">
      <cdr:nvSpPr>
        <cdr:cNvPr id="2" name="CaixaDeTexto 1"/>
        <cdr:cNvSpPr txBox="1"/>
      </cdr:nvSpPr>
      <cdr:spPr>
        <a:xfrm xmlns:a="http://schemas.openxmlformats.org/drawingml/2006/main">
          <a:off x="4813" y="0"/>
          <a:ext cx="330468" cy="2857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b="1" baseline="0">
              <a:solidFill>
                <a:schemeClr val="tx1">
                  <a:lumMod val="50000"/>
                  <a:lumOff val="50000"/>
                </a:schemeClr>
              </a:solidFill>
            </a:rPr>
            <a:t>(%)</a:t>
          </a:r>
          <a:endParaRPr lang="pt-BR" sz="1000" b="1">
            <a:solidFill>
              <a:schemeClr val="tx1">
                <a:lumMod val="50000"/>
                <a:lumOff val="50000"/>
              </a:schemeClr>
            </a:solidFill>
          </a:endParaRPr>
        </a:p>
      </cdr:txBody>
    </cdr:sp>
  </cdr:relSizeAnchor>
  <cdr:relSizeAnchor xmlns:cdr="http://schemas.openxmlformats.org/drawingml/2006/chartDrawing">
    <cdr:from>
      <cdr:x>0</cdr:x>
      <cdr:y>0.88889</cdr:y>
    </cdr:from>
    <cdr:to>
      <cdr:x>0.21239</cdr:x>
      <cdr:y>0.96667</cdr:y>
    </cdr:to>
    <cdr:sp macro="" textlink="">
      <cdr:nvSpPr>
        <cdr:cNvPr id="3" name="CaixaDeTexto 2"/>
        <cdr:cNvSpPr txBox="1"/>
      </cdr:nvSpPr>
      <cdr:spPr>
        <a:xfrm xmlns:a="http://schemas.openxmlformats.org/drawingml/2006/main">
          <a:off x="0" y="2438400"/>
          <a:ext cx="914400" cy="21336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IBGE/SIS</a:t>
          </a:r>
        </a:p>
      </cdr:txBody>
    </cdr:sp>
  </cdr:relSizeAnchor>
</c:userShapes>
</file>

<file path=xl/drawings/drawing157.xml><?xml version="1.0" encoding="utf-8"?>
<xdr:wsDr xmlns:xdr="http://schemas.openxmlformats.org/drawingml/2006/spreadsheetDrawing" xmlns:a="http://schemas.openxmlformats.org/drawingml/2006/main">
  <xdr:twoCellAnchor editAs="absolute">
    <xdr:from>
      <xdr:col>7</xdr:col>
      <xdr:colOff>133350</xdr:colOff>
      <xdr:row>36</xdr:row>
      <xdr:rowOff>38100</xdr:rowOff>
    </xdr:from>
    <xdr:to>
      <xdr:col>17</xdr:col>
      <xdr:colOff>361950</xdr:colOff>
      <xdr:row>50</xdr:row>
      <xdr:rowOff>114300</xdr:rowOff>
    </xdr:to>
    <xdr:graphicFrame macro="">
      <xdr:nvGraphicFramePr>
        <xdr:cNvPr id="3" name="Gráfico 2">
          <a:extLst>
            <a:ext uri="{FF2B5EF4-FFF2-40B4-BE49-F238E27FC236}">
              <a16:creationId xmlns:a16="http://schemas.microsoft.com/office/drawing/2014/main" id="{2C72BF51-0485-41DB-9212-C35F148F6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8.xml><?xml version="1.0" encoding="utf-8"?>
<xdr:wsDr xmlns:xdr="http://schemas.openxmlformats.org/drawingml/2006/spreadsheetDrawing" xmlns:a="http://schemas.openxmlformats.org/drawingml/2006/main">
  <xdr:twoCellAnchor>
    <xdr:from>
      <xdr:col>2</xdr:col>
      <xdr:colOff>272415</xdr:colOff>
      <xdr:row>29</xdr:row>
      <xdr:rowOff>53340</xdr:rowOff>
    </xdr:from>
    <xdr:to>
      <xdr:col>9</xdr:col>
      <xdr:colOff>577215</xdr:colOff>
      <xdr:row>44</xdr:row>
      <xdr:rowOff>17145</xdr:rowOff>
    </xdr:to>
    <xdr:graphicFrame macro="">
      <xdr:nvGraphicFramePr>
        <xdr:cNvPr id="2" name="Gráfico 1">
          <a:extLst>
            <a:ext uri="{FF2B5EF4-FFF2-40B4-BE49-F238E27FC236}">
              <a16:creationId xmlns:a16="http://schemas.microsoft.com/office/drawing/2014/main" id="{123BA6E6-7E8A-42CC-90D6-8440661B2A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552450</xdr:colOff>
      <xdr:row>29</xdr:row>
      <xdr:rowOff>152400</xdr:rowOff>
    </xdr:from>
    <xdr:to>
      <xdr:col>19</xdr:col>
      <xdr:colOff>247650</xdr:colOff>
      <xdr:row>44</xdr:row>
      <xdr:rowOff>38100</xdr:rowOff>
    </xdr:to>
    <xdr:graphicFrame macro="">
      <xdr:nvGraphicFramePr>
        <xdr:cNvPr id="3" name="Gráfico 2">
          <a:extLst>
            <a:ext uri="{FF2B5EF4-FFF2-40B4-BE49-F238E27FC236}">
              <a16:creationId xmlns:a16="http://schemas.microsoft.com/office/drawing/2014/main" id="{9B1B3B56-BA01-4B1D-9C70-1FC9818D16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9.xml><?xml version="1.0" encoding="utf-8"?>
<c:userShapes xmlns:c="http://schemas.openxmlformats.org/drawingml/2006/chart">
  <cdr:relSizeAnchor xmlns:cdr="http://schemas.openxmlformats.org/drawingml/2006/chartDrawing">
    <cdr:from>
      <cdr:x>0.01667</cdr:x>
      <cdr:y>0.88612</cdr:y>
    </cdr:from>
    <cdr:to>
      <cdr:x>0.245</cdr:x>
      <cdr:y>0.9639</cdr:y>
    </cdr:to>
    <cdr:sp macro="" textlink="">
      <cdr:nvSpPr>
        <cdr:cNvPr id="2" name="CaixaDeTexto 1"/>
        <cdr:cNvSpPr txBox="1"/>
      </cdr:nvSpPr>
      <cdr:spPr>
        <a:xfrm xmlns:a="http://schemas.openxmlformats.org/drawingml/2006/main">
          <a:off x="76200" y="2533789"/>
          <a:ext cx="1043925" cy="22240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IBGE/SIDRA</a:t>
          </a:r>
        </a:p>
      </cdr:txBody>
    </cdr:sp>
  </cdr:relSizeAnchor>
</c:userShapes>
</file>

<file path=xl/drawings/drawing160.xml><?xml version="1.0" encoding="utf-8"?>
<xdr:wsDr xmlns:xdr="http://schemas.openxmlformats.org/drawingml/2006/spreadsheetDrawing" xmlns:a="http://schemas.openxmlformats.org/drawingml/2006/main">
  <xdr:twoCellAnchor>
    <xdr:from>
      <xdr:col>0</xdr:col>
      <xdr:colOff>62865</xdr:colOff>
      <xdr:row>28</xdr:row>
      <xdr:rowOff>34290</xdr:rowOff>
    </xdr:from>
    <xdr:to>
      <xdr:col>7</xdr:col>
      <xdr:colOff>367665</xdr:colOff>
      <xdr:row>42</xdr:row>
      <xdr:rowOff>188595</xdr:rowOff>
    </xdr:to>
    <xdr:graphicFrame macro="">
      <xdr:nvGraphicFramePr>
        <xdr:cNvPr id="2" name="Gráfico 1">
          <a:extLst>
            <a:ext uri="{FF2B5EF4-FFF2-40B4-BE49-F238E27FC236}">
              <a16:creationId xmlns:a16="http://schemas.microsoft.com/office/drawing/2014/main" id="{6B581BB7-AFD7-4B09-87B1-60FA0F4D1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1.xml><?xml version="1.0" encoding="utf-8"?>
<c:userShapes xmlns:c="http://schemas.openxmlformats.org/drawingml/2006/chart">
  <cdr:relSizeAnchor xmlns:cdr="http://schemas.openxmlformats.org/drawingml/2006/chartDrawing">
    <cdr:from>
      <cdr:x>0</cdr:x>
      <cdr:y>0.8895</cdr:y>
    </cdr:from>
    <cdr:to>
      <cdr:x>0.22833</cdr:x>
      <cdr:y>0.96728</cdr:y>
    </cdr:to>
    <cdr:sp macro="" textlink="">
      <cdr:nvSpPr>
        <cdr:cNvPr id="2" name="CaixaDeTexto 1"/>
        <cdr:cNvSpPr txBox="1"/>
      </cdr:nvSpPr>
      <cdr:spPr>
        <a:xfrm xmlns:a="http://schemas.openxmlformats.org/drawingml/2006/main">
          <a:off x="0" y="2509540"/>
          <a:ext cx="1043925" cy="21944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IBGE/SIDRA</a:t>
          </a:r>
        </a:p>
      </cdr:txBody>
    </cdr:sp>
  </cdr:relSizeAnchor>
</c:userShapes>
</file>

<file path=xl/drawings/drawing162.xml><?xml version="1.0" encoding="utf-8"?>
<xdr:wsDr xmlns:xdr="http://schemas.openxmlformats.org/drawingml/2006/spreadsheetDrawing" xmlns:a="http://schemas.openxmlformats.org/drawingml/2006/main">
  <xdr:twoCellAnchor>
    <xdr:from>
      <xdr:col>10</xdr:col>
      <xdr:colOff>480060</xdr:colOff>
      <xdr:row>17</xdr:row>
      <xdr:rowOff>167639</xdr:rowOff>
    </xdr:from>
    <xdr:to>
      <xdr:col>18</xdr:col>
      <xdr:colOff>175260</xdr:colOff>
      <xdr:row>33</xdr:row>
      <xdr:rowOff>47624</xdr:rowOff>
    </xdr:to>
    <xdr:graphicFrame macro="">
      <xdr:nvGraphicFramePr>
        <xdr:cNvPr id="2" name="Gráfico 1">
          <a:extLst>
            <a:ext uri="{FF2B5EF4-FFF2-40B4-BE49-F238E27FC236}">
              <a16:creationId xmlns:a16="http://schemas.microsoft.com/office/drawing/2014/main" id="{65642DDC-C51D-40DB-B266-60A93A8FA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34</xdr:row>
      <xdr:rowOff>0</xdr:rowOff>
    </xdr:from>
    <xdr:to>
      <xdr:col>1</xdr:col>
      <xdr:colOff>9525</xdr:colOff>
      <xdr:row>34</xdr:row>
      <xdr:rowOff>9525</xdr:rowOff>
    </xdr:to>
    <xdr:pic>
      <xdr:nvPicPr>
        <xdr:cNvPr id="10" name="resultadoDataTable4:j_id91">
          <a:extLst>
            <a:ext uri="{FF2B5EF4-FFF2-40B4-BE49-F238E27FC236}">
              <a16:creationId xmlns:a16="http://schemas.microsoft.com/office/drawing/2014/main" id="{925850D4-CAD2-4F4A-B36F-F80755D5807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9344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142875</xdr:colOff>
      <xdr:row>36</xdr:row>
      <xdr:rowOff>142875</xdr:rowOff>
    </xdr:to>
    <xdr:pic>
      <xdr:nvPicPr>
        <xdr:cNvPr id="11" name="Imagem 10">
          <a:extLst>
            <a:ext uri="{FF2B5EF4-FFF2-40B4-BE49-F238E27FC236}">
              <a16:creationId xmlns:a16="http://schemas.microsoft.com/office/drawing/2014/main" id="{52B29FFB-1D6F-4907-9485-4BC83027D0F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142875</xdr:colOff>
      <xdr:row>36</xdr:row>
      <xdr:rowOff>142875</xdr:rowOff>
    </xdr:to>
    <xdr:pic>
      <xdr:nvPicPr>
        <xdr:cNvPr id="12" name="Imagem 11">
          <a:extLst>
            <a:ext uri="{FF2B5EF4-FFF2-40B4-BE49-F238E27FC236}">
              <a16:creationId xmlns:a16="http://schemas.microsoft.com/office/drawing/2014/main" id="{71948F26-9F91-4EF2-B924-5C4A6D582BC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xdr:row>
      <xdr:rowOff>0</xdr:rowOff>
    </xdr:from>
    <xdr:to>
      <xdr:col>3</xdr:col>
      <xdr:colOff>142875</xdr:colOff>
      <xdr:row>36</xdr:row>
      <xdr:rowOff>142875</xdr:rowOff>
    </xdr:to>
    <xdr:pic>
      <xdr:nvPicPr>
        <xdr:cNvPr id="13" name="Imagem 12">
          <a:extLst>
            <a:ext uri="{FF2B5EF4-FFF2-40B4-BE49-F238E27FC236}">
              <a16:creationId xmlns:a16="http://schemas.microsoft.com/office/drawing/2014/main" id="{AF489B39-6D7B-440B-987B-926FA1E5464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288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36</xdr:row>
      <xdr:rowOff>0</xdr:rowOff>
    </xdr:from>
    <xdr:to>
      <xdr:col>4</xdr:col>
      <xdr:colOff>142875</xdr:colOff>
      <xdr:row>36</xdr:row>
      <xdr:rowOff>142875</xdr:rowOff>
    </xdr:to>
    <xdr:pic>
      <xdr:nvPicPr>
        <xdr:cNvPr id="14" name="Imagem 13">
          <a:extLst>
            <a:ext uri="{FF2B5EF4-FFF2-40B4-BE49-F238E27FC236}">
              <a16:creationId xmlns:a16="http://schemas.microsoft.com/office/drawing/2014/main" id="{52E5DB1F-2726-4C5F-AFCC-224E872BAC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384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xdr:row>
      <xdr:rowOff>0</xdr:rowOff>
    </xdr:from>
    <xdr:to>
      <xdr:col>5</xdr:col>
      <xdr:colOff>142875</xdr:colOff>
      <xdr:row>36</xdr:row>
      <xdr:rowOff>142875</xdr:rowOff>
    </xdr:to>
    <xdr:pic>
      <xdr:nvPicPr>
        <xdr:cNvPr id="15" name="Imagem 14">
          <a:extLst>
            <a:ext uri="{FF2B5EF4-FFF2-40B4-BE49-F238E27FC236}">
              <a16:creationId xmlns:a16="http://schemas.microsoft.com/office/drawing/2014/main" id="{86B3E1B4-A451-43F4-89EB-44A6F0EBA0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480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36</xdr:row>
      <xdr:rowOff>0</xdr:rowOff>
    </xdr:from>
    <xdr:to>
      <xdr:col>6</xdr:col>
      <xdr:colOff>142875</xdr:colOff>
      <xdr:row>36</xdr:row>
      <xdr:rowOff>142875</xdr:rowOff>
    </xdr:to>
    <xdr:pic>
      <xdr:nvPicPr>
        <xdr:cNvPr id="16" name="Imagem 15">
          <a:extLst>
            <a:ext uri="{FF2B5EF4-FFF2-40B4-BE49-F238E27FC236}">
              <a16:creationId xmlns:a16="http://schemas.microsoft.com/office/drawing/2014/main" id="{F05846A6-5A17-4857-A122-CC6285062B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76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xdr:row>
      <xdr:rowOff>0</xdr:rowOff>
    </xdr:from>
    <xdr:to>
      <xdr:col>7</xdr:col>
      <xdr:colOff>142875</xdr:colOff>
      <xdr:row>36</xdr:row>
      <xdr:rowOff>142875</xdr:rowOff>
    </xdr:to>
    <xdr:pic>
      <xdr:nvPicPr>
        <xdr:cNvPr id="17" name="Imagem 16">
          <a:extLst>
            <a:ext uri="{FF2B5EF4-FFF2-40B4-BE49-F238E27FC236}">
              <a16:creationId xmlns:a16="http://schemas.microsoft.com/office/drawing/2014/main" id="{8D587050-C822-4329-9D8A-34E81A6FA7B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672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36</xdr:row>
      <xdr:rowOff>0</xdr:rowOff>
    </xdr:from>
    <xdr:to>
      <xdr:col>8</xdr:col>
      <xdr:colOff>142875</xdr:colOff>
      <xdr:row>36</xdr:row>
      <xdr:rowOff>142875</xdr:rowOff>
    </xdr:to>
    <xdr:pic>
      <xdr:nvPicPr>
        <xdr:cNvPr id="18" name="Imagem 17">
          <a:extLst>
            <a:ext uri="{FF2B5EF4-FFF2-40B4-BE49-F238E27FC236}">
              <a16:creationId xmlns:a16="http://schemas.microsoft.com/office/drawing/2014/main" id="{975B3D32-6894-4094-859D-49D1F2A76A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768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36</xdr:row>
      <xdr:rowOff>0</xdr:rowOff>
    </xdr:from>
    <xdr:to>
      <xdr:col>9</xdr:col>
      <xdr:colOff>142875</xdr:colOff>
      <xdr:row>36</xdr:row>
      <xdr:rowOff>142875</xdr:rowOff>
    </xdr:to>
    <xdr:pic>
      <xdr:nvPicPr>
        <xdr:cNvPr id="19" name="Imagem 18">
          <a:extLst>
            <a:ext uri="{FF2B5EF4-FFF2-40B4-BE49-F238E27FC236}">
              <a16:creationId xmlns:a16="http://schemas.microsoft.com/office/drawing/2014/main" id="{3DD0B9FD-24B7-456F-BCC2-55EB7DE2A89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864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36</xdr:row>
      <xdr:rowOff>0</xdr:rowOff>
    </xdr:from>
    <xdr:to>
      <xdr:col>10</xdr:col>
      <xdr:colOff>142875</xdr:colOff>
      <xdr:row>36</xdr:row>
      <xdr:rowOff>142875</xdr:rowOff>
    </xdr:to>
    <xdr:pic>
      <xdr:nvPicPr>
        <xdr:cNvPr id="20" name="Imagem 19">
          <a:extLst>
            <a:ext uri="{FF2B5EF4-FFF2-40B4-BE49-F238E27FC236}">
              <a16:creationId xmlns:a16="http://schemas.microsoft.com/office/drawing/2014/main" id="{6291E11D-0C44-4FE8-B41B-8042DE28C9B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960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36</xdr:row>
      <xdr:rowOff>0</xdr:rowOff>
    </xdr:from>
    <xdr:to>
      <xdr:col>11</xdr:col>
      <xdr:colOff>142875</xdr:colOff>
      <xdr:row>36</xdr:row>
      <xdr:rowOff>142875</xdr:rowOff>
    </xdr:to>
    <xdr:pic>
      <xdr:nvPicPr>
        <xdr:cNvPr id="21" name="Imagem 20">
          <a:extLst>
            <a:ext uri="{FF2B5EF4-FFF2-40B4-BE49-F238E27FC236}">
              <a16:creationId xmlns:a16="http://schemas.microsoft.com/office/drawing/2014/main" id="{59E9F6AA-921A-4DCE-AC18-646CFA7E45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056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36</xdr:row>
      <xdr:rowOff>0</xdr:rowOff>
    </xdr:from>
    <xdr:to>
      <xdr:col>12</xdr:col>
      <xdr:colOff>142875</xdr:colOff>
      <xdr:row>36</xdr:row>
      <xdr:rowOff>142875</xdr:rowOff>
    </xdr:to>
    <xdr:pic>
      <xdr:nvPicPr>
        <xdr:cNvPr id="22" name="Imagem 21">
          <a:extLst>
            <a:ext uri="{FF2B5EF4-FFF2-40B4-BE49-F238E27FC236}">
              <a16:creationId xmlns:a16="http://schemas.microsoft.com/office/drawing/2014/main" id="{963D2402-33AF-41FC-AEFF-F91012CAB09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152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36</xdr:row>
      <xdr:rowOff>0</xdr:rowOff>
    </xdr:from>
    <xdr:to>
      <xdr:col>13</xdr:col>
      <xdr:colOff>142875</xdr:colOff>
      <xdr:row>36</xdr:row>
      <xdr:rowOff>142875</xdr:rowOff>
    </xdr:to>
    <xdr:pic>
      <xdr:nvPicPr>
        <xdr:cNvPr id="23" name="Imagem 22">
          <a:extLst>
            <a:ext uri="{FF2B5EF4-FFF2-40B4-BE49-F238E27FC236}">
              <a16:creationId xmlns:a16="http://schemas.microsoft.com/office/drawing/2014/main" id="{23F73513-6A31-4CA8-970B-CC014A0BE2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248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36</xdr:row>
      <xdr:rowOff>0</xdr:rowOff>
    </xdr:from>
    <xdr:to>
      <xdr:col>14</xdr:col>
      <xdr:colOff>142875</xdr:colOff>
      <xdr:row>36</xdr:row>
      <xdr:rowOff>142875</xdr:rowOff>
    </xdr:to>
    <xdr:pic>
      <xdr:nvPicPr>
        <xdr:cNvPr id="24" name="Imagem 23">
          <a:extLst>
            <a:ext uri="{FF2B5EF4-FFF2-40B4-BE49-F238E27FC236}">
              <a16:creationId xmlns:a16="http://schemas.microsoft.com/office/drawing/2014/main" id="{B6F32C28-2E2A-4F14-9383-97D42674736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344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36</xdr:row>
      <xdr:rowOff>0</xdr:rowOff>
    </xdr:from>
    <xdr:to>
      <xdr:col>15</xdr:col>
      <xdr:colOff>142875</xdr:colOff>
      <xdr:row>36</xdr:row>
      <xdr:rowOff>142875</xdr:rowOff>
    </xdr:to>
    <xdr:pic>
      <xdr:nvPicPr>
        <xdr:cNvPr id="25" name="Imagem 24">
          <a:extLst>
            <a:ext uri="{FF2B5EF4-FFF2-40B4-BE49-F238E27FC236}">
              <a16:creationId xmlns:a16="http://schemas.microsoft.com/office/drawing/2014/main" id="{2136686C-08E6-4B69-9323-53F90865D1D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440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36</xdr:row>
      <xdr:rowOff>0</xdr:rowOff>
    </xdr:from>
    <xdr:to>
      <xdr:col>16</xdr:col>
      <xdr:colOff>142875</xdr:colOff>
      <xdr:row>36</xdr:row>
      <xdr:rowOff>142875</xdr:rowOff>
    </xdr:to>
    <xdr:pic>
      <xdr:nvPicPr>
        <xdr:cNvPr id="26" name="Imagem 25">
          <a:extLst>
            <a:ext uri="{FF2B5EF4-FFF2-40B4-BE49-F238E27FC236}">
              <a16:creationId xmlns:a16="http://schemas.microsoft.com/office/drawing/2014/main" id="{92E18B27-5619-4C82-81DB-33D35B5634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536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36</xdr:row>
      <xdr:rowOff>0</xdr:rowOff>
    </xdr:from>
    <xdr:to>
      <xdr:col>17</xdr:col>
      <xdr:colOff>142875</xdr:colOff>
      <xdr:row>36</xdr:row>
      <xdr:rowOff>142875</xdr:rowOff>
    </xdr:to>
    <xdr:pic>
      <xdr:nvPicPr>
        <xdr:cNvPr id="27" name="Imagem 26">
          <a:extLst>
            <a:ext uri="{FF2B5EF4-FFF2-40B4-BE49-F238E27FC236}">
              <a16:creationId xmlns:a16="http://schemas.microsoft.com/office/drawing/2014/main" id="{083CB96E-6BE1-4B20-96F0-10B3694109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763250" y="9734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9525</xdr:colOff>
      <xdr:row>34</xdr:row>
      <xdr:rowOff>9525</xdr:rowOff>
    </xdr:to>
    <xdr:pic>
      <xdr:nvPicPr>
        <xdr:cNvPr id="28" name="resultadoDataTable4:j_id91">
          <a:extLst>
            <a:ext uri="{FF2B5EF4-FFF2-40B4-BE49-F238E27FC236}">
              <a16:creationId xmlns:a16="http://schemas.microsoft.com/office/drawing/2014/main" id="{AE85BE1F-0557-46F2-AD33-7B00D90515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724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142875</xdr:colOff>
      <xdr:row>36</xdr:row>
      <xdr:rowOff>142875</xdr:rowOff>
    </xdr:to>
    <xdr:pic>
      <xdr:nvPicPr>
        <xdr:cNvPr id="29" name="Imagem 28">
          <a:extLst>
            <a:ext uri="{FF2B5EF4-FFF2-40B4-BE49-F238E27FC236}">
              <a16:creationId xmlns:a16="http://schemas.microsoft.com/office/drawing/2014/main" id="{23DF06A1-30E4-4A80-B346-B5916ABC890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142875</xdr:colOff>
      <xdr:row>36</xdr:row>
      <xdr:rowOff>142875</xdr:rowOff>
    </xdr:to>
    <xdr:pic>
      <xdr:nvPicPr>
        <xdr:cNvPr id="30" name="Imagem 29">
          <a:extLst>
            <a:ext uri="{FF2B5EF4-FFF2-40B4-BE49-F238E27FC236}">
              <a16:creationId xmlns:a16="http://schemas.microsoft.com/office/drawing/2014/main" id="{18E4CA19-0F06-4776-9EAC-E037487B6E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xdr:row>
      <xdr:rowOff>0</xdr:rowOff>
    </xdr:from>
    <xdr:to>
      <xdr:col>3</xdr:col>
      <xdr:colOff>142875</xdr:colOff>
      <xdr:row>36</xdr:row>
      <xdr:rowOff>142875</xdr:rowOff>
    </xdr:to>
    <xdr:pic>
      <xdr:nvPicPr>
        <xdr:cNvPr id="31" name="Imagem 30">
          <a:extLst>
            <a:ext uri="{FF2B5EF4-FFF2-40B4-BE49-F238E27FC236}">
              <a16:creationId xmlns:a16="http://schemas.microsoft.com/office/drawing/2014/main" id="{D2498804-B23A-432F-A61F-AE2F0DF0442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288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36</xdr:row>
      <xdr:rowOff>0</xdr:rowOff>
    </xdr:from>
    <xdr:to>
      <xdr:col>4</xdr:col>
      <xdr:colOff>142875</xdr:colOff>
      <xdr:row>36</xdr:row>
      <xdr:rowOff>142875</xdr:rowOff>
    </xdr:to>
    <xdr:pic>
      <xdr:nvPicPr>
        <xdr:cNvPr id="32" name="Imagem 31">
          <a:extLst>
            <a:ext uri="{FF2B5EF4-FFF2-40B4-BE49-F238E27FC236}">
              <a16:creationId xmlns:a16="http://schemas.microsoft.com/office/drawing/2014/main" id="{870CCCA0-EDDA-4290-B926-C068ECA36E4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384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xdr:row>
      <xdr:rowOff>0</xdr:rowOff>
    </xdr:from>
    <xdr:to>
      <xdr:col>5</xdr:col>
      <xdr:colOff>142875</xdr:colOff>
      <xdr:row>36</xdr:row>
      <xdr:rowOff>142875</xdr:rowOff>
    </xdr:to>
    <xdr:pic>
      <xdr:nvPicPr>
        <xdr:cNvPr id="33" name="Imagem 32">
          <a:extLst>
            <a:ext uri="{FF2B5EF4-FFF2-40B4-BE49-F238E27FC236}">
              <a16:creationId xmlns:a16="http://schemas.microsoft.com/office/drawing/2014/main" id="{D88F9AD0-3DE0-4BBC-9BFF-7E40E2FEC9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480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36</xdr:row>
      <xdr:rowOff>0</xdr:rowOff>
    </xdr:from>
    <xdr:to>
      <xdr:col>6</xdr:col>
      <xdr:colOff>142875</xdr:colOff>
      <xdr:row>36</xdr:row>
      <xdr:rowOff>142875</xdr:rowOff>
    </xdr:to>
    <xdr:pic>
      <xdr:nvPicPr>
        <xdr:cNvPr id="34" name="Imagem 33">
          <a:extLst>
            <a:ext uri="{FF2B5EF4-FFF2-40B4-BE49-F238E27FC236}">
              <a16:creationId xmlns:a16="http://schemas.microsoft.com/office/drawing/2014/main" id="{BE8B5D09-5C88-4506-BD88-E17FA01F0C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76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xdr:row>
      <xdr:rowOff>0</xdr:rowOff>
    </xdr:from>
    <xdr:to>
      <xdr:col>7</xdr:col>
      <xdr:colOff>142875</xdr:colOff>
      <xdr:row>36</xdr:row>
      <xdr:rowOff>142875</xdr:rowOff>
    </xdr:to>
    <xdr:pic>
      <xdr:nvPicPr>
        <xdr:cNvPr id="35" name="Imagem 34">
          <a:extLst>
            <a:ext uri="{FF2B5EF4-FFF2-40B4-BE49-F238E27FC236}">
              <a16:creationId xmlns:a16="http://schemas.microsoft.com/office/drawing/2014/main" id="{B4AF38C7-3463-4A57-AE23-356D266235F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672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36</xdr:row>
      <xdr:rowOff>0</xdr:rowOff>
    </xdr:from>
    <xdr:to>
      <xdr:col>8</xdr:col>
      <xdr:colOff>142875</xdr:colOff>
      <xdr:row>36</xdr:row>
      <xdr:rowOff>142875</xdr:rowOff>
    </xdr:to>
    <xdr:pic>
      <xdr:nvPicPr>
        <xdr:cNvPr id="36" name="Imagem 35">
          <a:extLst>
            <a:ext uri="{FF2B5EF4-FFF2-40B4-BE49-F238E27FC236}">
              <a16:creationId xmlns:a16="http://schemas.microsoft.com/office/drawing/2014/main" id="{289A5E53-0502-414E-A302-37ADB8112E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768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36</xdr:row>
      <xdr:rowOff>0</xdr:rowOff>
    </xdr:from>
    <xdr:to>
      <xdr:col>9</xdr:col>
      <xdr:colOff>142875</xdr:colOff>
      <xdr:row>36</xdr:row>
      <xdr:rowOff>142875</xdr:rowOff>
    </xdr:to>
    <xdr:pic>
      <xdr:nvPicPr>
        <xdr:cNvPr id="37" name="Imagem 36">
          <a:extLst>
            <a:ext uri="{FF2B5EF4-FFF2-40B4-BE49-F238E27FC236}">
              <a16:creationId xmlns:a16="http://schemas.microsoft.com/office/drawing/2014/main" id="{7D37FB1D-ED6F-4F1C-85EA-73DEDC147A0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864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36</xdr:row>
      <xdr:rowOff>0</xdr:rowOff>
    </xdr:from>
    <xdr:to>
      <xdr:col>10</xdr:col>
      <xdr:colOff>142875</xdr:colOff>
      <xdr:row>36</xdr:row>
      <xdr:rowOff>142875</xdr:rowOff>
    </xdr:to>
    <xdr:pic>
      <xdr:nvPicPr>
        <xdr:cNvPr id="38" name="Imagem 37">
          <a:extLst>
            <a:ext uri="{FF2B5EF4-FFF2-40B4-BE49-F238E27FC236}">
              <a16:creationId xmlns:a16="http://schemas.microsoft.com/office/drawing/2014/main" id="{4B68C243-E330-4FC8-842F-36BE9FA9E7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960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36</xdr:row>
      <xdr:rowOff>0</xdr:rowOff>
    </xdr:from>
    <xdr:to>
      <xdr:col>11</xdr:col>
      <xdr:colOff>142875</xdr:colOff>
      <xdr:row>36</xdr:row>
      <xdr:rowOff>142875</xdr:rowOff>
    </xdr:to>
    <xdr:pic>
      <xdr:nvPicPr>
        <xdr:cNvPr id="39" name="Imagem 38">
          <a:extLst>
            <a:ext uri="{FF2B5EF4-FFF2-40B4-BE49-F238E27FC236}">
              <a16:creationId xmlns:a16="http://schemas.microsoft.com/office/drawing/2014/main" id="{B4BFC090-A7EB-4282-A857-F4CC2D80B4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056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36</xdr:row>
      <xdr:rowOff>0</xdr:rowOff>
    </xdr:from>
    <xdr:to>
      <xdr:col>12</xdr:col>
      <xdr:colOff>142875</xdr:colOff>
      <xdr:row>36</xdr:row>
      <xdr:rowOff>142875</xdr:rowOff>
    </xdr:to>
    <xdr:pic>
      <xdr:nvPicPr>
        <xdr:cNvPr id="40" name="Imagem 39">
          <a:extLst>
            <a:ext uri="{FF2B5EF4-FFF2-40B4-BE49-F238E27FC236}">
              <a16:creationId xmlns:a16="http://schemas.microsoft.com/office/drawing/2014/main" id="{11CED8AD-36D8-45BB-A733-A3A3331481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152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36</xdr:row>
      <xdr:rowOff>0</xdr:rowOff>
    </xdr:from>
    <xdr:to>
      <xdr:col>13</xdr:col>
      <xdr:colOff>142875</xdr:colOff>
      <xdr:row>36</xdr:row>
      <xdr:rowOff>142875</xdr:rowOff>
    </xdr:to>
    <xdr:pic>
      <xdr:nvPicPr>
        <xdr:cNvPr id="41" name="Imagem 40">
          <a:extLst>
            <a:ext uri="{FF2B5EF4-FFF2-40B4-BE49-F238E27FC236}">
              <a16:creationId xmlns:a16="http://schemas.microsoft.com/office/drawing/2014/main" id="{27F65AC8-22B4-49F8-B802-C3C327B85B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248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36</xdr:row>
      <xdr:rowOff>0</xdr:rowOff>
    </xdr:from>
    <xdr:to>
      <xdr:col>14</xdr:col>
      <xdr:colOff>142875</xdr:colOff>
      <xdr:row>36</xdr:row>
      <xdr:rowOff>142875</xdr:rowOff>
    </xdr:to>
    <xdr:pic>
      <xdr:nvPicPr>
        <xdr:cNvPr id="42" name="Imagem 41">
          <a:extLst>
            <a:ext uri="{FF2B5EF4-FFF2-40B4-BE49-F238E27FC236}">
              <a16:creationId xmlns:a16="http://schemas.microsoft.com/office/drawing/2014/main" id="{9E59249A-AB4B-486C-A718-6255FCF0B7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344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36</xdr:row>
      <xdr:rowOff>0</xdr:rowOff>
    </xdr:from>
    <xdr:to>
      <xdr:col>15</xdr:col>
      <xdr:colOff>142875</xdr:colOff>
      <xdr:row>36</xdr:row>
      <xdr:rowOff>142875</xdr:rowOff>
    </xdr:to>
    <xdr:pic>
      <xdr:nvPicPr>
        <xdr:cNvPr id="43" name="Imagem 42">
          <a:extLst>
            <a:ext uri="{FF2B5EF4-FFF2-40B4-BE49-F238E27FC236}">
              <a16:creationId xmlns:a16="http://schemas.microsoft.com/office/drawing/2014/main" id="{2A4E3250-FCA8-42BA-A56F-DD77C18C70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440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36</xdr:row>
      <xdr:rowOff>0</xdr:rowOff>
    </xdr:from>
    <xdr:to>
      <xdr:col>16</xdr:col>
      <xdr:colOff>142875</xdr:colOff>
      <xdr:row>36</xdr:row>
      <xdr:rowOff>142875</xdr:rowOff>
    </xdr:to>
    <xdr:pic>
      <xdr:nvPicPr>
        <xdr:cNvPr id="44" name="Imagem 43">
          <a:extLst>
            <a:ext uri="{FF2B5EF4-FFF2-40B4-BE49-F238E27FC236}">
              <a16:creationId xmlns:a16="http://schemas.microsoft.com/office/drawing/2014/main" id="{38CDDC5D-EDAB-4380-92F1-0098033857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536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36</xdr:row>
      <xdr:rowOff>0</xdr:rowOff>
    </xdr:from>
    <xdr:to>
      <xdr:col>17</xdr:col>
      <xdr:colOff>142875</xdr:colOff>
      <xdr:row>36</xdr:row>
      <xdr:rowOff>142875</xdr:rowOff>
    </xdr:to>
    <xdr:pic>
      <xdr:nvPicPr>
        <xdr:cNvPr id="45" name="Imagem 44">
          <a:extLst>
            <a:ext uri="{FF2B5EF4-FFF2-40B4-BE49-F238E27FC236}">
              <a16:creationId xmlns:a16="http://schemas.microsoft.com/office/drawing/2014/main" id="{999885BC-52A7-4AE4-B6C1-BF9E61E830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763250" y="6115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3.xml><?xml version="1.0" encoding="utf-8"?>
<c:userShapes xmlns:c="http://schemas.openxmlformats.org/drawingml/2006/chart">
  <cdr:relSizeAnchor xmlns:cdr="http://schemas.openxmlformats.org/drawingml/2006/chartDrawing">
    <cdr:from>
      <cdr:x>0.01667</cdr:x>
      <cdr:y>0.88333</cdr:y>
    </cdr:from>
    <cdr:to>
      <cdr:x>0.21667</cdr:x>
      <cdr:y>0.97222</cdr:y>
    </cdr:to>
    <cdr:sp macro="" textlink="">
      <cdr:nvSpPr>
        <cdr:cNvPr id="5" name="CaixaDeTexto 4"/>
        <cdr:cNvSpPr txBox="1"/>
      </cdr:nvSpPr>
      <cdr:spPr>
        <a:xfrm xmlns:a="http://schemas.openxmlformats.org/drawingml/2006/main">
          <a:off x="76200" y="2423160"/>
          <a:ext cx="914400" cy="2438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INEP</a:t>
          </a:r>
        </a:p>
      </cdr:txBody>
    </cdr:sp>
  </cdr:relSizeAnchor>
</c:userShapes>
</file>

<file path=xl/drawings/drawing164.xml><?xml version="1.0" encoding="utf-8"?>
<xdr:wsDr xmlns:xdr="http://schemas.openxmlformats.org/drawingml/2006/spreadsheetDrawing" xmlns:a="http://schemas.openxmlformats.org/drawingml/2006/main">
  <xdr:twoCellAnchor>
    <xdr:from>
      <xdr:col>10</xdr:col>
      <xdr:colOff>480060</xdr:colOff>
      <xdr:row>17</xdr:row>
      <xdr:rowOff>167639</xdr:rowOff>
    </xdr:from>
    <xdr:to>
      <xdr:col>18</xdr:col>
      <xdr:colOff>175260</xdr:colOff>
      <xdr:row>33</xdr:row>
      <xdr:rowOff>47624</xdr:rowOff>
    </xdr:to>
    <xdr:graphicFrame macro="">
      <xdr:nvGraphicFramePr>
        <xdr:cNvPr id="2" name="Gráfico 1">
          <a:extLst>
            <a:ext uri="{FF2B5EF4-FFF2-40B4-BE49-F238E27FC236}">
              <a16:creationId xmlns:a16="http://schemas.microsoft.com/office/drawing/2014/main" id="{6F9DA99D-5FD3-4278-9F8E-136865ECB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34</xdr:row>
      <xdr:rowOff>0</xdr:rowOff>
    </xdr:from>
    <xdr:to>
      <xdr:col>1</xdr:col>
      <xdr:colOff>9525</xdr:colOff>
      <xdr:row>34</xdr:row>
      <xdr:rowOff>9525</xdr:rowOff>
    </xdr:to>
    <xdr:pic>
      <xdr:nvPicPr>
        <xdr:cNvPr id="3" name="resultadoDataTable4:j_id91">
          <a:extLst>
            <a:ext uri="{FF2B5EF4-FFF2-40B4-BE49-F238E27FC236}">
              <a16:creationId xmlns:a16="http://schemas.microsoft.com/office/drawing/2014/main" id="{DFE481A3-9329-4CF1-8E7B-F94BD3BA141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324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142875</xdr:colOff>
      <xdr:row>36</xdr:row>
      <xdr:rowOff>142875</xdr:rowOff>
    </xdr:to>
    <xdr:pic>
      <xdr:nvPicPr>
        <xdr:cNvPr id="4" name="Imagem 3">
          <a:extLst>
            <a:ext uri="{FF2B5EF4-FFF2-40B4-BE49-F238E27FC236}">
              <a16:creationId xmlns:a16="http://schemas.microsoft.com/office/drawing/2014/main" id="{2B9EC237-E189-4796-A727-59540B0FF50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142875</xdr:colOff>
      <xdr:row>36</xdr:row>
      <xdr:rowOff>142875</xdr:rowOff>
    </xdr:to>
    <xdr:pic>
      <xdr:nvPicPr>
        <xdr:cNvPr id="5" name="Imagem 4">
          <a:extLst>
            <a:ext uri="{FF2B5EF4-FFF2-40B4-BE49-F238E27FC236}">
              <a16:creationId xmlns:a16="http://schemas.microsoft.com/office/drawing/2014/main" id="{B4FCD196-82B6-425C-AD85-46B63B13235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xdr:row>
      <xdr:rowOff>0</xdr:rowOff>
    </xdr:from>
    <xdr:to>
      <xdr:col>3</xdr:col>
      <xdr:colOff>142875</xdr:colOff>
      <xdr:row>36</xdr:row>
      <xdr:rowOff>142875</xdr:rowOff>
    </xdr:to>
    <xdr:pic>
      <xdr:nvPicPr>
        <xdr:cNvPr id="6" name="Imagem 5">
          <a:extLst>
            <a:ext uri="{FF2B5EF4-FFF2-40B4-BE49-F238E27FC236}">
              <a16:creationId xmlns:a16="http://schemas.microsoft.com/office/drawing/2014/main" id="{4D01A5A0-8A32-4D64-B7C5-E81A333F2D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288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36</xdr:row>
      <xdr:rowOff>0</xdr:rowOff>
    </xdr:from>
    <xdr:to>
      <xdr:col>4</xdr:col>
      <xdr:colOff>142875</xdr:colOff>
      <xdr:row>36</xdr:row>
      <xdr:rowOff>142875</xdr:rowOff>
    </xdr:to>
    <xdr:pic>
      <xdr:nvPicPr>
        <xdr:cNvPr id="7" name="Imagem 6">
          <a:extLst>
            <a:ext uri="{FF2B5EF4-FFF2-40B4-BE49-F238E27FC236}">
              <a16:creationId xmlns:a16="http://schemas.microsoft.com/office/drawing/2014/main" id="{DF036A74-41B5-42D5-868F-8CA63ACAD90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384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xdr:row>
      <xdr:rowOff>0</xdr:rowOff>
    </xdr:from>
    <xdr:to>
      <xdr:col>5</xdr:col>
      <xdr:colOff>142875</xdr:colOff>
      <xdr:row>36</xdr:row>
      <xdr:rowOff>142875</xdr:rowOff>
    </xdr:to>
    <xdr:pic>
      <xdr:nvPicPr>
        <xdr:cNvPr id="8" name="Imagem 7">
          <a:extLst>
            <a:ext uri="{FF2B5EF4-FFF2-40B4-BE49-F238E27FC236}">
              <a16:creationId xmlns:a16="http://schemas.microsoft.com/office/drawing/2014/main" id="{C646B054-E392-44F7-A171-9CDBD650E18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480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36</xdr:row>
      <xdr:rowOff>0</xdr:rowOff>
    </xdr:from>
    <xdr:to>
      <xdr:col>6</xdr:col>
      <xdr:colOff>142875</xdr:colOff>
      <xdr:row>36</xdr:row>
      <xdr:rowOff>142875</xdr:rowOff>
    </xdr:to>
    <xdr:pic>
      <xdr:nvPicPr>
        <xdr:cNvPr id="9" name="Imagem 8">
          <a:extLst>
            <a:ext uri="{FF2B5EF4-FFF2-40B4-BE49-F238E27FC236}">
              <a16:creationId xmlns:a16="http://schemas.microsoft.com/office/drawing/2014/main" id="{0C23C81C-8C07-42B3-A9B4-69735C69E0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76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xdr:row>
      <xdr:rowOff>0</xdr:rowOff>
    </xdr:from>
    <xdr:to>
      <xdr:col>7</xdr:col>
      <xdr:colOff>142875</xdr:colOff>
      <xdr:row>36</xdr:row>
      <xdr:rowOff>142875</xdr:rowOff>
    </xdr:to>
    <xdr:pic>
      <xdr:nvPicPr>
        <xdr:cNvPr id="10" name="Imagem 9">
          <a:extLst>
            <a:ext uri="{FF2B5EF4-FFF2-40B4-BE49-F238E27FC236}">
              <a16:creationId xmlns:a16="http://schemas.microsoft.com/office/drawing/2014/main" id="{F94095F1-7346-4027-A826-1C7EB37EF1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672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36</xdr:row>
      <xdr:rowOff>0</xdr:rowOff>
    </xdr:from>
    <xdr:to>
      <xdr:col>8</xdr:col>
      <xdr:colOff>142875</xdr:colOff>
      <xdr:row>36</xdr:row>
      <xdr:rowOff>142875</xdr:rowOff>
    </xdr:to>
    <xdr:pic>
      <xdr:nvPicPr>
        <xdr:cNvPr id="11" name="Imagem 10">
          <a:extLst>
            <a:ext uri="{FF2B5EF4-FFF2-40B4-BE49-F238E27FC236}">
              <a16:creationId xmlns:a16="http://schemas.microsoft.com/office/drawing/2014/main" id="{C6FC471C-1BD8-45E7-A859-51A8CB4BDD0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768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36</xdr:row>
      <xdr:rowOff>0</xdr:rowOff>
    </xdr:from>
    <xdr:to>
      <xdr:col>9</xdr:col>
      <xdr:colOff>142875</xdr:colOff>
      <xdr:row>36</xdr:row>
      <xdr:rowOff>142875</xdr:rowOff>
    </xdr:to>
    <xdr:pic>
      <xdr:nvPicPr>
        <xdr:cNvPr id="12" name="Imagem 11">
          <a:extLst>
            <a:ext uri="{FF2B5EF4-FFF2-40B4-BE49-F238E27FC236}">
              <a16:creationId xmlns:a16="http://schemas.microsoft.com/office/drawing/2014/main" id="{B439B8E2-8FEF-4CB9-98C3-5E4359F1CFD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864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36</xdr:row>
      <xdr:rowOff>0</xdr:rowOff>
    </xdr:from>
    <xdr:to>
      <xdr:col>10</xdr:col>
      <xdr:colOff>142875</xdr:colOff>
      <xdr:row>36</xdr:row>
      <xdr:rowOff>142875</xdr:rowOff>
    </xdr:to>
    <xdr:pic>
      <xdr:nvPicPr>
        <xdr:cNvPr id="13" name="Imagem 12">
          <a:extLst>
            <a:ext uri="{FF2B5EF4-FFF2-40B4-BE49-F238E27FC236}">
              <a16:creationId xmlns:a16="http://schemas.microsoft.com/office/drawing/2014/main" id="{8D515C19-C5B6-48CC-8231-DDB92CD3581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960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36</xdr:row>
      <xdr:rowOff>0</xdr:rowOff>
    </xdr:from>
    <xdr:to>
      <xdr:col>11</xdr:col>
      <xdr:colOff>142875</xdr:colOff>
      <xdr:row>36</xdr:row>
      <xdr:rowOff>142875</xdr:rowOff>
    </xdr:to>
    <xdr:pic>
      <xdr:nvPicPr>
        <xdr:cNvPr id="14" name="Imagem 13">
          <a:extLst>
            <a:ext uri="{FF2B5EF4-FFF2-40B4-BE49-F238E27FC236}">
              <a16:creationId xmlns:a16="http://schemas.microsoft.com/office/drawing/2014/main" id="{E3C2B29A-AEA1-4BCA-A500-602BFA49A5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056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36</xdr:row>
      <xdr:rowOff>0</xdr:rowOff>
    </xdr:from>
    <xdr:to>
      <xdr:col>12</xdr:col>
      <xdr:colOff>142875</xdr:colOff>
      <xdr:row>36</xdr:row>
      <xdr:rowOff>142875</xdr:rowOff>
    </xdr:to>
    <xdr:pic>
      <xdr:nvPicPr>
        <xdr:cNvPr id="15" name="Imagem 14">
          <a:extLst>
            <a:ext uri="{FF2B5EF4-FFF2-40B4-BE49-F238E27FC236}">
              <a16:creationId xmlns:a16="http://schemas.microsoft.com/office/drawing/2014/main" id="{FF80C824-0C7B-4CFD-904A-D2F36D1E5AB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152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36</xdr:row>
      <xdr:rowOff>0</xdr:rowOff>
    </xdr:from>
    <xdr:to>
      <xdr:col>13</xdr:col>
      <xdr:colOff>142875</xdr:colOff>
      <xdr:row>36</xdr:row>
      <xdr:rowOff>142875</xdr:rowOff>
    </xdr:to>
    <xdr:pic>
      <xdr:nvPicPr>
        <xdr:cNvPr id="16" name="Imagem 15">
          <a:extLst>
            <a:ext uri="{FF2B5EF4-FFF2-40B4-BE49-F238E27FC236}">
              <a16:creationId xmlns:a16="http://schemas.microsoft.com/office/drawing/2014/main" id="{7A82A639-14F5-41ED-9736-B996C06F14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248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36</xdr:row>
      <xdr:rowOff>0</xdr:rowOff>
    </xdr:from>
    <xdr:to>
      <xdr:col>14</xdr:col>
      <xdr:colOff>142875</xdr:colOff>
      <xdr:row>36</xdr:row>
      <xdr:rowOff>142875</xdr:rowOff>
    </xdr:to>
    <xdr:pic>
      <xdr:nvPicPr>
        <xdr:cNvPr id="17" name="Imagem 16">
          <a:extLst>
            <a:ext uri="{FF2B5EF4-FFF2-40B4-BE49-F238E27FC236}">
              <a16:creationId xmlns:a16="http://schemas.microsoft.com/office/drawing/2014/main" id="{2FBA4771-D1F7-4BFF-9E75-2B32B75E77D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344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36</xdr:row>
      <xdr:rowOff>0</xdr:rowOff>
    </xdr:from>
    <xdr:to>
      <xdr:col>15</xdr:col>
      <xdr:colOff>142875</xdr:colOff>
      <xdr:row>36</xdr:row>
      <xdr:rowOff>142875</xdr:rowOff>
    </xdr:to>
    <xdr:pic>
      <xdr:nvPicPr>
        <xdr:cNvPr id="18" name="Imagem 17">
          <a:extLst>
            <a:ext uri="{FF2B5EF4-FFF2-40B4-BE49-F238E27FC236}">
              <a16:creationId xmlns:a16="http://schemas.microsoft.com/office/drawing/2014/main" id="{CE19D027-0471-440E-82B4-D47FDF756C5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440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36</xdr:row>
      <xdr:rowOff>0</xdr:rowOff>
    </xdr:from>
    <xdr:to>
      <xdr:col>16</xdr:col>
      <xdr:colOff>142875</xdr:colOff>
      <xdr:row>36</xdr:row>
      <xdr:rowOff>142875</xdr:rowOff>
    </xdr:to>
    <xdr:pic>
      <xdr:nvPicPr>
        <xdr:cNvPr id="19" name="Imagem 18">
          <a:extLst>
            <a:ext uri="{FF2B5EF4-FFF2-40B4-BE49-F238E27FC236}">
              <a16:creationId xmlns:a16="http://schemas.microsoft.com/office/drawing/2014/main" id="{E8E18278-B6A4-445A-B381-C7F2AC43C8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536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36</xdr:row>
      <xdr:rowOff>0</xdr:rowOff>
    </xdr:from>
    <xdr:to>
      <xdr:col>17</xdr:col>
      <xdr:colOff>142875</xdr:colOff>
      <xdr:row>36</xdr:row>
      <xdr:rowOff>142875</xdr:rowOff>
    </xdr:to>
    <xdr:pic>
      <xdr:nvPicPr>
        <xdr:cNvPr id="20" name="Imagem 19">
          <a:extLst>
            <a:ext uri="{FF2B5EF4-FFF2-40B4-BE49-F238E27FC236}">
              <a16:creationId xmlns:a16="http://schemas.microsoft.com/office/drawing/2014/main" id="{77B1BB77-11A3-4E23-A84C-00332AA284F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7632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9525</xdr:colOff>
      <xdr:row>34</xdr:row>
      <xdr:rowOff>9525</xdr:rowOff>
    </xdr:to>
    <xdr:pic>
      <xdr:nvPicPr>
        <xdr:cNvPr id="21" name="resultadoDataTable4:j_id91">
          <a:extLst>
            <a:ext uri="{FF2B5EF4-FFF2-40B4-BE49-F238E27FC236}">
              <a16:creationId xmlns:a16="http://schemas.microsoft.com/office/drawing/2014/main" id="{13DDD410-4A71-4CF8-B99B-3F25B79258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324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142875</xdr:colOff>
      <xdr:row>36</xdr:row>
      <xdr:rowOff>142875</xdr:rowOff>
    </xdr:to>
    <xdr:pic>
      <xdr:nvPicPr>
        <xdr:cNvPr id="22" name="Imagem 21">
          <a:extLst>
            <a:ext uri="{FF2B5EF4-FFF2-40B4-BE49-F238E27FC236}">
              <a16:creationId xmlns:a16="http://schemas.microsoft.com/office/drawing/2014/main" id="{E957DA78-872A-49DA-B21E-DC4BBC128AB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142875</xdr:colOff>
      <xdr:row>36</xdr:row>
      <xdr:rowOff>142875</xdr:rowOff>
    </xdr:to>
    <xdr:pic>
      <xdr:nvPicPr>
        <xdr:cNvPr id="23" name="Imagem 22">
          <a:extLst>
            <a:ext uri="{FF2B5EF4-FFF2-40B4-BE49-F238E27FC236}">
              <a16:creationId xmlns:a16="http://schemas.microsoft.com/office/drawing/2014/main" id="{C91F02FF-67E0-4B98-AAF6-BB94A41DF78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xdr:row>
      <xdr:rowOff>0</xdr:rowOff>
    </xdr:from>
    <xdr:to>
      <xdr:col>3</xdr:col>
      <xdr:colOff>142875</xdr:colOff>
      <xdr:row>36</xdr:row>
      <xdr:rowOff>142875</xdr:rowOff>
    </xdr:to>
    <xdr:pic>
      <xdr:nvPicPr>
        <xdr:cNvPr id="24" name="Imagem 23">
          <a:extLst>
            <a:ext uri="{FF2B5EF4-FFF2-40B4-BE49-F238E27FC236}">
              <a16:creationId xmlns:a16="http://schemas.microsoft.com/office/drawing/2014/main" id="{77CE9AA5-10CB-4FD4-9BCD-C68797104D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288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36</xdr:row>
      <xdr:rowOff>0</xdr:rowOff>
    </xdr:from>
    <xdr:to>
      <xdr:col>4</xdr:col>
      <xdr:colOff>142875</xdr:colOff>
      <xdr:row>36</xdr:row>
      <xdr:rowOff>142875</xdr:rowOff>
    </xdr:to>
    <xdr:pic>
      <xdr:nvPicPr>
        <xdr:cNvPr id="25" name="Imagem 24">
          <a:extLst>
            <a:ext uri="{FF2B5EF4-FFF2-40B4-BE49-F238E27FC236}">
              <a16:creationId xmlns:a16="http://schemas.microsoft.com/office/drawing/2014/main" id="{FE7FD641-3840-4B61-A2CC-7120EE1CFA9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384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xdr:row>
      <xdr:rowOff>0</xdr:rowOff>
    </xdr:from>
    <xdr:to>
      <xdr:col>5</xdr:col>
      <xdr:colOff>142875</xdr:colOff>
      <xdr:row>36</xdr:row>
      <xdr:rowOff>142875</xdr:rowOff>
    </xdr:to>
    <xdr:pic>
      <xdr:nvPicPr>
        <xdr:cNvPr id="26" name="Imagem 25">
          <a:extLst>
            <a:ext uri="{FF2B5EF4-FFF2-40B4-BE49-F238E27FC236}">
              <a16:creationId xmlns:a16="http://schemas.microsoft.com/office/drawing/2014/main" id="{F56F45D0-12B8-496E-8744-D4C1F33EA5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480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36</xdr:row>
      <xdr:rowOff>0</xdr:rowOff>
    </xdr:from>
    <xdr:to>
      <xdr:col>6</xdr:col>
      <xdr:colOff>142875</xdr:colOff>
      <xdr:row>36</xdr:row>
      <xdr:rowOff>142875</xdr:rowOff>
    </xdr:to>
    <xdr:pic>
      <xdr:nvPicPr>
        <xdr:cNvPr id="27" name="Imagem 26">
          <a:extLst>
            <a:ext uri="{FF2B5EF4-FFF2-40B4-BE49-F238E27FC236}">
              <a16:creationId xmlns:a16="http://schemas.microsoft.com/office/drawing/2014/main" id="{D392605E-F90C-4AB1-AAAC-717A772F7D1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76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xdr:row>
      <xdr:rowOff>0</xdr:rowOff>
    </xdr:from>
    <xdr:to>
      <xdr:col>7</xdr:col>
      <xdr:colOff>142875</xdr:colOff>
      <xdr:row>36</xdr:row>
      <xdr:rowOff>142875</xdr:rowOff>
    </xdr:to>
    <xdr:pic>
      <xdr:nvPicPr>
        <xdr:cNvPr id="28" name="Imagem 27">
          <a:extLst>
            <a:ext uri="{FF2B5EF4-FFF2-40B4-BE49-F238E27FC236}">
              <a16:creationId xmlns:a16="http://schemas.microsoft.com/office/drawing/2014/main" id="{6BC211F3-F7E0-4F6D-A93D-A41BC8F5FFE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672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36</xdr:row>
      <xdr:rowOff>0</xdr:rowOff>
    </xdr:from>
    <xdr:to>
      <xdr:col>8</xdr:col>
      <xdr:colOff>142875</xdr:colOff>
      <xdr:row>36</xdr:row>
      <xdr:rowOff>142875</xdr:rowOff>
    </xdr:to>
    <xdr:pic>
      <xdr:nvPicPr>
        <xdr:cNvPr id="29" name="Imagem 28">
          <a:extLst>
            <a:ext uri="{FF2B5EF4-FFF2-40B4-BE49-F238E27FC236}">
              <a16:creationId xmlns:a16="http://schemas.microsoft.com/office/drawing/2014/main" id="{5F1E3109-A3DD-43CB-8B5E-F71D3D06930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768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36</xdr:row>
      <xdr:rowOff>0</xdr:rowOff>
    </xdr:from>
    <xdr:to>
      <xdr:col>9</xdr:col>
      <xdr:colOff>142875</xdr:colOff>
      <xdr:row>36</xdr:row>
      <xdr:rowOff>142875</xdr:rowOff>
    </xdr:to>
    <xdr:pic>
      <xdr:nvPicPr>
        <xdr:cNvPr id="30" name="Imagem 29">
          <a:extLst>
            <a:ext uri="{FF2B5EF4-FFF2-40B4-BE49-F238E27FC236}">
              <a16:creationId xmlns:a16="http://schemas.microsoft.com/office/drawing/2014/main" id="{68B1E268-19A5-4503-9DC3-5D6824E4C59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864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36</xdr:row>
      <xdr:rowOff>0</xdr:rowOff>
    </xdr:from>
    <xdr:to>
      <xdr:col>10</xdr:col>
      <xdr:colOff>142875</xdr:colOff>
      <xdr:row>36</xdr:row>
      <xdr:rowOff>142875</xdr:rowOff>
    </xdr:to>
    <xdr:pic>
      <xdr:nvPicPr>
        <xdr:cNvPr id="31" name="Imagem 30">
          <a:extLst>
            <a:ext uri="{FF2B5EF4-FFF2-40B4-BE49-F238E27FC236}">
              <a16:creationId xmlns:a16="http://schemas.microsoft.com/office/drawing/2014/main" id="{F1DD3896-D2F7-427B-9FE2-D6BD4034CD6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960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36</xdr:row>
      <xdr:rowOff>0</xdr:rowOff>
    </xdr:from>
    <xdr:to>
      <xdr:col>11</xdr:col>
      <xdr:colOff>142875</xdr:colOff>
      <xdr:row>36</xdr:row>
      <xdr:rowOff>142875</xdr:rowOff>
    </xdr:to>
    <xdr:pic>
      <xdr:nvPicPr>
        <xdr:cNvPr id="32" name="Imagem 31">
          <a:extLst>
            <a:ext uri="{FF2B5EF4-FFF2-40B4-BE49-F238E27FC236}">
              <a16:creationId xmlns:a16="http://schemas.microsoft.com/office/drawing/2014/main" id="{80EDD512-FB9B-4DD3-B1ED-749CCE0D5E6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056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36</xdr:row>
      <xdr:rowOff>0</xdr:rowOff>
    </xdr:from>
    <xdr:to>
      <xdr:col>12</xdr:col>
      <xdr:colOff>142875</xdr:colOff>
      <xdr:row>36</xdr:row>
      <xdr:rowOff>142875</xdr:rowOff>
    </xdr:to>
    <xdr:pic>
      <xdr:nvPicPr>
        <xdr:cNvPr id="33" name="Imagem 32">
          <a:extLst>
            <a:ext uri="{FF2B5EF4-FFF2-40B4-BE49-F238E27FC236}">
              <a16:creationId xmlns:a16="http://schemas.microsoft.com/office/drawing/2014/main" id="{3FBF73EF-EF0C-473F-9CE9-CD4DADC7BF2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152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36</xdr:row>
      <xdr:rowOff>0</xdr:rowOff>
    </xdr:from>
    <xdr:to>
      <xdr:col>13</xdr:col>
      <xdr:colOff>142875</xdr:colOff>
      <xdr:row>36</xdr:row>
      <xdr:rowOff>142875</xdr:rowOff>
    </xdr:to>
    <xdr:pic>
      <xdr:nvPicPr>
        <xdr:cNvPr id="34" name="Imagem 33">
          <a:extLst>
            <a:ext uri="{FF2B5EF4-FFF2-40B4-BE49-F238E27FC236}">
              <a16:creationId xmlns:a16="http://schemas.microsoft.com/office/drawing/2014/main" id="{9CFF3A63-F753-46CE-B748-B4FCB32FC7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248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36</xdr:row>
      <xdr:rowOff>0</xdr:rowOff>
    </xdr:from>
    <xdr:to>
      <xdr:col>14</xdr:col>
      <xdr:colOff>142875</xdr:colOff>
      <xdr:row>36</xdr:row>
      <xdr:rowOff>142875</xdr:rowOff>
    </xdr:to>
    <xdr:pic>
      <xdr:nvPicPr>
        <xdr:cNvPr id="35" name="Imagem 34">
          <a:extLst>
            <a:ext uri="{FF2B5EF4-FFF2-40B4-BE49-F238E27FC236}">
              <a16:creationId xmlns:a16="http://schemas.microsoft.com/office/drawing/2014/main" id="{D67761BA-0C01-4DEB-9688-92F28A70690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344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36</xdr:row>
      <xdr:rowOff>0</xdr:rowOff>
    </xdr:from>
    <xdr:to>
      <xdr:col>15</xdr:col>
      <xdr:colOff>142875</xdr:colOff>
      <xdr:row>36</xdr:row>
      <xdr:rowOff>142875</xdr:rowOff>
    </xdr:to>
    <xdr:pic>
      <xdr:nvPicPr>
        <xdr:cNvPr id="36" name="Imagem 35">
          <a:extLst>
            <a:ext uri="{FF2B5EF4-FFF2-40B4-BE49-F238E27FC236}">
              <a16:creationId xmlns:a16="http://schemas.microsoft.com/office/drawing/2014/main" id="{962C4C40-79A8-4525-9DB6-F636039DB4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440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36</xdr:row>
      <xdr:rowOff>0</xdr:rowOff>
    </xdr:from>
    <xdr:to>
      <xdr:col>16</xdr:col>
      <xdr:colOff>142875</xdr:colOff>
      <xdr:row>36</xdr:row>
      <xdr:rowOff>142875</xdr:rowOff>
    </xdr:to>
    <xdr:pic>
      <xdr:nvPicPr>
        <xdr:cNvPr id="37" name="Imagem 36">
          <a:extLst>
            <a:ext uri="{FF2B5EF4-FFF2-40B4-BE49-F238E27FC236}">
              <a16:creationId xmlns:a16="http://schemas.microsoft.com/office/drawing/2014/main" id="{00BB9052-C9A8-4E13-BECF-8067E644F9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536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36</xdr:row>
      <xdr:rowOff>0</xdr:rowOff>
    </xdr:from>
    <xdr:to>
      <xdr:col>17</xdr:col>
      <xdr:colOff>142875</xdr:colOff>
      <xdr:row>36</xdr:row>
      <xdr:rowOff>142875</xdr:rowOff>
    </xdr:to>
    <xdr:pic>
      <xdr:nvPicPr>
        <xdr:cNvPr id="38" name="Imagem 37">
          <a:extLst>
            <a:ext uri="{FF2B5EF4-FFF2-40B4-BE49-F238E27FC236}">
              <a16:creationId xmlns:a16="http://schemas.microsoft.com/office/drawing/2014/main" id="{B9868E9F-4AD0-4D7A-96CA-9BB6AC59F01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7632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9525</xdr:colOff>
      <xdr:row>34</xdr:row>
      <xdr:rowOff>9525</xdr:rowOff>
    </xdr:to>
    <xdr:pic>
      <xdr:nvPicPr>
        <xdr:cNvPr id="39" name="resultadoDataTable11:j_id91">
          <a:extLst>
            <a:ext uri="{FF2B5EF4-FFF2-40B4-BE49-F238E27FC236}">
              <a16:creationId xmlns:a16="http://schemas.microsoft.com/office/drawing/2014/main" id="{AF0ED693-D482-478C-8B4E-AAF0734B23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324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142875</xdr:colOff>
      <xdr:row>36</xdr:row>
      <xdr:rowOff>142875</xdr:rowOff>
    </xdr:to>
    <xdr:pic>
      <xdr:nvPicPr>
        <xdr:cNvPr id="40" name="Imagem 39">
          <a:extLst>
            <a:ext uri="{FF2B5EF4-FFF2-40B4-BE49-F238E27FC236}">
              <a16:creationId xmlns:a16="http://schemas.microsoft.com/office/drawing/2014/main" id="{5F0FD830-456B-4B8C-A1A0-76E9F5E83A0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142875</xdr:colOff>
      <xdr:row>36</xdr:row>
      <xdr:rowOff>142875</xdr:rowOff>
    </xdr:to>
    <xdr:pic>
      <xdr:nvPicPr>
        <xdr:cNvPr id="41" name="Imagem 40">
          <a:extLst>
            <a:ext uri="{FF2B5EF4-FFF2-40B4-BE49-F238E27FC236}">
              <a16:creationId xmlns:a16="http://schemas.microsoft.com/office/drawing/2014/main" id="{626D0904-F1E5-4F5F-88B4-AA5527E67F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xdr:row>
      <xdr:rowOff>0</xdr:rowOff>
    </xdr:from>
    <xdr:to>
      <xdr:col>3</xdr:col>
      <xdr:colOff>142875</xdr:colOff>
      <xdr:row>36</xdr:row>
      <xdr:rowOff>142875</xdr:rowOff>
    </xdr:to>
    <xdr:pic>
      <xdr:nvPicPr>
        <xdr:cNvPr id="42" name="Imagem 41">
          <a:extLst>
            <a:ext uri="{FF2B5EF4-FFF2-40B4-BE49-F238E27FC236}">
              <a16:creationId xmlns:a16="http://schemas.microsoft.com/office/drawing/2014/main" id="{1B64E1D2-2DCA-4B5A-8922-61C2DC2BFF4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288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36</xdr:row>
      <xdr:rowOff>0</xdr:rowOff>
    </xdr:from>
    <xdr:to>
      <xdr:col>4</xdr:col>
      <xdr:colOff>142875</xdr:colOff>
      <xdr:row>36</xdr:row>
      <xdr:rowOff>142875</xdr:rowOff>
    </xdr:to>
    <xdr:pic>
      <xdr:nvPicPr>
        <xdr:cNvPr id="43" name="Imagem 42">
          <a:extLst>
            <a:ext uri="{FF2B5EF4-FFF2-40B4-BE49-F238E27FC236}">
              <a16:creationId xmlns:a16="http://schemas.microsoft.com/office/drawing/2014/main" id="{323DB0B8-1CBE-4780-B820-54E68F76BC0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384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xdr:row>
      <xdr:rowOff>0</xdr:rowOff>
    </xdr:from>
    <xdr:to>
      <xdr:col>5</xdr:col>
      <xdr:colOff>142875</xdr:colOff>
      <xdr:row>36</xdr:row>
      <xdr:rowOff>142875</xdr:rowOff>
    </xdr:to>
    <xdr:pic>
      <xdr:nvPicPr>
        <xdr:cNvPr id="44" name="Imagem 43">
          <a:extLst>
            <a:ext uri="{FF2B5EF4-FFF2-40B4-BE49-F238E27FC236}">
              <a16:creationId xmlns:a16="http://schemas.microsoft.com/office/drawing/2014/main" id="{B589FEFB-EF69-4169-85C8-95BB220DC07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480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36</xdr:row>
      <xdr:rowOff>0</xdr:rowOff>
    </xdr:from>
    <xdr:to>
      <xdr:col>6</xdr:col>
      <xdr:colOff>142875</xdr:colOff>
      <xdr:row>36</xdr:row>
      <xdr:rowOff>142875</xdr:rowOff>
    </xdr:to>
    <xdr:pic>
      <xdr:nvPicPr>
        <xdr:cNvPr id="45" name="Imagem 44">
          <a:extLst>
            <a:ext uri="{FF2B5EF4-FFF2-40B4-BE49-F238E27FC236}">
              <a16:creationId xmlns:a16="http://schemas.microsoft.com/office/drawing/2014/main" id="{02C03777-BBFC-41F8-8B94-302AC788D27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76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xdr:row>
      <xdr:rowOff>0</xdr:rowOff>
    </xdr:from>
    <xdr:to>
      <xdr:col>7</xdr:col>
      <xdr:colOff>142875</xdr:colOff>
      <xdr:row>36</xdr:row>
      <xdr:rowOff>142875</xdr:rowOff>
    </xdr:to>
    <xdr:pic>
      <xdr:nvPicPr>
        <xdr:cNvPr id="46" name="Imagem 45">
          <a:extLst>
            <a:ext uri="{FF2B5EF4-FFF2-40B4-BE49-F238E27FC236}">
              <a16:creationId xmlns:a16="http://schemas.microsoft.com/office/drawing/2014/main" id="{E490E7BF-EEE8-4B4C-B37A-90D7486EB51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672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36</xdr:row>
      <xdr:rowOff>0</xdr:rowOff>
    </xdr:from>
    <xdr:to>
      <xdr:col>8</xdr:col>
      <xdr:colOff>142875</xdr:colOff>
      <xdr:row>36</xdr:row>
      <xdr:rowOff>142875</xdr:rowOff>
    </xdr:to>
    <xdr:pic>
      <xdr:nvPicPr>
        <xdr:cNvPr id="47" name="Imagem 46">
          <a:extLst>
            <a:ext uri="{FF2B5EF4-FFF2-40B4-BE49-F238E27FC236}">
              <a16:creationId xmlns:a16="http://schemas.microsoft.com/office/drawing/2014/main" id="{A1C0DAC8-8F1E-4FB7-8800-6A278784879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768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36</xdr:row>
      <xdr:rowOff>0</xdr:rowOff>
    </xdr:from>
    <xdr:to>
      <xdr:col>9</xdr:col>
      <xdr:colOff>142875</xdr:colOff>
      <xdr:row>36</xdr:row>
      <xdr:rowOff>142875</xdr:rowOff>
    </xdr:to>
    <xdr:pic>
      <xdr:nvPicPr>
        <xdr:cNvPr id="48" name="Imagem 47">
          <a:extLst>
            <a:ext uri="{FF2B5EF4-FFF2-40B4-BE49-F238E27FC236}">
              <a16:creationId xmlns:a16="http://schemas.microsoft.com/office/drawing/2014/main" id="{BD9C22FF-3995-44C0-BBAE-FCE90B55B1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864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36</xdr:row>
      <xdr:rowOff>0</xdr:rowOff>
    </xdr:from>
    <xdr:to>
      <xdr:col>10</xdr:col>
      <xdr:colOff>142875</xdr:colOff>
      <xdr:row>36</xdr:row>
      <xdr:rowOff>142875</xdr:rowOff>
    </xdr:to>
    <xdr:pic>
      <xdr:nvPicPr>
        <xdr:cNvPr id="49" name="Imagem 48">
          <a:extLst>
            <a:ext uri="{FF2B5EF4-FFF2-40B4-BE49-F238E27FC236}">
              <a16:creationId xmlns:a16="http://schemas.microsoft.com/office/drawing/2014/main" id="{B2311CA6-A6A4-417A-8B62-9C3925D79C8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960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36</xdr:row>
      <xdr:rowOff>0</xdr:rowOff>
    </xdr:from>
    <xdr:to>
      <xdr:col>11</xdr:col>
      <xdr:colOff>142875</xdr:colOff>
      <xdr:row>36</xdr:row>
      <xdr:rowOff>142875</xdr:rowOff>
    </xdr:to>
    <xdr:pic>
      <xdr:nvPicPr>
        <xdr:cNvPr id="50" name="Imagem 49">
          <a:extLst>
            <a:ext uri="{FF2B5EF4-FFF2-40B4-BE49-F238E27FC236}">
              <a16:creationId xmlns:a16="http://schemas.microsoft.com/office/drawing/2014/main" id="{85B9AAF0-95FE-4D92-9C33-E491B518449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056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36</xdr:row>
      <xdr:rowOff>0</xdr:rowOff>
    </xdr:from>
    <xdr:to>
      <xdr:col>12</xdr:col>
      <xdr:colOff>142875</xdr:colOff>
      <xdr:row>36</xdr:row>
      <xdr:rowOff>142875</xdr:rowOff>
    </xdr:to>
    <xdr:pic>
      <xdr:nvPicPr>
        <xdr:cNvPr id="51" name="Imagem 50">
          <a:extLst>
            <a:ext uri="{FF2B5EF4-FFF2-40B4-BE49-F238E27FC236}">
              <a16:creationId xmlns:a16="http://schemas.microsoft.com/office/drawing/2014/main" id="{247DAE25-ED7A-4E2D-9C26-762CE9A8FB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152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36</xdr:row>
      <xdr:rowOff>0</xdr:rowOff>
    </xdr:from>
    <xdr:to>
      <xdr:col>13</xdr:col>
      <xdr:colOff>142875</xdr:colOff>
      <xdr:row>36</xdr:row>
      <xdr:rowOff>142875</xdr:rowOff>
    </xdr:to>
    <xdr:pic>
      <xdr:nvPicPr>
        <xdr:cNvPr id="52" name="Imagem 51">
          <a:extLst>
            <a:ext uri="{FF2B5EF4-FFF2-40B4-BE49-F238E27FC236}">
              <a16:creationId xmlns:a16="http://schemas.microsoft.com/office/drawing/2014/main" id="{B256BAB6-3BAF-453C-8BD4-6DDEB6A819A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248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36</xdr:row>
      <xdr:rowOff>0</xdr:rowOff>
    </xdr:from>
    <xdr:to>
      <xdr:col>14</xdr:col>
      <xdr:colOff>142875</xdr:colOff>
      <xdr:row>36</xdr:row>
      <xdr:rowOff>142875</xdr:rowOff>
    </xdr:to>
    <xdr:pic>
      <xdr:nvPicPr>
        <xdr:cNvPr id="53" name="Imagem 52">
          <a:extLst>
            <a:ext uri="{FF2B5EF4-FFF2-40B4-BE49-F238E27FC236}">
              <a16:creationId xmlns:a16="http://schemas.microsoft.com/office/drawing/2014/main" id="{9BAF7721-986A-43D5-83D2-AF651810F93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344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36</xdr:row>
      <xdr:rowOff>0</xdr:rowOff>
    </xdr:from>
    <xdr:to>
      <xdr:col>15</xdr:col>
      <xdr:colOff>142875</xdr:colOff>
      <xdr:row>36</xdr:row>
      <xdr:rowOff>142875</xdr:rowOff>
    </xdr:to>
    <xdr:pic>
      <xdr:nvPicPr>
        <xdr:cNvPr id="54" name="Imagem 53">
          <a:extLst>
            <a:ext uri="{FF2B5EF4-FFF2-40B4-BE49-F238E27FC236}">
              <a16:creationId xmlns:a16="http://schemas.microsoft.com/office/drawing/2014/main" id="{701F6D7C-295E-4475-A6E1-687223C5C30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440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36</xdr:row>
      <xdr:rowOff>0</xdr:rowOff>
    </xdr:from>
    <xdr:to>
      <xdr:col>16</xdr:col>
      <xdr:colOff>142875</xdr:colOff>
      <xdr:row>36</xdr:row>
      <xdr:rowOff>142875</xdr:rowOff>
    </xdr:to>
    <xdr:pic>
      <xdr:nvPicPr>
        <xdr:cNvPr id="55" name="Imagem 54">
          <a:extLst>
            <a:ext uri="{FF2B5EF4-FFF2-40B4-BE49-F238E27FC236}">
              <a16:creationId xmlns:a16="http://schemas.microsoft.com/office/drawing/2014/main" id="{A16AA5FB-6622-4EB0-94E3-45053B6F1E6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536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36</xdr:row>
      <xdr:rowOff>0</xdr:rowOff>
    </xdr:from>
    <xdr:to>
      <xdr:col>17</xdr:col>
      <xdr:colOff>142875</xdr:colOff>
      <xdr:row>36</xdr:row>
      <xdr:rowOff>142875</xdr:rowOff>
    </xdr:to>
    <xdr:pic>
      <xdr:nvPicPr>
        <xdr:cNvPr id="56" name="Imagem 55">
          <a:extLst>
            <a:ext uri="{FF2B5EF4-FFF2-40B4-BE49-F238E27FC236}">
              <a16:creationId xmlns:a16="http://schemas.microsoft.com/office/drawing/2014/main" id="{A321E4D8-079C-4923-AAED-B6533B22F7E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763250" y="6715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5.xml><?xml version="1.0" encoding="utf-8"?>
<c:userShapes xmlns:c="http://schemas.openxmlformats.org/drawingml/2006/chart">
  <cdr:relSizeAnchor xmlns:cdr="http://schemas.openxmlformats.org/drawingml/2006/chartDrawing">
    <cdr:from>
      <cdr:x>0.01667</cdr:x>
      <cdr:y>0.88333</cdr:y>
    </cdr:from>
    <cdr:to>
      <cdr:x>0.21667</cdr:x>
      <cdr:y>0.97222</cdr:y>
    </cdr:to>
    <cdr:sp macro="" textlink="">
      <cdr:nvSpPr>
        <cdr:cNvPr id="5" name="CaixaDeTexto 4"/>
        <cdr:cNvSpPr txBox="1"/>
      </cdr:nvSpPr>
      <cdr:spPr>
        <a:xfrm xmlns:a="http://schemas.openxmlformats.org/drawingml/2006/main">
          <a:off x="76200" y="2423160"/>
          <a:ext cx="914400" cy="2438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INEP</a:t>
          </a:r>
        </a:p>
      </cdr:txBody>
    </cdr:sp>
  </cdr:relSizeAnchor>
</c:userShapes>
</file>

<file path=xl/drawings/drawing166.xml><?xml version="1.0" encoding="utf-8"?>
<xdr:wsDr xmlns:xdr="http://schemas.openxmlformats.org/drawingml/2006/spreadsheetDrawing" xmlns:a="http://schemas.openxmlformats.org/drawingml/2006/main">
  <xdr:twoCellAnchor editAs="oneCell">
    <xdr:from>
      <xdr:col>1</xdr:col>
      <xdr:colOff>0</xdr:colOff>
      <xdr:row>25</xdr:row>
      <xdr:rowOff>0</xdr:rowOff>
    </xdr:from>
    <xdr:to>
      <xdr:col>1</xdr:col>
      <xdr:colOff>9525</xdr:colOff>
      <xdr:row>25</xdr:row>
      <xdr:rowOff>9525</xdr:rowOff>
    </xdr:to>
    <xdr:pic>
      <xdr:nvPicPr>
        <xdr:cNvPr id="2" name="resultadoDataTable4:j_id91">
          <a:extLst>
            <a:ext uri="{FF2B5EF4-FFF2-40B4-BE49-F238E27FC236}">
              <a16:creationId xmlns:a16="http://schemas.microsoft.com/office/drawing/2014/main" id="{28E90F56-21E1-4741-9489-60D2F55C57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7362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24</xdr:row>
      <xdr:rowOff>0</xdr:rowOff>
    </xdr:from>
    <xdr:ext cx="9525" cy="9525"/>
    <xdr:pic>
      <xdr:nvPicPr>
        <xdr:cNvPr id="20" name="resultadoDataTable4:j_id91">
          <a:extLst>
            <a:ext uri="{FF2B5EF4-FFF2-40B4-BE49-F238E27FC236}">
              <a16:creationId xmlns:a16="http://schemas.microsoft.com/office/drawing/2014/main" id="{D65BA15A-39F7-4023-AD4E-A056EEE17E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7553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20</xdr:row>
      <xdr:rowOff>0</xdr:rowOff>
    </xdr:from>
    <xdr:ext cx="9525" cy="9525"/>
    <xdr:pic>
      <xdr:nvPicPr>
        <xdr:cNvPr id="21" name="resultadoDataTable4:j_id91">
          <a:extLst>
            <a:ext uri="{FF2B5EF4-FFF2-40B4-BE49-F238E27FC236}">
              <a16:creationId xmlns:a16="http://schemas.microsoft.com/office/drawing/2014/main" id="{E45E4B1E-016C-446D-B3EE-BF16C86978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34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27</xdr:row>
      <xdr:rowOff>0</xdr:rowOff>
    </xdr:from>
    <xdr:ext cx="9525" cy="9525"/>
    <xdr:pic>
      <xdr:nvPicPr>
        <xdr:cNvPr id="22" name="resultadoDataTable4:j_id91">
          <a:extLst>
            <a:ext uri="{FF2B5EF4-FFF2-40B4-BE49-F238E27FC236}">
              <a16:creationId xmlns:a16="http://schemas.microsoft.com/office/drawing/2014/main" id="{9D419069-50B8-4B67-8035-B8657A035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34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67.xml><?xml version="1.0" encoding="utf-8"?>
<xdr:wsDr xmlns:xdr="http://schemas.openxmlformats.org/drawingml/2006/spreadsheetDrawing" xmlns:a="http://schemas.openxmlformats.org/drawingml/2006/main">
  <xdr:twoCellAnchor editAs="absolute">
    <xdr:from>
      <xdr:col>7</xdr:col>
      <xdr:colOff>550333</xdr:colOff>
      <xdr:row>31</xdr:row>
      <xdr:rowOff>21167</xdr:rowOff>
    </xdr:from>
    <xdr:to>
      <xdr:col>13</xdr:col>
      <xdr:colOff>260350</xdr:colOff>
      <xdr:row>45</xdr:row>
      <xdr:rowOff>97367</xdr:rowOff>
    </xdr:to>
    <xdr:graphicFrame macro="">
      <xdr:nvGraphicFramePr>
        <xdr:cNvPr id="3" name="Gráfico 2">
          <a:extLst>
            <a:ext uri="{FF2B5EF4-FFF2-40B4-BE49-F238E27FC236}">
              <a16:creationId xmlns:a16="http://schemas.microsoft.com/office/drawing/2014/main" id="{219931AC-9259-4839-B93D-6C58A1859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13</xdr:col>
      <xdr:colOff>336550</xdr:colOff>
      <xdr:row>31</xdr:row>
      <xdr:rowOff>30692</xdr:rowOff>
    </xdr:from>
    <xdr:to>
      <xdr:col>19</xdr:col>
      <xdr:colOff>50800</xdr:colOff>
      <xdr:row>45</xdr:row>
      <xdr:rowOff>106892</xdr:rowOff>
    </xdr:to>
    <xdr:graphicFrame macro="">
      <xdr:nvGraphicFramePr>
        <xdr:cNvPr id="4" name="Gráfico 3">
          <a:extLst>
            <a:ext uri="{FF2B5EF4-FFF2-40B4-BE49-F238E27FC236}">
              <a16:creationId xmlns:a16="http://schemas.microsoft.com/office/drawing/2014/main" id="{587CEBE9-572A-42D7-A57C-353B9A1F5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8.xml><?xml version="1.0" encoding="utf-8"?>
<xdr:wsDr xmlns:xdr="http://schemas.openxmlformats.org/drawingml/2006/spreadsheetDrawing" xmlns:a="http://schemas.openxmlformats.org/drawingml/2006/main">
  <xdr:twoCellAnchor>
    <xdr:from>
      <xdr:col>4</xdr:col>
      <xdr:colOff>609600</xdr:colOff>
      <xdr:row>31</xdr:row>
      <xdr:rowOff>104775</xdr:rowOff>
    </xdr:from>
    <xdr:to>
      <xdr:col>12</xdr:col>
      <xdr:colOff>161925</xdr:colOff>
      <xdr:row>45</xdr:row>
      <xdr:rowOff>180975</xdr:rowOff>
    </xdr:to>
    <xdr:graphicFrame macro="">
      <xdr:nvGraphicFramePr>
        <xdr:cNvPr id="2" name="Gráfico 1">
          <a:extLst>
            <a:ext uri="{FF2B5EF4-FFF2-40B4-BE49-F238E27FC236}">
              <a16:creationId xmlns:a16="http://schemas.microsoft.com/office/drawing/2014/main" id="{1DAB1DA8-BD2D-4674-9F11-4E43B6A63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9.xml><?xml version="1.0" encoding="utf-8"?>
<xdr:wsDr xmlns:xdr="http://schemas.openxmlformats.org/drawingml/2006/spreadsheetDrawing" xmlns:a="http://schemas.openxmlformats.org/drawingml/2006/main">
  <xdr:twoCellAnchor>
    <xdr:from>
      <xdr:col>3</xdr:col>
      <xdr:colOff>314325</xdr:colOff>
      <xdr:row>33</xdr:row>
      <xdr:rowOff>19050</xdr:rowOff>
    </xdr:from>
    <xdr:to>
      <xdr:col>9</xdr:col>
      <xdr:colOff>542925</xdr:colOff>
      <xdr:row>47</xdr:row>
      <xdr:rowOff>173355</xdr:rowOff>
    </xdr:to>
    <xdr:graphicFrame macro="">
      <xdr:nvGraphicFramePr>
        <xdr:cNvPr id="2" name="Gráfico 1">
          <a:extLst>
            <a:ext uri="{FF2B5EF4-FFF2-40B4-BE49-F238E27FC236}">
              <a16:creationId xmlns:a16="http://schemas.microsoft.com/office/drawing/2014/main" id="{B8978171-E54B-4EE8-8BF8-4DC9B5A230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0.xml><?xml version="1.0" encoding="utf-8"?>
<c:userShapes xmlns:c="http://schemas.openxmlformats.org/drawingml/2006/chart">
  <cdr:relSizeAnchor xmlns:cdr="http://schemas.openxmlformats.org/drawingml/2006/chartDrawing">
    <cdr:from>
      <cdr:x>0</cdr:x>
      <cdr:y>0.8895</cdr:y>
    </cdr:from>
    <cdr:to>
      <cdr:x>0.22833</cdr:x>
      <cdr:y>0.96728</cdr:y>
    </cdr:to>
    <cdr:sp macro="" textlink="">
      <cdr:nvSpPr>
        <cdr:cNvPr id="2" name="CaixaDeTexto 1"/>
        <cdr:cNvSpPr txBox="1"/>
      </cdr:nvSpPr>
      <cdr:spPr>
        <a:xfrm xmlns:a="http://schemas.openxmlformats.org/drawingml/2006/main">
          <a:off x="0" y="2509540"/>
          <a:ext cx="1043925" cy="21944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ANS/TABNET</a:t>
          </a:r>
        </a:p>
      </cdr:txBody>
    </cdr:sp>
  </cdr:relSizeAnchor>
</c:userShapes>
</file>

<file path=xl/drawings/drawing171.xml><?xml version="1.0" encoding="utf-8"?>
<xdr:wsDr xmlns:xdr="http://schemas.openxmlformats.org/drawingml/2006/spreadsheetDrawing" xmlns:a="http://schemas.openxmlformats.org/drawingml/2006/main">
  <xdr:twoCellAnchor>
    <xdr:from>
      <xdr:col>1</xdr:col>
      <xdr:colOff>47625</xdr:colOff>
      <xdr:row>29</xdr:row>
      <xdr:rowOff>47625</xdr:rowOff>
    </xdr:from>
    <xdr:to>
      <xdr:col>7</xdr:col>
      <xdr:colOff>276225</xdr:colOff>
      <xdr:row>44</xdr:row>
      <xdr:rowOff>11430</xdr:rowOff>
    </xdr:to>
    <xdr:graphicFrame macro="">
      <xdr:nvGraphicFramePr>
        <xdr:cNvPr id="2" name="Gráfico 1">
          <a:extLst>
            <a:ext uri="{FF2B5EF4-FFF2-40B4-BE49-F238E27FC236}">
              <a16:creationId xmlns:a16="http://schemas.microsoft.com/office/drawing/2014/main" id="{BE555617-F8A1-4B06-8911-39FC6025C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2.xml><?xml version="1.0" encoding="utf-8"?>
<c:userShapes xmlns:c="http://schemas.openxmlformats.org/drawingml/2006/chart">
  <cdr:relSizeAnchor xmlns:cdr="http://schemas.openxmlformats.org/drawingml/2006/chartDrawing">
    <cdr:from>
      <cdr:x>0</cdr:x>
      <cdr:y>0.92222</cdr:y>
    </cdr:from>
    <cdr:to>
      <cdr:x>0.22833</cdr:x>
      <cdr:y>1</cdr:y>
    </cdr:to>
    <cdr:sp macro="" textlink="">
      <cdr:nvSpPr>
        <cdr:cNvPr id="2" name="CaixaDeTexto 1"/>
        <cdr:cNvSpPr txBox="1"/>
      </cdr:nvSpPr>
      <cdr:spPr>
        <a:xfrm xmlns:a="http://schemas.openxmlformats.org/drawingml/2006/main">
          <a:off x="0" y="2601864"/>
          <a:ext cx="1043925" cy="21944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ANS/TABNET</a:t>
          </a:r>
        </a:p>
      </cdr:txBody>
    </cdr:sp>
  </cdr:relSizeAnchor>
</c:userShapes>
</file>

<file path=xl/drawings/drawing173.xml><?xml version="1.0" encoding="utf-8"?>
<xdr:wsDr xmlns:xdr="http://schemas.openxmlformats.org/drawingml/2006/spreadsheetDrawing" xmlns:a="http://schemas.openxmlformats.org/drawingml/2006/main">
  <xdr:twoCellAnchor>
    <xdr:from>
      <xdr:col>4</xdr:col>
      <xdr:colOff>0</xdr:colOff>
      <xdr:row>30</xdr:row>
      <xdr:rowOff>38100</xdr:rowOff>
    </xdr:from>
    <xdr:to>
      <xdr:col>11</xdr:col>
      <xdr:colOff>304800</xdr:colOff>
      <xdr:row>45</xdr:row>
      <xdr:rowOff>1905</xdr:rowOff>
    </xdr:to>
    <xdr:graphicFrame macro="">
      <xdr:nvGraphicFramePr>
        <xdr:cNvPr id="5" name="Gráfico 4">
          <a:extLst>
            <a:ext uri="{FF2B5EF4-FFF2-40B4-BE49-F238E27FC236}">
              <a16:creationId xmlns:a16="http://schemas.microsoft.com/office/drawing/2014/main" id="{9DCFF21B-7D20-48B0-92A5-3F14F691E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4.xml><?xml version="1.0" encoding="utf-8"?>
<c:userShapes xmlns:c="http://schemas.openxmlformats.org/drawingml/2006/chart">
  <cdr:relSizeAnchor xmlns:cdr="http://schemas.openxmlformats.org/drawingml/2006/chartDrawing">
    <cdr:from>
      <cdr:x>0</cdr:x>
      <cdr:y>0.8895</cdr:y>
    </cdr:from>
    <cdr:to>
      <cdr:x>0.22833</cdr:x>
      <cdr:y>0.96728</cdr:y>
    </cdr:to>
    <cdr:sp macro="" textlink="">
      <cdr:nvSpPr>
        <cdr:cNvPr id="2" name="CaixaDeTexto 1"/>
        <cdr:cNvSpPr txBox="1"/>
      </cdr:nvSpPr>
      <cdr:spPr>
        <a:xfrm xmlns:a="http://schemas.openxmlformats.org/drawingml/2006/main">
          <a:off x="0" y="2509540"/>
          <a:ext cx="1043925" cy="21944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Fonte: IBGE/SIDRA</a:t>
          </a:r>
        </a:p>
      </cdr:txBody>
    </cdr:sp>
  </cdr:relSizeAnchor>
</c:userShapes>
</file>

<file path=xl/drawings/drawing175.xml><?xml version="1.0" encoding="utf-8"?>
<xdr:wsDr xmlns:xdr="http://schemas.openxmlformats.org/drawingml/2006/spreadsheetDrawing" xmlns:a="http://schemas.openxmlformats.org/drawingml/2006/main">
  <xdr:twoCellAnchor>
    <xdr:from>
      <xdr:col>4</xdr:col>
      <xdr:colOff>200025</xdr:colOff>
      <xdr:row>18</xdr:row>
      <xdr:rowOff>66675</xdr:rowOff>
    </xdr:from>
    <xdr:to>
      <xdr:col>11</xdr:col>
      <xdr:colOff>504825</xdr:colOff>
      <xdr:row>32</xdr:row>
      <xdr:rowOff>142875</xdr:rowOff>
    </xdr:to>
    <xdr:graphicFrame macro="">
      <xdr:nvGraphicFramePr>
        <xdr:cNvPr id="2" name="Gráfico 1">
          <a:extLst>
            <a:ext uri="{FF2B5EF4-FFF2-40B4-BE49-F238E27FC236}">
              <a16:creationId xmlns:a16="http://schemas.microsoft.com/office/drawing/2014/main" id="{83E32F6E-EFDE-40EE-8F6B-FAF8217F2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6.xml><?xml version="1.0" encoding="utf-8"?>
<c:userShapes xmlns:c="http://schemas.openxmlformats.org/drawingml/2006/chart">
  <cdr:relSizeAnchor xmlns:cdr="http://schemas.openxmlformats.org/drawingml/2006/chartDrawing">
    <cdr:from>
      <cdr:x>0.03333</cdr:x>
      <cdr:y>0.91667</cdr:y>
    </cdr:from>
    <cdr:to>
      <cdr:x>0.23333</cdr:x>
      <cdr:y>1</cdr:y>
    </cdr:to>
    <cdr:sp macro="" textlink="">
      <cdr:nvSpPr>
        <cdr:cNvPr id="3" name="CaixaDeTexto 1">
          <a:extLst xmlns:a="http://schemas.openxmlformats.org/drawingml/2006/main">
            <a:ext uri="{FF2B5EF4-FFF2-40B4-BE49-F238E27FC236}">
              <a16:creationId xmlns:a16="http://schemas.microsoft.com/office/drawing/2014/main" id="{5FDE2217-C694-4860-ADF7-A6E7A6E60247}"/>
            </a:ext>
          </a:extLst>
        </cdr:cNvPr>
        <cdr:cNvSpPr txBox="1"/>
      </cdr:nvSpPr>
      <cdr:spPr>
        <a:xfrm xmlns:a="http://schemas.openxmlformats.org/drawingml/2006/main">
          <a:off x="152385" y="2514600"/>
          <a:ext cx="914400" cy="2286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000" b="0" dirty="0">
              <a:solidFill>
                <a:schemeClr val="tx1">
                  <a:lumMod val="50000"/>
                  <a:lumOff val="50000"/>
                </a:schemeClr>
              </a:solidFill>
            </a:rPr>
            <a:t>Fonte: </a:t>
          </a:r>
          <a:r>
            <a:rPr lang="pt-BR" sz="1000" b="0" dirty="0" err="1">
              <a:solidFill>
                <a:schemeClr val="tx1">
                  <a:lumMod val="50000"/>
                  <a:lumOff val="50000"/>
                </a:schemeClr>
              </a:solidFill>
            </a:rPr>
            <a:t>DataSUS</a:t>
          </a:r>
          <a:endParaRPr lang="pt-BR" sz="1000" b="0" dirty="0">
            <a:solidFill>
              <a:schemeClr val="tx1">
                <a:lumMod val="50000"/>
                <a:lumOff val="50000"/>
              </a:schemeClr>
            </a:solidFill>
          </a:endParaRPr>
        </a:p>
      </cdr:txBody>
    </cdr:sp>
  </cdr:relSizeAnchor>
</c:userShapes>
</file>

<file path=xl/drawings/drawing177.xml><?xml version="1.0" encoding="utf-8"?>
<xdr:wsDr xmlns:xdr="http://schemas.openxmlformats.org/drawingml/2006/spreadsheetDrawing" xmlns:a="http://schemas.openxmlformats.org/drawingml/2006/main">
  <xdr:twoCellAnchor>
    <xdr:from>
      <xdr:col>4</xdr:col>
      <xdr:colOff>447675</xdr:colOff>
      <xdr:row>35</xdr:row>
      <xdr:rowOff>28575</xdr:rowOff>
    </xdr:from>
    <xdr:to>
      <xdr:col>12</xdr:col>
      <xdr:colOff>142875</xdr:colOff>
      <xdr:row>49</xdr:row>
      <xdr:rowOff>104775</xdr:rowOff>
    </xdr:to>
    <xdr:graphicFrame macro="">
      <xdr:nvGraphicFramePr>
        <xdr:cNvPr id="2" name="Gráfico 1">
          <a:extLst>
            <a:ext uri="{FF2B5EF4-FFF2-40B4-BE49-F238E27FC236}">
              <a16:creationId xmlns:a16="http://schemas.microsoft.com/office/drawing/2014/main" id="{AD2C0EA0-0213-44B4-919D-B178B0CE5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8.xml><?xml version="1.0" encoding="utf-8"?>
<xdr:wsDr xmlns:xdr="http://schemas.openxmlformats.org/drawingml/2006/spreadsheetDrawing" xmlns:a="http://schemas.openxmlformats.org/drawingml/2006/main">
  <xdr:twoCellAnchor>
    <xdr:from>
      <xdr:col>4</xdr:col>
      <xdr:colOff>447675</xdr:colOff>
      <xdr:row>35</xdr:row>
      <xdr:rowOff>28575</xdr:rowOff>
    </xdr:from>
    <xdr:to>
      <xdr:col>12</xdr:col>
      <xdr:colOff>142875</xdr:colOff>
      <xdr:row>49</xdr:row>
      <xdr:rowOff>104775</xdr:rowOff>
    </xdr:to>
    <xdr:graphicFrame macro="">
      <xdr:nvGraphicFramePr>
        <xdr:cNvPr id="2" name="Gráfico 1">
          <a:extLst>
            <a:ext uri="{FF2B5EF4-FFF2-40B4-BE49-F238E27FC236}">
              <a16:creationId xmlns:a16="http://schemas.microsoft.com/office/drawing/2014/main" id="{D4E0FE5D-A954-4FB2-9ED9-90FD84171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9.xml><?xml version="1.0" encoding="utf-8"?>
<xdr:wsDr xmlns:xdr="http://schemas.openxmlformats.org/drawingml/2006/spreadsheetDrawing" xmlns:a="http://schemas.openxmlformats.org/drawingml/2006/main">
  <xdr:twoCellAnchor>
    <xdr:from>
      <xdr:col>5</xdr:col>
      <xdr:colOff>81915</xdr:colOff>
      <xdr:row>28</xdr:row>
      <xdr:rowOff>0</xdr:rowOff>
    </xdr:from>
    <xdr:to>
      <xdr:col>9</xdr:col>
      <xdr:colOff>440055</xdr:colOff>
      <xdr:row>40</xdr:row>
      <xdr:rowOff>85725</xdr:rowOff>
    </xdr:to>
    <xdr:graphicFrame macro="">
      <xdr:nvGraphicFramePr>
        <xdr:cNvPr id="4" name="Gráfico 3">
          <a:extLst>
            <a:ext uri="{FF2B5EF4-FFF2-40B4-BE49-F238E27FC236}">
              <a16:creationId xmlns:a16="http://schemas.microsoft.com/office/drawing/2014/main" id="{24CAE71A-AFEE-483C-81EB-677E8631B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581026</xdr:colOff>
      <xdr:row>28</xdr:row>
      <xdr:rowOff>9525</xdr:rowOff>
    </xdr:from>
    <xdr:to>
      <xdr:col>12</xdr:col>
      <xdr:colOff>461010</xdr:colOff>
      <xdr:row>42</xdr:row>
      <xdr:rowOff>108585</xdr:rowOff>
    </xdr:to>
    <xdr:graphicFrame macro="">
      <xdr:nvGraphicFramePr>
        <xdr:cNvPr id="5" name="Gráfico 4">
          <a:extLst>
            <a:ext uri="{FF2B5EF4-FFF2-40B4-BE49-F238E27FC236}">
              <a16:creationId xmlns:a16="http://schemas.microsoft.com/office/drawing/2014/main" id="{59C85312-DB01-4A6C-8BAF-2139914E5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0.xml><?xml version="1.0" encoding="utf-8"?>
<c:userShapes xmlns:c="http://schemas.openxmlformats.org/drawingml/2006/chart">
  <cdr:relSizeAnchor xmlns:cdr="http://schemas.openxmlformats.org/drawingml/2006/chartDrawing">
    <cdr:from>
      <cdr:x>0</cdr:x>
      <cdr:y>0</cdr:y>
    </cdr:from>
    <cdr:to>
      <cdr:x>0.94221</cdr:x>
      <cdr:y>0.09408</cdr:y>
    </cdr:to>
    <cdr:sp macro="" textlink="">
      <cdr:nvSpPr>
        <cdr:cNvPr id="2" name="CaixaDeTexto 1"/>
        <cdr:cNvSpPr txBox="1"/>
      </cdr:nvSpPr>
      <cdr:spPr>
        <a:xfrm xmlns:a="http://schemas.openxmlformats.org/drawingml/2006/main">
          <a:off x="0" y="0"/>
          <a:ext cx="2634928" cy="25163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Por 100 mil habitantes (2020)</a:t>
          </a:r>
        </a:p>
      </cdr:txBody>
    </cdr:sp>
  </cdr:relSizeAnchor>
  <cdr:relSizeAnchor xmlns:cdr="http://schemas.openxmlformats.org/drawingml/2006/chartDrawing">
    <cdr:from>
      <cdr:x>3.42702E-7</cdr:x>
      <cdr:y>0.90863</cdr:y>
    </cdr:from>
    <cdr:to>
      <cdr:x>0.30109</cdr:x>
      <cdr:y>1</cdr:y>
    </cdr:to>
    <cdr:sp macro="" textlink="">
      <cdr:nvSpPr>
        <cdr:cNvPr id="3" name="CaixaDeTexto 2"/>
        <cdr:cNvSpPr txBox="1"/>
      </cdr:nvSpPr>
      <cdr:spPr>
        <a:xfrm xmlns:a="http://schemas.openxmlformats.org/drawingml/2006/main">
          <a:off x="1" y="2155031"/>
          <a:ext cx="878575" cy="21669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900">
              <a:solidFill>
                <a:schemeClr val="tx1">
                  <a:lumMod val="50000"/>
                  <a:lumOff val="50000"/>
                </a:schemeClr>
              </a:solidFill>
            </a:rPr>
            <a:t>Fonte: SINESP</a:t>
          </a:r>
        </a:p>
      </cdr:txBody>
    </cdr:sp>
  </cdr:relSizeAnchor>
</c:userShapes>
</file>

<file path=xl/drawings/drawing181.xml><?xml version="1.0" encoding="utf-8"?>
<c:userShapes xmlns:c="http://schemas.openxmlformats.org/drawingml/2006/chart">
  <cdr:relSizeAnchor xmlns:cdr="http://schemas.openxmlformats.org/drawingml/2006/chartDrawing">
    <cdr:from>
      <cdr:x>0.01216</cdr:x>
      <cdr:y>0</cdr:y>
    </cdr:from>
    <cdr:to>
      <cdr:x>0.97547</cdr:x>
      <cdr:y>0.14807</cdr:y>
    </cdr:to>
    <cdr:sp macro="" textlink="">
      <cdr:nvSpPr>
        <cdr:cNvPr id="2" name="CaixaDeTexto 1"/>
        <cdr:cNvSpPr txBox="1"/>
      </cdr:nvSpPr>
      <cdr:spPr>
        <a:xfrm xmlns:a="http://schemas.openxmlformats.org/drawingml/2006/main">
          <a:off x="20782" y="0"/>
          <a:ext cx="1646092" cy="40957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pt-BR" sz="1000">
              <a:solidFill>
                <a:schemeClr val="tx1">
                  <a:lumMod val="50000"/>
                  <a:lumOff val="50000"/>
                </a:schemeClr>
              </a:solidFill>
            </a:rPr>
            <a:t>Diferença 2020-2015</a:t>
          </a:r>
          <a:r>
            <a:rPr lang="pt-BR" sz="1000" baseline="0">
              <a:solidFill>
                <a:schemeClr val="tx1">
                  <a:lumMod val="50000"/>
                  <a:lumOff val="50000"/>
                </a:schemeClr>
              </a:solidFill>
            </a:rPr>
            <a:t> </a:t>
          </a:r>
          <a:r>
            <a:rPr lang="pt-BR" sz="1000">
              <a:solidFill>
                <a:schemeClr val="tx1">
                  <a:lumMod val="50000"/>
                  <a:lumOff val="50000"/>
                </a:schemeClr>
              </a:solidFill>
              <a:effectLst/>
              <a:latin typeface="+mn-lt"/>
              <a:ea typeface="+mn-ea"/>
              <a:cs typeface="+mn-cs"/>
            </a:rPr>
            <a:t>(pontos</a:t>
          </a:r>
        </a:p>
        <a:p xmlns:a="http://schemas.openxmlformats.org/drawingml/2006/main">
          <a:pPr algn="ctr"/>
          <a:r>
            <a:rPr lang="pt-BR" sz="1000" baseline="0">
              <a:solidFill>
                <a:schemeClr val="tx1">
                  <a:lumMod val="50000"/>
                  <a:lumOff val="50000"/>
                </a:schemeClr>
              </a:solidFill>
              <a:effectLst/>
              <a:latin typeface="+mn-lt"/>
              <a:ea typeface="+mn-ea"/>
              <a:cs typeface="+mn-cs"/>
            </a:rPr>
            <a:t>percentuais</a:t>
          </a:r>
          <a:r>
            <a:rPr lang="pt-BR" sz="1000">
              <a:solidFill>
                <a:schemeClr val="tx1">
                  <a:lumMod val="50000"/>
                  <a:lumOff val="50000"/>
                </a:schemeClr>
              </a:solidFill>
              <a:effectLst/>
              <a:latin typeface="+mn-lt"/>
              <a:ea typeface="+mn-ea"/>
              <a:cs typeface="+mn-cs"/>
            </a:rPr>
            <a:t>)</a:t>
          </a:r>
          <a:endParaRPr lang="pt-BR" sz="1000">
            <a:solidFill>
              <a:schemeClr val="tx1">
                <a:lumMod val="50000"/>
                <a:lumOff val="50000"/>
              </a:schemeClr>
            </a:solidFill>
          </a:endParaRPr>
        </a:p>
      </cdr:txBody>
    </cdr:sp>
  </cdr:relSizeAnchor>
</c:userShapes>
</file>

<file path=xl/drawings/drawing182.xml><?xml version="1.0" encoding="utf-8"?>
<xdr:wsDr xmlns:xdr="http://schemas.openxmlformats.org/drawingml/2006/spreadsheetDrawing" xmlns:a="http://schemas.openxmlformats.org/drawingml/2006/main">
  <xdr:twoCellAnchor>
    <xdr:from>
      <xdr:col>0</xdr:col>
      <xdr:colOff>0</xdr:colOff>
      <xdr:row>12</xdr:row>
      <xdr:rowOff>47625</xdr:rowOff>
    </xdr:from>
    <xdr:to>
      <xdr:col>7</xdr:col>
      <xdr:colOff>219075</xdr:colOff>
      <xdr:row>25</xdr:row>
      <xdr:rowOff>0</xdr:rowOff>
    </xdr:to>
    <xdr:graphicFrame macro="">
      <xdr:nvGraphicFramePr>
        <xdr:cNvPr id="2" name="Gráfico 1">
          <a:extLst>
            <a:ext uri="{FF2B5EF4-FFF2-40B4-BE49-F238E27FC236}">
              <a16:creationId xmlns:a16="http://schemas.microsoft.com/office/drawing/2014/main" id="{C1E8157B-A2A2-45AC-BCC3-CC33492C5A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3.xml><?xml version="1.0" encoding="utf-8"?>
<xdr:wsDr xmlns:xdr="http://schemas.openxmlformats.org/drawingml/2006/spreadsheetDrawing" xmlns:a="http://schemas.openxmlformats.org/drawingml/2006/main">
  <xdr:twoCellAnchor>
    <xdr:from>
      <xdr:col>5</xdr:col>
      <xdr:colOff>0</xdr:colOff>
      <xdr:row>40</xdr:row>
      <xdr:rowOff>9525</xdr:rowOff>
    </xdr:from>
    <xdr:to>
      <xdr:col>10</xdr:col>
      <xdr:colOff>523874</xdr:colOff>
      <xdr:row>53</xdr:row>
      <xdr:rowOff>47625</xdr:rowOff>
    </xdr:to>
    <xdr:graphicFrame macro="">
      <xdr:nvGraphicFramePr>
        <xdr:cNvPr id="3" name="Gráfico 2">
          <a:extLst>
            <a:ext uri="{FF2B5EF4-FFF2-40B4-BE49-F238E27FC236}">
              <a16:creationId xmlns:a16="http://schemas.microsoft.com/office/drawing/2014/main" id="{778A22F9-85CF-4377-92DA-F08A257DE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xdr:colOff>
      <xdr:row>40</xdr:row>
      <xdr:rowOff>0</xdr:rowOff>
    </xdr:from>
    <xdr:to>
      <xdr:col>14</xdr:col>
      <xdr:colOff>485775</xdr:colOff>
      <xdr:row>53</xdr:row>
      <xdr:rowOff>38100</xdr:rowOff>
    </xdr:to>
    <xdr:graphicFrame macro="">
      <xdr:nvGraphicFramePr>
        <xdr:cNvPr id="4" name="Gráfico 3">
          <a:extLst>
            <a:ext uri="{FF2B5EF4-FFF2-40B4-BE49-F238E27FC236}">
              <a16:creationId xmlns:a16="http://schemas.microsoft.com/office/drawing/2014/main" id="{D744A1DB-DEE8-43D3-BEAA-476C2CE52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4.xml><?xml version="1.0" encoding="utf-8"?>
<xdr:wsDr xmlns:xdr="http://schemas.openxmlformats.org/drawingml/2006/spreadsheetDrawing" xmlns:a="http://schemas.openxmlformats.org/drawingml/2006/main">
  <xdr:twoCellAnchor>
    <xdr:from>
      <xdr:col>5</xdr:col>
      <xdr:colOff>571500</xdr:colOff>
      <xdr:row>35</xdr:row>
      <xdr:rowOff>85725</xdr:rowOff>
    </xdr:from>
    <xdr:to>
      <xdr:col>13</xdr:col>
      <xdr:colOff>266700</xdr:colOff>
      <xdr:row>49</xdr:row>
      <xdr:rowOff>123825</xdr:rowOff>
    </xdr:to>
    <xdr:graphicFrame macro="">
      <xdr:nvGraphicFramePr>
        <xdr:cNvPr id="2" name="Gráfico 1">
          <a:extLst>
            <a:ext uri="{FF2B5EF4-FFF2-40B4-BE49-F238E27FC236}">
              <a16:creationId xmlns:a16="http://schemas.microsoft.com/office/drawing/2014/main" id="{6E14B286-764B-4D3A-B2BF-90BF9C22F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5.xml><?xml version="1.0" encoding="utf-8"?>
<xdr:wsDr xmlns:xdr="http://schemas.openxmlformats.org/drawingml/2006/spreadsheetDrawing" xmlns:a="http://schemas.openxmlformats.org/drawingml/2006/main">
  <xdr:twoCellAnchor>
    <xdr:from>
      <xdr:col>2</xdr:col>
      <xdr:colOff>104775</xdr:colOff>
      <xdr:row>37</xdr:row>
      <xdr:rowOff>0</xdr:rowOff>
    </xdr:from>
    <xdr:to>
      <xdr:col>8</xdr:col>
      <xdr:colOff>104775</xdr:colOff>
      <xdr:row>50</xdr:row>
      <xdr:rowOff>38100</xdr:rowOff>
    </xdr:to>
    <xdr:graphicFrame macro="">
      <xdr:nvGraphicFramePr>
        <xdr:cNvPr id="2" name="Gráfico 1">
          <a:extLst>
            <a:ext uri="{FF2B5EF4-FFF2-40B4-BE49-F238E27FC236}">
              <a16:creationId xmlns:a16="http://schemas.microsoft.com/office/drawing/2014/main" id="{FD2A7A95-CD28-4FEB-9A3C-71A8A708E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190501</xdr:colOff>
      <xdr:row>36</xdr:row>
      <xdr:rowOff>180975</xdr:rowOff>
    </xdr:from>
    <xdr:to>
      <xdr:col>11</xdr:col>
      <xdr:colOff>457200</xdr:colOff>
      <xdr:row>50</xdr:row>
      <xdr:rowOff>28575</xdr:rowOff>
    </xdr:to>
    <xdr:graphicFrame macro="">
      <xdr:nvGraphicFramePr>
        <xdr:cNvPr id="3" name="Gráfico 2">
          <a:extLst>
            <a:ext uri="{FF2B5EF4-FFF2-40B4-BE49-F238E27FC236}">
              <a16:creationId xmlns:a16="http://schemas.microsoft.com/office/drawing/2014/main" id="{2A8C9E9C-27E3-4819-8F27-A342A135F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6.xml><?xml version="1.0" encoding="utf-8"?>
<xdr:wsDr xmlns:xdr="http://schemas.openxmlformats.org/drawingml/2006/spreadsheetDrawing" xmlns:a="http://schemas.openxmlformats.org/drawingml/2006/main">
  <xdr:twoCellAnchor>
    <xdr:from>
      <xdr:col>0</xdr:col>
      <xdr:colOff>342900</xdr:colOff>
      <xdr:row>32</xdr:row>
      <xdr:rowOff>38100</xdr:rowOff>
    </xdr:from>
    <xdr:to>
      <xdr:col>8</xdr:col>
      <xdr:colOff>38100</xdr:colOff>
      <xdr:row>46</xdr:row>
      <xdr:rowOff>76200</xdr:rowOff>
    </xdr:to>
    <xdr:graphicFrame macro="">
      <xdr:nvGraphicFramePr>
        <xdr:cNvPr id="4" name="Gráfico 3">
          <a:extLst>
            <a:ext uri="{FF2B5EF4-FFF2-40B4-BE49-F238E27FC236}">
              <a16:creationId xmlns:a16="http://schemas.microsoft.com/office/drawing/2014/main" id="{FE895D8C-E628-4E20-92CD-AD67BBB4B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7.xml><?xml version="1.0" encoding="utf-8"?>
<xdr:wsDr xmlns:xdr="http://schemas.openxmlformats.org/drawingml/2006/spreadsheetDrawing" xmlns:a="http://schemas.openxmlformats.org/drawingml/2006/main">
  <xdr:twoCellAnchor>
    <xdr:from>
      <xdr:col>2</xdr:col>
      <xdr:colOff>104775</xdr:colOff>
      <xdr:row>40</xdr:row>
      <xdr:rowOff>0</xdr:rowOff>
    </xdr:from>
    <xdr:to>
      <xdr:col>8</xdr:col>
      <xdr:colOff>104775</xdr:colOff>
      <xdr:row>53</xdr:row>
      <xdr:rowOff>38100</xdr:rowOff>
    </xdr:to>
    <xdr:graphicFrame macro="">
      <xdr:nvGraphicFramePr>
        <xdr:cNvPr id="2" name="Gráfico 1">
          <a:extLst>
            <a:ext uri="{FF2B5EF4-FFF2-40B4-BE49-F238E27FC236}">
              <a16:creationId xmlns:a16="http://schemas.microsoft.com/office/drawing/2014/main" id="{FD8B6BED-B293-4524-8FD7-A468D6BF1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200026</xdr:colOff>
      <xdr:row>40</xdr:row>
      <xdr:rowOff>0</xdr:rowOff>
    </xdr:from>
    <xdr:to>
      <xdr:col>11</xdr:col>
      <xdr:colOff>466725</xdr:colOff>
      <xdr:row>53</xdr:row>
      <xdr:rowOff>38100</xdr:rowOff>
    </xdr:to>
    <xdr:graphicFrame macro="">
      <xdr:nvGraphicFramePr>
        <xdr:cNvPr id="3" name="Gráfico 2">
          <a:extLst>
            <a:ext uri="{FF2B5EF4-FFF2-40B4-BE49-F238E27FC236}">
              <a16:creationId xmlns:a16="http://schemas.microsoft.com/office/drawing/2014/main" id="{7E1A5E10-245E-40CC-96C5-2A5E146C7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8.xml><?xml version="1.0" encoding="utf-8"?>
<xdr:wsDr xmlns:xdr="http://schemas.openxmlformats.org/drawingml/2006/spreadsheetDrawing" xmlns:a="http://schemas.openxmlformats.org/drawingml/2006/main">
  <xdr:twoCellAnchor>
    <xdr:from>
      <xdr:col>0</xdr:col>
      <xdr:colOff>590550</xdr:colOff>
      <xdr:row>35</xdr:row>
      <xdr:rowOff>95250</xdr:rowOff>
    </xdr:from>
    <xdr:to>
      <xdr:col>8</xdr:col>
      <xdr:colOff>285750</xdr:colOff>
      <xdr:row>49</xdr:row>
      <xdr:rowOff>133350</xdr:rowOff>
    </xdr:to>
    <xdr:graphicFrame macro="">
      <xdr:nvGraphicFramePr>
        <xdr:cNvPr id="4" name="Gráfico 3">
          <a:extLst>
            <a:ext uri="{FF2B5EF4-FFF2-40B4-BE49-F238E27FC236}">
              <a16:creationId xmlns:a16="http://schemas.microsoft.com/office/drawing/2014/main" id="{EF1C3462-223D-44D4-8D76-55709ACAC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9.xml><?xml version="1.0" encoding="utf-8"?>
<xdr:wsDr xmlns:xdr="http://schemas.openxmlformats.org/drawingml/2006/spreadsheetDrawing" xmlns:a="http://schemas.openxmlformats.org/drawingml/2006/main">
  <xdr:twoCellAnchor>
    <xdr:from>
      <xdr:col>2</xdr:col>
      <xdr:colOff>161925</xdr:colOff>
      <xdr:row>40</xdr:row>
      <xdr:rowOff>0</xdr:rowOff>
    </xdr:from>
    <xdr:to>
      <xdr:col>8</xdr:col>
      <xdr:colOff>104774</xdr:colOff>
      <xdr:row>53</xdr:row>
      <xdr:rowOff>38100</xdr:rowOff>
    </xdr:to>
    <xdr:graphicFrame macro="">
      <xdr:nvGraphicFramePr>
        <xdr:cNvPr id="2" name="Gráfico 1">
          <a:extLst>
            <a:ext uri="{FF2B5EF4-FFF2-40B4-BE49-F238E27FC236}">
              <a16:creationId xmlns:a16="http://schemas.microsoft.com/office/drawing/2014/main" id="{0C154878-32EE-485F-8F78-2C517D765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190501</xdr:colOff>
      <xdr:row>39</xdr:row>
      <xdr:rowOff>180975</xdr:rowOff>
    </xdr:from>
    <xdr:to>
      <xdr:col>11</xdr:col>
      <xdr:colOff>457200</xdr:colOff>
      <xdr:row>53</xdr:row>
      <xdr:rowOff>28575</xdr:rowOff>
    </xdr:to>
    <xdr:graphicFrame macro="">
      <xdr:nvGraphicFramePr>
        <xdr:cNvPr id="3" name="Gráfico 2">
          <a:extLst>
            <a:ext uri="{FF2B5EF4-FFF2-40B4-BE49-F238E27FC236}">
              <a16:creationId xmlns:a16="http://schemas.microsoft.com/office/drawing/2014/main" id="{1D76E2AB-7563-4EEC-8ED8-4A28A653DF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0.xml><?xml version="1.0" encoding="utf-8"?>
<xdr:wsDr xmlns:xdr="http://schemas.openxmlformats.org/drawingml/2006/spreadsheetDrawing" xmlns:a="http://schemas.openxmlformats.org/drawingml/2006/main">
  <xdr:twoCellAnchor>
    <xdr:from>
      <xdr:col>5</xdr:col>
      <xdr:colOff>571500</xdr:colOff>
      <xdr:row>35</xdr:row>
      <xdr:rowOff>85725</xdr:rowOff>
    </xdr:from>
    <xdr:to>
      <xdr:col>13</xdr:col>
      <xdr:colOff>266700</xdr:colOff>
      <xdr:row>49</xdr:row>
      <xdr:rowOff>123825</xdr:rowOff>
    </xdr:to>
    <xdr:graphicFrame macro="">
      <xdr:nvGraphicFramePr>
        <xdr:cNvPr id="2" name="Gráfico 1">
          <a:extLst>
            <a:ext uri="{FF2B5EF4-FFF2-40B4-BE49-F238E27FC236}">
              <a16:creationId xmlns:a16="http://schemas.microsoft.com/office/drawing/2014/main" id="{ADF370DA-9028-47EE-A018-E0794D89A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1.xml><?xml version="1.0" encoding="utf-8"?>
<xdr:wsDr xmlns:xdr="http://schemas.openxmlformats.org/drawingml/2006/spreadsheetDrawing" xmlns:a="http://schemas.openxmlformats.org/drawingml/2006/main">
  <xdr:twoCellAnchor>
    <xdr:from>
      <xdr:col>2</xdr:col>
      <xdr:colOff>1247775</xdr:colOff>
      <xdr:row>23</xdr:row>
      <xdr:rowOff>142875</xdr:rowOff>
    </xdr:from>
    <xdr:to>
      <xdr:col>10</xdr:col>
      <xdr:colOff>361949</xdr:colOff>
      <xdr:row>36</xdr:row>
      <xdr:rowOff>180975</xdr:rowOff>
    </xdr:to>
    <xdr:graphicFrame macro="">
      <xdr:nvGraphicFramePr>
        <xdr:cNvPr id="3" name="Gráfico 2">
          <a:extLst>
            <a:ext uri="{FF2B5EF4-FFF2-40B4-BE49-F238E27FC236}">
              <a16:creationId xmlns:a16="http://schemas.microsoft.com/office/drawing/2014/main" id="{5C2DABD5-16C5-4374-937F-944D9E44D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28576</xdr:colOff>
      <xdr:row>23</xdr:row>
      <xdr:rowOff>133350</xdr:rowOff>
    </xdr:from>
    <xdr:to>
      <xdr:col>15</xdr:col>
      <xdr:colOff>447675</xdr:colOff>
      <xdr:row>36</xdr:row>
      <xdr:rowOff>171450</xdr:rowOff>
    </xdr:to>
    <xdr:graphicFrame macro="">
      <xdr:nvGraphicFramePr>
        <xdr:cNvPr id="4" name="Gráfico 3">
          <a:extLst>
            <a:ext uri="{FF2B5EF4-FFF2-40B4-BE49-F238E27FC236}">
              <a16:creationId xmlns:a16="http://schemas.microsoft.com/office/drawing/2014/main" id="{D2255166-3FF1-4BC2-8307-7E00A44AC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2.xml><?xml version="1.0" encoding="utf-8"?>
<xdr:wsDr xmlns:xdr="http://schemas.openxmlformats.org/drawingml/2006/spreadsheetDrawing" xmlns:a="http://schemas.openxmlformats.org/drawingml/2006/main">
  <xdr:twoCellAnchor>
    <xdr:from>
      <xdr:col>2</xdr:col>
      <xdr:colOff>0</xdr:colOff>
      <xdr:row>20</xdr:row>
      <xdr:rowOff>0</xdr:rowOff>
    </xdr:from>
    <xdr:to>
      <xdr:col>10</xdr:col>
      <xdr:colOff>85725</xdr:colOff>
      <xdr:row>34</xdr:row>
      <xdr:rowOff>38100</xdr:rowOff>
    </xdr:to>
    <xdr:graphicFrame macro="">
      <xdr:nvGraphicFramePr>
        <xdr:cNvPr id="2" name="Gráfico 1">
          <a:extLst>
            <a:ext uri="{FF2B5EF4-FFF2-40B4-BE49-F238E27FC236}">
              <a16:creationId xmlns:a16="http://schemas.microsoft.com/office/drawing/2014/main" id="{1DBA98DE-1CB2-4E61-906E-75E092330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3.xml><?xml version="1.0" encoding="utf-8"?>
<xdr:wsDr xmlns:xdr="http://schemas.openxmlformats.org/drawingml/2006/spreadsheetDrawing" xmlns:a="http://schemas.openxmlformats.org/drawingml/2006/main">
  <xdr:twoCellAnchor>
    <xdr:from>
      <xdr:col>4</xdr:col>
      <xdr:colOff>72390</xdr:colOff>
      <xdr:row>26</xdr:row>
      <xdr:rowOff>180975</xdr:rowOff>
    </xdr:from>
    <xdr:to>
      <xdr:col>8</xdr:col>
      <xdr:colOff>430530</xdr:colOff>
      <xdr:row>39</xdr:row>
      <xdr:rowOff>76200</xdr:rowOff>
    </xdr:to>
    <xdr:graphicFrame macro="">
      <xdr:nvGraphicFramePr>
        <xdr:cNvPr id="4" name="Gráfico 3">
          <a:extLst>
            <a:ext uri="{FF2B5EF4-FFF2-40B4-BE49-F238E27FC236}">
              <a16:creationId xmlns:a16="http://schemas.microsoft.com/office/drawing/2014/main" id="{2776D14F-4996-4FAA-89E9-0CAE71441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466726</xdr:colOff>
      <xdr:row>26</xdr:row>
      <xdr:rowOff>180976</xdr:rowOff>
    </xdr:from>
    <xdr:to>
      <xdr:col>11</xdr:col>
      <xdr:colOff>346710</xdr:colOff>
      <xdr:row>39</xdr:row>
      <xdr:rowOff>76541</xdr:rowOff>
    </xdr:to>
    <xdr:graphicFrame macro="">
      <xdr:nvGraphicFramePr>
        <xdr:cNvPr id="5" name="Gráfico 4">
          <a:extLst>
            <a:ext uri="{FF2B5EF4-FFF2-40B4-BE49-F238E27FC236}">
              <a16:creationId xmlns:a16="http://schemas.microsoft.com/office/drawing/2014/main" id="{7528F84D-199A-45EB-B35E-239AA522E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4.xml><?xml version="1.0" encoding="utf-8"?>
<c:userShapes xmlns:c="http://schemas.openxmlformats.org/drawingml/2006/chart">
  <cdr:relSizeAnchor xmlns:cdr="http://schemas.openxmlformats.org/drawingml/2006/chartDrawing">
    <cdr:from>
      <cdr:x>0</cdr:x>
      <cdr:y>0</cdr:y>
    </cdr:from>
    <cdr:to>
      <cdr:x>0.94221</cdr:x>
      <cdr:y>0.09408</cdr:y>
    </cdr:to>
    <cdr:sp macro="" textlink="">
      <cdr:nvSpPr>
        <cdr:cNvPr id="2" name="CaixaDeTexto 1"/>
        <cdr:cNvSpPr txBox="1"/>
      </cdr:nvSpPr>
      <cdr:spPr>
        <a:xfrm xmlns:a="http://schemas.openxmlformats.org/drawingml/2006/main">
          <a:off x="0" y="0"/>
          <a:ext cx="2634928" cy="25163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1000">
              <a:solidFill>
                <a:schemeClr val="tx1">
                  <a:lumMod val="50000"/>
                  <a:lumOff val="50000"/>
                </a:schemeClr>
              </a:solidFill>
            </a:rPr>
            <a:t>Por 100 mil habitantes (2020)</a:t>
          </a:r>
        </a:p>
      </cdr:txBody>
    </cdr:sp>
  </cdr:relSizeAnchor>
  <cdr:relSizeAnchor xmlns:cdr="http://schemas.openxmlformats.org/drawingml/2006/chartDrawing">
    <cdr:from>
      <cdr:x>3.57585E-7</cdr:x>
      <cdr:y>0.90833</cdr:y>
    </cdr:from>
    <cdr:to>
      <cdr:x>0.30109</cdr:x>
      <cdr:y>1</cdr:y>
    </cdr:to>
    <cdr:sp macro="" textlink="">
      <cdr:nvSpPr>
        <cdr:cNvPr id="3" name="CaixaDeTexto 2"/>
        <cdr:cNvSpPr txBox="1"/>
      </cdr:nvSpPr>
      <cdr:spPr>
        <a:xfrm xmlns:a="http://schemas.openxmlformats.org/drawingml/2006/main">
          <a:off x="1" y="2429438"/>
          <a:ext cx="842010" cy="24518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pt-BR" sz="900">
              <a:solidFill>
                <a:schemeClr val="tx1">
                  <a:lumMod val="50000"/>
                  <a:lumOff val="50000"/>
                </a:schemeClr>
              </a:solidFill>
            </a:rPr>
            <a:t>Fonte: SINESP</a:t>
          </a:r>
        </a:p>
      </cdr:txBody>
    </cdr:sp>
  </cdr:relSizeAnchor>
</c:userShapes>
</file>

<file path=xl/drawings/drawing195.xml><?xml version="1.0" encoding="utf-8"?>
<c:userShapes xmlns:c="http://schemas.openxmlformats.org/drawingml/2006/chart">
  <cdr:relSizeAnchor xmlns:cdr="http://schemas.openxmlformats.org/drawingml/2006/chartDrawing">
    <cdr:from>
      <cdr:x>0.01216</cdr:x>
      <cdr:y>0</cdr:y>
    </cdr:from>
    <cdr:to>
      <cdr:x>0.62966</cdr:x>
      <cdr:y>0.07117</cdr:y>
    </cdr:to>
    <cdr:sp macro="" textlink="">
      <cdr:nvSpPr>
        <cdr:cNvPr id="2" name="CaixaDeTexto 1"/>
        <cdr:cNvSpPr txBox="1"/>
      </cdr:nvSpPr>
      <cdr:spPr>
        <a:xfrm xmlns:a="http://schemas.openxmlformats.org/drawingml/2006/main">
          <a:off x="20879" y="0"/>
          <a:ext cx="1060208" cy="19322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pt-BR" sz="1000">
              <a:solidFill>
                <a:schemeClr val="tx1">
                  <a:lumMod val="50000"/>
                  <a:lumOff val="50000"/>
                </a:schemeClr>
              </a:solidFill>
            </a:rPr>
            <a:t>Diferença 2020-2015</a:t>
          </a:r>
        </a:p>
      </cdr:txBody>
    </cdr:sp>
  </cdr:relSizeAnchor>
</c:userShapes>
</file>

<file path=xl/drawings/drawing196.xml><?xml version="1.0" encoding="utf-8"?>
<xdr:wsDr xmlns:xdr="http://schemas.openxmlformats.org/drawingml/2006/spreadsheetDrawing" xmlns:a="http://schemas.openxmlformats.org/drawingml/2006/main">
  <xdr:twoCellAnchor>
    <xdr:from>
      <xdr:col>3</xdr:col>
      <xdr:colOff>0</xdr:colOff>
      <xdr:row>26</xdr:row>
      <xdr:rowOff>0</xdr:rowOff>
    </xdr:from>
    <xdr:to>
      <xdr:col>10</xdr:col>
      <xdr:colOff>304800</xdr:colOff>
      <xdr:row>40</xdr:row>
      <xdr:rowOff>38100</xdr:rowOff>
    </xdr:to>
    <xdr:graphicFrame macro="">
      <xdr:nvGraphicFramePr>
        <xdr:cNvPr id="4" name="Gráfico 3">
          <a:extLst>
            <a:ext uri="{FF2B5EF4-FFF2-40B4-BE49-F238E27FC236}">
              <a16:creationId xmlns:a16="http://schemas.microsoft.com/office/drawing/2014/main" id="{AB165D7D-53AD-4372-91F1-2ED87501D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7.xml><?xml version="1.0" encoding="utf-8"?>
<xdr:wsDr xmlns:xdr="http://schemas.openxmlformats.org/drawingml/2006/spreadsheetDrawing" xmlns:a="http://schemas.openxmlformats.org/drawingml/2006/main">
  <xdr:twoCellAnchor>
    <xdr:from>
      <xdr:col>7</xdr:col>
      <xdr:colOff>352425</xdr:colOff>
      <xdr:row>34</xdr:row>
      <xdr:rowOff>161925</xdr:rowOff>
    </xdr:from>
    <xdr:to>
      <xdr:col>11</xdr:col>
      <xdr:colOff>38100</xdr:colOff>
      <xdr:row>48</xdr:row>
      <xdr:rowOff>47625</xdr:rowOff>
    </xdr:to>
    <xdr:graphicFrame macro="">
      <xdr:nvGraphicFramePr>
        <xdr:cNvPr id="2" name="Gráfico 1">
          <a:extLst>
            <a:ext uri="{FF2B5EF4-FFF2-40B4-BE49-F238E27FC236}">
              <a16:creationId xmlns:a16="http://schemas.microsoft.com/office/drawing/2014/main" id="{D3B3BC1D-7697-4BA6-A9DD-18B84B89BB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133350</xdr:colOff>
      <xdr:row>34</xdr:row>
      <xdr:rowOff>142875</xdr:rowOff>
    </xdr:from>
    <xdr:to>
      <xdr:col>14</xdr:col>
      <xdr:colOff>295275</xdr:colOff>
      <xdr:row>48</xdr:row>
      <xdr:rowOff>47625</xdr:rowOff>
    </xdr:to>
    <xdr:graphicFrame macro="">
      <xdr:nvGraphicFramePr>
        <xdr:cNvPr id="3" name="Gráfico 2">
          <a:extLst>
            <a:ext uri="{FF2B5EF4-FFF2-40B4-BE49-F238E27FC236}">
              <a16:creationId xmlns:a16="http://schemas.microsoft.com/office/drawing/2014/main" id="{F8DF8775-50EF-41FF-B606-6C79920DB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8.xml><?xml version="1.0" encoding="utf-8"?>
<xdr:wsDr xmlns:xdr="http://schemas.openxmlformats.org/drawingml/2006/spreadsheetDrawing" xmlns:a="http://schemas.openxmlformats.org/drawingml/2006/main">
  <xdr:twoCellAnchor>
    <xdr:from>
      <xdr:col>2</xdr:col>
      <xdr:colOff>571500</xdr:colOff>
      <xdr:row>30</xdr:row>
      <xdr:rowOff>104775</xdr:rowOff>
    </xdr:from>
    <xdr:to>
      <xdr:col>10</xdr:col>
      <xdr:colOff>266700</xdr:colOff>
      <xdr:row>44</xdr:row>
      <xdr:rowOff>180975</xdr:rowOff>
    </xdr:to>
    <xdr:graphicFrame macro="">
      <xdr:nvGraphicFramePr>
        <xdr:cNvPr id="2" name="Gráfico 1">
          <a:extLst>
            <a:ext uri="{FF2B5EF4-FFF2-40B4-BE49-F238E27FC236}">
              <a16:creationId xmlns:a16="http://schemas.microsoft.com/office/drawing/2014/main" id="{677B51AE-47A3-4710-B4EC-49BD71A4D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9.xml><?xml version="1.0" encoding="utf-8"?>
<xdr:wsDr xmlns:xdr="http://schemas.openxmlformats.org/drawingml/2006/spreadsheetDrawing" xmlns:a="http://schemas.openxmlformats.org/drawingml/2006/main">
  <xdr:twoCellAnchor>
    <xdr:from>
      <xdr:col>6</xdr:col>
      <xdr:colOff>419100</xdr:colOff>
      <xdr:row>20</xdr:row>
      <xdr:rowOff>157162</xdr:rowOff>
    </xdr:from>
    <xdr:to>
      <xdr:col>12</xdr:col>
      <xdr:colOff>419100</xdr:colOff>
      <xdr:row>37</xdr:row>
      <xdr:rowOff>119062</xdr:rowOff>
    </xdr:to>
    <xdr:graphicFrame macro="">
      <xdr:nvGraphicFramePr>
        <xdr:cNvPr id="2" name="Gráfico 1">
          <a:extLst>
            <a:ext uri="{FF2B5EF4-FFF2-40B4-BE49-F238E27FC236}">
              <a16:creationId xmlns:a16="http://schemas.microsoft.com/office/drawing/2014/main" id="{B877C3F6-86C1-45F2-96C6-669C7E795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457200</xdr:colOff>
      <xdr:row>20</xdr:row>
      <xdr:rowOff>138112</xdr:rowOff>
    </xdr:from>
    <xdr:to>
      <xdr:col>18</xdr:col>
      <xdr:colOff>457200</xdr:colOff>
      <xdr:row>37</xdr:row>
      <xdr:rowOff>100012</xdr:rowOff>
    </xdr:to>
    <xdr:graphicFrame macro="">
      <xdr:nvGraphicFramePr>
        <xdr:cNvPr id="3" name="Gráfico 2">
          <a:extLst>
            <a:ext uri="{FF2B5EF4-FFF2-40B4-BE49-F238E27FC236}">
              <a16:creationId xmlns:a16="http://schemas.microsoft.com/office/drawing/2014/main" id="{1BD15E5D-4404-4DAC-8E88-3CD691752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0.xml><?xml version="1.0" encoding="utf-8"?>
<xdr:wsDr xmlns:xdr="http://schemas.openxmlformats.org/drawingml/2006/spreadsheetDrawing" xmlns:a="http://schemas.openxmlformats.org/drawingml/2006/main">
  <xdr:twoCellAnchor>
    <xdr:from>
      <xdr:col>4</xdr:col>
      <xdr:colOff>304800</xdr:colOff>
      <xdr:row>15</xdr:row>
      <xdr:rowOff>152400</xdr:rowOff>
    </xdr:from>
    <xdr:to>
      <xdr:col>12</xdr:col>
      <xdr:colOff>0</xdr:colOff>
      <xdr:row>30</xdr:row>
      <xdr:rowOff>38100</xdr:rowOff>
    </xdr:to>
    <xdr:graphicFrame macro="">
      <xdr:nvGraphicFramePr>
        <xdr:cNvPr id="2" name="Gráfico 1">
          <a:extLst>
            <a:ext uri="{FF2B5EF4-FFF2-40B4-BE49-F238E27FC236}">
              <a16:creationId xmlns:a16="http://schemas.microsoft.com/office/drawing/2014/main" id="{57FA48CA-BAB5-4464-BEC5-9A46FE3BE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1.xml><?xml version="1.0" encoding="utf-8"?>
<xdr:wsDr xmlns:xdr="http://schemas.openxmlformats.org/drawingml/2006/spreadsheetDrawing" xmlns:a="http://schemas.openxmlformats.org/drawingml/2006/main">
  <xdr:twoCellAnchor>
    <xdr:from>
      <xdr:col>0</xdr:col>
      <xdr:colOff>390525</xdr:colOff>
      <xdr:row>20</xdr:row>
      <xdr:rowOff>23812</xdr:rowOff>
    </xdr:from>
    <xdr:to>
      <xdr:col>7</xdr:col>
      <xdr:colOff>123825</xdr:colOff>
      <xdr:row>37</xdr:row>
      <xdr:rowOff>14287</xdr:rowOff>
    </xdr:to>
    <xdr:graphicFrame macro="">
      <xdr:nvGraphicFramePr>
        <xdr:cNvPr id="2" name="Gráfico 1">
          <a:extLst>
            <a:ext uri="{FF2B5EF4-FFF2-40B4-BE49-F238E27FC236}">
              <a16:creationId xmlns:a16="http://schemas.microsoft.com/office/drawing/2014/main" id="{A19B7240-EFD4-4735-98AE-B17CFD216F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142875</xdr:colOff>
      <xdr:row>20</xdr:row>
      <xdr:rowOff>23812</xdr:rowOff>
    </xdr:from>
    <xdr:to>
      <xdr:col>14</xdr:col>
      <xdr:colOff>180975</xdr:colOff>
      <xdr:row>37</xdr:row>
      <xdr:rowOff>14287</xdr:rowOff>
    </xdr:to>
    <xdr:graphicFrame macro="">
      <xdr:nvGraphicFramePr>
        <xdr:cNvPr id="3" name="Gráfico 2">
          <a:extLst>
            <a:ext uri="{FF2B5EF4-FFF2-40B4-BE49-F238E27FC236}">
              <a16:creationId xmlns:a16="http://schemas.microsoft.com/office/drawing/2014/main" id="{ACFFFA81-C6F7-46D8-809C-FBA69A01C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2.xml><?xml version="1.0" encoding="utf-8"?>
<xdr:wsDr xmlns:xdr="http://schemas.openxmlformats.org/drawingml/2006/spreadsheetDrawing" xmlns:a="http://schemas.openxmlformats.org/drawingml/2006/main">
  <xdr:twoCellAnchor>
    <xdr:from>
      <xdr:col>4</xdr:col>
      <xdr:colOff>190500</xdr:colOff>
      <xdr:row>14</xdr:row>
      <xdr:rowOff>76200</xdr:rowOff>
    </xdr:from>
    <xdr:to>
      <xdr:col>11</xdr:col>
      <xdr:colOff>495300</xdr:colOff>
      <xdr:row>31</xdr:row>
      <xdr:rowOff>66675</xdr:rowOff>
    </xdr:to>
    <xdr:graphicFrame macro="">
      <xdr:nvGraphicFramePr>
        <xdr:cNvPr id="2" name="Gráfico 1">
          <a:extLst>
            <a:ext uri="{FF2B5EF4-FFF2-40B4-BE49-F238E27FC236}">
              <a16:creationId xmlns:a16="http://schemas.microsoft.com/office/drawing/2014/main" id="{44766827-9F16-4B24-867A-8FE2CF1A9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3.xml><?xml version="1.0" encoding="utf-8"?>
<xdr:wsDr xmlns:xdr="http://schemas.openxmlformats.org/drawingml/2006/spreadsheetDrawing" xmlns:a="http://schemas.openxmlformats.org/drawingml/2006/main">
  <xdr:twoCellAnchor>
    <xdr:from>
      <xdr:col>2</xdr:col>
      <xdr:colOff>0</xdr:colOff>
      <xdr:row>19</xdr:row>
      <xdr:rowOff>0</xdr:rowOff>
    </xdr:from>
    <xdr:to>
      <xdr:col>8</xdr:col>
      <xdr:colOff>342900</xdr:colOff>
      <xdr:row>34</xdr:row>
      <xdr:rowOff>114300</xdr:rowOff>
    </xdr:to>
    <xdr:graphicFrame macro="">
      <xdr:nvGraphicFramePr>
        <xdr:cNvPr id="4" name="Gráfico 3">
          <a:extLst>
            <a:ext uri="{FF2B5EF4-FFF2-40B4-BE49-F238E27FC236}">
              <a16:creationId xmlns:a16="http://schemas.microsoft.com/office/drawing/2014/main" id="{D7B3F387-E4BE-4A9A-BC99-FA5B33FDD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361950</xdr:colOff>
      <xdr:row>19</xdr:row>
      <xdr:rowOff>0</xdr:rowOff>
    </xdr:from>
    <xdr:to>
      <xdr:col>15</xdr:col>
      <xdr:colOff>123825</xdr:colOff>
      <xdr:row>34</xdr:row>
      <xdr:rowOff>114300</xdr:rowOff>
    </xdr:to>
    <xdr:graphicFrame macro="">
      <xdr:nvGraphicFramePr>
        <xdr:cNvPr id="5" name="Gráfico 4">
          <a:extLst>
            <a:ext uri="{FF2B5EF4-FFF2-40B4-BE49-F238E27FC236}">
              <a16:creationId xmlns:a16="http://schemas.microsoft.com/office/drawing/2014/main" id="{4113CE23-A708-40B5-94CE-161FAE97B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4.xml><?xml version="1.0" encoding="utf-8"?>
<xdr:wsDr xmlns:xdr="http://schemas.openxmlformats.org/drawingml/2006/spreadsheetDrawing" xmlns:a="http://schemas.openxmlformats.org/drawingml/2006/main">
  <xdr:twoCellAnchor>
    <xdr:from>
      <xdr:col>0</xdr:col>
      <xdr:colOff>76200</xdr:colOff>
      <xdr:row>13</xdr:row>
      <xdr:rowOff>109537</xdr:rowOff>
    </xdr:from>
    <xdr:to>
      <xdr:col>7</xdr:col>
      <xdr:colOff>381000</xdr:colOff>
      <xdr:row>28</xdr:row>
      <xdr:rowOff>42862</xdr:rowOff>
    </xdr:to>
    <xdr:graphicFrame macro="">
      <xdr:nvGraphicFramePr>
        <xdr:cNvPr id="2" name="Gráfico 1">
          <a:extLst>
            <a:ext uri="{FF2B5EF4-FFF2-40B4-BE49-F238E27FC236}">
              <a16:creationId xmlns:a16="http://schemas.microsoft.com/office/drawing/2014/main" id="{7E7046A6-B0D3-49AF-A839-2F54D2B35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5.xml><?xml version="1.0" encoding="utf-8"?>
<xdr:wsDr xmlns:xdr="http://schemas.openxmlformats.org/drawingml/2006/spreadsheetDrawing" xmlns:a="http://schemas.openxmlformats.org/drawingml/2006/main">
  <xdr:twoCellAnchor>
    <xdr:from>
      <xdr:col>0</xdr:col>
      <xdr:colOff>133350</xdr:colOff>
      <xdr:row>19</xdr:row>
      <xdr:rowOff>142876</xdr:rowOff>
    </xdr:from>
    <xdr:to>
      <xdr:col>5</xdr:col>
      <xdr:colOff>504825</xdr:colOff>
      <xdr:row>34</xdr:row>
      <xdr:rowOff>119063</xdr:rowOff>
    </xdr:to>
    <xdr:graphicFrame macro="">
      <xdr:nvGraphicFramePr>
        <xdr:cNvPr id="2" name="Gráfico 1">
          <a:extLst>
            <a:ext uri="{FF2B5EF4-FFF2-40B4-BE49-F238E27FC236}">
              <a16:creationId xmlns:a16="http://schemas.microsoft.com/office/drawing/2014/main" id="{C6CA6AAC-95A0-4C76-94C1-4D2972B9F9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xdr:colOff>
      <xdr:row>20</xdr:row>
      <xdr:rowOff>1</xdr:rowOff>
    </xdr:from>
    <xdr:to>
      <xdr:col>15</xdr:col>
      <xdr:colOff>314325</xdr:colOff>
      <xdr:row>34</xdr:row>
      <xdr:rowOff>114301</xdr:rowOff>
    </xdr:to>
    <xdr:graphicFrame macro="">
      <xdr:nvGraphicFramePr>
        <xdr:cNvPr id="3" name="Gráfico 2">
          <a:extLst>
            <a:ext uri="{FF2B5EF4-FFF2-40B4-BE49-F238E27FC236}">
              <a16:creationId xmlns:a16="http://schemas.microsoft.com/office/drawing/2014/main" id="{4144E3F3-9759-4C25-B23E-2F06A84661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6.xml><?xml version="1.0" encoding="utf-8"?>
<xdr:wsDr xmlns:xdr="http://schemas.openxmlformats.org/drawingml/2006/spreadsheetDrawing" xmlns:a="http://schemas.openxmlformats.org/drawingml/2006/main">
  <xdr:twoCellAnchor>
    <xdr:from>
      <xdr:col>1</xdr:col>
      <xdr:colOff>609599</xdr:colOff>
      <xdr:row>13</xdr:row>
      <xdr:rowOff>42862</xdr:rowOff>
    </xdr:from>
    <xdr:to>
      <xdr:col>9</xdr:col>
      <xdr:colOff>523874</xdr:colOff>
      <xdr:row>27</xdr:row>
      <xdr:rowOff>171450</xdr:rowOff>
    </xdr:to>
    <xdr:graphicFrame macro="">
      <xdr:nvGraphicFramePr>
        <xdr:cNvPr id="2" name="Gráfico 1">
          <a:extLst>
            <a:ext uri="{FF2B5EF4-FFF2-40B4-BE49-F238E27FC236}">
              <a16:creationId xmlns:a16="http://schemas.microsoft.com/office/drawing/2014/main" id="{70AFA330-C783-465E-AA6F-2683F5CFB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7.xml><?xml version="1.0" encoding="utf-8"?>
<xdr:wsDr xmlns:xdr="http://schemas.openxmlformats.org/drawingml/2006/spreadsheetDrawing" xmlns:a="http://schemas.openxmlformats.org/drawingml/2006/main">
  <xdr:twoCellAnchor>
    <xdr:from>
      <xdr:col>4</xdr:col>
      <xdr:colOff>228600</xdr:colOff>
      <xdr:row>39</xdr:row>
      <xdr:rowOff>47625</xdr:rowOff>
    </xdr:from>
    <xdr:to>
      <xdr:col>11</xdr:col>
      <xdr:colOff>533400</xdr:colOff>
      <xdr:row>53</xdr:row>
      <xdr:rowOff>104775</xdr:rowOff>
    </xdr:to>
    <xdr:graphicFrame macro="">
      <xdr:nvGraphicFramePr>
        <xdr:cNvPr id="2" name="Gráfico 1">
          <a:extLst>
            <a:ext uri="{FF2B5EF4-FFF2-40B4-BE49-F238E27FC236}">
              <a16:creationId xmlns:a16="http://schemas.microsoft.com/office/drawing/2014/main" id="{A92F0833-2A92-436B-AA0B-FB8E727F87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8.xml><?xml version="1.0" encoding="utf-8"?>
<xdr:wsDr xmlns:xdr="http://schemas.openxmlformats.org/drawingml/2006/spreadsheetDrawing" xmlns:a="http://schemas.openxmlformats.org/drawingml/2006/main">
  <xdr:twoCellAnchor>
    <xdr:from>
      <xdr:col>4</xdr:col>
      <xdr:colOff>581025</xdr:colOff>
      <xdr:row>36</xdr:row>
      <xdr:rowOff>0</xdr:rowOff>
    </xdr:from>
    <xdr:to>
      <xdr:col>12</xdr:col>
      <xdr:colOff>276225</xdr:colOff>
      <xdr:row>50</xdr:row>
      <xdr:rowOff>76200</xdr:rowOff>
    </xdr:to>
    <xdr:graphicFrame macro="">
      <xdr:nvGraphicFramePr>
        <xdr:cNvPr id="2" name="Gráfico 1">
          <a:extLst>
            <a:ext uri="{FF2B5EF4-FFF2-40B4-BE49-F238E27FC236}">
              <a16:creationId xmlns:a16="http://schemas.microsoft.com/office/drawing/2014/main" id="{87FE788C-2802-49C3-9679-2751FB9883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9.xml><?xml version="1.0" encoding="utf-8"?>
<xdr:wsDr xmlns:xdr="http://schemas.openxmlformats.org/drawingml/2006/spreadsheetDrawing" xmlns:a="http://schemas.openxmlformats.org/drawingml/2006/main">
  <xdr:twoCellAnchor>
    <xdr:from>
      <xdr:col>1</xdr:col>
      <xdr:colOff>0</xdr:colOff>
      <xdr:row>18</xdr:row>
      <xdr:rowOff>0</xdr:rowOff>
    </xdr:from>
    <xdr:to>
      <xdr:col>6</xdr:col>
      <xdr:colOff>371475</xdr:colOff>
      <xdr:row>32</xdr:row>
      <xdr:rowOff>138112</xdr:rowOff>
    </xdr:to>
    <xdr:graphicFrame macro="">
      <xdr:nvGraphicFramePr>
        <xdr:cNvPr id="4" name="Gráfico 3">
          <a:extLst>
            <a:ext uri="{FF2B5EF4-FFF2-40B4-BE49-F238E27FC236}">
              <a16:creationId xmlns:a16="http://schemas.microsoft.com/office/drawing/2014/main" id="{FBF76D60-4734-424C-A3B8-DE7AC6A6C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485775</xdr:colOff>
      <xdr:row>18</xdr:row>
      <xdr:rowOff>19050</xdr:rowOff>
    </xdr:from>
    <xdr:to>
      <xdr:col>16</xdr:col>
      <xdr:colOff>180975</xdr:colOff>
      <xdr:row>32</xdr:row>
      <xdr:rowOff>133350</xdr:rowOff>
    </xdr:to>
    <xdr:graphicFrame macro="">
      <xdr:nvGraphicFramePr>
        <xdr:cNvPr id="5" name="Gráfico 4">
          <a:extLst>
            <a:ext uri="{FF2B5EF4-FFF2-40B4-BE49-F238E27FC236}">
              <a16:creationId xmlns:a16="http://schemas.microsoft.com/office/drawing/2014/main" id="{4FCAD143-1C21-4760-84C1-54982C949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0.xml><?xml version="1.0" encoding="utf-8"?>
<xdr:wsDr xmlns:xdr="http://schemas.openxmlformats.org/drawingml/2006/spreadsheetDrawing" xmlns:a="http://schemas.openxmlformats.org/drawingml/2006/main">
  <xdr:twoCellAnchor>
    <xdr:from>
      <xdr:col>0</xdr:col>
      <xdr:colOff>85725</xdr:colOff>
      <xdr:row>13</xdr:row>
      <xdr:rowOff>33337</xdr:rowOff>
    </xdr:from>
    <xdr:to>
      <xdr:col>7</xdr:col>
      <xdr:colOff>390525</xdr:colOff>
      <xdr:row>27</xdr:row>
      <xdr:rowOff>90487</xdr:rowOff>
    </xdr:to>
    <xdr:graphicFrame macro="">
      <xdr:nvGraphicFramePr>
        <xdr:cNvPr id="2" name="Gráfico 1">
          <a:extLst>
            <a:ext uri="{FF2B5EF4-FFF2-40B4-BE49-F238E27FC236}">
              <a16:creationId xmlns:a16="http://schemas.microsoft.com/office/drawing/2014/main" id="{90F8223D-6677-4531-B643-8B858F0AC0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agner/Trabalhos%20externos/Emendas/Senador%20Alessandro/Bolsistas%20Discentes/Atividades/Figuras%20e%20documenta&#231;&#227;o/H&#233;lder/g25.1%20e%2025.13-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25.1"/>
      <sheetName val="g25.13"/>
      <sheetName val="g25.13semSP e Ac"/>
      <sheetName val="Planilha1"/>
    </sheetNames>
    <sheetDataSet>
      <sheetData sheetId="0">
        <row r="42">
          <cell r="C42">
            <v>2020</v>
          </cell>
        </row>
        <row r="43">
          <cell r="B43" t="str">
            <v>BR</v>
          </cell>
          <cell r="C43">
            <v>18.21</v>
          </cell>
        </row>
        <row r="44">
          <cell r="B44" t="str">
            <v>NE</v>
          </cell>
          <cell r="C44">
            <v>31.3</v>
          </cell>
        </row>
        <row r="45">
          <cell r="B45" t="str">
            <v>SE</v>
          </cell>
          <cell r="C45">
            <v>30.32</v>
          </cell>
        </row>
        <row r="46">
          <cell r="B46" t="str">
            <v>BA</v>
          </cell>
          <cell r="C46">
            <v>31.03</v>
          </cell>
        </row>
        <row r="47">
          <cell r="B47" t="str">
            <v>RN</v>
          </cell>
          <cell r="C47">
            <v>31.27</v>
          </cell>
        </row>
        <row r="48">
          <cell r="B48" t="str">
            <v>AL</v>
          </cell>
          <cell r="C48">
            <v>31.6</v>
          </cell>
        </row>
        <row r="49">
          <cell r="B49" t="str">
            <v>PE</v>
          </cell>
          <cell r="C49">
            <v>32.08</v>
          </cell>
        </row>
        <row r="50">
          <cell r="B50" t="str">
            <v>CE</v>
          </cell>
          <cell r="C50">
            <v>37.369999999999997</v>
          </cell>
        </row>
      </sheetData>
      <sheetData sheetId="1"/>
      <sheetData sheetId="2">
        <row r="28">
          <cell r="B28" t="str">
            <v>'</v>
          </cell>
          <cell r="C28" t="str">
            <v>2020</v>
          </cell>
          <cell r="N28" t="str">
            <v>2020-2015</v>
          </cell>
        </row>
        <row r="29">
          <cell r="B29" t="str">
            <v>BR</v>
          </cell>
          <cell r="C29">
            <v>0.77</v>
          </cell>
          <cell r="M29" t="str">
            <v>DF</v>
          </cell>
          <cell r="N29">
            <v>-2.09</v>
          </cell>
        </row>
        <row r="30">
          <cell r="B30" t="str">
            <v>NE</v>
          </cell>
          <cell r="C30">
            <v>0.57999999999999996</v>
          </cell>
          <cell r="M30" t="str">
            <v>PA</v>
          </cell>
          <cell r="N30">
            <v>-1.3299999999999998</v>
          </cell>
        </row>
        <row r="31">
          <cell r="B31" t="str">
            <v>SE</v>
          </cell>
          <cell r="C31">
            <v>0.78</v>
          </cell>
          <cell r="M31" t="str">
            <v>SE</v>
          </cell>
          <cell r="N31">
            <v>-1.32</v>
          </cell>
        </row>
        <row r="32">
          <cell r="B32" t="str">
            <v>PA</v>
          </cell>
          <cell r="C32">
            <v>1.01</v>
          </cell>
          <cell r="M32" t="str">
            <v>RN</v>
          </cell>
          <cell r="N32">
            <v>-1.29</v>
          </cell>
        </row>
        <row r="33">
          <cell r="B33" t="str">
            <v>TO</v>
          </cell>
          <cell r="C33">
            <v>1.01</v>
          </cell>
          <cell r="M33" t="str">
            <v>AP</v>
          </cell>
          <cell r="N33">
            <v>-1.1800000000000002</v>
          </cell>
        </row>
        <row r="34">
          <cell r="B34" t="str">
            <v>AP</v>
          </cell>
          <cell r="C34">
            <v>1.04</v>
          </cell>
          <cell r="M34" t="str">
            <v>PB</v>
          </cell>
          <cell r="N34">
            <v>-1.1399999999999999</v>
          </cell>
        </row>
        <row r="35">
          <cell r="B35" t="str">
            <v>PI</v>
          </cell>
          <cell r="C35">
            <v>1.1000000000000001</v>
          </cell>
          <cell r="M35" t="str">
            <v>NE</v>
          </cell>
          <cell r="N35">
            <v>-0.41000000000000003</v>
          </cell>
        </row>
        <row r="36">
          <cell r="B36" t="str">
            <v>RJ</v>
          </cell>
          <cell r="C36">
            <v>1.53</v>
          </cell>
        </row>
      </sheetData>
      <sheetData sheetId="3"/>
    </sheetDataSet>
  </externalBook>
</externalLink>
</file>

<file path=xl/persons/person.xml><?xml version="1.0" encoding="utf-8"?>
<personList xmlns="http://schemas.microsoft.com/office/spreadsheetml/2018/threadedcomments" xmlns:x="http://schemas.openxmlformats.org/spreadsheetml/2006/main">
  <person displayName="Wesley Oliveira" id="{08DF1DA5-77CA-4DDF-A48B-E9E008A12F1B}" userId="43d2ea681dbdbc26" providerId="Windows Live"/>
</personList>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3-03-27T00:11:50.97" personId="{08DF1DA5-77CA-4DDF-A48B-E9E008A12F1B}" id="{87982432-C659-440B-B444-393BAA7DD62E}">
    <text>Os dados estaduais não estão disponíveis. Eles divulgados apenas a nível de Brasil e Grandes Regiões.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www.4econsultoria.com.br/upload/arquivos/Radar/1704_Radar.pdf"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2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2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27.bin"/></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32.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33.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35.bin"/></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3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38.bin"/></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39.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40.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42.bin"/></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44.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45.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47.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48.bin"/></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49.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52.bin"/></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54.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55.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9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39.xml"/><Relationship Id="rId1" Type="http://schemas.openxmlformats.org/officeDocument/2006/relationships/printerSettings" Target="../printerSettings/printerSettings57.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48.xml"/><Relationship Id="rId1" Type="http://schemas.openxmlformats.org/officeDocument/2006/relationships/hyperlink" Target="ftp://ftp.ibge.gov.br/Indicadores_Sociais/Sintese_de_Indicadores_Sociais/Sintese_de_Indicadores_Sociais_2018/xls/2_Rendimento_xls.zip" TargetMode="Externa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05.xml.rels><?xml version="1.0" encoding="UTF-8" standalone="yes"?>
<Relationships xmlns="http://schemas.openxmlformats.org/package/2006/relationships"><Relationship Id="rId2" Type="http://schemas.openxmlformats.org/officeDocument/2006/relationships/printerSettings" Target="../printerSettings/printerSettings59.bin"/><Relationship Id="rId1" Type="http://schemas.openxmlformats.org/officeDocument/2006/relationships/hyperlink" Target="https://sidra.ibge.gov.br/tabela/6735%20(7192%20para%202019)" TargetMode="Externa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60.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58.xml"/><Relationship Id="rId1" Type="http://schemas.openxmlformats.org/officeDocument/2006/relationships/printerSettings" Target="../printerSettings/printerSettings61.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60.xml"/><Relationship Id="rId1" Type="http://schemas.openxmlformats.org/officeDocument/2006/relationships/printerSettings" Target="../printerSettings/printerSettings62.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62.xml"/><Relationship Id="rId1" Type="http://schemas.openxmlformats.org/officeDocument/2006/relationships/printerSettings" Target="../printerSettings/printerSettings64.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64.xml"/><Relationship Id="rId1" Type="http://schemas.openxmlformats.org/officeDocument/2006/relationships/printerSettings" Target="../printerSettings/printerSettings65.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66.xml"/><Relationship Id="rId1" Type="http://schemas.openxmlformats.org/officeDocument/2006/relationships/printerSettings" Target="../printerSettings/printerSettings66.bin"/></Relationships>
</file>

<file path=xl/worksheets/_rels/sheet115.xml.rels><?xml version="1.0" encoding="UTF-8" standalone="yes"?>
<Relationships xmlns="http://schemas.openxmlformats.org/package/2006/relationships"><Relationship Id="rId3" Type="http://schemas.openxmlformats.org/officeDocument/2006/relationships/drawing" Target="../drawings/drawing167.xml"/><Relationship Id="rId2" Type="http://schemas.openxmlformats.org/officeDocument/2006/relationships/printerSettings" Target="../printerSettings/printerSettings67.bin"/><Relationship Id="rId1" Type="http://schemas.openxmlformats.org/officeDocument/2006/relationships/hyperlink" Target="http://siops-asp.datasus.gov.br/cgi/tabcgi.exe?SIOPS/SerHist/ESTADO/indicuf.def" TargetMode="External"/></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68.xml"/><Relationship Id="rId1" Type="http://schemas.openxmlformats.org/officeDocument/2006/relationships/printerSettings" Target="../printerSettings/printerSettings68.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69.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70.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71.bin"/></Relationships>
</file>

<file path=xl/worksheets/_rels/sheet120.xml.rels><?xml version="1.0" encoding="UTF-8" standalone="yes"?>
<Relationships xmlns="http://schemas.openxmlformats.org/package/2006/relationships"><Relationship Id="rId3" Type="http://schemas.openxmlformats.org/officeDocument/2006/relationships/drawing" Target="../drawings/drawing175.xml"/><Relationship Id="rId2" Type="http://schemas.openxmlformats.org/officeDocument/2006/relationships/printerSettings" Target="../printerSettings/printerSettings72.bin"/><Relationship Id="rId1" Type="http://schemas.openxmlformats.org/officeDocument/2006/relationships/hyperlink" Target="http://tabnet.datasus.gov.br/cgi/deftohtm.exe?sih/cnv/nruf.def" TargetMode="External"/></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73.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78.xml"/><Relationship Id="rId1" Type="http://schemas.openxmlformats.org/officeDocument/2006/relationships/printerSettings" Target="../printerSettings/printerSettings74.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77.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82.xml"/><Relationship Id="rId1" Type="http://schemas.openxmlformats.org/officeDocument/2006/relationships/printerSettings" Target="../printerSettings/printerSettings78.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79.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84.xml"/><Relationship Id="rId1" Type="http://schemas.openxmlformats.org/officeDocument/2006/relationships/printerSettings" Target="../printerSettings/printerSettings80.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81.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86.xml"/><Relationship Id="rId1" Type="http://schemas.openxmlformats.org/officeDocument/2006/relationships/printerSettings" Target="../printerSettings/printerSettings82.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83.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88.xml"/><Relationship Id="rId1" Type="http://schemas.openxmlformats.org/officeDocument/2006/relationships/printerSettings" Target="../printerSettings/printerSettings84.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85.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90.xml"/><Relationship Id="rId1" Type="http://schemas.openxmlformats.org/officeDocument/2006/relationships/printerSettings" Target="../printerSettings/printerSettings86.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87.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92.xml"/><Relationship Id="rId1" Type="http://schemas.openxmlformats.org/officeDocument/2006/relationships/printerSettings" Target="../printerSettings/printerSettings88.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89.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96.xml"/><Relationship Id="rId1" Type="http://schemas.openxmlformats.org/officeDocument/2006/relationships/printerSettings" Target="../printerSettings/printerSettings90.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91.bin"/></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95.bin"/></Relationships>
</file>

<file path=xl/worksheets/_rels/sheet145.xml.rels><?xml version="1.0" encoding="UTF-8" standalone="yes"?>
<Relationships xmlns="http://schemas.openxmlformats.org/package/2006/relationships"><Relationship Id="rId2" Type="http://schemas.openxmlformats.org/officeDocument/2006/relationships/drawing" Target="../drawings/drawing200.xml"/><Relationship Id="rId1" Type="http://schemas.openxmlformats.org/officeDocument/2006/relationships/printerSettings" Target="../printerSettings/printerSettings96.bin"/></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147.xml.rels><?xml version="1.0" encoding="UTF-8" standalone="yes"?>
<Relationships xmlns="http://schemas.openxmlformats.org/package/2006/relationships"><Relationship Id="rId2" Type="http://schemas.openxmlformats.org/officeDocument/2006/relationships/drawing" Target="../drawings/drawing202.xml"/><Relationship Id="rId1" Type="http://schemas.openxmlformats.org/officeDocument/2006/relationships/printerSettings" Target="../printerSettings/printerSettings97.bin"/></Relationships>
</file>

<file path=xl/worksheets/_rels/sheet148.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98.bin"/></Relationships>
</file>

<file path=xl/worksheets/_rels/sheet149.xml.rels><?xml version="1.0" encoding="UTF-8" standalone="yes"?>
<Relationships xmlns="http://schemas.openxmlformats.org/package/2006/relationships"><Relationship Id="rId2" Type="http://schemas.openxmlformats.org/officeDocument/2006/relationships/drawing" Target="../drawings/drawing204.xml"/><Relationship Id="rId1" Type="http://schemas.openxmlformats.org/officeDocument/2006/relationships/printerSettings" Target="../printerSettings/printerSettings99.bin"/></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206.xml"/></Relationships>
</file>

<file path=xl/worksheets/_rels/sheet152.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00.bin"/></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154.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01.bin"/></Relationships>
</file>

<file path=xl/worksheets/_rels/sheet155.xml.rels><?xml version="1.0" encoding="UTF-8" standalone="yes"?>
<Relationships xmlns="http://schemas.openxmlformats.org/package/2006/relationships"><Relationship Id="rId2" Type="http://schemas.openxmlformats.org/officeDocument/2006/relationships/drawing" Target="../drawings/drawing210.xml"/><Relationship Id="rId1" Type="http://schemas.openxmlformats.org/officeDocument/2006/relationships/printerSettings" Target="../printerSettings/printerSettings10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EEF2F-1AA5-4463-A05D-B56CA7047432}">
  <sheetPr>
    <tabColor theme="9" tint="-0.249977111117893"/>
    <pageSetUpPr fitToPage="1"/>
  </sheetPr>
  <dimension ref="A1:V55"/>
  <sheetViews>
    <sheetView zoomScaleNormal="100" zoomScaleSheetLayoutView="100" workbookViewId="0"/>
  </sheetViews>
  <sheetFormatPr defaultRowHeight="15" x14ac:dyDescent="0.25"/>
  <cols>
    <col min="1" max="1" width="25.42578125" style="397" customWidth="1"/>
    <col min="2" max="2" width="12.28515625" style="397" bestFit="1" customWidth="1"/>
    <col min="3" max="3" width="12.5703125" style="397" bestFit="1" customWidth="1"/>
    <col min="4" max="5" width="11.5703125" style="397" bestFit="1" customWidth="1"/>
    <col min="6" max="6" width="12.28515625" style="397" bestFit="1" customWidth="1"/>
    <col min="7" max="7" width="12" style="397" bestFit="1" customWidth="1"/>
    <col min="8" max="8" width="11.5703125" style="399" bestFit="1" customWidth="1"/>
    <col min="9" max="9" width="11.85546875" style="397" bestFit="1" customWidth="1"/>
    <col min="10" max="10" width="12.28515625" style="397" bestFit="1" customWidth="1"/>
    <col min="11" max="11" width="11.85546875" style="399" bestFit="1" customWidth="1"/>
    <col min="12" max="12" width="12.28515625" style="397" bestFit="1" customWidth="1"/>
    <col min="13" max="13" width="12.7109375" style="397" bestFit="1" customWidth="1"/>
    <col min="14" max="14" width="11.140625" style="397" bestFit="1" customWidth="1"/>
    <col min="15" max="15" width="12.140625" style="397" bestFit="1" customWidth="1"/>
    <col min="16" max="16" width="10.85546875" style="397" bestFit="1" customWidth="1"/>
    <col min="17" max="17" width="12.140625" style="398" bestFit="1" customWidth="1"/>
    <col min="18" max="19" width="13.7109375" style="397" bestFit="1" customWidth="1"/>
    <col min="20" max="22" width="12" style="397" bestFit="1" customWidth="1"/>
    <col min="23" max="16384" width="9.140625" style="397"/>
  </cols>
  <sheetData>
    <row r="1" spans="1:22" ht="15" customHeight="1" x14ac:dyDescent="0.2">
      <c r="A1" s="397" t="s">
        <v>0</v>
      </c>
      <c r="H1" s="397"/>
      <c r="K1" s="397"/>
      <c r="Q1" s="397"/>
    </row>
    <row r="2" spans="1:22" ht="15" customHeight="1" x14ac:dyDescent="0.2">
      <c r="A2" s="397" t="s">
        <v>1</v>
      </c>
      <c r="H2" s="397"/>
      <c r="K2" s="397"/>
      <c r="Q2" s="397"/>
    </row>
    <row r="3" spans="1:22" x14ac:dyDescent="0.25">
      <c r="A3" s="423"/>
    </row>
    <row r="4" spans="1:22" ht="15" customHeight="1" x14ac:dyDescent="0.2">
      <c r="A4" s="417" t="s">
        <v>2</v>
      </c>
      <c r="B4" s="479" t="s">
        <v>3</v>
      </c>
      <c r="C4" s="480"/>
      <c r="D4" s="480"/>
      <c r="E4" s="480"/>
      <c r="F4" s="480"/>
      <c r="G4" s="480"/>
      <c r="H4" s="480"/>
      <c r="I4" s="480"/>
      <c r="J4" s="480"/>
      <c r="K4" s="480"/>
      <c r="L4" s="480"/>
      <c r="M4" s="480"/>
      <c r="N4" s="480"/>
      <c r="O4" s="480"/>
      <c r="P4" s="480"/>
      <c r="Q4" s="480"/>
      <c r="R4" s="480"/>
      <c r="S4" s="480"/>
      <c r="T4" s="480"/>
      <c r="U4" s="480"/>
      <c r="V4" s="480"/>
    </row>
    <row r="5" spans="1:22" ht="12.75" x14ac:dyDescent="0.2">
      <c r="A5" s="422" t="s">
        <v>4</v>
      </c>
      <c r="B5" s="420">
        <v>2001</v>
      </c>
      <c r="C5" s="420">
        <v>2002</v>
      </c>
      <c r="D5" s="420">
        <v>2003</v>
      </c>
      <c r="E5" s="420">
        <v>2004</v>
      </c>
      <c r="F5" s="420">
        <v>2005</v>
      </c>
      <c r="G5" s="420">
        <v>2006</v>
      </c>
      <c r="H5" s="421">
        <v>2007</v>
      </c>
      <c r="I5" s="420">
        <v>2008</v>
      </c>
      <c r="J5" s="420">
        <v>2009</v>
      </c>
      <c r="K5" s="421">
        <v>2010</v>
      </c>
      <c r="L5" s="420">
        <v>2011</v>
      </c>
      <c r="M5" s="419">
        <v>2012</v>
      </c>
      <c r="N5" s="418">
        <v>2013</v>
      </c>
      <c r="O5" s="418">
        <v>2014</v>
      </c>
      <c r="P5" s="418">
        <v>2015</v>
      </c>
      <c r="Q5" s="418">
        <v>2016</v>
      </c>
      <c r="R5" s="418">
        <v>2017</v>
      </c>
      <c r="S5" s="418">
        <v>2018</v>
      </c>
      <c r="T5" s="418">
        <v>2019</v>
      </c>
      <c r="U5" s="418">
        <v>2020</v>
      </c>
      <c r="V5" s="418">
        <v>2021</v>
      </c>
    </row>
    <row r="6" spans="1:22" ht="12.75" x14ac:dyDescent="0.2">
      <c r="A6" s="416" t="s">
        <v>5</v>
      </c>
      <c r="B6" s="413">
        <f t="shared" ref="B6:H6" si="0">+B35+B7+B36+B37+B38</f>
        <v>172385826</v>
      </c>
      <c r="C6" s="411">
        <f t="shared" si="0"/>
        <v>174632960</v>
      </c>
      <c r="D6" s="411">
        <f t="shared" si="0"/>
        <v>176871437</v>
      </c>
      <c r="E6" s="411">
        <f t="shared" si="0"/>
        <v>181581024</v>
      </c>
      <c r="F6" s="411">
        <f t="shared" si="0"/>
        <v>184184264</v>
      </c>
      <c r="G6" s="411">
        <f t="shared" si="0"/>
        <v>186770562</v>
      </c>
      <c r="H6" s="412">
        <f t="shared" si="0"/>
        <v>183989711</v>
      </c>
      <c r="I6" s="411">
        <v>189612814</v>
      </c>
      <c r="J6" s="411">
        <v>191480630</v>
      </c>
      <c r="K6" s="412">
        <f>+K35+K7+K36+K37+K38</f>
        <v>190747855</v>
      </c>
      <c r="L6" s="411">
        <v>192379287</v>
      </c>
      <c r="M6" s="411">
        <v>193946886</v>
      </c>
      <c r="N6" s="411">
        <v>201032714</v>
      </c>
      <c r="O6" s="411">
        <v>202768562</v>
      </c>
      <c r="P6" s="411">
        <v>204450649</v>
      </c>
      <c r="Q6" s="411">
        <v>206081432</v>
      </c>
      <c r="R6" s="411">
        <v>207660929</v>
      </c>
      <c r="S6" s="411">
        <v>208494900</v>
      </c>
      <c r="T6" s="411">
        <v>210147125</v>
      </c>
      <c r="U6" s="411">
        <v>211755692</v>
      </c>
      <c r="V6" s="411">
        <f>V35+V7+V36+V37+V38</f>
        <v>213317639</v>
      </c>
    </row>
    <row r="7" spans="1:22" ht="12.75" x14ac:dyDescent="0.2">
      <c r="A7" s="414" t="s">
        <v>6</v>
      </c>
      <c r="B7" s="413">
        <f t="shared" ref="B7:H7" si="1">+B16+B17+B18+B19+B20+B21+B22+B8+B23</f>
        <v>48331186</v>
      </c>
      <c r="C7" s="411">
        <f t="shared" si="1"/>
        <v>48845112</v>
      </c>
      <c r="D7" s="411">
        <f t="shared" si="1"/>
        <v>49352225</v>
      </c>
      <c r="E7" s="411">
        <f t="shared" si="1"/>
        <v>50427274</v>
      </c>
      <c r="F7" s="411">
        <f t="shared" si="1"/>
        <v>51019091</v>
      </c>
      <c r="G7" s="411">
        <f t="shared" si="1"/>
        <v>51609027</v>
      </c>
      <c r="H7" s="412">
        <f t="shared" si="1"/>
        <v>51535782</v>
      </c>
      <c r="I7" s="411">
        <v>53088499</v>
      </c>
      <c r="J7" s="411">
        <v>53591197</v>
      </c>
      <c r="K7" s="412">
        <f>+K16+K17+K18+K19+K20+K21+K22+K8+K23</f>
        <v>53078137</v>
      </c>
      <c r="L7" s="411">
        <v>53501859</v>
      </c>
      <c r="M7" s="411">
        <v>53907144</v>
      </c>
      <c r="N7" s="411">
        <v>55794707</v>
      </c>
      <c r="O7" s="411">
        <v>56186190</v>
      </c>
      <c r="P7" s="411">
        <v>56560081</v>
      </c>
      <c r="Q7" s="411">
        <v>56915936</v>
      </c>
      <c r="R7" s="411">
        <v>57254159</v>
      </c>
      <c r="S7" s="411">
        <v>56760780</v>
      </c>
      <c r="T7" s="411">
        <v>57071654</v>
      </c>
      <c r="U7" s="411">
        <v>57374243</v>
      </c>
      <c r="V7" s="411">
        <f>V16+V17+V18+V19+V20+V21+V22+V8+V23</f>
        <v>57667842</v>
      </c>
    </row>
    <row r="8" spans="1:22" ht="12.75" x14ac:dyDescent="0.2">
      <c r="A8" s="401" t="s">
        <v>7</v>
      </c>
      <c r="B8" s="415">
        <v>1817301</v>
      </c>
      <c r="C8" s="408">
        <v>1846039</v>
      </c>
      <c r="D8" s="408">
        <v>1874613</v>
      </c>
      <c r="E8" s="408">
        <v>1934596</v>
      </c>
      <c r="F8" s="408">
        <v>1967791</v>
      </c>
      <c r="G8" s="408">
        <v>2000738</v>
      </c>
      <c r="H8" s="409">
        <v>1939426</v>
      </c>
      <c r="I8" s="408">
        <v>1999374</v>
      </c>
      <c r="J8" s="408">
        <v>2019679</v>
      </c>
      <c r="K8" s="409">
        <v>2068031</v>
      </c>
      <c r="L8" s="408">
        <v>2089819</v>
      </c>
      <c r="M8" s="408">
        <v>2110867</v>
      </c>
      <c r="N8" s="408">
        <v>2195662</v>
      </c>
      <c r="O8" s="408">
        <v>2219574</v>
      </c>
      <c r="P8" s="408">
        <v>2242937</v>
      </c>
      <c r="Q8" s="408">
        <v>2265779</v>
      </c>
      <c r="R8" s="408">
        <v>2288116</v>
      </c>
      <c r="S8" s="408">
        <v>2278308</v>
      </c>
      <c r="T8" s="408">
        <v>2298696</v>
      </c>
      <c r="U8" s="408">
        <v>2318822</v>
      </c>
      <c r="V8" s="408">
        <v>2338474</v>
      </c>
    </row>
    <row r="9" spans="1:22" ht="12.75" x14ac:dyDescent="0.2">
      <c r="A9" s="401" t="s">
        <v>8</v>
      </c>
      <c r="B9" s="410">
        <v>1407886</v>
      </c>
      <c r="C9" s="408">
        <v>1431777</v>
      </c>
      <c r="D9" s="408">
        <v>1455907</v>
      </c>
      <c r="E9" s="408">
        <v>1562085</v>
      </c>
      <c r="F9" s="408">
        <v>1534594</v>
      </c>
      <c r="G9" s="408">
        <v>1562417</v>
      </c>
      <c r="H9" s="409">
        <v>1453756</v>
      </c>
      <c r="I9" s="408">
        <v>1493566</v>
      </c>
      <c r="J9" s="408">
        <v>1503928</v>
      </c>
      <c r="K9" s="409">
        <v>1560501</v>
      </c>
      <c r="L9" s="408">
        <v>1576455</v>
      </c>
      <c r="M9" s="408">
        <v>1590011</v>
      </c>
      <c r="N9" s="408">
        <v>1728214</v>
      </c>
      <c r="O9" s="408">
        <v>1748531</v>
      </c>
      <c r="P9" s="408">
        <v>1768204</v>
      </c>
      <c r="Q9" s="408">
        <v>1787279</v>
      </c>
      <c r="R9" s="408">
        <v>1805788</v>
      </c>
      <c r="S9" s="408">
        <v>1757589</v>
      </c>
      <c r="T9" s="408">
        <v>1777225</v>
      </c>
      <c r="U9" s="408">
        <v>1796460</v>
      </c>
      <c r="V9" s="408">
        <v>1815278</v>
      </c>
    </row>
    <row r="10" spans="1:22" ht="12.75" x14ac:dyDescent="0.2">
      <c r="A10" s="401" t="s">
        <v>9</v>
      </c>
      <c r="B10" s="410">
        <v>574355</v>
      </c>
      <c r="C10" s="408">
        <v>586942</v>
      </c>
      <c r="D10" s="408">
        <v>600595</v>
      </c>
      <c r="E10" s="408">
        <v>630328</v>
      </c>
      <c r="F10" s="408">
        <v>669736</v>
      </c>
      <c r="G10" s="408">
        <v>686652</v>
      </c>
      <c r="H10" s="409">
        <v>655385</v>
      </c>
      <c r="I10" s="408">
        <v>680073</v>
      </c>
      <c r="J10" s="408">
        <v>691132</v>
      </c>
      <c r="K10" s="409">
        <v>732793</v>
      </c>
      <c r="L10" s="408">
        <v>746386</v>
      </c>
      <c r="M10" s="408">
        <v>758786</v>
      </c>
      <c r="N10" s="408">
        <v>776463</v>
      </c>
      <c r="O10" s="408">
        <v>790101</v>
      </c>
      <c r="P10" s="408">
        <v>803513</v>
      </c>
      <c r="Q10" s="408">
        <v>816687</v>
      </c>
      <c r="R10" s="408">
        <v>829619</v>
      </c>
      <c r="S10" s="408">
        <v>869265</v>
      </c>
      <c r="T10" s="408">
        <v>881935</v>
      </c>
      <c r="U10" s="408">
        <v>894470</v>
      </c>
      <c r="V10" s="408">
        <v>906876</v>
      </c>
    </row>
    <row r="11" spans="1:22" ht="12.75" x14ac:dyDescent="0.2">
      <c r="A11" s="401" t="s">
        <v>10</v>
      </c>
      <c r="B11" s="410">
        <v>2900240</v>
      </c>
      <c r="C11" s="408">
        <v>2961801</v>
      </c>
      <c r="D11" s="408">
        <v>3031068</v>
      </c>
      <c r="E11" s="408">
        <v>3138726</v>
      </c>
      <c r="F11" s="408">
        <v>3232330</v>
      </c>
      <c r="G11" s="408">
        <v>3311026</v>
      </c>
      <c r="H11" s="409">
        <v>3221940</v>
      </c>
      <c r="I11" s="408">
        <v>3341096</v>
      </c>
      <c r="J11" s="408">
        <v>3393369</v>
      </c>
      <c r="K11" s="409">
        <v>3480937</v>
      </c>
      <c r="L11" s="408">
        <v>3538387</v>
      </c>
      <c r="M11" s="408">
        <v>3590985</v>
      </c>
      <c r="N11" s="408">
        <v>3807921</v>
      </c>
      <c r="O11" s="408">
        <v>3873743</v>
      </c>
      <c r="P11" s="408">
        <v>3938336</v>
      </c>
      <c r="Q11" s="408">
        <v>4001667</v>
      </c>
      <c r="R11" s="408">
        <v>4063614</v>
      </c>
      <c r="S11" s="408">
        <v>4080611</v>
      </c>
      <c r="T11" s="408">
        <v>4144597</v>
      </c>
      <c r="U11" s="408">
        <v>4207714</v>
      </c>
      <c r="V11" s="408">
        <v>4269995</v>
      </c>
    </row>
    <row r="12" spans="1:22" ht="12.75" x14ac:dyDescent="0.2">
      <c r="A12" s="401" t="s">
        <v>11</v>
      </c>
      <c r="B12" s="410">
        <v>337237</v>
      </c>
      <c r="C12" s="408">
        <v>346871</v>
      </c>
      <c r="D12" s="408">
        <v>357302</v>
      </c>
      <c r="E12" s="408">
        <v>381896</v>
      </c>
      <c r="F12" s="408">
        <v>391317</v>
      </c>
      <c r="G12" s="408">
        <v>403344</v>
      </c>
      <c r="H12" s="409">
        <v>395725</v>
      </c>
      <c r="I12" s="408">
        <v>412783</v>
      </c>
      <c r="J12" s="408">
        <v>421499</v>
      </c>
      <c r="K12" s="409">
        <v>451227</v>
      </c>
      <c r="L12" s="408">
        <v>460165</v>
      </c>
      <c r="M12" s="408">
        <v>469524</v>
      </c>
      <c r="N12" s="408">
        <v>488072</v>
      </c>
      <c r="O12" s="408">
        <v>496936</v>
      </c>
      <c r="P12" s="408">
        <v>505665</v>
      </c>
      <c r="Q12" s="408">
        <v>514229</v>
      </c>
      <c r="R12" s="408">
        <v>522636</v>
      </c>
      <c r="S12" s="408">
        <v>576568</v>
      </c>
      <c r="T12" s="408">
        <v>605761</v>
      </c>
      <c r="U12" s="408">
        <v>631181</v>
      </c>
      <c r="V12" s="408">
        <v>652713</v>
      </c>
    </row>
    <row r="13" spans="1:22" ht="12.75" x14ac:dyDescent="0.2">
      <c r="A13" s="401" t="s">
        <v>12</v>
      </c>
      <c r="B13" s="410">
        <v>6341736</v>
      </c>
      <c r="C13" s="408">
        <v>6453683</v>
      </c>
      <c r="D13" s="408">
        <v>6574993</v>
      </c>
      <c r="E13" s="408">
        <v>6850181</v>
      </c>
      <c r="F13" s="408">
        <v>6970586</v>
      </c>
      <c r="G13" s="408">
        <v>7110465</v>
      </c>
      <c r="H13" s="409">
        <v>7065573</v>
      </c>
      <c r="I13" s="408">
        <v>7321493</v>
      </c>
      <c r="J13" s="408">
        <v>7431020</v>
      </c>
      <c r="K13" s="409">
        <v>7603239</v>
      </c>
      <c r="L13" s="408">
        <v>7688593</v>
      </c>
      <c r="M13" s="408">
        <v>7792561</v>
      </c>
      <c r="N13" s="408">
        <v>7969654</v>
      </c>
      <c r="O13" s="408">
        <v>8073924</v>
      </c>
      <c r="P13" s="408">
        <v>8175113</v>
      </c>
      <c r="Q13" s="408">
        <v>8272724</v>
      </c>
      <c r="R13" s="408">
        <v>8366628</v>
      </c>
      <c r="S13" s="408">
        <v>8513497</v>
      </c>
      <c r="T13" s="408">
        <v>8602865</v>
      </c>
      <c r="U13" s="408">
        <v>8690745</v>
      </c>
      <c r="V13" s="408">
        <v>8777124</v>
      </c>
    </row>
    <row r="14" spans="1:22" ht="12.75" x14ac:dyDescent="0.2">
      <c r="A14" s="401" t="s">
        <v>13</v>
      </c>
      <c r="B14" s="410">
        <v>498735</v>
      </c>
      <c r="C14" s="408">
        <v>516511</v>
      </c>
      <c r="D14" s="408">
        <v>534835</v>
      </c>
      <c r="E14" s="408">
        <v>547400</v>
      </c>
      <c r="F14" s="408">
        <v>594587</v>
      </c>
      <c r="G14" s="408">
        <v>615715</v>
      </c>
      <c r="H14" s="409">
        <v>587311</v>
      </c>
      <c r="I14" s="408">
        <v>613164</v>
      </c>
      <c r="J14" s="408">
        <v>626609</v>
      </c>
      <c r="K14" s="409">
        <v>668689</v>
      </c>
      <c r="L14" s="408">
        <v>684309</v>
      </c>
      <c r="M14" s="408">
        <v>698602</v>
      </c>
      <c r="N14" s="408">
        <v>734996</v>
      </c>
      <c r="O14" s="408">
        <v>750912</v>
      </c>
      <c r="P14" s="408">
        <v>766679</v>
      </c>
      <c r="Q14" s="408">
        <v>782295</v>
      </c>
      <c r="R14" s="408">
        <v>797722</v>
      </c>
      <c r="S14" s="408">
        <v>829494</v>
      </c>
      <c r="T14" s="408">
        <v>845731</v>
      </c>
      <c r="U14" s="408">
        <v>861773</v>
      </c>
      <c r="V14" s="408">
        <v>877613</v>
      </c>
    </row>
    <row r="15" spans="1:22" ht="12.75" x14ac:dyDescent="0.2">
      <c r="A15" s="401" t="s">
        <v>14</v>
      </c>
      <c r="B15" s="410">
        <v>1184895</v>
      </c>
      <c r="C15" s="408">
        <v>1207014</v>
      </c>
      <c r="D15" s="408">
        <v>1230181</v>
      </c>
      <c r="E15" s="408">
        <v>1262644</v>
      </c>
      <c r="F15" s="408">
        <v>1305728</v>
      </c>
      <c r="G15" s="408">
        <v>1332441</v>
      </c>
      <c r="H15" s="409">
        <v>1243627</v>
      </c>
      <c r="I15" s="408">
        <v>1280509</v>
      </c>
      <c r="J15" s="408">
        <v>1292051</v>
      </c>
      <c r="K15" s="409">
        <v>1383453</v>
      </c>
      <c r="L15" s="408">
        <v>1400892</v>
      </c>
      <c r="M15" s="408">
        <v>1417694</v>
      </c>
      <c r="N15" s="408">
        <v>1478164</v>
      </c>
      <c r="O15" s="408">
        <v>1496880</v>
      </c>
      <c r="P15" s="408">
        <v>1515126</v>
      </c>
      <c r="Q15" s="408">
        <v>1532902</v>
      </c>
      <c r="R15" s="408">
        <v>1550194</v>
      </c>
      <c r="S15" s="408">
        <v>1555229</v>
      </c>
      <c r="T15" s="408">
        <v>1572866</v>
      </c>
      <c r="U15" s="408">
        <v>1590248</v>
      </c>
      <c r="V15" s="408">
        <v>1607363</v>
      </c>
    </row>
    <row r="16" spans="1:22" ht="12.75" x14ac:dyDescent="0.2">
      <c r="A16" s="401" t="s">
        <v>15</v>
      </c>
      <c r="B16" s="410">
        <v>5730467</v>
      </c>
      <c r="C16" s="408">
        <v>5803224</v>
      </c>
      <c r="D16" s="408">
        <v>5873655</v>
      </c>
      <c r="E16" s="408">
        <v>6021504</v>
      </c>
      <c r="F16" s="408">
        <v>6103327</v>
      </c>
      <c r="G16" s="408">
        <v>6184538</v>
      </c>
      <c r="H16" s="409">
        <v>6118995</v>
      </c>
      <c r="I16" s="408">
        <v>6305539</v>
      </c>
      <c r="J16" s="408">
        <v>6367138</v>
      </c>
      <c r="K16" s="409">
        <v>6569683</v>
      </c>
      <c r="L16" s="408">
        <v>6645761</v>
      </c>
      <c r="M16" s="408">
        <v>6714314</v>
      </c>
      <c r="N16" s="408">
        <v>6794301</v>
      </c>
      <c r="O16" s="408">
        <v>6850884</v>
      </c>
      <c r="P16" s="408">
        <v>6904241</v>
      </c>
      <c r="Q16" s="408">
        <v>6954036</v>
      </c>
      <c r="R16" s="408">
        <v>7000229</v>
      </c>
      <c r="S16" s="408">
        <v>7035055</v>
      </c>
      <c r="T16" s="408">
        <v>7075181</v>
      </c>
      <c r="U16" s="408">
        <v>7114598</v>
      </c>
      <c r="V16" s="408">
        <v>7153262</v>
      </c>
    </row>
    <row r="17" spans="1:22" ht="12.75" x14ac:dyDescent="0.2">
      <c r="A17" s="401" t="s">
        <v>16</v>
      </c>
      <c r="B17" s="410">
        <v>2873010</v>
      </c>
      <c r="C17" s="408">
        <v>2898223</v>
      </c>
      <c r="D17" s="408">
        <v>2923725</v>
      </c>
      <c r="E17" s="408">
        <v>2977259</v>
      </c>
      <c r="F17" s="408">
        <v>3006885</v>
      </c>
      <c r="G17" s="408">
        <v>3036290</v>
      </c>
      <c r="H17" s="409">
        <v>3032435</v>
      </c>
      <c r="I17" s="408">
        <v>3119697</v>
      </c>
      <c r="J17" s="408">
        <v>3145325</v>
      </c>
      <c r="K17" s="409">
        <v>3119015</v>
      </c>
      <c r="L17" s="408">
        <v>3140328</v>
      </c>
      <c r="M17" s="408">
        <v>3160748</v>
      </c>
      <c r="N17" s="408">
        <v>3184166</v>
      </c>
      <c r="O17" s="407">
        <v>3194718</v>
      </c>
      <c r="P17" s="407">
        <v>3204028</v>
      </c>
      <c r="Q17" s="407">
        <v>3212180</v>
      </c>
      <c r="R17" s="407">
        <v>3219257</v>
      </c>
      <c r="S17" s="407">
        <v>3264531</v>
      </c>
      <c r="T17" s="407">
        <v>3273227</v>
      </c>
      <c r="U17" s="407">
        <v>3281480</v>
      </c>
      <c r="V17" s="408">
        <v>3289290</v>
      </c>
    </row>
    <row r="18" spans="1:22" ht="12.75" x14ac:dyDescent="0.2">
      <c r="A18" s="401" t="s">
        <v>17</v>
      </c>
      <c r="B18" s="410">
        <v>7547620</v>
      </c>
      <c r="C18" s="408">
        <v>7654535</v>
      </c>
      <c r="D18" s="408">
        <v>7758441</v>
      </c>
      <c r="E18" s="408">
        <v>7976563</v>
      </c>
      <c r="F18" s="408">
        <v>8097276</v>
      </c>
      <c r="G18" s="408">
        <v>8217085</v>
      </c>
      <c r="H18" s="409">
        <v>8185250</v>
      </c>
      <c r="I18" s="408">
        <v>8450527</v>
      </c>
      <c r="J18" s="408">
        <v>8547809</v>
      </c>
      <c r="K18" s="409">
        <v>8448055</v>
      </c>
      <c r="L18" s="408">
        <v>8530155</v>
      </c>
      <c r="M18" s="408">
        <v>8606005</v>
      </c>
      <c r="N18" s="408">
        <v>8778576</v>
      </c>
      <c r="O18" s="407">
        <v>8842791</v>
      </c>
      <c r="P18" s="407">
        <v>8904459</v>
      </c>
      <c r="Q18" s="407">
        <v>8963663</v>
      </c>
      <c r="R18" s="407">
        <v>9020460</v>
      </c>
      <c r="S18" s="407">
        <v>9075649</v>
      </c>
      <c r="T18" s="407">
        <v>9132078</v>
      </c>
      <c r="U18" s="407">
        <v>9187103</v>
      </c>
      <c r="V18" s="408">
        <v>9240580</v>
      </c>
    </row>
    <row r="19" spans="1:22" ht="12.75" x14ac:dyDescent="0.2">
      <c r="A19" s="401" t="s">
        <v>18</v>
      </c>
      <c r="B19" s="410">
        <v>2815244</v>
      </c>
      <c r="C19" s="408">
        <v>2852784</v>
      </c>
      <c r="D19" s="408">
        <v>2888058</v>
      </c>
      <c r="E19" s="408">
        <v>2962107</v>
      </c>
      <c r="F19" s="408">
        <v>3003087</v>
      </c>
      <c r="G19" s="408">
        <v>3043760</v>
      </c>
      <c r="H19" s="409">
        <v>3013740</v>
      </c>
      <c r="I19" s="408">
        <v>3106430</v>
      </c>
      <c r="J19" s="408">
        <v>3137541</v>
      </c>
      <c r="K19" s="409">
        <v>3168133</v>
      </c>
      <c r="L19" s="408">
        <v>3198657</v>
      </c>
      <c r="M19" s="408">
        <v>3228198</v>
      </c>
      <c r="N19" s="408">
        <v>3373959</v>
      </c>
      <c r="O19" s="407">
        <v>3408510</v>
      </c>
      <c r="P19" s="407">
        <v>3442175</v>
      </c>
      <c r="Q19" s="407">
        <v>3474998</v>
      </c>
      <c r="R19" s="407">
        <v>3507003</v>
      </c>
      <c r="S19" s="407">
        <v>3479010</v>
      </c>
      <c r="T19" s="407">
        <v>3506853</v>
      </c>
      <c r="U19" s="407">
        <v>3534165</v>
      </c>
      <c r="V19" s="408">
        <v>3560903</v>
      </c>
    </row>
    <row r="20" spans="1:22" ht="12.75" x14ac:dyDescent="0.2">
      <c r="A20" s="401" t="s">
        <v>19</v>
      </c>
      <c r="B20" s="415">
        <v>3468594</v>
      </c>
      <c r="C20" s="408">
        <v>3494893</v>
      </c>
      <c r="D20" s="408">
        <v>3518595</v>
      </c>
      <c r="E20" s="408">
        <v>3568350</v>
      </c>
      <c r="F20" s="408">
        <v>3595886</v>
      </c>
      <c r="G20" s="408">
        <v>3623215</v>
      </c>
      <c r="H20" s="409">
        <v>3641397</v>
      </c>
      <c r="I20" s="408">
        <v>3742606</v>
      </c>
      <c r="J20" s="408">
        <v>3769977</v>
      </c>
      <c r="K20" s="409">
        <v>3766834</v>
      </c>
      <c r="L20" s="408">
        <v>3791315</v>
      </c>
      <c r="M20" s="408">
        <v>3815171</v>
      </c>
      <c r="N20" s="408">
        <v>3914421</v>
      </c>
      <c r="O20" s="407">
        <v>3943885</v>
      </c>
      <c r="P20" s="407">
        <v>3972202</v>
      </c>
      <c r="Q20" s="407">
        <v>3999415</v>
      </c>
      <c r="R20" s="407">
        <v>4025558</v>
      </c>
      <c r="S20" s="407">
        <v>3996496</v>
      </c>
      <c r="T20" s="407">
        <v>4018127</v>
      </c>
      <c r="U20" s="407">
        <v>4039277</v>
      </c>
      <c r="V20" s="408">
        <v>4059905</v>
      </c>
    </row>
    <row r="21" spans="1:22" ht="12.75" x14ac:dyDescent="0.2">
      <c r="A21" s="401" t="s">
        <v>20</v>
      </c>
      <c r="B21" s="415">
        <v>8008207</v>
      </c>
      <c r="C21" s="408">
        <v>8084667</v>
      </c>
      <c r="D21" s="408">
        <v>8161862</v>
      </c>
      <c r="E21" s="408">
        <v>8323911</v>
      </c>
      <c r="F21" s="408">
        <v>8413593</v>
      </c>
      <c r="G21" s="408">
        <v>8502603</v>
      </c>
      <c r="H21" s="409">
        <v>8486638</v>
      </c>
      <c r="I21" s="408">
        <v>8734194</v>
      </c>
      <c r="J21" s="408">
        <v>8810256</v>
      </c>
      <c r="K21" s="409">
        <v>8796032</v>
      </c>
      <c r="L21" s="408">
        <v>8864906</v>
      </c>
      <c r="M21" s="408">
        <v>8931028</v>
      </c>
      <c r="N21" s="408">
        <v>9208550</v>
      </c>
      <c r="O21" s="407">
        <v>9277727</v>
      </c>
      <c r="P21" s="407">
        <v>9345173</v>
      </c>
      <c r="Q21" s="407">
        <v>9410336</v>
      </c>
      <c r="R21" s="407">
        <v>9473266</v>
      </c>
      <c r="S21" s="407">
        <v>9496294</v>
      </c>
      <c r="T21" s="407">
        <v>9557071</v>
      </c>
      <c r="U21" s="407">
        <v>9616621</v>
      </c>
      <c r="V21" s="408">
        <v>9674793</v>
      </c>
    </row>
    <row r="22" spans="1:22" ht="12.75" x14ac:dyDescent="0.2">
      <c r="A22" s="401" t="s">
        <v>21</v>
      </c>
      <c r="B22" s="415">
        <v>2856629</v>
      </c>
      <c r="C22" s="408">
        <v>2887535</v>
      </c>
      <c r="D22" s="408">
        <v>2917664</v>
      </c>
      <c r="E22" s="408">
        <v>2980910</v>
      </c>
      <c r="F22" s="408">
        <v>3015912</v>
      </c>
      <c r="G22" s="408">
        <v>3050652</v>
      </c>
      <c r="H22" s="409">
        <v>3037231</v>
      </c>
      <c r="I22" s="408">
        <v>3127557</v>
      </c>
      <c r="J22" s="408">
        <v>3156108</v>
      </c>
      <c r="K22" s="409">
        <v>3120922</v>
      </c>
      <c r="L22" s="408">
        <v>3143384</v>
      </c>
      <c r="M22" s="408">
        <v>3165472</v>
      </c>
      <c r="N22" s="408">
        <v>3300935</v>
      </c>
      <c r="O22" s="407">
        <v>3321730</v>
      </c>
      <c r="P22" s="407">
        <v>3340932</v>
      </c>
      <c r="Q22" s="407">
        <v>3358963</v>
      </c>
      <c r="R22" s="407">
        <v>3375823</v>
      </c>
      <c r="S22" s="407">
        <v>3322820</v>
      </c>
      <c r="T22" s="407">
        <v>3337357</v>
      </c>
      <c r="U22" s="407">
        <v>3351543</v>
      </c>
      <c r="V22" s="408">
        <v>3365351</v>
      </c>
    </row>
    <row r="23" spans="1:22" ht="12.75" x14ac:dyDescent="0.2">
      <c r="A23" s="401" t="s">
        <v>22</v>
      </c>
      <c r="B23" s="415">
        <v>13214114</v>
      </c>
      <c r="C23" s="408">
        <v>13323212</v>
      </c>
      <c r="D23" s="408">
        <v>13435612</v>
      </c>
      <c r="E23" s="408">
        <v>13682074</v>
      </c>
      <c r="F23" s="408">
        <v>13815334</v>
      </c>
      <c r="G23" s="408">
        <v>13950146</v>
      </c>
      <c r="H23" s="409">
        <v>14080670</v>
      </c>
      <c r="I23" s="408">
        <v>14502575</v>
      </c>
      <c r="J23" s="408">
        <v>14637364</v>
      </c>
      <c r="K23" s="409">
        <v>14021432</v>
      </c>
      <c r="L23" s="408">
        <v>14097534</v>
      </c>
      <c r="M23" s="408">
        <v>14175341</v>
      </c>
      <c r="N23" s="408">
        <v>15044137</v>
      </c>
      <c r="O23" s="408">
        <v>15126371</v>
      </c>
      <c r="P23" s="408">
        <v>15203934</v>
      </c>
      <c r="Q23" s="408">
        <v>15276566</v>
      </c>
      <c r="R23" s="408">
        <v>15344447</v>
      </c>
      <c r="S23" s="408">
        <v>14812617</v>
      </c>
      <c r="T23" s="408">
        <v>14873064</v>
      </c>
      <c r="U23" s="408">
        <v>14930634</v>
      </c>
      <c r="V23" s="408">
        <v>14985284</v>
      </c>
    </row>
    <row r="24" spans="1:22" ht="12.75" x14ac:dyDescent="0.2">
      <c r="A24" s="401" t="s">
        <v>23</v>
      </c>
      <c r="B24" s="410">
        <v>18127096</v>
      </c>
      <c r="C24" s="408">
        <v>18343517</v>
      </c>
      <c r="D24" s="408">
        <v>18553312</v>
      </c>
      <c r="E24" s="408">
        <v>18993720</v>
      </c>
      <c r="F24" s="408">
        <v>19237450</v>
      </c>
      <c r="G24" s="408">
        <v>19479356</v>
      </c>
      <c r="H24" s="409">
        <v>19273533</v>
      </c>
      <c r="I24" s="408">
        <v>19850072</v>
      </c>
      <c r="J24" s="408">
        <v>20033665</v>
      </c>
      <c r="K24" s="409">
        <v>19595309</v>
      </c>
      <c r="L24" s="408">
        <v>19728701</v>
      </c>
      <c r="M24" s="408">
        <v>19855332</v>
      </c>
      <c r="N24" s="408">
        <v>20593356</v>
      </c>
      <c r="O24" s="408">
        <v>20734097</v>
      </c>
      <c r="P24" s="408">
        <v>20869101</v>
      </c>
      <c r="Q24" s="408">
        <v>20997560</v>
      </c>
      <c r="R24" s="408">
        <v>21119536</v>
      </c>
      <c r="S24" s="408">
        <v>21040662</v>
      </c>
      <c r="T24" s="408">
        <v>21168791</v>
      </c>
      <c r="U24" s="408">
        <v>21292666</v>
      </c>
      <c r="V24" s="408">
        <v>21411923</v>
      </c>
    </row>
    <row r="25" spans="1:22" ht="12.75" x14ac:dyDescent="0.2">
      <c r="A25" s="401" t="s">
        <v>24</v>
      </c>
      <c r="B25" s="410">
        <v>3155016</v>
      </c>
      <c r="C25" s="408">
        <v>3201722</v>
      </c>
      <c r="D25" s="408">
        <v>3250219</v>
      </c>
      <c r="E25" s="408">
        <v>3352024</v>
      </c>
      <c r="F25" s="408">
        <v>3408365</v>
      </c>
      <c r="G25" s="408">
        <v>3464285</v>
      </c>
      <c r="H25" s="409">
        <v>3351669</v>
      </c>
      <c r="I25" s="408">
        <v>3453648</v>
      </c>
      <c r="J25" s="408">
        <v>3487199</v>
      </c>
      <c r="K25" s="409">
        <v>3512672</v>
      </c>
      <c r="L25" s="408">
        <v>3547055</v>
      </c>
      <c r="M25" s="408">
        <v>3578067</v>
      </c>
      <c r="N25" s="408">
        <v>3839366</v>
      </c>
      <c r="O25" s="408">
        <v>3885049</v>
      </c>
      <c r="P25" s="408">
        <v>3929911</v>
      </c>
      <c r="Q25" s="408">
        <v>3973697</v>
      </c>
      <c r="R25" s="408">
        <v>4016356</v>
      </c>
      <c r="S25" s="408">
        <v>3972388</v>
      </c>
      <c r="T25" s="408">
        <v>4018650</v>
      </c>
      <c r="U25" s="408">
        <v>4064052</v>
      </c>
      <c r="V25" s="408">
        <v>4108508</v>
      </c>
    </row>
    <row r="26" spans="1:22" ht="12.75" x14ac:dyDescent="0.2">
      <c r="A26" s="401" t="s">
        <v>25</v>
      </c>
      <c r="B26" s="410">
        <v>14558545</v>
      </c>
      <c r="C26" s="408">
        <v>14724475</v>
      </c>
      <c r="D26" s="408">
        <v>14879118</v>
      </c>
      <c r="E26" s="408">
        <v>15203750</v>
      </c>
      <c r="F26" s="408">
        <v>15383407</v>
      </c>
      <c r="G26" s="408">
        <v>15561720</v>
      </c>
      <c r="H26" s="409">
        <v>15420450</v>
      </c>
      <c r="I26" s="408">
        <v>15872362</v>
      </c>
      <c r="J26" s="408">
        <v>16010429</v>
      </c>
      <c r="K26" s="409">
        <v>15993583</v>
      </c>
      <c r="L26" s="408">
        <v>16112678</v>
      </c>
      <c r="M26" s="408">
        <v>16231365</v>
      </c>
      <c r="N26" s="408">
        <v>16369179</v>
      </c>
      <c r="O26" s="408">
        <v>16461173</v>
      </c>
      <c r="P26" s="408">
        <v>16550024</v>
      </c>
      <c r="Q26" s="408">
        <v>16635996</v>
      </c>
      <c r="R26" s="408">
        <v>16718956</v>
      </c>
      <c r="S26" s="408">
        <v>17159960</v>
      </c>
      <c r="T26" s="408">
        <v>17264943</v>
      </c>
      <c r="U26" s="408">
        <v>17366189</v>
      </c>
      <c r="V26" s="408">
        <v>17463349</v>
      </c>
    </row>
    <row r="27" spans="1:22" ht="12.75" x14ac:dyDescent="0.2">
      <c r="A27" s="401" t="s">
        <v>26</v>
      </c>
      <c r="B27" s="410">
        <v>37630106</v>
      </c>
      <c r="C27" s="408">
        <v>38177742</v>
      </c>
      <c r="D27" s="408">
        <v>38709320</v>
      </c>
      <c r="E27" s="408">
        <v>39825226</v>
      </c>
      <c r="F27" s="408">
        <v>40442795</v>
      </c>
      <c r="G27" s="408">
        <v>41055734</v>
      </c>
      <c r="H27" s="409">
        <v>39827690</v>
      </c>
      <c r="I27" s="408">
        <v>41011635</v>
      </c>
      <c r="J27" s="408">
        <v>41384039</v>
      </c>
      <c r="K27" s="409">
        <v>41252160</v>
      </c>
      <c r="L27" s="408">
        <v>41587182</v>
      </c>
      <c r="M27" s="408">
        <v>41901219</v>
      </c>
      <c r="N27" s="408">
        <v>43663669</v>
      </c>
      <c r="O27" s="408">
        <v>44035304</v>
      </c>
      <c r="P27" s="408">
        <v>44396484</v>
      </c>
      <c r="Q27" s="408">
        <v>44749699</v>
      </c>
      <c r="R27" s="408">
        <v>45094866</v>
      </c>
      <c r="S27" s="408">
        <v>45538936</v>
      </c>
      <c r="T27" s="408">
        <v>45919049</v>
      </c>
      <c r="U27" s="408">
        <v>46289333</v>
      </c>
      <c r="V27" s="408">
        <v>46649132</v>
      </c>
    </row>
    <row r="28" spans="1:22" ht="12.75" x14ac:dyDescent="0.2">
      <c r="A28" s="401" t="s">
        <v>27</v>
      </c>
      <c r="B28" s="410">
        <v>9694709</v>
      </c>
      <c r="C28" s="408">
        <v>9798006</v>
      </c>
      <c r="D28" s="408">
        <v>9906866</v>
      </c>
      <c r="E28" s="408">
        <v>10135388</v>
      </c>
      <c r="F28" s="408">
        <v>10261856</v>
      </c>
      <c r="G28" s="408">
        <v>10387378</v>
      </c>
      <c r="H28" s="409">
        <v>10284503</v>
      </c>
      <c r="I28" s="408">
        <v>10590169</v>
      </c>
      <c r="J28" s="408">
        <v>10686247</v>
      </c>
      <c r="K28" s="409">
        <v>10439601</v>
      </c>
      <c r="L28" s="408">
        <v>10512349</v>
      </c>
      <c r="M28" s="408">
        <v>10577755</v>
      </c>
      <c r="N28" s="408">
        <v>10997465</v>
      </c>
      <c r="O28" s="408">
        <v>11081692</v>
      </c>
      <c r="P28" s="408">
        <v>11163018</v>
      </c>
      <c r="Q28" s="408">
        <v>11242720</v>
      </c>
      <c r="R28" s="408">
        <v>11320892</v>
      </c>
      <c r="S28" s="408">
        <v>11348937</v>
      </c>
      <c r="T28" s="408">
        <v>11433957</v>
      </c>
      <c r="U28" s="408">
        <v>11516840</v>
      </c>
      <c r="V28" s="408">
        <v>11597484</v>
      </c>
    </row>
    <row r="29" spans="1:22" ht="12.75" x14ac:dyDescent="0.2">
      <c r="A29" s="401" t="s">
        <v>28</v>
      </c>
      <c r="B29" s="410">
        <v>5448736</v>
      </c>
      <c r="C29" s="408">
        <v>5527707</v>
      </c>
      <c r="D29" s="408">
        <v>5607233</v>
      </c>
      <c r="E29" s="408">
        <v>5774178</v>
      </c>
      <c r="F29" s="408">
        <v>5866568</v>
      </c>
      <c r="G29" s="408">
        <v>5958266</v>
      </c>
      <c r="H29" s="409">
        <v>5866487</v>
      </c>
      <c r="I29" s="408">
        <v>6052587</v>
      </c>
      <c r="J29" s="408">
        <v>6118743</v>
      </c>
      <c r="K29" s="409">
        <v>6249682</v>
      </c>
      <c r="L29" s="408">
        <v>6317054</v>
      </c>
      <c r="M29" s="408">
        <v>6383286</v>
      </c>
      <c r="N29" s="408">
        <v>6634254</v>
      </c>
      <c r="O29" s="408">
        <v>6727148</v>
      </c>
      <c r="P29" s="408">
        <v>6819190</v>
      </c>
      <c r="Q29" s="408">
        <v>6910553</v>
      </c>
      <c r="R29" s="408">
        <v>7001161</v>
      </c>
      <c r="S29" s="408">
        <v>7075494</v>
      </c>
      <c r="T29" s="408">
        <v>7164788</v>
      </c>
      <c r="U29" s="408">
        <v>7252502</v>
      </c>
      <c r="V29" s="408">
        <v>7338473</v>
      </c>
    </row>
    <row r="30" spans="1:22" ht="12.75" x14ac:dyDescent="0.2">
      <c r="A30" s="401" t="s">
        <v>29</v>
      </c>
      <c r="B30" s="410">
        <v>10309819</v>
      </c>
      <c r="C30" s="408">
        <v>10408540</v>
      </c>
      <c r="D30" s="408">
        <v>10510992</v>
      </c>
      <c r="E30" s="408">
        <v>10726063</v>
      </c>
      <c r="F30" s="408">
        <v>10845087</v>
      </c>
      <c r="G30" s="408">
        <v>10963219</v>
      </c>
      <c r="H30" s="409">
        <v>10582887</v>
      </c>
      <c r="I30" s="408">
        <v>10855214</v>
      </c>
      <c r="J30" s="408">
        <v>10914128</v>
      </c>
      <c r="K30" s="409">
        <v>10695532</v>
      </c>
      <c r="L30" s="408">
        <v>10733030</v>
      </c>
      <c r="M30" s="408">
        <v>10770603</v>
      </c>
      <c r="N30" s="408">
        <v>11164043</v>
      </c>
      <c r="O30" s="408">
        <v>11207274</v>
      </c>
      <c r="P30" s="408">
        <v>11247972</v>
      </c>
      <c r="Q30" s="408">
        <v>11286500</v>
      </c>
      <c r="R30" s="408">
        <v>11322895</v>
      </c>
      <c r="S30" s="408">
        <v>11329605</v>
      </c>
      <c r="T30" s="408">
        <v>11377239</v>
      </c>
      <c r="U30" s="408">
        <v>11422973</v>
      </c>
      <c r="V30" s="408">
        <v>11466630</v>
      </c>
    </row>
    <row r="31" spans="1:22" ht="12.75" x14ac:dyDescent="0.2">
      <c r="A31" s="401" t="s">
        <v>30</v>
      </c>
      <c r="B31" s="410">
        <v>2111036</v>
      </c>
      <c r="C31" s="408">
        <v>2140624</v>
      </c>
      <c r="D31" s="408">
        <v>2169688</v>
      </c>
      <c r="E31" s="408">
        <v>2230702</v>
      </c>
      <c r="F31" s="408">
        <v>2264468</v>
      </c>
      <c r="G31" s="408">
        <v>2297981</v>
      </c>
      <c r="H31" s="409">
        <v>2265813</v>
      </c>
      <c r="I31" s="408">
        <v>2336058</v>
      </c>
      <c r="J31" s="408">
        <v>2360498</v>
      </c>
      <c r="K31" s="409">
        <v>2449341</v>
      </c>
      <c r="L31" s="408">
        <v>2477542</v>
      </c>
      <c r="M31" s="408">
        <v>2505088</v>
      </c>
      <c r="N31" s="408">
        <v>2587269</v>
      </c>
      <c r="O31" s="408">
        <v>2619657</v>
      </c>
      <c r="P31" s="408">
        <v>2651235</v>
      </c>
      <c r="Q31" s="408">
        <v>2682386</v>
      </c>
      <c r="R31" s="408">
        <v>2713147</v>
      </c>
      <c r="S31" s="408">
        <v>2748023</v>
      </c>
      <c r="T31" s="408">
        <v>2778986</v>
      </c>
      <c r="U31" s="408">
        <v>2809394</v>
      </c>
      <c r="V31" s="408">
        <v>2839188</v>
      </c>
    </row>
    <row r="32" spans="1:22" ht="12.75" x14ac:dyDescent="0.2">
      <c r="A32" s="401" t="s">
        <v>31</v>
      </c>
      <c r="B32" s="410">
        <v>2560584</v>
      </c>
      <c r="C32" s="408">
        <v>2604742</v>
      </c>
      <c r="D32" s="408">
        <v>2651335</v>
      </c>
      <c r="E32" s="408">
        <v>2749145</v>
      </c>
      <c r="F32" s="408">
        <v>2803274</v>
      </c>
      <c r="G32" s="408">
        <v>2856999</v>
      </c>
      <c r="H32" s="409">
        <v>2854642</v>
      </c>
      <c r="I32" s="408">
        <v>2957732</v>
      </c>
      <c r="J32" s="408">
        <v>3001692</v>
      </c>
      <c r="K32" s="409">
        <v>3033991</v>
      </c>
      <c r="L32" s="408">
        <v>3075936</v>
      </c>
      <c r="M32" s="408">
        <v>3115336</v>
      </c>
      <c r="N32" s="408">
        <v>3182113</v>
      </c>
      <c r="O32" s="408">
        <v>3224357</v>
      </c>
      <c r="P32" s="408">
        <v>3265486</v>
      </c>
      <c r="Q32" s="408">
        <v>3305531</v>
      </c>
      <c r="R32" s="408">
        <v>3344544</v>
      </c>
      <c r="S32" s="408">
        <v>3441998</v>
      </c>
      <c r="T32" s="408">
        <v>3484466</v>
      </c>
      <c r="U32" s="408">
        <v>3526220</v>
      </c>
      <c r="V32" s="408">
        <v>3567234</v>
      </c>
    </row>
    <row r="33" spans="1:22" ht="12.75" x14ac:dyDescent="0.2">
      <c r="A33" s="401" t="s">
        <v>32</v>
      </c>
      <c r="B33" s="410">
        <v>5116462</v>
      </c>
      <c r="C33" s="408">
        <v>5210335</v>
      </c>
      <c r="D33" s="408">
        <v>5306459</v>
      </c>
      <c r="E33" s="408">
        <v>5508245</v>
      </c>
      <c r="F33" s="408">
        <v>5619917</v>
      </c>
      <c r="G33" s="408">
        <v>5730753</v>
      </c>
      <c r="H33" s="409">
        <v>5647035</v>
      </c>
      <c r="I33" s="408">
        <v>5844996</v>
      </c>
      <c r="J33" s="408">
        <v>5926300</v>
      </c>
      <c r="K33" s="409">
        <v>6004045</v>
      </c>
      <c r="L33" s="408">
        <v>6080716</v>
      </c>
      <c r="M33" s="408">
        <v>6154996</v>
      </c>
      <c r="N33" s="408">
        <v>6434048</v>
      </c>
      <c r="O33" s="408">
        <v>6523222</v>
      </c>
      <c r="P33" s="408">
        <v>6610681</v>
      </c>
      <c r="Q33" s="408">
        <v>6695855</v>
      </c>
      <c r="R33" s="408">
        <v>6778772</v>
      </c>
      <c r="S33" s="407">
        <v>6921161</v>
      </c>
      <c r="T33" s="407">
        <v>7018354</v>
      </c>
      <c r="U33" s="407">
        <v>7113540</v>
      </c>
      <c r="V33" s="408">
        <v>7206589</v>
      </c>
    </row>
    <row r="34" spans="1:22" ht="12.75" x14ac:dyDescent="0.2">
      <c r="A34" s="406" t="s">
        <v>33</v>
      </c>
      <c r="B34" s="405">
        <v>2097447</v>
      </c>
      <c r="C34" s="403">
        <v>2145839</v>
      </c>
      <c r="D34" s="403">
        <v>2189789</v>
      </c>
      <c r="E34" s="403">
        <v>2282049</v>
      </c>
      <c r="F34" s="403">
        <v>2333108</v>
      </c>
      <c r="G34" s="403">
        <v>2383784</v>
      </c>
      <c r="H34" s="404">
        <v>2455903</v>
      </c>
      <c r="I34" s="403">
        <v>2557158</v>
      </c>
      <c r="J34" s="403">
        <v>2606885</v>
      </c>
      <c r="K34" s="404">
        <v>2562963</v>
      </c>
      <c r="L34" s="403">
        <v>2609998</v>
      </c>
      <c r="M34" s="403">
        <v>2648532</v>
      </c>
      <c r="N34" s="403">
        <v>2789761</v>
      </c>
      <c r="O34" s="403">
        <v>2852372</v>
      </c>
      <c r="P34" s="403">
        <v>2914830</v>
      </c>
      <c r="Q34" s="403">
        <v>2977216</v>
      </c>
      <c r="R34" s="403">
        <v>3039444</v>
      </c>
      <c r="S34" s="402">
        <v>2974703</v>
      </c>
      <c r="T34" s="402">
        <v>3015268</v>
      </c>
      <c r="U34" s="402">
        <v>3055149</v>
      </c>
      <c r="V34" s="408">
        <v>3094325</v>
      </c>
    </row>
    <row r="35" spans="1:22" ht="12.75" x14ac:dyDescent="0.2">
      <c r="A35" s="414" t="s">
        <v>34</v>
      </c>
      <c r="B35" s="413">
        <f t="shared" ref="B35:H35" si="2">+B9+B10+B11+B12+B13+B14+B15</f>
        <v>13245084</v>
      </c>
      <c r="C35" s="411">
        <f t="shared" si="2"/>
        <v>13504599</v>
      </c>
      <c r="D35" s="411">
        <f t="shared" si="2"/>
        <v>13784881</v>
      </c>
      <c r="E35" s="411">
        <f t="shared" si="2"/>
        <v>14373260</v>
      </c>
      <c r="F35" s="411">
        <f t="shared" si="2"/>
        <v>14698878</v>
      </c>
      <c r="G35" s="411">
        <f t="shared" si="2"/>
        <v>15022060</v>
      </c>
      <c r="H35" s="412">
        <f t="shared" si="2"/>
        <v>14623317</v>
      </c>
      <c r="I35" s="411">
        <v>15142684</v>
      </c>
      <c r="J35" s="411">
        <v>15359608</v>
      </c>
      <c r="K35" s="412">
        <f>+K9+K10+K11+K12+K13+K14+K15</f>
        <v>15880839</v>
      </c>
      <c r="L35" s="411">
        <v>16095187</v>
      </c>
      <c r="M35" s="411">
        <v>16318163</v>
      </c>
      <c r="N35" s="411">
        <v>16983484</v>
      </c>
      <c r="O35" s="411">
        <v>17231027</v>
      </c>
      <c r="P35" s="411">
        <v>17472636</v>
      </c>
      <c r="Q35" s="411">
        <v>17707783</v>
      </c>
      <c r="R35" s="411">
        <v>17936201</v>
      </c>
      <c r="S35" s="411">
        <v>18182253</v>
      </c>
      <c r="T35" s="411">
        <v>18430980</v>
      </c>
      <c r="U35" s="477">
        <v>18672591</v>
      </c>
      <c r="V35" s="478">
        <f>V9+V10+V11+V12+V13+V14+V15</f>
        <v>18906962</v>
      </c>
    </row>
    <row r="36" spans="1:22" ht="12.75" x14ac:dyDescent="0.2">
      <c r="A36" s="414" t="s">
        <v>35</v>
      </c>
      <c r="B36" s="413">
        <f t="shared" ref="B36:H36" si="3">+B24+B25+B26+B27</f>
        <v>73470763</v>
      </c>
      <c r="C36" s="411">
        <f t="shared" si="3"/>
        <v>74447456</v>
      </c>
      <c r="D36" s="411">
        <f t="shared" si="3"/>
        <v>75391969</v>
      </c>
      <c r="E36" s="411">
        <f t="shared" si="3"/>
        <v>77374720</v>
      </c>
      <c r="F36" s="411">
        <f t="shared" si="3"/>
        <v>78472017</v>
      </c>
      <c r="G36" s="411">
        <f t="shared" si="3"/>
        <v>79561095</v>
      </c>
      <c r="H36" s="412">
        <f t="shared" si="3"/>
        <v>77873342</v>
      </c>
      <c r="I36" s="411">
        <v>80187717</v>
      </c>
      <c r="J36" s="411">
        <v>80915332</v>
      </c>
      <c r="K36" s="412">
        <f>+K24+K25+K26+K27</f>
        <v>80353724</v>
      </c>
      <c r="L36" s="411">
        <v>80975616</v>
      </c>
      <c r="M36" s="411">
        <v>81565983</v>
      </c>
      <c r="N36" s="411">
        <v>84465570</v>
      </c>
      <c r="O36" s="411">
        <v>85115623</v>
      </c>
      <c r="P36" s="411">
        <v>85745520</v>
      </c>
      <c r="Q36" s="411">
        <v>86356952</v>
      </c>
      <c r="R36" s="411">
        <v>86949714</v>
      </c>
      <c r="S36" s="411">
        <v>87711946</v>
      </c>
      <c r="T36" s="411">
        <v>88371433</v>
      </c>
      <c r="U36" s="411">
        <v>89012240</v>
      </c>
      <c r="V36" s="411">
        <f>V24+V25+V26+V27</f>
        <v>89632912</v>
      </c>
    </row>
    <row r="37" spans="1:22" ht="12.75" x14ac:dyDescent="0.2">
      <c r="A37" s="414" t="s">
        <v>36</v>
      </c>
      <c r="B37" s="413">
        <f t="shared" ref="B37:H37" si="4">+B28+B29+B30</f>
        <v>25453264</v>
      </c>
      <c r="C37" s="411">
        <f t="shared" si="4"/>
        <v>25734253</v>
      </c>
      <c r="D37" s="411">
        <f t="shared" si="4"/>
        <v>26025091</v>
      </c>
      <c r="E37" s="411">
        <f t="shared" si="4"/>
        <v>26635629</v>
      </c>
      <c r="F37" s="411">
        <f t="shared" si="4"/>
        <v>26973511</v>
      </c>
      <c r="G37" s="411">
        <f t="shared" si="4"/>
        <v>27308863</v>
      </c>
      <c r="H37" s="412">
        <f t="shared" si="4"/>
        <v>26733877</v>
      </c>
      <c r="I37" s="411">
        <v>27497970</v>
      </c>
      <c r="J37" s="411">
        <v>27719118</v>
      </c>
      <c r="K37" s="412">
        <f>+K28+K29+K30</f>
        <v>27384815</v>
      </c>
      <c r="L37" s="411">
        <v>27562433</v>
      </c>
      <c r="M37" s="411">
        <v>27731644</v>
      </c>
      <c r="N37" s="411">
        <v>28795762</v>
      </c>
      <c r="O37" s="411">
        <v>29016114</v>
      </c>
      <c r="P37" s="411">
        <v>29230180</v>
      </c>
      <c r="Q37" s="411">
        <v>29439773</v>
      </c>
      <c r="R37" s="411">
        <v>29644948</v>
      </c>
      <c r="S37" s="411">
        <v>29754036</v>
      </c>
      <c r="T37" s="411">
        <v>29975984</v>
      </c>
      <c r="U37" s="411">
        <v>30192315</v>
      </c>
      <c r="V37" s="411">
        <f>V28+V29+V30</f>
        <v>30402587</v>
      </c>
    </row>
    <row r="38" spans="1:22" ht="12.75" x14ac:dyDescent="0.2">
      <c r="A38" s="414" t="s">
        <v>37</v>
      </c>
      <c r="B38" s="413">
        <f t="shared" ref="B38:H38" si="5">+B31+B32+B33+B34</f>
        <v>11885529</v>
      </c>
      <c r="C38" s="411">
        <f t="shared" si="5"/>
        <v>12101540</v>
      </c>
      <c r="D38" s="411">
        <f t="shared" si="5"/>
        <v>12317271</v>
      </c>
      <c r="E38" s="411">
        <f t="shared" si="5"/>
        <v>12770141</v>
      </c>
      <c r="F38" s="411">
        <f t="shared" si="5"/>
        <v>13020767</v>
      </c>
      <c r="G38" s="411">
        <f t="shared" si="5"/>
        <v>13269517</v>
      </c>
      <c r="H38" s="412">
        <f t="shared" si="5"/>
        <v>13223393</v>
      </c>
      <c r="I38" s="411">
        <v>13695944</v>
      </c>
      <c r="J38" s="411">
        <v>13895375</v>
      </c>
      <c r="K38" s="412">
        <f>+K31+K32+K33+K34</f>
        <v>14050340</v>
      </c>
      <c r="L38" s="411">
        <v>14244192</v>
      </c>
      <c r="M38" s="411">
        <v>14423952</v>
      </c>
      <c r="N38" s="411">
        <v>14993191</v>
      </c>
      <c r="O38" s="411">
        <v>15219608</v>
      </c>
      <c r="P38" s="411">
        <v>15442232</v>
      </c>
      <c r="Q38" s="411">
        <v>15660988</v>
      </c>
      <c r="R38" s="411">
        <v>15875907</v>
      </c>
      <c r="S38" s="411">
        <v>16085885</v>
      </c>
      <c r="T38" s="411">
        <v>16297074</v>
      </c>
      <c r="U38" s="411">
        <v>16504303</v>
      </c>
      <c r="V38" s="411">
        <f>V31+V32+V33+V34</f>
        <v>16707336</v>
      </c>
    </row>
    <row r="39" spans="1:22" x14ac:dyDescent="0.25">
      <c r="A39" s="401" t="s">
        <v>38</v>
      </c>
    </row>
    <row r="40" spans="1:22" ht="15" customHeight="1" x14ac:dyDescent="0.2">
      <c r="A40" s="704" t="s">
        <v>39</v>
      </c>
      <c r="B40" s="704"/>
      <c r="C40" s="704"/>
      <c r="D40" s="704"/>
      <c r="E40" s="704"/>
      <c r="F40" s="704"/>
      <c r="G40" s="704"/>
      <c r="H40" s="704"/>
      <c r="I40" s="704"/>
      <c r="J40" s="704"/>
      <c r="K40" s="704"/>
      <c r="L40" s="704"/>
      <c r="M40" s="704"/>
      <c r="N40" s="704"/>
      <c r="O40" s="704"/>
      <c r="P40" s="704"/>
      <c r="Q40" s="704"/>
      <c r="R40" s="704"/>
      <c r="S40" s="704"/>
      <c r="T40" s="704"/>
    </row>
    <row r="41" spans="1:22" ht="16.5" customHeight="1" x14ac:dyDescent="0.2">
      <c r="A41" s="707" t="s">
        <v>40</v>
      </c>
      <c r="B41" s="707"/>
      <c r="C41" s="707"/>
      <c r="D41" s="707"/>
      <c r="E41" s="707"/>
      <c r="F41" s="707"/>
      <c r="G41" s="707"/>
      <c r="H41" s="707"/>
      <c r="I41" s="707"/>
      <c r="J41" s="707"/>
      <c r="K41" s="707"/>
      <c r="L41" s="707"/>
      <c r="M41" s="707"/>
      <c r="N41" s="707"/>
      <c r="O41" s="707"/>
      <c r="P41" s="707"/>
      <c r="Q41" s="707"/>
      <c r="R41" s="707"/>
      <c r="S41" s="707"/>
      <c r="T41" s="707"/>
    </row>
    <row r="42" spans="1:22" s="400" customFormat="1" ht="16.5" customHeight="1" x14ac:dyDescent="0.2">
      <c r="A42" s="705" t="s">
        <v>41</v>
      </c>
      <c r="B42" s="705"/>
      <c r="C42" s="705"/>
      <c r="D42" s="705"/>
      <c r="E42" s="705"/>
      <c r="F42" s="705"/>
      <c r="G42" s="705"/>
      <c r="H42" s="705"/>
      <c r="I42" s="705"/>
      <c r="J42" s="705"/>
      <c r="K42" s="705"/>
      <c r="L42" s="705"/>
      <c r="M42" s="705"/>
      <c r="N42" s="705"/>
      <c r="O42" s="705"/>
      <c r="P42" s="705"/>
      <c r="Q42" s="705"/>
      <c r="R42" s="705"/>
      <c r="S42" s="705"/>
      <c r="T42" s="705"/>
    </row>
    <row r="43" spans="1:22" s="400" customFormat="1" ht="16.5" customHeight="1" x14ac:dyDescent="0.2">
      <c r="A43" s="707" t="s">
        <v>42</v>
      </c>
      <c r="B43" s="707"/>
      <c r="C43" s="707"/>
      <c r="D43" s="707"/>
      <c r="E43" s="707"/>
      <c r="F43" s="707"/>
      <c r="G43" s="707"/>
      <c r="H43" s="707"/>
      <c r="I43" s="707"/>
      <c r="J43" s="707"/>
      <c r="K43" s="707"/>
      <c r="L43" s="707"/>
      <c r="M43" s="707"/>
      <c r="N43" s="707"/>
      <c r="O43" s="707"/>
      <c r="P43" s="707"/>
      <c r="Q43" s="707"/>
      <c r="R43" s="707"/>
      <c r="S43" s="707"/>
      <c r="T43" s="707"/>
    </row>
    <row r="44" spans="1:22" s="400" customFormat="1" ht="16.5" customHeight="1" x14ac:dyDescent="0.2">
      <c r="A44" s="705" t="s">
        <v>43</v>
      </c>
      <c r="B44" s="705"/>
      <c r="C44" s="705"/>
      <c r="D44" s="705"/>
      <c r="E44" s="705"/>
      <c r="F44" s="705"/>
      <c r="G44" s="705"/>
      <c r="H44" s="705"/>
      <c r="I44" s="705"/>
      <c r="J44" s="705"/>
      <c r="K44" s="705"/>
      <c r="L44" s="705"/>
      <c r="M44" s="705"/>
      <c r="N44" s="705"/>
      <c r="O44" s="705"/>
      <c r="P44" s="705"/>
      <c r="Q44" s="705"/>
      <c r="R44" s="705"/>
      <c r="S44" s="705"/>
      <c r="T44" s="705"/>
    </row>
    <row r="45" spans="1:22" s="400" customFormat="1" ht="16.5" customHeight="1" x14ac:dyDescent="0.2">
      <c r="A45" s="705" t="s">
        <v>44</v>
      </c>
      <c r="B45" s="705"/>
      <c r="C45" s="705"/>
      <c r="D45" s="705"/>
      <c r="E45" s="705"/>
      <c r="F45" s="705"/>
      <c r="G45" s="705"/>
      <c r="H45" s="705"/>
      <c r="I45" s="705"/>
      <c r="J45" s="705"/>
      <c r="K45" s="705"/>
      <c r="L45" s="705"/>
      <c r="M45" s="705"/>
      <c r="N45" s="705"/>
      <c r="O45" s="705"/>
      <c r="P45" s="705"/>
      <c r="Q45" s="705"/>
      <c r="R45" s="705"/>
      <c r="S45" s="705"/>
      <c r="T45" s="705"/>
    </row>
    <row r="46" spans="1:22" s="400" customFormat="1" ht="18" customHeight="1" x14ac:dyDescent="0.2">
      <c r="A46" s="705" t="s">
        <v>45</v>
      </c>
      <c r="B46" s="705"/>
      <c r="C46" s="705"/>
      <c r="D46" s="705"/>
      <c r="E46" s="705"/>
      <c r="F46" s="705"/>
      <c r="G46" s="705"/>
      <c r="H46" s="705"/>
      <c r="I46" s="705"/>
      <c r="J46" s="705"/>
      <c r="K46" s="705"/>
      <c r="L46" s="705"/>
      <c r="M46" s="705"/>
      <c r="N46" s="705"/>
      <c r="O46" s="705"/>
      <c r="P46" s="705"/>
      <c r="Q46" s="705"/>
      <c r="R46" s="705"/>
      <c r="S46" s="705"/>
      <c r="T46" s="705"/>
    </row>
    <row r="47" spans="1:22" s="400" customFormat="1" ht="30.75" customHeight="1" x14ac:dyDescent="0.2">
      <c r="A47" s="705" t="s">
        <v>46</v>
      </c>
      <c r="B47" s="705"/>
      <c r="C47" s="705"/>
      <c r="D47" s="705"/>
      <c r="E47" s="705"/>
      <c r="F47" s="705"/>
      <c r="G47" s="705"/>
      <c r="H47" s="705"/>
      <c r="I47" s="705"/>
      <c r="J47" s="705"/>
      <c r="K47" s="705"/>
      <c r="L47" s="705"/>
      <c r="M47" s="705"/>
      <c r="N47" s="705"/>
      <c r="O47" s="705"/>
      <c r="P47" s="705"/>
      <c r="Q47" s="705"/>
      <c r="R47" s="705"/>
      <c r="S47" s="705"/>
      <c r="T47" s="705"/>
    </row>
    <row r="48" spans="1:22" s="400" customFormat="1" ht="30.75" customHeight="1" x14ac:dyDescent="0.2">
      <c r="A48" s="705" t="s">
        <v>2649</v>
      </c>
      <c r="B48" s="705"/>
      <c r="C48" s="705"/>
      <c r="D48" s="705"/>
      <c r="E48" s="705"/>
      <c r="F48" s="705"/>
      <c r="G48" s="705"/>
      <c r="H48" s="705"/>
      <c r="I48" s="705"/>
      <c r="J48" s="705"/>
      <c r="K48" s="705"/>
      <c r="L48" s="705"/>
      <c r="M48" s="705"/>
      <c r="N48" s="705"/>
      <c r="O48" s="705"/>
      <c r="P48" s="705"/>
      <c r="Q48" s="705"/>
      <c r="R48" s="705"/>
      <c r="S48" s="705"/>
      <c r="T48" s="705"/>
    </row>
    <row r="49" spans="1:20" s="400" customFormat="1" ht="16.5" customHeight="1" x14ac:dyDescent="0.2">
      <c r="A49" s="706"/>
      <c r="B49" s="705"/>
      <c r="C49" s="705"/>
      <c r="D49" s="705"/>
      <c r="E49" s="705"/>
      <c r="F49" s="705"/>
      <c r="G49" s="705"/>
      <c r="H49" s="705"/>
      <c r="I49" s="705"/>
      <c r="J49" s="705"/>
      <c r="K49" s="705"/>
      <c r="L49" s="705"/>
      <c r="M49" s="705"/>
      <c r="N49" s="705"/>
      <c r="O49" s="705"/>
      <c r="P49" s="705"/>
      <c r="Q49" s="705"/>
      <c r="R49" s="705"/>
      <c r="S49" s="705"/>
      <c r="T49" s="705"/>
    </row>
    <row r="50" spans="1:20" s="400" customFormat="1" ht="16.5" customHeight="1" x14ac:dyDescent="0.2">
      <c r="A50" s="705"/>
      <c r="B50" s="705"/>
      <c r="C50" s="705"/>
      <c r="D50" s="705"/>
      <c r="E50" s="705"/>
      <c r="F50" s="705"/>
      <c r="G50" s="705"/>
      <c r="H50" s="705"/>
      <c r="I50" s="705"/>
      <c r="J50" s="705"/>
      <c r="K50" s="705"/>
      <c r="L50" s="705"/>
      <c r="M50" s="705"/>
      <c r="N50" s="705"/>
      <c r="O50" s="705"/>
      <c r="P50" s="705"/>
      <c r="Q50" s="705"/>
      <c r="R50" s="705"/>
      <c r="S50" s="705"/>
      <c r="T50" s="705"/>
    </row>
    <row r="51" spans="1:20" s="400" customFormat="1" ht="16.5" customHeight="1" x14ac:dyDescent="0.2">
      <c r="A51" s="705"/>
      <c r="B51" s="705"/>
      <c r="C51" s="705"/>
      <c r="D51" s="705"/>
      <c r="E51" s="705"/>
      <c r="F51" s="705"/>
      <c r="G51" s="705"/>
      <c r="H51" s="705"/>
      <c r="I51" s="705"/>
      <c r="J51" s="705"/>
      <c r="K51" s="705"/>
      <c r="L51" s="705"/>
      <c r="M51" s="705"/>
      <c r="N51" s="705"/>
      <c r="O51" s="705"/>
      <c r="P51" s="705"/>
      <c r="Q51" s="705"/>
      <c r="R51" s="705"/>
      <c r="S51" s="705"/>
      <c r="T51" s="705"/>
    </row>
    <row r="52" spans="1:20" s="400" customFormat="1" ht="16.5" customHeight="1" x14ac:dyDescent="0.2">
      <c r="A52" s="705"/>
      <c r="B52" s="705"/>
      <c r="C52" s="705"/>
      <c r="D52" s="705"/>
      <c r="E52" s="705"/>
      <c r="F52" s="705"/>
      <c r="G52" s="705"/>
      <c r="H52" s="705"/>
      <c r="I52" s="705"/>
      <c r="J52" s="705"/>
      <c r="K52" s="705"/>
      <c r="L52" s="705"/>
      <c r="M52" s="705"/>
      <c r="N52" s="705"/>
      <c r="O52" s="705"/>
      <c r="P52" s="705"/>
      <c r="Q52" s="705"/>
      <c r="R52" s="705"/>
      <c r="S52" s="705"/>
      <c r="T52" s="705"/>
    </row>
    <row r="53" spans="1:20" s="400" customFormat="1" ht="16.5" customHeight="1" x14ac:dyDescent="0.2">
      <c r="A53" s="705"/>
      <c r="B53" s="705"/>
      <c r="C53" s="705"/>
      <c r="D53" s="705"/>
      <c r="E53" s="705"/>
      <c r="F53" s="705"/>
      <c r="G53" s="705"/>
      <c r="H53" s="705"/>
      <c r="I53" s="705"/>
      <c r="J53" s="705"/>
      <c r="K53" s="705"/>
      <c r="L53" s="705"/>
      <c r="M53" s="705"/>
      <c r="N53" s="705"/>
      <c r="O53" s="705"/>
      <c r="P53" s="705"/>
      <c r="Q53" s="705"/>
      <c r="R53" s="705"/>
      <c r="S53" s="705"/>
      <c r="T53" s="705"/>
    </row>
    <row r="54" spans="1:20" s="400" customFormat="1" ht="16.5" customHeight="1" x14ac:dyDescent="0.2">
      <c r="A54" s="705"/>
      <c r="B54" s="705"/>
      <c r="C54" s="705"/>
      <c r="D54" s="705"/>
      <c r="E54" s="705"/>
      <c r="F54" s="705"/>
      <c r="G54" s="705"/>
      <c r="H54" s="705"/>
      <c r="I54" s="705"/>
      <c r="J54" s="705"/>
      <c r="K54" s="705"/>
      <c r="L54" s="705"/>
      <c r="M54" s="705"/>
      <c r="N54" s="705"/>
      <c r="O54" s="705"/>
      <c r="P54" s="705"/>
      <c r="Q54" s="705"/>
      <c r="R54" s="705"/>
      <c r="S54" s="705"/>
      <c r="T54" s="705"/>
    </row>
    <row r="55" spans="1:20" s="400" customFormat="1" ht="16.5" customHeight="1" x14ac:dyDescent="0.2">
      <c r="A55" s="705"/>
      <c r="B55" s="705"/>
      <c r="C55" s="705"/>
      <c r="D55" s="705"/>
      <c r="E55" s="705"/>
      <c r="F55" s="705"/>
      <c r="G55" s="705"/>
      <c r="H55" s="705"/>
      <c r="I55" s="705"/>
      <c r="J55" s="705"/>
      <c r="K55" s="705"/>
      <c r="L55" s="705"/>
      <c r="M55" s="705"/>
      <c r="N55" s="705"/>
      <c r="O55" s="705"/>
      <c r="P55" s="705"/>
      <c r="Q55" s="705"/>
      <c r="R55" s="705"/>
      <c r="S55" s="705"/>
      <c r="T55" s="705"/>
    </row>
  </sheetData>
  <sheetProtection selectLockedCells="1" selectUnlockedCells="1"/>
  <mergeCells count="16">
    <mergeCell ref="A40:T40"/>
    <mergeCell ref="A46:T46"/>
    <mergeCell ref="A47:T47"/>
    <mergeCell ref="A54:T54"/>
    <mergeCell ref="A55:T55"/>
    <mergeCell ref="A48:T48"/>
    <mergeCell ref="A49:T49"/>
    <mergeCell ref="A50:T50"/>
    <mergeCell ref="A51:T51"/>
    <mergeCell ref="A52:T52"/>
    <mergeCell ref="A53:T53"/>
    <mergeCell ref="A41:T41"/>
    <mergeCell ref="A42:T42"/>
    <mergeCell ref="A43:T43"/>
    <mergeCell ref="A44:T44"/>
    <mergeCell ref="A45:T45"/>
  </mergeCells>
  <pageMargins left="0.51181102362204722" right="0.51181102362204722" top="0.78740157480314965" bottom="0.78740157480314965" header="0.31496062992125984" footer="0.31496062992125984"/>
  <pageSetup paperSize="5" scale="61" firstPageNumber="0"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41C84-2C41-46F5-BFDF-6459BB3B167F}">
  <sheetPr>
    <tabColor theme="9" tint="-0.249977111117893"/>
  </sheetPr>
  <dimension ref="A1:AF119"/>
  <sheetViews>
    <sheetView showGridLines="0" zoomScale="80" zoomScaleNormal="145" workbookViewId="0">
      <selection activeCell="A2" sqref="A2"/>
    </sheetView>
  </sheetViews>
  <sheetFormatPr defaultRowHeight="15" customHeight="1" x14ac:dyDescent="0.25"/>
  <cols>
    <col min="1" max="1" width="9.140625" style="484" customWidth="1"/>
    <col min="2" max="12" width="9.140625" style="484"/>
    <col min="13" max="14" width="9.85546875" style="351" bestFit="1" customWidth="1"/>
    <col min="15" max="15" width="9.85546875" style="351" customWidth="1"/>
    <col min="16" max="18" width="9.140625" style="484"/>
    <col min="19" max="19" width="15.140625" style="484" customWidth="1"/>
    <col min="20" max="21" width="10.7109375" style="484" customWidth="1"/>
    <col min="22" max="22" width="4" style="484" customWidth="1"/>
    <col min="23" max="23" width="16.85546875" style="484" customWidth="1"/>
    <col min="24" max="25" width="10.7109375" style="484" customWidth="1"/>
    <col min="26" max="26" width="8.28515625" style="484" customWidth="1"/>
    <col min="27" max="27" width="7.85546875" style="484" customWidth="1"/>
    <col min="28" max="16384" width="9.140625" style="484"/>
  </cols>
  <sheetData>
    <row r="1" spans="1:1" ht="15" customHeight="1" x14ac:dyDescent="0.25">
      <c r="A1" s="483" t="s">
        <v>47</v>
      </c>
    </row>
    <row r="2" spans="1:1" ht="15" customHeight="1" x14ac:dyDescent="0.25">
      <c r="A2" s="483"/>
    </row>
    <row r="3" spans="1:1" ht="15" customHeight="1" x14ac:dyDescent="0.25">
      <c r="A3" s="483" t="s">
        <v>48</v>
      </c>
    </row>
    <row r="4" spans="1:1" ht="15" customHeight="1" x14ac:dyDescent="0.25">
      <c r="A4" s="483" t="s">
        <v>49</v>
      </c>
    </row>
    <row r="5" spans="1:1" ht="15" customHeight="1" x14ac:dyDescent="0.25">
      <c r="A5" s="483" t="s">
        <v>50</v>
      </c>
    </row>
    <row r="6" spans="1:1" ht="15" customHeight="1" x14ac:dyDescent="0.25">
      <c r="A6" s="483" t="s">
        <v>51</v>
      </c>
    </row>
    <row r="7" spans="1:1" ht="15" customHeight="1" x14ac:dyDescent="0.25">
      <c r="A7" s="483"/>
    </row>
    <row r="8" spans="1:1" ht="15" customHeight="1" x14ac:dyDescent="0.25">
      <c r="A8" s="483" t="s">
        <v>52</v>
      </c>
    </row>
    <row r="9" spans="1:1" ht="15" customHeight="1" x14ac:dyDescent="0.25">
      <c r="A9" s="483" t="s">
        <v>53</v>
      </c>
    </row>
    <row r="10" spans="1:1" ht="15" customHeight="1" x14ac:dyDescent="0.25">
      <c r="A10" s="483" t="s">
        <v>54</v>
      </c>
    </row>
    <row r="11" spans="1:1" ht="15" customHeight="1" x14ac:dyDescent="0.25">
      <c r="A11" s="483" t="s">
        <v>55</v>
      </c>
    </row>
    <row r="12" spans="1:1" ht="15" customHeight="1" x14ac:dyDescent="0.25">
      <c r="A12" s="483" t="s">
        <v>56</v>
      </c>
    </row>
    <row r="13" spans="1:1" ht="15" customHeight="1" x14ac:dyDescent="0.25">
      <c r="A13" s="483"/>
    </row>
    <row r="14" spans="1:1" ht="15" customHeight="1" x14ac:dyDescent="0.25">
      <c r="A14" s="483" t="s">
        <v>57</v>
      </c>
    </row>
    <row r="15" spans="1:1" ht="15" customHeight="1" x14ac:dyDescent="0.25">
      <c r="A15" s="483" t="s">
        <v>58</v>
      </c>
    </row>
    <row r="16" spans="1:1" ht="15" customHeight="1" x14ac:dyDescent="0.25">
      <c r="A16" s="483" t="s">
        <v>59</v>
      </c>
    </row>
    <row r="17" spans="1:20" ht="15" customHeight="1" x14ac:dyDescent="0.25">
      <c r="A17" s="483" t="s">
        <v>60</v>
      </c>
    </row>
    <row r="18" spans="1:20" ht="15" customHeight="1" x14ac:dyDescent="0.25">
      <c r="A18" s="483" t="s">
        <v>61</v>
      </c>
    </row>
    <row r="20" spans="1:20" ht="15" customHeight="1" x14ac:dyDescent="0.25">
      <c r="L20" s="502" t="str">
        <f>S51</f>
        <v>BR
e
Unidades da Federação</v>
      </c>
      <c r="M20" s="351">
        <f>T51*100</f>
        <v>-3.2767587961291631</v>
      </c>
    </row>
    <row r="21" spans="1:20" ht="15" customHeight="1" x14ac:dyDescent="0.25">
      <c r="L21" s="502" t="str">
        <f>S52</f>
        <v>NE</v>
      </c>
      <c r="M21" s="351">
        <f t="shared" ref="M21" si="0">T52*100</f>
        <v>-4.1244542433977367</v>
      </c>
      <c r="Q21" s="351"/>
      <c r="R21" s="351"/>
      <c r="S21" s="351"/>
    </row>
    <row r="22" spans="1:20" s="1" customFormat="1" ht="17.25" customHeight="1" x14ac:dyDescent="0.25">
      <c r="L22" s="502" t="str">
        <f>S58</f>
        <v>GO</v>
      </c>
      <c r="M22" s="351">
        <f>T58*100</f>
        <v>-1.2909542580955315</v>
      </c>
      <c r="N22" s="351">
        <f>U58</f>
        <v>6</v>
      </c>
      <c r="O22" s="351"/>
      <c r="P22" s="351"/>
      <c r="Q22" s="351"/>
      <c r="R22" s="351"/>
      <c r="S22" s="351"/>
      <c r="T22" s="484"/>
    </row>
    <row r="23" spans="1:20" s="486" customFormat="1" ht="15" customHeight="1" x14ac:dyDescent="0.25">
      <c r="L23" s="502" t="str">
        <f>S53</f>
        <v>SE</v>
      </c>
      <c r="M23" s="351">
        <f>T53*100</f>
        <v>-0.99988372994062391</v>
      </c>
      <c r="N23" s="351">
        <f>U53</f>
        <v>5</v>
      </c>
      <c r="O23" s="351"/>
      <c r="P23" s="351"/>
      <c r="Q23" s="351"/>
      <c r="R23" s="351"/>
      <c r="S23" s="351"/>
    </row>
    <row r="24" spans="1:20" s="486" customFormat="1" ht="15" customHeight="1" x14ac:dyDescent="0.25">
      <c r="L24" s="502" t="str">
        <f>S57</f>
        <v>PA</v>
      </c>
      <c r="M24" s="351">
        <f>T57*100</f>
        <v>-0.17701120245409496</v>
      </c>
      <c r="N24" s="351">
        <f>U57</f>
        <v>4</v>
      </c>
      <c r="O24" s="351"/>
      <c r="P24" s="351"/>
      <c r="Q24" s="351"/>
      <c r="R24" s="351"/>
      <c r="S24" s="351"/>
    </row>
    <row r="25" spans="1:20" s="1" customFormat="1" ht="15" customHeight="1" x14ac:dyDescent="0.25">
      <c r="L25" s="502" t="str">
        <f>S56</f>
        <v>MT</v>
      </c>
      <c r="M25" s="351">
        <f>T56*100</f>
        <v>5.3619692679096808E-3</v>
      </c>
      <c r="N25" s="351">
        <f>U56</f>
        <v>3</v>
      </c>
      <c r="O25" s="351"/>
      <c r="P25" s="351"/>
      <c r="Q25" s="351"/>
      <c r="R25" s="351"/>
      <c r="S25" s="351"/>
    </row>
    <row r="26" spans="1:20" s="1" customFormat="1" ht="15" customHeight="1" x14ac:dyDescent="0.25">
      <c r="L26" s="502" t="str">
        <f>S55</f>
        <v>RR</v>
      </c>
      <c r="M26" s="351">
        <f>T55*100</f>
        <v>0.12315805612878403</v>
      </c>
      <c r="N26" s="351">
        <f>U55</f>
        <v>2</v>
      </c>
      <c r="O26" s="351"/>
      <c r="P26" s="351"/>
      <c r="Q26" s="351"/>
      <c r="R26" s="351"/>
      <c r="S26" s="351"/>
    </row>
    <row r="27" spans="1:20" s="1" customFormat="1" ht="15" customHeight="1" x14ac:dyDescent="0.25">
      <c r="L27" s="502" t="str">
        <f>S54</f>
        <v>MS</v>
      </c>
      <c r="M27" s="351">
        <f>T54*100</f>
        <v>0.24983967537865587</v>
      </c>
      <c r="N27" s="351">
        <f>U54</f>
        <v>1</v>
      </c>
      <c r="O27" s="351"/>
      <c r="P27" s="351"/>
      <c r="Q27" s="351"/>
      <c r="R27" s="351"/>
      <c r="S27" s="351"/>
    </row>
    <row r="28" spans="1:20" s="1" customFormat="1" ht="15" customHeight="1" x14ac:dyDescent="0.25">
      <c r="K28" s="485"/>
      <c r="L28" s="485"/>
      <c r="M28" s="351"/>
      <c r="N28" s="351"/>
      <c r="O28" s="351"/>
      <c r="P28" s="351"/>
      <c r="Q28" s="351"/>
      <c r="R28" s="351"/>
      <c r="S28" s="351"/>
    </row>
    <row r="29" spans="1:20" s="1" customFormat="1" ht="15" customHeight="1" x14ac:dyDescent="0.25">
      <c r="K29" s="351"/>
      <c r="L29" s="351"/>
      <c r="M29" s="351"/>
      <c r="N29" s="351"/>
      <c r="O29" s="351"/>
      <c r="P29" s="351"/>
      <c r="Q29" s="351"/>
      <c r="R29" s="351"/>
      <c r="S29" s="351"/>
    </row>
    <row r="30" spans="1:20" s="1" customFormat="1" ht="15" customHeight="1" x14ac:dyDescent="0.25">
      <c r="K30" s="351"/>
      <c r="L30" s="351"/>
      <c r="M30" s="351"/>
      <c r="N30" s="351"/>
      <c r="O30" s="351"/>
      <c r="P30" s="351"/>
      <c r="Q30" s="351"/>
      <c r="R30" s="351"/>
      <c r="S30" s="351"/>
    </row>
    <row r="31" spans="1:20" s="1" customFormat="1" ht="15" customHeight="1" x14ac:dyDescent="0.25">
      <c r="K31" s="351"/>
      <c r="L31" s="351"/>
      <c r="M31" s="351"/>
      <c r="N31" s="351"/>
      <c r="O31" s="351"/>
      <c r="P31" s="351"/>
      <c r="Q31" s="351"/>
      <c r="R31" s="351"/>
      <c r="S31" s="351"/>
    </row>
    <row r="32" spans="1:20" s="1" customFormat="1" ht="15" customHeight="1" x14ac:dyDescent="0.25">
      <c r="K32" s="351"/>
      <c r="L32" s="351"/>
      <c r="M32" s="351"/>
      <c r="N32" s="351"/>
      <c r="O32" s="351"/>
      <c r="P32" s="351"/>
      <c r="Q32" s="351"/>
      <c r="R32" s="351"/>
      <c r="S32" s="351"/>
    </row>
    <row r="33" spans="11:19" s="1" customFormat="1" ht="15" customHeight="1" x14ac:dyDescent="0.25">
      <c r="K33" s="351"/>
      <c r="L33" s="351"/>
      <c r="M33" s="351"/>
      <c r="N33" s="351"/>
      <c r="O33" s="351"/>
      <c r="P33" s="351"/>
      <c r="Q33" s="351"/>
      <c r="R33" s="351"/>
      <c r="S33" s="351"/>
    </row>
    <row r="34" spans="11:19" s="1" customFormat="1" ht="15" customHeight="1" x14ac:dyDescent="0.25">
      <c r="K34" s="351"/>
      <c r="L34" s="351"/>
      <c r="M34" s="351"/>
      <c r="N34" s="351"/>
      <c r="O34" s="351"/>
      <c r="P34" s="351"/>
      <c r="Q34" s="351"/>
      <c r="R34" s="351"/>
      <c r="S34" s="351"/>
    </row>
    <row r="35" spans="11:19" s="1" customFormat="1" ht="15" customHeight="1" x14ac:dyDescent="0.25">
      <c r="L35" s="485" t="str">
        <f>W51</f>
        <v>BR</v>
      </c>
      <c r="M35" s="493">
        <f>X51*100</f>
        <v>3.3412270607313133</v>
      </c>
      <c r="N35" s="351"/>
      <c r="O35" s="351"/>
      <c r="P35" s="484"/>
      <c r="Q35" s="351"/>
      <c r="R35" s="351"/>
      <c r="S35" s="351"/>
    </row>
    <row r="36" spans="11:19" s="1" customFormat="1" ht="15" customHeight="1" x14ac:dyDescent="0.25">
      <c r="L36" s="485" t="str">
        <f>W52</f>
        <v>NE</v>
      </c>
      <c r="M36" s="493">
        <f t="shared" ref="M36:M43" si="1">X52*100</f>
        <v>5.1545870470221331</v>
      </c>
      <c r="N36" s="351"/>
      <c r="O36" s="351"/>
      <c r="P36" s="484"/>
      <c r="Q36" s="351"/>
      <c r="R36" s="351"/>
      <c r="S36" s="351"/>
    </row>
    <row r="37" spans="11:19" s="1" customFormat="1" ht="15" customHeight="1" x14ac:dyDescent="0.25">
      <c r="L37" s="485" t="str">
        <f>W53</f>
        <v>SE</v>
      </c>
      <c r="M37" s="493">
        <f t="shared" si="1"/>
        <v>-1.4488449482333721</v>
      </c>
      <c r="N37" s="351">
        <f>Y53</f>
        <v>24</v>
      </c>
      <c r="O37" s="351"/>
      <c r="P37" s="351"/>
      <c r="Q37" s="351"/>
      <c r="R37" s="351"/>
      <c r="S37" s="351"/>
    </row>
    <row r="38" spans="11:19" s="1" customFormat="1" ht="15" customHeight="1" x14ac:dyDescent="0.25">
      <c r="L38" s="485" t="str">
        <f>W54</f>
        <v>MT</v>
      </c>
      <c r="M38" s="493">
        <f t="shared" si="1"/>
        <v>41.954014123323844</v>
      </c>
      <c r="N38" s="351">
        <f t="shared" ref="N38:N43" si="2">Y54</f>
        <v>1</v>
      </c>
      <c r="O38" s="351"/>
      <c r="P38" s="351"/>
      <c r="Q38" s="351"/>
      <c r="R38" s="351"/>
      <c r="S38" s="351"/>
    </row>
    <row r="39" spans="11:19" s="487" customFormat="1" ht="15" customHeight="1" x14ac:dyDescent="0.25">
      <c r="L39" s="485" t="str">
        <f t="shared" ref="L39:L43" si="3">W55</f>
        <v>RR</v>
      </c>
      <c r="M39" s="493">
        <f t="shared" si="1"/>
        <v>30.381175442148873</v>
      </c>
      <c r="N39" s="351">
        <f t="shared" si="2"/>
        <v>2</v>
      </c>
      <c r="O39" s="351"/>
      <c r="P39" s="351"/>
      <c r="Q39" s="351"/>
      <c r="R39" s="351"/>
      <c r="S39" s="351"/>
    </row>
    <row r="40" spans="11:19" s="487" customFormat="1" ht="15" customHeight="1" x14ac:dyDescent="0.25">
      <c r="L40" s="485" t="str">
        <f t="shared" si="3"/>
        <v>TO</v>
      </c>
      <c r="M40" s="493">
        <f t="shared" si="1"/>
        <v>27.607675076740289</v>
      </c>
      <c r="N40" s="351">
        <f t="shared" si="2"/>
        <v>3</v>
      </c>
      <c r="O40" s="351"/>
      <c r="P40" s="351"/>
      <c r="Q40" s="351"/>
      <c r="R40" s="351"/>
      <c r="S40" s="351"/>
    </row>
    <row r="41" spans="11:19" s="487" customFormat="1" ht="15" customHeight="1" x14ac:dyDescent="0.25">
      <c r="L41" s="485" t="str">
        <f t="shared" si="3"/>
        <v>MS</v>
      </c>
      <c r="M41" s="493">
        <f t="shared" si="1"/>
        <v>24.806020744092862</v>
      </c>
      <c r="N41" s="351">
        <f t="shared" si="2"/>
        <v>4</v>
      </c>
      <c r="O41" s="351"/>
      <c r="P41" s="351"/>
      <c r="Q41" s="351"/>
      <c r="R41" s="351"/>
      <c r="S41" s="351"/>
    </row>
    <row r="42" spans="11:19" s="487" customFormat="1" ht="15" customHeight="1" x14ac:dyDescent="0.25">
      <c r="L42" s="485" t="str">
        <f t="shared" si="3"/>
        <v>MA</v>
      </c>
      <c r="M42" s="493">
        <f t="shared" si="1"/>
        <v>18.029555561081565</v>
      </c>
      <c r="N42" s="351">
        <f t="shared" si="2"/>
        <v>5</v>
      </c>
      <c r="O42" s="351"/>
      <c r="P42" s="351"/>
      <c r="Q42" s="351"/>
      <c r="R42" s="351"/>
      <c r="S42" s="351"/>
    </row>
    <row r="43" spans="11:19" s="487" customFormat="1" ht="15" customHeight="1" x14ac:dyDescent="0.25">
      <c r="L43" s="485" t="str">
        <f t="shared" si="3"/>
        <v>PI</v>
      </c>
      <c r="M43" s="493">
        <f t="shared" si="1"/>
        <v>17.653736030766538</v>
      </c>
      <c r="N43" s="351">
        <f t="shared" si="2"/>
        <v>6</v>
      </c>
      <c r="O43" s="351"/>
      <c r="P43" s="351"/>
      <c r="Q43" s="351"/>
      <c r="R43" s="351"/>
      <c r="S43" s="351"/>
    </row>
    <row r="44" spans="11:19" s="487" customFormat="1" ht="15" customHeight="1" x14ac:dyDescent="0.25">
      <c r="K44" s="351"/>
      <c r="L44" s="351"/>
      <c r="M44" s="351"/>
      <c r="N44" s="351"/>
      <c r="O44" s="351"/>
      <c r="P44" s="351"/>
      <c r="Q44" s="351"/>
      <c r="R44" s="351"/>
      <c r="S44" s="351"/>
    </row>
    <row r="45" spans="11:19" s="487" customFormat="1" ht="15" customHeight="1" x14ac:dyDescent="0.25">
      <c r="K45" s="351"/>
      <c r="L45" s="351"/>
      <c r="M45" s="351"/>
      <c r="N45" s="351"/>
      <c r="O45" s="351"/>
      <c r="P45" s="351"/>
      <c r="Q45" s="351"/>
      <c r="R45" s="351"/>
      <c r="S45" s="351"/>
    </row>
    <row r="46" spans="11:19" s="487" customFormat="1" ht="15" customHeight="1" x14ac:dyDescent="0.25">
      <c r="K46" s="351"/>
      <c r="L46" s="351"/>
      <c r="M46" s="351"/>
      <c r="N46" s="351"/>
      <c r="O46" s="351"/>
      <c r="P46" s="351"/>
      <c r="Q46" s="351"/>
      <c r="R46" s="351"/>
      <c r="S46" s="351"/>
    </row>
    <row r="47" spans="11:19" s="487" customFormat="1" ht="15" customHeight="1" x14ac:dyDescent="0.25">
      <c r="K47" s="351"/>
      <c r="L47" s="351"/>
      <c r="M47" s="351"/>
      <c r="N47" s="351"/>
      <c r="O47" s="351"/>
      <c r="P47" s="351"/>
      <c r="Q47" s="351"/>
      <c r="R47" s="351"/>
      <c r="S47" s="351"/>
    </row>
    <row r="48" spans="11:19" s="487" customFormat="1" ht="15" customHeight="1" x14ac:dyDescent="0.25">
      <c r="K48" s="351"/>
      <c r="L48" s="351"/>
      <c r="M48" s="351"/>
      <c r="N48" s="351"/>
      <c r="O48" s="351"/>
      <c r="P48" s="351"/>
      <c r="Q48" s="351"/>
      <c r="R48" s="351"/>
      <c r="S48" s="351"/>
    </row>
    <row r="49" spans="1:32" s="487" customFormat="1" ht="15" customHeight="1" x14ac:dyDescent="0.25">
      <c r="K49" s="351"/>
      <c r="L49" s="351"/>
      <c r="M49" s="351"/>
      <c r="N49" s="351"/>
      <c r="O49" s="351"/>
      <c r="P49" s="351"/>
      <c r="S49" s="351" t="s">
        <v>62</v>
      </c>
      <c r="T49" s="351" t="s">
        <v>63</v>
      </c>
      <c r="U49" s="488" t="s">
        <v>64</v>
      </c>
      <c r="V49" s="488"/>
      <c r="W49" s="485" t="s">
        <v>2652</v>
      </c>
      <c r="X49" s="351" t="s">
        <v>63</v>
      </c>
      <c r="Y49" s="351" t="s">
        <v>64</v>
      </c>
    </row>
    <row r="50" spans="1:32" s="487" customFormat="1" ht="15" customHeight="1" x14ac:dyDescent="0.25">
      <c r="A50" s="708" t="s">
        <v>2653</v>
      </c>
      <c r="B50" s="708"/>
      <c r="C50" s="708"/>
      <c r="D50" s="708"/>
      <c r="E50" s="708"/>
      <c r="F50" s="708"/>
      <c r="G50" s="708"/>
      <c r="H50" s="708"/>
      <c r="I50" s="708"/>
      <c r="J50" s="708"/>
      <c r="K50" s="708"/>
      <c r="L50" s="393"/>
      <c r="M50" s="351"/>
      <c r="N50" s="351"/>
      <c r="O50" s="351"/>
      <c r="P50" s="351"/>
      <c r="S50" s="351"/>
      <c r="T50" s="351" t="s">
        <v>786</v>
      </c>
      <c r="U50" s="488" t="s">
        <v>2650</v>
      </c>
      <c r="V50" s="488"/>
      <c r="W50" s="351"/>
      <c r="X50" s="351" t="s">
        <v>2651</v>
      </c>
      <c r="Y50" s="351" t="s">
        <v>2651</v>
      </c>
    </row>
    <row r="51" spans="1:32" s="487" customFormat="1" ht="15" customHeight="1" x14ac:dyDescent="0.25">
      <c r="A51" s="708"/>
      <c r="B51" s="708"/>
      <c r="C51" s="708"/>
      <c r="D51" s="708"/>
      <c r="E51" s="708"/>
      <c r="F51" s="708"/>
      <c r="G51" s="708"/>
      <c r="H51" s="708"/>
      <c r="I51" s="708"/>
      <c r="J51" s="708"/>
      <c r="K51" s="708"/>
      <c r="L51" s="393"/>
      <c r="M51" s="351"/>
      <c r="N51" s="351"/>
      <c r="O51" s="351"/>
      <c r="P51" s="351"/>
      <c r="S51" s="485" t="s">
        <v>65</v>
      </c>
      <c r="T51" s="501">
        <f>N54</f>
        <v>-3.276758796129163E-2</v>
      </c>
      <c r="U51" s="351"/>
      <c r="V51" s="351"/>
      <c r="W51" s="485" t="s">
        <v>66</v>
      </c>
      <c r="X51" s="501">
        <f>P54</f>
        <v>3.3412270607313131E-2</v>
      </c>
      <c r="Y51" s="351"/>
    </row>
    <row r="52" spans="1:32" ht="15" customHeight="1" x14ac:dyDescent="0.25">
      <c r="A52" s="435" t="s">
        <v>62</v>
      </c>
      <c r="B52" s="430" t="s">
        <v>67</v>
      </c>
      <c r="C52" s="431"/>
      <c r="D52" s="431"/>
      <c r="E52" s="431"/>
      <c r="F52" s="431"/>
      <c r="G52" s="431"/>
      <c r="H52" s="431"/>
      <c r="I52" s="431"/>
      <c r="J52" s="431"/>
      <c r="K52" s="431"/>
      <c r="L52" s="481"/>
      <c r="N52" s="351" t="s">
        <v>68</v>
      </c>
      <c r="O52" s="351" t="s">
        <v>64</v>
      </c>
      <c r="P52" s="351" t="s">
        <v>68</v>
      </c>
      <c r="Q52" s="351" t="s">
        <v>64</v>
      </c>
      <c r="S52" s="351" t="s">
        <v>69</v>
      </c>
      <c r="T52" s="501">
        <f>N55</f>
        <v>-4.1244542433977363E-2</v>
      </c>
      <c r="U52" s="351"/>
      <c r="V52" s="351"/>
      <c r="W52" s="351" t="s">
        <v>69</v>
      </c>
      <c r="X52" s="501">
        <f t="shared" ref="X52:X53" si="4">P55</f>
        <v>5.1545870470221328E-2</v>
      </c>
      <c r="Y52" s="351"/>
      <c r="Z52" s="351"/>
      <c r="AA52" s="351"/>
      <c r="AB52" s="351"/>
      <c r="AC52" s="351"/>
      <c r="AD52" s="351"/>
      <c r="AE52" s="351"/>
      <c r="AF52" s="351"/>
    </row>
    <row r="53" spans="1:32" ht="15" customHeight="1" x14ac:dyDescent="0.25">
      <c r="A53" s="436"/>
      <c r="B53" s="396">
        <v>2010</v>
      </c>
      <c r="C53" s="396">
        <v>2011</v>
      </c>
      <c r="D53" s="396">
        <v>2012</v>
      </c>
      <c r="E53" s="396">
        <v>2013</v>
      </c>
      <c r="F53" s="396">
        <v>2014</v>
      </c>
      <c r="G53" s="396">
        <v>2015</v>
      </c>
      <c r="H53" s="396">
        <v>2016</v>
      </c>
      <c r="I53" s="396">
        <v>2017</v>
      </c>
      <c r="J53" s="396">
        <v>2018</v>
      </c>
      <c r="K53" s="396">
        <v>2019</v>
      </c>
      <c r="L53" s="396">
        <v>2020</v>
      </c>
      <c r="N53" s="351" t="s">
        <v>70</v>
      </c>
      <c r="O53" s="351" t="s">
        <v>70</v>
      </c>
      <c r="P53" s="351" t="s">
        <v>71</v>
      </c>
      <c r="Q53" s="351" t="s">
        <v>71</v>
      </c>
      <c r="S53" s="351" t="s">
        <v>72</v>
      </c>
      <c r="T53" s="501">
        <f>N56</f>
        <v>-9.9988372994062394E-3</v>
      </c>
      <c r="U53" s="488">
        <v>5</v>
      </c>
      <c r="V53" s="488"/>
      <c r="W53" s="351" t="s">
        <v>72</v>
      </c>
      <c r="X53" s="501">
        <f t="shared" si="4"/>
        <v>-1.448844948233372E-2</v>
      </c>
      <c r="Y53" s="488">
        <v>24</v>
      </c>
      <c r="Z53" s="351"/>
      <c r="AA53" s="351"/>
      <c r="AB53" s="351"/>
      <c r="AC53" s="351"/>
      <c r="AD53" s="351"/>
      <c r="AE53" s="351"/>
      <c r="AF53" s="351"/>
    </row>
    <row r="54" spans="1:32" ht="15" customHeight="1" x14ac:dyDescent="0.25">
      <c r="A54" s="489" t="s">
        <v>5</v>
      </c>
      <c r="B54" s="490">
        <v>100</v>
      </c>
      <c r="C54" s="490">
        <v>103.97442307944711</v>
      </c>
      <c r="D54" s="490">
        <v>105.97195472629012</v>
      </c>
      <c r="E54" s="490">
        <v>109.15622404605394</v>
      </c>
      <c r="F54" s="490">
        <v>109.70632399506901</v>
      </c>
      <c r="G54" s="490">
        <v>105.81638236309831</v>
      </c>
      <c r="H54" s="490">
        <v>102.34992560360823</v>
      </c>
      <c r="I54" s="490">
        <v>103.70388109611636</v>
      </c>
      <c r="J54" s="490">
        <v>105.55361275347835</v>
      </c>
      <c r="K54" s="490">
        <v>106.84218784905197</v>
      </c>
      <c r="L54" s="491">
        <v>103.34122706073131</v>
      </c>
      <c r="M54" s="489" t="s">
        <v>73</v>
      </c>
      <c r="N54" s="492">
        <f t="shared" ref="N54:N86" si="5">(L54-K54)/K54</f>
        <v>-3.276758796129163E-2</v>
      </c>
      <c r="P54" s="492">
        <f t="shared" ref="P54:P86" si="6">(L54-B54)/B54</f>
        <v>3.3412270607313131E-2</v>
      </c>
      <c r="S54" s="351" t="s">
        <v>76</v>
      </c>
      <c r="T54" s="501">
        <f>N79</f>
        <v>2.4983967537865587E-3</v>
      </c>
      <c r="U54" s="488">
        <v>1</v>
      </c>
      <c r="V54" s="488"/>
      <c r="W54" s="351" t="s">
        <v>74</v>
      </c>
      <c r="X54" s="492">
        <f>P80</f>
        <v>0.41954014123323846</v>
      </c>
      <c r="Y54" s="488">
        <v>1</v>
      </c>
      <c r="Z54" s="351"/>
      <c r="AA54" s="351"/>
      <c r="AB54" s="351"/>
      <c r="AC54" s="351"/>
      <c r="AD54" s="351"/>
      <c r="AE54" s="351"/>
      <c r="AF54" s="351"/>
    </row>
    <row r="55" spans="1:32" ht="15" customHeight="1" x14ac:dyDescent="0.25">
      <c r="A55" s="482" t="s">
        <v>6</v>
      </c>
      <c r="B55" s="494">
        <v>100</v>
      </c>
      <c r="C55" s="494">
        <v>104.06268329572841</v>
      </c>
      <c r="D55" s="494">
        <v>107.16403119510247</v>
      </c>
      <c r="E55" s="494">
        <v>110.44847482896188</v>
      </c>
      <c r="F55" s="494">
        <v>113.56092596626365</v>
      </c>
      <c r="G55" s="494">
        <v>109.75447895591601</v>
      </c>
      <c r="H55" s="494">
        <v>104.76348389520579</v>
      </c>
      <c r="I55" s="494">
        <v>106.48959065799804</v>
      </c>
      <c r="J55" s="494">
        <v>108.40667850104877</v>
      </c>
      <c r="K55" s="494">
        <v>109.67821483277542</v>
      </c>
      <c r="L55" s="494">
        <v>105.15458704702213</v>
      </c>
      <c r="M55" s="482" t="s">
        <v>6</v>
      </c>
      <c r="N55" s="492">
        <f t="shared" si="5"/>
        <v>-4.1244542433977363E-2</v>
      </c>
      <c r="P55" s="492">
        <f t="shared" si="6"/>
        <v>5.1545870470221328E-2</v>
      </c>
      <c r="S55" s="351" t="s">
        <v>346</v>
      </c>
      <c r="T55" s="501">
        <f>N60</f>
        <v>1.2315805612878403E-3</v>
      </c>
      <c r="U55" s="488">
        <v>2</v>
      </c>
      <c r="V55" s="488"/>
      <c r="W55" s="351" t="s">
        <v>346</v>
      </c>
      <c r="X55" s="492">
        <f>P60</f>
        <v>0.30381175442148872</v>
      </c>
      <c r="Y55" s="488">
        <v>2</v>
      </c>
      <c r="Z55" s="351"/>
      <c r="AA55" s="351"/>
      <c r="AB55" s="351"/>
      <c r="AC55" s="351"/>
      <c r="AD55" s="351"/>
      <c r="AE55" s="351"/>
      <c r="AF55" s="351"/>
    </row>
    <row r="56" spans="1:32" ht="15" customHeight="1" x14ac:dyDescent="0.25">
      <c r="A56" s="495" t="s">
        <v>7</v>
      </c>
      <c r="B56" s="496">
        <v>100</v>
      </c>
      <c r="C56" s="496">
        <v>104.84650422466228</v>
      </c>
      <c r="D56" s="496">
        <v>106.41170430807803</v>
      </c>
      <c r="E56" s="496">
        <v>107.46203076745884</v>
      </c>
      <c r="F56" s="496">
        <v>107.94290014422354</v>
      </c>
      <c r="G56" s="496">
        <v>104.38822730702937</v>
      </c>
      <c r="H56" s="496">
        <v>98.981845000979078</v>
      </c>
      <c r="I56" s="496">
        <v>97.857767937728013</v>
      </c>
      <c r="J56" s="496">
        <v>96.108210318840975</v>
      </c>
      <c r="K56" s="496">
        <v>99.546504352512031</v>
      </c>
      <c r="L56" s="496">
        <v>98.551155051766628</v>
      </c>
      <c r="M56" s="495" t="s">
        <v>7</v>
      </c>
      <c r="N56" s="492">
        <f t="shared" si="5"/>
        <v>-9.9988372994062394E-3</v>
      </c>
      <c r="O56" s="488">
        <f>RANK(N56,N56:N82)</f>
        <v>5</v>
      </c>
      <c r="P56" s="492">
        <f t="shared" si="6"/>
        <v>-1.448844948233372E-2</v>
      </c>
      <c r="Q56" s="351">
        <f>RANK(P56,P56:P82)</f>
        <v>24</v>
      </c>
      <c r="S56" s="351" t="s">
        <v>74</v>
      </c>
      <c r="T56" s="501">
        <f>N80</f>
        <v>5.3619692679096809E-5</v>
      </c>
      <c r="U56" s="488">
        <v>3</v>
      </c>
      <c r="V56" s="488"/>
      <c r="W56" s="351" t="s">
        <v>344</v>
      </c>
      <c r="X56" s="492">
        <f>P63</f>
        <v>0.2760767507674029</v>
      </c>
      <c r="Y56" s="488">
        <v>3</v>
      </c>
      <c r="Z56" s="351"/>
      <c r="AA56" s="351"/>
      <c r="AB56" s="351"/>
      <c r="AC56" s="351"/>
      <c r="AD56" s="351"/>
      <c r="AE56" s="351"/>
      <c r="AF56" s="351"/>
    </row>
    <row r="57" spans="1:32" ht="15" customHeight="1" x14ac:dyDescent="0.25">
      <c r="A57" s="495" t="s">
        <v>8</v>
      </c>
      <c r="B57" s="497">
        <v>100</v>
      </c>
      <c r="C57" s="497">
        <v>105.22530448807348</v>
      </c>
      <c r="D57" s="497">
        <v>108.74735496090952</v>
      </c>
      <c r="E57" s="497">
        <v>109.6447367362364</v>
      </c>
      <c r="F57" s="497">
        <v>113.72881880742729</v>
      </c>
      <c r="G57" s="497">
        <v>110.17277940142137</v>
      </c>
      <c r="H57" s="497">
        <v>105.61938755115378</v>
      </c>
      <c r="I57" s="497">
        <v>111.31738118317173</v>
      </c>
      <c r="J57" s="497">
        <v>114.91711779779816</v>
      </c>
      <c r="K57" s="497">
        <v>116.09059581010817</v>
      </c>
      <c r="L57" s="497">
        <v>110.96922542725575</v>
      </c>
      <c r="M57" s="495" t="s">
        <v>8</v>
      </c>
      <c r="N57" s="492">
        <f t="shared" si="5"/>
        <v>-4.4115290709934439E-2</v>
      </c>
      <c r="O57" s="488">
        <f>RANK(N57,N56:N82)</f>
        <v>23</v>
      </c>
      <c r="P57" s="492">
        <f t="shared" si="6"/>
        <v>0.10969225427255751</v>
      </c>
      <c r="Q57" s="351">
        <f>RANK(P57,P56:P82)</f>
        <v>11</v>
      </c>
      <c r="S57" s="351" t="s">
        <v>345</v>
      </c>
      <c r="T57" s="501">
        <f>N61</f>
        <v>-1.7701120245409497E-3</v>
      </c>
      <c r="U57" s="488">
        <v>4</v>
      </c>
      <c r="V57" s="488"/>
      <c r="W57" s="351" t="s">
        <v>76</v>
      </c>
      <c r="X57" s="492">
        <f>P79</f>
        <v>0.24806020744092863</v>
      </c>
      <c r="Y57" s="488">
        <v>4</v>
      </c>
      <c r="Z57" s="351"/>
      <c r="AA57" s="351"/>
      <c r="AB57" s="351"/>
      <c r="AC57" s="351"/>
      <c r="AD57" s="351"/>
      <c r="AE57" s="351"/>
      <c r="AF57" s="351"/>
    </row>
    <row r="58" spans="1:32" ht="15" customHeight="1" x14ac:dyDescent="0.25">
      <c r="A58" s="495" t="s">
        <v>9</v>
      </c>
      <c r="B58" s="497">
        <v>100</v>
      </c>
      <c r="C58" s="497">
        <v>104.28169395289011</v>
      </c>
      <c r="D58" s="497">
        <v>110.72778526923517</v>
      </c>
      <c r="E58" s="497">
        <v>113.25286478707676</v>
      </c>
      <c r="F58" s="497">
        <v>118.24265031654441</v>
      </c>
      <c r="G58" s="497">
        <v>116.46817692161504</v>
      </c>
      <c r="H58" s="497">
        <v>113.65428386598499</v>
      </c>
      <c r="I58" s="497">
        <v>113.87775059802306</v>
      </c>
      <c r="J58" s="497">
        <v>114.4807357989659</v>
      </c>
      <c r="K58" s="497">
        <v>114.73847793496496</v>
      </c>
      <c r="L58" s="497">
        <v>109.94360127094309</v>
      </c>
      <c r="M58" s="495" t="s">
        <v>9</v>
      </c>
      <c r="N58" s="492">
        <f t="shared" si="5"/>
        <v>-4.1789613652881641E-2</v>
      </c>
      <c r="O58" s="488">
        <f>RANK(N58,N56:N82)</f>
        <v>20</v>
      </c>
      <c r="P58" s="492">
        <f t="shared" si="6"/>
        <v>9.9436012709430907E-2</v>
      </c>
      <c r="Q58" s="351">
        <f>RANK(P58,P56:P82)</f>
        <v>15</v>
      </c>
      <c r="S58" s="351" t="s">
        <v>370</v>
      </c>
      <c r="T58" s="501">
        <f>N81</f>
        <v>-1.2909542580955316E-2</v>
      </c>
      <c r="U58" s="488">
        <v>6</v>
      </c>
      <c r="V58" s="488"/>
      <c r="W58" s="351" t="s">
        <v>343</v>
      </c>
      <c r="X58" s="492">
        <f>P64</f>
        <v>0.18029555561081564</v>
      </c>
      <c r="Y58" s="488">
        <v>5</v>
      </c>
      <c r="Z58" s="351"/>
      <c r="AA58" s="351"/>
      <c r="AB58" s="351"/>
      <c r="AC58" s="351"/>
      <c r="AD58" s="351"/>
      <c r="AE58" s="351"/>
      <c r="AF58" s="351"/>
    </row>
    <row r="59" spans="1:32" ht="15" customHeight="1" x14ac:dyDescent="0.25">
      <c r="A59" s="495" t="s">
        <v>10</v>
      </c>
      <c r="B59" s="497">
        <v>100</v>
      </c>
      <c r="C59" s="497">
        <v>110.35172760735263</v>
      </c>
      <c r="D59" s="497">
        <v>111.86110577808772</v>
      </c>
      <c r="E59" s="497">
        <v>116.74527251624352</v>
      </c>
      <c r="F59" s="497">
        <v>117.02492782725176</v>
      </c>
      <c r="G59" s="497">
        <v>110.65698814609345</v>
      </c>
      <c r="H59" s="497">
        <v>103.12362854572865</v>
      </c>
      <c r="I59" s="497">
        <v>108.49951669104183</v>
      </c>
      <c r="J59" s="497">
        <v>114.01985913128702</v>
      </c>
      <c r="K59" s="497">
        <v>116.58850072395299</v>
      </c>
      <c r="L59" s="497">
        <v>114.61606637698985</v>
      </c>
      <c r="M59" s="495" t="s">
        <v>10</v>
      </c>
      <c r="N59" s="492">
        <f t="shared" si="5"/>
        <v>-1.6917915014905978E-2</v>
      </c>
      <c r="O59" s="488">
        <f>RANK(N59,N56:N82)</f>
        <v>7</v>
      </c>
      <c r="P59" s="492">
        <f t="shared" si="6"/>
        <v>0.1461606637698985</v>
      </c>
      <c r="Q59" s="351">
        <f>RANK(P59,P56:P82)</f>
        <v>7</v>
      </c>
      <c r="W59" s="351" t="s">
        <v>368</v>
      </c>
      <c r="X59" s="492">
        <f>P65</f>
        <v>0.17653736030766537</v>
      </c>
      <c r="Y59" s="488">
        <v>6</v>
      </c>
      <c r="Z59" s="351"/>
      <c r="AA59" s="351"/>
      <c r="AB59" s="351"/>
      <c r="AC59" s="351"/>
      <c r="AD59" s="351"/>
      <c r="AE59" s="351"/>
      <c r="AF59" s="351"/>
    </row>
    <row r="60" spans="1:32" ht="15" customHeight="1" x14ac:dyDescent="0.25">
      <c r="A60" s="495" t="s">
        <v>11</v>
      </c>
      <c r="B60" s="497">
        <v>100</v>
      </c>
      <c r="C60" s="497">
        <v>103.21144785398346</v>
      </c>
      <c r="D60" s="497">
        <v>108.18832190522281</v>
      </c>
      <c r="E60" s="497">
        <v>114.13952347664593</v>
      </c>
      <c r="F60" s="497">
        <v>116.985415984111</v>
      </c>
      <c r="G60" s="497">
        <v>116.64162706978216</v>
      </c>
      <c r="H60" s="497">
        <v>116.87338698998917</v>
      </c>
      <c r="I60" s="497">
        <v>119.73500529605936</v>
      </c>
      <c r="J60" s="497">
        <v>125.44434615782008</v>
      </c>
      <c r="K60" s="497">
        <v>130.22079803860913</v>
      </c>
      <c r="L60" s="497">
        <v>130.38117544214887</v>
      </c>
      <c r="M60" s="495" t="s">
        <v>11</v>
      </c>
      <c r="N60" s="492">
        <f t="shared" si="5"/>
        <v>1.2315805612878403E-3</v>
      </c>
      <c r="O60" s="488">
        <f>RANK(N60,N56:N82)</f>
        <v>2</v>
      </c>
      <c r="P60" s="492">
        <f t="shared" si="6"/>
        <v>0.30381175442148872</v>
      </c>
      <c r="Q60" s="351">
        <f>RANK(P60,P56:P82)</f>
        <v>2</v>
      </c>
      <c r="Y60" s="351"/>
      <c r="Z60" s="351"/>
      <c r="AA60" s="351"/>
      <c r="AB60" s="351"/>
      <c r="AC60" s="351"/>
      <c r="AD60" s="351"/>
      <c r="AE60" s="351"/>
      <c r="AF60" s="351"/>
    </row>
    <row r="61" spans="1:32" ht="15" customHeight="1" x14ac:dyDescent="0.25">
      <c r="A61" s="495" t="s">
        <v>12</v>
      </c>
      <c r="B61" s="497">
        <v>100</v>
      </c>
      <c r="C61" s="497">
        <v>104.39127655885045</v>
      </c>
      <c r="D61" s="497">
        <v>107.72023525459461</v>
      </c>
      <c r="E61" s="497">
        <v>110.45837190997869</v>
      </c>
      <c r="F61" s="497">
        <v>114.94239777394419</v>
      </c>
      <c r="G61" s="497">
        <v>113.9159595098229</v>
      </c>
      <c r="H61" s="497">
        <v>109.41184848859426</v>
      </c>
      <c r="I61" s="497">
        <v>112.92789424274807</v>
      </c>
      <c r="J61" s="497">
        <v>116.28620666630232</v>
      </c>
      <c r="K61" s="497">
        <v>113.59711686471884</v>
      </c>
      <c r="L61" s="497">
        <v>113.39603724220342</v>
      </c>
      <c r="M61" s="495" t="s">
        <v>12</v>
      </c>
      <c r="N61" s="492">
        <f t="shared" si="5"/>
        <v>-1.7701120245409497E-3</v>
      </c>
      <c r="O61" s="488">
        <f>RANK(N61,N56:N82)</f>
        <v>4</v>
      </c>
      <c r="P61" s="492">
        <f t="shared" si="6"/>
        <v>0.13396037242203421</v>
      </c>
      <c r="Q61" s="351">
        <f>RANK(P61,P56:P82)</f>
        <v>9</v>
      </c>
      <c r="S61" s="351"/>
      <c r="T61" s="351"/>
      <c r="U61" s="351"/>
      <c r="V61" s="351"/>
      <c r="Y61" s="351"/>
      <c r="Z61" s="351"/>
      <c r="AA61" s="351"/>
      <c r="AB61" s="351"/>
      <c r="AC61" s="351"/>
      <c r="AD61" s="351"/>
      <c r="AE61" s="351"/>
      <c r="AF61" s="351"/>
    </row>
    <row r="62" spans="1:32" ht="15" customHeight="1" x14ac:dyDescent="0.25">
      <c r="A62" s="495" t="s">
        <v>13</v>
      </c>
      <c r="B62" s="497">
        <v>100</v>
      </c>
      <c r="C62" s="497">
        <v>103.59635657250632</v>
      </c>
      <c r="D62" s="497">
        <v>113.15338427378383</v>
      </c>
      <c r="E62" s="497">
        <v>117.00318876084856</v>
      </c>
      <c r="F62" s="497">
        <v>118.95307773503171</v>
      </c>
      <c r="G62" s="497">
        <v>112.4551422057521</v>
      </c>
      <c r="H62" s="497">
        <v>107.01237491056958</v>
      </c>
      <c r="I62" s="497">
        <v>108.86578378150119</v>
      </c>
      <c r="J62" s="497">
        <v>111.38024735762946</v>
      </c>
      <c r="K62" s="497">
        <v>113.95384424244598</v>
      </c>
      <c r="L62" s="497">
        <v>110.22712528478984</v>
      </c>
      <c r="M62" s="495" t="s">
        <v>13</v>
      </c>
      <c r="N62" s="492">
        <f t="shared" si="5"/>
        <v>-3.2703758108653634E-2</v>
      </c>
      <c r="O62" s="488">
        <f>RANK(N62,N56:N82)</f>
        <v>15</v>
      </c>
      <c r="P62" s="492">
        <f t="shared" si="6"/>
        <v>0.10227125284789836</v>
      </c>
      <c r="Q62" s="351">
        <f>RANK(P62,P56:P82)</f>
        <v>13</v>
      </c>
      <c r="S62" s="351"/>
      <c r="T62" s="351"/>
      <c r="U62" s="351"/>
      <c r="V62" s="351"/>
      <c r="W62" s="351"/>
      <c r="X62" s="351"/>
      <c r="Y62" s="351"/>
      <c r="Z62" s="351"/>
      <c r="AA62" s="351"/>
      <c r="AB62" s="351"/>
      <c r="AC62" s="351"/>
      <c r="AD62" s="351"/>
      <c r="AE62" s="351"/>
      <c r="AF62" s="351"/>
    </row>
    <row r="63" spans="1:32" ht="15" customHeight="1" x14ac:dyDescent="0.25">
      <c r="A63" s="495" t="s">
        <v>14</v>
      </c>
      <c r="B63" s="497">
        <v>100</v>
      </c>
      <c r="C63" s="497">
        <v>108.81174668148836</v>
      </c>
      <c r="D63" s="497">
        <v>114.46243489317189</v>
      </c>
      <c r="E63" s="497">
        <v>117.0236895831016</v>
      </c>
      <c r="F63" s="497">
        <v>124.2738704486334</v>
      </c>
      <c r="G63" s="497">
        <v>123.76408713126841</v>
      </c>
      <c r="H63" s="497">
        <v>118.70309009629941</v>
      </c>
      <c r="I63" s="497">
        <v>122.4236545395073</v>
      </c>
      <c r="J63" s="497">
        <v>124.95504215713235</v>
      </c>
      <c r="K63" s="497">
        <v>131.4788539874942</v>
      </c>
      <c r="L63" s="497">
        <v>127.60767507674029</v>
      </c>
      <c r="M63" s="495" t="s">
        <v>14</v>
      </c>
      <c r="N63" s="492">
        <f t="shared" si="5"/>
        <v>-2.9443357569287336E-2</v>
      </c>
      <c r="O63" s="488">
        <f>RANK(N63,N56:N82)</f>
        <v>13</v>
      </c>
      <c r="P63" s="492">
        <f t="shared" si="6"/>
        <v>0.2760767507674029</v>
      </c>
      <c r="Q63" s="351">
        <f>RANK(P63,P56:P82)</f>
        <v>3</v>
      </c>
      <c r="R63" s="351"/>
      <c r="S63" s="351"/>
      <c r="T63" s="351"/>
      <c r="U63" s="351"/>
      <c r="V63" s="351"/>
      <c r="W63" s="351"/>
      <c r="X63" s="351"/>
      <c r="Y63" s="351"/>
      <c r="Z63" s="351"/>
      <c r="AA63" s="351"/>
      <c r="AB63" s="351"/>
      <c r="AC63" s="351"/>
      <c r="AD63" s="351"/>
      <c r="AE63" s="351"/>
      <c r="AF63" s="351"/>
    </row>
    <row r="64" spans="1:32" ht="15" customHeight="1" x14ac:dyDescent="0.25">
      <c r="A64" s="495" t="s">
        <v>15</v>
      </c>
      <c r="B64" s="497">
        <v>100</v>
      </c>
      <c r="C64" s="497">
        <v>106.54425419690358</v>
      </c>
      <c r="D64" s="497">
        <v>111.08491697963586</v>
      </c>
      <c r="E64" s="497">
        <v>117.25078355847273</v>
      </c>
      <c r="F64" s="497">
        <v>121.86580352734197</v>
      </c>
      <c r="G64" s="497">
        <v>116.88172338489741</v>
      </c>
      <c r="H64" s="497">
        <v>110.32896017988082</v>
      </c>
      <c r="I64" s="497">
        <v>116.20597008990043</v>
      </c>
      <c r="J64" s="497">
        <v>119.53073273482701</v>
      </c>
      <c r="K64" s="497">
        <v>120.34179469559571</v>
      </c>
      <c r="L64" s="497">
        <v>118.02955556108157</v>
      </c>
      <c r="M64" s="495" t="s">
        <v>15</v>
      </c>
      <c r="N64" s="492">
        <f t="shared" si="5"/>
        <v>-1.921393261886236E-2</v>
      </c>
      <c r="O64" s="488">
        <f>RANK(N64,N56:N82)</f>
        <v>8</v>
      </c>
      <c r="P64" s="492">
        <f t="shared" si="6"/>
        <v>0.18029555561081564</v>
      </c>
      <c r="Q64" s="351">
        <f>RANK(P64,P56:P82)</f>
        <v>5</v>
      </c>
      <c r="R64" s="351"/>
      <c r="S64" s="351"/>
      <c r="T64" s="351"/>
      <c r="U64" s="351"/>
      <c r="V64" s="351"/>
      <c r="W64" s="351"/>
      <c r="X64" s="351"/>
      <c r="Y64" s="351"/>
      <c r="Z64" s="351"/>
      <c r="AA64" s="351"/>
      <c r="AB64" s="351"/>
      <c r="AC64" s="351"/>
      <c r="AD64" s="351"/>
      <c r="AE64" s="351"/>
      <c r="AF64" s="351"/>
    </row>
    <row r="65" spans="1:32" ht="15" customHeight="1" x14ac:dyDescent="0.25">
      <c r="A65" s="495" t="s">
        <v>16</v>
      </c>
      <c r="B65" s="497">
        <v>100</v>
      </c>
      <c r="C65" s="497">
        <v>105.1816721207615</v>
      </c>
      <c r="D65" s="497">
        <v>111.64817620817853</v>
      </c>
      <c r="E65" s="497">
        <v>114.23958895452462</v>
      </c>
      <c r="F65" s="497">
        <v>120.34497479303604</v>
      </c>
      <c r="G65" s="497">
        <v>118.99939765771299</v>
      </c>
      <c r="H65" s="497">
        <v>111.48140527999479</v>
      </c>
      <c r="I65" s="497">
        <v>120.10491791470467</v>
      </c>
      <c r="J65" s="497">
        <v>122.64363751407494</v>
      </c>
      <c r="K65" s="497">
        <v>121.9403501703738</v>
      </c>
      <c r="L65" s="497">
        <v>117.65373603076654</v>
      </c>
      <c r="M65" s="495" t="s">
        <v>16</v>
      </c>
      <c r="N65" s="492">
        <f t="shared" si="5"/>
        <v>-3.5153369115457293E-2</v>
      </c>
      <c r="O65" s="488">
        <f>RANK(N65,N56:N82)</f>
        <v>17</v>
      </c>
      <c r="P65" s="492">
        <f t="shared" si="6"/>
        <v>0.17653736030766537</v>
      </c>
      <c r="Q65" s="351">
        <f>RANK(P65,P56:P82)</f>
        <v>6</v>
      </c>
      <c r="R65" s="351"/>
      <c r="S65" s="351"/>
      <c r="T65" s="351"/>
      <c r="U65" s="351"/>
      <c r="V65" s="351"/>
      <c r="W65" s="351"/>
      <c r="X65" s="351"/>
      <c r="Y65" s="351"/>
      <c r="Z65" s="351"/>
      <c r="AA65" s="351"/>
      <c r="AB65" s="351"/>
      <c r="AC65" s="351"/>
      <c r="AD65" s="351"/>
      <c r="AE65" s="351"/>
      <c r="AF65" s="351"/>
    </row>
    <row r="66" spans="1:32" ht="15" customHeight="1" x14ac:dyDescent="0.25">
      <c r="A66" s="495" t="s">
        <v>17</v>
      </c>
      <c r="B66" s="497">
        <v>100</v>
      </c>
      <c r="C66" s="497">
        <v>103.88865496148883</v>
      </c>
      <c r="D66" s="497">
        <v>105.5836095001381</v>
      </c>
      <c r="E66" s="497">
        <v>110.92967058839618</v>
      </c>
      <c r="F66" s="497">
        <v>115.56976282959172</v>
      </c>
      <c r="G66" s="497">
        <v>111.62176640237978</v>
      </c>
      <c r="H66" s="497">
        <v>107.06869761849995</v>
      </c>
      <c r="I66" s="497">
        <v>108.66502239058566</v>
      </c>
      <c r="J66" s="497">
        <v>110.23714239980656</v>
      </c>
      <c r="K66" s="497">
        <v>112.54504367028282</v>
      </c>
      <c r="L66" s="497">
        <v>106.10980333761218</v>
      </c>
      <c r="M66" s="495" t="s">
        <v>17</v>
      </c>
      <c r="N66" s="492">
        <f t="shared" si="5"/>
        <v>-5.7179242397591701E-2</v>
      </c>
      <c r="O66" s="488">
        <f>RANK(N66,N56:N82)</f>
        <v>26</v>
      </c>
      <c r="P66" s="492">
        <f t="shared" si="6"/>
        <v>6.1098033376121776E-2</v>
      </c>
      <c r="Q66" s="351">
        <f>RANK(P66,P56:P82)</f>
        <v>18</v>
      </c>
      <c r="R66" s="351"/>
      <c r="S66" s="351"/>
      <c r="T66" s="351"/>
      <c r="U66" s="351"/>
      <c r="V66" s="351"/>
      <c r="W66" s="351"/>
      <c r="X66" s="351"/>
      <c r="Y66" s="351"/>
      <c r="Z66" s="351"/>
      <c r="AA66" s="351"/>
      <c r="AB66" s="351"/>
      <c r="AC66" s="351"/>
      <c r="AD66" s="351"/>
      <c r="AE66" s="351"/>
      <c r="AF66" s="351"/>
    </row>
    <row r="67" spans="1:32" ht="15" customHeight="1" x14ac:dyDescent="0.25">
      <c r="A67" s="495" t="s">
        <v>18</v>
      </c>
      <c r="B67" s="497">
        <v>100</v>
      </c>
      <c r="C67" s="497">
        <v>105.37650361816711</v>
      </c>
      <c r="D67" s="497">
        <v>105.98078279341097</v>
      </c>
      <c r="E67" s="497">
        <v>110.70599830835587</v>
      </c>
      <c r="F67" s="497">
        <v>112.46222164197302</v>
      </c>
      <c r="G67" s="497">
        <v>110.21692243039375</v>
      </c>
      <c r="H67" s="497">
        <v>105.78546529649613</v>
      </c>
      <c r="I67" s="497">
        <v>106.34078472021038</v>
      </c>
      <c r="J67" s="497">
        <v>108.2155459629975</v>
      </c>
      <c r="K67" s="497">
        <v>109.71222357653566</v>
      </c>
      <c r="L67" s="497">
        <v>104.28084651244957</v>
      </c>
      <c r="M67" s="495" t="s">
        <v>18</v>
      </c>
      <c r="N67" s="492">
        <f t="shared" si="5"/>
        <v>-4.9505669350481653E-2</v>
      </c>
      <c r="O67" s="488">
        <f>RANK(N67,N56:N82)</f>
        <v>25</v>
      </c>
      <c r="P67" s="492">
        <f t="shared" si="6"/>
        <v>4.2808465124495709E-2</v>
      </c>
      <c r="Q67" s="351">
        <f>RANK(P67,P56:P82)</f>
        <v>20</v>
      </c>
      <c r="R67" s="351"/>
      <c r="S67" s="351"/>
      <c r="T67" s="351"/>
      <c r="U67" s="351"/>
      <c r="V67" s="351"/>
      <c r="W67" s="351"/>
      <c r="X67" s="351"/>
      <c r="Y67" s="351"/>
      <c r="Z67" s="351"/>
      <c r="AA67" s="351"/>
      <c r="AB67" s="351"/>
      <c r="AC67" s="351"/>
      <c r="AD67" s="351"/>
      <c r="AE67" s="351"/>
      <c r="AF67" s="351"/>
    </row>
    <row r="68" spans="1:32" ht="15" customHeight="1" x14ac:dyDescent="0.25">
      <c r="A68" s="495" t="s">
        <v>19</v>
      </c>
      <c r="B68" s="497">
        <v>100</v>
      </c>
      <c r="C68" s="497">
        <v>105.65074807246579</v>
      </c>
      <c r="D68" s="497">
        <v>109.99497020575673</v>
      </c>
      <c r="E68" s="497">
        <v>116.3558153311093</v>
      </c>
      <c r="F68" s="497">
        <v>119.71318517211265</v>
      </c>
      <c r="G68" s="497">
        <v>116.52864718822484</v>
      </c>
      <c r="H68" s="497">
        <v>112.94389183647915</v>
      </c>
      <c r="I68" s="497">
        <v>112.86870116140022</v>
      </c>
      <c r="J68" s="497">
        <v>114.16200162584842</v>
      </c>
      <c r="K68" s="497">
        <v>114.86659507893097</v>
      </c>
      <c r="L68" s="497">
        <v>110.22087282242792</v>
      </c>
      <c r="M68" s="495" t="s">
        <v>19</v>
      </c>
      <c r="N68" s="492">
        <f t="shared" si="5"/>
        <v>-4.0444502192397411E-2</v>
      </c>
      <c r="O68" s="488">
        <f>RANK(N68,N56:N82)</f>
        <v>18</v>
      </c>
      <c r="P68" s="492">
        <f t="shared" si="6"/>
        <v>0.10220872822427922</v>
      </c>
      <c r="Q68" s="351">
        <f>RANK(P68,P56:P82)</f>
        <v>14</v>
      </c>
      <c r="R68" s="351"/>
      <c r="S68" s="351"/>
      <c r="T68" s="351"/>
      <c r="U68" s="351"/>
      <c r="V68" s="351"/>
      <c r="W68" s="351"/>
      <c r="X68" s="351"/>
      <c r="Y68" s="351"/>
      <c r="Z68" s="351"/>
      <c r="AA68" s="351"/>
      <c r="AB68" s="351"/>
      <c r="AC68" s="351"/>
      <c r="AD68" s="351"/>
      <c r="AE68" s="351"/>
      <c r="AF68" s="351"/>
    </row>
    <row r="69" spans="1:32" ht="15" customHeight="1" x14ac:dyDescent="0.25">
      <c r="A69" s="495" t="s">
        <v>20</v>
      </c>
      <c r="B69" s="497">
        <v>100</v>
      </c>
      <c r="C69" s="497">
        <v>104.53550121824233</v>
      </c>
      <c r="D69" s="497">
        <v>108.6492674267633</v>
      </c>
      <c r="E69" s="497">
        <v>111.76395858186324</v>
      </c>
      <c r="F69" s="497">
        <v>113.90520779164352</v>
      </c>
      <c r="G69" s="497">
        <v>109.11140340817823</v>
      </c>
      <c r="H69" s="497">
        <v>105.94745818394098</v>
      </c>
      <c r="I69" s="497">
        <v>108.16271783844957</v>
      </c>
      <c r="J69" s="497">
        <v>110.24047924716957</v>
      </c>
      <c r="K69" s="497">
        <v>111.42195275499759</v>
      </c>
      <c r="L69" s="497">
        <v>106.86669564177224</v>
      </c>
      <c r="M69" s="495" t="s">
        <v>20</v>
      </c>
      <c r="N69" s="492">
        <f t="shared" si="5"/>
        <v>-4.0882940933926824E-2</v>
      </c>
      <c r="O69" s="488">
        <f>RANK(N69,N56:N82)</f>
        <v>19</v>
      </c>
      <c r="P69" s="492">
        <f t="shared" si="6"/>
        <v>6.8666956417722386E-2</v>
      </c>
      <c r="Q69" s="351">
        <f>RANK(P69,P56:P82)</f>
        <v>17</v>
      </c>
      <c r="R69" s="351"/>
      <c r="S69" s="351"/>
      <c r="T69" s="351"/>
      <c r="U69" s="351"/>
      <c r="V69" s="351"/>
      <c r="W69" s="351"/>
      <c r="X69" s="351"/>
      <c r="Y69" s="351"/>
      <c r="Z69" s="351"/>
      <c r="AA69" s="351"/>
      <c r="AB69" s="351"/>
      <c r="AC69" s="351"/>
      <c r="AD69" s="351"/>
      <c r="AE69" s="351"/>
      <c r="AF69" s="351"/>
    </row>
    <row r="70" spans="1:32" ht="15" customHeight="1" x14ac:dyDescent="0.25">
      <c r="A70" s="495" t="s">
        <v>21</v>
      </c>
      <c r="B70" s="497">
        <v>100</v>
      </c>
      <c r="C70" s="497">
        <v>104.65221949297654</v>
      </c>
      <c r="D70" s="497">
        <v>106.79341740995314</v>
      </c>
      <c r="E70" s="497">
        <v>107.20094103709761</v>
      </c>
      <c r="F70" s="497">
        <v>112.3099217946835</v>
      </c>
      <c r="G70" s="497">
        <v>109.08071273777708</v>
      </c>
      <c r="H70" s="497">
        <v>107.61185221794958</v>
      </c>
      <c r="I70" s="497">
        <v>111.19542520148136</v>
      </c>
      <c r="J70" s="497">
        <v>112.43368861229924</v>
      </c>
      <c r="K70" s="497">
        <v>114.6225323468358</v>
      </c>
      <c r="L70" s="497">
        <v>109.77827669706683</v>
      </c>
      <c r="M70" s="495" t="s">
        <v>21</v>
      </c>
      <c r="N70" s="492">
        <f t="shared" si="5"/>
        <v>-4.2262682132259623E-2</v>
      </c>
      <c r="O70" s="488">
        <f>RANK(N70,N56:N82)</f>
        <v>21</v>
      </c>
      <c r="P70" s="492">
        <f t="shared" si="6"/>
        <v>9.7782766970668289E-2</v>
      </c>
      <c r="Q70" s="351">
        <f>RANK(P70,P56:P82)</f>
        <v>16</v>
      </c>
      <c r="R70" s="351"/>
      <c r="S70" s="351"/>
      <c r="T70" s="351"/>
      <c r="U70" s="351"/>
      <c r="V70" s="351"/>
      <c r="W70" s="351"/>
      <c r="X70" s="351"/>
      <c r="Y70" s="351"/>
      <c r="Z70" s="351"/>
      <c r="AA70" s="351"/>
      <c r="AB70" s="351"/>
      <c r="AC70" s="351"/>
      <c r="AD70" s="351"/>
      <c r="AE70" s="351"/>
      <c r="AF70" s="351"/>
    </row>
    <row r="71" spans="1:32" ht="15" customHeight="1" x14ac:dyDescent="0.25">
      <c r="A71" s="495" t="s">
        <v>22</v>
      </c>
      <c r="B71" s="496">
        <v>100</v>
      </c>
      <c r="C71" s="496">
        <v>102.05869929489639</v>
      </c>
      <c r="D71" s="496">
        <v>105.07777524618184</v>
      </c>
      <c r="E71" s="496">
        <v>106.4771213666284</v>
      </c>
      <c r="F71" s="496">
        <v>108.93326655192701</v>
      </c>
      <c r="G71" s="496">
        <v>105.19371571786455</v>
      </c>
      <c r="H71" s="496">
        <v>98.674872709068111</v>
      </c>
      <c r="I71" s="496">
        <v>98.679054544166561</v>
      </c>
      <c r="J71" s="496">
        <v>100.99444527025456</v>
      </c>
      <c r="K71" s="496">
        <v>101.79235968106465</v>
      </c>
      <c r="L71" s="496">
        <v>97.33975474427713</v>
      </c>
      <c r="M71" s="495" t="s">
        <v>22</v>
      </c>
      <c r="N71" s="492">
        <f t="shared" si="5"/>
        <v>-4.3742034772927992E-2</v>
      </c>
      <c r="O71" s="488">
        <f>RANK(N71,N56:N82)</f>
        <v>22</v>
      </c>
      <c r="P71" s="492">
        <f t="shared" si="6"/>
        <v>-2.6602452557228703E-2</v>
      </c>
      <c r="Q71" s="351">
        <f>RANK(P71,P56:P82)</f>
        <v>25</v>
      </c>
      <c r="R71" s="351"/>
      <c r="S71" s="351"/>
      <c r="T71" s="351"/>
      <c r="U71" s="351"/>
      <c r="V71" s="351"/>
      <c r="W71" s="351"/>
      <c r="X71" s="351"/>
      <c r="Y71" s="351"/>
      <c r="Z71" s="351"/>
      <c r="AA71" s="351"/>
      <c r="AB71" s="351"/>
      <c r="AC71" s="351"/>
      <c r="AD71" s="351"/>
      <c r="AE71" s="351"/>
      <c r="AF71" s="351"/>
    </row>
    <row r="72" spans="1:32" ht="15" customHeight="1" x14ac:dyDescent="0.25">
      <c r="A72" s="495" t="s">
        <v>23</v>
      </c>
      <c r="B72" s="496">
        <v>100</v>
      </c>
      <c r="C72" s="496">
        <v>102.48037454404763</v>
      </c>
      <c r="D72" s="496">
        <v>105.88875469930335</v>
      </c>
      <c r="E72" s="496">
        <v>106.38246669875724</v>
      </c>
      <c r="F72" s="496">
        <v>105.63721760896181</v>
      </c>
      <c r="G72" s="496">
        <v>101.13326593587703</v>
      </c>
      <c r="H72" s="496">
        <v>99.115551817450935</v>
      </c>
      <c r="I72" s="496">
        <v>100.76570419456434</v>
      </c>
      <c r="J72" s="496">
        <v>102.10189246816078</v>
      </c>
      <c r="K72" s="496">
        <v>102.09717303336207</v>
      </c>
      <c r="L72" s="496">
        <v>99.044997701259391</v>
      </c>
      <c r="M72" s="495" t="s">
        <v>23</v>
      </c>
      <c r="N72" s="492">
        <f t="shared" si="5"/>
        <v>-2.9894807480177001E-2</v>
      </c>
      <c r="O72" s="488">
        <f>RANK(N72,N56:N82)</f>
        <v>14</v>
      </c>
      <c r="P72" s="492">
        <f t="shared" si="6"/>
        <v>-9.5500229874060944E-3</v>
      </c>
      <c r="Q72" s="351">
        <f>RANK(P72,P56:P82)</f>
        <v>23</v>
      </c>
      <c r="R72" s="351"/>
      <c r="S72" s="351"/>
      <c r="T72" s="351"/>
      <c r="U72" s="351"/>
      <c r="V72" s="351"/>
      <c r="W72" s="351"/>
      <c r="X72" s="351"/>
      <c r="Y72" s="351"/>
      <c r="Z72" s="351"/>
      <c r="AA72" s="351"/>
      <c r="AB72" s="351"/>
      <c r="AC72" s="351"/>
      <c r="AD72" s="351"/>
      <c r="AE72" s="351"/>
      <c r="AF72" s="351"/>
    </row>
    <row r="73" spans="1:32" ht="15" customHeight="1" x14ac:dyDescent="0.25">
      <c r="A73" s="495" t="s">
        <v>24</v>
      </c>
      <c r="B73" s="496">
        <v>100</v>
      </c>
      <c r="C73" s="496">
        <v>107.40697107265106</v>
      </c>
      <c r="D73" s="496">
        <v>106.62342773780338</v>
      </c>
      <c r="E73" s="496">
        <v>106.52077466820633</v>
      </c>
      <c r="F73" s="496">
        <v>110.0512065962465</v>
      </c>
      <c r="G73" s="496">
        <v>107.74003760207459</v>
      </c>
      <c r="H73" s="496">
        <v>102.09811985343093</v>
      </c>
      <c r="I73" s="496">
        <v>102.57911113413059</v>
      </c>
      <c r="J73" s="496">
        <v>105.7042592917782</v>
      </c>
      <c r="K73" s="496">
        <v>101.73425718442783</v>
      </c>
      <c r="L73" s="496">
        <v>97.226305397385573</v>
      </c>
      <c r="M73" s="495" t="s">
        <v>24</v>
      </c>
      <c r="N73" s="492">
        <f t="shared" si="5"/>
        <v>-4.4311050297148859E-2</v>
      </c>
      <c r="O73" s="488">
        <f>RANK(N73,N56:N82)</f>
        <v>24</v>
      </c>
      <c r="P73" s="492">
        <f t="shared" si="6"/>
        <v>-2.7736946026144266E-2</v>
      </c>
      <c r="Q73" s="351">
        <f>RANK(P73,P56:P82)</f>
        <v>26</v>
      </c>
      <c r="R73" s="351"/>
      <c r="S73" s="351"/>
      <c r="T73" s="351"/>
      <c r="U73" s="351"/>
      <c r="V73" s="351"/>
      <c r="W73" s="351"/>
      <c r="X73" s="351"/>
      <c r="Y73" s="351"/>
      <c r="Z73" s="351"/>
      <c r="AA73" s="351"/>
      <c r="AB73" s="351"/>
      <c r="AC73" s="351"/>
      <c r="AD73" s="351"/>
      <c r="AE73" s="351"/>
      <c r="AF73" s="351"/>
    </row>
    <row r="74" spans="1:32" ht="15" customHeight="1" x14ac:dyDescent="0.25">
      <c r="A74" s="495" t="s">
        <v>25</v>
      </c>
      <c r="B74" s="496">
        <v>100</v>
      </c>
      <c r="C74" s="496">
        <v>102.64086291190533</v>
      </c>
      <c r="D74" s="496">
        <v>104.73200766735545</v>
      </c>
      <c r="E74" s="496">
        <v>106.08409718111055</v>
      </c>
      <c r="F74" s="496">
        <v>107.70648416295509</v>
      </c>
      <c r="G74" s="496">
        <v>104.70271814156189</v>
      </c>
      <c r="H74" s="496">
        <v>100.10532903715237</v>
      </c>
      <c r="I74" s="496">
        <v>98.526949954033938</v>
      </c>
      <c r="J74" s="496">
        <v>99.490908455068819</v>
      </c>
      <c r="K74" s="496">
        <v>99.987118776204923</v>
      </c>
      <c r="L74" s="496">
        <v>97.110558759815262</v>
      </c>
      <c r="M74" s="495" t="s">
        <v>25</v>
      </c>
      <c r="N74" s="492">
        <f t="shared" si="5"/>
        <v>-2.8769306002587092E-2</v>
      </c>
      <c r="O74" s="488">
        <f>RANK(N74,N56:N82)</f>
        <v>12</v>
      </c>
      <c r="P74" s="492">
        <f t="shared" si="6"/>
        <v>-2.8894412401847376E-2</v>
      </c>
      <c r="Q74" s="351">
        <f>RANK(P74,P56:P82)</f>
        <v>27</v>
      </c>
      <c r="R74" s="351"/>
      <c r="S74" s="351"/>
      <c r="T74" s="351"/>
      <c r="U74" s="351"/>
      <c r="V74" s="351"/>
      <c r="W74" s="351"/>
      <c r="X74" s="351"/>
      <c r="Y74" s="351"/>
      <c r="Z74" s="351"/>
      <c r="AA74" s="351"/>
      <c r="AB74" s="351"/>
      <c r="AC74" s="351"/>
      <c r="AD74" s="351"/>
      <c r="AE74" s="351"/>
      <c r="AF74" s="351"/>
    </row>
    <row r="75" spans="1:32" ht="15" customHeight="1" x14ac:dyDescent="0.25">
      <c r="A75" s="495" t="s">
        <v>26</v>
      </c>
      <c r="B75" s="496">
        <v>100</v>
      </c>
      <c r="C75" s="496">
        <v>103.82378676186043</v>
      </c>
      <c r="D75" s="496">
        <v>105.35421244270802</v>
      </c>
      <c r="E75" s="496">
        <v>108.29772182755278</v>
      </c>
      <c r="F75" s="496">
        <v>106.8060197425764</v>
      </c>
      <c r="G75" s="496">
        <v>102.39820848785396</v>
      </c>
      <c r="H75" s="496">
        <v>99.29829279049919</v>
      </c>
      <c r="I75" s="496">
        <v>99.587372363589935</v>
      </c>
      <c r="J75" s="496">
        <v>101.07113946187036</v>
      </c>
      <c r="K75" s="496">
        <v>102.83771496824272</v>
      </c>
      <c r="L75" s="496">
        <v>99.27973532255406</v>
      </c>
      <c r="M75" s="495" t="s">
        <v>26</v>
      </c>
      <c r="N75" s="492">
        <f t="shared" si="5"/>
        <v>-3.4598003726428572E-2</v>
      </c>
      <c r="O75" s="488">
        <f>RANK(N75,N56:N82)</f>
        <v>16</v>
      </c>
      <c r="P75" s="492">
        <f t="shared" si="6"/>
        <v>-7.202646774459396E-3</v>
      </c>
      <c r="Q75" s="351">
        <f>RANK(P75,P56:P82)</f>
        <v>22</v>
      </c>
      <c r="R75" s="351"/>
      <c r="S75" s="351"/>
      <c r="T75" s="351"/>
      <c r="U75" s="351"/>
      <c r="V75" s="351"/>
      <c r="W75" s="351"/>
      <c r="X75" s="351"/>
      <c r="Y75" s="351"/>
      <c r="Z75" s="351"/>
      <c r="AA75" s="351"/>
      <c r="AB75" s="351"/>
      <c r="AC75" s="351"/>
      <c r="AD75" s="351"/>
      <c r="AE75" s="351"/>
      <c r="AF75" s="351"/>
    </row>
    <row r="76" spans="1:32" ht="15" customHeight="1" x14ac:dyDescent="0.25">
      <c r="A76" s="495" t="s">
        <v>27</v>
      </c>
      <c r="B76" s="496">
        <v>100</v>
      </c>
      <c r="C76" s="496">
        <v>104.60124850899331</v>
      </c>
      <c r="D76" s="496">
        <v>104.57068236648048</v>
      </c>
      <c r="E76" s="496">
        <v>110.32224164499628</v>
      </c>
      <c r="F76" s="496">
        <v>108.6569444526485</v>
      </c>
      <c r="G76" s="496">
        <v>104.92471158975766</v>
      </c>
      <c r="H76" s="496">
        <v>102.24330949399338</v>
      </c>
      <c r="I76" s="496">
        <v>104.26570803551684</v>
      </c>
      <c r="J76" s="496">
        <v>105.55578380415602</v>
      </c>
      <c r="K76" s="496">
        <v>106.49895387456036</v>
      </c>
      <c r="L76" s="496">
        <v>104.33862589802207</v>
      </c>
      <c r="M76" s="495" t="s">
        <v>27</v>
      </c>
      <c r="N76" s="492">
        <f t="shared" si="5"/>
        <v>-2.0284968987421444E-2</v>
      </c>
      <c r="O76" s="488">
        <f>RANK(N76,N56:N82)</f>
        <v>9</v>
      </c>
      <c r="P76" s="492">
        <f t="shared" si="6"/>
        <v>4.3386258980220728E-2</v>
      </c>
      <c r="Q76" s="351">
        <f>RANK(P76,P56:P82)</f>
        <v>19</v>
      </c>
      <c r="R76" s="351"/>
      <c r="S76" s="351"/>
      <c r="T76" s="351"/>
      <c r="U76" s="351"/>
      <c r="V76" s="351"/>
      <c r="W76" s="351"/>
      <c r="X76" s="351"/>
      <c r="Y76" s="351"/>
      <c r="Z76" s="351"/>
      <c r="AA76" s="351"/>
      <c r="AB76" s="351"/>
      <c r="AC76" s="351"/>
      <c r="AD76" s="351"/>
      <c r="AE76" s="351"/>
      <c r="AF76" s="351"/>
    </row>
    <row r="77" spans="1:32" ht="15" customHeight="1" x14ac:dyDescent="0.25">
      <c r="A77" s="495" t="s">
        <v>28</v>
      </c>
      <c r="B77" s="496">
        <v>100</v>
      </c>
      <c r="C77" s="496">
        <v>103.53966187616076</v>
      </c>
      <c r="D77" s="496">
        <v>105.27065464104182</v>
      </c>
      <c r="E77" s="496">
        <v>108.92692456557886</v>
      </c>
      <c r="F77" s="496">
        <v>111.51405223483212</v>
      </c>
      <c r="G77" s="496">
        <v>106.81477070360891</v>
      </c>
      <c r="H77" s="496">
        <v>104.68514388569869</v>
      </c>
      <c r="I77" s="496">
        <v>108.82339016960734</v>
      </c>
      <c r="J77" s="496">
        <v>112.89180976543751</v>
      </c>
      <c r="K77" s="496">
        <v>117.17574726479968</v>
      </c>
      <c r="L77" s="496">
        <v>113.81972173239343</v>
      </c>
      <c r="M77" s="495" t="s">
        <v>28</v>
      </c>
      <c r="N77" s="492">
        <f t="shared" si="5"/>
        <v>-2.8640956944973719E-2</v>
      </c>
      <c r="O77" s="488">
        <f>RANK(N77,N56:N82)</f>
        <v>11</v>
      </c>
      <c r="P77" s="492">
        <f t="shared" si="6"/>
        <v>0.13819721732393433</v>
      </c>
      <c r="Q77" s="351">
        <f>RANK(P77,P56:P82)</f>
        <v>8</v>
      </c>
      <c r="R77" s="351"/>
      <c r="S77" s="351"/>
      <c r="T77" s="351"/>
      <c r="U77" s="351"/>
      <c r="V77" s="351"/>
      <c r="W77" s="351"/>
      <c r="X77" s="351"/>
      <c r="Y77" s="351"/>
      <c r="Z77" s="351"/>
      <c r="AA77" s="351"/>
      <c r="AB77" s="351"/>
      <c r="AC77" s="351"/>
      <c r="AD77" s="351"/>
      <c r="AE77" s="351"/>
      <c r="AF77" s="351"/>
    </row>
    <row r="78" spans="1:32" ht="15" customHeight="1" x14ac:dyDescent="0.25">
      <c r="A78" s="495" t="s">
        <v>29</v>
      </c>
      <c r="B78" s="496">
        <v>100</v>
      </c>
      <c r="C78" s="496">
        <v>104.58026674634142</v>
      </c>
      <c r="D78" s="496">
        <v>102.37374773848109</v>
      </c>
      <c r="E78" s="496">
        <v>111.104324585713</v>
      </c>
      <c r="F78" s="496">
        <v>110.79595915869373</v>
      </c>
      <c r="G78" s="496">
        <v>105.69181471808926</v>
      </c>
      <c r="H78" s="496">
        <v>103.13655182130627</v>
      </c>
      <c r="I78" s="496">
        <v>104.98952703228363</v>
      </c>
      <c r="J78" s="496">
        <v>107.05116751091069</v>
      </c>
      <c r="K78" s="496">
        <v>108.1819128388688</v>
      </c>
      <c r="L78" s="496">
        <v>100.37950583866279</v>
      </c>
      <c r="M78" s="495" t="s">
        <v>29</v>
      </c>
      <c r="N78" s="492">
        <f t="shared" si="5"/>
        <v>-7.2123026811582391E-2</v>
      </c>
      <c r="O78" s="488">
        <f>RANK(N78,N56:N82)</f>
        <v>27</v>
      </c>
      <c r="P78" s="492">
        <f t="shared" si="6"/>
        <v>3.7950583866279432E-3</v>
      </c>
      <c r="Q78" s="351">
        <f>RANK(P78,P56:P82)</f>
        <v>21</v>
      </c>
      <c r="R78" s="351"/>
      <c r="S78" s="351"/>
      <c r="T78" s="351"/>
      <c r="U78" s="351"/>
      <c r="V78" s="351"/>
      <c r="W78" s="351"/>
      <c r="X78" s="351"/>
      <c r="Y78" s="351"/>
      <c r="Z78" s="351"/>
      <c r="AA78" s="351"/>
      <c r="AB78" s="351"/>
      <c r="AC78" s="351"/>
      <c r="AD78" s="351"/>
      <c r="AE78" s="351"/>
      <c r="AF78" s="351"/>
    </row>
    <row r="79" spans="1:32" ht="15" customHeight="1" x14ac:dyDescent="0.25">
      <c r="A79" s="495" t="s">
        <v>30</v>
      </c>
      <c r="B79" s="496">
        <v>100</v>
      </c>
      <c r="C79" s="496">
        <v>103.44908023351931</v>
      </c>
      <c r="D79" s="496">
        <v>109.65421423732782</v>
      </c>
      <c r="E79" s="496">
        <v>116.88883280692022</v>
      </c>
      <c r="F79" s="496">
        <v>119.94922703785713</v>
      </c>
      <c r="G79" s="496">
        <v>119.62252913532201</v>
      </c>
      <c r="H79" s="496">
        <v>116.47591176239014</v>
      </c>
      <c r="I79" s="496">
        <v>122.16142027859131</v>
      </c>
      <c r="J79" s="496">
        <v>125.15515679672333</v>
      </c>
      <c r="K79" s="496">
        <v>124.49498288299527</v>
      </c>
      <c r="L79" s="496">
        <v>124.80602074409286</v>
      </c>
      <c r="M79" s="495" t="s">
        <v>30</v>
      </c>
      <c r="N79" s="492">
        <f t="shared" si="5"/>
        <v>2.4983967537865587E-3</v>
      </c>
      <c r="O79" s="488">
        <f>RANK(N79,N56:N82)</f>
        <v>1</v>
      </c>
      <c r="P79" s="492">
        <f t="shared" si="6"/>
        <v>0.24806020744092863</v>
      </c>
      <c r="Q79" s="351">
        <f>RANK(P79,P56:P82)</f>
        <v>4</v>
      </c>
      <c r="R79" s="351"/>
      <c r="S79" s="351"/>
      <c r="T79" s="351"/>
      <c r="U79" s="351"/>
      <c r="V79" s="351"/>
      <c r="W79" s="351"/>
      <c r="X79" s="351"/>
      <c r="Y79" s="351"/>
      <c r="Z79" s="351"/>
      <c r="AA79" s="351"/>
      <c r="AB79" s="351"/>
      <c r="AC79" s="351"/>
      <c r="AD79" s="351"/>
      <c r="AE79" s="351"/>
      <c r="AF79" s="351"/>
    </row>
    <row r="80" spans="1:32" ht="15" customHeight="1" x14ac:dyDescent="0.25">
      <c r="A80" s="495" t="s">
        <v>77</v>
      </c>
      <c r="B80" s="496">
        <v>100</v>
      </c>
      <c r="C80" s="496">
        <v>105.67481152235129</v>
      </c>
      <c r="D80" s="496">
        <v>117.26268593651186</v>
      </c>
      <c r="E80" s="496">
        <v>121.37133816556205</v>
      </c>
      <c r="F80" s="496">
        <v>126.69827153001954</v>
      </c>
      <c r="G80" s="496">
        <v>124.30149452009252</v>
      </c>
      <c r="H80" s="496">
        <v>116.53477453428218</v>
      </c>
      <c r="I80" s="496">
        <v>130.67986522162772</v>
      </c>
      <c r="J80" s="496">
        <v>136.32875342053879</v>
      </c>
      <c r="K80" s="496">
        <v>141.94640300081804</v>
      </c>
      <c r="L80" s="496">
        <v>141.95401412332384</v>
      </c>
      <c r="M80" s="495" t="s">
        <v>77</v>
      </c>
      <c r="N80" s="492">
        <f t="shared" si="5"/>
        <v>5.3619692679096809E-5</v>
      </c>
      <c r="O80" s="488">
        <f>RANK(N80,N56:N82)</f>
        <v>3</v>
      </c>
      <c r="P80" s="492">
        <f t="shared" si="6"/>
        <v>0.41954014123323846</v>
      </c>
      <c r="Q80" s="351">
        <f>RANK(P80,P56:P82)</f>
        <v>1</v>
      </c>
      <c r="R80" s="351"/>
      <c r="S80" s="351"/>
      <c r="T80" s="351"/>
      <c r="U80" s="351"/>
      <c r="V80" s="351"/>
      <c r="W80" s="351"/>
      <c r="X80" s="351"/>
      <c r="Y80" s="351"/>
      <c r="Z80" s="351"/>
      <c r="AA80" s="351"/>
      <c r="AB80" s="351"/>
      <c r="AC80" s="351"/>
      <c r="AD80" s="351"/>
      <c r="AE80" s="351"/>
      <c r="AF80" s="351"/>
    </row>
    <row r="81" spans="1:32" ht="15" customHeight="1" x14ac:dyDescent="0.25">
      <c r="A81" s="495" t="s">
        <v>32</v>
      </c>
      <c r="B81" s="496">
        <v>100</v>
      </c>
      <c r="C81" s="496">
        <v>105.83111964529309</v>
      </c>
      <c r="D81" s="496">
        <v>110.59494720271472</v>
      </c>
      <c r="E81" s="496">
        <v>114.03534243245615</v>
      </c>
      <c r="F81" s="496">
        <v>116.18794945845421</v>
      </c>
      <c r="G81" s="496">
        <v>111.23720921035557</v>
      </c>
      <c r="H81" s="496">
        <v>107.38399525786424</v>
      </c>
      <c r="I81" s="496">
        <v>109.90385897835235</v>
      </c>
      <c r="J81" s="496">
        <v>111.48993519981491</v>
      </c>
      <c r="K81" s="496">
        <v>113.92091331072783</v>
      </c>
      <c r="L81" s="496">
        <v>112.45024642948167</v>
      </c>
      <c r="M81" s="495" t="s">
        <v>32</v>
      </c>
      <c r="N81" s="492">
        <f t="shared" si="5"/>
        <v>-1.2909542580955316E-2</v>
      </c>
      <c r="O81" s="488">
        <f>RANK(N81,N56:N82)</f>
        <v>6</v>
      </c>
      <c r="P81" s="492">
        <f t="shared" si="6"/>
        <v>0.12450246429481666</v>
      </c>
      <c r="Q81" s="351">
        <f>RANK(P81,P56:P82)</f>
        <v>10</v>
      </c>
      <c r="R81" s="351"/>
      <c r="S81" s="351"/>
      <c r="T81" s="351"/>
      <c r="U81" s="351"/>
      <c r="V81" s="351"/>
      <c r="W81" s="351"/>
      <c r="X81" s="351"/>
      <c r="Y81" s="351"/>
      <c r="Z81" s="351"/>
      <c r="AA81" s="351"/>
      <c r="AB81" s="351"/>
      <c r="AC81" s="351"/>
      <c r="AD81" s="351"/>
      <c r="AE81" s="351"/>
      <c r="AF81" s="351"/>
    </row>
    <row r="82" spans="1:32" ht="15" customHeight="1" x14ac:dyDescent="0.25">
      <c r="A82" s="498" t="s">
        <v>33</v>
      </c>
      <c r="B82" s="499">
        <v>100</v>
      </c>
      <c r="C82" s="499">
        <v>103.72529050704253</v>
      </c>
      <c r="D82" s="499">
        <v>104.5136127407787</v>
      </c>
      <c r="E82" s="499">
        <v>108.34261444994999</v>
      </c>
      <c r="F82" s="499">
        <v>110.54949742086836</v>
      </c>
      <c r="G82" s="499">
        <v>109.42767522789262</v>
      </c>
      <c r="H82" s="499">
        <v>109.42476159329955</v>
      </c>
      <c r="I82" s="499">
        <v>109.76718776062148</v>
      </c>
      <c r="J82" s="499">
        <v>111.57986542340696</v>
      </c>
      <c r="K82" s="499">
        <v>113.87872323471271</v>
      </c>
      <c r="L82" s="496">
        <v>110.91318210635492</v>
      </c>
      <c r="M82" s="498" t="s">
        <v>33</v>
      </c>
      <c r="N82" s="492">
        <f t="shared" si="5"/>
        <v>-2.6041222136338665E-2</v>
      </c>
      <c r="O82" s="488">
        <f>RANK(N82,N56:N82)</f>
        <v>10</v>
      </c>
      <c r="P82" s="492">
        <f t="shared" si="6"/>
        <v>0.10913182106354924</v>
      </c>
      <c r="Q82" s="351">
        <f>RANK(P82,P56:P82)</f>
        <v>12</v>
      </c>
      <c r="R82" s="351"/>
      <c r="S82" s="351"/>
      <c r="T82" s="351"/>
      <c r="U82" s="351"/>
      <c r="V82" s="351"/>
      <c r="W82" s="351"/>
      <c r="X82" s="351"/>
      <c r="Y82" s="351"/>
      <c r="Z82" s="351"/>
      <c r="AA82" s="351"/>
      <c r="AB82" s="351"/>
      <c r="AC82" s="351"/>
      <c r="AD82" s="351"/>
      <c r="AE82" s="351"/>
      <c r="AF82" s="351"/>
    </row>
    <row r="83" spans="1:32" ht="15" customHeight="1" x14ac:dyDescent="0.25">
      <c r="A83" s="500" t="s">
        <v>34</v>
      </c>
      <c r="B83" s="494">
        <v>100</v>
      </c>
      <c r="C83" s="494">
        <v>106.51599810396768</v>
      </c>
      <c r="D83" s="494">
        <v>109.94727050551955</v>
      </c>
      <c r="E83" s="494">
        <v>113.18143863003186</v>
      </c>
      <c r="F83" s="494">
        <v>116.54715982768897</v>
      </c>
      <c r="G83" s="494">
        <v>113.53480605876776</v>
      </c>
      <c r="H83" s="494">
        <v>108.31531404956687</v>
      </c>
      <c r="I83" s="494">
        <v>112.40763434243028</v>
      </c>
      <c r="J83" s="494">
        <v>116.22113986988376</v>
      </c>
      <c r="K83" s="494">
        <v>116.75391226806266</v>
      </c>
      <c r="L83" s="504">
        <v>114.92385260753026</v>
      </c>
      <c r="M83" s="500" t="s">
        <v>34</v>
      </c>
      <c r="N83" s="505">
        <f t="shared" si="5"/>
        <v>-1.5674503962922026E-2</v>
      </c>
      <c r="O83" s="488"/>
      <c r="P83" s="505">
        <f t="shared" si="6"/>
        <v>0.14923852607530264</v>
      </c>
      <c r="Q83" s="351"/>
      <c r="R83" s="351"/>
      <c r="S83" s="351"/>
      <c r="T83" s="351"/>
      <c r="U83" s="351"/>
      <c r="V83" s="351"/>
      <c r="Y83" s="351"/>
      <c r="Z83" s="351"/>
      <c r="AA83" s="351"/>
      <c r="AB83" s="351"/>
      <c r="AC83" s="351"/>
      <c r="AD83" s="351"/>
      <c r="AE83" s="351"/>
      <c r="AF83" s="351"/>
    </row>
    <row r="84" spans="1:32" ht="15" customHeight="1" x14ac:dyDescent="0.25">
      <c r="A84" s="500" t="s">
        <v>35</v>
      </c>
      <c r="B84" s="494">
        <v>100</v>
      </c>
      <c r="C84" s="494">
        <v>103.50367085119699</v>
      </c>
      <c r="D84" s="494">
        <v>105.36501284598812</v>
      </c>
      <c r="E84" s="494">
        <v>107.4358681913974</v>
      </c>
      <c r="F84" s="494">
        <v>106.94218338286258</v>
      </c>
      <c r="G84" s="494">
        <v>102.89538126926109</v>
      </c>
      <c r="H84" s="494">
        <v>99.58068958235107</v>
      </c>
      <c r="I84" s="494">
        <v>99.742706277246356</v>
      </c>
      <c r="J84" s="494">
        <v>101.15388702822285</v>
      </c>
      <c r="K84" s="494">
        <v>102.16636236489245</v>
      </c>
      <c r="L84" s="494">
        <v>98.795332730491992</v>
      </c>
      <c r="M84" s="500" t="s">
        <v>35</v>
      </c>
      <c r="N84" s="503">
        <f t="shared" si="5"/>
        <v>-3.2995494371823191E-2</v>
      </c>
      <c r="O84" s="488"/>
      <c r="P84" s="503">
        <f t="shared" si="6"/>
        <v>-1.2046672695080076E-2</v>
      </c>
      <c r="Q84" s="351"/>
      <c r="R84" s="351"/>
      <c r="S84" s="351"/>
      <c r="T84" s="351"/>
      <c r="U84" s="351"/>
      <c r="V84" s="351"/>
      <c r="W84" s="351"/>
      <c r="X84" s="351"/>
      <c r="Y84" s="351"/>
      <c r="Z84" s="351"/>
      <c r="AA84" s="351"/>
      <c r="AB84" s="351"/>
      <c r="AC84" s="351"/>
      <c r="AD84" s="351"/>
      <c r="AE84" s="351"/>
      <c r="AF84" s="351"/>
    </row>
    <row r="85" spans="1:32" ht="15" customHeight="1" x14ac:dyDescent="0.25">
      <c r="A85" s="500" t="s">
        <v>36</v>
      </c>
      <c r="B85" s="494">
        <v>100</v>
      </c>
      <c r="C85" s="494">
        <v>104.32994793225143</v>
      </c>
      <c r="D85" s="494">
        <v>103.9167609823017</v>
      </c>
      <c r="E85" s="494">
        <v>110.28715987437756</v>
      </c>
      <c r="F85" s="494">
        <v>110.17926112279328</v>
      </c>
      <c r="G85" s="494">
        <v>105.68806085339182</v>
      </c>
      <c r="H85" s="494">
        <v>103.18908940090667</v>
      </c>
      <c r="I85" s="494">
        <v>105.6487486067782</v>
      </c>
      <c r="J85" s="494">
        <v>107.89843191462884</v>
      </c>
      <c r="K85" s="494">
        <v>109.71055574741236</v>
      </c>
      <c r="L85" s="494">
        <v>105.09517527908778</v>
      </c>
      <c r="M85" s="500" t="s">
        <v>36</v>
      </c>
      <c r="N85" s="503">
        <f t="shared" si="5"/>
        <v>-4.2068700107131055E-2</v>
      </c>
      <c r="O85" s="488"/>
      <c r="P85" s="503">
        <f t="shared" si="6"/>
        <v>5.0951752790877831E-2</v>
      </c>
      <c r="Q85" s="351"/>
      <c r="R85" s="351"/>
      <c r="S85" s="351"/>
      <c r="T85" s="351"/>
      <c r="U85" s="351"/>
      <c r="V85" s="351"/>
      <c r="W85" s="351"/>
      <c r="X85" s="351"/>
      <c r="Y85" s="351"/>
      <c r="Z85" s="351"/>
      <c r="AA85" s="351"/>
      <c r="AB85" s="351"/>
      <c r="AC85" s="351"/>
      <c r="AD85" s="351"/>
      <c r="AE85" s="351"/>
      <c r="AF85" s="351"/>
    </row>
    <row r="86" spans="1:32" ht="15" customHeight="1" x14ac:dyDescent="0.25">
      <c r="A86" s="500" t="s">
        <v>37</v>
      </c>
      <c r="B86" s="494">
        <v>100</v>
      </c>
      <c r="C86" s="494">
        <v>104.63316354412733</v>
      </c>
      <c r="D86" s="494">
        <v>109.21562647400535</v>
      </c>
      <c r="E86" s="494">
        <v>113.44416248192171</v>
      </c>
      <c r="F86" s="494">
        <v>116.28633927213035</v>
      </c>
      <c r="G86" s="494">
        <v>113.89370636641269</v>
      </c>
      <c r="H86" s="494">
        <v>110.96308534087198</v>
      </c>
      <c r="I86" s="494">
        <v>115.26166037277238</v>
      </c>
      <c r="J86" s="494">
        <v>117.82166121500687</v>
      </c>
      <c r="K86" s="494">
        <v>120.29979302215179</v>
      </c>
      <c r="L86" s="494">
        <v>118.72985475424231</v>
      </c>
      <c r="M86" s="500" t="s">
        <v>37</v>
      </c>
      <c r="N86" s="503">
        <f t="shared" si="5"/>
        <v>-1.3050215868787012E-2</v>
      </c>
      <c r="O86" s="488"/>
      <c r="P86" s="503">
        <f t="shared" si="6"/>
        <v>0.18729854754242312</v>
      </c>
      <c r="Q86" s="351"/>
      <c r="R86" s="351"/>
      <c r="S86" s="351"/>
      <c r="T86" s="351"/>
      <c r="U86" s="351"/>
      <c r="V86" s="351"/>
      <c r="W86" s="351"/>
      <c r="X86" s="351"/>
      <c r="Y86" s="351"/>
      <c r="Z86" s="351"/>
      <c r="AA86" s="351"/>
      <c r="AB86" s="351"/>
      <c r="AC86" s="351"/>
      <c r="AD86" s="351"/>
      <c r="AE86" s="351"/>
      <c r="AF86" s="351"/>
    </row>
    <row r="87" spans="1:32" ht="15" customHeight="1" x14ac:dyDescent="0.25">
      <c r="K87" s="351"/>
      <c r="L87" s="351"/>
      <c r="P87" s="351"/>
      <c r="Q87" s="351"/>
      <c r="R87" s="351"/>
      <c r="S87" s="351"/>
      <c r="T87" s="351"/>
      <c r="U87" s="351"/>
      <c r="V87" s="351"/>
      <c r="W87" s="351"/>
      <c r="X87" s="351"/>
      <c r="Y87" s="351"/>
      <c r="Z87" s="351"/>
      <c r="AA87" s="351"/>
      <c r="AB87" s="351"/>
      <c r="AC87" s="351"/>
      <c r="AD87" s="351"/>
    </row>
    <row r="88" spans="1:32" ht="15" customHeight="1" x14ac:dyDescent="0.25">
      <c r="K88" s="351"/>
      <c r="L88" s="351"/>
      <c r="P88" s="351"/>
      <c r="Q88" s="351"/>
      <c r="R88" s="351"/>
      <c r="S88" s="351"/>
      <c r="T88" s="351"/>
      <c r="U88" s="351"/>
      <c r="V88" s="351"/>
      <c r="W88" s="351"/>
      <c r="X88" s="351"/>
      <c r="Y88" s="351"/>
      <c r="Z88" s="351"/>
      <c r="AA88" s="351"/>
      <c r="AB88" s="351"/>
      <c r="AC88" s="351"/>
      <c r="AD88" s="351"/>
    </row>
    <row r="89" spans="1:32" ht="15" customHeight="1" x14ac:dyDescent="0.25">
      <c r="K89" s="351"/>
      <c r="L89" s="351"/>
      <c r="P89" s="351"/>
      <c r="Q89" s="351"/>
      <c r="R89" s="351"/>
      <c r="S89" s="351"/>
      <c r="T89" s="351"/>
      <c r="U89" s="351"/>
      <c r="V89" s="351"/>
      <c r="W89" s="351"/>
      <c r="X89" s="351"/>
      <c r="Y89" s="351"/>
      <c r="Z89" s="351"/>
      <c r="AA89" s="351"/>
      <c r="AB89" s="351"/>
      <c r="AC89" s="351"/>
      <c r="AD89" s="351"/>
    </row>
    <row r="90" spans="1:32" ht="15" customHeight="1" x14ac:dyDescent="0.25">
      <c r="K90" s="351"/>
      <c r="L90" s="351"/>
      <c r="P90" s="351"/>
      <c r="Q90" s="351"/>
      <c r="R90" s="351"/>
      <c r="S90" s="351"/>
      <c r="T90" s="351"/>
      <c r="U90" s="351"/>
      <c r="V90" s="351"/>
      <c r="W90" s="351"/>
      <c r="X90" s="351"/>
      <c r="Y90" s="351"/>
      <c r="Z90" s="351"/>
      <c r="AA90" s="351"/>
      <c r="AB90" s="351"/>
      <c r="AC90" s="351"/>
      <c r="AD90" s="351"/>
    </row>
    <row r="91" spans="1:32" ht="15" customHeight="1" x14ac:dyDescent="0.25">
      <c r="K91" s="351"/>
      <c r="L91" s="351"/>
      <c r="P91" s="351"/>
      <c r="Q91" s="351"/>
      <c r="R91" s="351"/>
      <c r="S91" s="351"/>
      <c r="T91" s="351"/>
      <c r="U91" s="351"/>
      <c r="V91" s="351"/>
      <c r="W91" s="351"/>
      <c r="X91" s="351"/>
      <c r="Y91" s="351"/>
      <c r="Z91" s="351"/>
      <c r="AA91" s="351"/>
      <c r="AB91" s="351"/>
      <c r="AC91" s="351"/>
      <c r="AD91" s="351"/>
    </row>
    <row r="92" spans="1:32" ht="15" customHeight="1" x14ac:dyDescent="0.25">
      <c r="K92" s="351"/>
      <c r="L92" s="351"/>
      <c r="P92" s="351"/>
      <c r="Q92" s="351"/>
      <c r="R92" s="351"/>
      <c r="S92" s="351"/>
      <c r="T92" s="351"/>
      <c r="U92" s="351"/>
      <c r="V92" s="351"/>
      <c r="W92" s="351"/>
      <c r="X92" s="351"/>
      <c r="Y92" s="351"/>
      <c r="Z92" s="351"/>
      <c r="AA92" s="351"/>
      <c r="AB92" s="351"/>
      <c r="AC92" s="351"/>
      <c r="AD92" s="351"/>
    </row>
    <row r="93" spans="1:32" ht="15" customHeight="1" x14ac:dyDescent="0.25">
      <c r="K93" s="351"/>
      <c r="L93" s="351"/>
      <c r="P93" s="351"/>
      <c r="Q93" s="351"/>
      <c r="R93" s="351"/>
      <c r="S93" s="351"/>
      <c r="T93" s="351"/>
      <c r="U93" s="351"/>
      <c r="V93" s="351"/>
      <c r="W93" s="351"/>
      <c r="X93" s="351"/>
      <c r="Y93" s="351"/>
      <c r="Z93" s="351"/>
      <c r="AA93" s="351"/>
      <c r="AB93" s="351"/>
      <c r="AC93" s="351"/>
      <c r="AD93" s="351"/>
    </row>
    <row r="94" spans="1:32" ht="15" customHeight="1" x14ac:dyDescent="0.25">
      <c r="K94" s="351"/>
      <c r="L94" s="351"/>
      <c r="P94" s="351"/>
      <c r="Q94" s="351"/>
      <c r="R94" s="351"/>
      <c r="S94" s="351"/>
      <c r="T94" s="351"/>
      <c r="U94" s="351"/>
      <c r="V94" s="351"/>
      <c r="W94" s="351"/>
      <c r="X94" s="351"/>
      <c r="Y94" s="351"/>
      <c r="Z94" s="351"/>
      <c r="AA94" s="351"/>
      <c r="AB94" s="351"/>
      <c r="AC94" s="351"/>
      <c r="AD94" s="351"/>
    </row>
    <row r="95" spans="1:32" ht="15" customHeight="1" x14ac:dyDescent="0.25">
      <c r="K95" s="351"/>
      <c r="L95" s="351"/>
      <c r="P95" s="351"/>
      <c r="Q95" s="351"/>
      <c r="R95" s="351"/>
      <c r="S95" s="351"/>
      <c r="T95" s="351"/>
      <c r="U95" s="351"/>
      <c r="V95" s="351"/>
      <c r="W95" s="351"/>
      <c r="X95" s="351"/>
      <c r="Y95" s="351"/>
      <c r="Z95" s="351"/>
      <c r="AA95" s="351"/>
      <c r="AB95" s="351"/>
      <c r="AC95" s="351"/>
      <c r="AD95" s="351"/>
    </row>
    <row r="96" spans="1:32" ht="15" customHeight="1" x14ac:dyDescent="0.25">
      <c r="S96" s="351"/>
      <c r="T96" s="351"/>
      <c r="U96" s="351"/>
      <c r="V96" s="351"/>
      <c r="W96" s="351"/>
      <c r="X96" s="351"/>
      <c r="Y96" s="351"/>
      <c r="Z96" s="351"/>
      <c r="AA96" s="351"/>
      <c r="AB96" s="351"/>
      <c r="AC96" s="351"/>
      <c r="AD96" s="351"/>
    </row>
    <row r="97" spans="19:30" ht="15" customHeight="1" x14ac:dyDescent="0.25">
      <c r="S97" s="351"/>
      <c r="T97" s="351"/>
      <c r="U97" s="351"/>
      <c r="V97" s="351"/>
      <c r="W97" s="351"/>
      <c r="X97" s="351"/>
      <c r="Y97" s="351"/>
      <c r="Z97" s="351"/>
      <c r="AA97" s="351"/>
      <c r="AB97" s="351"/>
      <c r="AC97" s="351"/>
      <c r="AD97" s="351"/>
    </row>
    <row r="98" spans="19:30" ht="15" customHeight="1" x14ac:dyDescent="0.25">
      <c r="S98" s="351"/>
      <c r="T98" s="351"/>
      <c r="U98" s="351"/>
      <c r="V98" s="351"/>
      <c r="W98" s="351"/>
      <c r="X98" s="351"/>
      <c r="Y98" s="351"/>
      <c r="Z98" s="351"/>
      <c r="AA98" s="351"/>
      <c r="AB98" s="351"/>
      <c r="AC98" s="351"/>
      <c r="AD98" s="351"/>
    </row>
    <row r="99" spans="19:30" ht="15" customHeight="1" x14ac:dyDescent="0.25">
      <c r="S99" s="351"/>
      <c r="T99" s="351"/>
      <c r="U99" s="351"/>
      <c r="V99" s="351"/>
      <c r="W99" s="351"/>
      <c r="X99" s="351"/>
      <c r="Y99" s="351"/>
      <c r="Z99" s="351"/>
      <c r="AA99" s="351"/>
      <c r="AB99" s="351"/>
      <c r="AC99" s="351"/>
      <c r="AD99" s="351"/>
    </row>
    <row r="100" spans="19:30" ht="15" customHeight="1" x14ac:dyDescent="0.25">
      <c r="S100" s="351"/>
      <c r="T100" s="351"/>
      <c r="U100" s="351"/>
      <c r="V100" s="351"/>
      <c r="W100" s="351"/>
      <c r="X100" s="351"/>
      <c r="Y100" s="351"/>
      <c r="Z100" s="351"/>
      <c r="AA100" s="351"/>
      <c r="AB100" s="351"/>
      <c r="AC100" s="351"/>
      <c r="AD100" s="351"/>
    </row>
    <row r="101" spans="19:30" ht="15" customHeight="1" x14ac:dyDescent="0.25">
      <c r="S101" s="351"/>
      <c r="T101" s="351"/>
      <c r="U101" s="351"/>
      <c r="V101" s="351"/>
      <c r="W101" s="351"/>
      <c r="X101" s="351"/>
      <c r="Y101" s="351"/>
      <c r="Z101" s="351"/>
      <c r="AA101" s="351"/>
      <c r="AB101" s="351"/>
      <c r="AC101" s="351"/>
      <c r="AD101" s="351"/>
    </row>
    <row r="102" spans="19:30" ht="15" customHeight="1" x14ac:dyDescent="0.25">
      <c r="S102" s="351"/>
      <c r="T102" s="351"/>
      <c r="U102" s="351"/>
      <c r="V102" s="351"/>
      <c r="W102" s="351"/>
      <c r="X102" s="351"/>
      <c r="Y102" s="351"/>
      <c r="Z102" s="351"/>
      <c r="AA102" s="351"/>
      <c r="AB102" s="351"/>
      <c r="AC102" s="351"/>
      <c r="AD102" s="351"/>
    </row>
    <row r="103" spans="19:30" ht="15" customHeight="1" x14ac:dyDescent="0.25">
      <c r="S103" s="351"/>
      <c r="T103" s="351"/>
      <c r="U103" s="351"/>
      <c r="V103" s="351"/>
      <c r="W103" s="351"/>
      <c r="X103" s="351"/>
      <c r="Y103" s="351"/>
      <c r="Z103" s="351"/>
      <c r="AA103" s="351"/>
      <c r="AB103" s="351"/>
      <c r="AC103" s="351"/>
      <c r="AD103" s="351"/>
    </row>
    <row r="104" spans="19:30" ht="15" customHeight="1" x14ac:dyDescent="0.25">
      <c r="S104" s="351"/>
      <c r="T104" s="351"/>
      <c r="U104" s="351"/>
      <c r="V104" s="351"/>
      <c r="W104" s="351"/>
      <c r="X104" s="351"/>
      <c r="Y104" s="351"/>
      <c r="Z104" s="351"/>
      <c r="AA104" s="351"/>
      <c r="AB104" s="351"/>
      <c r="AC104" s="351"/>
      <c r="AD104" s="351"/>
    </row>
    <row r="105" spans="19:30" ht="15" customHeight="1" x14ac:dyDescent="0.25">
      <c r="S105" s="351"/>
      <c r="T105" s="351"/>
      <c r="U105" s="351"/>
      <c r="V105" s="351"/>
      <c r="W105" s="351"/>
      <c r="X105" s="351"/>
      <c r="Y105" s="351"/>
      <c r="Z105" s="351"/>
      <c r="AA105" s="351"/>
      <c r="AB105" s="351"/>
      <c r="AC105" s="351"/>
      <c r="AD105" s="351"/>
    </row>
    <row r="106" spans="19:30" ht="15" customHeight="1" x14ac:dyDescent="0.25">
      <c r="S106" s="351"/>
      <c r="T106" s="351"/>
      <c r="U106" s="351"/>
      <c r="V106" s="351"/>
      <c r="W106" s="351"/>
      <c r="X106" s="351"/>
      <c r="Y106" s="351"/>
      <c r="Z106" s="351"/>
      <c r="AA106" s="351"/>
      <c r="AB106" s="351"/>
      <c r="AC106" s="351"/>
      <c r="AD106" s="351"/>
    </row>
    <row r="107" spans="19:30" ht="15" customHeight="1" x14ac:dyDescent="0.25">
      <c r="S107" s="351"/>
      <c r="T107" s="351"/>
      <c r="U107" s="351"/>
      <c r="V107" s="351"/>
      <c r="W107" s="351"/>
      <c r="X107" s="351"/>
      <c r="Y107" s="351"/>
      <c r="Z107" s="351"/>
      <c r="AA107" s="351"/>
      <c r="AB107" s="351"/>
      <c r="AC107" s="351"/>
      <c r="AD107" s="351"/>
    </row>
    <row r="108" spans="19:30" ht="15" customHeight="1" x14ac:dyDescent="0.25">
      <c r="S108" s="351"/>
      <c r="T108" s="351"/>
      <c r="U108" s="351"/>
      <c r="V108" s="351"/>
      <c r="W108" s="351"/>
      <c r="X108" s="351"/>
      <c r="Y108" s="351"/>
      <c r="Z108" s="351"/>
      <c r="AA108" s="351"/>
      <c r="AB108" s="351"/>
      <c r="AC108" s="351"/>
      <c r="AD108" s="351"/>
    </row>
    <row r="109" spans="19:30" ht="15" customHeight="1" x14ac:dyDescent="0.25">
      <c r="S109" s="351"/>
      <c r="T109" s="351"/>
      <c r="U109" s="351"/>
      <c r="V109" s="351"/>
      <c r="W109" s="351"/>
      <c r="X109" s="351"/>
      <c r="Y109" s="351"/>
      <c r="Z109" s="351"/>
      <c r="AA109" s="351"/>
      <c r="AB109" s="351"/>
      <c r="AC109" s="351"/>
      <c r="AD109" s="351"/>
    </row>
    <row r="110" spans="19:30" ht="15" customHeight="1" x14ac:dyDescent="0.25">
      <c r="S110" s="351"/>
      <c r="T110" s="351"/>
      <c r="U110" s="351"/>
      <c r="V110" s="351"/>
      <c r="W110" s="351"/>
      <c r="X110" s="351"/>
      <c r="Y110" s="351"/>
      <c r="Z110" s="351"/>
      <c r="AA110" s="351"/>
      <c r="AB110" s="351"/>
      <c r="AC110" s="351"/>
      <c r="AD110" s="351"/>
    </row>
    <row r="111" spans="19:30" ht="15" customHeight="1" x14ac:dyDescent="0.25">
      <c r="S111" s="351"/>
      <c r="T111" s="351"/>
      <c r="U111" s="351"/>
      <c r="V111" s="351"/>
      <c r="W111" s="351"/>
      <c r="X111" s="351"/>
      <c r="Y111" s="351"/>
      <c r="Z111" s="351"/>
      <c r="AA111" s="351"/>
      <c r="AB111" s="351"/>
      <c r="AC111" s="351"/>
      <c r="AD111" s="351"/>
    </row>
    <row r="112" spans="19:30" ht="15" customHeight="1" x14ac:dyDescent="0.25">
      <c r="S112" s="351"/>
      <c r="T112" s="351"/>
      <c r="U112" s="351"/>
      <c r="V112" s="351"/>
      <c r="W112" s="351"/>
      <c r="X112" s="351"/>
      <c r="Y112" s="351"/>
      <c r="Z112" s="351"/>
      <c r="AA112" s="351"/>
      <c r="AB112" s="351"/>
      <c r="AC112" s="351"/>
      <c r="AD112" s="351"/>
    </row>
    <row r="113" spans="19:30" ht="15" customHeight="1" x14ac:dyDescent="0.25">
      <c r="S113" s="351"/>
      <c r="T113" s="351"/>
      <c r="U113" s="351"/>
      <c r="V113" s="351"/>
      <c r="W113" s="351"/>
      <c r="X113" s="351"/>
      <c r="Y113" s="351"/>
      <c r="Z113" s="351"/>
      <c r="AA113" s="351"/>
      <c r="AB113" s="351"/>
      <c r="AC113" s="351"/>
      <c r="AD113" s="351"/>
    </row>
    <row r="114" spans="19:30" ht="15" customHeight="1" x14ac:dyDescent="0.25">
      <c r="S114" s="351"/>
      <c r="T114" s="351"/>
      <c r="U114" s="351"/>
      <c r="V114" s="351"/>
      <c r="W114" s="351"/>
      <c r="X114" s="351"/>
      <c r="Y114" s="351"/>
      <c r="Z114" s="351"/>
      <c r="AA114" s="351"/>
      <c r="AB114" s="351"/>
      <c r="AC114" s="351"/>
      <c r="AD114" s="351"/>
    </row>
    <row r="115" spans="19:30" ht="15" customHeight="1" x14ac:dyDescent="0.25">
      <c r="S115" s="351"/>
      <c r="T115" s="351"/>
      <c r="U115" s="351"/>
      <c r="V115" s="351"/>
      <c r="W115" s="351"/>
      <c r="X115" s="351"/>
      <c r="Y115" s="351"/>
      <c r="Z115" s="351"/>
      <c r="AA115" s="351"/>
      <c r="AB115" s="351"/>
      <c r="AC115" s="351"/>
      <c r="AD115" s="351"/>
    </row>
    <row r="116" spans="19:30" ht="15" customHeight="1" x14ac:dyDescent="0.25">
      <c r="S116" s="351"/>
      <c r="T116" s="351"/>
      <c r="U116" s="351"/>
      <c r="V116" s="351"/>
      <c r="W116" s="351"/>
      <c r="X116" s="351"/>
      <c r="Y116" s="351"/>
      <c r="Z116" s="351"/>
      <c r="AA116" s="351"/>
      <c r="AB116" s="351"/>
      <c r="AC116" s="351"/>
      <c r="AD116" s="351"/>
    </row>
    <row r="117" spans="19:30" ht="15" customHeight="1" x14ac:dyDescent="0.25">
      <c r="S117" s="351"/>
      <c r="T117" s="351"/>
      <c r="U117" s="351"/>
      <c r="V117" s="351"/>
      <c r="W117" s="351"/>
      <c r="X117" s="351"/>
      <c r="Y117" s="351"/>
      <c r="Z117" s="351"/>
      <c r="AA117" s="351"/>
      <c r="AB117" s="351"/>
      <c r="AC117" s="351"/>
      <c r="AD117" s="351"/>
    </row>
    <row r="118" spans="19:30" ht="15" customHeight="1" x14ac:dyDescent="0.25">
      <c r="S118" s="351"/>
      <c r="T118" s="351"/>
      <c r="U118" s="351"/>
      <c r="V118" s="351"/>
      <c r="W118" s="351"/>
      <c r="X118" s="351"/>
      <c r="Y118" s="351"/>
      <c r="Z118" s="351"/>
      <c r="AA118" s="351"/>
      <c r="AB118" s="351"/>
      <c r="AC118" s="351"/>
      <c r="AD118" s="351"/>
    </row>
    <row r="119" spans="19:30" ht="15" customHeight="1" x14ac:dyDescent="0.25">
      <c r="S119" s="351"/>
      <c r="T119" s="351"/>
      <c r="U119" s="351"/>
      <c r="V119" s="351"/>
      <c r="W119" s="351"/>
      <c r="X119" s="351"/>
      <c r="Y119" s="351"/>
      <c r="Z119" s="351"/>
      <c r="AA119" s="351"/>
      <c r="AB119" s="351"/>
      <c r="AC119" s="351"/>
      <c r="AD119" s="351"/>
    </row>
  </sheetData>
  <sortState xmlns:xlrd2="http://schemas.microsoft.com/office/spreadsheetml/2017/richdata2" ref="W54:Y59">
    <sortCondition ref="Y54:Y59"/>
  </sortState>
  <mergeCells count="1">
    <mergeCell ref="A50:K51"/>
  </mergeCells>
  <phoneticPr fontId="1" type="noConversion"/>
  <printOptions horizontalCentered="1"/>
  <pageMargins left="0.25" right="0.25" top="0.75" bottom="0.75" header="0.3" footer="0.3"/>
  <pageSetup paperSize="9" scale="98" orientation="portrait" r:id="rId1"/>
  <headerFooter alignWithMargins="0"/>
  <ignoredErrors>
    <ignoredError sqref="M22:M27 M37:M43" formula="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768B8-8E5F-404C-9FE1-7A0A5F62D490}">
  <sheetPr>
    <tabColor theme="9" tint="-0.249977111117893"/>
  </sheetPr>
  <dimension ref="A1:P24"/>
  <sheetViews>
    <sheetView showGridLines="0" workbookViewId="0">
      <selection activeCell="A2" sqref="A2"/>
    </sheetView>
  </sheetViews>
  <sheetFormatPr defaultRowHeight="15" x14ac:dyDescent="0.25"/>
  <cols>
    <col min="1" max="1" width="15.140625" style="2" customWidth="1"/>
    <col min="2" max="2" width="11.140625" style="4" customWidth="1"/>
    <col min="3" max="15" width="10.5703125" style="4" bestFit="1" customWidth="1"/>
    <col min="16" max="16" width="9.140625" style="4"/>
    <col min="17" max="17" width="7.7109375" customWidth="1"/>
    <col min="20" max="20" width="10.5703125" bestFit="1" customWidth="1"/>
    <col min="21" max="21" width="10.140625" bestFit="1" customWidth="1"/>
  </cols>
  <sheetData>
    <row r="1" spans="1:1" x14ac:dyDescent="0.25">
      <c r="A1" s="27" t="s">
        <v>78</v>
      </c>
    </row>
    <row r="2" spans="1:1" x14ac:dyDescent="0.25">
      <c r="A2" s="27"/>
    </row>
    <row r="3" spans="1:1" x14ac:dyDescent="0.25">
      <c r="A3" s="27" t="s">
        <v>48</v>
      </c>
    </row>
    <row r="4" spans="1:1" x14ac:dyDescent="0.25">
      <c r="A4" s="27" t="s">
        <v>49</v>
      </c>
    </row>
    <row r="5" spans="1:1" x14ac:dyDescent="0.25">
      <c r="A5" s="27" t="s">
        <v>50</v>
      </c>
    </row>
    <row r="6" spans="1:1" x14ac:dyDescent="0.25">
      <c r="A6" s="27" t="s">
        <v>51</v>
      </c>
    </row>
    <row r="7" spans="1:1" x14ac:dyDescent="0.25">
      <c r="A7" s="27"/>
    </row>
    <row r="8" spans="1:1" x14ac:dyDescent="0.25">
      <c r="A8" s="27" t="s">
        <v>79</v>
      </c>
    </row>
    <row r="9" spans="1:1" x14ac:dyDescent="0.25">
      <c r="A9" s="27" t="s">
        <v>80</v>
      </c>
    </row>
    <row r="10" spans="1:1" x14ac:dyDescent="0.25">
      <c r="A10" s="27" t="s">
        <v>81</v>
      </c>
    </row>
    <row r="11" spans="1:1" x14ac:dyDescent="0.25">
      <c r="A11" s="27"/>
    </row>
    <row r="12" spans="1:1" x14ac:dyDescent="0.25">
      <c r="A12" s="27" t="s">
        <v>82</v>
      </c>
    </row>
    <row r="13" spans="1:1" x14ac:dyDescent="0.25">
      <c r="A13" s="27" t="s">
        <v>83</v>
      </c>
    </row>
    <row r="14" spans="1:1" x14ac:dyDescent="0.25">
      <c r="A14" s="27" t="s">
        <v>84</v>
      </c>
    </row>
    <row r="15" spans="1:1" x14ac:dyDescent="0.25">
      <c r="A15" s="42" t="s">
        <v>85</v>
      </c>
    </row>
    <row r="16" spans="1:1" x14ac:dyDescent="0.25">
      <c r="A16" s="27"/>
    </row>
    <row r="17" spans="1:16" x14ac:dyDescent="0.25">
      <c r="A17" t="s">
        <v>86</v>
      </c>
      <c r="I17" t="s">
        <v>87</v>
      </c>
      <c r="J17"/>
      <c r="K17"/>
    </row>
    <row r="18" spans="1:16" x14ac:dyDescent="0.25">
      <c r="A18" t="s">
        <v>88</v>
      </c>
    </row>
    <row r="19" spans="1:16" x14ac:dyDescent="0.25">
      <c r="A19" s="41" t="s">
        <v>89</v>
      </c>
    </row>
    <row r="21" spans="1:16" x14ac:dyDescent="0.25">
      <c r="A21"/>
      <c r="B21">
        <v>2011</v>
      </c>
      <c r="C21">
        <v>2012</v>
      </c>
      <c r="D21">
        <v>2013</v>
      </c>
      <c r="E21">
        <v>2014</v>
      </c>
      <c r="F21">
        <v>2015</v>
      </c>
      <c r="G21">
        <v>2016</v>
      </c>
      <c r="H21">
        <v>2017</v>
      </c>
      <c r="I21">
        <v>2018</v>
      </c>
      <c r="J21">
        <v>2019</v>
      </c>
      <c r="K21">
        <v>2020</v>
      </c>
      <c r="L21"/>
      <c r="M21"/>
      <c r="N21"/>
      <c r="O21"/>
      <c r="P21"/>
    </row>
    <row r="22" spans="1:16" x14ac:dyDescent="0.25">
      <c r="A22" s="21" t="s">
        <v>5</v>
      </c>
      <c r="B22" s="50">
        <f>(('g1.1'!C54-'g1.1'!B54)/'g1.1'!B54)*100</f>
        <v>3.9744230794471065</v>
      </c>
      <c r="C22" s="50">
        <f>(('g1.1'!D54-'g1.1'!C54)/'g1.1'!C54)*100</f>
        <v>1.9211759850946193</v>
      </c>
      <c r="D22" s="50">
        <f>(('g1.1'!E54-'g1.1'!D54)/'g1.1'!D54)*100</f>
        <v>3.0048226702888612</v>
      </c>
      <c r="E22" s="50">
        <f>(('g1.1'!F54-'g1.1'!E54)/'g1.1'!E54)*100</f>
        <v>0.50395655751428858</v>
      </c>
      <c r="F22" s="50">
        <f>(('g1.1'!G54-'g1.1'!F54)/'g1.1'!F54)*100</f>
        <v>-3.5457770257123391</v>
      </c>
      <c r="G22" s="50">
        <f>(('g1.1'!H54-'g1.1'!G54)/'g1.1'!G54)*100</f>
        <v>-3.2759169063210711</v>
      </c>
      <c r="H22" s="50">
        <f>(('g1.1'!I54-'g1.1'!H54)/'g1.1'!H54)*100</f>
        <v>1.3228690539081374</v>
      </c>
      <c r="I22" s="50">
        <f>(('g1.1'!J54-'g1.1'!I54)/'g1.1'!I54)*100</f>
        <v>1.7836667613698949</v>
      </c>
      <c r="J22" s="50">
        <f>(('g1.1'!K54-'g1.1'!J54)/'g1.1'!J54)*100</f>
        <v>1.2207778227194379</v>
      </c>
      <c r="K22" s="50">
        <f>(('g1.1'!L54-'g1.1'!K54)/'g1.1'!K54)*100</f>
        <v>-3.2767587961291631</v>
      </c>
      <c r="L22"/>
      <c r="M22"/>
      <c r="N22"/>
      <c r="O22"/>
      <c r="P22"/>
    </row>
    <row r="23" spans="1:16" x14ac:dyDescent="0.25">
      <c r="A23" s="21" t="s">
        <v>6</v>
      </c>
      <c r="B23" s="50">
        <f>(('g1.1'!C55-'g1.1'!B55)/'g1.1'!B55)*100</f>
        <v>4.0626832957284051</v>
      </c>
      <c r="C23" s="50">
        <f>(('g1.1'!D55-'g1.1'!C55)/'g1.1'!C55)*100</f>
        <v>2.9802690082097536</v>
      </c>
      <c r="D23" s="50">
        <f>(('g1.1'!E55-'g1.1'!D55)/'g1.1'!D55)*100</f>
        <v>3.0648750305779031</v>
      </c>
      <c r="E23" s="50">
        <f>(('g1.1'!F55-'g1.1'!E55)/'g1.1'!E55)*100</f>
        <v>2.8180118757833914</v>
      </c>
      <c r="F23" s="50">
        <f>(('g1.1'!G55-'g1.1'!F55)/'g1.1'!F55)*100</f>
        <v>-3.351898531963756</v>
      </c>
      <c r="G23" s="50">
        <f>(('g1.1'!H55-'g1.1'!G55)/'g1.1'!G55)*100</f>
        <v>-4.5474181174099533</v>
      </c>
      <c r="H23" s="50">
        <f>(('g1.1'!I55-'g1.1'!H55)/'g1.1'!H55)*100</f>
        <v>1.6476225289709288</v>
      </c>
      <c r="I23" s="50">
        <f>(('g1.1'!J55-'g1.1'!I55)/'g1.1'!I55)*100</f>
        <v>1.8002584395386176</v>
      </c>
      <c r="J23" s="50">
        <f>(('g1.1'!K55-'g1.1'!J55)/'g1.1'!J55)*100</f>
        <v>1.1729317319821302</v>
      </c>
      <c r="K23" s="50">
        <f>(('g1.1'!L55-'g1.1'!K55)/'g1.1'!K55)*100</f>
        <v>-4.1244542433977367</v>
      </c>
      <c r="L23"/>
      <c r="M23"/>
      <c r="N23"/>
      <c r="O23"/>
      <c r="P23"/>
    </row>
    <row r="24" spans="1:16" x14ac:dyDescent="0.25">
      <c r="A24" s="21" t="s">
        <v>7</v>
      </c>
      <c r="B24" s="50">
        <f>(('g1.1'!C56-'g1.1'!B56)/'g1.1'!B56)*100</f>
        <v>4.8465042246622829</v>
      </c>
      <c r="C24" s="50">
        <f>(('g1.1'!D56-'g1.1'!C56)/'g1.1'!C56)*100</f>
        <v>1.4928490892379944</v>
      </c>
      <c r="D24" s="50">
        <f>(('g1.1'!E56-'g1.1'!D56)/'g1.1'!D56)*100</f>
        <v>0.98704035069296336</v>
      </c>
      <c r="E24" s="50">
        <f>(('g1.1'!F56-'g1.1'!E56)/'g1.1'!E56)*100</f>
        <v>0.44747840081793433</v>
      </c>
      <c r="F24" s="50">
        <f>(('g1.1'!G56-'g1.1'!F56)/'g1.1'!F56)*100</f>
        <v>-3.2931048104551044</v>
      </c>
      <c r="G24" s="50">
        <f>(('g1.1'!H56-'g1.1'!G56)/'g1.1'!G56)*100</f>
        <v>-5.1791111368803087</v>
      </c>
      <c r="H24" s="50">
        <f>(('g1.1'!I56-'g1.1'!H56)/'g1.1'!H56)*100</f>
        <v>-1.135639634965327</v>
      </c>
      <c r="I24" s="50">
        <f>(('g1.1'!J56-'g1.1'!I56)/'g1.1'!I56)*100</f>
        <v>-1.7878576793212506</v>
      </c>
      <c r="J24" s="50">
        <f>(('g1.1'!K56-'g1.1'!J56)/'g1.1'!J56)*100</f>
        <v>3.5775237331591594</v>
      </c>
      <c r="K24" s="50">
        <f>(('g1.1'!L56-'g1.1'!K56)/'g1.1'!K56)*100</f>
        <v>-0.99988372994062391</v>
      </c>
    </row>
  </sheetData>
  <hyperlinks>
    <hyperlink ref="A19" r:id="rId1" xr:uid="{F1BB0CC8-36E3-4DC3-AB10-1F3999745343}"/>
  </hyperlinks>
  <pageMargins left="0.511811024" right="0.511811024" top="0.78740157499999996" bottom="0.78740157499999996" header="0.31496062000000002" footer="0.31496062000000002"/>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A5C11-AEA4-41D7-AF1D-5F075738D6BA}">
  <sheetPr>
    <tabColor theme="9" tint="-0.249977111117893"/>
  </sheetPr>
  <dimension ref="A1:AP5742"/>
  <sheetViews>
    <sheetView showGridLines="0" zoomScale="90" zoomScaleNormal="90" workbookViewId="0">
      <selection sqref="A1:A1048576"/>
    </sheetView>
  </sheetViews>
  <sheetFormatPr defaultRowHeight="15" x14ac:dyDescent="0.25"/>
  <cols>
    <col min="1" max="1" width="14.5703125" style="351" customWidth="1"/>
    <col min="2" max="2" width="16.7109375" style="506" bestFit="1" customWidth="1"/>
    <col min="3" max="3" width="12.42578125" style="507" bestFit="1" customWidth="1"/>
    <col min="4" max="10" width="10.5703125" style="507" bestFit="1" customWidth="1"/>
    <col min="11" max="11" width="12.42578125" style="507" bestFit="1" customWidth="1"/>
    <col min="12" max="12" width="12.42578125" style="507" customWidth="1"/>
    <col min="13" max="13" width="9.28515625" style="351" customWidth="1"/>
    <col min="14" max="15" width="12.42578125" style="507" customWidth="1"/>
    <col min="16" max="16" width="6.140625" style="507" customWidth="1"/>
    <col min="17" max="17" width="9.7109375" style="507" customWidth="1"/>
    <col min="18" max="18" width="19.7109375" style="507" customWidth="1"/>
    <col min="19" max="23" width="12.140625" style="507" customWidth="1"/>
    <col min="24" max="28" width="12.140625" style="351" customWidth="1"/>
    <col min="29" max="29" width="12.42578125" style="351" customWidth="1"/>
    <col min="30" max="30" width="12" style="351" bestFit="1" customWidth="1"/>
    <col min="31" max="31" width="12.28515625" style="351" customWidth="1"/>
    <col min="32" max="42" width="9.5703125" style="351" bestFit="1" customWidth="1"/>
    <col min="43" max="16384" width="9.140625" style="351"/>
  </cols>
  <sheetData>
    <row r="1" spans="1:23" x14ac:dyDescent="0.25">
      <c r="A1" s="351" t="s">
        <v>90</v>
      </c>
      <c r="B1" s="351"/>
      <c r="C1" s="351"/>
      <c r="D1" s="351"/>
      <c r="E1" s="351"/>
      <c r="F1" s="351"/>
      <c r="G1" s="351"/>
      <c r="H1" s="351"/>
      <c r="I1" s="351"/>
      <c r="J1" s="351"/>
      <c r="K1" s="351"/>
      <c r="L1" s="351"/>
      <c r="N1" s="351"/>
      <c r="O1" s="351"/>
      <c r="P1" s="351"/>
      <c r="Q1" s="351"/>
      <c r="R1" s="351"/>
      <c r="S1" s="351"/>
      <c r="T1" s="351"/>
      <c r="U1" s="351"/>
      <c r="V1" s="351"/>
      <c r="W1" s="351"/>
    </row>
    <row r="2" spans="1:23" x14ac:dyDescent="0.25">
      <c r="B2" s="351"/>
      <c r="C2" s="351"/>
      <c r="D2" s="351"/>
      <c r="E2" s="351"/>
      <c r="F2" s="351"/>
      <c r="G2" s="351"/>
      <c r="H2" s="351"/>
      <c r="I2" s="351"/>
      <c r="J2" s="351"/>
      <c r="K2" s="351"/>
      <c r="L2" s="351"/>
      <c r="N2" s="351"/>
      <c r="O2" s="351"/>
      <c r="P2" s="351"/>
      <c r="Q2" s="351"/>
      <c r="R2" s="351"/>
      <c r="S2" s="351"/>
      <c r="T2" s="351"/>
      <c r="U2" s="351"/>
      <c r="V2" s="351"/>
      <c r="W2" s="351"/>
    </row>
    <row r="3" spans="1:23" x14ac:dyDescent="0.25">
      <c r="A3" s="351" t="s">
        <v>91</v>
      </c>
      <c r="B3" s="351"/>
      <c r="C3" s="351"/>
      <c r="D3" s="351"/>
      <c r="E3" s="351"/>
      <c r="F3" s="351"/>
      <c r="G3" s="351"/>
      <c r="H3" s="351"/>
      <c r="I3" s="351"/>
      <c r="J3" s="351"/>
      <c r="K3" s="351"/>
      <c r="L3" s="351"/>
      <c r="N3" s="351"/>
      <c r="O3" s="351"/>
      <c r="P3" s="351"/>
      <c r="Q3" s="351"/>
      <c r="R3" s="351"/>
      <c r="S3" s="351"/>
      <c r="T3" s="351"/>
      <c r="U3" s="351"/>
      <c r="V3" s="351"/>
      <c r="W3" s="351"/>
    </row>
    <row r="4" spans="1:23" x14ac:dyDescent="0.25">
      <c r="B4" s="351"/>
      <c r="C4" s="351"/>
      <c r="D4" s="351"/>
      <c r="E4" s="351"/>
      <c r="F4" s="351"/>
      <c r="G4" s="351"/>
      <c r="H4" s="351"/>
      <c r="I4" s="351"/>
      <c r="J4" s="351"/>
      <c r="K4" s="351"/>
      <c r="L4" s="351"/>
      <c r="N4" s="351"/>
      <c r="O4" s="351"/>
      <c r="P4" s="351"/>
      <c r="Q4" s="351"/>
      <c r="R4" s="351"/>
      <c r="S4" s="351"/>
      <c r="T4" s="351"/>
      <c r="U4" s="351"/>
      <c r="V4" s="351"/>
      <c r="W4" s="351"/>
    </row>
    <row r="5" spans="1:23" x14ac:dyDescent="0.25">
      <c r="A5" s="351" t="s">
        <v>92</v>
      </c>
      <c r="B5" s="351"/>
      <c r="C5" s="351"/>
      <c r="D5" s="351"/>
      <c r="E5" s="351"/>
      <c r="F5" s="351"/>
      <c r="G5" s="351"/>
      <c r="H5" s="351"/>
      <c r="I5" s="351"/>
      <c r="J5" s="351"/>
      <c r="K5" s="351"/>
      <c r="L5" s="351"/>
      <c r="N5" s="351"/>
      <c r="O5" s="351"/>
      <c r="P5" s="351"/>
      <c r="Q5" s="351"/>
      <c r="R5" s="351"/>
      <c r="S5" s="351"/>
      <c r="T5" s="351"/>
      <c r="U5" s="351"/>
      <c r="V5" s="351"/>
      <c r="W5" s="351"/>
    </row>
    <row r="6" spans="1:23" x14ac:dyDescent="0.25">
      <c r="A6" s="351" t="s">
        <v>93</v>
      </c>
      <c r="B6" s="351"/>
      <c r="C6" s="351"/>
      <c r="D6" s="351"/>
      <c r="E6" s="351"/>
      <c r="F6" s="351"/>
      <c r="G6" s="351"/>
      <c r="H6" s="351"/>
      <c r="I6" s="351"/>
      <c r="J6" s="351"/>
      <c r="K6" s="351"/>
      <c r="L6" s="351"/>
      <c r="N6" s="351"/>
      <c r="O6" s="351"/>
      <c r="P6" s="351"/>
      <c r="Q6" s="351"/>
      <c r="R6" s="351"/>
      <c r="S6" s="351"/>
      <c r="T6" s="351"/>
      <c r="U6" s="351"/>
      <c r="V6" s="351"/>
      <c r="W6" s="351"/>
    </row>
    <row r="7" spans="1:23" x14ac:dyDescent="0.25">
      <c r="A7" s="351" t="s">
        <v>94</v>
      </c>
      <c r="B7" s="351"/>
      <c r="C7" s="351"/>
      <c r="D7" s="351"/>
      <c r="E7" s="351"/>
      <c r="F7" s="351"/>
      <c r="G7" s="351"/>
      <c r="H7" s="351"/>
      <c r="I7" s="351"/>
      <c r="J7" s="351"/>
      <c r="K7" s="351"/>
      <c r="L7" s="351"/>
      <c r="N7" s="351"/>
      <c r="O7" s="351"/>
      <c r="P7" s="351"/>
      <c r="Q7" s="351"/>
      <c r="R7" s="351"/>
      <c r="S7" s="351"/>
      <c r="T7" s="351"/>
      <c r="U7" s="351"/>
      <c r="V7" s="351"/>
      <c r="W7" s="351"/>
    </row>
    <row r="8" spans="1:23" x14ac:dyDescent="0.25">
      <c r="A8" s="351" t="s">
        <v>95</v>
      </c>
      <c r="B8" s="351"/>
      <c r="C8" s="351"/>
      <c r="D8" s="351"/>
      <c r="E8" s="351"/>
      <c r="F8" s="351"/>
      <c r="G8" s="351"/>
      <c r="H8" s="351"/>
      <c r="I8" s="351"/>
      <c r="J8" s="351"/>
      <c r="K8" s="351"/>
      <c r="L8" s="351"/>
      <c r="N8" s="351"/>
      <c r="O8" s="351"/>
      <c r="P8" s="351"/>
      <c r="Q8" s="351"/>
      <c r="R8" s="351"/>
      <c r="S8" s="351"/>
      <c r="T8" s="351"/>
      <c r="U8" s="351"/>
      <c r="V8" s="351"/>
      <c r="W8" s="351"/>
    </row>
    <row r="9" spans="1:23" x14ac:dyDescent="0.25">
      <c r="B9" s="351"/>
      <c r="C9" s="351"/>
      <c r="D9" s="351"/>
      <c r="E9" s="351"/>
      <c r="F9" s="351"/>
      <c r="G9" s="351"/>
      <c r="H9" s="351"/>
      <c r="I9" s="351"/>
      <c r="J9" s="351"/>
      <c r="K9" s="351"/>
      <c r="L9" s="351"/>
      <c r="N9" s="351"/>
      <c r="O9" s="351"/>
      <c r="P9" s="351"/>
      <c r="Q9" s="351"/>
      <c r="R9" s="351"/>
      <c r="S9" s="351"/>
      <c r="T9" s="351"/>
      <c r="U9" s="351"/>
      <c r="V9" s="351"/>
      <c r="W9" s="351"/>
    </row>
    <row r="10" spans="1:23" x14ac:dyDescent="0.25">
      <c r="A10" s="351" t="s">
        <v>96</v>
      </c>
      <c r="B10" s="351"/>
      <c r="C10" s="351"/>
      <c r="D10" s="351"/>
      <c r="E10" s="351"/>
      <c r="F10" s="351"/>
      <c r="G10" s="351"/>
      <c r="H10" s="351"/>
      <c r="I10" s="351"/>
      <c r="J10" s="351"/>
      <c r="K10" s="351"/>
      <c r="L10" s="351"/>
      <c r="N10" s="351"/>
      <c r="O10" s="351"/>
      <c r="P10" s="351"/>
      <c r="Q10" s="351"/>
      <c r="R10" s="351"/>
      <c r="S10" s="351"/>
      <c r="T10" s="351"/>
      <c r="U10" s="351"/>
      <c r="V10" s="351"/>
      <c r="W10" s="351"/>
    </row>
    <row r="11" spans="1:23" x14ac:dyDescent="0.25">
      <c r="A11" s="351" t="s">
        <v>97</v>
      </c>
      <c r="B11" s="351"/>
      <c r="C11" s="351"/>
      <c r="D11" s="351"/>
      <c r="E11" s="351"/>
      <c r="F11" s="351"/>
      <c r="G11" s="351"/>
      <c r="H11" s="351"/>
      <c r="I11" s="351"/>
      <c r="J11" s="351"/>
      <c r="K11" s="351"/>
      <c r="L11" s="351"/>
      <c r="N11" s="351"/>
      <c r="O11" s="351"/>
      <c r="P11" s="351"/>
      <c r="Q11" s="351"/>
      <c r="R11" s="351"/>
      <c r="S11" s="351"/>
      <c r="T11" s="351"/>
      <c r="U11" s="351"/>
      <c r="V11" s="351"/>
      <c r="W11" s="351"/>
    </row>
    <row r="12" spans="1:23" x14ac:dyDescent="0.25">
      <c r="A12" s="351" t="s">
        <v>98</v>
      </c>
      <c r="B12" s="351"/>
      <c r="C12" s="351"/>
      <c r="D12" s="351"/>
      <c r="E12" s="351"/>
      <c r="F12" s="351"/>
      <c r="G12" s="351"/>
      <c r="H12" s="351"/>
      <c r="I12" s="351"/>
      <c r="J12" s="351"/>
      <c r="K12" s="351"/>
      <c r="L12" s="351"/>
      <c r="N12" s="351"/>
      <c r="O12" s="351"/>
      <c r="P12" s="351"/>
      <c r="Q12" s="351"/>
      <c r="R12" s="351"/>
      <c r="S12" s="351"/>
      <c r="T12" s="351"/>
      <c r="U12" s="351"/>
      <c r="V12" s="351"/>
      <c r="W12" s="351"/>
    </row>
    <row r="13" spans="1:23" x14ac:dyDescent="0.25">
      <c r="A13" s="351" t="s">
        <v>99</v>
      </c>
      <c r="B13" s="351"/>
      <c r="C13" s="351"/>
      <c r="D13" s="351"/>
      <c r="E13" s="351"/>
      <c r="F13" s="351"/>
      <c r="G13" s="351"/>
      <c r="H13" s="351"/>
      <c r="I13" s="351"/>
      <c r="J13" s="351"/>
      <c r="K13" s="351"/>
      <c r="L13" s="351"/>
      <c r="N13" s="351"/>
      <c r="O13" s="351"/>
      <c r="P13" s="351"/>
      <c r="Q13" s="351"/>
      <c r="R13" s="351"/>
      <c r="S13" s="351"/>
      <c r="T13" s="351"/>
      <c r="U13" s="351"/>
      <c r="V13" s="351"/>
      <c r="W13" s="351"/>
    </row>
    <row r="14" spans="1:23" x14ac:dyDescent="0.25">
      <c r="B14" s="351"/>
      <c r="C14" s="351"/>
      <c r="D14" s="351"/>
      <c r="E14" s="351"/>
      <c r="F14" s="351"/>
      <c r="G14" s="351"/>
      <c r="H14" s="351"/>
      <c r="I14" s="351"/>
      <c r="J14" s="351"/>
      <c r="K14" s="351"/>
      <c r="L14" s="351"/>
      <c r="N14" s="351"/>
      <c r="O14" s="351"/>
      <c r="P14" s="351"/>
      <c r="Q14" s="351"/>
      <c r="R14" s="351"/>
      <c r="S14" s="351"/>
      <c r="T14" s="351"/>
      <c r="U14" s="351"/>
      <c r="V14" s="351"/>
      <c r="W14" s="351"/>
    </row>
    <row r="15" spans="1:23" x14ac:dyDescent="0.25">
      <c r="A15" s="351" t="s">
        <v>100</v>
      </c>
      <c r="B15" s="351"/>
      <c r="C15" s="351"/>
      <c r="D15" s="351"/>
      <c r="E15" s="351"/>
      <c r="F15" s="351"/>
      <c r="G15" s="351"/>
      <c r="H15" s="351"/>
      <c r="I15" s="351"/>
      <c r="J15" s="351"/>
      <c r="K15" s="351"/>
      <c r="L15" s="351"/>
      <c r="N15" s="351"/>
      <c r="O15" s="351"/>
      <c r="P15" s="351"/>
      <c r="Q15" s="351"/>
      <c r="R15" s="351"/>
      <c r="S15" s="351"/>
      <c r="T15" s="351"/>
      <c r="U15" s="351"/>
      <c r="V15" s="351"/>
      <c r="W15" s="351"/>
    </row>
    <row r="16" spans="1:23" x14ac:dyDescent="0.25">
      <c r="A16" s="351" t="s">
        <v>101</v>
      </c>
      <c r="B16" s="351"/>
      <c r="C16" s="351"/>
      <c r="D16" s="351"/>
      <c r="E16" s="351"/>
      <c r="F16" s="351"/>
      <c r="G16" s="351"/>
      <c r="H16" s="351"/>
      <c r="I16" s="351"/>
      <c r="J16" s="351"/>
      <c r="K16" s="351"/>
      <c r="L16" s="351"/>
      <c r="N16" s="351"/>
      <c r="O16" s="351"/>
      <c r="P16" s="351"/>
      <c r="Q16" s="351"/>
      <c r="R16" s="351"/>
      <c r="S16" s="351"/>
      <c r="T16" s="351"/>
      <c r="U16" s="351"/>
      <c r="V16" s="351"/>
      <c r="W16" s="351"/>
    </row>
    <row r="17" spans="1:23" x14ac:dyDescent="0.25">
      <c r="A17" s="351" t="s">
        <v>102</v>
      </c>
      <c r="B17" s="351"/>
      <c r="C17" s="351"/>
      <c r="D17" s="351"/>
      <c r="E17" s="351"/>
      <c r="F17" s="351"/>
      <c r="G17" s="351"/>
      <c r="H17" s="351"/>
      <c r="I17" s="351"/>
      <c r="J17" s="351"/>
      <c r="K17" s="351"/>
      <c r="L17" s="351"/>
      <c r="N17" s="351"/>
      <c r="O17" s="351"/>
      <c r="P17" s="351"/>
      <c r="Q17" s="351"/>
      <c r="R17" s="351"/>
      <c r="S17" s="351"/>
      <c r="T17" s="351"/>
      <c r="U17" s="351"/>
      <c r="V17" s="351"/>
      <c r="W17" s="351"/>
    </row>
    <row r="18" spans="1:23" x14ac:dyDescent="0.25">
      <c r="B18" s="351"/>
      <c r="C18" s="351"/>
      <c r="D18" s="351"/>
      <c r="E18" s="351"/>
      <c r="F18" s="351"/>
      <c r="G18" s="351"/>
      <c r="H18" s="351"/>
      <c r="I18" s="351"/>
      <c r="J18" s="351"/>
      <c r="K18" s="351"/>
      <c r="L18" s="351"/>
      <c r="N18" s="351"/>
      <c r="O18" s="351"/>
      <c r="P18" s="351"/>
      <c r="Q18" s="351"/>
      <c r="R18" s="351"/>
      <c r="S18" s="351"/>
      <c r="T18" s="351"/>
      <c r="U18" s="351"/>
      <c r="V18" s="351"/>
      <c r="W18" s="351"/>
    </row>
    <row r="19" spans="1:23" x14ac:dyDescent="0.25">
      <c r="A19" s="351" t="s">
        <v>79</v>
      </c>
      <c r="B19" s="351"/>
      <c r="C19" s="351"/>
      <c r="D19" s="351"/>
      <c r="E19" s="351"/>
      <c r="F19" s="351"/>
      <c r="G19" s="351"/>
      <c r="H19" s="351"/>
      <c r="I19" s="351"/>
      <c r="J19" s="351"/>
      <c r="K19" s="351"/>
      <c r="L19" s="351"/>
      <c r="N19" s="351"/>
      <c r="O19" s="351"/>
      <c r="P19" s="351"/>
      <c r="Q19" s="351"/>
      <c r="R19" s="351"/>
      <c r="S19" s="351"/>
      <c r="T19" s="351"/>
      <c r="U19" s="351"/>
      <c r="V19" s="351"/>
      <c r="W19" s="351"/>
    </row>
    <row r="20" spans="1:23" x14ac:dyDescent="0.25">
      <c r="A20" s="351" t="s">
        <v>103</v>
      </c>
      <c r="B20" s="351"/>
      <c r="C20" s="351"/>
      <c r="D20" s="351"/>
      <c r="E20" s="351"/>
      <c r="F20" s="351"/>
      <c r="G20" s="351"/>
      <c r="H20" s="351"/>
      <c r="I20" s="351"/>
      <c r="J20" s="351"/>
      <c r="K20" s="351"/>
      <c r="L20" s="351"/>
      <c r="N20" s="351"/>
      <c r="O20" s="351"/>
      <c r="P20" s="351"/>
      <c r="Q20" s="351"/>
      <c r="R20" s="351"/>
      <c r="S20" s="351"/>
      <c r="T20" s="351"/>
      <c r="U20" s="351"/>
      <c r="V20" s="351"/>
      <c r="W20" s="351"/>
    </row>
    <row r="21" spans="1:23" x14ac:dyDescent="0.25">
      <c r="A21" s="351" t="s">
        <v>104</v>
      </c>
      <c r="B21" s="351"/>
      <c r="C21" s="351"/>
      <c r="D21" s="351"/>
      <c r="E21" s="351"/>
      <c r="F21" s="351"/>
      <c r="G21" s="351"/>
      <c r="H21" s="351"/>
      <c r="I21" s="351"/>
      <c r="J21" s="351"/>
      <c r="K21" s="351"/>
      <c r="L21" s="351"/>
      <c r="N21" s="351"/>
      <c r="O21" s="351"/>
      <c r="P21" s="351"/>
      <c r="Q21" s="351"/>
      <c r="R21" s="351"/>
      <c r="S21" s="351"/>
      <c r="T21" s="351"/>
      <c r="U21" s="351"/>
      <c r="V21" s="351"/>
      <c r="W21" s="351"/>
    </row>
    <row r="22" spans="1:23" x14ac:dyDescent="0.25">
      <c r="A22" s="351" t="s">
        <v>105</v>
      </c>
      <c r="B22" s="351"/>
      <c r="C22" s="351"/>
      <c r="D22" s="351"/>
      <c r="E22" s="351"/>
      <c r="F22" s="351"/>
      <c r="G22" s="351"/>
      <c r="H22" s="351"/>
      <c r="I22" s="351"/>
      <c r="J22" s="351"/>
      <c r="K22" s="351"/>
      <c r="L22" s="351"/>
      <c r="N22" s="351"/>
      <c r="O22" s="351"/>
      <c r="P22" s="351"/>
      <c r="Q22" s="351"/>
      <c r="R22" s="351"/>
      <c r="S22" s="351"/>
      <c r="T22" s="351"/>
      <c r="U22" s="351"/>
      <c r="V22" s="351"/>
      <c r="W22" s="351"/>
    </row>
    <row r="23" spans="1:23" x14ac:dyDescent="0.25">
      <c r="A23" s="351" t="s">
        <v>106</v>
      </c>
      <c r="B23" s="351"/>
      <c r="C23" s="351"/>
      <c r="D23" s="351"/>
      <c r="E23" s="351"/>
      <c r="F23" s="351"/>
      <c r="G23" s="351"/>
      <c r="H23" s="351"/>
      <c r="I23" s="351"/>
      <c r="J23" s="351"/>
      <c r="K23" s="351"/>
      <c r="L23" s="351"/>
      <c r="N23" s="351"/>
      <c r="O23" s="351"/>
      <c r="P23" s="351"/>
      <c r="Q23" s="351"/>
      <c r="R23" s="351"/>
      <c r="S23" s="351"/>
      <c r="T23" s="351"/>
      <c r="U23" s="351"/>
      <c r="V23" s="351"/>
      <c r="W23" s="351"/>
    </row>
    <row r="24" spans="1:23" x14ac:dyDescent="0.25">
      <c r="A24" s="351" t="s">
        <v>107</v>
      </c>
      <c r="B24" s="351"/>
      <c r="C24" s="351"/>
      <c r="D24" s="351"/>
      <c r="E24" s="351"/>
      <c r="F24" s="351"/>
      <c r="G24" s="351"/>
      <c r="H24" s="351"/>
      <c r="I24" s="351"/>
      <c r="J24" s="351"/>
      <c r="K24" s="351"/>
      <c r="L24" s="351"/>
      <c r="N24" s="351"/>
      <c r="O24" s="351"/>
      <c r="P24" s="351"/>
      <c r="Q24" s="351"/>
      <c r="R24" s="351"/>
      <c r="S24" s="351"/>
      <c r="T24" s="351"/>
      <c r="U24" s="351"/>
      <c r="V24" s="351"/>
      <c r="W24" s="351"/>
    </row>
    <row r="25" spans="1:23" x14ac:dyDescent="0.25">
      <c r="A25" s="351" t="s">
        <v>108</v>
      </c>
      <c r="B25" s="351"/>
      <c r="C25" s="351"/>
      <c r="D25" s="351"/>
      <c r="E25" s="351"/>
      <c r="F25" s="351"/>
      <c r="G25" s="351"/>
      <c r="H25" s="351"/>
      <c r="I25" s="351"/>
      <c r="J25" s="351"/>
      <c r="K25" s="351"/>
      <c r="L25" s="351"/>
      <c r="N25" s="351"/>
      <c r="O25" s="351"/>
      <c r="P25" s="351"/>
      <c r="Q25" s="351"/>
      <c r="R25" s="351"/>
      <c r="S25" s="351"/>
      <c r="T25" s="351"/>
      <c r="U25" s="351"/>
      <c r="V25" s="351"/>
      <c r="W25" s="351"/>
    </row>
    <row r="26" spans="1:23" x14ac:dyDescent="0.25">
      <c r="A26" s="351" t="s">
        <v>109</v>
      </c>
      <c r="B26" s="351"/>
      <c r="C26" s="351"/>
      <c r="D26" s="351"/>
      <c r="E26" s="351"/>
      <c r="F26" s="351"/>
      <c r="G26" s="351"/>
      <c r="H26" s="351"/>
      <c r="I26" s="351"/>
      <c r="J26" s="351"/>
      <c r="K26" s="351"/>
      <c r="L26" s="351"/>
      <c r="N26" s="351"/>
      <c r="O26" s="351"/>
      <c r="P26" s="351"/>
      <c r="Q26" s="351"/>
      <c r="R26" s="351"/>
      <c r="S26" s="351"/>
      <c r="T26" s="351"/>
      <c r="U26" s="351"/>
      <c r="V26" s="351"/>
      <c r="W26" s="351"/>
    </row>
    <row r="27" spans="1:23" x14ac:dyDescent="0.25">
      <c r="A27" s="351" t="s">
        <v>110</v>
      </c>
      <c r="B27" s="351"/>
      <c r="C27" s="351"/>
      <c r="D27" s="351"/>
      <c r="E27" s="351"/>
      <c r="F27" s="351"/>
      <c r="G27" s="351"/>
      <c r="H27" s="351"/>
      <c r="I27" s="351"/>
      <c r="J27" s="351"/>
      <c r="K27" s="351"/>
      <c r="L27" s="351"/>
      <c r="N27" s="351"/>
      <c r="O27" s="351"/>
      <c r="P27" s="351"/>
      <c r="Q27" s="351"/>
      <c r="R27" s="351"/>
      <c r="S27" s="351"/>
      <c r="T27" s="351"/>
      <c r="U27" s="351"/>
      <c r="V27" s="351"/>
      <c r="W27" s="351"/>
    </row>
    <row r="28" spans="1:23" x14ac:dyDescent="0.25">
      <c r="A28" s="351" t="s">
        <v>111</v>
      </c>
      <c r="B28" s="351"/>
      <c r="C28" s="351"/>
      <c r="D28" s="351"/>
      <c r="E28" s="351"/>
      <c r="F28" s="351"/>
      <c r="G28" s="351"/>
      <c r="H28" s="351"/>
      <c r="I28" s="351"/>
      <c r="J28" s="351"/>
      <c r="K28" s="351"/>
      <c r="L28" s="351"/>
      <c r="N28" s="351"/>
      <c r="O28" s="351"/>
      <c r="P28" s="351"/>
      <c r="Q28" s="351"/>
      <c r="R28" s="351"/>
      <c r="S28" s="351"/>
      <c r="T28" s="351"/>
      <c r="U28" s="351"/>
      <c r="V28" s="351"/>
      <c r="W28" s="351"/>
    </row>
    <row r="29" spans="1:23" x14ac:dyDescent="0.25">
      <c r="A29" s="351" t="s">
        <v>112</v>
      </c>
      <c r="B29" s="351"/>
      <c r="C29" s="351"/>
      <c r="D29" s="351"/>
      <c r="E29" s="351"/>
      <c r="F29" s="351"/>
      <c r="G29" s="351"/>
      <c r="H29" s="351"/>
      <c r="I29" s="351"/>
      <c r="J29" s="351"/>
      <c r="K29" s="351"/>
      <c r="L29" s="351"/>
      <c r="N29" s="351"/>
      <c r="O29" s="351"/>
      <c r="P29" s="351"/>
      <c r="Q29" s="351"/>
      <c r="R29" s="351"/>
      <c r="S29" s="351"/>
      <c r="T29" s="351"/>
      <c r="U29" s="351"/>
      <c r="V29" s="351"/>
      <c r="W29" s="351"/>
    </row>
    <row r="30" spans="1:23" x14ac:dyDescent="0.25">
      <c r="B30" s="351"/>
      <c r="C30" s="351"/>
      <c r="D30" s="351"/>
      <c r="E30" s="351"/>
      <c r="F30" s="351"/>
      <c r="G30" s="351"/>
      <c r="H30" s="351"/>
      <c r="I30" s="351"/>
      <c r="J30" s="351"/>
      <c r="K30" s="351"/>
      <c r="L30" s="351"/>
      <c r="N30" s="351"/>
      <c r="O30" s="351"/>
      <c r="P30" s="351"/>
      <c r="Q30" s="351"/>
      <c r="R30" s="351"/>
      <c r="S30" s="351"/>
      <c r="T30" s="351"/>
      <c r="U30" s="351"/>
      <c r="V30" s="351"/>
      <c r="W30" s="351"/>
    </row>
    <row r="31" spans="1:23" x14ac:dyDescent="0.25">
      <c r="A31" s="351" t="s">
        <v>113</v>
      </c>
      <c r="B31" s="351"/>
      <c r="C31" s="351"/>
      <c r="D31" s="351"/>
      <c r="E31" s="351"/>
      <c r="F31" s="351"/>
      <c r="G31" s="351"/>
      <c r="H31" s="351"/>
      <c r="I31" s="351"/>
      <c r="J31" s="351"/>
      <c r="K31" s="351"/>
      <c r="L31" s="351"/>
      <c r="N31" s="351"/>
      <c r="O31" s="351"/>
      <c r="P31" s="351"/>
      <c r="Q31" s="351"/>
      <c r="R31" s="351"/>
      <c r="S31" s="351"/>
      <c r="T31" s="351"/>
      <c r="U31" s="351"/>
      <c r="V31" s="351"/>
      <c r="W31" s="351"/>
    </row>
    <row r="32" spans="1:23" x14ac:dyDescent="0.25">
      <c r="A32" s="351" t="s">
        <v>114</v>
      </c>
      <c r="B32" s="351"/>
      <c r="C32" s="351"/>
      <c r="D32" s="351"/>
      <c r="E32" s="351"/>
      <c r="F32" s="351"/>
      <c r="G32" s="351"/>
      <c r="H32" s="351"/>
      <c r="I32" s="351"/>
      <c r="J32" s="351"/>
      <c r="K32" s="351"/>
      <c r="L32" s="351"/>
      <c r="N32" s="351"/>
      <c r="O32" s="351"/>
      <c r="P32" s="351"/>
      <c r="Q32" s="351"/>
      <c r="R32" s="351"/>
      <c r="S32" s="351"/>
      <c r="T32" s="351"/>
      <c r="U32" s="351"/>
      <c r="V32" s="351"/>
      <c r="W32" s="351"/>
    </row>
    <row r="33" spans="1:23" x14ac:dyDescent="0.25">
      <c r="A33" s="351" t="s">
        <v>115</v>
      </c>
      <c r="B33" s="351"/>
      <c r="C33" s="351"/>
      <c r="D33" s="351"/>
      <c r="E33" s="351"/>
      <c r="F33" s="351"/>
      <c r="G33" s="351"/>
      <c r="H33" s="351"/>
      <c r="I33" s="351"/>
      <c r="J33" s="351"/>
      <c r="K33" s="351"/>
      <c r="L33" s="351"/>
      <c r="N33" s="351"/>
      <c r="O33" s="351"/>
      <c r="P33" s="351"/>
      <c r="Q33" s="351"/>
      <c r="R33" s="351"/>
      <c r="S33" s="351"/>
      <c r="T33" s="351"/>
      <c r="U33" s="351"/>
      <c r="V33" s="351"/>
      <c r="W33" s="351"/>
    </row>
    <row r="34" spans="1:23" x14ac:dyDescent="0.25">
      <c r="A34" s="351" t="s">
        <v>85</v>
      </c>
      <c r="B34" s="351"/>
      <c r="C34" s="351"/>
      <c r="D34" s="351"/>
      <c r="E34" s="351"/>
      <c r="F34" s="351"/>
      <c r="G34" s="351"/>
      <c r="H34" s="351"/>
      <c r="I34" s="351"/>
      <c r="J34" s="351"/>
      <c r="K34" s="351"/>
      <c r="L34" s="351"/>
      <c r="N34" s="351"/>
      <c r="O34" s="351"/>
      <c r="P34" s="351"/>
      <c r="Q34" s="351"/>
      <c r="R34" s="351"/>
      <c r="S34" s="351"/>
      <c r="T34" s="351"/>
      <c r="U34" s="351"/>
      <c r="V34" s="351"/>
      <c r="W34" s="351"/>
    </row>
    <row r="35" spans="1:23" x14ac:dyDescent="0.25">
      <c r="B35" s="351"/>
      <c r="C35" s="351"/>
      <c r="D35" s="351"/>
      <c r="E35" s="351"/>
      <c r="F35" s="351"/>
      <c r="G35" s="351"/>
      <c r="H35" s="351"/>
      <c r="I35" s="351"/>
      <c r="J35" s="351"/>
      <c r="K35" s="351"/>
      <c r="L35" s="351"/>
      <c r="N35" s="351"/>
      <c r="O35" s="351"/>
      <c r="P35" s="351"/>
      <c r="Q35" s="351"/>
      <c r="R35" s="351"/>
      <c r="S35" s="351"/>
      <c r="T35" s="351"/>
      <c r="U35" s="351"/>
      <c r="V35" s="351"/>
      <c r="W35" s="351"/>
    </row>
    <row r="36" spans="1:23" x14ac:dyDescent="0.25">
      <c r="B36" s="351" t="s">
        <v>2660</v>
      </c>
      <c r="C36" s="351"/>
      <c r="D36" s="351"/>
      <c r="E36" s="351"/>
      <c r="F36" s="351"/>
      <c r="G36" s="351"/>
      <c r="H36" s="351"/>
      <c r="I36" s="351"/>
      <c r="J36" s="351"/>
      <c r="K36" s="351"/>
      <c r="L36" s="351"/>
      <c r="N36" s="351"/>
      <c r="O36" s="351"/>
      <c r="P36" s="351"/>
      <c r="Q36" s="351"/>
      <c r="R36" s="351"/>
      <c r="S36" s="351"/>
      <c r="T36" s="351"/>
      <c r="U36" s="351"/>
      <c r="V36" s="351"/>
      <c r="W36" s="351"/>
    </row>
    <row r="37" spans="1:23" x14ac:dyDescent="0.25">
      <c r="A37" s="551"/>
      <c r="B37" s="552" t="s">
        <v>66</v>
      </c>
      <c r="C37" s="510">
        <f>L60</f>
        <v>35935.737680199316</v>
      </c>
      <c r="D37" s="510"/>
      <c r="E37" s="510"/>
      <c r="F37" s="510"/>
      <c r="G37" s="510"/>
      <c r="H37" s="510"/>
      <c r="I37" s="510"/>
      <c r="J37" s="510"/>
      <c r="K37" s="510"/>
      <c r="L37" s="510"/>
      <c r="N37" s="510"/>
      <c r="O37" s="510"/>
      <c r="P37" s="510"/>
      <c r="Q37" s="510"/>
      <c r="R37" s="510"/>
      <c r="S37" s="510"/>
      <c r="T37" s="510"/>
      <c r="U37" s="510"/>
      <c r="V37" s="510"/>
      <c r="W37" s="510"/>
    </row>
    <row r="38" spans="1:23" x14ac:dyDescent="0.25">
      <c r="A38" s="510"/>
      <c r="B38" s="549" t="s">
        <v>69</v>
      </c>
      <c r="C38" s="510">
        <f>L61</f>
        <v>18812.118020808088</v>
      </c>
      <c r="D38" s="510"/>
      <c r="E38" s="510"/>
      <c r="F38" s="510"/>
      <c r="G38" s="510"/>
      <c r="H38" s="510"/>
      <c r="I38" s="510"/>
      <c r="J38" s="510"/>
      <c r="K38" s="510"/>
      <c r="L38" s="510"/>
      <c r="N38" s="510"/>
      <c r="O38" s="510"/>
      <c r="P38" s="510"/>
      <c r="Q38" s="510"/>
      <c r="R38" s="510"/>
      <c r="S38" s="510"/>
      <c r="T38" s="510"/>
      <c r="U38" s="510"/>
      <c r="V38" s="510"/>
      <c r="W38" s="510"/>
    </row>
    <row r="39" spans="1:23" x14ac:dyDescent="0.25">
      <c r="A39" s="553"/>
      <c r="B39" s="495" t="s">
        <v>72</v>
      </c>
      <c r="C39" s="510">
        <f>L62</f>
        <v>19583.071304835117</v>
      </c>
      <c r="D39" s="554">
        <f>_xlfn.RANK.EQ(C39,$L$62:$L$88,0)</f>
        <v>21</v>
      </c>
      <c r="E39" s="510"/>
      <c r="F39" s="510"/>
      <c r="G39" s="510"/>
      <c r="H39" s="510"/>
      <c r="I39" s="510"/>
      <c r="J39" s="510"/>
      <c r="K39" s="510"/>
      <c r="L39" s="510"/>
      <c r="N39" s="510"/>
      <c r="O39" s="510"/>
      <c r="P39" s="510"/>
      <c r="Q39" s="510"/>
      <c r="R39" s="510"/>
      <c r="S39" s="510"/>
      <c r="T39" s="510"/>
      <c r="U39" s="510"/>
      <c r="V39" s="510"/>
      <c r="W39" s="510"/>
    </row>
    <row r="40" spans="1:23" x14ac:dyDescent="0.25">
      <c r="A40" s="554">
        <v>6</v>
      </c>
      <c r="B40" s="495" t="str">
        <f>VLOOKUP(C40,$L$60:$M$88,2,FALSE)</f>
        <v>RJ</v>
      </c>
      <c r="C40" s="510">
        <f>LARGE($L$62:$L$88,$A40)</f>
        <v>43407.549614647753</v>
      </c>
      <c r="D40" s="554">
        <v>6</v>
      </c>
      <c r="E40" s="510"/>
      <c r="F40" s="510"/>
      <c r="G40" s="510"/>
      <c r="H40" s="510"/>
      <c r="I40" s="510"/>
      <c r="J40" s="510"/>
      <c r="K40" s="510"/>
      <c r="L40" s="510"/>
      <c r="N40" s="510"/>
      <c r="O40" s="510"/>
      <c r="P40" s="510"/>
      <c r="Q40" s="510"/>
      <c r="R40" s="510"/>
      <c r="S40" s="510"/>
      <c r="T40" s="510"/>
      <c r="U40" s="510"/>
      <c r="V40" s="510"/>
      <c r="W40" s="510"/>
    </row>
    <row r="41" spans="1:23" x14ac:dyDescent="0.25">
      <c r="A41" s="554">
        <v>5</v>
      </c>
      <c r="B41" s="495" t="str">
        <f t="shared" ref="B41:B45" si="0">VLOOKUP(C41,$L$60:$M$88,2,FALSE)</f>
        <v>MS</v>
      </c>
      <c r="C41" s="510">
        <f t="shared" ref="C41:C44" si="1">LARGE($L$62:$L$88,$A41)</f>
        <v>43649.173480040183</v>
      </c>
      <c r="D41" s="554">
        <v>5</v>
      </c>
      <c r="E41" s="510"/>
      <c r="F41" s="510"/>
      <c r="G41" s="510"/>
      <c r="H41" s="510"/>
      <c r="I41" s="510"/>
      <c r="J41" s="510"/>
      <c r="K41" s="510"/>
      <c r="L41" s="510"/>
      <c r="N41" s="510"/>
      <c r="O41" s="510"/>
      <c r="P41" s="510"/>
      <c r="Q41" s="510"/>
      <c r="R41" s="510"/>
      <c r="S41" s="510"/>
      <c r="T41" s="510"/>
      <c r="U41" s="510"/>
      <c r="V41" s="510"/>
      <c r="W41" s="510"/>
    </row>
    <row r="42" spans="1:23" x14ac:dyDescent="0.25">
      <c r="A42" s="554">
        <v>4</v>
      </c>
      <c r="B42" s="495" t="str">
        <f t="shared" si="0"/>
        <v>SC</v>
      </c>
      <c r="C42" s="510">
        <f t="shared" si="1"/>
        <v>48159.244289919399</v>
      </c>
      <c r="D42" s="554">
        <v>4</v>
      </c>
      <c r="E42" s="510"/>
      <c r="F42" s="510"/>
      <c r="G42" s="510"/>
      <c r="H42" s="510"/>
      <c r="I42" s="510"/>
      <c r="J42" s="510"/>
      <c r="K42" s="510"/>
      <c r="L42" s="510"/>
      <c r="N42" s="510"/>
      <c r="O42" s="510"/>
      <c r="P42" s="510"/>
      <c r="Q42" s="510"/>
      <c r="R42" s="510"/>
      <c r="S42" s="510"/>
      <c r="T42" s="510"/>
      <c r="U42" s="510"/>
      <c r="V42" s="510"/>
      <c r="W42" s="510"/>
    </row>
    <row r="43" spans="1:23" x14ac:dyDescent="0.25">
      <c r="A43" s="554">
        <v>3</v>
      </c>
      <c r="B43" s="495" t="str">
        <f t="shared" si="0"/>
        <v>MT</v>
      </c>
      <c r="C43" s="510">
        <f t="shared" si="1"/>
        <v>50663.192796256393</v>
      </c>
      <c r="D43" s="554">
        <v>3</v>
      </c>
      <c r="E43" s="510"/>
      <c r="F43" s="510"/>
      <c r="G43" s="510"/>
      <c r="H43" s="510"/>
      <c r="I43" s="510"/>
      <c r="J43" s="510"/>
      <c r="K43" s="510"/>
      <c r="L43" s="510"/>
      <c r="N43" s="510"/>
      <c r="O43" s="510"/>
      <c r="P43" s="510"/>
      <c r="Q43" s="510"/>
      <c r="R43" s="510"/>
      <c r="S43" s="510"/>
      <c r="T43" s="510"/>
      <c r="U43" s="510"/>
      <c r="V43" s="510"/>
      <c r="W43" s="510"/>
    </row>
    <row r="44" spans="1:23" x14ac:dyDescent="0.25">
      <c r="A44" s="554">
        <v>2</v>
      </c>
      <c r="B44" s="495" t="str">
        <f t="shared" si="0"/>
        <v>SP</v>
      </c>
      <c r="C44" s="510">
        <f t="shared" si="1"/>
        <v>51364.727589512171</v>
      </c>
      <c r="D44" s="554">
        <v>2</v>
      </c>
      <c r="E44" s="510"/>
      <c r="F44" s="510"/>
      <c r="G44" s="510"/>
      <c r="H44" s="510"/>
      <c r="I44" s="510"/>
      <c r="J44" s="510"/>
      <c r="K44" s="510"/>
      <c r="L44" s="510"/>
      <c r="N44" s="510"/>
      <c r="O44" s="510"/>
      <c r="P44" s="510"/>
      <c r="Q44" s="510"/>
      <c r="R44" s="510"/>
      <c r="S44" s="510"/>
      <c r="T44" s="510"/>
      <c r="U44" s="510"/>
      <c r="V44" s="510"/>
      <c r="W44" s="510"/>
    </row>
    <row r="45" spans="1:23" x14ac:dyDescent="0.25">
      <c r="A45" s="554">
        <v>1</v>
      </c>
      <c r="B45" s="495" t="str">
        <f t="shared" si="0"/>
        <v>DF</v>
      </c>
      <c r="C45" s="510">
        <f>LARGE($L$62:$L$88,$A45)</f>
        <v>87016.159932854309</v>
      </c>
      <c r="D45" s="554">
        <v>1</v>
      </c>
      <c r="E45" s="510"/>
      <c r="F45" s="510"/>
      <c r="G45" s="510"/>
      <c r="H45" s="510"/>
      <c r="I45" s="510"/>
      <c r="J45" s="510"/>
      <c r="K45" s="510"/>
      <c r="L45" s="510"/>
      <c r="N45" s="510"/>
      <c r="O45" s="510"/>
      <c r="P45" s="510"/>
      <c r="Q45" s="510"/>
      <c r="R45" s="510"/>
      <c r="S45" s="510"/>
      <c r="T45" s="510"/>
      <c r="U45" s="510"/>
      <c r="V45" s="510"/>
      <c r="W45" s="510"/>
    </row>
    <row r="46" spans="1:23" x14ac:dyDescent="0.25">
      <c r="B46" s="528"/>
      <c r="C46" s="510"/>
      <c r="D46" s="510"/>
      <c r="E46" s="510"/>
      <c r="F46" s="510"/>
      <c r="G46" s="510"/>
      <c r="H46" s="510"/>
      <c r="I46" s="510"/>
      <c r="J46" s="510"/>
      <c r="K46" s="510"/>
      <c r="L46" s="510"/>
      <c r="N46" s="510"/>
      <c r="O46" s="510"/>
      <c r="P46" s="510"/>
      <c r="Q46" s="510"/>
      <c r="R46" s="510"/>
      <c r="S46" s="510"/>
      <c r="T46" s="510"/>
      <c r="U46" s="510"/>
      <c r="V46" s="510"/>
      <c r="W46" s="510"/>
    </row>
    <row r="47" spans="1:23" x14ac:dyDescent="0.25">
      <c r="B47" s="555" t="s">
        <v>122</v>
      </c>
      <c r="C47" s="510"/>
      <c r="D47" s="510"/>
      <c r="E47" s="510"/>
      <c r="F47" s="510"/>
      <c r="G47" s="510"/>
      <c r="H47" s="510"/>
      <c r="I47" s="510"/>
      <c r="J47" s="510"/>
      <c r="K47" s="510"/>
      <c r="L47" s="510"/>
      <c r="N47" s="510"/>
      <c r="O47" s="510"/>
      <c r="P47" s="510"/>
      <c r="Q47" s="510"/>
      <c r="R47" s="510"/>
      <c r="S47" s="510"/>
      <c r="T47" s="510"/>
      <c r="U47" s="510"/>
      <c r="V47" s="510"/>
      <c r="W47" s="510"/>
    </row>
    <row r="48" spans="1:23" x14ac:dyDescent="0.25">
      <c r="A48" s="510"/>
      <c r="B48" s="552" t="s">
        <v>66</v>
      </c>
      <c r="C48" s="493">
        <v>70.697404052038621</v>
      </c>
      <c r="D48" s="510" t="s">
        <v>425</v>
      </c>
      <c r="E48" s="510"/>
      <c r="F48" s="510"/>
      <c r="G48" s="510"/>
      <c r="H48" s="510"/>
      <c r="I48" s="510"/>
      <c r="J48" s="510"/>
      <c r="K48" s="510"/>
      <c r="L48" s="510"/>
      <c r="N48" s="510"/>
      <c r="O48" s="510"/>
      <c r="P48" s="510"/>
      <c r="Q48" s="510"/>
      <c r="R48" s="510"/>
      <c r="S48" s="510"/>
      <c r="T48" s="510"/>
      <c r="U48" s="510"/>
      <c r="V48" s="510"/>
      <c r="W48" s="510"/>
    </row>
    <row r="49" spans="1:23" x14ac:dyDescent="0.25">
      <c r="A49" s="510"/>
      <c r="B49" s="549" t="s">
        <v>69</v>
      </c>
      <c r="C49" s="493">
        <v>81.641490150840653</v>
      </c>
      <c r="D49" s="510" t="s">
        <v>425</v>
      </c>
      <c r="E49" s="510"/>
      <c r="F49" s="510"/>
      <c r="G49" s="510"/>
      <c r="H49" s="510"/>
      <c r="I49" s="510"/>
      <c r="J49" s="510"/>
      <c r="K49" s="510"/>
      <c r="L49" s="510"/>
      <c r="N49" s="510"/>
      <c r="O49" s="510"/>
      <c r="P49" s="510"/>
      <c r="Q49" s="510"/>
      <c r="R49" s="510"/>
      <c r="S49" s="510"/>
      <c r="T49" s="510"/>
      <c r="U49" s="510"/>
      <c r="V49" s="510"/>
      <c r="W49" s="510"/>
    </row>
    <row r="50" spans="1:23" x14ac:dyDescent="0.25">
      <c r="A50" s="556"/>
      <c r="B50" s="495" t="s">
        <v>72</v>
      </c>
      <c r="C50" s="493">
        <v>55.629425923980278</v>
      </c>
      <c r="D50" s="554">
        <v>22</v>
      </c>
      <c r="E50" s="510"/>
      <c r="F50" s="510"/>
      <c r="G50" s="510"/>
      <c r="H50" s="510"/>
      <c r="I50" s="510"/>
      <c r="J50" s="510"/>
      <c r="K50" s="510"/>
      <c r="L50" s="510"/>
      <c r="N50" s="510"/>
      <c r="O50" s="510"/>
      <c r="P50" s="510"/>
      <c r="Q50" s="510"/>
      <c r="R50" s="510"/>
      <c r="S50" s="510"/>
      <c r="T50" s="510"/>
      <c r="U50" s="510"/>
      <c r="V50" s="510"/>
      <c r="W50" s="510"/>
    </row>
    <row r="51" spans="1:23" x14ac:dyDescent="0.25">
      <c r="A51" s="510"/>
      <c r="B51" s="495" t="s">
        <v>431</v>
      </c>
      <c r="C51" s="493">
        <v>88.228327814610296</v>
      </c>
      <c r="D51" s="554">
        <v>6</v>
      </c>
      <c r="E51" s="510"/>
      <c r="F51" s="510"/>
      <c r="G51" s="510"/>
      <c r="H51" s="510"/>
      <c r="I51" s="510"/>
      <c r="J51" s="510"/>
      <c r="K51" s="510"/>
      <c r="L51" s="510"/>
      <c r="N51" s="510"/>
      <c r="O51" s="510"/>
      <c r="P51" s="510"/>
      <c r="Q51" s="510"/>
      <c r="R51" s="510"/>
      <c r="S51" s="510"/>
      <c r="T51" s="510"/>
      <c r="U51" s="510"/>
      <c r="V51" s="510"/>
      <c r="W51" s="510"/>
    </row>
    <row r="52" spans="1:23" x14ac:dyDescent="0.25">
      <c r="A52" s="510"/>
      <c r="B52" s="495" t="s">
        <v>399</v>
      </c>
      <c r="C52" s="493">
        <v>90.755912314966707</v>
      </c>
      <c r="D52" s="554">
        <v>5</v>
      </c>
      <c r="E52" s="351"/>
      <c r="F52" s="351"/>
      <c r="G52" s="351"/>
      <c r="H52" s="351"/>
      <c r="I52" s="351"/>
      <c r="J52" s="351"/>
      <c r="K52" s="351"/>
      <c r="L52" s="351"/>
      <c r="N52" s="351"/>
      <c r="O52" s="351"/>
      <c r="P52" s="351"/>
      <c r="Q52" s="351"/>
      <c r="R52" s="351"/>
      <c r="S52" s="351"/>
      <c r="T52" s="351"/>
      <c r="U52" s="351"/>
      <c r="V52" s="351"/>
      <c r="W52" s="351"/>
    </row>
    <row r="53" spans="1:23" x14ac:dyDescent="0.25">
      <c r="A53" s="510"/>
      <c r="B53" s="495" t="s">
        <v>74</v>
      </c>
      <c r="C53" s="493">
        <v>91.309001111440139</v>
      </c>
      <c r="D53" s="554">
        <v>4</v>
      </c>
      <c r="E53" s="351"/>
      <c r="F53" s="351"/>
      <c r="G53" s="351"/>
      <c r="H53" s="351"/>
      <c r="I53" s="351"/>
      <c r="J53" s="351"/>
      <c r="K53" s="351"/>
      <c r="L53" s="351"/>
      <c r="N53" s="351"/>
      <c r="O53" s="351"/>
      <c r="P53" s="351"/>
      <c r="Q53" s="351"/>
      <c r="R53" s="351"/>
      <c r="S53" s="351"/>
      <c r="T53" s="351"/>
      <c r="U53" s="351"/>
      <c r="V53" s="351"/>
      <c r="W53" s="351"/>
    </row>
    <row r="54" spans="1:23" x14ac:dyDescent="0.25">
      <c r="A54" s="510"/>
      <c r="B54" s="495" t="s">
        <v>1183</v>
      </c>
      <c r="C54" s="493">
        <v>97.586154324901827</v>
      </c>
      <c r="D54" s="554">
        <v>3</v>
      </c>
      <c r="E54" s="351"/>
      <c r="F54" s="351"/>
      <c r="G54" s="351"/>
      <c r="H54" s="351"/>
      <c r="I54" s="351"/>
      <c r="J54" s="351"/>
      <c r="K54" s="351"/>
      <c r="L54" s="351"/>
      <c r="N54" s="351"/>
      <c r="O54" s="351"/>
      <c r="P54" s="351"/>
      <c r="Q54" s="351"/>
      <c r="R54" s="351"/>
      <c r="S54" s="351"/>
      <c r="T54" s="351"/>
      <c r="U54" s="351"/>
      <c r="V54" s="351"/>
      <c r="W54" s="351"/>
    </row>
    <row r="55" spans="1:23" x14ac:dyDescent="0.25">
      <c r="A55" s="510"/>
      <c r="B55" s="495" t="s">
        <v>345</v>
      </c>
      <c r="C55" s="493">
        <v>101.48550796254425</v>
      </c>
      <c r="D55" s="554">
        <v>2</v>
      </c>
      <c r="E55" s="351"/>
      <c r="F55" s="351"/>
      <c r="G55" s="351"/>
      <c r="H55" s="351"/>
      <c r="I55" s="351"/>
      <c r="J55" s="351"/>
      <c r="K55" s="351"/>
      <c r="L55" s="351"/>
      <c r="N55" s="351"/>
      <c r="O55" s="351"/>
      <c r="P55" s="351"/>
      <c r="Q55" s="351"/>
      <c r="R55" s="351"/>
      <c r="S55" s="351"/>
      <c r="T55" s="351"/>
      <c r="U55" s="351"/>
      <c r="V55" s="351"/>
      <c r="W55" s="351"/>
    </row>
    <row r="56" spans="1:23" x14ac:dyDescent="0.25">
      <c r="A56" s="510"/>
      <c r="B56" s="495" t="s">
        <v>368</v>
      </c>
      <c r="C56" s="493">
        <v>104.57385610134571</v>
      </c>
      <c r="D56" s="554">
        <v>1</v>
      </c>
      <c r="E56" s="351"/>
      <c r="F56" s="351"/>
      <c r="G56" s="351"/>
      <c r="H56" s="351"/>
      <c r="I56" s="351"/>
      <c r="J56" s="351"/>
      <c r="K56" s="351"/>
      <c r="L56" s="351"/>
      <c r="N56" s="351"/>
      <c r="O56" s="351"/>
      <c r="P56" s="351"/>
      <c r="Q56" s="351"/>
      <c r="R56" s="351"/>
      <c r="S56" s="351"/>
      <c r="T56" s="351"/>
      <c r="U56" s="351"/>
      <c r="V56" s="351"/>
      <c r="W56" s="351"/>
    </row>
    <row r="57" spans="1:23" x14ac:dyDescent="0.25">
      <c r="B57" s="528"/>
      <c r="C57" s="510"/>
      <c r="D57" s="510"/>
      <c r="E57" s="351"/>
      <c r="F57" s="351"/>
      <c r="G57" s="351"/>
      <c r="H57" s="351"/>
      <c r="I57" s="351"/>
      <c r="J57" s="351"/>
      <c r="K57" s="351"/>
      <c r="L57" s="351"/>
      <c r="N57" s="351"/>
      <c r="O57" s="351"/>
      <c r="P57" s="351"/>
      <c r="Q57" s="351"/>
      <c r="R57" s="351"/>
      <c r="S57" s="351"/>
      <c r="T57" s="351"/>
      <c r="U57" s="351"/>
      <c r="V57" s="351"/>
      <c r="W57" s="351"/>
    </row>
    <row r="58" spans="1:23" x14ac:dyDescent="0.25">
      <c r="A58" s="533"/>
      <c r="B58" s="711" t="s">
        <v>123</v>
      </c>
      <c r="C58" s="712"/>
      <c r="D58" s="712"/>
      <c r="E58" s="712"/>
      <c r="F58" s="712"/>
      <c r="G58" s="712"/>
      <c r="H58" s="712"/>
      <c r="I58" s="712"/>
      <c r="J58" s="712"/>
      <c r="K58" s="712"/>
      <c r="L58" s="713"/>
      <c r="N58" s="481"/>
      <c r="O58" s="481"/>
      <c r="P58" s="351"/>
      <c r="Q58" s="351"/>
      <c r="R58" s="351"/>
      <c r="S58" s="351"/>
      <c r="T58" s="351"/>
      <c r="U58" s="351"/>
      <c r="V58" s="351"/>
      <c r="W58" s="351"/>
    </row>
    <row r="59" spans="1:23" x14ac:dyDescent="0.25">
      <c r="A59" s="535"/>
      <c r="B59" s="536">
        <v>2010</v>
      </c>
      <c r="C59" s="536">
        <v>2011</v>
      </c>
      <c r="D59" s="536">
        <v>2012</v>
      </c>
      <c r="E59" s="536">
        <v>2013</v>
      </c>
      <c r="F59" s="536">
        <v>2014</v>
      </c>
      <c r="G59" s="536">
        <v>2015</v>
      </c>
      <c r="H59" s="536">
        <v>2016</v>
      </c>
      <c r="I59" s="536">
        <v>2017</v>
      </c>
      <c r="J59" s="536">
        <v>2018</v>
      </c>
      <c r="K59" s="536">
        <v>2019</v>
      </c>
      <c r="L59" s="536">
        <v>2020</v>
      </c>
      <c r="N59" s="536" t="s">
        <v>2661</v>
      </c>
      <c r="O59" s="534" t="s">
        <v>64</v>
      </c>
      <c r="P59" s="351"/>
      <c r="Q59" s="351"/>
      <c r="R59" s="351"/>
      <c r="S59" s="351"/>
      <c r="T59" s="351"/>
      <c r="U59" s="351"/>
      <c r="V59" s="351"/>
      <c r="W59" s="351"/>
    </row>
    <row r="60" spans="1:23" x14ac:dyDescent="0.25">
      <c r="A60" s="538" t="s">
        <v>5</v>
      </c>
      <c r="B60" s="539">
        <f t="shared" ref="B60:L60" si="2">B98*1000000/S98</f>
        <v>21052.304737595183</v>
      </c>
      <c r="C60" s="539">
        <f t="shared" si="2"/>
        <v>22610.179335557004</v>
      </c>
      <c r="D60" s="539">
        <f t="shared" si="2"/>
        <v>24208.869067961557</v>
      </c>
      <c r="E60" s="539">
        <f t="shared" si="2"/>
        <v>25108.309742378478</v>
      </c>
      <c r="F60" s="539">
        <f t="shared" si="2"/>
        <v>26846.673155153316</v>
      </c>
      <c r="G60" s="539">
        <f t="shared" si="2"/>
        <v>28640.355661053924</v>
      </c>
      <c r="H60" s="539">
        <f t="shared" si="2"/>
        <v>30716.251236731783</v>
      </c>
      <c r="I60" s="539">
        <f t="shared" si="2"/>
        <v>31601.753455846549</v>
      </c>
      <c r="J60" s="539">
        <f t="shared" si="2"/>
        <v>32889.703302481663</v>
      </c>
      <c r="K60" s="539">
        <f t="shared" si="2"/>
        <v>34009.539745071437</v>
      </c>
      <c r="L60" s="539">
        <f t="shared" si="2"/>
        <v>35935.737680199316</v>
      </c>
      <c r="M60" s="537" t="s">
        <v>66</v>
      </c>
      <c r="N60" s="557">
        <f>((L60/$B60)-1)*100</f>
        <v>70.697404052038621</v>
      </c>
      <c r="O60" s="557" t="s">
        <v>425</v>
      </c>
      <c r="P60" s="351"/>
      <c r="Q60" s="351"/>
      <c r="R60" s="544" t="s">
        <v>5</v>
      </c>
      <c r="S60" s="561">
        <f>N60</f>
        <v>70.697404052038621</v>
      </c>
      <c r="T60" s="563" t="s">
        <v>425</v>
      </c>
      <c r="U60" s="351"/>
      <c r="V60" s="351"/>
      <c r="W60" s="351"/>
    </row>
    <row r="61" spans="1:23" x14ac:dyDescent="0.25">
      <c r="A61" s="547" t="s">
        <v>6</v>
      </c>
      <c r="B61" s="548">
        <f t="shared" ref="B61:B92" si="3">B99*1000000/S99</f>
        <v>10356.729624484984</v>
      </c>
      <c r="C61" s="548">
        <f t="shared" ref="C61:C92" si="4">C99*1000000/T99</f>
        <v>11018.950959299304</v>
      </c>
      <c r="D61" s="548">
        <f t="shared" ref="D61:D92" si="5">D99*1000000/U99</f>
        <v>11887.506445442286</v>
      </c>
      <c r="E61" s="548">
        <f t="shared" ref="E61:E92" si="6">E99*1000000/V99</f>
        <v>12363.121810242079</v>
      </c>
      <c r="F61" s="548">
        <f t="shared" ref="F61:F92" si="7">F99*1000000/W99</f>
        <v>13268.41529194471</v>
      </c>
      <c r="G61" s="548">
        <f t="shared" ref="G61:G92" si="8">G99*1000000/X99</f>
        <v>14374.35688723446</v>
      </c>
      <c r="H61" s="548">
        <f t="shared" ref="H61:H92" si="9">H99*1000000/Y99</f>
        <v>15842.937417269071</v>
      </c>
      <c r="I61" s="548">
        <f t="shared" ref="I61:I92" si="10">I99*1000000/Z99</f>
        <v>16443.803072968032</v>
      </c>
      <c r="J61" s="548">
        <f t="shared" ref="J61:J92" si="11">J99*1000000/AA99</f>
        <v>17171.779983557321</v>
      </c>
      <c r="K61" s="548">
        <f t="shared" ref="K61:K92" si="12">K99*1000000/AB99</f>
        <v>17601.581480844405</v>
      </c>
      <c r="L61" s="548">
        <f t="shared" ref="L61:L92" si="13">L99*1000000/AC99</f>
        <v>18812.118020808088</v>
      </c>
      <c r="M61" s="546" t="s">
        <v>69</v>
      </c>
      <c r="N61" s="558">
        <f t="shared" ref="N61:N92" si="14">((L61/$B61)-1)*100</f>
        <v>81.641490150840653</v>
      </c>
      <c r="O61" s="558" t="s">
        <v>425</v>
      </c>
      <c r="P61" s="351"/>
      <c r="Q61" s="351"/>
      <c r="R61" s="560" t="s">
        <v>6</v>
      </c>
      <c r="S61" s="562">
        <f>N61</f>
        <v>81.641490150840653</v>
      </c>
      <c r="T61" s="564" t="s">
        <v>425</v>
      </c>
      <c r="U61" s="351"/>
      <c r="V61" s="351"/>
      <c r="W61" s="351"/>
    </row>
    <row r="62" spans="1:23" x14ac:dyDescent="0.25">
      <c r="A62" s="540" t="s">
        <v>7</v>
      </c>
      <c r="B62" s="539">
        <f t="shared" si="3"/>
        <v>12583.141773202187</v>
      </c>
      <c r="C62" s="539">
        <f t="shared" si="4"/>
        <v>13092.286874212803</v>
      </c>
      <c r="D62" s="539">
        <f t="shared" si="5"/>
        <v>14414.144552033536</v>
      </c>
      <c r="E62" s="539">
        <f t="shared" si="6"/>
        <v>14759.050024108725</v>
      </c>
      <c r="F62" s="539">
        <f t="shared" si="7"/>
        <v>15413.805766089466</v>
      </c>
      <c r="G62" s="539">
        <f t="shared" si="8"/>
        <v>16228.974116401803</v>
      </c>
      <c r="H62" s="539">
        <f t="shared" si="9"/>
        <v>17083.870455102649</v>
      </c>
      <c r="I62" s="539">
        <f t="shared" si="10"/>
        <v>17918.651857169065</v>
      </c>
      <c r="J62" s="539">
        <f t="shared" si="11"/>
        <v>18911.412893770674</v>
      </c>
      <c r="K62" s="539">
        <f t="shared" si="12"/>
        <v>19246.842563200484</v>
      </c>
      <c r="L62" s="539">
        <f t="shared" si="13"/>
        <v>19583.071304835117</v>
      </c>
      <c r="M62" s="537" t="s">
        <v>72</v>
      </c>
      <c r="N62" s="557">
        <f t="shared" si="14"/>
        <v>55.629425923980278</v>
      </c>
      <c r="O62" s="559">
        <f>_xlfn.RANK.EQ($N62,$N$62:$N$88,0)</f>
        <v>22</v>
      </c>
      <c r="P62" s="351"/>
      <c r="Q62" s="351"/>
      <c r="R62" s="545" t="s">
        <v>7</v>
      </c>
      <c r="S62" s="561">
        <f>N62</f>
        <v>55.629425923980278</v>
      </c>
      <c r="T62" s="565">
        <f>O62</f>
        <v>22</v>
      </c>
      <c r="U62" s="351"/>
      <c r="V62" s="351"/>
      <c r="W62" s="351"/>
    </row>
    <row r="63" spans="1:23" x14ac:dyDescent="0.25">
      <c r="A63" s="540" t="s">
        <v>8</v>
      </c>
      <c r="B63" s="539">
        <f t="shared" si="3"/>
        <v>17001.204670878855</v>
      </c>
      <c r="C63" s="539">
        <f t="shared" si="4"/>
        <v>18446.407901191098</v>
      </c>
      <c r="D63" s="539">
        <f t="shared" si="5"/>
        <v>19325.632371354459</v>
      </c>
      <c r="E63" s="539">
        <f t="shared" si="6"/>
        <v>18225.378104532268</v>
      </c>
      <c r="F63" s="539">
        <f t="shared" si="7"/>
        <v>18990.358815380991</v>
      </c>
      <c r="G63" s="539">
        <f t="shared" si="8"/>
        <v>20827.716347366957</v>
      </c>
      <c r="H63" s="539">
        <f t="shared" si="9"/>
        <v>23196.773878697997</v>
      </c>
      <c r="I63" s="539">
        <f t="shared" si="10"/>
        <v>24022.779294641434</v>
      </c>
      <c r="J63" s="539">
        <f t="shared" si="11"/>
        <v>24676.413006294075</v>
      </c>
      <c r="K63" s="539">
        <f t="shared" si="12"/>
        <v>25328.187390630261</v>
      </c>
      <c r="L63" s="539">
        <f t="shared" si="13"/>
        <v>28722.454968764367</v>
      </c>
      <c r="M63" s="537" t="s">
        <v>342</v>
      </c>
      <c r="N63" s="557">
        <f t="shared" si="14"/>
        <v>68.943645610964793</v>
      </c>
      <c r="O63" s="559">
        <f t="shared" ref="O63:O88" si="15">_xlfn.RANK.EQ($N63,$N$62:$N$88,0)</f>
        <v>17</v>
      </c>
      <c r="P63" s="351"/>
      <c r="Q63" s="351"/>
      <c r="R63" s="545" t="e">
        <f t="shared" ref="R63:R67" ca="1" si="16">_xlfn.XLOOKUP(S63,$N$62:$N$88,$A$62:$A$88)</f>
        <v>#NAME?</v>
      </c>
      <c r="S63" s="561">
        <f t="shared" ref="S63:S67" si="17">LARGE($N$62:$N$88,T63)</f>
        <v>88.228327814610296</v>
      </c>
      <c r="T63" s="563">
        <v>6</v>
      </c>
      <c r="U63" s="351"/>
      <c r="V63" s="351"/>
      <c r="W63" s="351"/>
    </row>
    <row r="64" spans="1:23" x14ac:dyDescent="0.25">
      <c r="A64" s="540" t="s">
        <v>9</v>
      </c>
      <c r="B64" s="539">
        <f t="shared" si="3"/>
        <v>12516.339666066269</v>
      </c>
      <c r="C64" s="539">
        <f t="shared" si="4"/>
        <v>12641.364510967123</v>
      </c>
      <c r="D64" s="539">
        <f t="shared" si="5"/>
        <v>13266.094820048731</v>
      </c>
      <c r="E64" s="539">
        <f t="shared" si="6"/>
        <v>14345.38468060539</v>
      </c>
      <c r="F64" s="539">
        <f t="shared" si="7"/>
        <v>15838.579454895258</v>
      </c>
      <c r="G64" s="539">
        <f t="shared" si="8"/>
        <v>16004.282597393038</v>
      </c>
      <c r="H64" s="539">
        <f t="shared" si="9"/>
        <v>16291.65120558259</v>
      </c>
      <c r="I64" s="539">
        <f t="shared" si="10"/>
        <v>16609.855216532822</v>
      </c>
      <c r="J64" s="539">
        <f t="shared" si="11"/>
        <v>16937.890039406135</v>
      </c>
      <c r="K64" s="539">
        <f t="shared" si="12"/>
        <v>16981.800895053671</v>
      </c>
      <c r="L64" s="539">
        <f t="shared" si="13"/>
        <v>18420.260979031926</v>
      </c>
      <c r="M64" s="537" t="s">
        <v>1184</v>
      </c>
      <c r="N64" s="557">
        <f t="shared" si="14"/>
        <v>47.169711516954905</v>
      </c>
      <c r="O64" s="559">
        <f t="shared" si="15"/>
        <v>23</v>
      </c>
      <c r="P64" s="351"/>
      <c r="Q64" s="351"/>
      <c r="R64" s="545" t="e">
        <f t="shared" ca="1" si="16"/>
        <v>#NAME?</v>
      </c>
      <c r="S64" s="561">
        <f t="shared" si="17"/>
        <v>90.755912314966707</v>
      </c>
      <c r="T64" s="563">
        <v>5</v>
      </c>
      <c r="U64" s="351"/>
      <c r="V64" s="351"/>
      <c r="W64" s="351"/>
    </row>
    <row r="65" spans="1:23" x14ac:dyDescent="0.25">
      <c r="A65" s="540" t="s">
        <v>10</v>
      </c>
      <c r="B65" s="539">
        <f t="shared" si="3"/>
        <v>20044.879680362872</v>
      </c>
      <c r="C65" s="539">
        <f t="shared" si="4"/>
        <v>20763.076950069481</v>
      </c>
      <c r="D65" s="539">
        <f t="shared" si="5"/>
        <v>20613.264370760844</v>
      </c>
      <c r="E65" s="539">
        <f t="shared" si="6"/>
        <v>21412.350834604571</v>
      </c>
      <c r="F65" s="539">
        <f t="shared" si="7"/>
        <v>21912.822132491197</v>
      </c>
      <c r="G65" s="539">
        <f t="shared" si="8"/>
        <v>22767.334953012785</v>
      </c>
      <c r="H65" s="539">
        <f t="shared" si="9"/>
        <v>24730.360981122336</v>
      </c>
      <c r="I65" s="539">
        <f t="shared" si="10"/>
        <v>24238.648568996818</v>
      </c>
      <c r="J65" s="539">
        <f t="shared" si="11"/>
        <v>24661.185292381215</v>
      </c>
      <c r="K65" s="539">
        <f t="shared" si="12"/>
        <v>25660.128716161496</v>
      </c>
      <c r="L65" s="539">
        <f t="shared" si="13"/>
        <v>27572.962275140555</v>
      </c>
      <c r="M65" s="537" t="s">
        <v>430</v>
      </c>
      <c r="N65" s="557">
        <f t="shared" si="14"/>
        <v>37.556137601327833</v>
      </c>
      <c r="O65" s="559">
        <f t="shared" si="15"/>
        <v>26</v>
      </c>
      <c r="P65" s="351"/>
      <c r="Q65" s="351"/>
      <c r="R65" s="545" t="e">
        <f t="shared" ca="1" si="16"/>
        <v>#NAME?</v>
      </c>
      <c r="S65" s="561">
        <f t="shared" si="17"/>
        <v>91.309001111440139</v>
      </c>
      <c r="T65" s="563">
        <v>4</v>
      </c>
      <c r="U65" s="351"/>
      <c r="V65" s="351"/>
      <c r="W65" s="351"/>
    </row>
    <row r="66" spans="1:23" x14ac:dyDescent="0.25">
      <c r="A66" s="540" t="s">
        <v>11</v>
      </c>
      <c r="B66" s="539">
        <f t="shared" si="3"/>
        <v>19183.697852350415</v>
      </c>
      <c r="C66" s="539">
        <f t="shared" si="4"/>
        <v>20050.144654959189</v>
      </c>
      <c r="D66" s="539">
        <f t="shared" si="5"/>
        <v>19793.095588062628</v>
      </c>
      <c r="E66" s="539">
        <f t="shared" si="6"/>
        <v>21088.937147062061</v>
      </c>
      <c r="F66" s="539">
        <f t="shared" si="7"/>
        <v>21853.723054355927</v>
      </c>
      <c r="G66" s="539">
        <f t="shared" si="8"/>
        <v>22642.354145071757</v>
      </c>
      <c r="H66" s="539">
        <f t="shared" si="9"/>
        <v>23892.285210919363</v>
      </c>
      <c r="I66" s="539">
        <f t="shared" si="10"/>
        <v>25220.215409903525</v>
      </c>
      <c r="J66" s="539">
        <f t="shared" si="11"/>
        <v>24101.511144355114</v>
      </c>
      <c r="K66" s="539">
        <f t="shared" si="12"/>
        <v>23622.896095108121</v>
      </c>
      <c r="L66" s="539">
        <f t="shared" si="13"/>
        <v>25387.766260073691</v>
      </c>
      <c r="M66" s="537" t="s">
        <v>342</v>
      </c>
      <c r="N66" s="557">
        <f t="shared" si="14"/>
        <v>32.340315488044169</v>
      </c>
      <c r="O66" s="559">
        <f t="shared" si="15"/>
        <v>27</v>
      </c>
      <c r="P66" s="351"/>
      <c r="Q66" s="351"/>
      <c r="R66" s="545" t="e">
        <f t="shared" ca="1" si="16"/>
        <v>#NAME?</v>
      </c>
      <c r="S66" s="561">
        <f t="shared" si="17"/>
        <v>97.586154324901827</v>
      </c>
      <c r="T66" s="563">
        <v>3</v>
      </c>
      <c r="U66" s="351"/>
      <c r="V66" s="351"/>
      <c r="W66" s="351"/>
    </row>
    <row r="67" spans="1:23" x14ac:dyDescent="0.25">
      <c r="A67" s="540" t="s">
        <v>12</v>
      </c>
      <c r="B67" s="539">
        <f t="shared" si="3"/>
        <v>12331.713706912964</v>
      </c>
      <c r="C67" s="539">
        <f t="shared" si="4"/>
        <v>13946.049008919947</v>
      </c>
      <c r="D67" s="539">
        <f t="shared" si="5"/>
        <v>14465.462021276719</v>
      </c>
      <c r="E67" s="539">
        <f t="shared" si="6"/>
        <v>15615.338979012266</v>
      </c>
      <c r="F67" s="539">
        <f t="shared" si="7"/>
        <v>15222.939912557829</v>
      </c>
      <c r="G67" s="539">
        <f t="shared" si="8"/>
        <v>15938.87062850101</v>
      </c>
      <c r="H67" s="539">
        <f t="shared" si="9"/>
        <v>17302.238562667248</v>
      </c>
      <c r="I67" s="539">
        <f t="shared" si="10"/>
        <v>18630.674185440785</v>
      </c>
      <c r="J67" s="539">
        <f t="shared" si="11"/>
        <v>18481.175253536141</v>
      </c>
      <c r="K67" s="539">
        <f t="shared" si="12"/>
        <v>20697.899627189803</v>
      </c>
      <c r="L67" s="539">
        <f t="shared" si="13"/>
        <v>24846.616002860279</v>
      </c>
      <c r="M67" s="537" t="s">
        <v>345</v>
      </c>
      <c r="N67" s="557">
        <f t="shared" si="14"/>
        <v>101.48550796254425</v>
      </c>
      <c r="O67" s="559">
        <f t="shared" si="15"/>
        <v>2</v>
      </c>
      <c r="P67" s="351"/>
      <c r="Q67" s="351"/>
      <c r="R67" s="545" t="e">
        <f t="shared" ca="1" si="16"/>
        <v>#NAME?</v>
      </c>
      <c r="S67" s="561">
        <f t="shared" si="17"/>
        <v>101.48550796254425</v>
      </c>
      <c r="T67" s="563">
        <v>2</v>
      </c>
      <c r="U67" s="351"/>
      <c r="V67" s="351"/>
      <c r="W67" s="351"/>
    </row>
    <row r="68" spans="1:23" x14ac:dyDescent="0.25">
      <c r="A68" s="540" t="s">
        <v>13</v>
      </c>
      <c r="B68" s="539">
        <f t="shared" si="3"/>
        <v>13579.234892059887</v>
      </c>
      <c r="C68" s="539">
        <f t="shared" si="4"/>
        <v>14630.047688721186</v>
      </c>
      <c r="D68" s="539">
        <f t="shared" si="5"/>
        <v>15521.015538790129</v>
      </c>
      <c r="E68" s="539">
        <f t="shared" si="6"/>
        <v>16359.691937549645</v>
      </c>
      <c r="F68" s="539">
        <f t="shared" si="7"/>
        <v>16536.277159461482</v>
      </c>
      <c r="G68" s="539">
        <f t="shared" si="8"/>
        <v>17721.453793411289</v>
      </c>
      <c r="H68" s="539">
        <f t="shared" si="9"/>
        <v>18884.162673351235</v>
      </c>
      <c r="I68" s="539">
        <f t="shared" si="10"/>
        <v>19650.336853893925</v>
      </c>
      <c r="J68" s="539">
        <f t="shared" si="11"/>
        <v>20037.909297052582</v>
      </c>
      <c r="K68" s="539">
        <f t="shared" si="12"/>
        <v>20011.628404086696</v>
      </c>
      <c r="L68" s="539">
        <f t="shared" si="13"/>
        <v>21431.530698372575</v>
      </c>
      <c r="M68" s="537" t="s">
        <v>430</v>
      </c>
      <c r="N68" s="557">
        <f t="shared" si="14"/>
        <v>57.82576020467927</v>
      </c>
      <c r="O68" s="559">
        <f t="shared" si="15"/>
        <v>20</v>
      </c>
      <c r="P68" s="351"/>
      <c r="Q68" s="351"/>
      <c r="R68" s="545" t="e">
        <f ca="1">_xlfn.XLOOKUP(S68,$N$62:$N$88,$A$62:$A$88)</f>
        <v>#NAME?</v>
      </c>
      <c r="S68" s="561">
        <f>LARGE($N$62:$N$88,T68)</f>
        <v>104.57385610134571</v>
      </c>
      <c r="T68" s="563">
        <v>1</v>
      </c>
      <c r="U68" s="351"/>
      <c r="V68" s="351"/>
      <c r="W68" s="351"/>
    </row>
    <row r="69" spans="1:23" x14ac:dyDescent="0.25">
      <c r="A69" s="540" t="s">
        <v>14</v>
      </c>
      <c r="B69" s="539">
        <f t="shared" si="3"/>
        <v>15131.561688995336</v>
      </c>
      <c r="C69" s="539">
        <f t="shared" si="4"/>
        <v>15357.847686092842</v>
      </c>
      <c r="D69" s="539">
        <f t="shared" si="5"/>
        <v>16265.779132537864</v>
      </c>
      <c r="E69" s="539">
        <f t="shared" si="6"/>
        <v>17554.817896331188</v>
      </c>
      <c r="F69" s="539">
        <f t="shared" si="7"/>
        <v>17965.290826235338</v>
      </c>
      <c r="G69" s="539">
        <f t="shared" si="8"/>
        <v>19687.301915697415</v>
      </c>
      <c r="H69" s="539">
        <f t="shared" si="9"/>
        <v>22150.255214920351</v>
      </c>
      <c r="I69" s="539">
        <f t="shared" si="10"/>
        <v>22934.186493203419</v>
      </c>
      <c r="J69" s="539">
        <f t="shared" si="11"/>
        <v>23419.914188256709</v>
      </c>
      <c r="K69" s="539">
        <f t="shared" si="12"/>
        <v>24285.075885709448</v>
      </c>
      <c r="L69" s="539">
        <f t="shared" si="13"/>
        <v>27448.425162550015</v>
      </c>
      <c r="M69" s="537" t="s">
        <v>344</v>
      </c>
      <c r="N69" s="557">
        <f t="shared" si="14"/>
        <v>81.398494925426704</v>
      </c>
      <c r="O69" s="559">
        <f t="shared" si="15"/>
        <v>9</v>
      </c>
      <c r="P69" s="351"/>
      <c r="Q69" s="351"/>
      <c r="R69" s="351"/>
      <c r="S69" s="351"/>
      <c r="T69" s="351"/>
      <c r="U69" s="351"/>
      <c r="V69" s="351"/>
      <c r="W69" s="351"/>
    </row>
    <row r="70" spans="1:23" x14ac:dyDescent="0.25">
      <c r="A70" s="540" t="s">
        <v>15</v>
      </c>
      <c r="B70" s="539">
        <f t="shared" si="3"/>
        <v>8319.8921681047723</v>
      </c>
      <c r="C70" s="539">
        <f t="shared" si="4"/>
        <v>8691.935447223439</v>
      </c>
      <c r="D70" s="539">
        <f t="shared" si="5"/>
        <v>9572.3461086609113</v>
      </c>
      <c r="E70" s="539">
        <f t="shared" si="6"/>
        <v>10029.651210965811</v>
      </c>
      <c r="F70" s="539">
        <f t="shared" si="7"/>
        <v>10863.283600542325</v>
      </c>
      <c r="G70" s="539">
        <f t="shared" si="8"/>
        <v>11477.968993911734</v>
      </c>
      <c r="H70" s="539">
        <f t="shared" si="9"/>
        <v>13123.946405312397</v>
      </c>
      <c r="I70" s="539">
        <f t="shared" si="10"/>
        <v>12992.135680731049</v>
      </c>
      <c r="J70" s="539">
        <f t="shared" si="11"/>
        <v>13780.484588081856</v>
      </c>
      <c r="K70" s="539">
        <f t="shared" si="12"/>
        <v>13493.59896313719</v>
      </c>
      <c r="L70" s="539">
        <f t="shared" si="13"/>
        <v>15027.688360992288</v>
      </c>
      <c r="M70" s="537" t="s">
        <v>343</v>
      </c>
      <c r="N70" s="557">
        <f t="shared" si="14"/>
        <v>80.62359532257635</v>
      </c>
      <c r="O70" s="559">
        <f t="shared" si="15"/>
        <v>12</v>
      </c>
      <c r="P70" s="351"/>
      <c r="Q70" s="351"/>
      <c r="R70" s="351"/>
      <c r="S70" s="351"/>
      <c r="T70" s="351"/>
      <c r="U70" s="351"/>
      <c r="V70" s="351"/>
      <c r="W70" s="351"/>
    </row>
    <row r="71" spans="1:23" x14ac:dyDescent="0.25">
      <c r="A71" s="540" t="s">
        <v>16</v>
      </c>
      <c r="B71" s="539">
        <f t="shared" si="3"/>
        <v>8400.2436458032007</v>
      </c>
      <c r="C71" s="539">
        <f t="shared" si="4"/>
        <v>9240.2436083586217</v>
      </c>
      <c r="D71" s="539">
        <f t="shared" si="5"/>
        <v>9547.7737861112273</v>
      </c>
      <c r="E71" s="539">
        <f t="shared" si="6"/>
        <v>10118.357441473276</v>
      </c>
      <c r="F71" s="539">
        <f t="shared" si="7"/>
        <v>11544.022770961994</v>
      </c>
      <c r="G71" s="539">
        <f t="shared" si="8"/>
        <v>12080.723293066694</v>
      </c>
      <c r="H71" s="539">
        <f t="shared" si="9"/>
        <v>13607.595433252331</v>
      </c>
      <c r="I71" s="539">
        <f t="shared" si="10"/>
        <v>13804.331426135692</v>
      </c>
      <c r="J71" s="539">
        <f t="shared" si="11"/>
        <v>14804.182295319648</v>
      </c>
      <c r="K71" s="539">
        <f t="shared" si="12"/>
        <v>15558.151718704989</v>
      </c>
      <c r="L71" s="539">
        <f t="shared" si="13"/>
        <v>17184.702348127877</v>
      </c>
      <c r="M71" s="537" t="s">
        <v>368</v>
      </c>
      <c r="N71" s="557">
        <f t="shared" si="14"/>
        <v>104.57385610134571</v>
      </c>
      <c r="O71" s="559">
        <f t="shared" si="15"/>
        <v>1</v>
      </c>
      <c r="P71" s="351"/>
      <c r="Q71" s="351"/>
      <c r="R71" s="351"/>
      <c r="S71" s="351"/>
      <c r="T71" s="351"/>
      <c r="U71" s="351"/>
      <c r="V71" s="351"/>
      <c r="W71" s="351"/>
    </row>
    <row r="72" spans="1:23" x14ac:dyDescent="0.25">
      <c r="A72" s="540" t="s">
        <v>17</v>
      </c>
      <c r="B72" s="539">
        <f t="shared" si="3"/>
        <v>9964.8488489321626</v>
      </c>
      <c r="C72" s="539">
        <f t="shared" si="4"/>
        <v>10739.96110773313</v>
      </c>
      <c r="D72" s="539">
        <f t="shared" si="5"/>
        <v>11324.30646368727</v>
      </c>
      <c r="E72" s="539">
        <f t="shared" si="6"/>
        <v>11881.077804369366</v>
      </c>
      <c r="F72" s="539">
        <f t="shared" si="7"/>
        <v>13088.207852260874</v>
      </c>
      <c r="G72" s="539">
        <f t="shared" si="8"/>
        <v>13945.738051159748</v>
      </c>
      <c r="H72" s="539">
        <f t="shared" si="9"/>
        <v>15304.326516878078</v>
      </c>
      <c r="I72" s="539">
        <f t="shared" si="10"/>
        <v>16012.843261958853</v>
      </c>
      <c r="J72" s="539">
        <f t="shared" si="11"/>
        <v>16535.092979326102</v>
      </c>
      <c r="K72" s="539">
        <f t="shared" si="12"/>
        <v>16887.965028572478</v>
      </c>
      <c r="L72" s="539">
        <f t="shared" si="13"/>
        <v>18168.353577480008</v>
      </c>
      <c r="M72" s="537" t="s">
        <v>369</v>
      </c>
      <c r="N72" s="557">
        <f t="shared" si="14"/>
        <v>82.324427122915523</v>
      </c>
      <c r="O72" s="559">
        <f t="shared" si="15"/>
        <v>7</v>
      </c>
      <c r="P72" s="351"/>
      <c r="Q72" s="351"/>
      <c r="R72" s="351"/>
      <c r="S72" s="351"/>
      <c r="T72" s="351"/>
      <c r="U72" s="351"/>
      <c r="V72" s="351"/>
      <c r="W72" s="351"/>
    </row>
    <row r="73" spans="1:23" x14ac:dyDescent="0.25">
      <c r="A73" s="540" t="s">
        <v>18</v>
      </c>
      <c r="B73" s="539">
        <f t="shared" si="3"/>
        <v>11910.328693520327</v>
      </c>
      <c r="C73" s="539">
        <f t="shared" si="4"/>
        <v>12682.416111721108</v>
      </c>
      <c r="D73" s="539">
        <f t="shared" si="5"/>
        <v>14146.51596634962</v>
      </c>
      <c r="E73" s="539">
        <f t="shared" si="6"/>
        <v>14383.230424301026</v>
      </c>
      <c r="F73" s="539">
        <f t="shared" si="7"/>
        <v>14696.322364858765</v>
      </c>
      <c r="G73" s="539">
        <f t="shared" si="8"/>
        <v>15736.400078539165</v>
      </c>
      <c r="H73" s="539">
        <f t="shared" si="9"/>
        <v>16929.097292767354</v>
      </c>
      <c r="I73" s="539">
        <f t="shared" si="10"/>
        <v>17981.255520323863</v>
      </c>
      <c r="J73" s="539">
        <f t="shared" si="11"/>
        <v>18549.690786575418</v>
      </c>
      <c r="K73" s="539">
        <f t="shared" si="12"/>
        <v>19335.057705137311</v>
      </c>
      <c r="L73" s="539">
        <f t="shared" si="13"/>
        <v>20252.904664207588</v>
      </c>
      <c r="M73" s="537" t="s">
        <v>597</v>
      </c>
      <c r="N73" s="557">
        <f t="shared" si="14"/>
        <v>70.044884447445526</v>
      </c>
      <c r="O73" s="559">
        <f t="shared" si="15"/>
        <v>16</v>
      </c>
      <c r="P73" s="351"/>
      <c r="Q73" s="351"/>
      <c r="R73" s="351"/>
      <c r="S73" s="351"/>
      <c r="T73" s="351"/>
      <c r="U73" s="351"/>
      <c r="V73" s="351"/>
      <c r="W73" s="351"/>
    </row>
    <row r="74" spans="1:23" x14ac:dyDescent="0.25">
      <c r="A74" s="540" t="s">
        <v>19</v>
      </c>
      <c r="B74" s="539">
        <f t="shared" si="3"/>
        <v>9808.9756374283752</v>
      </c>
      <c r="C74" s="539">
        <f t="shared" si="4"/>
        <v>10211.328576822438</v>
      </c>
      <c r="D74" s="539">
        <f t="shared" si="5"/>
        <v>11159.5547932755</v>
      </c>
      <c r="E74" s="539">
        <f t="shared" si="6"/>
        <v>11223.12174274995</v>
      </c>
      <c r="F74" s="539">
        <f t="shared" si="7"/>
        <v>12358.128356810412</v>
      </c>
      <c r="G74" s="539">
        <f t="shared" si="8"/>
        <v>13368.628238875024</v>
      </c>
      <c r="H74" s="539">
        <f t="shared" si="9"/>
        <v>14422.058120885609</v>
      </c>
      <c r="I74" s="539">
        <f t="shared" si="10"/>
        <v>15136.531789500843</v>
      </c>
      <c r="J74" s="539">
        <f t="shared" si="11"/>
        <v>15551.44161890077</v>
      </c>
      <c r="K74" s="539">
        <f t="shared" si="12"/>
        <v>16235.527310718597</v>
      </c>
      <c r="L74" s="539">
        <f t="shared" si="13"/>
        <v>17402.132636180639</v>
      </c>
      <c r="M74" s="537" t="s">
        <v>400</v>
      </c>
      <c r="N74" s="557">
        <f t="shared" si="14"/>
        <v>77.410295217564283</v>
      </c>
      <c r="O74" s="559">
        <f t="shared" si="15"/>
        <v>13</v>
      </c>
      <c r="P74" s="351"/>
      <c r="Q74" s="351"/>
      <c r="R74" s="351"/>
      <c r="S74" s="351"/>
      <c r="T74" s="351"/>
      <c r="U74" s="351"/>
      <c r="V74" s="351"/>
      <c r="W74" s="351"/>
    </row>
    <row r="75" spans="1:23" x14ac:dyDescent="0.25">
      <c r="A75" s="540" t="s">
        <v>20</v>
      </c>
      <c r="B75" s="539">
        <f t="shared" si="3"/>
        <v>11807.993140671386</v>
      </c>
      <c r="C75" s="539">
        <f t="shared" si="4"/>
        <v>12703.825321322496</v>
      </c>
      <c r="D75" s="539">
        <f t="shared" si="5"/>
        <v>14095.708847174597</v>
      </c>
      <c r="E75" s="539">
        <f t="shared" si="6"/>
        <v>14656.524962849651</v>
      </c>
      <c r="F75" s="539">
        <f t="shared" si="7"/>
        <v>15688.752466795424</v>
      </c>
      <c r="G75" s="539">
        <f t="shared" si="8"/>
        <v>16450.686700888044</v>
      </c>
      <c r="H75" s="539">
        <f t="shared" si="9"/>
        <v>17937.401562391198</v>
      </c>
      <c r="I75" s="539">
        <f t="shared" si="10"/>
        <v>18941.031327480385</v>
      </c>
      <c r="J75" s="539">
        <f t="shared" si="11"/>
        <v>19023.093270043883</v>
      </c>
      <c r="K75" s="539">
        <f t="shared" si="12"/>
        <v>19855.931852212718</v>
      </c>
      <c r="L75" s="539">
        <f t="shared" si="13"/>
        <v>20101.376282919235</v>
      </c>
      <c r="M75" s="537" t="s">
        <v>398</v>
      </c>
      <c r="N75" s="557">
        <f t="shared" si="14"/>
        <v>70.235331638889306</v>
      </c>
      <c r="O75" s="559">
        <f t="shared" si="15"/>
        <v>15</v>
      </c>
      <c r="P75" s="351"/>
      <c r="Q75" s="351"/>
      <c r="R75" s="351"/>
      <c r="S75" s="351"/>
      <c r="T75" s="351"/>
      <c r="U75" s="351"/>
      <c r="V75" s="351"/>
      <c r="W75" s="351"/>
    </row>
    <row r="76" spans="1:23" x14ac:dyDescent="0.25">
      <c r="A76" s="540" t="s">
        <v>21</v>
      </c>
      <c r="B76" s="539">
        <f t="shared" si="3"/>
        <v>9544.0326190386822</v>
      </c>
      <c r="C76" s="539">
        <f t="shared" si="4"/>
        <v>10564.396277711176</v>
      </c>
      <c r="D76" s="539">
        <f t="shared" si="5"/>
        <v>11252.309497015831</v>
      </c>
      <c r="E76" s="539">
        <f t="shared" si="6"/>
        <v>11566.080333707303</v>
      </c>
      <c r="F76" s="539">
        <f t="shared" si="7"/>
        <v>12057.377383320043</v>
      </c>
      <c r="G76" s="539">
        <f t="shared" si="8"/>
        <v>13967.277949244894</v>
      </c>
      <c r="H76" s="539">
        <f t="shared" si="9"/>
        <v>15023.874223748919</v>
      </c>
      <c r="I76" s="539">
        <f t="shared" si="10"/>
        <v>15456.230307130627</v>
      </c>
      <c r="J76" s="539">
        <f t="shared" si="11"/>
        <v>15988.81132424524</v>
      </c>
      <c r="K76" s="539">
        <f t="shared" si="12"/>
        <v>16921.103557042508</v>
      </c>
      <c r="L76" s="539">
        <f t="shared" si="13"/>
        <v>18857.687019472742</v>
      </c>
      <c r="M76" s="537" t="s">
        <v>1183</v>
      </c>
      <c r="N76" s="557">
        <f t="shared" si="14"/>
        <v>97.586154324901827</v>
      </c>
      <c r="O76" s="559">
        <f t="shared" si="15"/>
        <v>3</v>
      </c>
      <c r="P76" s="351"/>
      <c r="Q76" s="351"/>
      <c r="R76" s="351"/>
      <c r="S76" s="351"/>
      <c r="T76" s="351"/>
      <c r="U76" s="351"/>
      <c r="V76" s="351"/>
      <c r="W76" s="351"/>
    </row>
    <row r="77" spans="1:23" x14ac:dyDescent="0.25">
      <c r="A77" s="540" t="s">
        <v>22</v>
      </c>
      <c r="B77" s="539">
        <f t="shared" si="3"/>
        <v>10720.132486722581</v>
      </c>
      <c r="C77" s="539">
        <f t="shared" si="4"/>
        <v>11271.440116139151</v>
      </c>
      <c r="D77" s="539">
        <f t="shared" si="5"/>
        <v>11931.12230064233</v>
      </c>
      <c r="E77" s="539">
        <f t="shared" si="6"/>
        <v>12447.739592875274</v>
      </c>
      <c r="F77" s="539">
        <f t="shared" si="7"/>
        <v>13228.395998438606</v>
      </c>
      <c r="G77" s="539">
        <f t="shared" si="8"/>
        <v>14913.789166955494</v>
      </c>
      <c r="H77" s="539">
        <f t="shared" si="9"/>
        <v>16707.819605418365</v>
      </c>
      <c r="I77" s="539">
        <f t="shared" si="10"/>
        <v>17275.102290668994</v>
      </c>
      <c r="J77" s="539">
        <f t="shared" si="11"/>
        <v>18624.756043029505</v>
      </c>
      <c r="K77" s="539">
        <f t="shared" si="12"/>
        <v>18853.786098135977</v>
      </c>
      <c r="L77" s="539">
        <f t="shared" si="13"/>
        <v>20449.286526420787</v>
      </c>
      <c r="M77" s="537" t="s">
        <v>399</v>
      </c>
      <c r="N77" s="557">
        <f t="shared" si="14"/>
        <v>90.755912314966707</v>
      </c>
      <c r="O77" s="559">
        <f t="shared" si="15"/>
        <v>5</v>
      </c>
      <c r="P77" s="351"/>
      <c r="Q77" s="351"/>
      <c r="R77" s="351"/>
      <c r="S77" s="351"/>
      <c r="T77" s="351"/>
      <c r="U77" s="351"/>
      <c r="V77" s="351"/>
      <c r="W77" s="351"/>
    </row>
    <row r="78" spans="1:23" x14ac:dyDescent="0.25">
      <c r="A78" s="540" t="s">
        <v>23</v>
      </c>
      <c r="B78" s="539">
        <f t="shared" si="3"/>
        <v>17747.624242209782</v>
      </c>
      <c r="C78" s="539">
        <f t="shared" si="4"/>
        <v>19601.472555635653</v>
      </c>
      <c r="D78" s="539">
        <f t="shared" si="5"/>
        <v>20835.581794791236</v>
      </c>
      <c r="E78" s="539">
        <f t="shared" si="6"/>
        <v>22062.745142578624</v>
      </c>
      <c r="F78" s="539">
        <f t="shared" si="7"/>
        <v>23362.183840566959</v>
      </c>
      <c r="G78" s="539">
        <f t="shared" si="8"/>
        <v>24371.328223389566</v>
      </c>
      <c r="H78" s="539">
        <f t="shared" si="9"/>
        <v>25927.900772646157</v>
      </c>
      <c r="I78" s="539">
        <f t="shared" si="10"/>
        <v>26825.076871205321</v>
      </c>
      <c r="J78" s="539">
        <f t="shared" si="11"/>
        <v>28348.283619060818</v>
      </c>
      <c r="K78" s="539">
        <f t="shared" si="12"/>
        <v>29873.462115371702</v>
      </c>
      <c r="L78" s="539">
        <f t="shared" si="13"/>
        <v>32066.727407769355</v>
      </c>
      <c r="M78" s="537" t="s">
        <v>372</v>
      </c>
      <c r="N78" s="557">
        <f t="shared" si="14"/>
        <v>80.681802646598527</v>
      </c>
      <c r="O78" s="559">
        <f t="shared" si="15"/>
        <v>11</v>
      </c>
      <c r="P78" s="351"/>
      <c r="Q78" s="351"/>
      <c r="R78" s="351"/>
      <c r="S78" s="351"/>
      <c r="T78" s="351"/>
      <c r="U78" s="351"/>
      <c r="V78" s="351"/>
      <c r="W78" s="351"/>
    </row>
    <row r="79" spans="1:23" x14ac:dyDescent="0.25">
      <c r="A79" s="540" t="s">
        <v>24</v>
      </c>
      <c r="B79" s="539">
        <f t="shared" si="3"/>
        <v>23612.804664561871</v>
      </c>
      <c r="C79" s="539">
        <f t="shared" si="4"/>
        <v>27045.301332867668</v>
      </c>
      <c r="D79" s="539">
        <f t="shared" si="5"/>
        <v>29779.235797160152</v>
      </c>
      <c r="E79" s="539">
        <f t="shared" si="6"/>
        <v>27880.013214310147</v>
      </c>
      <c r="F79" s="539">
        <f t="shared" si="7"/>
        <v>29285.567595701214</v>
      </c>
      <c r="G79" s="539">
        <f t="shared" si="8"/>
        <v>27639.34206984067</v>
      </c>
      <c r="H79" s="539">
        <f t="shared" si="9"/>
        <v>26184.848581632807</v>
      </c>
      <c r="I79" s="539">
        <f t="shared" si="10"/>
        <v>26761.192571222175</v>
      </c>
      <c r="J79" s="539">
        <f t="shared" si="11"/>
        <v>31726.617402709249</v>
      </c>
      <c r="K79" s="539">
        <f t="shared" si="12"/>
        <v>32662.627461133852</v>
      </c>
      <c r="L79" s="539">
        <f t="shared" si="13"/>
        <v>34065.98202041167</v>
      </c>
      <c r="M79" s="537" t="s">
        <v>371</v>
      </c>
      <c r="N79" s="557">
        <f t="shared" si="14"/>
        <v>44.269105277180152</v>
      </c>
      <c r="O79" s="559">
        <f t="shared" si="15"/>
        <v>24</v>
      </c>
      <c r="P79" s="351"/>
      <c r="Q79" s="351"/>
      <c r="R79" s="351"/>
      <c r="S79" s="351"/>
      <c r="T79" s="351"/>
      <c r="U79" s="351"/>
      <c r="V79" s="351"/>
      <c r="W79" s="351"/>
    </row>
    <row r="80" spans="1:23" x14ac:dyDescent="0.25">
      <c r="A80" s="540" t="s">
        <v>25</v>
      </c>
      <c r="B80" s="539">
        <f t="shared" si="3"/>
        <v>27314.687122402785</v>
      </c>
      <c r="C80" s="539">
        <f t="shared" si="4"/>
        <v>30109.20331398819</v>
      </c>
      <c r="D80" s="539">
        <f t="shared" si="5"/>
        <v>32840.740185815273</v>
      </c>
      <c r="E80" s="539">
        <f t="shared" si="6"/>
        <v>35132.190155098542</v>
      </c>
      <c r="F80" s="539">
        <f t="shared" si="7"/>
        <v>36756.663113927076</v>
      </c>
      <c r="G80" s="539">
        <f t="shared" si="8"/>
        <v>36939.145579827964</v>
      </c>
      <c r="H80" s="539">
        <f t="shared" si="9"/>
        <v>37343.291065224235</v>
      </c>
      <c r="I80" s="539">
        <f t="shared" si="10"/>
        <v>39592.836103005669</v>
      </c>
      <c r="J80" s="539">
        <f t="shared" si="11"/>
        <v>43164.617956821116</v>
      </c>
      <c r="K80" s="539">
        <f t="shared" si="12"/>
        <v>43874.453114565746</v>
      </c>
      <c r="L80" s="539">
        <f t="shared" si="13"/>
        <v>43407.549614647753</v>
      </c>
      <c r="M80" s="537" t="s">
        <v>119</v>
      </c>
      <c r="N80" s="557">
        <f t="shared" si="14"/>
        <v>58.916517769833888</v>
      </c>
      <c r="O80" s="559">
        <f t="shared" si="15"/>
        <v>19</v>
      </c>
      <c r="P80" s="351"/>
      <c r="Q80" s="351"/>
      <c r="R80" s="351"/>
      <c r="S80" s="351"/>
      <c r="T80" s="351"/>
      <c r="U80" s="351"/>
      <c r="V80" s="351"/>
      <c r="W80" s="351"/>
    </row>
    <row r="81" spans="1:30" x14ac:dyDescent="0.25">
      <c r="A81" s="540" t="s">
        <v>26</v>
      </c>
      <c r="B81" s="539">
        <f t="shared" si="3"/>
        <v>31158.871452166768</v>
      </c>
      <c r="C81" s="539">
        <f t="shared" si="4"/>
        <v>33034.07076683356</v>
      </c>
      <c r="D81" s="539">
        <f t="shared" si="5"/>
        <v>35062.064113801425</v>
      </c>
      <c r="E81" s="539">
        <f t="shared" si="6"/>
        <v>36011.860477867995</v>
      </c>
      <c r="F81" s="539">
        <f t="shared" si="7"/>
        <v>39224.319230765264</v>
      </c>
      <c r="G81" s="539">
        <f t="shared" si="8"/>
        <v>42364.242452181184</v>
      </c>
      <c r="H81" s="539">
        <f t="shared" si="9"/>
        <v>45550.616246124002</v>
      </c>
      <c r="I81" s="539">
        <f t="shared" si="10"/>
        <v>46883.615407017896</v>
      </c>
      <c r="J81" s="539">
        <f t="shared" si="11"/>
        <v>47681.867845278481</v>
      </c>
      <c r="K81" s="539">
        <f t="shared" si="12"/>
        <v>49371.453520416057</v>
      </c>
      <c r="L81" s="539">
        <f t="shared" si="13"/>
        <v>51364.727589512171</v>
      </c>
      <c r="M81" s="537" t="s">
        <v>120</v>
      </c>
      <c r="N81" s="557">
        <f t="shared" si="14"/>
        <v>64.847843312824153</v>
      </c>
      <c r="O81" s="559">
        <f t="shared" si="15"/>
        <v>18</v>
      </c>
      <c r="P81" s="351"/>
      <c r="Q81" s="351"/>
      <c r="R81" s="351"/>
      <c r="S81" s="351"/>
      <c r="T81" s="351"/>
      <c r="U81" s="351"/>
      <c r="V81" s="351"/>
      <c r="W81" s="351"/>
    </row>
    <row r="82" spans="1:30" x14ac:dyDescent="0.25">
      <c r="A82" s="540" t="s">
        <v>27</v>
      </c>
      <c r="B82" s="539">
        <f t="shared" si="3"/>
        <v>22508.146452282013</v>
      </c>
      <c r="C82" s="539">
        <f t="shared" si="4"/>
        <v>24397.659459390245</v>
      </c>
      <c r="D82" s="539">
        <f t="shared" si="5"/>
        <v>26942.046947808376</v>
      </c>
      <c r="E82" s="539">
        <f t="shared" si="6"/>
        <v>28678.784462647702</v>
      </c>
      <c r="F82" s="539">
        <f t="shared" si="7"/>
        <v>30162.396772075928</v>
      </c>
      <c r="G82" s="539">
        <f t="shared" si="8"/>
        <v>33580.273061528882</v>
      </c>
      <c r="H82" s="539">
        <f t="shared" si="9"/>
        <v>36472.376439023756</v>
      </c>
      <c r="I82" s="539">
        <f t="shared" si="10"/>
        <v>37257.89834413358</v>
      </c>
      <c r="J82" s="539">
        <f t="shared" si="11"/>
        <v>38325.655358715601</v>
      </c>
      <c r="K82" s="539">
        <f t="shared" si="12"/>
        <v>39961.370565960533</v>
      </c>
      <c r="L82" s="539">
        <f t="shared" si="13"/>
        <v>42366.707689193965</v>
      </c>
      <c r="M82" s="537" t="s">
        <v>431</v>
      </c>
      <c r="N82" s="557">
        <f t="shared" si="14"/>
        <v>88.228327814610296</v>
      </c>
      <c r="O82" s="559">
        <f t="shared" si="15"/>
        <v>6</v>
      </c>
      <c r="P82" s="351"/>
      <c r="Q82" s="351"/>
      <c r="R82" s="351"/>
      <c r="S82" s="351"/>
      <c r="T82" s="351"/>
      <c r="U82" s="351"/>
      <c r="V82" s="351"/>
      <c r="W82" s="351"/>
    </row>
    <row r="83" spans="1:30" x14ac:dyDescent="0.25">
      <c r="A83" s="540" t="s">
        <v>28</v>
      </c>
      <c r="B83" s="539">
        <f t="shared" si="3"/>
        <v>27996.706686330981</v>
      </c>
      <c r="C83" s="539">
        <f t="shared" si="4"/>
        <v>30291.161736272854</v>
      </c>
      <c r="D83" s="539">
        <f t="shared" si="5"/>
        <v>32486.459743291074</v>
      </c>
      <c r="E83" s="539">
        <f t="shared" si="6"/>
        <v>33786.426783767885</v>
      </c>
      <c r="F83" s="539">
        <f t="shared" si="7"/>
        <v>36801.392675101044</v>
      </c>
      <c r="G83" s="539">
        <f t="shared" si="8"/>
        <v>38921.686400404898</v>
      </c>
      <c r="H83" s="539">
        <f t="shared" si="9"/>
        <v>40395.967315562761</v>
      </c>
      <c r="I83" s="539">
        <f t="shared" si="10"/>
        <v>41421.751250158304</v>
      </c>
      <c r="J83" s="539">
        <f t="shared" si="11"/>
        <v>42495.741163902851</v>
      </c>
      <c r="K83" s="539">
        <f t="shared" si="12"/>
        <v>43826.177576080881</v>
      </c>
      <c r="L83" s="539">
        <f t="shared" si="13"/>
        <v>48159.244289919399</v>
      </c>
      <c r="M83" s="537" t="s">
        <v>75</v>
      </c>
      <c r="N83" s="557">
        <f t="shared" si="14"/>
        <v>72.017533453077576</v>
      </c>
      <c r="O83" s="559">
        <f t="shared" si="15"/>
        <v>14</v>
      </c>
      <c r="P83" s="351"/>
      <c r="Q83" s="351"/>
      <c r="R83" s="351"/>
      <c r="S83" s="351"/>
      <c r="T83" s="351"/>
      <c r="U83" s="351"/>
      <c r="V83" s="351"/>
      <c r="W83" s="351"/>
    </row>
    <row r="84" spans="1:30" x14ac:dyDescent="0.25">
      <c r="A84" s="540" t="s">
        <v>29</v>
      </c>
      <c r="B84" s="539">
        <f t="shared" si="3"/>
        <v>22641.671173054656</v>
      </c>
      <c r="C84" s="539">
        <f t="shared" si="4"/>
        <v>23703.434998572928</v>
      </c>
      <c r="D84" s="539">
        <f t="shared" si="5"/>
        <v>26180.968690556016</v>
      </c>
      <c r="E84" s="539">
        <f t="shared" si="6"/>
        <v>26891.400686354016</v>
      </c>
      <c r="F84" s="539">
        <f t="shared" si="7"/>
        <v>28925.535833832171</v>
      </c>
      <c r="G84" s="539">
        <f t="shared" si="8"/>
        <v>32254.062494229813</v>
      </c>
      <c r="H84" s="539">
        <f t="shared" si="9"/>
        <v>35251.120157626676</v>
      </c>
      <c r="I84" s="539">
        <f t="shared" si="10"/>
        <v>35740.377125554871</v>
      </c>
      <c r="J84" s="539">
        <f t="shared" si="11"/>
        <v>37847.250915486788</v>
      </c>
      <c r="K84" s="539">
        <f t="shared" si="12"/>
        <v>39347.630885077553</v>
      </c>
      <c r="L84" s="539">
        <f t="shared" si="13"/>
        <v>41227.607388152734</v>
      </c>
      <c r="M84" s="537" t="s">
        <v>118</v>
      </c>
      <c r="N84" s="557">
        <f t="shared" si="14"/>
        <v>82.08729856132166</v>
      </c>
      <c r="O84" s="559">
        <f t="shared" si="15"/>
        <v>8</v>
      </c>
      <c r="P84" s="351"/>
      <c r="Q84" s="351"/>
      <c r="R84" s="351"/>
      <c r="S84" s="351"/>
      <c r="T84" s="351"/>
      <c r="U84" s="351"/>
      <c r="V84" s="351"/>
      <c r="W84" s="351"/>
    </row>
    <row r="85" spans="1:30" x14ac:dyDescent="0.25">
      <c r="A85" s="540" t="s">
        <v>30</v>
      </c>
      <c r="B85" s="539">
        <f t="shared" si="3"/>
        <v>24086.734034582125</v>
      </c>
      <c r="C85" s="539">
        <f t="shared" si="4"/>
        <v>26847.310262947201</v>
      </c>
      <c r="D85" s="539">
        <f t="shared" si="5"/>
        <v>28175.483108204353</v>
      </c>
      <c r="E85" s="539">
        <f t="shared" si="6"/>
        <v>28559.270804468833</v>
      </c>
      <c r="F85" s="539">
        <f t="shared" si="7"/>
        <v>31357.867140186445</v>
      </c>
      <c r="G85" s="539">
        <f t="shared" si="8"/>
        <v>32695.213230735051</v>
      </c>
      <c r="H85" s="539">
        <f t="shared" si="9"/>
        <v>36707.701859459354</v>
      </c>
      <c r="I85" s="539">
        <f t="shared" si="10"/>
        <v>36298.535700192908</v>
      </c>
      <c r="J85" s="539">
        <f t="shared" si="11"/>
        <v>38817.265291927746</v>
      </c>
      <c r="K85" s="539">
        <f t="shared" si="12"/>
        <v>38578.975595304662</v>
      </c>
      <c r="L85" s="539">
        <f t="shared" si="13"/>
        <v>43649.173480040183</v>
      </c>
      <c r="M85" s="537" t="s">
        <v>76</v>
      </c>
      <c r="N85" s="557">
        <f t="shared" si="14"/>
        <v>81.216654019476508</v>
      </c>
      <c r="O85" s="559">
        <f t="shared" si="15"/>
        <v>10</v>
      </c>
      <c r="P85" s="351"/>
      <c r="Q85" s="351"/>
      <c r="R85" s="351"/>
      <c r="S85" s="351"/>
      <c r="T85" s="351"/>
      <c r="U85" s="351"/>
      <c r="V85" s="351"/>
      <c r="W85" s="351"/>
    </row>
    <row r="86" spans="1:30" x14ac:dyDescent="0.25">
      <c r="A86" s="540" t="s">
        <v>31</v>
      </c>
      <c r="B86" s="539">
        <f t="shared" si="3"/>
        <v>26482.388440648636</v>
      </c>
      <c r="C86" s="539">
        <f t="shared" si="4"/>
        <v>30200.625286939576</v>
      </c>
      <c r="D86" s="539">
        <f t="shared" si="5"/>
        <v>30956.672649957854</v>
      </c>
      <c r="E86" s="539">
        <f t="shared" si="6"/>
        <v>32790.171435822085</v>
      </c>
      <c r="F86" s="539">
        <f t="shared" si="7"/>
        <v>35177.299482311995</v>
      </c>
      <c r="G86" s="539">
        <f t="shared" si="8"/>
        <v>37566.596626908649</v>
      </c>
      <c r="H86" s="539">
        <f t="shared" si="9"/>
        <v>45651.298599094538</v>
      </c>
      <c r="I86" s="539">
        <f t="shared" si="10"/>
        <v>41198.225730428559</v>
      </c>
      <c r="J86" s="539">
        <f t="shared" si="11"/>
        <v>41578.781866561105</v>
      </c>
      <c r="K86" s="539">
        <f t="shared" si="12"/>
        <v>40789.506484846112</v>
      </c>
      <c r="L86" s="539">
        <f t="shared" si="13"/>
        <v>50663.192796256393</v>
      </c>
      <c r="M86" s="537" t="s">
        <v>74</v>
      </c>
      <c r="N86" s="557">
        <f t="shared" si="14"/>
        <v>91.309001111440139</v>
      </c>
      <c r="O86" s="559">
        <f t="shared" si="15"/>
        <v>4</v>
      </c>
      <c r="P86" s="351"/>
      <c r="Q86" s="351"/>
      <c r="R86" s="351"/>
      <c r="S86" s="351"/>
      <c r="T86" s="351"/>
      <c r="U86" s="351"/>
      <c r="V86" s="351"/>
      <c r="W86" s="351"/>
    </row>
    <row r="87" spans="1:30" x14ac:dyDescent="0.25">
      <c r="A87" s="540" t="s">
        <v>32</v>
      </c>
      <c r="B87" s="539">
        <f t="shared" si="3"/>
        <v>19997.06051851037</v>
      </c>
      <c r="C87" s="539">
        <f t="shared" si="4"/>
        <v>21195.387495781859</v>
      </c>
      <c r="D87" s="539">
        <f t="shared" si="5"/>
        <v>22922.122792185331</v>
      </c>
      <c r="E87" s="539">
        <f t="shared" si="6"/>
        <v>23188.682518997841</v>
      </c>
      <c r="F87" s="539">
        <f t="shared" si="7"/>
        <v>24482.8193152723</v>
      </c>
      <c r="G87" s="539">
        <f t="shared" si="8"/>
        <v>26551.864325163195</v>
      </c>
      <c r="H87" s="539">
        <f t="shared" si="9"/>
        <v>28425.766213335999</v>
      </c>
      <c r="I87" s="539">
        <f t="shared" si="10"/>
        <v>28972.149350680203</v>
      </c>
      <c r="J87" s="539">
        <f t="shared" si="11"/>
        <v>28516.489596503943</v>
      </c>
      <c r="K87" s="539">
        <f t="shared" si="12"/>
        <v>29348.565958751093</v>
      </c>
      <c r="L87" s="539">
        <f t="shared" si="13"/>
        <v>31506.972905725943</v>
      </c>
      <c r="M87" s="537" t="s">
        <v>370</v>
      </c>
      <c r="N87" s="557">
        <f t="shared" si="14"/>
        <v>57.558021473012829</v>
      </c>
      <c r="O87" s="559">
        <f t="shared" si="15"/>
        <v>21</v>
      </c>
      <c r="P87" s="351"/>
      <c r="Q87" s="351"/>
      <c r="R87" s="351"/>
      <c r="S87" s="351"/>
      <c r="T87" s="351"/>
      <c r="U87" s="351"/>
      <c r="V87" s="351"/>
      <c r="W87" s="351"/>
    </row>
    <row r="88" spans="1:30" x14ac:dyDescent="0.25">
      <c r="A88" s="540" t="s">
        <v>33</v>
      </c>
      <c r="B88" s="539">
        <f t="shared" si="3"/>
        <v>62391.881526193771</v>
      </c>
      <c r="C88" s="539">
        <f t="shared" si="4"/>
        <v>63325.787443999834</v>
      </c>
      <c r="D88" s="539">
        <f t="shared" si="5"/>
        <v>65753.246206550277</v>
      </c>
      <c r="E88" s="539">
        <f t="shared" si="6"/>
        <v>64550.453779622614</v>
      </c>
      <c r="F88" s="539">
        <f t="shared" si="7"/>
        <v>69444.507461235713</v>
      </c>
      <c r="G88" s="539">
        <f t="shared" si="8"/>
        <v>74975.164606498016</v>
      </c>
      <c r="H88" s="539">
        <f t="shared" si="9"/>
        <v>80190.323480321982</v>
      </c>
      <c r="I88" s="539">
        <f t="shared" si="10"/>
        <v>81356.065499605233</v>
      </c>
      <c r="J88" s="539">
        <f t="shared" si="11"/>
        <v>85149.571725942325</v>
      </c>
      <c r="K88" s="539">
        <f t="shared" si="12"/>
        <v>88379.698267761778</v>
      </c>
      <c r="L88" s="539">
        <f t="shared" si="13"/>
        <v>87016.159932854309</v>
      </c>
      <c r="M88" s="537" t="s">
        <v>121</v>
      </c>
      <c r="N88" s="557">
        <f t="shared" si="14"/>
        <v>39.467119446177648</v>
      </c>
      <c r="O88" s="559">
        <f t="shared" si="15"/>
        <v>25</v>
      </c>
      <c r="P88" s="351"/>
      <c r="Q88" s="351"/>
      <c r="R88" s="351"/>
      <c r="S88" s="351"/>
      <c r="T88" s="351"/>
      <c r="U88" s="351"/>
      <c r="V88" s="351"/>
      <c r="W88" s="351"/>
    </row>
    <row r="89" spans="1:30" x14ac:dyDescent="0.25">
      <c r="A89" s="547" t="s">
        <v>34</v>
      </c>
      <c r="B89" s="548">
        <f t="shared" si="3"/>
        <v>14986.613434482368</v>
      </c>
      <c r="C89" s="548">
        <f t="shared" si="4"/>
        <v>16157.220867574937</v>
      </c>
      <c r="D89" s="548">
        <f t="shared" si="5"/>
        <v>16596.768342063348</v>
      </c>
      <c r="E89" s="548">
        <f t="shared" si="6"/>
        <v>17484.304301259028</v>
      </c>
      <c r="F89" s="548">
        <f t="shared" si="7"/>
        <v>17630.173702352797</v>
      </c>
      <c r="G89" s="548">
        <f t="shared" si="8"/>
        <v>18578.295126318768</v>
      </c>
      <c r="H89" s="548">
        <f t="shared" si="9"/>
        <v>20210.411026402133</v>
      </c>
      <c r="I89" s="548">
        <f t="shared" si="10"/>
        <v>20973.953727887987</v>
      </c>
      <c r="J89" s="548">
        <f t="shared" si="11"/>
        <v>21076.021589206721</v>
      </c>
      <c r="K89" s="548">
        <f t="shared" si="12"/>
        <v>22453.191040949041</v>
      </c>
      <c r="L89" s="548">
        <f t="shared" si="13"/>
        <v>25608.285903637199</v>
      </c>
      <c r="M89" s="546" t="s">
        <v>2657</v>
      </c>
      <c r="N89" s="558">
        <f t="shared" si="14"/>
        <v>70.874400781671326</v>
      </c>
      <c r="O89" s="558" t="s">
        <v>425</v>
      </c>
      <c r="P89" s="351"/>
      <c r="Q89" s="351"/>
      <c r="R89" s="351"/>
      <c r="S89" s="351"/>
      <c r="T89" s="351"/>
      <c r="U89" s="351"/>
      <c r="V89" s="351"/>
      <c r="W89" s="351"/>
    </row>
    <row r="90" spans="1:30" x14ac:dyDescent="0.25">
      <c r="A90" s="547" t="s">
        <v>35</v>
      </c>
      <c r="B90" s="548">
        <f t="shared" si="3"/>
        <v>26815.361361139712</v>
      </c>
      <c r="C90" s="548">
        <f t="shared" si="4"/>
        <v>28945.009567168494</v>
      </c>
      <c r="D90" s="548">
        <f t="shared" si="5"/>
        <v>30958.195657827589</v>
      </c>
      <c r="E90" s="548">
        <f t="shared" si="6"/>
        <v>32102.91320821521</v>
      </c>
      <c r="F90" s="548">
        <f t="shared" si="7"/>
        <v>34457.162758429469</v>
      </c>
      <c r="G90" s="548">
        <f t="shared" si="8"/>
        <v>36266.440549190833</v>
      </c>
      <c r="H90" s="548">
        <f t="shared" si="9"/>
        <v>38293.911458458017</v>
      </c>
      <c r="I90" s="548">
        <f t="shared" si="10"/>
        <v>39667.396579589404</v>
      </c>
      <c r="J90" s="548">
        <f t="shared" si="11"/>
        <v>41437.32938684275</v>
      </c>
      <c r="K90" s="548">
        <f t="shared" si="12"/>
        <v>42867.075261728147</v>
      </c>
      <c r="L90" s="548">
        <f t="shared" si="13"/>
        <v>44406.193229703727</v>
      </c>
      <c r="M90" s="546" t="s">
        <v>2655</v>
      </c>
      <c r="N90" s="558">
        <f t="shared" si="14"/>
        <v>65.599831498285525</v>
      </c>
      <c r="O90" s="558" t="s">
        <v>425</v>
      </c>
      <c r="P90" s="351"/>
      <c r="Q90" s="351"/>
      <c r="R90" s="351"/>
      <c r="S90" s="351"/>
      <c r="T90" s="351"/>
      <c r="U90" s="351"/>
      <c r="V90" s="351"/>
      <c r="W90" s="351"/>
    </row>
    <row r="91" spans="1:30" x14ac:dyDescent="0.25">
      <c r="A91" s="547" t="s">
        <v>36</v>
      </c>
      <c r="B91" s="548">
        <f t="shared" si="3"/>
        <v>23800.770819374047</v>
      </c>
      <c r="C91" s="548">
        <f t="shared" si="4"/>
        <v>25446.0032362577</v>
      </c>
      <c r="D91" s="548">
        <f t="shared" si="5"/>
        <v>27898.705919616725</v>
      </c>
      <c r="E91" s="548">
        <f t="shared" si="6"/>
        <v>29130.846487361334</v>
      </c>
      <c r="F91" s="548">
        <f t="shared" si="7"/>
        <v>31178.839057410485</v>
      </c>
      <c r="G91" s="548">
        <f t="shared" si="8"/>
        <v>34292.646213266933</v>
      </c>
      <c r="H91" s="548">
        <f t="shared" si="9"/>
        <v>36925.365115105669</v>
      </c>
      <c r="I91" s="548">
        <f t="shared" si="10"/>
        <v>37650.89928756444</v>
      </c>
      <c r="J91" s="548">
        <f t="shared" si="11"/>
        <v>39137.192555049427</v>
      </c>
      <c r="K91" s="548">
        <f t="shared" si="12"/>
        <v>40652.185581582271</v>
      </c>
      <c r="L91" s="548">
        <f t="shared" si="13"/>
        <v>43327.166378723035</v>
      </c>
      <c r="M91" s="546" t="s">
        <v>2654</v>
      </c>
      <c r="N91" s="558">
        <f t="shared" si="14"/>
        <v>82.041021727978332</v>
      </c>
      <c r="O91" s="558" t="s">
        <v>425</v>
      </c>
      <c r="P91" s="351"/>
      <c r="Q91" s="351"/>
      <c r="R91" s="351"/>
      <c r="S91" s="351"/>
      <c r="T91" s="351"/>
      <c r="U91" s="351"/>
      <c r="V91" s="351"/>
      <c r="W91" s="351"/>
    </row>
    <row r="92" spans="1:30" x14ac:dyDescent="0.25">
      <c r="A92" s="547" t="s">
        <v>37</v>
      </c>
      <c r="B92" s="548">
        <f t="shared" si="3"/>
        <v>29983.068815932613</v>
      </c>
      <c r="C92" s="548">
        <f t="shared" si="4"/>
        <v>31877.086059017201</v>
      </c>
      <c r="D92" s="548">
        <f t="shared" si="5"/>
        <v>33504.24457789812</v>
      </c>
      <c r="E92" s="548">
        <f t="shared" si="6"/>
        <v>33898.694698960622</v>
      </c>
      <c r="F92" s="548">
        <f t="shared" si="7"/>
        <v>36402.666422890019</v>
      </c>
      <c r="G92" s="548">
        <f t="shared" si="8"/>
        <v>39137.045575211749</v>
      </c>
      <c r="H92" s="548">
        <f t="shared" si="9"/>
        <v>43252.928634455333</v>
      </c>
      <c r="I92" s="548">
        <f t="shared" si="10"/>
        <v>42817.67930708186</v>
      </c>
      <c r="J92" s="548">
        <f t="shared" si="11"/>
        <v>43533.037764610875</v>
      </c>
      <c r="K92" s="548">
        <f t="shared" si="12"/>
        <v>44290.599828179045</v>
      </c>
      <c r="L92" s="548">
        <f t="shared" si="13"/>
        <v>47942.087334939068</v>
      </c>
      <c r="M92" s="546" t="s">
        <v>2656</v>
      </c>
      <c r="N92" s="558">
        <f t="shared" si="14"/>
        <v>59.897199413634624</v>
      </c>
      <c r="O92" s="558" t="s">
        <v>425</v>
      </c>
      <c r="P92" s="351"/>
      <c r="Q92" s="351"/>
      <c r="R92" s="351"/>
      <c r="S92" s="351"/>
      <c r="T92" s="351"/>
      <c r="U92" s="351"/>
      <c r="V92" s="351"/>
      <c r="W92" s="351"/>
    </row>
    <row r="93" spans="1:30" x14ac:dyDescent="0.25">
      <c r="B93" s="351"/>
      <c r="C93" s="351"/>
      <c r="D93" s="351"/>
      <c r="E93" s="351"/>
      <c r="F93" s="351"/>
      <c r="G93" s="351"/>
      <c r="H93" s="351"/>
      <c r="I93" s="351"/>
      <c r="J93" s="351"/>
      <c r="K93" s="351"/>
      <c r="L93" s="510"/>
      <c r="N93" s="510"/>
      <c r="O93" s="510"/>
      <c r="P93" s="510"/>
      <c r="Q93" s="510"/>
      <c r="R93" s="510"/>
      <c r="S93" s="351"/>
      <c r="T93" s="351"/>
      <c r="U93" s="351"/>
      <c r="V93" s="351"/>
      <c r="W93" s="351"/>
    </row>
    <row r="94" spans="1:30" x14ac:dyDescent="0.25">
      <c r="B94" s="351"/>
      <c r="C94" s="351"/>
      <c r="D94" s="351"/>
      <c r="E94" s="351"/>
      <c r="F94" s="351"/>
      <c r="G94" s="351"/>
      <c r="H94" s="351"/>
      <c r="I94" s="351"/>
      <c r="J94" s="351"/>
      <c r="K94" s="351"/>
      <c r="L94" s="510"/>
      <c r="N94" s="510"/>
      <c r="O94" s="510"/>
      <c r="P94" s="510"/>
      <c r="Q94" s="510"/>
      <c r="R94" s="510"/>
      <c r="S94" s="351"/>
      <c r="T94" s="351"/>
      <c r="U94" s="351"/>
      <c r="V94" s="351"/>
      <c r="W94" s="351"/>
    </row>
    <row r="95" spans="1:30" x14ac:dyDescent="0.25">
      <c r="A95" s="351" t="s">
        <v>124</v>
      </c>
      <c r="B95" s="351"/>
      <c r="C95" s="351"/>
      <c r="D95" s="351"/>
      <c r="E95" s="351"/>
      <c r="F95" s="351"/>
      <c r="G95" s="351"/>
      <c r="H95" s="351"/>
      <c r="I95" s="351"/>
      <c r="J95" s="351"/>
      <c r="K95" s="351"/>
      <c r="L95" s="510"/>
      <c r="N95" s="510"/>
      <c r="O95" s="510"/>
      <c r="P95" s="541"/>
      <c r="Q95" s="541"/>
      <c r="R95" s="351" t="s">
        <v>125</v>
      </c>
      <c r="S95" s="351"/>
      <c r="T95" s="351"/>
      <c r="U95" s="351"/>
      <c r="V95" s="351"/>
      <c r="W95" s="351"/>
    </row>
    <row r="96" spans="1:30" x14ac:dyDescent="0.25">
      <c r="A96" s="435"/>
      <c r="B96" s="711" t="s">
        <v>126</v>
      </c>
      <c r="C96" s="712"/>
      <c r="D96" s="712"/>
      <c r="E96" s="712"/>
      <c r="F96" s="712"/>
      <c r="G96" s="712"/>
      <c r="H96" s="712"/>
      <c r="I96" s="712"/>
      <c r="J96" s="712"/>
      <c r="K96" s="712"/>
      <c r="L96" s="712"/>
      <c r="N96" s="510"/>
      <c r="O96" s="510"/>
      <c r="P96" s="541"/>
      <c r="Q96" s="541"/>
      <c r="R96" s="511"/>
      <c r="S96" s="512">
        <v>2010</v>
      </c>
      <c r="T96" s="513">
        <v>2011</v>
      </c>
      <c r="U96" s="514">
        <v>2012</v>
      </c>
      <c r="V96" s="515">
        <v>2013</v>
      </c>
      <c r="W96" s="515">
        <v>2014</v>
      </c>
      <c r="X96" s="515">
        <v>2015</v>
      </c>
      <c r="Y96" s="515">
        <v>2016</v>
      </c>
      <c r="Z96" s="515">
        <v>2017</v>
      </c>
      <c r="AA96" s="515">
        <v>2018</v>
      </c>
      <c r="AB96" s="515">
        <v>2019</v>
      </c>
      <c r="AC96" s="515">
        <v>2020</v>
      </c>
      <c r="AD96" s="515">
        <v>2021</v>
      </c>
    </row>
    <row r="97" spans="1:30" x14ac:dyDescent="0.25">
      <c r="A97" s="535"/>
      <c r="B97" s="536">
        <v>2010</v>
      </c>
      <c r="C97" s="536">
        <v>2011</v>
      </c>
      <c r="D97" s="536">
        <v>2012</v>
      </c>
      <c r="E97" s="536">
        <v>2013</v>
      </c>
      <c r="F97" s="536">
        <v>2014</v>
      </c>
      <c r="G97" s="536">
        <v>2015</v>
      </c>
      <c r="H97" s="536">
        <v>2016</v>
      </c>
      <c r="I97" s="536">
        <v>2017</v>
      </c>
      <c r="J97" s="536">
        <v>2018</v>
      </c>
      <c r="K97" s="536">
        <v>2019</v>
      </c>
      <c r="L97" s="536">
        <v>2020</v>
      </c>
      <c r="N97" s="510"/>
      <c r="O97" s="510"/>
      <c r="P97" s="541"/>
      <c r="Q97" s="541"/>
      <c r="R97" s="516"/>
      <c r="S97" s="517"/>
      <c r="T97" s="516"/>
      <c r="U97" s="516"/>
      <c r="V97" s="518"/>
      <c r="W97" s="518"/>
      <c r="X97" s="516"/>
      <c r="Z97" s="516"/>
      <c r="AA97" s="516"/>
    </row>
    <row r="98" spans="1:30" x14ac:dyDescent="0.25">
      <c r="A98" s="538" t="s">
        <v>5</v>
      </c>
      <c r="B98" s="539">
        <f>B137/AF137*100</f>
        <v>4015681.9715026193</v>
      </c>
      <c r="C98" s="539">
        <f t="shared" ref="C98:L98" si="18">C137/AG137*100</f>
        <v>4349730.1795165902</v>
      </c>
      <c r="D98" s="539">
        <f t="shared" si="18"/>
        <v>4695234.769312866</v>
      </c>
      <c r="E98" s="539">
        <f t="shared" si="18"/>
        <v>5047591.6514629861</v>
      </c>
      <c r="F98" s="539">
        <f t="shared" si="18"/>
        <v>5443661.3101544408</v>
      </c>
      <c r="G98" s="539">
        <f t="shared" si="18"/>
        <v>5855539.3024932984</v>
      </c>
      <c r="H98" s="539">
        <f t="shared" si="18"/>
        <v>6330049.040537457</v>
      </c>
      <c r="I98" s="539">
        <f t="shared" si="18"/>
        <v>6562449.4806700544</v>
      </c>
      <c r="J98" s="539">
        <f t="shared" si="18"/>
        <v>6857335.4010805842</v>
      </c>
      <c r="K98" s="539">
        <f t="shared" si="18"/>
        <v>7147006.9999999963</v>
      </c>
      <c r="L98" s="539">
        <f t="shared" si="18"/>
        <v>7609597.0000010803</v>
      </c>
      <c r="N98" s="510"/>
      <c r="O98" s="510"/>
      <c r="P98" s="541"/>
      <c r="Q98" s="541"/>
      <c r="R98" s="347" t="s">
        <v>5</v>
      </c>
      <c r="S98" s="519">
        <f>+S127+S99+S128+S129+S130</f>
        <v>190747855</v>
      </c>
      <c r="T98" s="520">
        <v>192379287</v>
      </c>
      <c r="U98" s="520">
        <v>193946886</v>
      </c>
      <c r="V98" s="520">
        <v>201032714</v>
      </c>
      <c r="W98" s="520">
        <v>202768562</v>
      </c>
      <c r="X98" s="520">
        <v>204450649</v>
      </c>
      <c r="Y98" s="520">
        <v>206081432</v>
      </c>
      <c r="Z98" s="520">
        <v>207660929</v>
      </c>
      <c r="AA98" s="520">
        <v>208494900</v>
      </c>
      <c r="AB98" s="567">
        <f>Pop!T6</f>
        <v>210147125</v>
      </c>
      <c r="AC98" s="567">
        <f>Pop!U6</f>
        <v>211755692</v>
      </c>
      <c r="AD98" s="567">
        <f>Pop!V6</f>
        <v>213317639</v>
      </c>
    </row>
    <row r="99" spans="1:30" x14ac:dyDescent="0.25">
      <c r="A99" s="547" t="s">
        <v>6</v>
      </c>
      <c r="B99" s="548">
        <f t="shared" ref="B99:B130" si="19">B138/AF138*100</f>
        <v>549715.91388037254</v>
      </c>
      <c r="C99" s="548">
        <f t="shared" ref="C99:C130" si="20">C138/AG138*100</f>
        <v>589534.3605523461</v>
      </c>
      <c r="D99" s="548">
        <f t="shared" ref="D99:D130" si="21">D138/AH138*100</f>
        <v>640821.52175538545</v>
      </c>
      <c r="E99" s="548">
        <f t="shared" ref="E99:E130" si="22">E138/AI138*100</f>
        <v>689796.75900776638</v>
      </c>
      <c r="F99" s="548">
        <f t="shared" ref="F99:F130" si="23">F138/AJ138*100</f>
        <v>745501.70259211096</v>
      </c>
      <c r="G99" s="548">
        <f t="shared" ref="G99:G130" si="24">G138/AK138*100</f>
        <v>813014.78986488888</v>
      </c>
      <c r="H99" s="548">
        <f t="shared" ref="H99:H130" si="25">H138/AL138*100</f>
        <v>901715.61209329171</v>
      </c>
      <c r="I99" s="548">
        <f t="shared" ref="I99:I130" si="26">I138/AM138*100</f>
        <v>941476.11570440035</v>
      </c>
      <c r="J99" s="548">
        <f t="shared" ref="J99:J130" si="27">J138/AN138*100</f>
        <v>974683.62585510057</v>
      </c>
      <c r="K99" s="548">
        <f t="shared" ref="K99:K130" si="28">K138/AO138*100</f>
        <v>1004551.3681275595</v>
      </c>
      <c r="L99" s="548">
        <f t="shared" ref="L99:L130" si="29">L138/AP138*100</f>
        <v>1079331.0306705222</v>
      </c>
      <c r="N99" s="510"/>
      <c r="O99" s="510"/>
      <c r="P99" s="541"/>
      <c r="Q99" s="541"/>
      <c r="R99" s="348" t="s">
        <v>6</v>
      </c>
      <c r="S99" s="519">
        <f>+S108+S109+S110+S111+S112+S113+S114+S100+S115</f>
        <v>53078137</v>
      </c>
      <c r="T99" s="520">
        <v>53501859</v>
      </c>
      <c r="U99" s="520">
        <v>53907144</v>
      </c>
      <c r="V99" s="520">
        <v>55794707</v>
      </c>
      <c r="W99" s="520">
        <v>56186190</v>
      </c>
      <c r="X99" s="520">
        <v>56560081</v>
      </c>
      <c r="Y99" s="520">
        <v>56915936</v>
      </c>
      <c r="Z99" s="520">
        <v>57254159</v>
      </c>
      <c r="AA99" s="520">
        <v>56760780</v>
      </c>
      <c r="AB99" s="568">
        <f>Pop!T7</f>
        <v>57071654</v>
      </c>
      <c r="AC99" s="568">
        <f>Pop!U7</f>
        <v>57374243</v>
      </c>
      <c r="AD99" s="568">
        <f>Pop!V7</f>
        <v>57667842</v>
      </c>
    </row>
    <row r="100" spans="1:30" x14ac:dyDescent="0.25">
      <c r="A100" s="540" t="s">
        <v>7</v>
      </c>
      <c r="B100" s="539">
        <f t="shared" si="19"/>
        <v>26022.327264377094</v>
      </c>
      <c r="C100" s="539">
        <f t="shared" si="20"/>
        <v>27360.509863180527</v>
      </c>
      <c r="D100" s="539">
        <f t="shared" si="21"/>
        <v>30426.342068117374</v>
      </c>
      <c r="E100" s="539">
        <f t="shared" si="22"/>
        <v>32405.885294034611</v>
      </c>
      <c r="F100" s="539">
        <f t="shared" si="23"/>
        <v>34212.082519462259</v>
      </c>
      <c r="G100" s="539">
        <f t="shared" si="24"/>
        <v>36400.566517719912</v>
      </c>
      <c r="H100" s="539">
        <f t="shared" si="25"/>
        <v>38708.274915892027</v>
      </c>
      <c r="I100" s="539">
        <f t="shared" si="26"/>
        <v>40999.954012818256</v>
      </c>
      <c r="J100" s="539">
        <f t="shared" si="27"/>
        <v>43086.023287180877</v>
      </c>
      <c r="K100" s="539">
        <f t="shared" si="28"/>
        <v>44242.640012658696</v>
      </c>
      <c r="L100" s="539">
        <f t="shared" si="29"/>
        <v>45409.656569220373</v>
      </c>
      <c r="N100" s="510"/>
      <c r="O100" s="510"/>
      <c r="P100" s="541"/>
      <c r="Q100" s="541"/>
      <c r="R100" s="349" t="s">
        <v>7</v>
      </c>
      <c r="S100" s="522">
        <v>2068031</v>
      </c>
      <c r="T100" s="523">
        <v>2089819</v>
      </c>
      <c r="U100" s="523">
        <v>2110867</v>
      </c>
      <c r="V100" s="523">
        <v>2195662</v>
      </c>
      <c r="W100" s="523">
        <v>2219574</v>
      </c>
      <c r="X100" s="523">
        <v>2242937</v>
      </c>
      <c r="Y100" s="523">
        <v>2265779</v>
      </c>
      <c r="Z100" s="523">
        <v>2288116</v>
      </c>
      <c r="AA100" s="523">
        <v>2278308</v>
      </c>
      <c r="AB100" s="568">
        <f>Pop!T8</f>
        <v>2298696</v>
      </c>
      <c r="AC100" s="568">
        <f>Pop!U8</f>
        <v>2318822</v>
      </c>
      <c r="AD100" s="568">
        <f>Pop!V8</f>
        <v>2338474</v>
      </c>
    </row>
    <row r="101" spans="1:30" x14ac:dyDescent="0.25">
      <c r="A101" s="540" t="s">
        <v>8</v>
      </c>
      <c r="B101" s="539">
        <f t="shared" si="19"/>
        <v>26530.396890111122</v>
      </c>
      <c r="C101" s="539">
        <f t="shared" si="20"/>
        <v>29079.931967872217</v>
      </c>
      <c r="D101" s="539">
        <f t="shared" si="21"/>
        <v>30727.968052409677</v>
      </c>
      <c r="E101" s="539">
        <f t="shared" si="22"/>
        <v>31497.353595546127</v>
      </c>
      <c r="F101" s="539">
        <f t="shared" si="23"/>
        <v>33205.231089816938</v>
      </c>
      <c r="G101" s="539">
        <f t="shared" si="24"/>
        <v>36827.651356279639</v>
      </c>
      <c r="H101" s="539">
        <f t="shared" si="25"/>
        <v>41459.106821145477</v>
      </c>
      <c r="I101" s="539">
        <f t="shared" si="26"/>
        <v>43380.046576911962</v>
      </c>
      <c r="J101" s="539">
        <f t="shared" si="27"/>
        <v>43370.992059319397</v>
      </c>
      <c r="K101" s="539">
        <f t="shared" si="28"/>
        <v>45013.887835312868</v>
      </c>
      <c r="L101" s="539">
        <f t="shared" si="29"/>
        <v>51598.741453186434</v>
      </c>
      <c r="N101" s="541"/>
      <c r="O101" s="541"/>
      <c r="P101" s="541"/>
      <c r="Q101" s="541"/>
      <c r="R101" s="349" t="s">
        <v>8</v>
      </c>
      <c r="S101" s="522">
        <v>1560501</v>
      </c>
      <c r="T101" s="523">
        <v>1576455</v>
      </c>
      <c r="U101" s="523">
        <v>1590011</v>
      </c>
      <c r="V101" s="523">
        <v>1728214</v>
      </c>
      <c r="W101" s="523">
        <v>1748531</v>
      </c>
      <c r="X101" s="523">
        <v>1768204</v>
      </c>
      <c r="Y101" s="523">
        <v>1787279</v>
      </c>
      <c r="Z101" s="523">
        <v>1805788</v>
      </c>
      <c r="AA101" s="523">
        <v>1757589</v>
      </c>
      <c r="AB101" s="568">
        <f>Pop!T9</f>
        <v>1777225</v>
      </c>
      <c r="AC101" s="568">
        <f>Pop!U9</f>
        <v>1796460</v>
      </c>
      <c r="AD101" s="568">
        <f>Pop!V9</f>
        <v>1815278</v>
      </c>
    </row>
    <row r="102" spans="1:30" x14ac:dyDescent="0.25">
      <c r="A102" s="540" t="s">
        <v>9</v>
      </c>
      <c r="B102" s="539">
        <f t="shared" si="19"/>
        <v>9171.8860929156981</v>
      </c>
      <c r="C102" s="539">
        <f t="shared" si="20"/>
        <v>9435.3374918827085</v>
      </c>
      <c r="D102" s="539">
        <f t="shared" si="21"/>
        <v>10066.127024125495</v>
      </c>
      <c r="E102" s="539">
        <f t="shared" si="22"/>
        <v>11138.660425256903</v>
      </c>
      <c r="F102" s="539">
        <f t="shared" si="23"/>
        <v>12514.077465892198</v>
      </c>
      <c r="G102" s="539">
        <f t="shared" si="24"/>
        <v>12859.649122679071</v>
      </c>
      <c r="H102" s="539">
        <f t="shared" si="25"/>
        <v>13305.179748133629</v>
      </c>
      <c r="I102" s="539">
        <f t="shared" si="26"/>
        <v>13779.851474884743</v>
      </c>
      <c r="J102" s="539">
        <f t="shared" si="27"/>
        <v>14723.514985104373</v>
      </c>
      <c r="K102" s="539">
        <f t="shared" si="28"/>
        <v>14976.844572379159</v>
      </c>
      <c r="L102" s="539">
        <f t="shared" si="29"/>
        <v>16476.370837914688</v>
      </c>
      <c r="N102" s="541"/>
      <c r="O102" s="541"/>
      <c r="P102" s="541"/>
      <c r="Q102" s="541"/>
      <c r="R102" s="349" t="s">
        <v>9</v>
      </c>
      <c r="S102" s="522">
        <v>732793</v>
      </c>
      <c r="T102" s="523">
        <v>746386</v>
      </c>
      <c r="U102" s="523">
        <v>758786</v>
      </c>
      <c r="V102" s="523">
        <v>776463</v>
      </c>
      <c r="W102" s="523">
        <v>790101</v>
      </c>
      <c r="X102" s="523">
        <v>803513</v>
      </c>
      <c r="Y102" s="523">
        <v>816687</v>
      </c>
      <c r="Z102" s="523">
        <v>829619</v>
      </c>
      <c r="AA102" s="523">
        <v>869265</v>
      </c>
      <c r="AB102" s="568">
        <f>Pop!T10</f>
        <v>881935</v>
      </c>
      <c r="AC102" s="568">
        <f>Pop!U10</f>
        <v>894470</v>
      </c>
      <c r="AD102" s="568">
        <f>Pop!V10</f>
        <v>906876</v>
      </c>
    </row>
    <row r="103" spans="1:30" x14ac:dyDescent="0.25">
      <c r="A103" s="540" t="s">
        <v>10</v>
      </c>
      <c r="B103" s="539">
        <f t="shared" si="19"/>
        <v>69774.963339923299</v>
      </c>
      <c r="C103" s="539">
        <f t="shared" si="20"/>
        <v>73467.801560125503</v>
      </c>
      <c r="D103" s="539">
        <f t="shared" si="21"/>
        <v>74021.923156436635</v>
      </c>
      <c r="E103" s="539">
        <f t="shared" si="22"/>
        <v>81536.540402458268</v>
      </c>
      <c r="F103" s="539">
        <f t="shared" si="23"/>
        <v>84884.641345982847</v>
      </c>
      <c r="G103" s="539">
        <f t="shared" si="24"/>
        <v>89665.414869508561</v>
      </c>
      <c r="H103" s="539">
        <f t="shared" si="25"/>
        <v>98962.669436244876</v>
      </c>
      <c r="I103" s="539">
        <f t="shared" si="26"/>
        <v>98496.511666055434</v>
      </c>
      <c r="J103" s="539">
        <f t="shared" si="27"/>
        <v>100632.703977129</v>
      </c>
      <c r="K103" s="539">
        <f t="shared" si="28"/>
        <v>106350.89249661678</v>
      </c>
      <c r="L103" s="539">
        <f t="shared" si="29"/>
        <v>116019.13938658076</v>
      </c>
      <c r="N103" s="541"/>
      <c r="O103" s="541"/>
      <c r="P103" s="541"/>
      <c r="Q103" s="541"/>
      <c r="R103" s="349" t="s">
        <v>10</v>
      </c>
      <c r="S103" s="522">
        <v>3480937</v>
      </c>
      <c r="T103" s="523">
        <v>3538387</v>
      </c>
      <c r="U103" s="523">
        <v>3590985</v>
      </c>
      <c r="V103" s="523">
        <v>3807921</v>
      </c>
      <c r="W103" s="523">
        <v>3873743</v>
      </c>
      <c r="X103" s="523">
        <v>3938336</v>
      </c>
      <c r="Y103" s="523">
        <v>4001667</v>
      </c>
      <c r="Z103" s="523">
        <v>4063614</v>
      </c>
      <c r="AA103" s="523">
        <v>4080611</v>
      </c>
      <c r="AB103" s="568">
        <f>Pop!T11</f>
        <v>4144597</v>
      </c>
      <c r="AC103" s="568">
        <f>Pop!U11</f>
        <v>4207714</v>
      </c>
      <c r="AD103" s="568">
        <f>Pop!V11</f>
        <v>4269995</v>
      </c>
    </row>
    <row r="104" spans="1:30" x14ac:dyDescent="0.25">
      <c r="A104" s="540" t="s">
        <v>11</v>
      </c>
      <c r="B104" s="539">
        <f t="shared" si="19"/>
        <v>8656.2024308225209</v>
      </c>
      <c r="C104" s="539">
        <f t="shared" si="20"/>
        <v>9226.3748151492964</v>
      </c>
      <c r="D104" s="539">
        <f t="shared" si="21"/>
        <v>9293.3334128895167</v>
      </c>
      <c r="E104" s="539">
        <f t="shared" si="22"/>
        <v>10292.919731240874</v>
      </c>
      <c r="F104" s="539">
        <f t="shared" si="23"/>
        <v>10859.901719739417</v>
      </c>
      <c r="G104" s="539">
        <f t="shared" si="24"/>
        <v>11449.446008767709</v>
      </c>
      <c r="H104" s="539">
        <f t="shared" si="25"/>
        <v>12286.105931725853</v>
      </c>
      <c r="I104" s="539">
        <f t="shared" si="26"/>
        <v>13180.992500970338</v>
      </c>
      <c r="J104" s="539">
        <f t="shared" si="27"/>
        <v>13896.16007747854</v>
      </c>
      <c r="K104" s="539">
        <f t="shared" si="28"/>
        <v>14309.82916146879</v>
      </c>
      <c r="L104" s="539">
        <f t="shared" si="29"/>
        <v>16024.275695799572</v>
      </c>
      <c r="N104" s="541"/>
      <c r="O104" s="541"/>
      <c r="P104" s="541"/>
      <c r="Q104" s="541"/>
      <c r="R104" s="349" t="s">
        <v>11</v>
      </c>
      <c r="S104" s="522">
        <v>451227</v>
      </c>
      <c r="T104" s="523">
        <v>460165</v>
      </c>
      <c r="U104" s="523">
        <v>469524</v>
      </c>
      <c r="V104" s="523">
        <v>488072</v>
      </c>
      <c r="W104" s="523">
        <v>496936</v>
      </c>
      <c r="X104" s="523">
        <v>505665</v>
      </c>
      <c r="Y104" s="523">
        <v>514229</v>
      </c>
      <c r="Z104" s="523">
        <v>522636</v>
      </c>
      <c r="AA104" s="523">
        <v>576568</v>
      </c>
      <c r="AB104" s="568">
        <f>Pop!T12</f>
        <v>605761</v>
      </c>
      <c r="AC104" s="568">
        <f>Pop!U12</f>
        <v>631181</v>
      </c>
      <c r="AD104" s="568">
        <f>Pop!V12</f>
        <v>652713</v>
      </c>
    </row>
    <row r="105" spans="1:30" x14ac:dyDescent="0.25">
      <c r="A105" s="540" t="s">
        <v>12</v>
      </c>
      <c r="B105" s="539">
        <f t="shared" si="19"/>
        <v>93760.966593235222</v>
      </c>
      <c r="C105" s="539">
        <f t="shared" si="20"/>
        <v>107225.49478763883</v>
      </c>
      <c r="D105" s="539">
        <f t="shared" si="21"/>
        <v>112722.99519398213</v>
      </c>
      <c r="E105" s="539">
        <f t="shared" si="22"/>
        <v>124448.84875544102</v>
      </c>
      <c r="F105" s="539">
        <f t="shared" si="23"/>
        <v>122908.85991055856</v>
      </c>
      <c r="G105" s="539">
        <f t="shared" si="24"/>
        <v>130302.06848037678</v>
      </c>
      <c r="H105" s="539">
        <f t="shared" si="25"/>
        <v>143136.64421110283</v>
      </c>
      <c r="I105" s="539">
        <f t="shared" si="26"/>
        <v>155875.92029878608</v>
      </c>
      <c r="J105" s="539">
        <f t="shared" si="27"/>
        <v>157339.43007745416</v>
      </c>
      <c r="K105" s="539">
        <f t="shared" si="28"/>
        <v>178061.23627626422</v>
      </c>
      <c r="L105" s="539">
        <f t="shared" si="29"/>
        <v>215935.60379377796</v>
      </c>
      <c r="N105" s="541"/>
      <c r="O105" s="541"/>
      <c r="P105" s="541"/>
      <c r="Q105" s="541"/>
      <c r="R105" s="349" t="s">
        <v>12</v>
      </c>
      <c r="S105" s="522">
        <v>7603239</v>
      </c>
      <c r="T105" s="523">
        <v>7688593</v>
      </c>
      <c r="U105" s="523">
        <v>7792561</v>
      </c>
      <c r="V105" s="523">
        <v>7969654</v>
      </c>
      <c r="W105" s="523">
        <v>8073924</v>
      </c>
      <c r="X105" s="523">
        <v>8175113</v>
      </c>
      <c r="Y105" s="523">
        <v>8272724</v>
      </c>
      <c r="Z105" s="523">
        <v>8366628</v>
      </c>
      <c r="AA105" s="523">
        <v>8513497</v>
      </c>
      <c r="AB105" s="568">
        <f>Pop!T13</f>
        <v>8602865</v>
      </c>
      <c r="AC105" s="568">
        <f>Pop!U13</f>
        <v>8690745</v>
      </c>
      <c r="AD105" s="568">
        <f>Pop!V13</f>
        <v>8777124</v>
      </c>
    </row>
    <row r="106" spans="1:30" x14ac:dyDescent="0.25">
      <c r="A106" s="540" t="s">
        <v>13</v>
      </c>
      <c r="B106" s="539">
        <f t="shared" si="19"/>
        <v>9080.2850007366324</v>
      </c>
      <c r="C106" s="539">
        <f t="shared" si="20"/>
        <v>10011.473303821105</v>
      </c>
      <c r="D106" s="539">
        <f t="shared" si="21"/>
        <v>10843.012497429861</v>
      </c>
      <c r="E106" s="539">
        <f t="shared" si="22"/>
        <v>12024.308135331239</v>
      </c>
      <c r="F106" s="539">
        <f t="shared" si="23"/>
        <v>12417.288954365542</v>
      </c>
      <c r="G106" s="539">
        <f t="shared" si="24"/>
        <v>13586.666472878773</v>
      </c>
      <c r="H106" s="539">
        <f t="shared" si="25"/>
        <v>14772.986038549305</v>
      </c>
      <c r="I106" s="539">
        <f t="shared" si="26"/>
        <v>15675.506015761968</v>
      </c>
      <c r="J106" s="539">
        <f t="shared" si="27"/>
        <v>16621.325534449334</v>
      </c>
      <c r="K106" s="539">
        <f t="shared" si="28"/>
        <v>16924.454501816646</v>
      </c>
      <c r="L106" s="539">
        <f t="shared" si="29"/>
        <v>18469.114504528628</v>
      </c>
      <c r="N106" s="541"/>
      <c r="O106" s="541"/>
      <c r="P106" s="541"/>
      <c r="Q106" s="541"/>
      <c r="R106" s="349" t="s">
        <v>13</v>
      </c>
      <c r="S106" s="522">
        <v>668689</v>
      </c>
      <c r="T106" s="523">
        <v>684309</v>
      </c>
      <c r="U106" s="523">
        <v>698602</v>
      </c>
      <c r="V106" s="523">
        <v>734996</v>
      </c>
      <c r="W106" s="523">
        <v>750912</v>
      </c>
      <c r="X106" s="523">
        <v>766679</v>
      </c>
      <c r="Y106" s="523">
        <v>782295</v>
      </c>
      <c r="Z106" s="523">
        <v>797722</v>
      </c>
      <c r="AA106" s="523">
        <v>829494</v>
      </c>
      <c r="AB106" s="568">
        <f>Pop!T14</f>
        <v>845731</v>
      </c>
      <c r="AC106" s="568">
        <f>Pop!U14</f>
        <v>861773</v>
      </c>
      <c r="AD106" s="568">
        <f>Pop!V14</f>
        <v>877613</v>
      </c>
    </row>
    <row r="107" spans="1:30" x14ac:dyDescent="0.25">
      <c r="A107" s="540" t="s">
        <v>14</v>
      </c>
      <c r="B107" s="539">
        <f t="shared" si="19"/>
        <v>20933.804413325666</v>
      </c>
      <c r="C107" s="539">
        <f t="shared" si="20"/>
        <v>21514.685960665975</v>
      </c>
      <c r="D107" s="539">
        <f t="shared" si="21"/>
        <v>23059.897481524134</v>
      </c>
      <c r="E107" s="539">
        <f t="shared" si="22"/>
        <v>25948.899840912491</v>
      </c>
      <c r="F107" s="539">
        <f t="shared" si="23"/>
        <v>26891.884531975153</v>
      </c>
      <c r="G107" s="539">
        <f t="shared" si="24"/>
        <v>29828.743002322964</v>
      </c>
      <c r="H107" s="539">
        <f t="shared" si="25"/>
        <v>33954.170519461833</v>
      </c>
      <c r="I107" s="539">
        <f t="shared" si="26"/>
        <v>35552.438296644985</v>
      </c>
      <c r="J107" s="539">
        <f t="shared" si="27"/>
        <v>36423.329723088296</v>
      </c>
      <c r="K107" s="539">
        <f t="shared" si="28"/>
        <v>38197.170168052275</v>
      </c>
      <c r="L107" s="539">
        <f t="shared" si="29"/>
        <v>43649.803217894834</v>
      </c>
      <c r="N107" s="541"/>
      <c r="O107" s="541"/>
      <c r="P107" s="541"/>
      <c r="Q107" s="541"/>
      <c r="R107" s="349" t="s">
        <v>14</v>
      </c>
      <c r="S107" s="522">
        <v>1383453</v>
      </c>
      <c r="T107" s="523">
        <v>1400892</v>
      </c>
      <c r="U107" s="523">
        <v>1417694</v>
      </c>
      <c r="V107" s="523">
        <v>1478164</v>
      </c>
      <c r="W107" s="523">
        <v>1496880</v>
      </c>
      <c r="X107" s="523">
        <v>1515126</v>
      </c>
      <c r="Y107" s="523">
        <v>1532902</v>
      </c>
      <c r="Z107" s="523">
        <v>1550194</v>
      </c>
      <c r="AA107" s="523">
        <v>1555229</v>
      </c>
      <c r="AB107" s="568">
        <f>Pop!T15</f>
        <v>1572866</v>
      </c>
      <c r="AC107" s="568">
        <f>Pop!U15</f>
        <v>1590248</v>
      </c>
      <c r="AD107" s="568">
        <f>Pop!V15</f>
        <v>1607363</v>
      </c>
    </row>
    <row r="108" spans="1:30" x14ac:dyDescent="0.25">
      <c r="A108" s="540" t="s">
        <v>15</v>
      </c>
      <c r="B108" s="539">
        <f t="shared" si="19"/>
        <v>54659.054138631065</v>
      </c>
      <c r="C108" s="539">
        <f t="shared" si="20"/>
        <v>57764.525609675096</v>
      </c>
      <c r="D108" s="539">
        <f t="shared" si="21"/>
        <v>64271.737490227475</v>
      </c>
      <c r="E108" s="539">
        <f t="shared" si="22"/>
        <v>68144.469252316223</v>
      </c>
      <c r="F108" s="539">
        <f t="shared" si="23"/>
        <v>74423.095806417798</v>
      </c>
      <c r="G108" s="539">
        <f t="shared" si="24"/>
        <v>79246.664124494142</v>
      </c>
      <c r="H108" s="539">
        <f t="shared" si="25"/>
        <v>91264.395764613</v>
      </c>
      <c r="I108" s="539">
        <f t="shared" si="26"/>
        <v>90947.924964188234</v>
      </c>
      <c r="J108" s="539">
        <f t="shared" si="27"/>
        <v>96946.467003808197</v>
      </c>
      <c r="K108" s="539">
        <f t="shared" si="28"/>
        <v>95469.655005607958</v>
      </c>
      <c r="L108" s="539">
        <f t="shared" si="29"/>
        <v>106915.96155773901</v>
      </c>
      <c r="N108" s="541"/>
      <c r="O108" s="541"/>
      <c r="P108" s="541"/>
      <c r="Q108" s="541"/>
      <c r="R108" s="349" t="s">
        <v>15</v>
      </c>
      <c r="S108" s="522">
        <v>6569683</v>
      </c>
      <c r="T108" s="523">
        <v>6645761</v>
      </c>
      <c r="U108" s="523">
        <v>6714314</v>
      </c>
      <c r="V108" s="523">
        <v>6794301</v>
      </c>
      <c r="W108" s="523">
        <v>6850884</v>
      </c>
      <c r="X108" s="523">
        <v>6904241</v>
      </c>
      <c r="Y108" s="523">
        <v>6954036</v>
      </c>
      <c r="Z108" s="523">
        <v>7000229</v>
      </c>
      <c r="AA108" s="523">
        <v>7035055</v>
      </c>
      <c r="AB108" s="568">
        <f>Pop!T16</f>
        <v>7075181</v>
      </c>
      <c r="AC108" s="568">
        <f>Pop!U16</f>
        <v>7114598</v>
      </c>
      <c r="AD108" s="568">
        <f>Pop!V16</f>
        <v>7153262</v>
      </c>
    </row>
    <row r="109" spans="1:30" x14ac:dyDescent="0.25">
      <c r="A109" s="540" t="s">
        <v>16</v>
      </c>
      <c r="B109" s="539">
        <f t="shared" si="19"/>
        <v>26200.485934914872</v>
      </c>
      <c r="C109" s="539">
        <f t="shared" si="20"/>
        <v>29017.395730149612</v>
      </c>
      <c r="D109" s="539">
        <f t="shared" si="21"/>
        <v>30178.106898903487</v>
      </c>
      <c r="E109" s="539">
        <f t="shared" si="22"/>
        <v>32218.529740986196</v>
      </c>
      <c r="F109" s="539">
        <f t="shared" si="23"/>
        <v>36879.897338802162</v>
      </c>
      <c r="G109" s="539">
        <f t="shared" si="24"/>
        <v>38706.975691237894</v>
      </c>
      <c r="H109" s="539">
        <f t="shared" si="25"/>
        <v>43710.045898784469</v>
      </c>
      <c r="I109" s="539">
        <f t="shared" si="26"/>
        <v>44439.690573907312</v>
      </c>
      <c r="J109" s="539">
        <f t="shared" si="27"/>
        <v>48328.712032722142</v>
      </c>
      <c r="K109" s="539">
        <f t="shared" si="28"/>
        <v>50925.362275761574</v>
      </c>
      <c r="L109" s="539">
        <f t="shared" si="29"/>
        <v>56391.257061334662</v>
      </c>
      <c r="N109" s="541"/>
      <c r="O109" s="541"/>
      <c r="P109" s="541"/>
      <c r="Q109" s="541"/>
      <c r="R109" s="349" t="s">
        <v>16</v>
      </c>
      <c r="S109" s="522">
        <v>3119015</v>
      </c>
      <c r="T109" s="523">
        <v>3140328</v>
      </c>
      <c r="U109" s="523">
        <v>3160748</v>
      </c>
      <c r="V109" s="523">
        <v>3184166</v>
      </c>
      <c r="W109" s="524">
        <v>3194718</v>
      </c>
      <c r="X109" s="524">
        <v>3204028</v>
      </c>
      <c r="Y109" s="524">
        <v>3212180</v>
      </c>
      <c r="Z109" s="524">
        <v>3219257</v>
      </c>
      <c r="AA109" s="524">
        <v>3264531</v>
      </c>
      <c r="AB109" s="568">
        <f>Pop!T17</f>
        <v>3273227</v>
      </c>
      <c r="AC109" s="568">
        <f>Pop!U17</f>
        <v>3281480</v>
      </c>
      <c r="AD109" s="568">
        <f>Pop!V17</f>
        <v>3289290</v>
      </c>
    </row>
    <row r="110" spans="1:30" x14ac:dyDescent="0.25">
      <c r="A110" s="540" t="s">
        <v>17</v>
      </c>
      <c r="B110" s="539">
        <f t="shared" si="19"/>
        <v>84183.591142465608</v>
      </c>
      <c r="C110" s="539">
        <f t="shared" si="20"/>
        <v>91613.532942935301</v>
      </c>
      <c r="D110" s="539">
        <f t="shared" si="21"/>
        <v>97457.038048024959</v>
      </c>
      <c r="E110" s="539">
        <f t="shared" si="22"/>
        <v>104298.94446756961</v>
      </c>
      <c r="F110" s="539">
        <f t="shared" si="23"/>
        <v>115736.28660210177</v>
      </c>
      <c r="G110" s="539">
        <f t="shared" si="24"/>
        <v>124179.25270129187</v>
      </c>
      <c r="H110" s="539">
        <f t="shared" si="25"/>
        <v>137182.82533925891</v>
      </c>
      <c r="I110" s="539">
        <f t="shared" si="26"/>
        <v>144443.21213076936</v>
      </c>
      <c r="J110" s="539">
        <f t="shared" si="27"/>
        <v>150066.70006272796</v>
      </c>
      <c r="K110" s="539">
        <f t="shared" si="28"/>
        <v>154222.21390219612</v>
      </c>
      <c r="L110" s="539">
        <f t="shared" si="29"/>
        <v>166914.5356567273</v>
      </c>
      <c r="N110" s="541"/>
      <c r="O110" s="541"/>
      <c r="P110" s="541"/>
      <c r="Q110" s="541"/>
      <c r="R110" s="349" t="s">
        <v>17</v>
      </c>
      <c r="S110" s="522">
        <v>8448055</v>
      </c>
      <c r="T110" s="523">
        <v>8530155</v>
      </c>
      <c r="U110" s="523">
        <v>8606005</v>
      </c>
      <c r="V110" s="523">
        <v>8778576</v>
      </c>
      <c r="W110" s="524">
        <v>8842791</v>
      </c>
      <c r="X110" s="524">
        <v>8904459</v>
      </c>
      <c r="Y110" s="524">
        <v>8963663</v>
      </c>
      <c r="Z110" s="524">
        <v>9020460</v>
      </c>
      <c r="AA110" s="524">
        <v>9075649</v>
      </c>
      <c r="AB110" s="568">
        <f>Pop!T18</f>
        <v>9132078</v>
      </c>
      <c r="AC110" s="568">
        <f>Pop!U18</f>
        <v>9187103</v>
      </c>
      <c r="AD110" s="568">
        <f>Pop!V18</f>
        <v>9240580</v>
      </c>
    </row>
    <row r="111" spans="1:30" x14ac:dyDescent="0.25">
      <c r="A111" s="540" t="s">
        <v>18</v>
      </c>
      <c r="B111" s="539">
        <f t="shared" si="19"/>
        <v>37733.505374788634</v>
      </c>
      <c r="C111" s="539">
        <f t="shared" si="20"/>
        <v>40566.6990726695</v>
      </c>
      <c r="D111" s="539">
        <f t="shared" si="21"/>
        <v>45667.754549537909</v>
      </c>
      <c r="E111" s="539">
        <f t="shared" si="22"/>
        <v>48528.429739144267</v>
      </c>
      <c r="F111" s="539">
        <f t="shared" si="23"/>
        <v>50092.561743844752</v>
      </c>
      <c r="G111" s="539">
        <f t="shared" si="24"/>
        <v>54167.442940345551</v>
      </c>
      <c r="H111" s="539">
        <f t="shared" si="25"/>
        <v>58828.579234171972</v>
      </c>
      <c r="I111" s="539">
        <f t="shared" si="26"/>
        <v>63060.317053542349</v>
      </c>
      <c r="J111" s="539">
        <f t="shared" si="27"/>
        <v>64534.559743403748</v>
      </c>
      <c r="K111" s="539">
        <f t="shared" si="28"/>
        <v>67805.205118433892</v>
      </c>
      <c r="L111" s="539">
        <f t="shared" si="29"/>
        <v>71577.106812579208</v>
      </c>
      <c r="N111" s="541"/>
      <c r="O111" s="541"/>
      <c r="P111" s="541"/>
      <c r="Q111" s="541"/>
      <c r="R111" s="349" t="s">
        <v>18</v>
      </c>
      <c r="S111" s="522">
        <v>3168133</v>
      </c>
      <c r="T111" s="523">
        <v>3198657</v>
      </c>
      <c r="U111" s="523">
        <v>3228198</v>
      </c>
      <c r="V111" s="523">
        <v>3373959</v>
      </c>
      <c r="W111" s="524">
        <v>3408510</v>
      </c>
      <c r="X111" s="524">
        <v>3442175</v>
      </c>
      <c r="Y111" s="524">
        <v>3474998</v>
      </c>
      <c r="Z111" s="524">
        <v>3507003</v>
      </c>
      <c r="AA111" s="524">
        <v>3479010</v>
      </c>
      <c r="AB111" s="568">
        <f>Pop!T19</f>
        <v>3506853</v>
      </c>
      <c r="AC111" s="568">
        <f>Pop!U19</f>
        <v>3534165</v>
      </c>
      <c r="AD111" s="568">
        <f>Pop!V19</f>
        <v>3560903</v>
      </c>
    </row>
    <row r="112" spans="1:30" x14ac:dyDescent="0.25">
      <c r="A112" s="540" t="s">
        <v>19</v>
      </c>
      <c r="B112" s="539">
        <f t="shared" si="19"/>
        <v>36948.782936236879</v>
      </c>
      <c r="C112" s="539">
        <f t="shared" si="20"/>
        <v>38714.36320323556</v>
      </c>
      <c r="D112" s="539">
        <f t="shared" si="21"/>
        <v>42575.609820215686</v>
      </c>
      <c r="E112" s="539">
        <f t="shared" si="22"/>
        <v>43932.023435377007</v>
      </c>
      <c r="F112" s="539">
        <f t="shared" si="23"/>
        <v>48739.037054499233</v>
      </c>
      <c r="G112" s="539">
        <f t="shared" si="24"/>
        <v>53102.891827715852</v>
      </c>
      <c r="H112" s="539">
        <f t="shared" si="25"/>
        <v>57679.795579541715</v>
      </c>
      <c r="I112" s="539">
        <f t="shared" si="26"/>
        <v>60932.986637479429</v>
      </c>
      <c r="J112" s="539">
        <f t="shared" si="27"/>
        <v>62151.274224170447</v>
      </c>
      <c r="K112" s="539">
        <f t="shared" si="28"/>
        <v>65236.410646435783</v>
      </c>
      <c r="L112" s="539">
        <f t="shared" si="29"/>
        <v>70292.034108273816</v>
      </c>
      <c r="N112" s="541"/>
      <c r="O112" s="541"/>
      <c r="P112" s="541"/>
      <c r="Q112" s="541"/>
      <c r="R112" s="349" t="s">
        <v>19</v>
      </c>
      <c r="S112" s="522">
        <v>3766834</v>
      </c>
      <c r="T112" s="523">
        <v>3791315</v>
      </c>
      <c r="U112" s="523">
        <v>3815171</v>
      </c>
      <c r="V112" s="523">
        <v>3914421</v>
      </c>
      <c r="W112" s="524">
        <v>3943885</v>
      </c>
      <c r="X112" s="524">
        <v>3972202</v>
      </c>
      <c r="Y112" s="524">
        <v>3999415</v>
      </c>
      <c r="Z112" s="524">
        <v>4025558</v>
      </c>
      <c r="AA112" s="524">
        <v>3996496</v>
      </c>
      <c r="AB112" s="568">
        <f>Pop!T20</f>
        <v>4018127</v>
      </c>
      <c r="AC112" s="568">
        <f>Pop!U20</f>
        <v>4039277</v>
      </c>
      <c r="AD112" s="568">
        <f>Pop!V20</f>
        <v>4059905</v>
      </c>
    </row>
    <row r="113" spans="1:30" x14ac:dyDescent="0.25">
      <c r="A113" s="540" t="s">
        <v>20</v>
      </c>
      <c r="B113" s="539">
        <f t="shared" si="19"/>
        <v>103863.48552112601</v>
      </c>
      <c r="C113" s="539">
        <f t="shared" si="20"/>
        <v>112618.21731394372</v>
      </c>
      <c r="D113" s="539">
        <f t="shared" si="21"/>
        <v>125889.17039396404</v>
      </c>
      <c r="E113" s="539">
        <f t="shared" si="22"/>
        <v>134965.34294664915</v>
      </c>
      <c r="F113" s="539">
        <f t="shared" si="23"/>
        <v>145555.96235750453</v>
      </c>
      <c r="G113" s="539">
        <f t="shared" si="24"/>
        <v>153734.51318859801</v>
      </c>
      <c r="H113" s="539">
        <f t="shared" si="25"/>
        <v>168796.97566902611</v>
      </c>
      <c r="I113" s="539">
        <f t="shared" si="26"/>
        <v>179433.42807955478</v>
      </c>
      <c r="J113" s="539">
        <f t="shared" si="27"/>
        <v>180648.88648175809</v>
      </c>
      <c r="K113" s="539">
        <f t="shared" si="28"/>
        <v>189764.55048275847</v>
      </c>
      <c r="L113" s="539">
        <f t="shared" si="29"/>
        <v>193307.31729122307</v>
      </c>
      <c r="N113" s="541"/>
      <c r="O113" s="541"/>
      <c r="P113" s="541"/>
      <c r="Q113" s="541"/>
      <c r="R113" s="349" t="s">
        <v>20</v>
      </c>
      <c r="S113" s="522">
        <v>8796032</v>
      </c>
      <c r="T113" s="523">
        <v>8864906</v>
      </c>
      <c r="U113" s="523">
        <v>8931028</v>
      </c>
      <c r="V113" s="523">
        <v>9208550</v>
      </c>
      <c r="W113" s="524">
        <v>9277727</v>
      </c>
      <c r="X113" s="524">
        <v>9345173</v>
      </c>
      <c r="Y113" s="524">
        <v>9410336</v>
      </c>
      <c r="Z113" s="524">
        <v>9473266</v>
      </c>
      <c r="AA113" s="524">
        <v>9496294</v>
      </c>
      <c r="AB113" s="568">
        <f>Pop!T21</f>
        <v>9557071</v>
      </c>
      <c r="AC113" s="568">
        <f>Pop!U21</f>
        <v>9616621</v>
      </c>
      <c r="AD113" s="568">
        <f>Pop!V21</f>
        <v>9674793</v>
      </c>
    </row>
    <row r="114" spans="1:30" x14ac:dyDescent="0.25">
      <c r="A114" s="540" t="s">
        <v>21</v>
      </c>
      <c r="B114" s="539">
        <f t="shared" si="19"/>
        <v>29786.181369475446</v>
      </c>
      <c r="C114" s="539">
        <f t="shared" si="20"/>
        <v>33207.954229016868</v>
      </c>
      <c r="D114" s="539">
        <f t="shared" si="21"/>
        <v>35618.870648137694</v>
      </c>
      <c r="E114" s="539">
        <f t="shared" si="22"/>
        <v>38178.879386346118</v>
      </c>
      <c r="F114" s="539">
        <f t="shared" si="23"/>
        <v>40051.352175495689</v>
      </c>
      <c r="G114" s="539">
        <f t="shared" si="24"/>
        <v>46663.725853526645</v>
      </c>
      <c r="H114" s="539">
        <f t="shared" si="25"/>
        <v>50464.637634226339</v>
      </c>
      <c r="I114" s="539">
        <f t="shared" si="26"/>
        <v>52177.497764108637</v>
      </c>
      <c r="J114" s="539">
        <f t="shared" si="27"/>
        <v>53127.942044428564</v>
      </c>
      <c r="K114" s="539">
        <f t="shared" si="28"/>
        <v>56471.763403820718</v>
      </c>
      <c r="L114" s="539">
        <f t="shared" si="29"/>
        <v>63202.34892630473</v>
      </c>
      <c r="N114" s="541"/>
      <c r="O114" s="541"/>
      <c r="P114" s="541"/>
      <c r="Q114" s="541"/>
      <c r="R114" s="349" t="s">
        <v>21</v>
      </c>
      <c r="S114" s="522">
        <v>3120922</v>
      </c>
      <c r="T114" s="523">
        <v>3143384</v>
      </c>
      <c r="U114" s="523">
        <v>3165472</v>
      </c>
      <c r="V114" s="523">
        <v>3300935</v>
      </c>
      <c r="W114" s="524">
        <v>3321730</v>
      </c>
      <c r="X114" s="524">
        <v>3340932</v>
      </c>
      <c r="Y114" s="524">
        <v>3358963</v>
      </c>
      <c r="Z114" s="524">
        <v>3375823</v>
      </c>
      <c r="AA114" s="524">
        <v>3322820</v>
      </c>
      <c r="AB114" s="568">
        <f>Pop!T22</f>
        <v>3337357</v>
      </c>
      <c r="AC114" s="568">
        <f>Pop!U22</f>
        <v>3351543</v>
      </c>
      <c r="AD114" s="568">
        <f>Pop!V22</f>
        <v>3365351</v>
      </c>
    </row>
    <row r="115" spans="1:30" x14ac:dyDescent="0.25">
      <c r="A115" s="540" t="s">
        <v>22</v>
      </c>
      <c r="B115" s="539">
        <f t="shared" si="19"/>
        <v>150311.60869357156</v>
      </c>
      <c r="C115" s="539">
        <f t="shared" si="20"/>
        <v>158899.51026623562</v>
      </c>
      <c r="D115" s="539">
        <f t="shared" si="21"/>
        <v>169127.72712430955</v>
      </c>
      <c r="E115" s="539">
        <f t="shared" si="22"/>
        <v>187265.49977553985</v>
      </c>
      <c r="F115" s="539">
        <f t="shared" si="23"/>
        <v>200097.62560729776</v>
      </c>
      <c r="G115" s="539">
        <f t="shared" si="24"/>
        <v>226748.2661843063</v>
      </c>
      <c r="H115" s="539">
        <f t="shared" si="25"/>
        <v>255238.10891826756</v>
      </c>
      <c r="I115" s="539">
        <f t="shared" si="26"/>
        <v>265076.89151874895</v>
      </c>
      <c r="J115" s="539">
        <f t="shared" si="27"/>
        <v>275881.37798383163</v>
      </c>
      <c r="K115" s="539">
        <f t="shared" si="28"/>
        <v>280413.56727988669</v>
      </c>
      <c r="L115" s="539">
        <f t="shared" si="29"/>
        <v>305320.81268712011</v>
      </c>
      <c r="N115" s="541"/>
      <c r="O115" s="541"/>
      <c r="P115" s="541"/>
      <c r="Q115" s="541"/>
      <c r="R115" s="349" t="s">
        <v>22</v>
      </c>
      <c r="S115" s="522">
        <v>14021432</v>
      </c>
      <c r="T115" s="523">
        <v>14097534</v>
      </c>
      <c r="U115" s="523">
        <v>14175341</v>
      </c>
      <c r="V115" s="523">
        <v>15044137</v>
      </c>
      <c r="W115" s="523">
        <v>15126371</v>
      </c>
      <c r="X115" s="523">
        <v>15203934</v>
      </c>
      <c r="Y115" s="523">
        <v>15276566</v>
      </c>
      <c r="Z115" s="523">
        <v>15344447</v>
      </c>
      <c r="AA115" s="523">
        <v>14812617</v>
      </c>
      <c r="AB115" s="568">
        <f>Pop!T23</f>
        <v>14873064</v>
      </c>
      <c r="AC115" s="568">
        <f>Pop!U23</f>
        <v>14930634</v>
      </c>
      <c r="AD115" s="568">
        <f>Pop!V23</f>
        <v>14985284</v>
      </c>
    </row>
    <row r="116" spans="1:30" x14ac:dyDescent="0.25">
      <c r="A116" s="540" t="s">
        <v>23</v>
      </c>
      <c r="B116" s="539">
        <f t="shared" si="19"/>
        <v>347770.18104199151</v>
      </c>
      <c r="C116" s="539">
        <f t="shared" si="20"/>
        <v>386711.59120984166</v>
      </c>
      <c r="D116" s="539">
        <f t="shared" si="21"/>
        <v>413697.39394873584</v>
      </c>
      <c r="E116" s="539">
        <f t="shared" si="22"/>
        <v>454345.96505839238</v>
      </c>
      <c r="F116" s="539">
        <f t="shared" si="23"/>
        <v>484393.78588214784</v>
      </c>
      <c r="G116" s="539">
        <f t="shared" si="24"/>
        <v>508607.71019806742</v>
      </c>
      <c r="H116" s="539">
        <f t="shared" si="25"/>
        <v>544422.65214768401</v>
      </c>
      <c r="I116" s="539">
        <f t="shared" si="26"/>
        <v>566533.17668418807</v>
      </c>
      <c r="J116" s="539">
        <f t="shared" si="27"/>
        <v>596466.65390879544</v>
      </c>
      <c r="K116" s="539">
        <f t="shared" si="28"/>
        <v>632385.0759667214</v>
      </c>
      <c r="L116" s="539">
        <f t="shared" si="29"/>
        <v>682786.11640667869</v>
      </c>
      <c r="N116" s="541"/>
      <c r="O116" s="541"/>
      <c r="P116" s="541"/>
      <c r="Q116" s="541"/>
      <c r="R116" s="349" t="s">
        <v>23</v>
      </c>
      <c r="S116" s="522">
        <v>19595309</v>
      </c>
      <c r="T116" s="523">
        <v>19728701</v>
      </c>
      <c r="U116" s="523">
        <v>19855332</v>
      </c>
      <c r="V116" s="523">
        <v>20593356</v>
      </c>
      <c r="W116" s="523">
        <v>20734097</v>
      </c>
      <c r="X116" s="523">
        <v>20869101</v>
      </c>
      <c r="Y116" s="523">
        <v>20997560</v>
      </c>
      <c r="Z116" s="523">
        <v>21119536</v>
      </c>
      <c r="AA116" s="523">
        <v>21040662</v>
      </c>
      <c r="AB116" s="568">
        <f>Pop!T24</f>
        <v>21168791</v>
      </c>
      <c r="AC116" s="568">
        <f>Pop!U24</f>
        <v>21292666</v>
      </c>
      <c r="AD116" s="568">
        <f>Pop!V24</f>
        <v>21411923</v>
      </c>
    </row>
    <row r="117" spans="1:30" x14ac:dyDescent="0.25">
      <c r="A117" s="540" t="s">
        <v>24</v>
      </c>
      <c r="B117" s="539">
        <f t="shared" si="19"/>
        <v>82944.037786675879</v>
      </c>
      <c r="C117" s="539">
        <f t="shared" si="20"/>
        <v>95931.171319254936</v>
      </c>
      <c r="D117" s="539">
        <f t="shared" si="21"/>
        <v>106552.10089103744</v>
      </c>
      <c r="E117" s="539">
        <f t="shared" si="22"/>
        <v>107041.57481457309</v>
      </c>
      <c r="F117" s="539">
        <f t="shared" si="23"/>
        <v>113775.86510211141</v>
      </c>
      <c r="G117" s="539">
        <f t="shared" si="24"/>
        <v>108620.15443302962</v>
      </c>
      <c r="H117" s="539">
        <f t="shared" si="25"/>
        <v>104050.65425428854</v>
      </c>
      <c r="I117" s="539">
        <f t="shared" si="26"/>
        <v>107482.4763505836</v>
      </c>
      <c r="J117" s="539">
        <f t="shared" si="27"/>
        <v>126030.43425111339</v>
      </c>
      <c r="K117" s="539">
        <f t="shared" si="28"/>
        <v>131259.66784668557</v>
      </c>
      <c r="L117" s="539">
        <f t="shared" si="29"/>
        <v>138445.92236201809</v>
      </c>
      <c r="N117" s="541"/>
      <c r="O117" s="541"/>
      <c r="P117" s="541"/>
      <c r="Q117" s="541"/>
      <c r="R117" s="349" t="s">
        <v>24</v>
      </c>
      <c r="S117" s="522">
        <v>3512672</v>
      </c>
      <c r="T117" s="523">
        <v>3547055</v>
      </c>
      <c r="U117" s="523">
        <v>3578067</v>
      </c>
      <c r="V117" s="523">
        <v>3839366</v>
      </c>
      <c r="W117" s="523">
        <v>3885049</v>
      </c>
      <c r="X117" s="523">
        <v>3929911</v>
      </c>
      <c r="Y117" s="523">
        <v>3973697</v>
      </c>
      <c r="Z117" s="523">
        <v>4016356</v>
      </c>
      <c r="AA117" s="523">
        <v>3972388</v>
      </c>
      <c r="AB117" s="568">
        <f>Pop!T25</f>
        <v>4018650</v>
      </c>
      <c r="AC117" s="568">
        <f>Pop!U25</f>
        <v>4064052</v>
      </c>
      <c r="AD117" s="568">
        <f>Pop!V25</f>
        <v>4108508</v>
      </c>
    </row>
    <row r="118" spans="1:30" x14ac:dyDescent="0.25">
      <c r="A118" s="540" t="s">
        <v>25</v>
      </c>
      <c r="B118" s="539">
        <f t="shared" si="19"/>
        <v>436859.71561118012</v>
      </c>
      <c r="C118" s="539">
        <f t="shared" si="20"/>
        <v>485139.89783482457</v>
      </c>
      <c r="D118" s="539">
        <f t="shared" si="21"/>
        <v>533050.04082613555</v>
      </c>
      <c r="E118" s="539">
        <f t="shared" si="22"/>
        <v>575085.10931084584</v>
      </c>
      <c r="F118" s="539">
        <f t="shared" si="23"/>
        <v>605057.79042107228</v>
      </c>
      <c r="G118" s="539">
        <f t="shared" si="24"/>
        <v>611343.74588564679</v>
      </c>
      <c r="H118" s="539">
        <f t="shared" si="25"/>
        <v>621242.84078790608</v>
      </c>
      <c r="I118" s="539">
        <f t="shared" si="26"/>
        <v>661950.88472136331</v>
      </c>
      <c r="J118" s="539">
        <f t="shared" si="27"/>
        <v>740703.11755433201</v>
      </c>
      <c r="K118" s="539">
        <f t="shared" si="28"/>
        <v>757489.93217915006</v>
      </c>
      <c r="L118" s="539">
        <f t="shared" si="29"/>
        <v>753823.71063485008</v>
      </c>
      <c r="N118" s="541"/>
      <c r="O118" s="541"/>
      <c r="P118" s="541"/>
      <c r="Q118" s="541"/>
      <c r="R118" s="349" t="s">
        <v>25</v>
      </c>
      <c r="S118" s="522">
        <v>15993583</v>
      </c>
      <c r="T118" s="523">
        <v>16112678</v>
      </c>
      <c r="U118" s="523">
        <v>16231365</v>
      </c>
      <c r="V118" s="523">
        <v>16369179</v>
      </c>
      <c r="W118" s="523">
        <v>16461173</v>
      </c>
      <c r="X118" s="523">
        <v>16550024</v>
      </c>
      <c r="Y118" s="523">
        <v>16635996</v>
      </c>
      <c r="Z118" s="523">
        <v>16718956</v>
      </c>
      <c r="AA118" s="523">
        <v>17159960</v>
      </c>
      <c r="AB118" s="568">
        <f>Pop!T26</f>
        <v>17264943</v>
      </c>
      <c r="AC118" s="568">
        <f>Pop!U26</f>
        <v>17366189</v>
      </c>
      <c r="AD118" s="568">
        <f>Pop!V26</f>
        <v>17463349</v>
      </c>
    </row>
    <row r="119" spans="1:30" x14ac:dyDescent="0.25">
      <c r="A119" s="540" t="s">
        <v>26</v>
      </c>
      <c r="B119" s="539">
        <f t="shared" si="19"/>
        <v>1285370.7505642157</v>
      </c>
      <c r="C119" s="539">
        <f t="shared" si="20"/>
        <v>1373793.9131811869</v>
      </c>
      <c r="D119" s="539">
        <f t="shared" si="21"/>
        <v>1469143.2270244346</v>
      </c>
      <c r="E119" s="539">
        <f t="shared" si="22"/>
        <v>1572409.9559798101</v>
      </c>
      <c r="F119" s="539">
        <f t="shared" si="23"/>
        <v>1727254.8215197944</v>
      </c>
      <c r="G119" s="539">
        <f t="shared" si="24"/>
        <v>1880823.4122003829</v>
      </c>
      <c r="H119" s="539">
        <f t="shared" si="25"/>
        <v>2038376.366278559</v>
      </c>
      <c r="I119" s="539">
        <f t="shared" si="26"/>
        <v>2114210.3543750076</v>
      </c>
      <c r="J119" s="539">
        <f t="shared" si="27"/>
        <v>2171381.5281665944</v>
      </c>
      <c r="K119" s="539">
        <f t="shared" si="28"/>
        <v>2267090.1934052077</v>
      </c>
      <c r="L119" s="539">
        <f t="shared" si="29"/>
        <v>2377638.9798452165</v>
      </c>
      <c r="N119" s="541"/>
      <c r="O119" s="541"/>
      <c r="P119" s="541"/>
      <c r="Q119" s="541"/>
      <c r="R119" s="349" t="s">
        <v>26</v>
      </c>
      <c r="S119" s="522">
        <v>41252160</v>
      </c>
      <c r="T119" s="523">
        <v>41587182</v>
      </c>
      <c r="U119" s="523">
        <v>41901219</v>
      </c>
      <c r="V119" s="523">
        <v>43663669</v>
      </c>
      <c r="W119" s="523">
        <v>44035304</v>
      </c>
      <c r="X119" s="523">
        <v>44396484</v>
      </c>
      <c r="Y119" s="523">
        <v>44749699</v>
      </c>
      <c r="Z119" s="523">
        <v>45094866</v>
      </c>
      <c r="AA119" s="523">
        <v>45538936</v>
      </c>
      <c r="AB119" s="568">
        <f>Pop!T27</f>
        <v>45919049</v>
      </c>
      <c r="AC119" s="568">
        <f>Pop!U27</f>
        <v>46289333</v>
      </c>
      <c r="AD119" s="568">
        <f>Pop!V27</f>
        <v>46649132</v>
      </c>
    </row>
    <row r="120" spans="1:30" x14ac:dyDescent="0.25">
      <c r="A120" s="540" t="s">
        <v>27</v>
      </c>
      <c r="B120" s="539">
        <f t="shared" si="19"/>
        <v>234976.06821138973</v>
      </c>
      <c r="C120" s="539">
        <f t="shared" si="20"/>
        <v>256476.71102026157</v>
      </c>
      <c r="D120" s="539">
        <f t="shared" si="21"/>
        <v>284986.37181241479</v>
      </c>
      <c r="E120" s="539">
        <f t="shared" si="22"/>
        <v>315393.92837051192</v>
      </c>
      <c r="F120" s="539">
        <f t="shared" si="23"/>
        <v>334250.39100993966</v>
      </c>
      <c r="G120" s="539">
        <f t="shared" si="24"/>
        <v>374857.192630762</v>
      </c>
      <c r="H120" s="539">
        <f t="shared" si="25"/>
        <v>410048.71603854117</v>
      </c>
      <c r="I120" s="539">
        <f t="shared" si="26"/>
        <v>421792.64330091508</v>
      </c>
      <c r="J120" s="539">
        <f t="shared" si="27"/>
        <v>434955.44814977574</v>
      </c>
      <c r="K120" s="539">
        <f t="shared" si="28"/>
        <v>456916.59271225834</v>
      </c>
      <c r="L120" s="539">
        <f t="shared" si="29"/>
        <v>487930.59378321661</v>
      </c>
      <c r="N120" s="541"/>
      <c r="O120" s="541"/>
      <c r="P120" s="541"/>
      <c r="Q120" s="541"/>
      <c r="R120" s="349" t="s">
        <v>27</v>
      </c>
      <c r="S120" s="522">
        <v>10439601</v>
      </c>
      <c r="T120" s="523">
        <v>10512349</v>
      </c>
      <c r="U120" s="523">
        <v>10577755</v>
      </c>
      <c r="V120" s="523">
        <v>10997465</v>
      </c>
      <c r="W120" s="523">
        <v>11081692</v>
      </c>
      <c r="X120" s="523">
        <v>11163018</v>
      </c>
      <c r="Y120" s="523">
        <v>11242720</v>
      </c>
      <c r="Z120" s="523">
        <v>11320892</v>
      </c>
      <c r="AA120" s="523">
        <v>11348937</v>
      </c>
      <c r="AB120" s="568">
        <f>Pop!T28</f>
        <v>11433957</v>
      </c>
      <c r="AC120" s="568">
        <f>Pop!U28</f>
        <v>11516840</v>
      </c>
      <c r="AD120" s="568">
        <f>Pop!V28</f>
        <v>11597484</v>
      </c>
    </row>
    <row r="121" spans="1:30" x14ac:dyDescent="0.25">
      <c r="A121" s="540" t="s">
        <v>28</v>
      </c>
      <c r="B121" s="539">
        <f t="shared" si="19"/>
        <v>174970.51383684238</v>
      </c>
      <c r="C121" s="539">
        <f t="shared" si="20"/>
        <v>191350.90441076938</v>
      </c>
      <c r="D121" s="539">
        <f t="shared" si="21"/>
        <v>207370.36366891352</v>
      </c>
      <c r="E121" s="539">
        <f t="shared" si="22"/>
        <v>224147.73703591921</v>
      </c>
      <c r="F121" s="539">
        <f t="shared" si="23"/>
        <v>247568.41513152063</v>
      </c>
      <c r="G121" s="539">
        <f t="shared" si="24"/>
        <v>265414.37468477711</v>
      </c>
      <c r="H121" s="539">
        <f t="shared" si="25"/>
        <v>279158.47312046419</v>
      </c>
      <c r="I121" s="539">
        <f t="shared" si="26"/>
        <v>290000.34940430959</v>
      </c>
      <c r="J121" s="539">
        <f t="shared" si="27"/>
        <v>300678.36163074762</v>
      </c>
      <c r="K121" s="539">
        <f t="shared" si="28"/>
        <v>314005.2711829734</v>
      </c>
      <c r="L121" s="539">
        <f t="shared" si="29"/>
        <v>349275.01553112903</v>
      </c>
      <c r="N121" s="541"/>
      <c r="O121" s="541"/>
      <c r="P121" s="541"/>
      <c r="Q121" s="541"/>
      <c r="R121" s="349" t="s">
        <v>28</v>
      </c>
      <c r="S121" s="522">
        <v>6249682</v>
      </c>
      <c r="T121" s="523">
        <v>6317054</v>
      </c>
      <c r="U121" s="523">
        <v>6383286</v>
      </c>
      <c r="V121" s="523">
        <v>6634254</v>
      </c>
      <c r="W121" s="523">
        <v>6727148</v>
      </c>
      <c r="X121" s="523">
        <v>6819190</v>
      </c>
      <c r="Y121" s="523">
        <v>6910553</v>
      </c>
      <c r="Z121" s="523">
        <v>7001161</v>
      </c>
      <c r="AA121" s="523">
        <v>7075494</v>
      </c>
      <c r="AB121" s="568">
        <f>Pop!T29</f>
        <v>7164788</v>
      </c>
      <c r="AC121" s="568">
        <f>Pop!U29</f>
        <v>7252502</v>
      </c>
      <c r="AD121" s="568">
        <f>Pop!V29</f>
        <v>7338473</v>
      </c>
    </row>
    <row r="122" spans="1:30" x14ac:dyDescent="0.25">
      <c r="A122" s="540" t="s">
        <v>29</v>
      </c>
      <c r="B122" s="539">
        <f t="shared" si="19"/>
        <v>242164.7185648836</v>
      </c>
      <c r="C122" s="539">
        <f t="shared" si="20"/>
        <v>254409.67894273318</v>
      </c>
      <c r="D122" s="539">
        <f t="shared" si="21"/>
        <v>281984.81992140866</v>
      </c>
      <c r="E122" s="539">
        <f t="shared" si="22"/>
        <v>300216.75359268574</v>
      </c>
      <c r="F122" s="539">
        <f t="shared" si="23"/>
        <v>324176.40568657563</v>
      </c>
      <c r="G122" s="539">
        <f t="shared" si="24"/>
        <v>362792.79182134708</v>
      </c>
      <c r="H122" s="539">
        <f t="shared" si="25"/>
        <v>397861.76765905344</v>
      </c>
      <c r="I122" s="539">
        <f t="shared" si="26"/>
        <v>404684.53745305963</v>
      </c>
      <c r="J122" s="539">
        <f t="shared" si="27"/>
        <v>428794.40320835367</v>
      </c>
      <c r="K122" s="539">
        <f t="shared" si="28"/>
        <v>447667.40066330886</v>
      </c>
      <c r="L122" s="539">
        <f t="shared" si="29"/>
        <v>470941.8460494692</v>
      </c>
      <c r="N122" s="541"/>
      <c r="O122" s="541"/>
      <c r="P122" s="541"/>
      <c r="Q122" s="541"/>
      <c r="R122" s="349" t="s">
        <v>29</v>
      </c>
      <c r="S122" s="522">
        <v>10695532</v>
      </c>
      <c r="T122" s="523">
        <v>10733030</v>
      </c>
      <c r="U122" s="523">
        <v>10770603</v>
      </c>
      <c r="V122" s="523">
        <v>11164043</v>
      </c>
      <c r="W122" s="523">
        <v>11207274</v>
      </c>
      <c r="X122" s="523">
        <v>11247972</v>
      </c>
      <c r="Y122" s="523">
        <v>11286500</v>
      </c>
      <c r="Z122" s="523">
        <v>11322895</v>
      </c>
      <c r="AA122" s="523">
        <v>11329605</v>
      </c>
      <c r="AB122" s="568">
        <f>Pop!T30</f>
        <v>11377239</v>
      </c>
      <c r="AC122" s="568">
        <f>Pop!U30</f>
        <v>11422973</v>
      </c>
      <c r="AD122" s="568">
        <f>Pop!V30</f>
        <v>11466630</v>
      </c>
    </row>
    <row r="123" spans="1:30" x14ac:dyDescent="0.25">
      <c r="A123" s="540" t="s">
        <v>30</v>
      </c>
      <c r="B123" s="539">
        <f t="shared" si="19"/>
        <v>58996.625226997414</v>
      </c>
      <c r="C123" s="539">
        <f t="shared" si="20"/>
        <v>66515.338763482738</v>
      </c>
      <c r="D123" s="539">
        <f t="shared" si="21"/>
        <v>70582.064628565437</v>
      </c>
      <c r="E123" s="539">
        <f t="shared" si="22"/>
        <v>73890.516015007277</v>
      </c>
      <c r="F123" s="539">
        <f t="shared" si="23"/>
        <v>82146.856158859402</v>
      </c>
      <c r="G123" s="539">
        <f t="shared" si="24"/>
        <v>86682.693649787849</v>
      </c>
      <c r="H123" s="539">
        <f t="shared" si="25"/>
        <v>98464.225559987739</v>
      </c>
      <c r="I123" s="539">
        <f t="shared" si="26"/>
        <v>98483.263239371285</v>
      </c>
      <c r="J123" s="539">
        <f t="shared" si="27"/>
        <v>106670.73781931915</v>
      </c>
      <c r="K123" s="539">
        <f t="shared" si="28"/>
        <v>107210.43307369332</v>
      </c>
      <c r="L123" s="539">
        <f t="shared" si="29"/>
        <v>122627.72607978401</v>
      </c>
      <c r="N123" s="541"/>
      <c r="O123" s="541"/>
      <c r="P123" s="541"/>
      <c r="Q123" s="541"/>
      <c r="R123" s="349" t="s">
        <v>30</v>
      </c>
      <c r="S123" s="522">
        <v>2449341</v>
      </c>
      <c r="T123" s="523">
        <v>2477542</v>
      </c>
      <c r="U123" s="523">
        <v>2505088</v>
      </c>
      <c r="V123" s="523">
        <v>2587269</v>
      </c>
      <c r="W123" s="523">
        <v>2619657</v>
      </c>
      <c r="X123" s="523">
        <v>2651235</v>
      </c>
      <c r="Y123" s="523">
        <v>2682386</v>
      </c>
      <c r="Z123" s="523">
        <v>2713147</v>
      </c>
      <c r="AA123" s="523">
        <v>2748023</v>
      </c>
      <c r="AB123" s="568">
        <f>Pop!T31</f>
        <v>2778986</v>
      </c>
      <c r="AC123" s="568">
        <f>Pop!U31</f>
        <v>2809394</v>
      </c>
      <c r="AD123" s="568">
        <f>Pop!V31</f>
        <v>2839188</v>
      </c>
    </row>
    <row r="124" spans="1:30" x14ac:dyDescent="0.25">
      <c r="A124" s="540" t="s">
        <v>31</v>
      </c>
      <c r="B124" s="539">
        <f t="shared" si="19"/>
        <v>80347.328187431995</v>
      </c>
      <c r="C124" s="539">
        <f t="shared" si="20"/>
        <v>92895.190542607772</v>
      </c>
      <c r="D124" s="539">
        <f t="shared" si="21"/>
        <v>96440.436746629101</v>
      </c>
      <c r="E124" s="539">
        <f t="shared" si="22"/>
        <v>104342.03079815811</v>
      </c>
      <c r="F124" s="539">
        <f t="shared" si="23"/>
        <v>113424.17182688907</v>
      </c>
      <c r="G124" s="539">
        <f t="shared" si="24"/>
        <v>122673.19535281742</v>
      </c>
      <c r="H124" s="539">
        <f t="shared" si="25"/>
        <v>150901.78270956356</v>
      </c>
      <c r="I124" s="539">
        <f t="shared" si="26"/>
        <v>137789.27867735046</v>
      </c>
      <c r="J124" s="539">
        <f t="shared" si="27"/>
        <v>143114.08402713959</v>
      </c>
      <c r="K124" s="539">
        <f t="shared" si="28"/>
        <v>142129.64850322579</v>
      </c>
      <c r="L124" s="539">
        <f t="shared" si="29"/>
        <v>178649.56370201524</v>
      </c>
      <c r="N124" s="541"/>
      <c r="O124" s="541"/>
      <c r="P124" s="541"/>
      <c r="Q124" s="541"/>
      <c r="R124" s="349" t="s">
        <v>31</v>
      </c>
      <c r="S124" s="522">
        <v>3033991</v>
      </c>
      <c r="T124" s="523">
        <v>3075936</v>
      </c>
      <c r="U124" s="523">
        <v>3115336</v>
      </c>
      <c r="V124" s="523">
        <v>3182113</v>
      </c>
      <c r="W124" s="523">
        <v>3224357</v>
      </c>
      <c r="X124" s="523">
        <v>3265486</v>
      </c>
      <c r="Y124" s="523">
        <v>3305531</v>
      </c>
      <c r="Z124" s="523">
        <v>3344544</v>
      </c>
      <c r="AA124" s="523">
        <v>3441998</v>
      </c>
      <c r="AB124" s="568">
        <f>Pop!T32</f>
        <v>3484466</v>
      </c>
      <c r="AC124" s="568">
        <f>Pop!U32</f>
        <v>3526220</v>
      </c>
      <c r="AD124" s="568">
        <f>Pop!V32</f>
        <v>3567234</v>
      </c>
    </row>
    <row r="125" spans="1:30" x14ac:dyDescent="0.25">
      <c r="A125" s="540" t="s">
        <v>32</v>
      </c>
      <c r="B125" s="539">
        <f t="shared" si="19"/>
        <v>120063.25122085959</v>
      </c>
      <c r="C125" s="539">
        <f t="shared" si="20"/>
        <v>128883.13187180068</v>
      </c>
      <c r="D125" s="539">
        <f t="shared" si="21"/>
        <v>141085.57409740955</v>
      </c>
      <c r="E125" s="539">
        <f t="shared" si="22"/>
        <v>149197.09638399302</v>
      </c>
      <c r="F125" s="539">
        <f t="shared" si="23"/>
        <v>159706.8655794092</v>
      </c>
      <c r="G125" s="539">
        <f t="shared" si="24"/>
        <v>175525.90500893415</v>
      </c>
      <c r="H125" s="539">
        <f t="shared" si="25"/>
        <v>190334.80882839693</v>
      </c>
      <c r="I125" s="539">
        <f t="shared" si="26"/>
        <v>196395.59479820915</v>
      </c>
      <c r="J125" s="539">
        <f t="shared" si="27"/>
        <v>197367.21565222883</v>
      </c>
      <c r="K125" s="539">
        <f t="shared" si="28"/>
        <v>205978.62529086455</v>
      </c>
      <c r="L125" s="539">
        <f t="shared" si="29"/>
        <v>224126.11204379774</v>
      </c>
      <c r="N125" s="541"/>
      <c r="O125" s="541"/>
      <c r="P125" s="541"/>
      <c r="Q125" s="541"/>
      <c r="R125" s="349" t="s">
        <v>32</v>
      </c>
      <c r="S125" s="522">
        <v>6004045</v>
      </c>
      <c r="T125" s="523">
        <v>6080716</v>
      </c>
      <c r="U125" s="523">
        <v>6154996</v>
      </c>
      <c r="V125" s="523">
        <v>6434048</v>
      </c>
      <c r="W125" s="523">
        <v>6523222</v>
      </c>
      <c r="X125" s="523">
        <v>6610681</v>
      </c>
      <c r="Y125" s="523">
        <v>6695855</v>
      </c>
      <c r="Z125" s="523">
        <v>6778772</v>
      </c>
      <c r="AA125" s="524">
        <v>6921161</v>
      </c>
      <c r="AB125" s="568">
        <f>Pop!T33</f>
        <v>7018354</v>
      </c>
      <c r="AC125" s="568">
        <f>Pop!U33</f>
        <v>7113540</v>
      </c>
      <c r="AD125" s="568">
        <f>Pop!V33</f>
        <v>7206589</v>
      </c>
    </row>
    <row r="126" spans="1:30" x14ac:dyDescent="0.25">
      <c r="A126" s="540" t="s">
        <v>33</v>
      </c>
      <c r="B126" s="539">
        <f t="shared" si="19"/>
        <v>159908.08385201817</v>
      </c>
      <c r="C126" s="539">
        <f t="shared" si="20"/>
        <v>165280.17857726468</v>
      </c>
      <c r="D126" s="539">
        <f t="shared" si="21"/>
        <v>174149.57668192699</v>
      </c>
      <c r="E126" s="539">
        <f t="shared" si="22"/>
        <v>180080.33848669377</v>
      </c>
      <c r="F126" s="539">
        <f t="shared" si="23"/>
        <v>198081.56863621983</v>
      </c>
      <c r="G126" s="539">
        <f t="shared" si="24"/>
        <v>218539.85904995861</v>
      </c>
      <c r="H126" s="539">
        <f t="shared" si="25"/>
        <v>238743.91411079027</v>
      </c>
      <c r="I126" s="539">
        <f t="shared" si="26"/>
        <v>247277.2051463821</v>
      </c>
      <c r="J126" s="539">
        <f t="shared" si="27"/>
        <v>253294.68646187583</v>
      </c>
      <c r="K126" s="539">
        <f t="shared" si="28"/>
        <v>266488.4760364375</v>
      </c>
      <c r="L126" s="539">
        <f t="shared" si="29"/>
        <v>265847.33400269988</v>
      </c>
      <c r="N126" s="510"/>
      <c r="O126" s="510"/>
      <c r="P126" s="541"/>
      <c r="Q126" s="541"/>
      <c r="R126" s="350" t="s">
        <v>33</v>
      </c>
      <c r="S126" s="525">
        <v>2562963</v>
      </c>
      <c r="T126" s="526">
        <v>2609998</v>
      </c>
      <c r="U126" s="526">
        <v>2648532</v>
      </c>
      <c r="V126" s="526">
        <v>2789761</v>
      </c>
      <c r="W126" s="526">
        <v>2852372</v>
      </c>
      <c r="X126" s="526">
        <v>2914830</v>
      </c>
      <c r="Y126" s="526">
        <v>2977216</v>
      </c>
      <c r="Z126" s="526">
        <v>3039444</v>
      </c>
      <c r="AA126" s="527">
        <v>2974703</v>
      </c>
      <c r="AB126" s="568">
        <f>Pop!T34</f>
        <v>3015268</v>
      </c>
      <c r="AC126" s="568">
        <f>Pop!U34</f>
        <v>3055149</v>
      </c>
      <c r="AD126" s="568">
        <f>Pop!V34</f>
        <v>3094325</v>
      </c>
    </row>
    <row r="127" spans="1:30" x14ac:dyDescent="0.25">
      <c r="A127" s="547" t="s">
        <v>34</v>
      </c>
      <c r="B127" s="548">
        <f t="shared" si="19"/>
        <v>237999.99510825152</v>
      </c>
      <c r="C127" s="548">
        <f t="shared" si="20"/>
        <v>260053.49126392085</v>
      </c>
      <c r="D127" s="548">
        <f t="shared" si="21"/>
        <v>270828.77107902948</v>
      </c>
      <c r="E127" s="548">
        <f t="shared" si="22"/>
        <v>296944.40235156391</v>
      </c>
      <c r="F127" s="548">
        <f t="shared" si="23"/>
        <v>303785.999079931</v>
      </c>
      <c r="G127" s="548">
        <f t="shared" si="24"/>
        <v>324611.7882427419</v>
      </c>
      <c r="H127" s="548">
        <f t="shared" si="25"/>
        <v>357881.57279633626</v>
      </c>
      <c r="I127" s="548">
        <f t="shared" si="26"/>
        <v>376193.04982809827</v>
      </c>
      <c r="J127" s="548">
        <f t="shared" si="27"/>
        <v>383209.55676841864</v>
      </c>
      <c r="K127" s="548">
        <f t="shared" si="28"/>
        <v>413834.31501191092</v>
      </c>
      <c r="L127" s="548">
        <f t="shared" si="29"/>
        <v>478173.04888968286</v>
      </c>
      <c r="N127" s="510"/>
      <c r="O127" s="510"/>
      <c r="P127" s="541"/>
      <c r="Q127" s="541"/>
      <c r="R127" s="348" t="s">
        <v>34</v>
      </c>
      <c r="S127" s="519">
        <f>+S101+S102+S103+S104+S105+S106+S107</f>
        <v>15880839</v>
      </c>
      <c r="T127" s="520">
        <v>16095187</v>
      </c>
      <c r="U127" s="520">
        <v>16318163</v>
      </c>
      <c r="V127" s="520">
        <v>16983484</v>
      </c>
      <c r="W127" s="520">
        <v>17231027</v>
      </c>
      <c r="X127" s="520">
        <v>17472636</v>
      </c>
      <c r="Y127" s="520">
        <v>17707783</v>
      </c>
      <c r="Z127" s="520">
        <v>17936201</v>
      </c>
      <c r="AA127" s="520">
        <v>18182253</v>
      </c>
      <c r="AB127" s="569">
        <f>Pop!T35</f>
        <v>18430980</v>
      </c>
      <c r="AC127" s="569">
        <f>Pop!U35</f>
        <v>18672591</v>
      </c>
      <c r="AD127" s="569">
        <f>Pop!V35</f>
        <v>18906962</v>
      </c>
    </row>
    <row r="128" spans="1:30" x14ac:dyDescent="0.25">
      <c r="A128" s="547" t="s">
        <v>35</v>
      </c>
      <c r="B128" s="548">
        <f t="shared" si="19"/>
        <v>2154714.1457732846</v>
      </c>
      <c r="C128" s="548">
        <f t="shared" si="20"/>
        <v>2343839.9798273621</v>
      </c>
      <c r="D128" s="548">
        <f t="shared" si="21"/>
        <v>2525135.6607370391</v>
      </c>
      <c r="E128" s="548">
        <f t="shared" si="22"/>
        <v>2711590.8627924263</v>
      </c>
      <c r="F128" s="548">
        <f t="shared" si="23"/>
        <v>2932842.8749961224</v>
      </c>
      <c r="G128" s="548">
        <f t="shared" si="24"/>
        <v>3109684.8034394537</v>
      </c>
      <c r="H128" s="548">
        <f t="shared" si="25"/>
        <v>3306945.4737103092</v>
      </c>
      <c r="I128" s="548">
        <f t="shared" si="26"/>
        <v>3449068.787719877</v>
      </c>
      <c r="J128" s="548">
        <f t="shared" si="27"/>
        <v>3634548.7975629643</v>
      </c>
      <c r="K128" s="548">
        <f t="shared" si="28"/>
        <v>3788224.869397766</v>
      </c>
      <c r="L128" s="548">
        <f t="shared" si="29"/>
        <v>3952694.7292487631</v>
      </c>
      <c r="N128" s="510"/>
      <c r="O128" s="510"/>
      <c r="P128" s="541"/>
      <c r="Q128" s="541"/>
      <c r="R128" s="348" t="s">
        <v>35</v>
      </c>
      <c r="S128" s="519">
        <f>+S116+S117+S118+S119</f>
        <v>80353724</v>
      </c>
      <c r="T128" s="520">
        <v>80975616</v>
      </c>
      <c r="U128" s="520">
        <v>81565983</v>
      </c>
      <c r="V128" s="520">
        <v>84465570</v>
      </c>
      <c r="W128" s="520">
        <v>85115623</v>
      </c>
      <c r="X128" s="520">
        <v>85745520</v>
      </c>
      <c r="Y128" s="520">
        <v>86356952</v>
      </c>
      <c r="Z128" s="520">
        <v>86949714</v>
      </c>
      <c r="AA128" s="520">
        <v>87711946</v>
      </c>
      <c r="AB128" s="567">
        <f>Pop!T36</f>
        <v>88371433</v>
      </c>
      <c r="AC128" s="567">
        <f>Pop!U36</f>
        <v>89012240</v>
      </c>
      <c r="AD128" s="567">
        <f>Pop!V36</f>
        <v>89632912</v>
      </c>
    </row>
    <row r="129" spans="1:42" x14ac:dyDescent="0.25">
      <c r="A129" s="547" t="s">
        <v>36</v>
      </c>
      <c r="B129" s="548">
        <f t="shared" si="19"/>
        <v>651779.70574595663</v>
      </c>
      <c r="C129" s="548">
        <f t="shared" si="20"/>
        <v>701353.75931713602</v>
      </c>
      <c r="D129" s="548">
        <f t="shared" si="21"/>
        <v>773676.98062350368</v>
      </c>
      <c r="E129" s="548">
        <f t="shared" si="22"/>
        <v>838844.92230859306</v>
      </c>
      <c r="F129" s="548">
        <f t="shared" si="23"/>
        <v>904688.74847747525</v>
      </c>
      <c r="G129" s="548">
        <f t="shared" si="24"/>
        <v>1002380.2214901109</v>
      </c>
      <c r="H129" s="548">
        <f t="shared" si="25"/>
        <v>1087074.3669308298</v>
      </c>
      <c r="I129" s="548">
        <f t="shared" si="26"/>
        <v>1116158.951533085</v>
      </c>
      <c r="J129" s="548">
        <f t="shared" si="27"/>
        <v>1164489.4362218725</v>
      </c>
      <c r="K129" s="548">
        <f t="shared" si="28"/>
        <v>1218589.2645585407</v>
      </c>
      <c r="L129" s="548">
        <f t="shared" si="29"/>
        <v>1308147.4553638152</v>
      </c>
      <c r="N129" s="510"/>
      <c r="O129" s="510"/>
      <c r="P129" s="541"/>
      <c r="Q129" s="541"/>
      <c r="R129" s="348" t="s">
        <v>36</v>
      </c>
      <c r="S129" s="519">
        <f>+S120+S121+S122</f>
        <v>27384815</v>
      </c>
      <c r="T129" s="520">
        <v>27562433</v>
      </c>
      <c r="U129" s="520">
        <v>27731644</v>
      </c>
      <c r="V129" s="520">
        <v>28795762</v>
      </c>
      <c r="W129" s="520">
        <v>29016114</v>
      </c>
      <c r="X129" s="520">
        <v>29230180</v>
      </c>
      <c r="Y129" s="520">
        <v>29439773</v>
      </c>
      <c r="Z129" s="520">
        <v>29644948</v>
      </c>
      <c r="AA129" s="520">
        <v>29754036</v>
      </c>
      <c r="AB129" s="567">
        <f>Pop!T37</f>
        <v>29975984</v>
      </c>
      <c r="AC129" s="567">
        <f>Pop!U37</f>
        <v>30192315</v>
      </c>
      <c r="AD129" s="567">
        <f>Pop!V37</f>
        <v>30402587</v>
      </c>
    </row>
    <row r="130" spans="1:42" x14ac:dyDescent="0.25">
      <c r="A130" s="547" t="s">
        <v>37</v>
      </c>
      <c r="B130" s="548">
        <f t="shared" si="19"/>
        <v>421272.31110725063</v>
      </c>
      <c r="C130" s="548">
        <f t="shared" si="20"/>
        <v>454063.33422516438</v>
      </c>
      <c r="D130" s="548">
        <f t="shared" si="21"/>
        <v>483263.61558786273</v>
      </c>
      <c r="E130" s="548">
        <f t="shared" si="22"/>
        <v>508249.6042722041</v>
      </c>
      <c r="F130" s="548">
        <f t="shared" si="23"/>
        <v>554034.31311114831</v>
      </c>
      <c r="G130" s="548">
        <f t="shared" si="24"/>
        <v>604363.33756699332</v>
      </c>
      <c r="H130" s="548">
        <f t="shared" si="25"/>
        <v>677383.5963090614</v>
      </c>
      <c r="I130" s="548">
        <f t="shared" si="26"/>
        <v>679769.49463505601</v>
      </c>
      <c r="J130" s="548">
        <f t="shared" si="27"/>
        <v>700267.43918218766</v>
      </c>
      <c r="K130" s="548">
        <f t="shared" si="28"/>
        <v>721807.18290422123</v>
      </c>
      <c r="L130" s="548">
        <f t="shared" si="29"/>
        <v>791250.73582829686</v>
      </c>
      <c r="N130" s="510"/>
      <c r="O130" s="510"/>
      <c r="P130" s="541"/>
      <c r="Q130" s="541"/>
      <c r="R130" s="348" t="s">
        <v>37</v>
      </c>
      <c r="S130" s="519">
        <f>+S123+S124+S125+S126</f>
        <v>14050340</v>
      </c>
      <c r="T130" s="520">
        <v>14244192</v>
      </c>
      <c r="U130" s="520">
        <v>14423952</v>
      </c>
      <c r="V130" s="520">
        <v>14993191</v>
      </c>
      <c r="W130" s="520">
        <v>15219608</v>
      </c>
      <c r="X130" s="520">
        <v>15442232</v>
      </c>
      <c r="Y130" s="520">
        <v>15660988</v>
      </c>
      <c r="Z130" s="520">
        <v>15875907</v>
      </c>
      <c r="AA130" s="520">
        <v>16085885</v>
      </c>
      <c r="AB130" s="567">
        <f>Pop!T38</f>
        <v>16297074</v>
      </c>
      <c r="AC130" s="567">
        <f>Pop!U38</f>
        <v>16504303</v>
      </c>
      <c r="AD130" s="567">
        <f>Pop!V38</f>
        <v>16707336</v>
      </c>
    </row>
    <row r="131" spans="1:42" x14ac:dyDescent="0.25">
      <c r="B131" s="528"/>
      <c r="C131" s="510"/>
      <c r="D131" s="510"/>
      <c r="E131" s="351"/>
      <c r="F131" s="351"/>
      <c r="G131" s="351"/>
      <c r="H131" s="351"/>
      <c r="I131" s="510"/>
      <c r="J131" s="510"/>
      <c r="K131" s="510"/>
      <c r="L131" s="510"/>
      <c r="N131" s="510"/>
      <c r="O131" s="510"/>
      <c r="P131" s="510"/>
      <c r="Q131" s="510"/>
      <c r="R131" s="510"/>
      <c r="S131" s="510"/>
      <c r="T131" s="510"/>
      <c r="U131" s="351"/>
      <c r="V131" s="351"/>
      <c r="W131" s="351"/>
    </row>
    <row r="132" spans="1:42" x14ac:dyDescent="0.25">
      <c r="A132" s="542">
        <v>1</v>
      </c>
      <c r="B132" s="543">
        <v>2</v>
      </c>
      <c r="C132" s="542">
        <v>3</v>
      </c>
      <c r="D132" s="543">
        <v>4</v>
      </c>
      <c r="E132" s="542">
        <v>5</v>
      </c>
      <c r="F132" s="543">
        <v>6</v>
      </c>
      <c r="G132" s="542">
        <v>7</v>
      </c>
      <c r="H132" s="543">
        <v>8</v>
      </c>
      <c r="I132" s="542">
        <v>9</v>
      </c>
      <c r="J132" s="543">
        <v>10</v>
      </c>
      <c r="K132" s="542">
        <v>11</v>
      </c>
      <c r="L132" s="543">
        <v>12</v>
      </c>
      <c r="N132" s="543"/>
      <c r="O132" s="543"/>
      <c r="P132" s="510"/>
      <c r="Q132" s="510"/>
      <c r="R132" s="542">
        <v>1</v>
      </c>
      <c r="S132" s="542">
        <v>2</v>
      </c>
      <c r="T132" s="542">
        <v>3</v>
      </c>
      <c r="U132" s="542">
        <v>4</v>
      </c>
      <c r="V132" s="542">
        <v>5</v>
      </c>
      <c r="W132" s="542">
        <v>6</v>
      </c>
      <c r="X132" s="542">
        <v>7</v>
      </c>
      <c r="Y132" s="542">
        <v>8</v>
      </c>
      <c r="Z132" s="542">
        <v>9</v>
      </c>
      <c r="AA132" s="542">
        <v>10</v>
      </c>
      <c r="AB132" s="542">
        <v>11</v>
      </c>
      <c r="AC132" s="542">
        <v>12</v>
      </c>
      <c r="AD132" s="542"/>
    </row>
    <row r="133" spans="1:42" ht="15" customHeight="1" x14ac:dyDescent="0.25">
      <c r="A133" s="708" t="s">
        <v>2658</v>
      </c>
      <c r="B133" s="708"/>
      <c r="C133" s="708"/>
      <c r="D133" s="708"/>
      <c r="E133" s="708"/>
      <c r="F133" s="708"/>
      <c r="G133" s="708"/>
      <c r="H133" s="708"/>
      <c r="I133" s="708"/>
      <c r="J133" s="708"/>
      <c r="K133" s="708"/>
      <c r="L133" s="708"/>
      <c r="N133" s="543"/>
      <c r="O133" s="543"/>
      <c r="P133" s="475"/>
      <c r="Q133" s="475"/>
      <c r="R133" s="708" t="s">
        <v>2653</v>
      </c>
      <c r="S133" s="708"/>
      <c r="T133" s="708"/>
      <c r="U133" s="708"/>
      <c r="V133" s="708"/>
      <c r="W133" s="708"/>
      <c r="X133" s="708"/>
      <c r="Y133" s="708"/>
      <c r="Z133" s="708"/>
      <c r="AA133" s="708"/>
      <c r="AB133" s="708"/>
      <c r="AC133" s="708"/>
      <c r="AD133" s="521"/>
    </row>
    <row r="134" spans="1:42" x14ac:dyDescent="0.25">
      <c r="A134" s="708"/>
      <c r="B134" s="708"/>
      <c r="C134" s="708"/>
      <c r="D134" s="708"/>
      <c r="E134" s="708"/>
      <c r="F134" s="708"/>
      <c r="G134" s="708"/>
      <c r="H134" s="708"/>
      <c r="I134" s="708"/>
      <c r="J134" s="708"/>
      <c r="K134" s="708"/>
      <c r="L134" s="708"/>
      <c r="N134" s="543"/>
      <c r="O134" s="543"/>
      <c r="P134" s="475"/>
      <c r="Q134" s="475"/>
      <c r="R134" s="708"/>
      <c r="S134" s="708"/>
      <c r="T134" s="708"/>
      <c r="U134" s="708"/>
      <c r="V134" s="708"/>
      <c r="W134" s="708"/>
      <c r="X134" s="708"/>
      <c r="Y134" s="708"/>
      <c r="Z134" s="708"/>
      <c r="AA134" s="708"/>
      <c r="AB134" s="708"/>
      <c r="AC134" s="708"/>
      <c r="AD134" s="521"/>
    </row>
    <row r="135" spans="1:42" ht="15" customHeight="1" x14ac:dyDescent="0.25">
      <c r="A135" s="718" t="s">
        <v>62</v>
      </c>
      <c r="B135" s="711" t="s">
        <v>126</v>
      </c>
      <c r="C135" s="712"/>
      <c r="D135" s="712"/>
      <c r="E135" s="712"/>
      <c r="F135" s="712"/>
      <c r="G135" s="712"/>
      <c r="H135" s="712"/>
      <c r="I135" s="712"/>
      <c r="J135" s="712"/>
      <c r="K135" s="712"/>
      <c r="L135" s="712"/>
      <c r="N135" s="543"/>
      <c r="O135" s="543"/>
      <c r="P135" s="476"/>
      <c r="Q135" s="530"/>
      <c r="R135" s="716" t="s">
        <v>62</v>
      </c>
      <c r="S135" s="430" t="s">
        <v>67</v>
      </c>
      <c r="T135" s="431"/>
      <c r="U135" s="431"/>
      <c r="V135" s="431"/>
      <c r="W135" s="431"/>
      <c r="X135" s="431"/>
      <c r="Y135" s="431"/>
      <c r="Z135" s="431"/>
      <c r="AA135" s="431"/>
      <c r="AB135" s="431"/>
      <c r="AC135" s="481"/>
      <c r="AD135" s="521"/>
      <c r="AE135" s="716" t="s">
        <v>62</v>
      </c>
      <c r="AF135" s="709" t="s">
        <v>2659</v>
      </c>
      <c r="AG135" s="710"/>
      <c r="AH135" s="710"/>
      <c r="AI135" s="710"/>
      <c r="AJ135" s="710"/>
      <c r="AK135" s="710"/>
      <c r="AL135" s="710"/>
      <c r="AM135" s="710"/>
      <c r="AN135" s="710"/>
      <c r="AO135" s="710"/>
      <c r="AP135" s="710"/>
    </row>
    <row r="136" spans="1:42" x14ac:dyDescent="0.25">
      <c r="A136" s="719"/>
      <c r="B136" s="396">
        <v>2010</v>
      </c>
      <c r="C136" s="396">
        <v>2011</v>
      </c>
      <c r="D136" s="396">
        <v>2012</v>
      </c>
      <c r="E136" s="396">
        <v>2013</v>
      </c>
      <c r="F136" s="396">
        <v>2014</v>
      </c>
      <c r="G136" s="396">
        <v>2015</v>
      </c>
      <c r="H136" s="396">
        <v>2016</v>
      </c>
      <c r="I136" s="396">
        <v>2017</v>
      </c>
      <c r="J136" s="396">
        <v>2018</v>
      </c>
      <c r="K136" s="396">
        <v>2019</v>
      </c>
      <c r="L136" s="396">
        <v>2020</v>
      </c>
      <c r="N136" s="543"/>
      <c r="O136" s="543"/>
      <c r="P136" s="476"/>
      <c r="Q136" s="530"/>
      <c r="R136" s="717"/>
      <c r="S136" s="396">
        <v>2010</v>
      </c>
      <c r="T136" s="396">
        <v>2011</v>
      </c>
      <c r="U136" s="396">
        <v>2012</v>
      </c>
      <c r="V136" s="396">
        <v>2013</v>
      </c>
      <c r="W136" s="396">
        <v>2014</v>
      </c>
      <c r="X136" s="396">
        <v>2015</v>
      </c>
      <c r="Y136" s="396">
        <v>2016</v>
      </c>
      <c r="Z136" s="396">
        <v>2017</v>
      </c>
      <c r="AA136" s="396">
        <v>2018</v>
      </c>
      <c r="AB136" s="396">
        <v>2019</v>
      </c>
      <c r="AC136" s="396">
        <v>2020</v>
      </c>
      <c r="AD136" s="521"/>
      <c r="AE136" s="717"/>
      <c r="AF136" s="396">
        <v>2010</v>
      </c>
      <c r="AG136" s="396">
        <v>2011</v>
      </c>
      <c r="AH136" s="396">
        <v>2012</v>
      </c>
      <c r="AI136" s="396">
        <v>2013</v>
      </c>
      <c r="AJ136" s="396">
        <v>2014</v>
      </c>
      <c r="AK136" s="396">
        <v>2015</v>
      </c>
      <c r="AL136" s="396">
        <v>2016</v>
      </c>
      <c r="AM136" s="396">
        <v>2017</v>
      </c>
      <c r="AN136" s="396">
        <v>2018</v>
      </c>
      <c r="AO136" s="396">
        <v>2019</v>
      </c>
      <c r="AP136" s="396">
        <v>2020</v>
      </c>
    </row>
    <row r="137" spans="1:42" x14ac:dyDescent="0.25">
      <c r="A137" s="508" t="s">
        <v>5</v>
      </c>
      <c r="B137" s="509">
        <v>3885847.0000000037</v>
      </c>
      <c r="C137" s="509">
        <v>4376382</v>
      </c>
      <c r="D137" s="509">
        <v>4814759.9999999981</v>
      </c>
      <c r="E137" s="509">
        <v>5331618.9566463055</v>
      </c>
      <c r="F137" s="509">
        <v>5778952.7800000058</v>
      </c>
      <c r="G137" s="509">
        <v>5995787</v>
      </c>
      <c r="H137" s="509">
        <v>6269328</v>
      </c>
      <c r="I137" s="509">
        <v>6585479.0000000028</v>
      </c>
      <c r="J137" s="509">
        <v>7004141.0000000047</v>
      </c>
      <c r="K137" s="509">
        <v>7389131.0000000037</v>
      </c>
      <c r="L137" s="509">
        <v>7609597.0000010803</v>
      </c>
      <c r="N137" s="543"/>
      <c r="O137" s="543"/>
      <c r="P137" s="476"/>
      <c r="Q137" s="530"/>
      <c r="R137" s="508" t="s">
        <v>5</v>
      </c>
      <c r="S137" s="490">
        <v>100</v>
      </c>
      <c r="T137" s="490">
        <v>103.97442307944711</v>
      </c>
      <c r="U137" s="490">
        <v>105.97195472629012</v>
      </c>
      <c r="V137" s="490">
        <v>109.15622404605394</v>
      </c>
      <c r="W137" s="490">
        <v>109.70632399506901</v>
      </c>
      <c r="X137" s="490">
        <v>105.81638236309831</v>
      </c>
      <c r="Y137" s="490">
        <v>102.34992560360823</v>
      </c>
      <c r="Z137" s="490">
        <v>103.70388109611636</v>
      </c>
      <c r="AA137" s="490">
        <v>105.55361275347835</v>
      </c>
      <c r="AB137" s="490">
        <v>106.84218784905197</v>
      </c>
      <c r="AC137" s="490">
        <v>103.34122706073131</v>
      </c>
      <c r="AD137" s="521"/>
      <c r="AE137" s="508" t="s">
        <v>5</v>
      </c>
      <c r="AF137" s="566">
        <f t="shared" ref="AF137:AF169" si="30">AG137/(1+((T137-S137)/S137))</f>
        <v>96.766801444337673</v>
      </c>
      <c r="AG137" s="566">
        <f t="shared" ref="AG137:AG169" si="31">AH137/(1+((U137-T137)/T137))</f>
        <v>100.61272353418418</v>
      </c>
      <c r="AH137" s="566">
        <f t="shared" ref="AH137:AO137" si="32">AI137/(1+((V137-U137)/U137))</f>
        <v>102.54567101667259</v>
      </c>
      <c r="AI137" s="566">
        <f t="shared" si="32"/>
        <v>105.62698658678138</v>
      </c>
      <c r="AJ137" s="566">
        <f t="shared" si="32"/>
        <v>106.15930071219022</v>
      </c>
      <c r="AK137" s="566">
        <f t="shared" si="32"/>
        <v>102.3951286168805</v>
      </c>
      <c r="AL137" s="566">
        <f t="shared" si="32"/>
        <v>99.040749287270899</v>
      </c>
      <c r="AM137" s="566">
        <f t="shared" si="32"/>
        <v>100.35092871035094</v>
      </c>
      <c r="AN137" s="566">
        <f t="shared" si="32"/>
        <v>102.14085487048347</v>
      </c>
      <c r="AO137" s="566">
        <f t="shared" si="32"/>
        <v>103.38776777467837</v>
      </c>
      <c r="AP137" s="566">
        <v>100</v>
      </c>
    </row>
    <row r="138" spans="1:42" x14ac:dyDescent="0.25">
      <c r="A138" s="549" t="s">
        <v>6</v>
      </c>
      <c r="B138" s="550">
        <v>522769.31450889073</v>
      </c>
      <c r="C138" s="550">
        <v>583412.75618033879</v>
      </c>
      <c r="D138" s="550">
        <v>653067.25532742136</v>
      </c>
      <c r="E138" s="550">
        <v>724523.79029647191</v>
      </c>
      <c r="F138" s="550">
        <v>805099.10250447504</v>
      </c>
      <c r="G138" s="550">
        <v>848579.38346686098</v>
      </c>
      <c r="H138" s="550">
        <v>898361.84667196975</v>
      </c>
      <c r="I138" s="550">
        <v>953428.74705799879</v>
      </c>
      <c r="J138" s="550">
        <v>1004827.4396347661</v>
      </c>
      <c r="K138" s="550">
        <v>1047765.9972625327</v>
      </c>
      <c r="L138" s="550">
        <v>1079331.0306705222</v>
      </c>
      <c r="N138" s="543"/>
      <c r="O138" s="543"/>
      <c r="P138" s="476"/>
      <c r="Q138" s="530"/>
      <c r="R138" s="500" t="s">
        <v>6</v>
      </c>
      <c r="S138" s="494">
        <v>100</v>
      </c>
      <c r="T138" s="494">
        <v>104.06268329572841</v>
      </c>
      <c r="U138" s="494">
        <v>107.16403119510247</v>
      </c>
      <c r="V138" s="494">
        <v>110.44847482896188</v>
      </c>
      <c r="W138" s="494">
        <v>113.56092596626365</v>
      </c>
      <c r="X138" s="494">
        <v>109.75447895591601</v>
      </c>
      <c r="Y138" s="494">
        <v>104.76348389520579</v>
      </c>
      <c r="Z138" s="494">
        <v>106.48959065799804</v>
      </c>
      <c r="AA138" s="494">
        <v>108.40667850104877</v>
      </c>
      <c r="AB138" s="494">
        <v>109.67821483277542</v>
      </c>
      <c r="AC138" s="494">
        <v>105.15458704702213</v>
      </c>
      <c r="AD138" s="521"/>
      <c r="AE138" s="500" t="s">
        <v>6</v>
      </c>
      <c r="AF138" s="566">
        <f t="shared" si="30"/>
        <v>95.098086358593974</v>
      </c>
      <c r="AG138" s="566">
        <f t="shared" si="31"/>
        <v>98.961620427641947</v>
      </c>
      <c r="AH138" s="566">
        <f t="shared" ref="AH138:AH152" si="33">AI138/(1+((V138-U138)/U138))</f>
        <v>101.91094293126913</v>
      </c>
      <c r="AI138" s="566">
        <f t="shared" ref="AI138:AI152" si="34">AJ138/(1+((W138-V138)/V138))</f>
        <v>105.03438597459611</v>
      </c>
      <c r="AJ138" s="566">
        <f t="shared" ref="AJ138:AJ152" si="35">AK138/(1+((X138-W138)/W138))</f>
        <v>107.99426744501639</v>
      </c>
      <c r="AK138" s="566">
        <f t="shared" ref="AK138:AK152" si="36">AL138/(1+((Y138-X138)/X138))</f>
        <v>104.37440917992187</v>
      </c>
      <c r="AL138" s="566">
        <f t="shared" ref="AL138:AL152" si="37">AM138/(1+((Z138-Y138)/Y138))</f>
        <v>99.628068386934501</v>
      </c>
      <c r="AM138" s="566">
        <f t="shared" ref="AM138:AM152" si="38">AN138/(1+((AA138-Z138)/Z138))</f>
        <v>101.26956288685619</v>
      </c>
      <c r="AN138" s="566">
        <f t="shared" ref="AN138:AN169" si="39">AO138/(1+((AB138-AA138)/AA138))</f>
        <v>103.09267673941069</v>
      </c>
      <c r="AO138" s="566">
        <f t="shared" ref="AO138:AO169" si="40">AP138/(1+((AC138-AB138)/AB138))</f>
        <v>104.30188345823701</v>
      </c>
      <c r="AP138" s="566">
        <v>100</v>
      </c>
    </row>
    <row r="139" spans="1:42" x14ac:dyDescent="0.25">
      <c r="A139" s="495" t="s">
        <v>7</v>
      </c>
      <c r="B139" s="529">
        <v>26404.893225967942</v>
      </c>
      <c r="C139" s="529">
        <v>29108.271855890813</v>
      </c>
      <c r="D139" s="529">
        <v>32853.180803697753</v>
      </c>
      <c r="E139" s="529">
        <v>35335.986074288667</v>
      </c>
      <c r="F139" s="529">
        <v>37472.431502040024</v>
      </c>
      <c r="G139" s="529">
        <v>38556.530461367467</v>
      </c>
      <c r="H139" s="529">
        <v>38877.438483268474</v>
      </c>
      <c r="I139" s="529">
        <v>40711.486163063157</v>
      </c>
      <c r="J139" s="529">
        <v>42017.98127796402</v>
      </c>
      <c r="K139" s="529">
        <v>44689.482880980213</v>
      </c>
      <c r="L139" s="529">
        <v>45409.656569220373</v>
      </c>
      <c r="N139" s="529"/>
      <c r="O139" s="529"/>
      <c r="P139" s="476"/>
      <c r="Q139" s="530"/>
      <c r="R139" s="495" t="s">
        <v>7</v>
      </c>
      <c r="S139" s="496">
        <v>100</v>
      </c>
      <c r="T139" s="496">
        <v>104.84650422466228</v>
      </c>
      <c r="U139" s="496">
        <v>106.41170430807803</v>
      </c>
      <c r="V139" s="496">
        <v>107.46203076745884</v>
      </c>
      <c r="W139" s="496">
        <v>107.94290014422354</v>
      </c>
      <c r="X139" s="496">
        <v>104.38822730702937</v>
      </c>
      <c r="Y139" s="496">
        <v>98.981845000979078</v>
      </c>
      <c r="Z139" s="496">
        <v>97.857767937728013</v>
      </c>
      <c r="AA139" s="496">
        <v>96.108210318840975</v>
      </c>
      <c r="AB139" s="496">
        <v>99.546504352512031</v>
      </c>
      <c r="AC139" s="496">
        <v>98.551155051766628</v>
      </c>
      <c r="AD139" s="521"/>
      <c r="AE139" s="495" t="s">
        <v>7</v>
      </c>
      <c r="AF139" s="566">
        <f t="shared" si="30"/>
        <v>101.47014507082368</v>
      </c>
      <c r="AG139" s="566">
        <f t="shared" si="31"/>
        <v>106.38789993845209</v>
      </c>
      <c r="AH139" s="566">
        <f t="shared" si="33"/>
        <v>107.9761107337427</v>
      </c>
      <c r="AI139" s="566">
        <f t="shared" si="34"/>
        <v>109.04187851579367</v>
      </c>
      <c r="AJ139" s="566">
        <f t="shared" si="35"/>
        <v>109.52981736999799</v>
      </c>
      <c r="AK139" s="566">
        <f t="shared" si="36"/>
        <v>105.9228856853039</v>
      </c>
      <c r="AL139" s="566">
        <f t="shared" si="37"/>
        <v>100.43702171627132</v>
      </c>
      <c r="AM139" s="566">
        <f t="shared" si="38"/>
        <v>99.296419089482612</v>
      </c>
      <c r="AN139" s="566">
        <f t="shared" si="39"/>
        <v>97.521140435500286</v>
      </c>
      <c r="AO139" s="566">
        <f t="shared" si="40"/>
        <v>101.00998237942778</v>
      </c>
      <c r="AP139" s="566">
        <v>100</v>
      </c>
    </row>
    <row r="140" spans="1:42" x14ac:dyDescent="0.25">
      <c r="A140" s="495" t="s">
        <v>8</v>
      </c>
      <c r="B140" s="530">
        <v>23907.886883019415</v>
      </c>
      <c r="C140" s="530">
        <v>27574.714377165026</v>
      </c>
      <c r="D140" s="530">
        <v>30112.720316439536</v>
      </c>
      <c r="E140" s="530">
        <v>31121.412531942995</v>
      </c>
      <c r="F140" s="530">
        <v>34030.981972998452</v>
      </c>
      <c r="G140" s="530">
        <v>36563.332699908104</v>
      </c>
      <c r="H140" s="530">
        <v>39460.358977974138</v>
      </c>
      <c r="I140" s="530">
        <v>43516.147490021038</v>
      </c>
      <c r="J140" s="530">
        <v>44913.978486363412</v>
      </c>
      <c r="K140" s="530">
        <v>47091.335804235881</v>
      </c>
      <c r="L140" s="530">
        <v>51598.741453186434</v>
      </c>
      <c r="N140" s="530"/>
      <c r="O140" s="530"/>
      <c r="P140" s="530"/>
      <c r="Q140" s="530"/>
      <c r="R140" s="495" t="s">
        <v>8</v>
      </c>
      <c r="S140" s="497">
        <v>100</v>
      </c>
      <c r="T140" s="497">
        <v>105.22530448807348</v>
      </c>
      <c r="U140" s="497">
        <v>108.74735496090952</v>
      </c>
      <c r="V140" s="497">
        <v>109.6447367362364</v>
      </c>
      <c r="W140" s="497">
        <v>113.72881880742729</v>
      </c>
      <c r="X140" s="497">
        <v>110.17277940142137</v>
      </c>
      <c r="Y140" s="497">
        <v>105.61938755115378</v>
      </c>
      <c r="Z140" s="497">
        <v>111.31738118317173</v>
      </c>
      <c r="AA140" s="497">
        <v>114.91711779779816</v>
      </c>
      <c r="AB140" s="497">
        <v>116.09059581010817</v>
      </c>
      <c r="AC140" s="497">
        <v>110.96922542725575</v>
      </c>
      <c r="AD140" s="521"/>
      <c r="AE140" s="495" t="s">
        <v>8</v>
      </c>
      <c r="AF140" s="566">
        <f t="shared" si="30"/>
        <v>90.11507435054915</v>
      </c>
      <c r="AG140" s="566">
        <f t="shared" si="31"/>
        <v>94.823861375019149</v>
      </c>
      <c r="AH140" s="566">
        <f t="shared" si="33"/>
        <v>97.997759777279214</v>
      </c>
      <c r="AI140" s="566">
        <f t="shared" si="34"/>
        <v>98.806436031323301</v>
      </c>
      <c r="AJ140" s="566">
        <f t="shared" si="35"/>
        <v>102.48680962631443</v>
      </c>
      <c r="AK140" s="566">
        <f t="shared" si="36"/>
        <v>99.282282071657363</v>
      </c>
      <c r="AL140" s="566">
        <f t="shared" si="37"/>
        <v>95.178989620316884</v>
      </c>
      <c r="AM140" s="566">
        <f t="shared" si="38"/>
        <v>100.31374081829942</v>
      </c>
      <c r="AN140" s="566">
        <f t="shared" si="39"/>
        <v>103.55764614499395</v>
      </c>
      <c r="AO140" s="566">
        <f t="shared" si="40"/>
        <v>104.61512672827446</v>
      </c>
      <c r="AP140" s="566">
        <v>100</v>
      </c>
    </row>
    <row r="141" spans="1:42" x14ac:dyDescent="0.25">
      <c r="A141" s="495" t="s">
        <v>9</v>
      </c>
      <c r="B141" s="530">
        <v>8342.3555230946695</v>
      </c>
      <c r="C141" s="530">
        <v>8949.4337578223895</v>
      </c>
      <c r="D141" s="530">
        <v>10137.92470626292</v>
      </c>
      <c r="E141" s="530">
        <v>11473.930164812422</v>
      </c>
      <c r="F141" s="530">
        <v>13458.697629770182</v>
      </c>
      <c r="G141" s="530">
        <v>13622.801798888448</v>
      </c>
      <c r="H141" s="530">
        <v>13754.23997851151</v>
      </c>
      <c r="I141" s="530">
        <v>14272.940593128022</v>
      </c>
      <c r="J141" s="530">
        <v>15331.122589735691</v>
      </c>
      <c r="K141" s="530">
        <v>15630.016941763448</v>
      </c>
      <c r="L141" s="530">
        <v>16476.370837914688</v>
      </c>
      <c r="N141" s="530"/>
      <c r="O141" s="530"/>
      <c r="P141" s="530"/>
      <c r="Q141" s="530"/>
      <c r="R141" s="495" t="s">
        <v>9</v>
      </c>
      <c r="S141" s="497">
        <v>100</v>
      </c>
      <c r="T141" s="497">
        <v>104.28169395289011</v>
      </c>
      <c r="U141" s="497">
        <v>110.72778526923517</v>
      </c>
      <c r="V141" s="497">
        <v>113.25286478707676</v>
      </c>
      <c r="W141" s="497">
        <v>118.24265031654441</v>
      </c>
      <c r="X141" s="497">
        <v>116.46817692161504</v>
      </c>
      <c r="Y141" s="497">
        <v>113.65428386598499</v>
      </c>
      <c r="Z141" s="497">
        <v>113.87775059802306</v>
      </c>
      <c r="AA141" s="497">
        <v>114.4807357989659</v>
      </c>
      <c r="AB141" s="497">
        <v>114.73847793496496</v>
      </c>
      <c r="AC141" s="497">
        <v>109.94360127094309</v>
      </c>
      <c r="AD141" s="521"/>
      <c r="AE141" s="495" t="s">
        <v>9</v>
      </c>
      <c r="AF141" s="566">
        <f t="shared" si="30"/>
        <v>90.955725339178016</v>
      </c>
      <c r="AG141" s="566">
        <f t="shared" si="31"/>
        <v>94.850171130832933</v>
      </c>
      <c r="AH141" s="566">
        <f t="shared" si="33"/>
        <v>100.71326024364035</v>
      </c>
      <c r="AI141" s="566">
        <f t="shared" si="34"/>
        <v>103.00996463448419</v>
      </c>
      <c r="AJ141" s="566">
        <f t="shared" si="35"/>
        <v>107.54846025568084</v>
      </c>
      <c r="AK141" s="566">
        <f t="shared" si="36"/>
        <v>105.93447510837208</v>
      </c>
      <c r="AL141" s="566">
        <f t="shared" si="37"/>
        <v>103.37507826935501</v>
      </c>
      <c r="AM141" s="566">
        <f t="shared" si="38"/>
        <v>103.57833405637199</v>
      </c>
      <c r="AN141" s="566">
        <f t="shared" si="39"/>
        <v>104.12678361957745</v>
      </c>
      <c r="AO141" s="566">
        <f t="shared" si="40"/>
        <v>104.36121484888008</v>
      </c>
      <c r="AP141" s="566">
        <v>100</v>
      </c>
    </row>
    <row r="142" spans="1:42" x14ac:dyDescent="0.25">
      <c r="A142" s="495" t="s">
        <v>10</v>
      </c>
      <c r="B142" s="530">
        <v>60877.122680534798</v>
      </c>
      <c r="C142" s="530">
        <v>70734.401222668515</v>
      </c>
      <c r="D142" s="530">
        <v>72242.700677450179</v>
      </c>
      <c r="E142" s="530">
        <v>83051.232957229746</v>
      </c>
      <c r="F142" s="530">
        <v>86668.643770085386</v>
      </c>
      <c r="G142" s="530">
        <v>86568.184234262895</v>
      </c>
      <c r="H142" s="530">
        <v>89039.781990684947</v>
      </c>
      <c r="I142" s="530">
        <v>93240.190920267443</v>
      </c>
      <c r="J142" s="530">
        <v>100109.23506773116</v>
      </c>
      <c r="K142" s="530">
        <v>108181.09100038104</v>
      </c>
      <c r="L142" s="530">
        <v>116019.13938658076</v>
      </c>
      <c r="N142" s="530"/>
      <c r="O142" s="530"/>
      <c r="P142" s="530"/>
      <c r="Q142" s="530"/>
      <c r="R142" s="495" t="s">
        <v>10</v>
      </c>
      <c r="S142" s="497">
        <v>100</v>
      </c>
      <c r="T142" s="497">
        <v>110.35172760735263</v>
      </c>
      <c r="U142" s="497">
        <v>111.86110577808772</v>
      </c>
      <c r="V142" s="497">
        <v>116.74527251624352</v>
      </c>
      <c r="W142" s="497">
        <v>117.02492782725176</v>
      </c>
      <c r="X142" s="497">
        <v>110.65698814609345</v>
      </c>
      <c r="Y142" s="497">
        <v>103.12362854572865</v>
      </c>
      <c r="Z142" s="497">
        <v>108.49951669104183</v>
      </c>
      <c r="AA142" s="497">
        <v>114.01985913128702</v>
      </c>
      <c r="AB142" s="497">
        <v>116.58850072395299</v>
      </c>
      <c r="AC142" s="497">
        <v>114.61606637698985</v>
      </c>
      <c r="AD142" s="521"/>
      <c r="AE142" s="495" t="s">
        <v>10</v>
      </c>
      <c r="AF142" s="566">
        <f t="shared" si="30"/>
        <v>87.247803175415783</v>
      </c>
      <c r="AG142" s="566">
        <f t="shared" si="31"/>
        <v>96.279458103533983</v>
      </c>
      <c r="AH142" s="566">
        <f t="shared" si="33"/>
        <v>97.596357399109621</v>
      </c>
      <c r="AI142" s="566">
        <f t="shared" si="34"/>
        <v>101.85768558157493</v>
      </c>
      <c r="AJ142" s="566">
        <f t="shared" si="35"/>
        <v>102.10167869689299</v>
      </c>
      <c r="AK142" s="566">
        <f t="shared" si="36"/>
        <v>96.545791217546792</v>
      </c>
      <c r="AL142" s="566">
        <f t="shared" si="37"/>
        <v>89.973100460924215</v>
      </c>
      <c r="AM142" s="566">
        <f t="shared" si="38"/>
        <v>94.663444768877568</v>
      </c>
      <c r="AN142" s="566">
        <f t="shared" si="39"/>
        <v>99.47982227575163</v>
      </c>
      <c r="AO142" s="566">
        <f t="shared" si="40"/>
        <v>101.7209056368027</v>
      </c>
      <c r="AP142" s="566">
        <v>100</v>
      </c>
    </row>
    <row r="143" spans="1:42" x14ac:dyDescent="0.25">
      <c r="A143" s="495" t="s">
        <v>11</v>
      </c>
      <c r="B143" s="530">
        <v>6639.1504766447979</v>
      </c>
      <c r="C143" s="530">
        <v>7303.719266878491</v>
      </c>
      <c r="D143" s="530">
        <v>7711.4671150696204</v>
      </c>
      <c r="E143" s="530">
        <v>9010.7252778103721</v>
      </c>
      <c r="F143" s="530">
        <v>9744.1223084691883</v>
      </c>
      <c r="G143" s="530">
        <v>10242.905135510551</v>
      </c>
      <c r="H143" s="530">
        <v>11013.23721226708</v>
      </c>
      <c r="I143" s="530">
        <v>12104.709146538358</v>
      </c>
      <c r="J143" s="530">
        <v>13369.987723397744</v>
      </c>
      <c r="K143" s="530">
        <v>14292.227132355069</v>
      </c>
      <c r="L143" s="530">
        <v>16024.27569579957</v>
      </c>
      <c r="N143" s="530"/>
      <c r="O143" s="530"/>
      <c r="P143" s="530"/>
      <c r="Q143" s="530"/>
      <c r="R143" s="495" t="s">
        <v>11</v>
      </c>
      <c r="S143" s="497">
        <v>100</v>
      </c>
      <c r="T143" s="497">
        <v>103.21144785398346</v>
      </c>
      <c r="U143" s="497">
        <v>108.18832190522281</v>
      </c>
      <c r="V143" s="497">
        <v>114.13952347664593</v>
      </c>
      <c r="W143" s="497">
        <v>116.985415984111</v>
      </c>
      <c r="X143" s="497">
        <v>116.64162706978216</v>
      </c>
      <c r="Y143" s="497">
        <v>116.87338698998917</v>
      </c>
      <c r="Z143" s="497">
        <v>119.73500529605936</v>
      </c>
      <c r="AA143" s="497">
        <v>125.44434615782008</v>
      </c>
      <c r="AB143" s="497">
        <v>130.22079803860913</v>
      </c>
      <c r="AC143" s="497">
        <v>130.38117544214887</v>
      </c>
      <c r="AD143" s="521"/>
      <c r="AE143" s="495" t="s">
        <v>11</v>
      </c>
      <c r="AF143" s="566">
        <f t="shared" si="30"/>
        <v>76.698188723088123</v>
      </c>
      <c r="AG143" s="566">
        <f t="shared" si="31"/>
        <v>79.161311058879917</v>
      </c>
      <c r="AH143" s="566">
        <f t="shared" si="33"/>
        <v>82.978483311209885</v>
      </c>
      <c r="AI143" s="566">
        <f t="shared" si="34"/>
        <v>87.542947123751389</v>
      </c>
      <c r="AJ143" s="566">
        <f t="shared" si="35"/>
        <v>89.72569512998318</v>
      </c>
      <c r="AK143" s="566">
        <f t="shared" si="36"/>
        <v>89.462015259662181</v>
      </c>
      <c r="AL143" s="566">
        <f t="shared" si="37"/>
        <v>89.639770920647024</v>
      </c>
      <c r="AM143" s="566">
        <f t="shared" si="38"/>
        <v>91.834580329571168</v>
      </c>
      <c r="AN143" s="566">
        <f t="shared" si="39"/>
        <v>96.213541358568804</v>
      </c>
      <c r="AO143" s="566">
        <f t="shared" si="40"/>
        <v>99.87699343636389</v>
      </c>
      <c r="AP143" s="566">
        <v>100</v>
      </c>
    </row>
    <row r="144" spans="1:42" x14ac:dyDescent="0.25">
      <c r="A144" s="495" t="s">
        <v>12</v>
      </c>
      <c r="B144" s="530">
        <v>82684.517795776643</v>
      </c>
      <c r="C144" s="530">
        <v>98710.735866615025</v>
      </c>
      <c r="D144" s="530">
        <v>107080.88092146408</v>
      </c>
      <c r="E144" s="530">
        <v>121224.84659879356</v>
      </c>
      <c r="F144" s="530">
        <v>124584.94502419431</v>
      </c>
      <c r="G144" s="530">
        <v>130899.505115443</v>
      </c>
      <c r="H144" s="530">
        <v>138107.51425237986</v>
      </c>
      <c r="I144" s="530">
        <v>155232.40379991871</v>
      </c>
      <c r="J144" s="530">
        <v>161349.60204707712</v>
      </c>
      <c r="K144" s="530">
        <v>178376.98351969375</v>
      </c>
      <c r="L144" s="530">
        <v>215935.60379377793</v>
      </c>
      <c r="N144" s="530"/>
      <c r="O144" s="530"/>
      <c r="P144" s="530"/>
      <c r="Q144" s="530"/>
      <c r="R144" s="495" t="s">
        <v>12</v>
      </c>
      <c r="S144" s="497">
        <v>100</v>
      </c>
      <c r="T144" s="497">
        <v>104.39127655885045</v>
      </c>
      <c r="U144" s="497">
        <v>107.72023525459461</v>
      </c>
      <c r="V144" s="497">
        <v>110.45837190997869</v>
      </c>
      <c r="W144" s="497">
        <v>114.94239777394419</v>
      </c>
      <c r="X144" s="497">
        <v>113.9159595098229</v>
      </c>
      <c r="Y144" s="497">
        <v>109.41184848859426</v>
      </c>
      <c r="Z144" s="497">
        <v>112.92789424274807</v>
      </c>
      <c r="AA144" s="497">
        <v>116.28620666630232</v>
      </c>
      <c r="AB144" s="497">
        <v>113.59711686471884</v>
      </c>
      <c r="AC144" s="497">
        <v>113.39603724220342</v>
      </c>
      <c r="AD144" s="521"/>
      <c r="AE144" s="495" t="s">
        <v>12</v>
      </c>
      <c r="AF144" s="566">
        <f t="shared" si="30"/>
        <v>88.186503190062325</v>
      </c>
      <c r="AG144" s="566">
        <f t="shared" si="31"/>
        <v>92.059016432717442</v>
      </c>
      <c r="AH144" s="566">
        <f t="shared" si="33"/>
        <v>94.994708699135714</v>
      </c>
      <c r="AI144" s="566">
        <f t="shared" si="34"/>
        <v>97.409375668084266</v>
      </c>
      <c r="AJ144" s="566">
        <f t="shared" si="35"/>
        <v>101.36368127965343</v>
      </c>
      <c r="AK144" s="566">
        <f t="shared" si="36"/>
        <v>100.45850126712008</v>
      </c>
      <c r="AL144" s="566">
        <f t="shared" si="37"/>
        <v>96.486483257700343</v>
      </c>
      <c r="AM144" s="566">
        <f t="shared" si="38"/>
        <v>99.587161058851251</v>
      </c>
      <c r="AN144" s="566">
        <f t="shared" si="39"/>
        <v>102.54873935138119</v>
      </c>
      <c r="AO144" s="566">
        <f t="shared" si="40"/>
        <v>100.17732508772413</v>
      </c>
      <c r="AP144" s="566">
        <v>100</v>
      </c>
    </row>
    <row r="145" spans="1:42" x14ac:dyDescent="0.25">
      <c r="A145" s="495" t="s">
        <v>13</v>
      </c>
      <c r="B145" s="530">
        <v>8237.7953496258106</v>
      </c>
      <c r="C145" s="530">
        <v>9409.2280418193495</v>
      </c>
      <c r="D145" s="530">
        <v>11130.867802613589</v>
      </c>
      <c r="E145" s="530">
        <v>12763.48621849528</v>
      </c>
      <c r="F145" s="530">
        <v>13400.283591091851</v>
      </c>
      <c r="G145" s="530">
        <v>13861.293273884728</v>
      </c>
      <c r="H145" s="530">
        <v>14342.135081735591</v>
      </c>
      <c r="I145" s="530">
        <v>15481.908324910712</v>
      </c>
      <c r="J145" s="530">
        <v>16795.206666739658</v>
      </c>
      <c r="K145" s="530">
        <v>17496.66107326583</v>
      </c>
      <c r="L145" s="530">
        <v>18469.114504528628</v>
      </c>
      <c r="N145" s="530"/>
      <c r="O145" s="530"/>
      <c r="P145" s="530"/>
      <c r="Q145" s="530"/>
      <c r="R145" s="495" t="s">
        <v>13</v>
      </c>
      <c r="S145" s="497">
        <v>100</v>
      </c>
      <c r="T145" s="497">
        <v>103.59635657250632</v>
      </c>
      <c r="U145" s="497">
        <v>113.15338427378383</v>
      </c>
      <c r="V145" s="497">
        <v>117.00318876084856</v>
      </c>
      <c r="W145" s="497">
        <v>118.95307773503171</v>
      </c>
      <c r="X145" s="497">
        <v>112.4551422057521</v>
      </c>
      <c r="Y145" s="497">
        <v>107.01237491056958</v>
      </c>
      <c r="Z145" s="497">
        <v>108.86578378150119</v>
      </c>
      <c r="AA145" s="497">
        <v>111.38024735762946</v>
      </c>
      <c r="AB145" s="497">
        <v>113.95384424244598</v>
      </c>
      <c r="AC145" s="497">
        <v>110.22712528478984</v>
      </c>
      <c r="AD145" s="521"/>
      <c r="AE145" s="495" t="s">
        <v>13</v>
      </c>
      <c r="AF145" s="566">
        <f t="shared" si="30"/>
        <v>90.721770836020283</v>
      </c>
      <c r="AG145" s="566">
        <f t="shared" si="31"/>
        <v>93.984449204175618</v>
      </c>
      <c r="AH145" s="566">
        <f t="shared" si="33"/>
        <v>102.65475397406357</v>
      </c>
      <c r="AI145" s="566">
        <f t="shared" si="34"/>
        <v>106.14736477845325</v>
      </c>
      <c r="AJ145" s="566">
        <f t="shared" si="35"/>
        <v>107.91633858516853</v>
      </c>
      <c r="AK145" s="566">
        <f t="shared" si="36"/>
        <v>102.02129640522314</v>
      </c>
      <c r="AL145" s="566">
        <f t="shared" si="37"/>
        <v>97.083521532549796</v>
      </c>
      <c r="AM145" s="566">
        <f t="shared" si="38"/>
        <v>98.764966881090857</v>
      </c>
      <c r="AN145" s="566">
        <f t="shared" si="39"/>
        <v>101.04613276438114</v>
      </c>
      <c r="AO145" s="566">
        <f t="shared" si="40"/>
        <v>103.38094543246734</v>
      </c>
      <c r="AP145" s="566">
        <v>100</v>
      </c>
    </row>
    <row r="146" spans="1:42" x14ac:dyDescent="0.25">
      <c r="A146" s="495" t="s">
        <v>14</v>
      </c>
      <c r="B146" s="530">
        <v>16404.81609020504</v>
      </c>
      <c r="C146" s="530">
        <v>18345.687728233479</v>
      </c>
      <c r="D146" s="530">
        <v>20684.429933660693</v>
      </c>
      <c r="E146" s="530">
        <v>23796.656417255275</v>
      </c>
      <c r="F146" s="530">
        <v>26189.32264408479</v>
      </c>
      <c r="G146" s="530">
        <v>28930.290797442969</v>
      </c>
      <c r="H146" s="530">
        <v>31584.81619458205</v>
      </c>
      <c r="I146" s="530">
        <v>34108.131986952561</v>
      </c>
      <c r="J146" s="530">
        <v>35666.183074917688</v>
      </c>
      <c r="K146" s="530">
        <v>39355.941217803927</v>
      </c>
      <c r="L146" s="530">
        <v>43649.803217894834</v>
      </c>
      <c r="N146" s="530"/>
      <c r="O146" s="530"/>
      <c r="P146" s="530"/>
      <c r="Q146" s="530"/>
      <c r="R146" s="495" t="s">
        <v>14</v>
      </c>
      <c r="S146" s="497">
        <v>100</v>
      </c>
      <c r="T146" s="497">
        <v>108.81174668148836</v>
      </c>
      <c r="U146" s="497">
        <v>114.46243489317189</v>
      </c>
      <c r="V146" s="497">
        <v>117.0236895831016</v>
      </c>
      <c r="W146" s="497">
        <v>124.2738704486334</v>
      </c>
      <c r="X146" s="497">
        <v>123.76408713126841</v>
      </c>
      <c r="Y146" s="497">
        <v>118.70309009629941</v>
      </c>
      <c r="Z146" s="497">
        <v>122.4236545395073</v>
      </c>
      <c r="AA146" s="497">
        <v>124.95504215713235</v>
      </c>
      <c r="AB146" s="497">
        <v>131.4788539874942</v>
      </c>
      <c r="AC146" s="497">
        <v>127.60767507674029</v>
      </c>
      <c r="AD146" s="521"/>
      <c r="AE146" s="495" t="s">
        <v>14</v>
      </c>
      <c r="AF146" s="566">
        <f t="shared" si="30"/>
        <v>78.365192328645037</v>
      </c>
      <c r="AG146" s="566">
        <f t="shared" si="31"/>
        <v>85.270534563106395</v>
      </c>
      <c r="AH146" s="566">
        <f t="shared" si="33"/>
        <v>89.698707248084276</v>
      </c>
      <c r="AI146" s="566">
        <f t="shared" si="34"/>
        <v>91.705839411874138</v>
      </c>
      <c r="AJ146" s="566">
        <f t="shared" si="35"/>
        <v>97.387457591322757</v>
      </c>
      <c r="AK146" s="566">
        <f t="shared" si="36"/>
        <v>96.987964914210337</v>
      </c>
      <c r="AL146" s="566">
        <f t="shared" si="37"/>
        <v>93.021904854009861</v>
      </c>
      <c r="AM146" s="566">
        <f t="shared" si="38"/>
        <v>95.93753233564091</v>
      </c>
      <c r="AN146" s="566">
        <f t="shared" si="39"/>
        <v>97.92125911077629</v>
      </c>
      <c r="AO146" s="566">
        <f t="shared" si="40"/>
        <v>103.03365679879825</v>
      </c>
      <c r="AP146" s="566">
        <v>100</v>
      </c>
    </row>
    <row r="147" spans="1:42" x14ac:dyDescent="0.25">
      <c r="A147" s="495" t="s">
        <v>15</v>
      </c>
      <c r="B147" s="530">
        <v>46309.633107399452</v>
      </c>
      <c r="C147" s="530">
        <v>52143.535327774414</v>
      </c>
      <c r="D147" s="530">
        <v>60490.108509677804</v>
      </c>
      <c r="E147" s="530">
        <v>67694.844541504892</v>
      </c>
      <c r="F147" s="530">
        <v>76842.027645760551</v>
      </c>
      <c r="G147" s="530">
        <v>78475.993841911593</v>
      </c>
      <c r="H147" s="530">
        <v>85310.038136541159</v>
      </c>
      <c r="I147" s="530">
        <v>89542.757302492391</v>
      </c>
      <c r="J147" s="530">
        <v>98179.495652010373</v>
      </c>
      <c r="K147" s="530">
        <v>97339.938015767155</v>
      </c>
      <c r="L147" s="530">
        <v>106915.96155773901</v>
      </c>
      <c r="N147" s="530"/>
      <c r="O147" s="530"/>
      <c r="P147" s="530"/>
      <c r="Q147" s="530"/>
      <c r="R147" s="495" t="s">
        <v>15</v>
      </c>
      <c r="S147" s="497">
        <v>100</v>
      </c>
      <c r="T147" s="497">
        <v>106.54425419690358</v>
      </c>
      <c r="U147" s="497">
        <v>111.08491697963586</v>
      </c>
      <c r="V147" s="497">
        <v>117.25078355847273</v>
      </c>
      <c r="W147" s="497">
        <v>121.86580352734197</v>
      </c>
      <c r="X147" s="497">
        <v>116.88172338489741</v>
      </c>
      <c r="Y147" s="497">
        <v>110.32896017988082</v>
      </c>
      <c r="Z147" s="497">
        <v>116.20597008990043</v>
      </c>
      <c r="AA147" s="497">
        <v>119.53073273482701</v>
      </c>
      <c r="AB147" s="497">
        <v>120.34179469559571</v>
      </c>
      <c r="AC147" s="497">
        <v>118.02955556108157</v>
      </c>
      <c r="AD147" s="521"/>
      <c r="AE147" s="495" t="s">
        <v>15</v>
      </c>
      <c r="AF147" s="566">
        <f t="shared" si="30"/>
        <v>84.72454168333195</v>
      </c>
      <c r="AG147" s="566">
        <f t="shared" si="31"/>
        <v>90.269131058250736</v>
      </c>
      <c r="AH147" s="566">
        <f t="shared" si="33"/>
        <v>94.116186790306287</v>
      </c>
      <c r="AI147" s="566">
        <f t="shared" si="34"/>
        <v>99.340188990031564</v>
      </c>
      <c r="AJ147" s="566">
        <f t="shared" si="35"/>
        <v>103.25024350725027</v>
      </c>
      <c r="AK147" s="566">
        <f t="shared" si="36"/>
        <v>99.027504449434176</v>
      </c>
      <c r="AL147" s="566">
        <f t="shared" si="37"/>
        <v>93.475705856389851</v>
      </c>
      <c r="AM147" s="566">
        <f t="shared" si="38"/>
        <v>98.454975567337968</v>
      </c>
      <c r="AN147" s="566">
        <f t="shared" si="39"/>
        <v>101.27186548031064</v>
      </c>
      <c r="AO147" s="566">
        <f t="shared" si="40"/>
        <v>101.95903400933976</v>
      </c>
      <c r="AP147" s="566">
        <v>100</v>
      </c>
    </row>
    <row r="148" spans="1:42" x14ac:dyDescent="0.25">
      <c r="A148" s="495" t="s">
        <v>16</v>
      </c>
      <c r="B148" s="530">
        <v>22269.149131025832</v>
      </c>
      <c r="C148" s="530">
        <v>25941.362394891188</v>
      </c>
      <c r="D148" s="530">
        <v>28637.684703840958</v>
      </c>
      <c r="E148" s="530">
        <v>31283.593012013676</v>
      </c>
      <c r="F148" s="530">
        <v>37723.496638026707</v>
      </c>
      <c r="G148" s="530">
        <v>39149.685745674469</v>
      </c>
      <c r="H148" s="530">
        <v>41416.936733528877</v>
      </c>
      <c r="I148" s="530">
        <v>45365.541024028949</v>
      </c>
      <c r="J148" s="530">
        <v>50378.417549896731</v>
      </c>
      <c r="K148" s="530">
        <v>52780.784681887439</v>
      </c>
      <c r="L148" s="530">
        <v>56391.257061334662</v>
      </c>
      <c r="N148" s="530"/>
      <c r="O148" s="530"/>
      <c r="P148" s="530"/>
      <c r="Q148" s="530"/>
      <c r="R148" s="495" t="s">
        <v>16</v>
      </c>
      <c r="S148" s="497">
        <v>100</v>
      </c>
      <c r="T148" s="497">
        <v>105.1816721207615</v>
      </c>
      <c r="U148" s="497">
        <v>111.64817620817853</v>
      </c>
      <c r="V148" s="497">
        <v>114.23958895452462</v>
      </c>
      <c r="W148" s="497">
        <v>120.34497479303604</v>
      </c>
      <c r="X148" s="497">
        <v>118.99939765771299</v>
      </c>
      <c r="Y148" s="497">
        <v>111.48140527999479</v>
      </c>
      <c r="Z148" s="497">
        <v>120.10491791470467</v>
      </c>
      <c r="AA148" s="497">
        <v>122.64363751407494</v>
      </c>
      <c r="AB148" s="497">
        <v>121.9403501703738</v>
      </c>
      <c r="AC148" s="497">
        <v>117.65373603076654</v>
      </c>
      <c r="AD148" s="521"/>
      <c r="AE148" s="495" t="s">
        <v>16</v>
      </c>
      <c r="AF148" s="566">
        <f t="shared" si="30"/>
        <v>84.995175991563869</v>
      </c>
      <c r="AG148" s="566">
        <f t="shared" si="31"/>
        <v>89.39934732991091</v>
      </c>
      <c r="AH148" s="566">
        <f t="shared" si="33"/>
        <v>94.895563859512677</v>
      </c>
      <c r="AI148" s="566">
        <f t="shared" si="34"/>
        <v>97.098139683937362</v>
      </c>
      <c r="AJ148" s="566">
        <f t="shared" si="35"/>
        <v>102.28742312234415</v>
      </c>
      <c r="AK148" s="566">
        <f t="shared" si="36"/>
        <v>101.14374746807407</v>
      </c>
      <c r="AL148" s="566">
        <f t="shared" si="37"/>
        <v>94.75381661560013</v>
      </c>
      <c r="AM148" s="566">
        <f t="shared" si="38"/>
        <v>102.08338635612654</v>
      </c>
      <c r="AN148" s="566">
        <f t="shared" si="39"/>
        <v>104.24117554754363</v>
      </c>
      <c r="AO148" s="566">
        <f t="shared" si="40"/>
        <v>103.64341523203846</v>
      </c>
      <c r="AP148" s="566">
        <v>100</v>
      </c>
    </row>
    <row r="149" spans="1:42" x14ac:dyDescent="0.25">
      <c r="A149" s="495" t="s">
        <v>17</v>
      </c>
      <c r="B149" s="530">
        <v>79336.299281053783</v>
      </c>
      <c r="C149" s="530">
        <v>89695.828418691803</v>
      </c>
      <c r="D149" s="530">
        <v>96973.752892211531</v>
      </c>
      <c r="E149" s="530">
        <v>109036.55636504057</v>
      </c>
      <c r="F149" s="530">
        <v>126054.47161960171</v>
      </c>
      <c r="G149" s="530">
        <v>130629.84852533803</v>
      </c>
      <c r="H149" s="530">
        <v>138422.52065973089</v>
      </c>
      <c r="I149" s="530">
        <v>147921.5339832273</v>
      </c>
      <c r="J149" s="530">
        <v>155903.82475452311</v>
      </c>
      <c r="K149" s="530">
        <v>163575.32718560731</v>
      </c>
      <c r="L149" s="530">
        <v>166914.5356567273</v>
      </c>
      <c r="N149" s="530"/>
      <c r="O149" s="530"/>
      <c r="P149" s="530"/>
      <c r="Q149" s="530"/>
      <c r="R149" s="495" t="s">
        <v>17</v>
      </c>
      <c r="S149" s="497">
        <v>100</v>
      </c>
      <c r="T149" s="497">
        <v>103.88865496148883</v>
      </c>
      <c r="U149" s="497">
        <v>105.5836095001381</v>
      </c>
      <c r="V149" s="497">
        <v>110.92967058839618</v>
      </c>
      <c r="W149" s="497">
        <v>115.56976282959172</v>
      </c>
      <c r="X149" s="497">
        <v>111.62176640237978</v>
      </c>
      <c r="Y149" s="497">
        <v>107.06869761849995</v>
      </c>
      <c r="Z149" s="497">
        <v>108.66502239058566</v>
      </c>
      <c r="AA149" s="497">
        <v>110.23714239980656</v>
      </c>
      <c r="AB149" s="497">
        <v>112.54504367028282</v>
      </c>
      <c r="AC149" s="497">
        <v>106.10980333761218</v>
      </c>
      <c r="AD149" s="521"/>
      <c r="AE149" s="495" t="s">
        <v>17</v>
      </c>
      <c r="AF149" s="566">
        <f t="shared" si="30"/>
        <v>94.241999188168805</v>
      </c>
      <c r="AG149" s="566">
        <f t="shared" si="31"/>
        <v>97.906745365405783</v>
      </c>
      <c r="AH149" s="566">
        <f t="shared" si="33"/>
        <v>99.50410440795946</v>
      </c>
      <c r="AI149" s="566">
        <f t="shared" si="34"/>
        <v>104.54233925535465</v>
      </c>
      <c r="AJ149" s="566">
        <f t="shared" si="35"/>
        <v>108.91525494763243</v>
      </c>
      <c r="AK149" s="566">
        <f t="shared" si="36"/>
        <v>105.19458418675042</v>
      </c>
      <c r="AL149" s="566">
        <f t="shared" si="37"/>
        <v>100.90368114040963</v>
      </c>
      <c r="AM149" s="566">
        <f t="shared" si="38"/>
        <v>102.40808951915919</v>
      </c>
      <c r="AN149" s="566">
        <f t="shared" si="39"/>
        <v>103.8896868454862</v>
      </c>
      <c r="AO149" s="566">
        <f t="shared" si="40"/>
        <v>106.06469914207217</v>
      </c>
      <c r="AP149" s="566">
        <v>100</v>
      </c>
    </row>
    <row r="150" spans="1:42" x14ac:dyDescent="0.25">
      <c r="A150" s="495" t="s">
        <v>18</v>
      </c>
      <c r="B150" s="530">
        <v>36184.502367156958</v>
      </c>
      <c r="C150" s="530">
        <v>40992.924919322635</v>
      </c>
      <c r="D150" s="530">
        <v>46412.208353137692</v>
      </c>
      <c r="E150" s="530">
        <v>51518.456555370292</v>
      </c>
      <c r="F150" s="530">
        <v>54022.583915042611</v>
      </c>
      <c r="G150" s="530">
        <v>57250.866831965119</v>
      </c>
      <c r="H150" s="530">
        <v>59677.388850844363</v>
      </c>
      <c r="I150" s="530">
        <v>64305.995055174157</v>
      </c>
      <c r="J150" s="530">
        <v>66969.562001784987</v>
      </c>
      <c r="K150" s="530">
        <v>71336.780170060912</v>
      </c>
      <c r="L150" s="530">
        <v>71577.106812579208</v>
      </c>
      <c r="N150" s="530"/>
      <c r="O150" s="530"/>
      <c r="P150" s="530"/>
      <c r="Q150" s="530"/>
      <c r="R150" s="495" t="s">
        <v>18</v>
      </c>
      <c r="S150" s="497">
        <v>100</v>
      </c>
      <c r="T150" s="497">
        <v>105.37650361816711</v>
      </c>
      <c r="U150" s="497">
        <v>105.98078279341097</v>
      </c>
      <c r="V150" s="497">
        <v>110.70599830835587</v>
      </c>
      <c r="W150" s="497">
        <v>112.46222164197302</v>
      </c>
      <c r="X150" s="497">
        <v>110.21692243039375</v>
      </c>
      <c r="Y150" s="497">
        <v>105.78546529649613</v>
      </c>
      <c r="Z150" s="497">
        <v>106.34078472021038</v>
      </c>
      <c r="AA150" s="497">
        <v>108.2155459629975</v>
      </c>
      <c r="AB150" s="497">
        <v>109.71222357653566</v>
      </c>
      <c r="AC150" s="497">
        <v>104.28084651244957</v>
      </c>
      <c r="AD150" s="521"/>
      <c r="AE150" s="495" t="s">
        <v>18</v>
      </c>
      <c r="AF150" s="566">
        <f t="shared" si="30"/>
        <v>95.894887071195271</v>
      </c>
      <c r="AG150" s="566">
        <f t="shared" si="31"/>
        <v>101.05067914421534</v>
      </c>
      <c r="AH150" s="566">
        <f t="shared" si="33"/>
        <v>101.63015197691018</v>
      </c>
      <c r="AI150" s="566">
        <f t="shared" si="34"/>
        <v>106.16139205883721</v>
      </c>
      <c r="AJ150" s="566">
        <f t="shared" si="35"/>
        <v>107.84552044132735</v>
      </c>
      <c r="AK150" s="566">
        <f t="shared" si="36"/>
        <v>105.69239329797298</v>
      </c>
      <c r="AL150" s="566">
        <f t="shared" si="37"/>
        <v>101.44285248381343</v>
      </c>
      <c r="AM150" s="566">
        <f t="shared" si="38"/>
        <v>101.97537541806862</v>
      </c>
      <c r="AN150" s="566">
        <f t="shared" si="39"/>
        <v>103.77317559469387</v>
      </c>
      <c r="AO150" s="566">
        <f t="shared" si="40"/>
        <v>105.20841290201615</v>
      </c>
      <c r="AP150" s="566">
        <v>100</v>
      </c>
    </row>
    <row r="151" spans="1:42" x14ac:dyDescent="0.25">
      <c r="A151" s="495" t="s">
        <v>19</v>
      </c>
      <c r="B151" s="530">
        <v>33522.491693350545</v>
      </c>
      <c r="C151" s="530">
        <v>37109.136671059809</v>
      </c>
      <c r="D151" s="530">
        <v>42488.349200530218</v>
      </c>
      <c r="E151" s="530">
        <v>46377.29928163431</v>
      </c>
      <c r="F151" s="530">
        <v>52936.483069007874</v>
      </c>
      <c r="G151" s="530">
        <v>56141.890260981694</v>
      </c>
      <c r="H151" s="530">
        <v>59104.78139273444</v>
      </c>
      <c r="I151" s="530">
        <v>62396.775524878882</v>
      </c>
      <c r="J151" s="530">
        <v>64373.595375707555</v>
      </c>
      <c r="K151" s="530">
        <v>67986.073547062435</v>
      </c>
      <c r="L151" s="530">
        <v>70292.034108273816</v>
      </c>
      <c r="N151" s="530"/>
      <c r="O151" s="530"/>
      <c r="P151" s="530"/>
      <c r="Q151" s="530"/>
      <c r="R151" s="495" t="s">
        <v>19</v>
      </c>
      <c r="S151" s="497">
        <v>100</v>
      </c>
      <c r="T151" s="497">
        <v>105.65074807246579</v>
      </c>
      <c r="U151" s="497">
        <v>109.99497020575673</v>
      </c>
      <c r="V151" s="497">
        <v>116.3558153311093</v>
      </c>
      <c r="W151" s="497">
        <v>119.71318517211265</v>
      </c>
      <c r="X151" s="497">
        <v>116.52864718822484</v>
      </c>
      <c r="Y151" s="497">
        <v>112.94389183647915</v>
      </c>
      <c r="Z151" s="497">
        <v>112.86870116140022</v>
      </c>
      <c r="AA151" s="497">
        <v>114.16200162584842</v>
      </c>
      <c r="AB151" s="497">
        <v>114.86659507893097</v>
      </c>
      <c r="AC151" s="497">
        <v>110.22087282242792</v>
      </c>
      <c r="AD151" s="521"/>
      <c r="AE151" s="495" t="s">
        <v>19</v>
      </c>
      <c r="AF151" s="566">
        <f t="shared" si="30"/>
        <v>90.726917179385481</v>
      </c>
      <c r="AG151" s="566">
        <f t="shared" si="31"/>
        <v>95.853666703107251</v>
      </c>
      <c r="AH151" s="566">
        <f t="shared" si="33"/>
        <v>99.795045520066665</v>
      </c>
      <c r="AI151" s="566">
        <f t="shared" si="34"/>
        <v>105.56604420885428</v>
      </c>
      <c r="AJ151" s="566">
        <f t="shared" si="35"/>
        <v>108.61208236390704</v>
      </c>
      <c r="AK151" s="566">
        <f t="shared" si="36"/>
        <v>105.72284922471907</v>
      </c>
      <c r="AL151" s="566">
        <f t="shared" si="37"/>
        <v>102.47051120565717</v>
      </c>
      <c r="AM151" s="566">
        <f t="shared" si="38"/>
        <v>102.40229302415169</v>
      </c>
      <c r="AN151" s="566">
        <f t="shared" si="39"/>
        <v>103.57566466541221</v>
      </c>
      <c r="AO151" s="566">
        <f t="shared" si="40"/>
        <v>104.21492058404179</v>
      </c>
      <c r="AP151" s="566">
        <v>100</v>
      </c>
    </row>
    <row r="152" spans="1:42" x14ac:dyDescent="0.25">
      <c r="A152" s="495" t="s">
        <v>20</v>
      </c>
      <c r="B152" s="530">
        <v>97189.760474382711</v>
      </c>
      <c r="C152" s="530">
        <v>110161.55896389809</v>
      </c>
      <c r="D152" s="530">
        <v>127989.04334158887</v>
      </c>
      <c r="E152" s="530">
        <v>141150.25180192906</v>
      </c>
      <c r="F152" s="530">
        <v>155142.64793234179</v>
      </c>
      <c r="G152" s="530">
        <v>156963.66754437471</v>
      </c>
      <c r="H152" s="530">
        <v>167345.03124544513</v>
      </c>
      <c r="I152" s="530">
        <v>181609.50084217242</v>
      </c>
      <c r="J152" s="530">
        <v>186351.9752493611</v>
      </c>
      <c r="K152" s="530">
        <v>197853.378468254</v>
      </c>
      <c r="L152" s="530">
        <v>193307.31729122307</v>
      </c>
      <c r="N152" s="530"/>
      <c r="O152" s="530"/>
      <c r="P152" s="530"/>
      <c r="Q152" s="530"/>
      <c r="R152" s="495" t="s">
        <v>20</v>
      </c>
      <c r="S152" s="497">
        <v>100</v>
      </c>
      <c r="T152" s="497">
        <v>104.53550121824233</v>
      </c>
      <c r="U152" s="497">
        <v>108.6492674267633</v>
      </c>
      <c r="V152" s="497">
        <v>111.76395858186324</v>
      </c>
      <c r="W152" s="497">
        <v>113.90520779164352</v>
      </c>
      <c r="X152" s="497">
        <v>109.11140340817823</v>
      </c>
      <c r="Y152" s="497">
        <v>105.94745818394098</v>
      </c>
      <c r="Z152" s="497">
        <v>108.16271783844957</v>
      </c>
      <c r="AA152" s="497">
        <v>110.24047924716957</v>
      </c>
      <c r="AB152" s="497">
        <v>111.42195275499759</v>
      </c>
      <c r="AC152" s="497">
        <v>106.86669564177224</v>
      </c>
      <c r="AD152" s="521"/>
      <c r="AE152" s="495" t="s">
        <v>20</v>
      </c>
      <c r="AF152" s="566">
        <f t="shared" si="30"/>
        <v>93.574522351855919</v>
      </c>
      <c r="AG152" s="566">
        <f t="shared" si="31"/>
        <v>97.818595953088789</v>
      </c>
      <c r="AH152" s="566">
        <f t="shared" si="33"/>
        <v>101.66803303338435</v>
      </c>
      <c r="AI152" s="566">
        <f t="shared" si="34"/>
        <v>104.58259040450461</v>
      </c>
      <c r="AJ152" s="566">
        <f t="shared" si="35"/>
        <v>106.58625412491941</v>
      </c>
      <c r="AK152" s="566">
        <f t="shared" si="36"/>
        <v>102.10047457060944</v>
      </c>
      <c r="AL152" s="566">
        <f t="shared" si="37"/>
        <v>99.139827939555076</v>
      </c>
      <c r="AM152" s="566">
        <f t="shared" si="38"/>
        <v>101.21274658011485</v>
      </c>
      <c r="AN152" s="566">
        <f t="shared" si="39"/>
        <v>103.15700189393579</v>
      </c>
      <c r="AO152" s="566">
        <f t="shared" si="40"/>
        <v>104.26256008559957</v>
      </c>
      <c r="AP152" s="566">
        <v>100</v>
      </c>
    </row>
    <row r="153" spans="1:42" x14ac:dyDescent="0.25">
      <c r="A153" s="495" t="s">
        <v>21</v>
      </c>
      <c r="B153" s="530">
        <v>27133.037851988174</v>
      </c>
      <c r="C153" s="530">
        <v>31657.32073275157</v>
      </c>
      <c r="D153" s="530">
        <v>34650.397467018469</v>
      </c>
      <c r="E153" s="530">
        <v>37282.52912233508</v>
      </c>
      <c r="F153" s="530">
        <v>40974.99401465313</v>
      </c>
      <c r="G153" s="530">
        <v>46367.210601684783</v>
      </c>
      <c r="H153" s="530">
        <v>49468.740908663247</v>
      </c>
      <c r="I153" s="530">
        <v>52851.06693594531</v>
      </c>
      <c r="J153" s="530">
        <v>54413.046662401874</v>
      </c>
      <c r="K153" s="530">
        <v>58963.728728401955</v>
      </c>
      <c r="L153" s="530">
        <v>63202.34892630473</v>
      </c>
      <c r="N153" s="530"/>
      <c r="O153" s="530"/>
      <c r="P153" s="530"/>
      <c r="Q153" s="530"/>
      <c r="R153" s="495" t="s">
        <v>21</v>
      </c>
      <c r="S153" s="497">
        <v>100</v>
      </c>
      <c r="T153" s="497">
        <v>104.65221949297654</v>
      </c>
      <c r="U153" s="497">
        <v>106.79341740995314</v>
      </c>
      <c r="V153" s="497">
        <v>107.20094103709761</v>
      </c>
      <c r="W153" s="497">
        <v>112.3099217946835</v>
      </c>
      <c r="X153" s="497">
        <v>109.08071273777708</v>
      </c>
      <c r="Y153" s="497">
        <v>107.61185221794958</v>
      </c>
      <c r="Z153" s="497">
        <v>111.19542520148136</v>
      </c>
      <c r="AA153" s="497">
        <v>112.43368861229924</v>
      </c>
      <c r="AB153" s="497">
        <v>114.6225323468358</v>
      </c>
      <c r="AC153" s="497">
        <v>109.77827669706683</v>
      </c>
      <c r="AD153" s="521"/>
      <c r="AE153" s="495" t="s">
        <v>21</v>
      </c>
      <c r="AF153" s="566">
        <f t="shared" si="30"/>
        <v>91.092703409755686</v>
      </c>
      <c r="AG153" s="566">
        <f t="shared" si="31"/>
        <v>95.330535914463638</v>
      </c>
      <c r="AH153" s="566">
        <f t="shared" ref="AH153:AH169" si="41">AI153/(1+((V153-U153)/U153))</f>
        <v>97.281010982390995</v>
      </c>
      <c r="AI153" s="566">
        <f t="shared" ref="AI153:AI169" si="42">AJ153/(1+((W153-V153)/V153))</f>
        <v>97.652235271390381</v>
      </c>
      <c r="AJ153" s="566">
        <f t="shared" ref="AJ153:AJ169" si="43">AK153/(1+((X153-W153)/W153))</f>
        <v>102.30614396015959</v>
      </c>
      <c r="AK153" s="566">
        <f t="shared" ref="AK153:AK169" si="44">AL153/(1+((Y153-X153)/X153))</f>
        <v>99.364570131470856</v>
      </c>
      <c r="AL153" s="566">
        <f t="shared" ref="AL153:AL169" si="45">AM153/(1+((Z153-Y153)/Y153))</f>
        <v>98.026545374641401</v>
      </c>
      <c r="AM153" s="566">
        <f t="shared" ref="AM153:AM169" si="46">AN153/(1+((AA153-Z153)/Z153))</f>
        <v>101.29091888400214</v>
      </c>
      <c r="AN153" s="566">
        <f t="shared" si="39"/>
        <v>102.41888650024998</v>
      </c>
      <c r="AO153" s="566">
        <f t="shared" si="40"/>
        <v>104.41276343145438</v>
      </c>
      <c r="AP153" s="566">
        <v>100</v>
      </c>
    </row>
    <row r="154" spans="1:42" x14ac:dyDescent="0.25">
      <c r="A154" s="495" t="s">
        <v>22</v>
      </c>
      <c r="B154" s="529">
        <v>154419.54737656532</v>
      </c>
      <c r="C154" s="529">
        <v>166602.81689605844</v>
      </c>
      <c r="D154" s="529">
        <v>182572.53005571815</v>
      </c>
      <c r="E154" s="529">
        <v>204844.27354235528</v>
      </c>
      <c r="F154" s="529">
        <v>223929.96616800062</v>
      </c>
      <c r="G154" s="529">
        <v>245043.68965356311</v>
      </c>
      <c r="H154" s="529">
        <v>258738.97026121322</v>
      </c>
      <c r="I154" s="529">
        <v>268724.09022701613</v>
      </c>
      <c r="J154" s="529">
        <v>286239.54111111636</v>
      </c>
      <c r="K154" s="529">
        <v>293240.50358451129</v>
      </c>
      <c r="L154" s="529">
        <v>305320.81268712011</v>
      </c>
      <c r="N154" s="529"/>
      <c r="O154" s="529"/>
      <c r="P154" s="529"/>
      <c r="Q154" s="529"/>
      <c r="R154" s="495" t="s">
        <v>22</v>
      </c>
      <c r="S154" s="496">
        <v>100</v>
      </c>
      <c r="T154" s="496">
        <v>102.05869929489639</v>
      </c>
      <c r="U154" s="496">
        <v>105.07777524618184</v>
      </c>
      <c r="V154" s="496">
        <v>106.4771213666284</v>
      </c>
      <c r="W154" s="496">
        <v>108.93326655192701</v>
      </c>
      <c r="X154" s="496">
        <v>105.19371571786455</v>
      </c>
      <c r="Y154" s="496">
        <v>98.674872709068111</v>
      </c>
      <c r="Z154" s="496">
        <v>98.679054544166561</v>
      </c>
      <c r="AA154" s="496">
        <v>100.99444527025456</v>
      </c>
      <c r="AB154" s="496">
        <v>101.79235968106465</v>
      </c>
      <c r="AC154" s="496">
        <v>97.33975474427713</v>
      </c>
      <c r="AD154" s="521"/>
      <c r="AE154" s="495" t="s">
        <v>22</v>
      </c>
      <c r="AF154" s="566">
        <f t="shared" si="30"/>
        <v>102.73294838548917</v>
      </c>
      <c r="AG154" s="566">
        <f t="shared" si="31"/>
        <v>104.84791086952751</v>
      </c>
      <c r="AH154" s="566">
        <f t="shared" si="41"/>
        <v>107.94949660828033</v>
      </c>
      <c r="AI154" s="566">
        <f t="shared" si="42"/>
        <v>109.38708613593303</v>
      </c>
      <c r="AJ154" s="566">
        <f t="shared" si="43"/>
        <v>111.91035650141852</v>
      </c>
      <c r="AK154" s="566">
        <f t="shared" si="44"/>
        <v>108.06860567321201</v>
      </c>
      <c r="AL154" s="566">
        <f t="shared" si="45"/>
        <v>101.37160604965409</v>
      </c>
      <c r="AM154" s="566">
        <f t="shared" si="46"/>
        <v>101.37590217214736</v>
      </c>
      <c r="AN154" s="566">
        <f t="shared" si="39"/>
        <v>103.75457133170175</v>
      </c>
      <c r="AO154" s="566">
        <f t="shared" si="40"/>
        <v>104.57429233151967</v>
      </c>
      <c r="AP154" s="566">
        <v>100</v>
      </c>
    </row>
    <row r="155" spans="1:42" x14ac:dyDescent="0.25">
      <c r="A155" s="495" t="s">
        <v>23</v>
      </c>
      <c r="B155" s="529">
        <v>351123.41775294876</v>
      </c>
      <c r="C155" s="529">
        <v>400124.68703611573</v>
      </c>
      <c r="D155" s="529">
        <v>442282.82986796164</v>
      </c>
      <c r="E155" s="529">
        <v>488004.9030171723</v>
      </c>
      <c r="F155" s="529">
        <v>516633.98410085135</v>
      </c>
      <c r="G155" s="529">
        <v>519331.21314863331</v>
      </c>
      <c r="H155" s="529">
        <v>544810.46839230438</v>
      </c>
      <c r="I155" s="529">
        <v>576375.54468275665</v>
      </c>
      <c r="J155" s="529">
        <v>614875.81979584554</v>
      </c>
      <c r="K155" s="529">
        <v>651872.68436747324</v>
      </c>
      <c r="L155" s="529">
        <v>682786.11640667869</v>
      </c>
      <c r="N155" s="529"/>
      <c r="O155" s="529"/>
      <c r="P155" s="529"/>
      <c r="Q155" s="529"/>
      <c r="R155" s="495" t="s">
        <v>23</v>
      </c>
      <c r="S155" s="496">
        <v>100</v>
      </c>
      <c r="T155" s="496">
        <v>102.48037454404763</v>
      </c>
      <c r="U155" s="496">
        <v>105.88875469930335</v>
      </c>
      <c r="V155" s="496">
        <v>106.38246669875724</v>
      </c>
      <c r="W155" s="496">
        <v>105.63721760896181</v>
      </c>
      <c r="X155" s="496">
        <v>101.13326593587703</v>
      </c>
      <c r="Y155" s="496">
        <v>99.115551817450935</v>
      </c>
      <c r="Z155" s="496">
        <v>100.76570419456434</v>
      </c>
      <c r="AA155" s="496">
        <v>102.10189246816078</v>
      </c>
      <c r="AB155" s="496">
        <v>102.09717303336207</v>
      </c>
      <c r="AC155" s="496">
        <v>99.044997701259391</v>
      </c>
      <c r="AD155" s="521"/>
      <c r="AE155" s="495" t="s">
        <v>23</v>
      </c>
      <c r="AF155" s="566">
        <f t="shared" si="30"/>
        <v>100.96421053148096</v>
      </c>
      <c r="AG155" s="566">
        <f t="shared" si="31"/>
        <v>103.46850110810247</v>
      </c>
      <c r="AH155" s="566">
        <f t="shared" si="41"/>
        <v>106.90974522376807</v>
      </c>
      <c r="AI155" s="566">
        <f t="shared" si="42"/>
        <v>107.40821764631588</v>
      </c>
      <c r="AJ155" s="566">
        <f t="shared" si="43"/>
        <v>106.65578278631087</v>
      </c>
      <c r="AK155" s="566">
        <f t="shared" si="44"/>
        <v>102.1084035368614</v>
      </c>
      <c r="AL155" s="566">
        <f t="shared" si="45"/>
        <v>100.07123440641026</v>
      </c>
      <c r="AM155" s="566">
        <f t="shared" si="46"/>
        <v>101.73729772652928</v>
      </c>
      <c r="AN155" s="566">
        <f t="shared" si="39"/>
        <v>103.08636966818014</v>
      </c>
      <c r="AO155" s="566">
        <f t="shared" si="40"/>
        <v>103.08160472809408</v>
      </c>
      <c r="AP155" s="566">
        <v>100</v>
      </c>
    </row>
    <row r="156" spans="1:42" x14ac:dyDescent="0.25">
      <c r="A156" s="495" t="s">
        <v>24</v>
      </c>
      <c r="B156" s="529">
        <v>85310.284544563459</v>
      </c>
      <c r="C156" s="529">
        <v>105976.22218327981</v>
      </c>
      <c r="D156" s="529">
        <v>116850.58054229185</v>
      </c>
      <c r="E156" s="529">
        <v>117274.34694088147</v>
      </c>
      <c r="F156" s="529">
        <v>128783.78114690587</v>
      </c>
      <c r="G156" s="529">
        <v>120365.97991794563</v>
      </c>
      <c r="H156" s="529">
        <v>109264.42309478026</v>
      </c>
      <c r="I156" s="529">
        <v>113399.9367915358</v>
      </c>
      <c r="J156" s="529">
        <v>137020.05487388727</v>
      </c>
      <c r="K156" s="529">
        <v>137345.5954340559</v>
      </c>
      <c r="L156" s="529">
        <v>138445.92236201809</v>
      </c>
      <c r="N156" s="529"/>
      <c r="O156" s="529"/>
      <c r="P156" s="529"/>
      <c r="Q156" s="529"/>
      <c r="R156" s="495" t="s">
        <v>24</v>
      </c>
      <c r="S156" s="496">
        <v>100</v>
      </c>
      <c r="T156" s="496">
        <v>107.40697107265106</v>
      </c>
      <c r="U156" s="496">
        <v>106.62342773780338</v>
      </c>
      <c r="V156" s="496">
        <v>106.52077466820633</v>
      </c>
      <c r="W156" s="496">
        <v>110.0512065962465</v>
      </c>
      <c r="X156" s="496">
        <v>107.74003760207459</v>
      </c>
      <c r="Y156" s="496">
        <v>102.09811985343093</v>
      </c>
      <c r="Z156" s="496">
        <v>102.57911113413059</v>
      </c>
      <c r="AA156" s="496">
        <v>105.7042592917782</v>
      </c>
      <c r="AB156" s="496">
        <v>101.73425718442783</v>
      </c>
      <c r="AC156" s="496">
        <v>97.226305397385573</v>
      </c>
      <c r="AD156" s="521"/>
      <c r="AE156" s="495" t="s">
        <v>24</v>
      </c>
      <c r="AF156" s="566">
        <f t="shared" si="30"/>
        <v>102.85282320589859</v>
      </c>
      <c r="AG156" s="566">
        <f t="shared" si="31"/>
        <v>110.47110206816444</v>
      </c>
      <c r="AH156" s="566">
        <f t="shared" si="41"/>
        <v>109.66520562723196</v>
      </c>
      <c r="AI156" s="566">
        <f t="shared" si="42"/>
        <v>109.55962404704387</v>
      </c>
      <c r="AJ156" s="566">
        <f t="shared" si="43"/>
        <v>113.19077295639562</v>
      </c>
      <c r="AK156" s="566">
        <f t="shared" si="44"/>
        <v>110.81367039683043</v>
      </c>
      <c r="AL156" s="566">
        <f t="shared" si="45"/>
        <v>105.01079870939574</v>
      </c>
      <c r="AM156" s="566">
        <f t="shared" si="46"/>
        <v>105.50551182096956</v>
      </c>
      <c r="AN156" s="566">
        <f t="shared" si="39"/>
        <v>108.71981493047724</v>
      </c>
      <c r="AO156" s="566">
        <f t="shared" si="40"/>
        <v>104.63655568173373</v>
      </c>
      <c r="AP156" s="566">
        <v>100</v>
      </c>
    </row>
    <row r="157" spans="1:42" x14ac:dyDescent="0.25">
      <c r="A157" s="495" t="s">
        <v>25</v>
      </c>
      <c r="B157" s="529">
        <v>449858.10110687418</v>
      </c>
      <c r="C157" s="529">
        <v>512767.90477458813</v>
      </c>
      <c r="D157" s="529">
        <v>574884.97312599723</v>
      </c>
      <c r="E157" s="529">
        <v>628226.06936524448</v>
      </c>
      <c r="F157" s="529">
        <v>671076.84430940438</v>
      </c>
      <c r="G157" s="529">
        <v>659138.95183516166</v>
      </c>
      <c r="H157" s="529">
        <v>640401.20645236108</v>
      </c>
      <c r="I157" s="529">
        <v>671605.66805386916</v>
      </c>
      <c r="J157" s="529">
        <v>758859.04686480574</v>
      </c>
      <c r="K157" s="529">
        <v>779927.91708575038</v>
      </c>
      <c r="L157" s="529">
        <v>753823.71063485008</v>
      </c>
      <c r="N157" s="529"/>
      <c r="O157" s="529"/>
      <c r="P157" s="529"/>
      <c r="Q157" s="529"/>
      <c r="R157" s="495" t="s">
        <v>25</v>
      </c>
      <c r="S157" s="496">
        <v>100</v>
      </c>
      <c r="T157" s="496">
        <v>102.64086291190533</v>
      </c>
      <c r="U157" s="496">
        <v>104.73200766735545</v>
      </c>
      <c r="V157" s="496">
        <v>106.08409718111055</v>
      </c>
      <c r="W157" s="496">
        <v>107.70648416295509</v>
      </c>
      <c r="X157" s="496">
        <v>104.70271814156189</v>
      </c>
      <c r="Y157" s="496">
        <v>100.10532903715237</v>
      </c>
      <c r="Z157" s="496">
        <v>98.526949954033938</v>
      </c>
      <c r="AA157" s="496">
        <v>99.490908455068819</v>
      </c>
      <c r="AB157" s="496">
        <v>99.987118776204923</v>
      </c>
      <c r="AC157" s="496">
        <v>97.110558759815262</v>
      </c>
      <c r="AD157" s="521"/>
      <c r="AE157" s="495" t="s">
        <v>25</v>
      </c>
      <c r="AF157" s="566">
        <f t="shared" si="30"/>
        <v>102.97541408172849</v>
      </c>
      <c r="AG157" s="566">
        <f t="shared" si="31"/>
        <v>105.69485360059379</v>
      </c>
      <c r="AH157" s="566">
        <f t="shared" si="41"/>
        <v>107.84821857156689</v>
      </c>
      <c r="AI157" s="566">
        <f t="shared" si="42"/>
        <v>109.24053834711182</v>
      </c>
      <c r="AJ157" s="566">
        <f t="shared" si="43"/>
        <v>110.91119805967429</v>
      </c>
      <c r="AK157" s="566">
        <f t="shared" si="44"/>
        <v>107.81805756109839</v>
      </c>
      <c r="AL157" s="566">
        <f t="shared" si="45"/>
        <v>103.08387709388441</v>
      </c>
      <c r="AM157" s="566">
        <f t="shared" si="46"/>
        <v>101.45853469726381</v>
      </c>
      <c r="AN157" s="566">
        <f t="shared" si="39"/>
        <v>102.45117495528051</v>
      </c>
      <c r="AO157" s="566">
        <f t="shared" si="40"/>
        <v>102.96214958818669</v>
      </c>
      <c r="AP157" s="566">
        <v>100</v>
      </c>
    </row>
    <row r="158" spans="1:42" x14ac:dyDescent="0.25">
      <c r="A158" s="495" t="s">
        <v>26</v>
      </c>
      <c r="B158" s="529">
        <v>1294695.9884493256</v>
      </c>
      <c r="C158" s="529">
        <v>1436672.7090222463</v>
      </c>
      <c r="D158" s="529">
        <v>1559033.4436914574</v>
      </c>
      <c r="E158" s="529">
        <v>1715238.4165642548</v>
      </c>
      <c r="F158" s="529">
        <v>1858196.0555025123</v>
      </c>
      <c r="G158" s="529">
        <v>1939901.9071274558</v>
      </c>
      <c r="H158" s="529">
        <v>2038757.3816383847</v>
      </c>
      <c r="I158" s="529">
        <v>2120761.6351115466</v>
      </c>
      <c r="J158" s="529">
        <v>2210561.9494776991</v>
      </c>
      <c r="K158" s="529">
        <v>2348338.000290161</v>
      </c>
      <c r="L158" s="529">
        <v>2377638.9798452165</v>
      </c>
      <c r="N158" s="529"/>
      <c r="O158" s="529"/>
      <c r="P158" s="529"/>
      <c r="Q158" s="529"/>
      <c r="R158" s="495" t="s">
        <v>26</v>
      </c>
      <c r="S158" s="496">
        <v>100</v>
      </c>
      <c r="T158" s="496">
        <v>103.82378676186043</v>
      </c>
      <c r="U158" s="496">
        <v>105.35421244270802</v>
      </c>
      <c r="V158" s="496">
        <v>108.29772182755278</v>
      </c>
      <c r="W158" s="496">
        <v>106.8060197425764</v>
      </c>
      <c r="X158" s="496">
        <v>102.39820848785396</v>
      </c>
      <c r="Y158" s="496">
        <v>99.29829279049919</v>
      </c>
      <c r="Z158" s="496">
        <v>99.587372363589935</v>
      </c>
      <c r="AA158" s="496">
        <v>101.07113946187036</v>
      </c>
      <c r="AB158" s="496">
        <v>102.83771496824272</v>
      </c>
      <c r="AC158" s="496">
        <v>99.27973532255406</v>
      </c>
      <c r="AD158" s="521"/>
      <c r="AE158" s="495" t="s">
        <v>26</v>
      </c>
      <c r="AF158" s="566">
        <f t="shared" si="30"/>
        <v>100.72549012656593</v>
      </c>
      <c r="AG158" s="566">
        <f t="shared" si="31"/>
        <v>104.57701808384461</v>
      </c>
      <c r="AH158" s="566">
        <f t="shared" si="41"/>
        <v>106.11854685190117</v>
      </c>
      <c r="AI158" s="566">
        <f t="shared" si="42"/>
        <v>109.08341110670752</v>
      </c>
      <c r="AJ158" s="566">
        <f t="shared" si="43"/>
        <v>107.58088687038685</v>
      </c>
      <c r="AK158" s="566">
        <f t="shared" si="44"/>
        <v>103.14109738021375</v>
      </c>
      <c r="AL158" s="566">
        <f t="shared" si="45"/>
        <v>100.01869210054281</v>
      </c>
      <c r="AM158" s="566">
        <f t="shared" si="46"/>
        <v>100.30986891739425</v>
      </c>
      <c r="AN158" s="566">
        <f t="shared" si="39"/>
        <v>101.80440059947394</v>
      </c>
      <c r="AO158" s="566">
        <f t="shared" si="40"/>
        <v>103.58379243672337</v>
      </c>
      <c r="AP158" s="566">
        <v>100</v>
      </c>
    </row>
    <row r="159" spans="1:42" x14ac:dyDescent="0.25">
      <c r="A159" s="495" t="s">
        <v>27</v>
      </c>
      <c r="B159" s="529">
        <v>225205.25470696672</v>
      </c>
      <c r="C159" s="529">
        <v>257122.26852997314</v>
      </c>
      <c r="D159" s="529">
        <v>285620.20161832194</v>
      </c>
      <c r="E159" s="529">
        <v>333481.15215801273</v>
      </c>
      <c r="F159" s="529">
        <v>348084.19084165402</v>
      </c>
      <c r="G159" s="529">
        <v>376962.82163588027</v>
      </c>
      <c r="H159" s="529">
        <v>401814.16441615159</v>
      </c>
      <c r="I159" s="529">
        <v>421497.87022234307</v>
      </c>
      <c r="J159" s="529">
        <v>440029.40286189708</v>
      </c>
      <c r="K159" s="529">
        <v>466377.03643274202</v>
      </c>
      <c r="L159" s="529">
        <v>487930.59378321661</v>
      </c>
      <c r="N159" s="529"/>
      <c r="O159" s="529"/>
      <c r="P159" s="529"/>
      <c r="Q159" s="529"/>
      <c r="R159" s="495" t="s">
        <v>27</v>
      </c>
      <c r="S159" s="496">
        <v>100</v>
      </c>
      <c r="T159" s="496">
        <v>104.60124850899331</v>
      </c>
      <c r="U159" s="496">
        <v>104.57068236648048</v>
      </c>
      <c r="V159" s="496">
        <v>110.32224164499628</v>
      </c>
      <c r="W159" s="496">
        <v>108.6569444526485</v>
      </c>
      <c r="X159" s="496">
        <v>104.92471158975766</v>
      </c>
      <c r="Y159" s="496">
        <v>102.24330949399338</v>
      </c>
      <c r="Z159" s="496">
        <v>104.26570803551684</v>
      </c>
      <c r="AA159" s="496">
        <v>105.55578380415602</v>
      </c>
      <c r="AB159" s="496">
        <v>106.49895387456036</v>
      </c>
      <c r="AC159" s="496">
        <v>104.33862589802207</v>
      </c>
      <c r="AD159" s="521"/>
      <c r="AE159" s="495" t="s">
        <v>27</v>
      </c>
      <c r="AF159" s="566">
        <f t="shared" si="30"/>
        <v>95.841783557450199</v>
      </c>
      <c r="AG159" s="566">
        <f t="shared" si="31"/>
        <v>100.25170219437997</v>
      </c>
      <c r="AH159" s="566">
        <f t="shared" si="41"/>
        <v>100.22240705823097</v>
      </c>
      <c r="AI159" s="566">
        <f t="shared" si="42"/>
        <v>105.73480405312453</v>
      </c>
      <c r="AJ159" s="566">
        <f t="shared" si="43"/>
        <v>104.13875352244628</v>
      </c>
      <c r="AK159" s="566">
        <f t="shared" si="44"/>
        <v>100.56171498013441</v>
      </c>
      <c r="AL159" s="566">
        <f t="shared" si="45"/>
        <v>97.991811387207079</v>
      </c>
      <c r="AM159" s="566">
        <f t="shared" si="46"/>
        <v>99.930114220043009</v>
      </c>
      <c r="AN159" s="566">
        <f t="shared" si="39"/>
        <v>101.16654584594929</v>
      </c>
      <c r="AO159" s="566">
        <f t="shared" si="40"/>
        <v>102.07049686340487</v>
      </c>
      <c r="AP159" s="566">
        <v>100</v>
      </c>
    </row>
    <row r="160" spans="1:42" x14ac:dyDescent="0.25">
      <c r="A160" s="495" t="s">
        <v>28</v>
      </c>
      <c r="B160" s="529">
        <v>153726.00738580548</v>
      </c>
      <c r="C160" s="529">
        <v>174068.32173575726</v>
      </c>
      <c r="D160" s="529">
        <v>191794.65214212128</v>
      </c>
      <c r="E160" s="529">
        <v>214512.24156971375</v>
      </c>
      <c r="F160" s="529">
        <v>242553.37086115772</v>
      </c>
      <c r="G160" s="529">
        <v>249079.64227896777</v>
      </c>
      <c r="H160" s="529">
        <v>256754.66852956274</v>
      </c>
      <c r="I160" s="529">
        <v>277270.2365829621</v>
      </c>
      <c r="J160" s="529">
        <v>298227.0900434049</v>
      </c>
      <c r="K160" s="529">
        <v>323263.85740476957</v>
      </c>
      <c r="L160" s="529">
        <v>349275.01553112903</v>
      </c>
      <c r="N160" s="529"/>
      <c r="O160" s="529"/>
      <c r="P160" s="529"/>
      <c r="Q160" s="529"/>
      <c r="R160" s="495" t="s">
        <v>28</v>
      </c>
      <c r="S160" s="496">
        <v>100</v>
      </c>
      <c r="T160" s="496">
        <v>103.53966187616076</v>
      </c>
      <c r="U160" s="496">
        <v>105.27065464104182</v>
      </c>
      <c r="V160" s="496">
        <v>108.92692456557886</v>
      </c>
      <c r="W160" s="496">
        <v>111.51405223483212</v>
      </c>
      <c r="X160" s="496">
        <v>106.81477070360891</v>
      </c>
      <c r="Y160" s="496">
        <v>104.68514388569869</v>
      </c>
      <c r="Z160" s="496">
        <v>108.82339016960734</v>
      </c>
      <c r="AA160" s="496">
        <v>112.89180976543751</v>
      </c>
      <c r="AB160" s="496">
        <v>117.17574726479968</v>
      </c>
      <c r="AC160" s="496">
        <v>113.81972173239343</v>
      </c>
      <c r="AD160" s="521"/>
      <c r="AE160" s="495" t="s">
        <v>28</v>
      </c>
      <c r="AF160" s="566">
        <f t="shared" si="30"/>
        <v>87.858236233536402</v>
      </c>
      <c r="AG160" s="566">
        <f t="shared" si="31"/>
        <v>90.968120726562162</v>
      </c>
      <c r="AH160" s="566">
        <f t="shared" si="41"/>
        <v>92.488940439116774</v>
      </c>
      <c r="AI160" s="566">
        <f t="shared" si="42"/>
        <v>95.701274706752272</v>
      </c>
      <c r="AJ160" s="566">
        <f t="shared" si="43"/>
        <v>97.974279446067996</v>
      </c>
      <c r="AK160" s="566">
        <f t="shared" si="44"/>
        <v>93.845573577086967</v>
      </c>
      <c r="AL160" s="566">
        <f t="shared" si="45"/>
        <v>91.974521016514657</v>
      </c>
      <c r="AM160" s="566">
        <f t="shared" si="46"/>
        <v>95.610311212556653</v>
      </c>
      <c r="AN160" s="566">
        <f t="shared" si="39"/>
        <v>99.184752912032607</v>
      </c>
      <c r="AO160" s="566">
        <f t="shared" si="40"/>
        <v>102.94854484031929</v>
      </c>
      <c r="AP160" s="566">
        <v>100</v>
      </c>
    </row>
    <row r="161" spans="1:42" x14ac:dyDescent="0.25">
      <c r="A161" s="495" t="s">
        <v>29</v>
      </c>
      <c r="B161" s="529">
        <v>241249.16390214986</v>
      </c>
      <c r="C161" s="529">
        <v>265056.41629124561</v>
      </c>
      <c r="D161" s="529">
        <v>287587.01868002623</v>
      </c>
      <c r="E161" s="529">
        <v>332292.72607539996</v>
      </c>
      <c r="F161" s="529">
        <v>357816.42382650374</v>
      </c>
      <c r="G161" s="529">
        <v>381992.60111789923</v>
      </c>
      <c r="H161" s="529">
        <v>408789.52805204532</v>
      </c>
      <c r="I161" s="529">
        <v>423270.04730193055</v>
      </c>
      <c r="J161" s="529">
        <v>457293.95758708939</v>
      </c>
      <c r="K161" s="529">
        <v>482464.17747065285</v>
      </c>
      <c r="L161" s="529">
        <v>470941.84604946926</v>
      </c>
      <c r="N161" s="529"/>
      <c r="O161" s="529"/>
      <c r="P161" s="529"/>
      <c r="Q161" s="529"/>
      <c r="R161" s="495" t="s">
        <v>29</v>
      </c>
      <c r="S161" s="496">
        <v>100</v>
      </c>
      <c r="T161" s="496">
        <v>104.58026674634142</v>
      </c>
      <c r="U161" s="496">
        <v>102.37374773848109</v>
      </c>
      <c r="V161" s="496">
        <v>111.104324585713</v>
      </c>
      <c r="W161" s="496">
        <v>110.79595915869373</v>
      </c>
      <c r="X161" s="496">
        <v>105.69181471808926</v>
      </c>
      <c r="Y161" s="496">
        <v>103.13655182130627</v>
      </c>
      <c r="Z161" s="496">
        <v>104.98952703228363</v>
      </c>
      <c r="AA161" s="496">
        <v>107.05116751091069</v>
      </c>
      <c r="AB161" s="496">
        <v>108.1819128388688</v>
      </c>
      <c r="AC161" s="496">
        <v>100.37950583866279</v>
      </c>
      <c r="AD161" s="521"/>
      <c r="AE161" s="495" t="s">
        <v>29</v>
      </c>
      <c r="AF161" s="566">
        <f t="shared" si="30"/>
        <v>99.621928962996961</v>
      </c>
      <c r="AG161" s="566">
        <f t="shared" si="31"/>
        <v>104.18487904735298</v>
      </c>
      <c r="AH161" s="566">
        <f t="shared" si="41"/>
        <v>101.98670224878734</v>
      </c>
      <c r="AI161" s="566">
        <f t="shared" si="42"/>
        <v>110.68427131359657</v>
      </c>
      <c r="AJ161" s="566">
        <f t="shared" si="43"/>
        <v>110.37707172694499</v>
      </c>
      <c r="AK161" s="566">
        <f t="shared" si="44"/>
        <v>105.29222457815725</v>
      </c>
      <c r="AL161" s="566">
        <f t="shared" si="45"/>
        <v>102.74662239030627</v>
      </c>
      <c r="AM161" s="566">
        <f t="shared" si="46"/>
        <v>104.59259203868808</v>
      </c>
      <c r="AN161" s="566">
        <f t="shared" si="39"/>
        <v>106.6464380517783</v>
      </c>
      <c r="AO161" s="566">
        <f t="shared" si="40"/>
        <v>107.77290835914913</v>
      </c>
      <c r="AP161" s="566">
        <v>100</v>
      </c>
    </row>
    <row r="162" spans="1:42" x14ac:dyDescent="0.25">
      <c r="A162" s="495" t="s">
        <v>30</v>
      </c>
      <c r="B162" s="529">
        <v>47270.656395628866</v>
      </c>
      <c r="C162" s="529">
        <v>55133.162450649826</v>
      </c>
      <c r="D162" s="529">
        <v>62013.200885262217</v>
      </c>
      <c r="E162" s="529">
        <v>69203.201263862429</v>
      </c>
      <c r="F162" s="529">
        <v>78950.132702725328</v>
      </c>
      <c r="G162" s="529">
        <v>83082.55471033213</v>
      </c>
      <c r="H162" s="529">
        <v>91892.285161411448</v>
      </c>
      <c r="I162" s="529">
        <v>96396.433755872349</v>
      </c>
      <c r="J162" s="529">
        <v>106969.14169528105</v>
      </c>
      <c r="K162" s="529">
        <v>106943.24641401315</v>
      </c>
      <c r="L162" s="529">
        <v>122627.72607978403</v>
      </c>
      <c r="N162" s="529"/>
      <c r="O162" s="529"/>
      <c r="P162" s="529"/>
      <c r="Q162" s="529"/>
      <c r="R162" s="495" t="s">
        <v>30</v>
      </c>
      <c r="S162" s="496">
        <v>100</v>
      </c>
      <c r="T162" s="496">
        <v>103.44908023351931</v>
      </c>
      <c r="U162" s="496">
        <v>109.65421423732782</v>
      </c>
      <c r="V162" s="496">
        <v>116.88883280692022</v>
      </c>
      <c r="W162" s="496">
        <v>119.94922703785713</v>
      </c>
      <c r="X162" s="496">
        <v>119.62252913532201</v>
      </c>
      <c r="Y162" s="496">
        <v>116.47591176239014</v>
      </c>
      <c r="Z162" s="496">
        <v>122.16142027859131</v>
      </c>
      <c r="AA162" s="496">
        <v>125.15515679672333</v>
      </c>
      <c r="AB162" s="496">
        <v>124.49498288299527</v>
      </c>
      <c r="AC162" s="496">
        <v>124.80602074409286</v>
      </c>
      <c r="AD162" s="521"/>
      <c r="AE162" s="495" t="s">
        <v>30</v>
      </c>
      <c r="AF162" s="566">
        <f t="shared" si="30"/>
        <v>80.124339678326834</v>
      </c>
      <c r="AG162" s="566">
        <f t="shared" si="31"/>
        <v>82.887892440409871</v>
      </c>
      <c r="AH162" s="566">
        <f t="shared" si="41"/>
        <v>87.859715087116768</v>
      </c>
      <c r="AI162" s="566">
        <f t="shared" si="42"/>
        <v>93.656405444248293</v>
      </c>
      <c r="AJ162" s="566">
        <f t="shared" si="43"/>
        <v>96.108526113340105</v>
      </c>
      <c r="AK162" s="566">
        <f t="shared" si="44"/>
        <v>95.8467615761909</v>
      </c>
      <c r="AL162" s="566">
        <f t="shared" si="45"/>
        <v>93.325555183925715</v>
      </c>
      <c r="AM162" s="566">
        <f t="shared" si="46"/>
        <v>97.881031339886931</v>
      </c>
      <c r="AN162" s="566">
        <f t="shared" si="39"/>
        <v>100.27974295674915</v>
      </c>
      <c r="AO162" s="566">
        <f t="shared" si="40"/>
        <v>99.750782967645961</v>
      </c>
      <c r="AP162" s="566">
        <v>100</v>
      </c>
    </row>
    <row r="163" spans="1:42" x14ac:dyDescent="0.25">
      <c r="A163" s="495" t="s">
        <v>77</v>
      </c>
      <c r="B163" s="529">
        <v>56600.955375329868</v>
      </c>
      <c r="C163" s="529">
        <v>69153.95674119264</v>
      </c>
      <c r="D163" s="529">
        <v>79665.691144001932</v>
      </c>
      <c r="E163" s="529">
        <v>89212.918585610823</v>
      </c>
      <c r="F163" s="529">
        <v>101234.52027010772</v>
      </c>
      <c r="G163" s="529">
        <v>107418.31863002644</v>
      </c>
      <c r="H163" s="529">
        <v>123880.29555545247</v>
      </c>
      <c r="I163" s="529">
        <v>126845.89779122651</v>
      </c>
      <c r="J163" s="529">
        <v>137442.85283396213</v>
      </c>
      <c r="K163" s="529">
        <v>142122.02796376345</v>
      </c>
      <c r="L163" s="529">
        <v>178649.56370201524</v>
      </c>
      <c r="N163" s="529"/>
      <c r="O163" s="529"/>
      <c r="P163" s="529"/>
      <c r="Q163" s="529"/>
      <c r="R163" s="495" t="s">
        <v>77</v>
      </c>
      <c r="S163" s="496">
        <v>100</v>
      </c>
      <c r="T163" s="496">
        <v>105.67481152235129</v>
      </c>
      <c r="U163" s="496">
        <v>117.26268593651186</v>
      </c>
      <c r="V163" s="496">
        <v>121.37133816556205</v>
      </c>
      <c r="W163" s="496">
        <v>126.69827153001954</v>
      </c>
      <c r="X163" s="496">
        <v>124.30149452009252</v>
      </c>
      <c r="Y163" s="496">
        <v>116.53477453428218</v>
      </c>
      <c r="Z163" s="496">
        <v>130.67986522162772</v>
      </c>
      <c r="AA163" s="496">
        <v>136.32875342053879</v>
      </c>
      <c r="AB163" s="496">
        <v>141.94640300081804</v>
      </c>
      <c r="AC163" s="496">
        <v>141.95401412332384</v>
      </c>
      <c r="AD163" s="521"/>
      <c r="AE163" s="495" t="s">
        <v>77</v>
      </c>
      <c r="AF163" s="566">
        <f t="shared" si="30"/>
        <v>70.445348528942674</v>
      </c>
      <c r="AG163" s="566">
        <f t="shared" si="31"/>
        <v>74.442989284223643</v>
      </c>
      <c r="AH163" s="566">
        <f t="shared" si="41"/>
        <v>82.606107802375234</v>
      </c>
      <c r="AI163" s="566">
        <f t="shared" si="42"/>
        <v>85.500462184971823</v>
      </c>
      <c r="AJ163" s="566">
        <f t="shared" si="43"/>
        <v>89.253038959468427</v>
      </c>
      <c r="AK163" s="566">
        <f t="shared" si="44"/>
        <v>87.564621041363765</v>
      </c>
      <c r="AL163" s="566">
        <f t="shared" si="45"/>
        <v>82.093328078092625</v>
      </c>
      <c r="AM163" s="566">
        <f t="shared" si="46"/>
        <v>92.057886512528199</v>
      </c>
      <c r="AN163" s="566">
        <f t="shared" si="39"/>
        <v>96.037265492261412</v>
      </c>
      <c r="AO163" s="566">
        <f t="shared" si="40"/>
        <v>99.994638318223821</v>
      </c>
      <c r="AP163" s="566">
        <v>100</v>
      </c>
    </row>
    <row r="164" spans="1:42" x14ac:dyDescent="0.25">
      <c r="A164" s="495" t="s">
        <v>32</v>
      </c>
      <c r="B164" s="529">
        <v>106770.109477841</v>
      </c>
      <c r="C164" s="529">
        <v>121296.72083856448</v>
      </c>
      <c r="D164" s="529">
        <v>138757.82502755715</v>
      </c>
      <c r="E164" s="529">
        <v>151300.17511118788</v>
      </c>
      <c r="F164" s="529">
        <v>165015.31846571047</v>
      </c>
      <c r="G164" s="529">
        <v>173632.45023709288</v>
      </c>
      <c r="H164" s="529">
        <v>181759.60353677353</v>
      </c>
      <c r="I164" s="529">
        <v>191948.3010489255</v>
      </c>
      <c r="J164" s="529">
        <v>195681.72398300644</v>
      </c>
      <c r="K164" s="529">
        <v>208672.49170804358</v>
      </c>
      <c r="L164" s="529">
        <v>224126.11204379771</v>
      </c>
      <c r="N164" s="351"/>
      <c r="O164" s="351"/>
      <c r="P164" s="351"/>
      <c r="Q164" s="529"/>
      <c r="R164" s="495" t="s">
        <v>32</v>
      </c>
      <c r="S164" s="496">
        <v>100</v>
      </c>
      <c r="T164" s="496">
        <v>105.83111964529309</v>
      </c>
      <c r="U164" s="496">
        <v>110.59494720271472</v>
      </c>
      <c r="V164" s="496">
        <v>114.03534243245615</v>
      </c>
      <c r="W164" s="496">
        <v>116.18794945845421</v>
      </c>
      <c r="X164" s="496">
        <v>111.23720921035557</v>
      </c>
      <c r="Y164" s="496">
        <v>107.38399525786424</v>
      </c>
      <c r="Z164" s="496">
        <v>109.90385897835235</v>
      </c>
      <c r="AA164" s="496">
        <v>111.48993519981491</v>
      </c>
      <c r="AB164" s="496">
        <v>113.92091331072783</v>
      </c>
      <c r="AC164" s="496">
        <v>112.45024642948167</v>
      </c>
      <c r="AD164" s="521"/>
      <c r="AE164" s="495" t="s">
        <v>32</v>
      </c>
      <c r="AF164" s="566">
        <f t="shared" si="30"/>
        <v>88.928217745356989</v>
      </c>
      <c r="AG164" s="566">
        <f t="shared" si="31"/>
        <v>94.113728520515508</v>
      </c>
      <c r="AH164" s="566">
        <f t="shared" si="41"/>
        <v>98.350115463792747</v>
      </c>
      <c r="AI164" s="566">
        <f t="shared" si="42"/>
        <v>101.40959762499809</v>
      </c>
      <c r="AJ164" s="566">
        <f t="shared" si="43"/>
        <v>103.32387268827951</v>
      </c>
      <c r="AK164" s="566">
        <f t="shared" si="44"/>
        <v>98.921267620443317</v>
      </c>
      <c r="AL164" s="566">
        <f t="shared" si="45"/>
        <v>95.494673126577354</v>
      </c>
      <c r="AM164" s="566">
        <f t="shared" si="46"/>
        <v>97.735543022819272</v>
      </c>
      <c r="AN164" s="566">
        <f t="shared" si="39"/>
        <v>99.146012338648831</v>
      </c>
      <c r="AO164" s="566">
        <f t="shared" si="40"/>
        <v>101.30783784646344</v>
      </c>
      <c r="AP164" s="566">
        <v>100</v>
      </c>
    </row>
    <row r="165" spans="1:42" x14ac:dyDescent="0.25">
      <c r="A165" s="498" t="s">
        <v>33</v>
      </c>
      <c r="B165" s="531">
        <v>144174.10159477877</v>
      </c>
      <c r="C165" s="531">
        <v>154568.95395484619</v>
      </c>
      <c r="D165" s="531">
        <v>164101.33647461736</v>
      </c>
      <c r="E165" s="531">
        <v>175906.72553215362</v>
      </c>
      <c r="F165" s="531">
        <v>197432.05852730354</v>
      </c>
      <c r="G165" s="531">
        <v>215612.8628384028</v>
      </c>
      <c r="H165" s="531">
        <v>235540.04481066603</v>
      </c>
      <c r="I165" s="531">
        <v>244722.24933729891</v>
      </c>
      <c r="J165" s="531">
        <v>254817.20469239709</v>
      </c>
      <c r="K165" s="531">
        <v>273613.7114765463</v>
      </c>
      <c r="L165" s="531">
        <v>265847.33400269988</v>
      </c>
      <c r="N165" s="351"/>
      <c r="O165" s="351"/>
      <c r="P165" s="351"/>
      <c r="Q165" s="529"/>
      <c r="R165" s="498" t="s">
        <v>33</v>
      </c>
      <c r="S165" s="499">
        <v>100</v>
      </c>
      <c r="T165" s="499">
        <v>103.72529050704253</v>
      </c>
      <c r="U165" s="499">
        <v>104.5136127407787</v>
      </c>
      <c r="V165" s="499">
        <v>108.34261444994999</v>
      </c>
      <c r="W165" s="499">
        <v>110.54949742086836</v>
      </c>
      <c r="X165" s="499">
        <v>109.42767522789262</v>
      </c>
      <c r="Y165" s="499">
        <v>109.42476159329955</v>
      </c>
      <c r="Z165" s="499">
        <v>109.76718776062148</v>
      </c>
      <c r="AA165" s="499">
        <v>111.57986542340696</v>
      </c>
      <c r="AB165" s="499">
        <v>113.87872323471271</v>
      </c>
      <c r="AC165" s="499">
        <v>110.91318210635492</v>
      </c>
      <c r="AD165" s="521"/>
      <c r="AE165" s="498" t="s">
        <v>33</v>
      </c>
      <c r="AF165" s="566">
        <f t="shared" si="30"/>
        <v>90.160608595748101</v>
      </c>
      <c r="AG165" s="566">
        <f t="shared" si="31"/>
        <v>93.519353188857281</v>
      </c>
      <c r="AH165" s="566">
        <f t="shared" si="41"/>
        <v>94.230109312489404</v>
      </c>
      <c r="AI165" s="566">
        <f t="shared" si="42"/>
        <v>97.682360556619827</v>
      </c>
      <c r="AJ165" s="566">
        <f t="shared" si="43"/>
        <v>99.672099674195763</v>
      </c>
      <c r="AK165" s="566">
        <f t="shared" si="44"/>
        <v>98.660657957646663</v>
      </c>
      <c r="AL165" s="566">
        <f t="shared" si="45"/>
        <v>98.658031006965288</v>
      </c>
      <c r="AM165" s="566">
        <f t="shared" si="46"/>
        <v>98.966764523413829</v>
      </c>
      <c r="AN165" s="566">
        <f t="shared" si="39"/>
        <v>100.60108573606041</v>
      </c>
      <c r="AO165" s="566">
        <f t="shared" si="40"/>
        <v>102.67374992948459</v>
      </c>
      <c r="AP165" s="566">
        <v>100</v>
      </c>
    </row>
    <row r="166" spans="1:42" x14ac:dyDescent="0.25">
      <c r="A166" s="549" t="s">
        <v>34</v>
      </c>
      <c r="B166" s="550">
        <v>207093.64479890119</v>
      </c>
      <c r="C166" s="550">
        <v>241027.92026120223</v>
      </c>
      <c r="D166" s="550">
        <v>259100.99147296062</v>
      </c>
      <c r="E166" s="550">
        <v>292442.29016633972</v>
      </c>
      <c r="F166" s="550">
        <v>308076.99694069417</v>
      </c>
      <c r="G166" s="550">
        <v>320688.31305534061</v>
      </c>
      <c r="H166" s="550">
        <v>337302.0836881352</v>
      </c>
      <c r="I166" s="550">
        <v>367956.43226173677</v>
      </c>
      <c r="J166" s="550">
        <v>387535.31565596245</v>
      </c>
      <c r="K166" s="550">
        <v>420424.25668949896</v>
      </c>
      <c r="L166" s="550">
        <v>478173.04888968286</v>
      </c>
      <c r="N166" s="351"/>
      <c r="O166" s="351"/>
      <c r="P166" s="351"/>
      <c r="Q166" s="529"/>
      <c r="R166" s="500" t="s">
        <v>34</v>
      </c>
      <c r="S166" s="494">
        <v>100</v>
      </c>
      <c r="T166" s="494">
        <v>106.51599810396768</v>
      </c>
      <c r="U166" s="494">
        <v>109.94727050551955</v>
      </c>
      <c r="V166" s="494">
        <v>113.18143863003186</v>
      </c>
      <c r="W166" s="494">
        <v>116.54715982768897</v>
      </c>
      <c r="X166" s="494">
        <v>113.53480605876776</v>
      </c>
      <c r="Y166" s="494">
        <v>108.31531404956687</v>
      </c>
      <c r="Z166" s="494">
        <v>112.40763434243028</v>
      </c>
      <c r="AA166" s="494">
        <v>116.22113986988376</v>
      </c>
      <c r="AB166" s="494">
        <v>116.75391226806266</v>
      </c>
      <c r="AC166" s="494">
        <v>114.92385260753026</v>
      </c>
      <c r="AD166" s="521"/>
      <c r="AE166" s="500" t="s">
        <v>34</v>
      </c>
      <c r="AF166" s="566">
        <f t="shared" si="30"/>
        <v>87.014138258577304</v>
      </c>
      <c r="AG166" s="566">
        <f t="shared" si="31"/>
        <v>92.683977857690024</v>
      </c>
      <c r="AH166" s="566">
        <f t="shared" si="41"/>
        <v>95.66966996920479</v>
      </c>
      <c r="AI166" s="566">
        <f t="shared" si="42"/>
        <v>98.483853492582767</v>
      </c>
      <c r="AJ166" s="566">
        <f t="shared" si="43"/>
        <v>101.41250678891036</v>
      </c>
      <c r="AK166" s="566">
        <f t="shared" si="44"/>
        <v>98.791333115583797</v>
      </c>
      <c r="AL166" s="566">
        <f t="shared" si="45"/>
        <v>94.249637122302346</v>
      </c>
      <c r="AM166" s="566">
        <f t="shared" si="46"/>
        <v>97.810534359918336</v>
      </c>
      <c r="AN166" s="566">
        <f t="shared" si="39"/>
        <v>101.12882333207519</v>
      </c>
      <c r="AO166" s="566">
        <f t="shared" si="40"/>
        <v>101.59241064323011</v>
      </c>
      <c r="AP166" s="566">
        <v>100</v>
      </c>
    </row>
    <row r="167" spans="1:42" x14ac:dyDescent="0.25">
      <c r="A167" s="549" t="s">
        <v>35</v>
      </c>
      <c r="B167" s="550">
        <v>2180987.7918537119</v>
      </c>
      <c r="C167" s="550">
        <v>2455541.5230162302</v>
      </c>
      <c r="D167" s="550">
        <v>2693051.8272277084</v>
      </c>
      <c r="E167" s="550">
        <v>2948743.7358875526</v>
      </c>
      <c r="F167" s="550">
        <v>3174690.6650596736</v>
      </c>
      <c r="G167" s="550">
        <v>3238738.0520291962</v>
      </c>
      <c r="H167" s="550">
        <v>3333233.4795778301</v>
      </c>
      <c r="I167" s="550">
        <v>3482142.7846397082</v>
      </c>
      <c r="J167" s="550">
        <v>3721316.8710122374</v>
      </c>
      <c r="K167" s="550">
        <v>3917484.1971774399</v>
      </c>
      <c r="L167" s="550">
        <v>3952694.7292487635</v>
      </c>
      <c r="N167" s="351"/>
      <c r="O167" s="351"/>
      <c r="P167" s="351"/>
      <c r="Q167" s="529"/>
      <c r="R167" s="500" t="s">
        <v>35</v>
      </c>
      <c r="S167" s="494">
        <v>100</v>
      </c>
      <c r="T167" s="494">
        <v>103.50367085119699</v>
      </c>
      <c r="U167" s="494">
        <v>105.36501284598812</v>
      </c>
      <c r="V167" s="494">
        <v>107.4358681913974</v>
      </c>
      <c r="W167" s="494">
        <v>106.94218338286258</v>
      </c>
      <c r="X167" s="494">
        <v>102.89538126926109</v>
      </c>
      <c r="Y167" s="494">
        <v>99.58068958235107</v>
      </c>
      <c r="Z167" s="494">
        <v>99.742706277246356</v>
      </c>
      <c r="AA167" s="494">
        <v>101.15388702822285</v>
      </c>
      <c r="AB167" s="494">
        <v>102.16636236489245</v>
      </c>
      <c r="AC167" s="494">
        <v>98.795332730491992</v>
      </c>
      <c r="AD167" s="521"/>
      <c r="AE167" s="500" t="s">
        <v>35</v>
      </c>
      <c r="AF167" s="566">
        <f t="shared" si="30"/>
        <v>101.21935645765198</v>
      </c>
      <c r="AG167" s="566">
        <f t="shared" si="31"/>
        <v>104.76574954562791</v>
      </c>
      <c r="AH167" s="566">
        <f t="shared" si="41"/>
        <v>106.64978793423153</v>
      </c>
      <c r="AI167" s="566">
        <f t="shared" si="42"/>
        <v>108.7458943880237</v>
      </c>
      <c r="AJ167" s="566">
        <f t="shared" si="43"/>
        <v>108.24618980189557</v>
      </c>
      <c r="AK167" s="566">
        <f t="shared" si="44"/>
        <v>104.15004274539348</v>
      </c>
      <c r="AL167" s="566">
        <f t="shared" si="45"/>
        <v>100.79493315134786</v>
      </c>
      <c r="AM167" s="566">
        <f t="shared" si="46"/>
        <v>100.95892540727482</v>
      </c>
      <c r="AN167" s="566">
        <f t="shared" si="39"/>
        <v>102.38731348186748</v>
      </c>
      <c r="AO167" s="566">
        <f t="shared" si="40"/>
        <v>103.41213450193688</v>
      </c>
      <c r="AP167" s="566">
        <v>100</v>
      </c>
    </row>
    <row r="168" spans="1:42" x14ac:dyDescent="0.25">
      <c r="A168" s="549" t="s">
        <v>36</v>
      </c>
      <c r="B168" s="550">
        <v>620180.42599492194</v>
      </c>
      <c r="C168" s="550">
        <v>696247.00655697612</v>
      </c>
      <c r="D168" s="550">
        <v>765001.87244046945</v>
      </c>
      <c r="E168" s="550">
        <v>880286.11980312632</v>
      </c>
      <c r="F168" s="550">
        <v>948453.98552931543</v>
      </c>
      <c r="G168" s="550">
        <v>1008035.0650327471</v>
      </c>
      <c r="H168" s="550">
        <v>1067358.3609977597</v>
      </c>
      <c r="I168" s="550">
        <v>1122038.1541072356</v>
      </c>
      <c r="J168" s="550">
        <v>1195550.4504923914</v>
      </c>
      <c r="K168" s="550">
        <v>1272105.0713081644</v>
      </c>
      <c r="L168" s="550">
        <v>1308147.4553638152</v>
      </c>
      <c r="N168" s="351"/>
      <c r="O168" s="351"/>
      <c r="P168" s="351"/>
      <c r="Q168" s="529"/>
      <c r="R168" s="500" t="s">
        <v>36</v>
      </c>
      <c r="S168" s="494">
        <v>100</v>
      </c>
      <c r="T168" s="494">
        <v>104.32994793225143</v>
      </c>
      <c r="U168" s="494">
        <v>103.9167609823017</v>
      </c>
      <c r="V168" s="494">
        <v>110.28715987437756</v>
      </c>
      <c r="W168" s="494">
        <v>110.17926112279328</v>
      </c>
      <c r="X168" s="494">
        <v>105.68806085339182</v>
      </c>
      <c r="Y168" s="494">
        <v>103.18908940090667</v>
      </c>
      <c r="Z168" s="494">
        <v>105.6487486067782</v>
      </c>
      <c r="AA168" s="494">
        <v>107.89843191462884</v>
      </c>
      <c r="AB168" s="494">
        <v>109.71055574741236</v>
      </c>
      <c r="AC168" s="494">
        <v>105.09517527908778</v>
      </c>
      <c r="AD168" s="521"/>
      <c r="AE168" s="500" t="s">
        <v>36</v>
      </c>
      <c r="AF168" s="566">
        <f t="shared" si="30"/>
        <v>95.15184663277148</v>
      </c>
      <c r="AG168" s="566">
        <f t="shared" si="31"/>
        <v>99.271872048546228</v>
      </c>
      <c r="AH168" s="566">
        <f t="shared" si="41"/>
        <v>98.878717035623438</v>
      </c>
      <c r="AI168" s="566">
        <f t="shared" si="42"/>
        <v>104.94026921930725</v>
      </c>
      <c r="AJ168" s="566">
        <f t="shared" si="43"/>
        <v>104.83760156468111</v>
      </c>
      <c r="AK168" s="566">
        <f t="shared" si="44"/>
        <v>100.56414157236961</v>
      </c>
      <c r="AL168" s="566">
        <f t="shared" si="45"/>
        <v>98.186324088504193</v>
      </c>
      <c r="AM168" s="566">
        <f t="shared" si="46"/>
        <v>100.52673524376392</v>
      </c>
      <c r="AN168" s="566">
        <f t="shared" si="39"/>
        <v>102.66735045457303</v>
      </c>
      <c r="AO168" s="566">
        <f t="shared" si="40"/>
        <v>104.39161974473909</v>
      </c>
      <c r="AP168" s="566">
        <v>100</v>
      </c>
    </row>
    <row r="169" spans="1:42" x14ac:dyDescent="0.25">
      <c r="A169" s="549" t="s">
        <v>37</v>
      </c>
      <c r="B169" s="550">
        <v>354815.82284357853</v>
      </c>
      <c r="C169" s="550">
        <v>400152.7939852532</v>
      </c>
      <c r="D169" s="550">
        <v>444538.05353143881</v>
      </c>
      <c r="E169" s="550">
        <v>485623.02049281477</v>
      </c>
      <c r="F169" s="550">
        <v>542632.02996584703</v>
      </c>
      <c r="G169" s="550">
        <v>579746.18641585438</v>
      </c>
      <c r="H169" s="550">
        <v>633072.22906430333</v>
      </c>
      <c r="I169" s="550">
        <v>659912.88193332334</v>
      </c>
      <c r="J169" s="550">
        <v>694910.9232046468</v>
      </c>
      <c r="K169" s="550">
        <v>731351.4775623664</v>
      </c>
      <c r="L169" s="550">
        <v>791250.73582829686</v>
      </c>
      <c r="N169" s="351"/>
      <c r="O169" s="351"/>
      <c r="P169" s="351"/>
      <c r="Q169" s="529"/>
      <c r="R169" s="500" t="s">
        <v>37</v>
      </c>
      <c r="S169" s="494">
        <v>100</v>
      </c>
      <c r="T169" s="494">
        <v>104.63316354412733</v>
      </c>
      <c r="U169" s="494">
        <v>109.21562647400535</v>
      </c>
      <c r="V169" s="494">
        <v>113.44416248192171</v>
      </c>
      <c r="W169" s="494">
        <v>116.28633927213035</v>
      </c>
      <c r="X169" s="494">
        <v>113.89370636641269</v>
      </c>
      <c r="Y169" s="494">
        <v>110.96308534087198</v>
      </c>
      <c r="Z169" s="494">
        <v>115.26166037277238</v>
      </c>
      <c r="AA169" s="494">
        <v>117.82166121500687</v>
      </c>
      <c r="AB169" s="494">
        <v>120.29979302215179</v>
      </c>
      <c r="AC169" s="494">
        <v>118.72985475424231</v>
      </c>
      <c r="AD169" s="521"/>
      <c r="AE169" s="500" t="s">
        <v>37</v>
      </c>
      <c r="AF169" s="566">
        <f t="shared" si="30"/>
        <v>84.224814564954144</v>
      </c>
      <c r="AG169" s="566">
        <f t="shared" si="31"/>
        <v>88.12708796848645</v>
      </c>
      <c r="AH169" s="566">
        <f t="shared" si="41"/>
        <v>91.986658873683979</v>
      </c>
      <c r="AI169" s="566">
        <f t="shared" si="42"/>
        <v>95.548135485163854</v>
      </c>
      <c r="AJ169" s="566">
        <f t="shared" si="43"/>
        <v>97.94195361632525</v>
      </c>
      <c r="AK169" s="566">
        <f t="shared" si="44"/>
        <v>95.926762988264471</v>
      </c>
      <c r="AL169" s="566">
        <f t="shared" si="45"/>
        <v>93.458452863901258</v>
      </c>
      <c r="AM169" s="566">
        <f t="shared" si="46"/>
        <v>97.078919713454781</v>
      </c>
      <c r="AN169" s="566">
        <f t="shared" si="39"/>
        <v>99.235075675688051</v>
      </c>
      <c r="AO169" s="566">
        <f t="shared" si="40"/>
        <v>101.32227759493101</v>
      </c>
      <c r="AP169" s="566">
        <v>100</v>
      </c>
    </row>
    <row r="170" spans="1:42" x14ac:dyDescent="0.25">
      <c r="A170" s="714" t="s">
        <v>127</v>
      </c>
      <c r="B170" s="714"/>
      <c r="C170" s="715"/>
      <c r="D170" s="715"/>
      <c r="E170" s="715"/>
      <c r="F170" s="715"/>
      <c r="G170" s="715"/>
      <c r="H170" s="715"/>
      <c r="I170" s="715"/>
      <c r="J170" s="715"/>
      <c r="K170" s="715"/>
      <c r="L170" s="532"/>
      <c r="N170" s="351"/>
      <c r="O170" s="351"/>
      <c r="P170" s="351"/>
      <c r="Q170" s="529"/>
    </row>
    <row r="171" spans="1:42" x14ac:dyDescent="0.25">
      <c r="B171" s="351"/>
      <c r="C171" s="351"/>
      <c r="D171" s="351"/>
      <c r="E171" s="351"/>
      <c r="F171" s="351"/>
      <c r="G171" s="351"/>
      <c r="H171" s="351"/>
      <c r="I171" s="351"/>
      <c r="J171" s="351"/>
      <c r="K171" s="351"/>
      <c r="L171" s="351"/>
      <c r="N171" s="351"/>
      <c r="O171" s="351"/>
      <c r="P171" s="351"/>
      <c r="Q171" s="351"/>
      <c r="R171" s="351"/>
      <c r="S171" s="351"/>
      <c r="T171" s="351"/>
      <c r="U171" s="351"/>
      <c r="V171" s="351"/>
      <c r="W171" s="351"/>
    </row>
    <row r="172" spans="1:42" x14ac:dyDescent="0.25">
      <c r="B172" s="351"/>
      <c r="C172" s="351"/>
      <c r="D172" s="351"/>
      <c r="E172" s="351"/>
      <c r="F172" s="351"/>
      <c r="G172" s="351"/>
      <c r="H172" s="351"/>
      <c r="I172" s="351"/>
      <c r="J172" s="351"/>
      <c r="K172" s="351"/>
      <c r="L172" s="351"/>
      <c r="N172" s="351"/>
      <c r="O172" s="351"/>
      <c r="P172" s="351"/>
      <c r="Q172" s="351"/>
      <c r="R172" s="351"/>
      <c r="S172" s="351"/>
      <c r="T172" s="351"/>
      <c r="U172" s="351"/>
      <c r="V172" s="351"/>
      <c r="W172" s="351"/>
    </row>
    <row r="173" spans="1:42" x14ac:dyDescent="0.25">
      <c r="B173" s="351"/>
      <c r="C173" s="351"/>
      <c r="D173" s="351"/>
      <c r="E173" s="351"/>
      <c r="F173" s="351"/>
      <c r="G173" s="351"/>
      <c r="H173" s="351"/>
      <c r="I173" s="351"/>
      <c r="J173" s="351"/>
      <c r="K173" s="351"/>
      <c r="L173" s="351"/>
      <c r="N173" s="351"/>
      <c r="O173" s="351"/>
      <c r="P173" s="351"/>
      <c r="Q173" s="351"/>
      <c r="R173" s="351"/>
      <c r="S173" s="351"/>
      <c r="T173" s="351"/>
      <c r="U173" s="351"/>
      <c r="V173" s="351"/>
      <c r="W173" s="351"/>
    </row>
    <row r="174" spans="1:42" x14ac:dyDescent="0.25">
      <c r="B174" s="351"/>
      <c r="C174" s="351"/>
      <c r="D174" s="351"/>
      <c r="E174" s="351"/>
      <c r="F174" s="351"/>
      <c r="G174" s="351"/>
      <c r="H174" s="351"/>
      <c r="I174" s="351"/>
      <c r="J174" s="351"/>
      <c r="K174" s="351"/>
      <c r="L174" s="351"/>
      <c r="N174" s="351"/>
      <c r="O174" s="351"/>
      <c r="P174" s="351"/>
      <c r="Q174" s="351"/>
      <c r="R174" s="351"/>
      <c r="S174" s="351"/>
      <c r="T174" s="351"/>
      <c r="U174" s="351"/>
      <c r="V174" s="351"/>
      <c r="W174" s="351"/>
    </row>
    <row r="175" spans="1:42" x14ac:dyDescent="0.25">
      <c r="B175" s="351"/>
      <c r="C175" s="351"/>
      <c r="D175" s="351"/>
      <c r="E175" s="351"/>
      <c r="F175" s="351"/>
      <c r="G175" s="351"/>
      <c r="H175" s="351"/>
      <c r="I175" s="351"/>
      <c r="J175" s="351"/>
      <c r="K175" s="351"/>
      <c r="L175" s="351"/>
      <c r="N175" s="351"/>
      <c r="O175" s="351"/>
      <c r="P175" s="351"/>
      <c r="Q175" s="351"/>
      <c r="R175" s="351"/>
      <c r="S175" s="351"/>
      <c r="T175" s="351"/>
      <c r="U175" s="351"/>
      <c r="V175" s="351"/>
      <c r="W175" s="351"/>
    </row>
    <row r="176" spans="1:42" x14ac:dyDescent="0.25">
      <c r="B176" s="351"/>
      <c r="C176" s="351"/>
      <c r="D176" s="351"/>
      <c r="E176" s="351"/>
      <c r="F176" s="351"/>
      <c r="G176" s="351"/>
      <c r="H176" s="351"/>
      <c r="I176" s="351"/>
      <c r="J176" s="351"/>
      <c r="K176" s="351"/>
      <c r="L176" s="351"/>
      <c r="N176" s="351"/>
      <c r="O176" s="351"/>
      <c r="P176" s="351"/>
      <c r="Q176" s="351"/>
      <c r="R176" s="351"/>
      <c r="S176" s="351"/>
      <c r="T176" s="351"/>
      <c r="U176" s="351"/>
      <c r="V176" s="351"/>
      <c r="W176" s="351"/>
    </row>
    <row r="177" s="351" customFormat="1" x14ac:dyDescent="0.25"/>
    <row r="178" s="351" customFormat="1" x14ac:dyDescent="0.25"/>
    <row r="179" s="351" customFormat="1" x14ac:dyDescent="0.25"/>
    <row r="180" s="351" customFormat="1" x14ac:dyDescent="0.25"/>
    <row r="181" s="351" customFormat="1" x14ac:dyDescent="0.25"/>
    <row r="182" s="351" customFormat="1" x14ac:dyDescent="0.25"/>
    <row r="183" s="351" customFormat="1" x14ac:dyDescent="0.25"/>
    <row r="184" s="351" customFormat="1" x14ac:dyDescent="0.25"/>
    <row r="185" s="351" customFormat="1" x14ac:dyDescent="0.25"/>
    <row r="186" s="351" customFormat="1" x14ac:dyDescent="0.25"/>
    <row r="187" s="351" customFormat="1" x14ac:dyDescent="0.25"/>
    <row r="188" s="351" customFormat="1" x14ac:dyDescent="0.25"/>
    <row r="189" s="351" customFormat="1" x14ac:dyDescent="0.25"/>
    <row r="190" s="351" customFormat="1" x14ac:dyDescent="0.25"/>
    <row r="191" s="351" customFormat="1" x14ac:dyDescent="0.25"/>
    <row r="192" s="351" customFormat="1" x14ac:dyDescent="0.25"/>
    <row r="193" s="351" customFormat="1" x14ac:dyDescent="0.25"/>
    <row r="194" s="351" customFormat="1" x14ac:dyDescent="0.25"/>
    <row r="195" s="351" customFormat="1" x14ac:dyDescent="0.25"/>
    <row r="196" s="351" customFormat="1" x14ac:dyDescent="0.25"/>
    <row r="197" s="351" customFormat="1" x14ac:dyDescent="0.25"/>
    <row r="198" s="351" customFormat="1" x14ac:dyDescent="0.25"/>
    <row r="199" s="351" customFormat="1" x14ac:dyDescent="0.25"/>
    <row r="200" s="351" customFormat="1" x14ac:dyDescent="0.25"/>
    <row r="201" s="351" customFormat="1" x14ac:dyDescent="0.25"/>
    <row r="202" s="351" customFormat="1" x14ac:dyDescent="0.25"/>
    <row r="203" s="351" customFormat="1" x14ac:dyDescent="0.25"/>
    <row r="204" s="351" customFormat="1" x14ac:dyDescent="0.25"/>
    <row r="205" s="351" customFormat="1" x14ac:dyDescent="0.25"/>
    <row r="206" s="351" customFormat="1" x14ac:dyDescent="0.25"/>
    <row r="207" s="351" customFormat="1" x14ac:dyDescent="0.25"/>
    <row r="208" s="351" customFormat="1" x14ac:dyDescent="0.25"/>
    <row r="209" s="351" customFormat="1" x14ac:dyDescent="0.25"/>
    <row r="210" s="351" customFormat="1" x14ac:dyDescent="0.25"/>
    <row r="211" s="351" customFormat="1" x14ac:dyDescent="0.25"/>
    <row r="212" s="351" customFormat="1" x14ac:dyDescent="0.25"/>
    <row r="213" s="351" customFormat="1" x14ac:dyDescent="0.25"/>
    <row r="214" s="351" customFormat="1" x14ac:dyDescent="0.25"/>
    <row r="215" s="351" customFormat="1" x14ac:dyDescent="0.25"/>
    <row r="216" s="351" customFormat="1" x14ac:dyDescent="0.25"/>
    <row r="217" s="351" customFormat="1" x14ac:dyDescent="0.25"/>
    <row r="218" s="351" customFormat="1" x14ac:dyDescent="0.25"/>
    <row r="219" s="351" customFormat="1" x14ac:dyDescent="0.25"/>
    <row r="220" s="351" customFormat="1" x14ac:dyDescent="0.25"/>
    <row r="221" s="351" customFormat="1" x14ac:dyDescent="0.25"/>
    <row r="222" s="351" customFormat="1" x14ac:dyDescent="0.25"/>
    <row r="223" s="351" customFormat="1" x14ac:dyDescent="0.25"/>
    <row r="224" s="351" customFormat="1" x14ac:dyDescent="0.25"/>
    <row r="225" s="351" customFormat="1" x14ac:dyDescent="0.25"/>
    <row r="226" s="351" customFormat="1" x14ac:dyDescent="0.25"/>
    <row r="227" s="351" customFormat="1" x14ac:dyDescent="0.25"/>
    <row r="228" s="351" customFormat="1" x14ac:dyDescent="0.25"/>
    <row r="229" s="351" customFormat="1" x14ac:dyDescent="0.25"/>
    <row r="230" s="351" customFormat="1" x14ac:dyDescent="0.25"/>
    <row r="231" s="351" customFormat="1" x14ac:dyDescent="0.25"/>
    <row r="232" s="351" customFormat="1" x14ac:dyDescent="0.25"/>
    <row r="233" s="351" customFormat="1" x14ac:dyDescent="0.25"/>
    <row r="234" s="351" customFormat="1" x14ac:dyDescent="0.25"/>
    <row r="235" s="351" customFormat="1" x14ac:dyDescent="0.25"/>
    <row r="236" s="351" customFormat="1" x14ac:dyDescent="0.25"/>
    <row r="237" s="351" customFormat="1" x14ac:dyDescent="0.25"/>
    <row r="238" s="351" customFormat="1" x14ac:dyDescent="0.25"/>
    <row r="239" s="351" customFormat="1" x14ac:dyDescent="0.25"/>
    <row r="240" s="351" customFormat="1" x14ac:dyDescent="0.25"/>
    <row r="241" s="351" customFormat="1" x14ac:dyDescent="0.25"/>
    <row r="242" s="351" customFormat="1" x14ac:dyDescent="0.25"/>
    <row r="243" s="351" customFormat="1" x14ac:dyDescent="0.25"/>
    <row r="244" s="351" customFormat="1" x14ac:dyDescent="0.25"/>
    <row r="245" s="351" customFormat="1" x14ac:dyDescent="0.25"/>
    <row r="246" s="351" customFormat="1" x14ac:dyDescent="0.25"/>
    <row r="247" s="351" customFormat="1" x14ac:dyDescent="0.25"/>
    <row r="248" s="351" customFormat="1" x14ac:dyDescent="0.25"/>
    <row r="249" s="351" customFormat="1" x14ac:dyDescent="0.25"/>
    <row r="250" s="351" customFormat="1" x14ac:dyDescent="0.25"/>
    <row r="251" s="351" customFormat="1" x14ac:dyDescent="0.25"/>
    <row r="252" s="351" customFormat="1" x14ac:dyDescent="0.25"/>
    <row r="253" s="351" customFormat="1" x14ac:dyDescent="0.25"/>
    <row r="254" s="351" customFormat="1" x14ac:dyDescent="0.25"/>
    <row r="255" s="351" customFormat="1" x14ac:dyDescent="0.25"/>
    <row r="256" s="351" customFormat="1" x14ac:dyDescent="0.25"/>
    <row r="257" s="351" customFormat="1" x14ac:dyDescent="0.25"/>
    <row r="258" s="351" customFormat="1" x14ac:dyDescent="0.25"/>
    <row r="259" s="351" customFormat="1" x14ac:dyDescent="0.25"/>
    <row r="260" s="351" customFormat="1" x14ac:dyDescent="0.25"/>
    <row r="261" s="351" customFormat="1" x14ac:dyDescent="0.25"/>
    <row r="262" s="351" customFormat="1" x14ac:dyDescent="0.25"/>
    <row r="263" s="351" customFormat="1" x14ac:dyDescent="0.25"/>
    <row r="264" s="351" customFormat="1" x14ac:dyDescent="0.25"/>
    <row r="265" s="351" customFormat="1" x14ac:dyDescent="0.25"/>
    <row r="266" s="351" customFormat="1" x14ac:dyDescent="0.25"/>
    <row r="267" s="351" customFormat="1" x14ac:dyDescent="0.25"/>
    <row r="268" s="351" customFormat="1" x14ac:dyDescent="0.25"/>
    <row r="269" s="351" customFormat="1" x14ac:dyDescent="0.25"/>
    <row r="270" s="351" customFormat="1" x14ac:dyDescent="0.25"/>
    <row r="271" s="351" customFormat="1" x14ac:dyDescent="0.25"/>
    <row r="272" s="351" customFormat="1" x14ac:dyDescent="0.25"/>
    <row r="273" s="351" customFormat="1" x14ac:dyDescent="0.25"/>
    <row r="274" s="351" customFormat="1" x14ac:dyDescent="0.25"/>
    <row r="275" s="351" customFormat="1" x14ac:dyDescent="0.25"/>
    <row r="276" s="351" customFormat="1" x14ac:dyDescent="0.25"/>
    <row r="277" s="351" customFormat="1" x14ac:dyDescent="0.25"/>
    <row r="278" s="351" customFormat="1" x14ac:dyDescent="0.25"/>
    <row r="279" s="351" customFormat="1" x14ac:dyDescent="0.25"/>
    <row r="280" s="351" customFormat="1" x14ac:dyDescent="0.25"/>
    <row r="281" s="351" customFormat="1" x14ac:dyDescent="0.25"/>
    <row r="282" s="351" customFormat="1" x14ac:dyDescent="0.25"/>
    <row r="283" s="351" customFormat="1" x14ac:dyDescent="0.25"/>
    <row r="284" s="351" customFormat="1" x14ac:dyDescent="0.25"/>
    <row r="285" s="351" customFormat="1" x14ac:dyDescent="0.25"/>
    <row r="286" s="351" customFormat="1" x14ac:dyDescent="0.25"/>
    <row r="287" s="351" customFormat="1" x14ac:dyDescent="0.25"/>
    <row r="288" s="351" customFormat="1" x14ac:dyDescent="0.25"/>
    <row r="289" s="351" customFormat="1" x14ac:dyDescent="0.25"/>
    <row r="290" s="351" customFormat="1" x14ac:dyDescent="0.25"/>
    <row r="291" s="351" customFormat="1" x14ac:dyDescent="0.25"/>
    <row r="292" s="351" customFormat="1" x14ac:dyDescent="0.25"/>
    <row r="293" s="351" customFormat="1" x14ac:dyDescent="0.25"/>
    <row r="294" s="351" customFormat="1" x14ac:dyDescent="0.25"/>
    <row r="295" s="351" customFormat="1" x14ac:dyDescent="0.25"/>
    <row r="296" s="351" customFormat="1" x14ac:dyDescent="0.25"/>
    <row r="297" s="351" customFormat="1" x14ac:dyDescent="0.25"/>
    <row r="298" s="351" customFormat="1" x14ac:dyDescent="0.25"/>
    <row r="299" s="351" customFormat="1" x14ac:dyDescent="0.25"/>
    <row r="300" s="351" customFormat="1" x14ac:dyDescent="0.25"/>
    <row r="301" s="351" customFormat="1" x14ac:dyDescent="0.25"/>
    <row r="302" s="351" customFormat="1" x14ac:dyDescent="0.25"/>
    <row r="303" s="351" customFormat="1" x14ac:dyDescent="0.25"/>
    <row r="304" s="351" customFormat="1" x14ac:dyDescent="0.25"/>
    <row r="305" s="351" customFormat="1" x14ac:dyDescent="0.25"/>
    <row r="306" s="351" customFormat="1" x14ac:dyDescent="0.25"/>
    <row r="307" s="351" customFormat="1" x14ac:dyDescent="0.25"/>
    <row r="308" s="351" customFormat="1" x14ac:dyDescent="0.25"/>
    <row r="309" s="351" customFormat="1" x14ac:dyDescent="0.25"/>
    <row r="310" s="351" customFormat="1" x14ac:dyDescent="0.25"/>
    <row r="311" s="351" customFormat="1" x14ac:dyDescent="0.25"/>
    <row r="312" s="351" customFormat="1" x14ac:dyDescent="0.25"/>
    <row r="313" s="351" customFormat="1" x14ac:dyDescent="0.25"/>
    <row r="314" s="351" customFormat="1" x14ac:dyDescent="0.25"/>
    <row r="315" s="351" customFormat="1" x14ac:dyDescent="0.25"/>
    <row r="316" s="351" customFormat="1" x14ac:dyDescent="0.25"/>
    <row r="317" s="351" customFormat="1" x14ac:dyDescent="0.25"/>
    <row r="318" s="351" customFormat="1" x14ac:dyDescent="0.25"/>
    <row r="319" s="351" customFormat="1" x14ac:dyDescent="0.25"/>
    <row r="320" s="351" customFormat="1" x14ac:dyDescent="0.25"/>
    <row r="321" s="351" customFormat="1" x14ac:dyDescent="0.25"/>
    <row r="322" s="351" customFormat="1" x14ac:dyDescent="0.25"/>
    <row r="323" s="351" customFormat="1" x14ac:dyDescent="0.25"/>
    <row r="324" s="351" customFormat="1" x14ac:dyDescent="0.25"/>
    <row r="325" s="351" customFormat="1" x14ac:dyDescent="0.25"/>
    <row r="326" s="351" customFormat="1" x14ac:dyDescent="0.25"/>
    <row r="327" s="351" customFormat="1" x14ac:dyDescent="0.25"/>
    <row r="328" s="351" customFormat="1" x14ac:dyDescent="0.25"/>
    <row r="329" s="351" customFormat="1" x14ac:dyDescent="0.25"/>
    <row r="330" s="351" customFormat="1" x14ac:dyDescent="0.25"/>
    <row r="331" s="351" customFormat="1" x14ac:dyDescent="0.25"/>
    <row r="332" s="351" customFormat="1" x14ac:dyDescent="0.25"/>
    <row r="333" s="351" customFormat="1" x14ac:dyDescent="0.25"/>
    <row r="334" s="351" customFormat="1" x14ac:dyDescent="0.25"/>
    <row r="335" s="351" customFormat="1" x14ac:dyDescent="0.25"/>
    <row r="336" s="351" customFormat="1" x14ac:dyDescent="0.25"/>
    <row r="337" s="351" customFormat="1" x14ac:dyDescent="0.25"/>
    <row r="338" s="351" customFormat="1" x14ac:dyDescent="0.25"/>
    <row r="339" s="351" customFormat="1" x14ac:dyDescent="0.25"/>
    <row r="340" s="351" customFormat="1" x14ac:dyDescent="0.25"/>
    <row r="341" s="351" customFormat="1" x14ac:dyDescent="0.25"/>
    <row r="342" s="351" customFormat="1" x14ac:dyDescent="0.25"/>
    <row r="343" s="351" customFormat="1" x14ac:dyDescent="0.25"/>
    <row r="344" s="351" customFormat="1" x14ac:dyDescent="0.25"/>
    <row r="345" s="351" customFormat="1" x14ac:dyDescent="0.25"/>
    <row r="346" s="351" customFormat="1" x14ac:dyDescent="0.25"/>
    <row r="347" s="351" customFormat="1" x14ac:dyDescent="0.25"/>
    <row r="348" s="351" customFormat="1" x14ac:dyDescent="0.25"/>
    <row r="349" s="351" customFormat="1" x14ac:dyDescent="0.25"/>
    <row r="350" s="351" customFormat="1" x14ac:dyDescent="0.25"/>
    <row r="351" s="351" customFormat="1" x14ac:dyDescent="0.25"/>
    <row r="352" s="351" customFormat="1" x14ac:dyDescent="0.25"/>
    <row r="353" s="351" customFormat="1" x14ac:dyDescent="0.25"/>
    <row r="354" s="351" customFormat="1" x14ac:dyDescent="0.25"/>
    <row r="355" s="351" customFormat="1" x14ac:dyDescent="0.25"/>
    <row r="356" s="351" customFormat="1" x14ac:dyDescent="0.25"/>
    <row r="357" s="351" customFormat="1" x14ac:dyDescent="0.25"/>
    <row r="358" s="351" customFormat="1" x14ac:dyDescent="0.25"/>
    <row r="359" s="351" customFormat="1" x14ac:dyDescent="0.25"/>
    <row r="360" s="351" customFormat="1" x14ac:dyDescent="0.25"/>
    <row r="361" s="351" customFormat="1" x14ac:dyDescent="0.25"/>
    <row r="362" s="351" customFormat="1" x14ac:dyDescent="0.25"/>
    <row r="363" s="351" customFormat="1" x14ac:dyDescent="0.25"/>
    <row r="364" s="351" customFormat="1" x14ac:dyDescent="0.25"/>
    <row r="365" s="351" customFormat="1" x14ac:dyDescent="0.25"/>
    <row r="366" s="351" customFormat="1" x14ac:dyDescent="0.25"/>
    <row r="367" s="351" customFormat="1" x14ac:dyDescent="0.25"/>
    <row r="368" s="351" customFormat="1" x14ac:dyDescent="0.25"/>
    <row r="369" s="351" customFormat="1" x14ac:dyDescent="0.25"/>
    <row r="370" s="351" customFormat="1" x14ac:dyDescent="0.25"/>
    <row r="371" s="351" customFormat="1" x14ac:dyDescent="0.25"/>
    <row r="372" s="351" customFormat="1" x14ac:dyDescent="0.25"/>
    <row r="373" s="351" customFormat="1" x14ac:dyDescent="0.25"/>
    <row r="374" s="351" customFormat="1" x14ac:dyDescent="0.25"/>
    <row r="375" s="351" customFormat="1" x14ac:dyDescent="0.25"/>
    <row r="376" s="351" customFormat="1" x14ac:dyDescent="0.25"/>
    <row r="377" s="351" customFormat="1" x14ac:dyDescent="0.25"/>
    <row r="378" s="351" customFormat="1" x14ac:dyDescent="0.25"/>
    <row r="379" s="351" customFormat="1" x14ac:dyDescent="0.25"/>
    <row r="380" s="351" customFormat="1" x14ac:dyDescent="0.25"/>
    <row r="381" s="351" customFormat="1" x14ac:dyDescent="0.25"/>
    <row r="382" s="351" customFormat="1" x14ac:dyDescent="0.25"/>
    <row r="383" s="351" customFormat="1" x14ac:dyDescent="0.25"/>
    <row r="384" s="351" customFormat="1" x14ac:dyDescent="0.25"/>
    <row r="385" s="351" customFormat="1" x14ac:dyDescent="0.25"/>
    <row r="386" s="351" customFormat="1" x14ac:dyDescent="0.25"/>
    <row r="387" s="351" customFormat="1" x14ac:dyDescent="0.25"/>
    <row r="388" s="351" customFormat="1" x14ac:dyDescent="0.25"/>
    <row r="389" s="351" customFormat="1" x14ac:dyDescent="0.25"/>
    <row r="390" s="351" customFormat="1" x14ac:dyDescent="0.25"/>
    <row r="391" s="351" customFormat="1" x14ac:dyDescent="0.25"/>
    <row r="392" s="351" customFormat="1" x14ac:dyDescent="0.25"/>
    <row r="393" s="351" customFormat="1" x14ac:dyDescent="0.25"/>
    <row r="394" s="351" customFormat="1" x14ac:dyDescent="0.25"/>
    <row r="395" s="351" customFormat="1" x14ac:dyDescent="0.25"/>
    <row r="396" s="351" customFormat="1" x14ac:dyDescent="0.25"/>
    <row r="397" s="351" customFormat="1" x14ac:dyDescent="0.25"/>
    <row r="398" s="351" customFormat="1" x14ac:dyDescent="0.25"/>
    <row r="399" s="351" customFormat="1" x14ac:dyDescent="0.25"/>
    <row r="400" s="351" customFormat="1" x14ac:dyDescent="0.25"/>
    <row r="401" s="351" customFormat="1" x14ac:dyDescent="0.25"/>
    <row r="402" s="351" customFormat="1" x14ac:dyDescent="0.25"/>
    <row r="403" s="351" customFormat="1" x14ac:dyDescent="0.25"/>
    <row r="404" s="351" customFormat="1" x14ac:dyDescent="0.25"/>
    <row r="405" s="351" customFormat="1" x14ac:dyDescent="0.25"/>
    <row r="406" s="351" customFormat="1" x14ac:dyDescent="0.25"/>
    <row r="407" s="351" customFormat="1" x14ac:dyDescent="0.25"/>
    <row r="408" s="351" customFormat="1" x14ac:dyDescent="0.25"/>
    <row r="409" s="351" customFormat="1" x14ac:dyDescent="0.25"/>
    <row r="410" s="351" customFormat="1" x14ac:dyDescent="0.25"/>
    <row r="411" s="351" customFormat="1" x14ac:dyDescent="0.25"/>
    <row r="412" s="351" customFormat="1" x14ac:dyDescent="0.25"/>
    <row r="413" s="351" customFormat="1" x14ac:dyDescent="0.25"/>
    <row r="414" s="351" customFormat="1" x14ac:dyDescent="0.25"/>
    <row r="415" s="351" customFormat="1" x14ac:dyDescent="0.25"/>
    <row r="416" s="351" customFormat="1" x14ac:dyDescent="0.25"/>
    <row r="417" s="351" customFormat="1" x14ac:dyDescent="0.25"/>
    <row r="418" s="351" customFormat="1" x14ac:dyDescent="0.25"/>
    <row r="419" s="351" customFormat="1" x14ac:dyDescent="0.25"/>
    <row r="420" s="351" customFormat="1" x14ac:dyDescent="0.25"/>
    <row r="421" s="351" customFormat="1" x14ac:dyDescent="0.25"/>
    <row r="422" s="351" customFormat="1" x14ac:dyDescent="0.25"/>
    <row r="423" s="351" customFormat="1" x14ac:dyDescent="0.25"/>
    <row r="424" s="351" customFormat="1" x14ac:dyDescent="0.25"/>
    <row r="425" s="351" customFormat="1" x14ac:dyDescent="0.25"/>
    <row r="426" s="351" customFormat="1" x14ac:dyDescent="0.25"/>
    <row r="427" s="351" customFormat="1" x14ac:dyDescent="0.25"/>
    <row r="428" s="351" customFormat="1" x14ac:dyDescent="0.25"/>
    <row r="429" s="351" customFormat="1" x14ac:dyDescent="0.25"/>
    <row r="430" s="351" customFormat="1" x14ac:dyDescent="0.25"/>
    <row r="431" s="351" customFormat="1" x14ac:dyDescent="0.25"/>
    <row r="432" s="351" customFormat="1" x14ac:dyDescent="0.25"/>
    <row r="433" s="351" customFormat="1" x14ac:dyDescent="0.25"/>
    <row r="434" s="351" customFormat="1" x14ac:dyDescent="0.25"/>
    <row r="435" s="351" customFormat="1" x14ac:dyDescent="0.25"/>
    <row r="436" s="351" customFormat="1" x14ac:dyDescent="0.25"/>
    <row r="437" s="351" customFormat="1" x14ac:dyDescent="0.25"/>
    <row r="438" s="351" customFormat="1" x14ac:dyDescent="0.25"/>
    <row r="439" s="351" customFormat="1" x14ac:dyDescent="0.25"/>
    <row r="440" s="351" customFormat="1" x14ac:dyDescent="0.25"/>
    <row r="441" s="351" customFormat="1" x14ac:dyDescent="0.25"/>
    <row r="442" s="351" customFormat="1" x14ac:dyDescent="0.25"/>
    <row r="443" s="351" customFormat="1" x14ac:dyDescent="0.25"/>
    <row r="444" s="351" customFormat="1" x14ac:dyDescent="0.25"/>
    <row r="445" s="351" customFormat="1" x14ac:dyDescent="0.25"/>
    <row r="446" s="351" customFormat="1" x14ac:dyDescent="0.25"/>
    <row r="447" s="351" customFormat="1" x14ac:dyDescent="0.25"/>
    <row r="448" s="351" customFormat="1" x14ac:dyDescent="0.25"/>
    <row r="449" s="351" customFormat="1" x14ac:dyDescent="0.25"/>
    <row r="450" s="351" customFormat="1" x14ac:dyDescent="0.25"/>
    <row r="451" s="351" customFormat="1" x14ac:dyDescent="0.25"/>
    <row r="452" s="351" customFormat="1" x14ac:dyDescent="0.25"/>
    <row r="453" s="351" customFormat="1" x14ac:dyDescent="0.25"/>
    <row r="454" s="351" customFormat="1" x14ac:dyDescent="0.25"/>
    <row r="455" s="351" customFormat="1" x14ac:dyDescent="0.25"/>
    <row r="456" s="351" customFormat="1" x14ac:dyDescent="0.25"/>
    <row r="457" s="351" customFormat="1" x14ac:dyDescent="0.25"/>
    <row r="458" s="351" customFormat="1" x14ac:dyDescent="0.25"/>
    <row r="459" s="351" customFormat="1" x14ac:dyDescent="0.25"/>
    <row r="460" s="351" customFormat="1" x14ac:dyDescent="0.25"/>
    <row r="461" s="351" customFormat="1" x14ac:dyDescent="0.25"/>
    <row r="462" s="351" customFormat="1" x14ac:dyDescent="0.25"/>
    <row r="463" s="351" customFormat="1" x14ac:dyDescent="0.25"/>
    <row r="464" s="351" customFormat="1" x14ac:dyDescent="0.25"/>
    <row r="465" s="351" customFormat="1" x14ac:dyDescent="0.25"/>
    <row r="466" s="351" customFormat="1" x14ac:dyDescent="0.25"/>
    <row r="467" s="351" customFormat="1" x14ac:dyDescent="0.25"/>
    <row r="468" s="351" customFormat="1" x14ac:dyDescent="0.25"/>
    <row r="469" s="351" customFormat="1" x14ac:dyDescent="0.25"/>
    <row r="470" s="351" customFormat="1" x14ac:dyDescent="0.25"/>
    <row r="471" s="351" customFormat="1" x14ac:dyDescent="0.25"/>
    <row r="472" s="351" customFormat="1" x14ac:dyDescent="0.25"/>
    <row r="473" s="351" customFormat="1" x14ac:dyDescent="0.25"/>
    <row r="474" s="351" customFormat="1" x14ac:dyDescent="0.25"/>
    <row r="475" s="351" customFormat="1" x14ac:dyDescent="0.25"/>
    <row r="476" s="351" customFormat="1" x14ac:dyDescent="0.25"/>
    <row r="477" s="351" customFormat="1" x14ac:dyDescent="0.25"/>
    <row r="478" s="351" customFormat="1" x14ac:dyDescent="0.25"/>
    <row r="479" s="351" customFormat="1" x14ac:dyDescent="0.25"/>
    <row r="480" s="351" customFormat="1" x14ac:dyDescent="0.25"/>
    <row r="481" s="351" customFormat="1" x14ac:dyDescent="0.25"/>
    <row r="482" s="351" customFormat="1" x14ac:dyDescent="0.25"/>
    <row r="483" s="351" customFormat="1" x14ac:dyDescent="0.25"/>
    <row r="484" s="351" customFormat="1" x14ac:dyDescent="0.25"/>
    <row r="485" s="351" customFormat="1" x14ac:dyDescent="0.25"/>
    <row r="486" s="351" customFormat="1" x14ac:dyDescent="0.25"/>
    <row r="487" s="351" customFormat="1" x14ac:dyDescent="0.25"/>
    <row r="488" s="351" customFormat="1" x14ac:dyDescent="0.25"/>
    <row r="489" s="351" customFormat="1" x14ac:dyDescent="0.25"/>
    <row r="490" s="351" customFormat="1" x14ac:dyDescent="0.25"/>
    <row r="491" s="351" customFormat="1" x14ac:dyDescent="0.25"/>
    <row r="492" s="351" customFormat="1" x14ac:dyDescent="0.25"/>
    <row r="493" s="351" customFormat="1" x14ac:dyDescent="0.25"/>
    <row r="494" s="351" customFormat="1" x14ac:dyDescent="0.25"/>
    <row r="495" s="351" customFormat="1" x14ac:dyDescent="0.25"/>
    <row r="496" s="351" customFormat="1" x14ac:dyDescent="0.25"/>
    <row r="497" s="351" customFormat="1" x14ac:dyDescent="0.25"/>
    <row r="498" s="351" customFormat="1" x14ac:dyDescent="0.25"/>
    <row r="499" s="351" customFormat="1" x14ac:dyDescent="0.25"/>
    <row r="500" s="351" customFormat="1" x14ac:dyDescent="0.25"/>
    <row r="501" s="351" customFormat="1" x14ac:dyDescent="0.25"/>
    <row r="502" s="351" customFormat="1" x14ac:dyDescent="0.25"/>
    <row r="503" s="351" customFormat="1" x14ac:dyDescent="0.25"/>
    <row r="504" s="351" customFormat="1" x14ac:dyDescent="0.25"/>
    <row r="505" s="351" customFormat="1" x14ac:dyDescent="0.25"/>
    <row r="506" s="351" customFormat="1" x14ac:dyDescent="0.25"/>
    <row r="507" s="351" customFormat="1" x14ac:dyDescent="0.25"/>
    <row r="508" s="351" customFormat="1" x14ac:dyDescent="0.25"/>
    <row r="509" s="351" customFormat="1" x14ac:dyDescent="0.25"/>
    <row r="510" s="351" customFormat="1" x14ac:dyDescent="0.25"/>
    <row r="511" s="351" customFormat="1" x14ac:dyDescent="0.25"/>
    <row r="512" s="351" customFormat="1" x14ac:dyDescent="0.25"/>
    <row r="513" s="351" customFormat="1" x14ac:dyDescent="0.25"/>
    <row r="514" s="351" customFormat="1" x14ac:dyDescent="0.25"/>
    <row r="515" s="351" customFormat="1" x14ac:dyDescent="0.25"/>
    <row r="516" s="351" customFormat="1" x14ac:dyDescent="0.25"/>
    <row r="517" s="351" customFormat="1" x14ac:dyDescent="0.25"/>
    <row r="518" s="351" customFormat="1" x14ac:dyDescent="0.25"/>
    <row r="519" s="351" customFormat="1" x14ac:dyDescent="0.25"/>
    <row r="520" s="351" customFormat="1" x14ac:dyDescent="0.25"/>
    <row r="521" s="351" customFormat="1" x14ac:dyDescent="0.25"/>
    <row r="522" s="351" customFormat="1" x14ac:dyDescent="0.25"/>
    <row r="523" s="351" customFormat="1" x14ac:dyDescent="0.25"/>
    <row r="524" s="351" customFormat="1" x14ac:dyDescent="0.25"/>
    <row r="525" s="351" customFormat="1" x14ac:dyDescent="0.25"/>
    <row r="526" s="351" customFormat="1" x14ac:dyDescent="0.25"/>
    <row r="527" s="351" customFormat="1" x14ac:dyDescent="0.25"/>
    <row r="528" s="351" customFormat="1" x14ac:dyDescent="0.25"/>
    <row r="529" s="351" customFormat="1" x14ac:dyDescent="0.25"/>
    <row r="530" s="351" customFormat="1" x14ac:dyDescent="0.25"/>
    <row r="531" s="351" customFormat="1" x14ac:dyDescent="0.25"/>
    <row r="532" s="351" customFormat="1" x14ac:dyDescent="0.25"/>
    <row r="533" s="351" customFormat="1" x14ac:dyDescent="0.25"/>
    <row r="534" s="351" customFormat="1" x14ac:dyDescent="0.25"/>
    <row r="535" s="351" customFormat="1" x14ac:dyDescent="0.25"/>
    <row r="536" s="351" customFormat="1" x14ac:dyDescent="0.25"/>
    <row r="537" s="351" customFormat="1" x14ac:dyDescent="0.25"/>
    <row r="538" s="351" customFormat="1" x14ac:dyDescent="0.25"/>
    <row r="539" s="351" customFormat="1" x14ac:dyDescent="0.25"/>
    <row r="540" s="351" customFormat="1" x14ac:dyDescent="0.25"/>
    <row r="541" s="351" customFormat="1" x14ac:dyDescent="0.25"/>
    <row r="542" s="351" customFormat="1" x14ac:dyDescent="0.25"/>
    <row r="543" s="351" customFormat="1" x14ac:dyDescent="0.25"/>
    <row r="544" s="351" customFormat="1" x14ac:dyDescent="0.25"/>
    <row r="545" s="351" customFormat="1" x14ac:dyDescent="0.25"/>
    <row r="546" s="351" customFormat="1" x14ac:dyDescent="0.25"/>
    <row r="547" s="351" customFormat="1" x14ac:dyDescent="0.25"/>
    <row r="548" s="351" customFormat="1" x14ac:dyDescent="0.25"/>
    <row r="549" s="351" customFormat="1" x14ac:dyDescent="0.25"/>
    <row r="550" s="351" customFormat="1" x14ac:dyDescent="0.25"/>
    <row r="551" s="351" customFormat="1" x14ac:dyDescent="0.25"/>
    <row r="552" s="351" customFormat="1" x14ac:dyDescent="0.25"/>
    <row r="553" s="351" customFormat="1" x14ac:dyDescent="0.25"/>
    <row r="554" s="351" customFormat="1" x14ac:dyDescent="0.25"/>
    <row r="555" s="351" customFormat="1" x14ac:dyDescent="0.25"/>
    <row r="556" s="351" customFormat="1" x14ac:dyDescent="0.25"/>
    <row r="557" s="351" customFormat="1" x14ac:dyDescent="0.25"/>
    <row r="558" s="351" customFormat="1" x14ac:dyDescent="0.25"/>
    <row r="559" s="351" customFormat="1" x14ac:dyDescent="0.25"/>
    <row r="560" s="351" customFormat="1" x14ac:dyDescent="0.25"/>
    <row r="561" s="351" customFormat="1" x14ac:dyDescent="0.25"/>
    <row r="562" s="351" customFormat="1" x14ac:dyDescent="0.25"/>
    <row r="563" s="351" customFormat="1" x14ac:dyDescent="0.25"/>
    <row r="564" s="351" customFormat="1" x14ac:dyDescent="0.25"/>
    <row r="565" s="351" customFormat="1" x14ac:dyDescent="0.25"/>
    <row r="566" s="351" customFormat="1" x14ac:dyDescent="0.25"/>
    <row r="567" s="351" customFormat="1" x14ac:dyDescent="0.25"/>
    <row r="568" s="351" customFormat="1" x14ac:dyDescent="0.25"/>
    <row r="569" s="351" customFormat="1" x14ac:dyDescent="0.25"/>
    <row r="570" s="351" customFormat="1" x14ac:dyDescent="0.25"/>
    <row r="571" s="351" customFormat="1" x14ac:dyDescent="0.25"/>
    <row r="572" s="351" customFormat="1" x14ac:dyDescent="0.25"/>
    <row r="573" s="351" customFormat="1" x14ac:dyDescent="0.25"/>
    <row r="574" s="351" customFormat="1" x14ac:dyDescent="0.25"/>
    <row r="575" s="351" customFormat="1" x14ac:dyDescent="0.25"/>
    <row r="576" s="351" customFormat="1" x14ac:dyDescent="0.25"/>
    <row r="577" s="351" customFormat="1" x14ac:dyDescent="0.25"/>
    <row r="578" s="351" customFormat="1" x14ac:dyDescent="0.25"/>
    <row r="579" s="351" customFormat="1" x14ac:dyDescent="0.25"/>
    <row r="580" s="351" customFormat="1" x14ac:dyDescent="0.25"/>
    <row r="581" s="351" customFormat="1" x14ac:dyDescent="0.25"/>
    <row r="582" s="351" customFormat="1" x14ac:dyDescent="0.25"/>
    <row r="583" s="351" customFormat="1" x14ac:dyDescent="0.25"/>
    <row r="584" s="351" customFormat="1" x14ac:dyDescent="0.25"/>
    <row r="585" s="351" customFormat="1" x14ac:dyDescent="0.25"/>
    <row r="586" s="351" customFormat="1" x14ac:dyDescent="0.25"/>
    <row r="587" s="351" customFormat="1" x14ac:dyDescent="0.25"/>
    <row r="588" s="351" customFormat="1" x14ac:dyDescent="0.25"/>
    <row r="589" s="351" customFormat="1" x14ac:dyDescent="0.25"/>
    <row r="590" s="351" customFormat="1" x14ac:dyDescent="0.25"/>
    <row r="591" s="351" customFormat="1" x14ac:dyDescent="0.25"/>
    <row r="592" s="351" customFormat="1" x14ac:dyDescent="0.25"/>
    <row r="593" s="351" customFormat="1" x14ac:dyDescent="0.25"/>
    <row r="594" s="351" customFormat="1" x14ac:dyDescent="0.25"/>
    <row r="595" s="351" customFormat="1" x14ac:dyDescent="0.25"/>
    <row r="596" s="351" customFormat="1" x14ac:dyDescent="0.25"/>
    <row r="597" s="351" customFormat="1" x14ac:dyDescent="0.25"/>
    <row r="598" s="351" customFormat="1" x14ac:dyDescent="0.25"/>
    <row r="599" s="351" customFormat="1" x14ac:dyDescent="0.25"/>
    <row r="600" s="351" customFormat="1" x14ac:dyDescent="0.25"/>
    <row r="601" s="351" customFormat="1" x14ac:dyDescent="0.25"/>
    <row r="602" s="351" customFormat="1" x14ac:dyDescent="0.25"/>
    <row r="603" s="351" customFormat="1" x14ac:dyDescent="0.25"/>
    <row r="604" s="351" customFormat="1" x14ac:dyDescent="0.25"/>
    <row r="605" s="351" customFormat="1" x14ac:dyDescent="0.25"/>
    <row r="606" s="351" customFormat="1" x14ac:dyDescent="0.25"/>
    <row r="607" s="351" customFormat="1" x14ac:dyDescent="0.25"/>
    <row r="608" s="351" customFormat="1" x14ac:dyDescent="0.25"/>
    <row r="609" s="351" customFormat="1" x14ac:dyDescent="0.25"/>
    <row r="610" s="351" customFormat="1" x14ac:dyDescent="0.25"/>
    <row r="611" s="351" customFormat="1" x14ac:dyDescent="0.25"/>
    <row r="612" s="351" customFormat="1" x14ac:dyDescent="0.25"/>
    <row r="613" s="351" customFormat="1" x14ac:dyDescent="0.25"/>
    <row r="614" s="351" customFormat="1" x14ac:dyDescent="0.25"/>
    <row r="615" s="351" customFormat="1" x14ac:dyDescent="0.25"/>
    <row r="616" s="351" customFormat="1" x14ac:dyDescent="0.25"/>
    <row r="617" s="351" customFormat="1" x14ac:dyDescent="0.25"/>
    <row r="618" s="351" customFormat="1" x14ac:dyDescent="0.25"/>
    <row r="619" s="351" customFormat="1" x14ac:dyDescent="0.25"/>
    <row r="620" s="351" customFormat="1" x14ac:dyDescent="0.25"/>
    <row r="621" s="351" customFormat="1" x14ac:dyDescent="0.25"/>
    <row r="622" s="351" customFormat="1" x14ac:dyDescent="0.25"/>
    <row r="623" s="351" customFormat="1" x14ac:dyDescent="0.25"/>
    <row r="624" s="351" customFormat="1" x14ac:dyDescent="0.25"/>
    <row r="625" s="351" customFormat="1" x14ac:dyDescent="0.25"/>
    <row r="626" s="351" customFormat="1" x14ac:dyDescent="0.25"/>
    <row r="627" s="351" customFormat="1" x14ac:dyDescent="0.25"/>
    <row r="628" s="351" customFormat="1" x14ac:dyDescent="0.25"/>
    <row r="629" s="351" customFormat="1" x14ac:dyDescent="0.25"/>
    <row r="630" s="351" customFormat="1" x14ac:dyDescent="0.25"/>
    <row r="631" s="351" customFormat="1" x14ac:dyDescent="0.25"/>
    <row r="632" s="351" customFormat="1" x14ac:dyDescent="0.25"/>
    <row r="633" s="351" customFormat="1" x14ac:dyDescent="0.25"/>
    <row r="634" s="351" customFormat="1" x14ac:dyDescent="0.25"/>
    <row r="635" s="351" customFormat="1" x14ac:dyDescent="0.25"/>
    <row r="636" s="351" customFormat="1" x14ac:dyDescent="0.25"/>
    <row r="637" s="351" customFormat="1" x14ac:dyDescent="0.25"/>
    <row r="638" s="351" customFormat="1" x14ac:dyDescent="0.25"/>
    <row r="639" s="351" customFormat="1" x14ac:dyDescent="0.25"/>
    <row r="640" s="351" customFormat="1" x14ac:dyDescent="0.25"/>
    <row r="641" s="351" customFormat="1" x14ac:dyDescent="0.25"/>
    <row r="642" s="351" customFormat="1" x14ac:dyDescent="0.25"/>
    <row r="643" s="351" customFormat="1" x14ac:dyDescent="0.25"/>
    <row r="644" s="351" customFormat="1" x14ac:dyDescent="0.25"/>
    <row r="645" s="351" customFormat="1" x14ac:dyDescent="0.25"/>
    <row r="646" s="351" customFormat="1" x14ac:dyDescent="0.25"/>
    <row r="647" s="351" customFormat="1" x14ac:dyDescent="0.25"/>
    <row r="648" s="351" customFormat="1" x14ac:dyDescent="0.25"/>
    <row r="649" s="351" customFormat="1" x14ac:dyDescent="0.25"/>
    <row r="650" s="351" customFormat="1" x14ac:dyDescent="0.25"/>
    <row r="651" s="351" customFormat="1" x14ac:dyDescent="0.25"/>
    <row r="652" s="351" customFormat="1" x14ac:dyDescent="0.25"/>
    <row r="653" s="351" customFormat="1" x14ac:dyDescent="0.25"/>
    <row r="654" s="351" customFormat="1" x14ac:dyDescent="0.25"/>
    <row r="655" s="351" customFormat="1" x14ac:dyDescent="0.25"/>
    <row r="656" s="351" customFormat="1" x14ac:dyDescent="0.25"/>
    <row r="657" s="351" customFormat="1" x14ac:dyDescent="0.25"/>
    <row r="658" s="351" customFormat="1" x14ac:dyDescent="0.25"/>
    <row r="659" s="351" customFormat="1" x14ac:dyDescent="0.25"/>
    <row r="660" s="351" customFormat="1" x14ac:dyDescent="0.25"/>
    <row r="661" s="351" customFormat="1" x14ac:dyDescent="0.25"/>
    <row r="662" s="351" customFormat="1" x14ac:dyDescent="0.25"/>
    <row r="663" s="351" customFormat="1" x14ac:dyDescent="0.25"/>
    <row r="664" s="351" customFormat="1" x14ac:dyDescent="0.25"/>
    <row r="665" s="351" customFormat="1" x14ac:dyDescent="0.25"/>
    <row r="666" s="351" customFormat="1" x14ac:dyDescent="0.25"/>
    <row r="667" s="351" customFormat="1" x14ac:dyDescent="0.25"/>
    <row r="668" s="351" customFormat="1" x14ac:dyDescent="0.25"/>
    <row r="669" s="351" customFormat="1" x14ac:dyDescent="0.25"/>
    <row r="670" s="351" customFormat="1" x14ac:dyDescent="0.25"/>
    <row r="671" s="351" customFormat="1" x14ac:dyDescent="0.25"/>
    <row r="672" s="351" customFormat="1" x14ac:dyDescent="0.25"/>
    <row r="673" s="351" customFormat="1" x14ac:dyDescent="0.25"/>
    <row r="674" s="351" customFormat="1" x14ac:dyDescent="0.25"/>
    <row r="675" s="351" customFormat="1" x14ac:dyDescent="0.25"/>
    <row r="676" s="351" customFormat="1" x14ac:dyDescent="0.25"/>
    <row r="677" s="351" customFormat="1" x14ac:dyDescent="0.25"/>
    <row r="678" s="351" customFormat="1" x14ac:dyDescent="0.25"/>
    <row r="679" s="351" customFormat="1" x14ac:dyDescent="0.25"/>
    <row r="680" s="351" customFormat="1" x14ac:dyDescent="0.25"/>
    <row r="681" s="351" customFormat="1" x14ac:dyDescent="0.25"/>
    <row r="682" s="351" customFormat="1" x14ac:dyDescent="0.25"/>
    <row r="683" s="351" customFormat="1" x14ac:dyDescent="0.25"/>
    <row r="684" s="351" customFormat="1" x14ac:dyDescent="0.25"/>
    <row r="685" s="351" customFormat="1" x14ac:dyDescent="0.25"/>
    <row r="686" s="351" customFormat="1" x14ac:dyDescent="0.25"/>
    <row r="687" s="351" customFormat="1" x14ac:dyDescent="0.25"/>
    <row r="688" s="351" customFormat="1" x14ac:dyDescent="0.25"/>
    <row r="689" s="351" customFormat="1" x14ac:dyDescent="0.25"/>
    <row r="690" s="351" customFormat="1" x14ac:dyDescent="0.25"/>
    <row r="691" s="351" customFormat="1" x14ac:dyDescent="0.25"/>
    <row r="692" s="351" customFormat="1" x14ac:dyDescent="0.25"/>
    <row r="693" s="351" customFormat="1" x14ac:dyDescent="0.25"/>
    <row r="694" s="351" customFormat="1" x14ac:dyDescent="0.25"/>
    <row r="695" s="351" customFormat="1" x14ac:dyDescent="0.25"/>
    <row r="696" s="351" customFormat="1" x14ac:dyDescent="0.25"/>
    <row r="697" s="351" customFormat="1" x14ac:dyDescent="0.25"/>
    <row r="698" s="351" customFormat="1" x14ac:dyDescent="0.25"/>
    <row r="699" s="351" customFormat="1" x14ac:dyDescent="0.25"/>
    <row r="700" s="351" customFormat="1" x14ac:dyDescent="0.25"/>
    <row r="701" s="351" customFormat="1" x14ac:dyDescent="0.25"/>
    <row r="702" s="351" customFormat="1" x14ac:dyDescent="0.25"/>
    <row r="703" s="351" customFormat="1" x14ac:dyDescent="0.25"/>
    <row r="704" s="351" customFormat="1" x14ac:dyDescent="0.25"/>
    <row r="705" s="351" customFormat="1" x14ac:dyDescent="0.25"/>
    <row r="706" s="351" customFormat="1" x14ac:dyDescent="0.25"/>
    <row r="707" s="351" customFormat="1" x14ac:dyDescent="0.25"/>
    <row r="708" s="351" customFormat="1" x14ac:dyDescent="0.25"/>
    <row r="709" s="351" customFormat="1" x14ac:dyDescent="0.25"/>
    <row r="710" s="351" customFormat="1" x14ac:dyDescent="0.25"/>
    <row r="711" s="351" customFormat="1" x14ac:dyDescent="0.25"/>
    <row r="712" s="351" customFormat="1" x14ac:dyDescent="0.25"/>
    <row r="713" s="351" customFormat="1" x14ac:dyDescent="0.25"/>
    <row r="714" s="351" customFormat="1" x14ac:dyDescent="0.25"/>
    <row r="715" s="351" customFormat="1" x14ac:dyDescent="0.25"/>
    <row r="716" s="351" customFormat="1" x14ac:dyDescent="0.25"/>
    <row r="717" s="351" customFormat="1" x14ac:dyDescent="0.25"/>
    <row r="718" s="351" customFormat="1" x14ac:dyDescent="0.25"/>
    <row r="719" s="351" customFormat="1" x14ac:dyDescent="0.25"/>
    <row r="720" s="351" customFormat="1" x14ac:dyDescent="0.25"/>
    <row r="721" s="351" customFormat="1" x14ac:dyDescent="0.25"/>
    <row r="722" s="351" customFormat="1" x14ac:dyDescent="0.25"/>
    <row r="723" s="351" customFormat="1" x14ac:dyDescent="0.25"/>
    <row r="724" s="351" customFormat="1" x14ac:dyDescent="0.25"/>
    <row r="725" s="351" customFormat="1" x14ac:dyDescent="0.25"/>
    <row r="726" s="351" customFormat="1" x14ac:dyDescent="0.25"/>
    <row r="727" s="351" customFormat="1" x14ac:dyDescent="0.25"/>
    <row r="728" s="351" customFormat="1" x14ac:dyDescent="0.25"/>
    <row r="729" s="351" customFormat="1" x14ac:dyDescent="0.25"/>
    <row r="730" s="351" customFormat="1" x14ac:dyDescent="0.25"/>
    <row r="731" s="351" customFormat="1" x14ac:dyDescent="0.25"/>
    <row r="732" s="351" customFormat="1" x14ac:dyDescent="0.25"/>
    <row r="733" s="351" customFormat="1" x14ac:dyDescent="0.25"/>
    <row r="734" s="351" customFormat="1" x14ac:dyDescent="0.25"/>
    <row r="735" s="351" customFormat="1" x14ac:dyDescent="0.25"/>
    <row r="736" s="351" customFormat="1" x14ac:dyDescent="0.25"/>
    <row r="737" s="351" customFormat="1" x14ac:dyDescent="0.25"/>
    <row r="738" s="351" customFormat="1" x14ac:dyDescent="0.25"/>
    <row r="739" s="351" customFormat="1" x14ac:dyDescent="0.25"/>
    <row r="740" s="351" customFormat="1" x14ac:dyDescent="0.25"/>
    <row r="741" s="351" customFormat="1" x14ac:dyDescent="0.25"/>
    <row r="742" s="351" customFormat="1" x14ac:dyDescent="0.25"/>
    <row r="743" s="351" customFormat="1" x14ac:dyDescent="0.25"/>
    <row r="744" s="351" customFormat="1" x14ac:dyDescent="0.25"/>
    <row r="745" s="351" customFormat="1" x14ac:dyDescent="0.25"/>
    <row r="746" s="351" customFormat="1" x14ac:dyDescent="0.25"/>
    <row r="747" s="351" customFormat="1" x14ac:dyDescent="0.25"/>
    <row r="748" s="351" customFormat="1" x14ac:dyDescent="0.25"/>
    <row r="749" s="351" customFormat="1" x14ac:dyDescent="0.25"/>
    <row r="750" s="351" customFormat="1" x14ac:dyDescent="0.25"/>
    <row r="751" s="351" customFormat="1" x14ac:dyDescent="0.25"/>
    <row r="752" s="351" customFormat="1" x14ac:dyDescent="0.25"/>
    <row r="753" s="351" customFormat="1" x14ac:dyDescent="0.25"/>
    <row r="754" s="351" customFormat="1" x14ac:dyDescent="0.25"/>
    <row r="755" s="351" customFormat="1" x14ac:dyDescent="0.25"/>
    <row r="756" s="351" customFormat="1" x14ac:dyDescent="0.25"/>
    <row r="757" s="351" customFormat="1" x14ac:dyDescent="0.25"/>
    <row r="758" s="351" customFormat="1" x14ac:dyDescent="0.25"/>
    <row r="759" s="351" customFormat="1" x14ac:dyDescent="0.25"/>
    <row r="760" s="351" customFormat="1" x14ac:dyDescent="0.25"/>
    <row r="761" s="351" customFormat="1" x14ac:dyDescent="0.25"/>
    <row r="762" s="351" customFormat="1" x14ac:dyDescent="0.25"/>
    <row r="763" s="351" customFormat="1" x14ac:dyDescent="0.25"/>
    <row r="764" s="351" customFormat="1" x14ac:dyDescent="0.25"/>
    <row r="765" s="351" customFormat="1" x14ac:dyDescent="0.25"/>
    <row r="766" s="351" customFormat="1" x14ac:dyDescent="0.25"/>
    <row r="767" s="351" customFormat="1" x14ac:dyDescent="0.25"/>
    <row r="768" s="351" customFormat="1" x14ac:dyDescent="0.25"/>
    <row r="769" s="351" customFormat="1" x14ac:dyDescent="0.25"/>
    <row r="770" s="351" customFormat="1" x14ac:dyDescent="0.25"/>
    <row r="771" s="351" customFormat="1" x14ac:dyDescent="0.25"/>
    <row r="772" s="351" customFormat="1" x14ac:dyDescent="0.25"/>
    <row r="773" s="351" customFormat="1" x14ac:dyDescent="0.25"/>
    <row r="774" s="351" customFormat="1" x14ac:dyDescent="0.25"/>
    <row r="775" s="351" customFormat="1" x14ac:dyDescent="0.25"/>
    <row r="776" s="351" customFormat="1" x14ac:dyDescent="0.25"/>
    <row r="777" s="351" customFormat="1" x14ac:dyDescent="0.25"/>
    <row r="778" s="351" customFormat="1" x14ac:dyDescent="0.25"/>
    <row r="779" s="351" customFormat="1" x14ac:dyDescent="0.25"/>
    <row r="780" s="351" customFormat="1" x14ac:dyDescent="0.25"/>
    <row r="781" s="351" customFormat="1" x14ac:dyDescent="0.25"/>
    <row r="782" s="351" customFormat="1" x14ac:dyDescent="0.25"/>
    <row r="783" s="351" customFormat="1" x14ac:dyDescent="0.25"/>
    <row r="784" s="351" customFormat="1" x14ac:dyDescent="0.25"/>
    <row r="785" s="351" customFormat="1" x14ac:dyDescent="0.25"/>
    <row r="786" s="351" customFormat="1" x14ac:dyDescent="0.25"/>
    <row r="787" s="351" customFormat="1" x14ac:dyDescent="0.25"/>
    <row r="788" s="351" customFormat="1" x14ac:dyDescent="0.25"/>
    <row r="789" s="351" customFormat="1" x14ac:dyDescent="0.25"/>
    <row r="790" s="351" customFormat="1" x14ac:dyDescent="0.25"/>
    <row r="791" s="351" customFormat="1" x14ac:dyDescent="0.25"/>
    <row r="792" s="351" customFormat="1" x14ac:dyDescent="0.25"/>
    <row r="793" s="351" customFormat="1" x14ac:dyDescent="0.25"/>
    <row r="794" s="351" customFormat="1" x14ac:dyDescent="0.25"/>
    <row r="795" s="351" customFormat="1" x14ac:dyDescent="0.25"/>
    <row r="796" s="351" customFormat="1" x14ac:dyDescent="0.25"/>
    <row r="797" s="351" customFormat="1" x14ac:dyDescent="0.25"/>
    <row r="798" s="351" customFormat="1" x14ac:dyDescent="0.25"/>
    <row r="799" s="351" customFormat="1" x14ac:dyDescent="0.25"/>
    <row r="800" s="351" customFormat="1" x14ac:dyDescent="0.25"/>
    <row r="801" s="351" customFormat="1" x14ac:dyDescent="0.25"/>
    <row r="802" s="351" customFormat="1" x14ac:dyDescent="0.25"/>
    <row r="803" s="351" customFormat="1" x14ac:dyDescent="0.25"/>
    <row r="804" s="351" customFormat="1" x14ac:dyDescent="0.25"/>
    <row r="805" s="351" customFormat="1" x14ac:dyDescent="0.25"/>
    <row r="806" s="351" customFormat="1" x14ac:dyDescent="0.25"/>
    <row r="807" s="351" customFormat="1" x14ac:dyDescent="0.25"/>
    <row r="808" s="351" customFormat="1" x14ac:dyDescent="0.25"/>
    <row r="809" s="351" customFormat="1" x14ac:dyDescent="0.25"/>
    <row r="810" s="351" customFormat="1" x14ac:dyDescent="0.25"/>
    <row r="811" s="351" customFormat="1" x14ac:dyDescent="0.25"/>
    <row r="812" s="351" customFormat="1" x14ac:dyDescent="0.25"/>
    <row r="813" s="351" customFormat="1" x14ac:dyDescent="0.25"/>
    <row r="814" s="351" customFormat="1" x14ac:dyDescent="0.25"/>
    <row r="815" s="351" customFormat="1" x14ac:dyDescent="0.25"/>
    <row r="816" s="351" customFormat="1" x14ac:dyDescent="0.25"/>
    <row r="817" s="351" customFormat="1" x14ac:dyDescent="0.25"/>
    <row r="818" s="351" customFormat="1" x14ac:dyDescent="0.25"/>
    <row r="819" s="351" customFormat="1" x14ac:dyDescent="0.25"/>
    <row r="820" s="351" customFormat="1" x14ac:dyDescent="0.25"/>
    <row r="821" s="351" customFormat="1" x14ac:dyDescent="0.25"/>
    <row r="822" s="351" customFormat="1" x14ac:dyDescent="0.25"/>
    <row r="823" s="351" customFormat="1" x14ac:dyDescent="0.25"/>
    <row r="824" s="351" customFormat="1" x14ac:dyDescent="0.25"/>
    <row r="825" s="351" customFormat="1" x14ac:dyDescent="0.25"/>
    <row r="826" s="351" customFormat="1" x14ac:dyDescent="0.25"/>
    <row r="827" s="351" customFormat="1" x14ac:dyDescent="0.25"/>
    <row r="828" s="351" customFormat="1" x14ac:dyDescent="0.25"/>
    <row r="829" s="351" customFormat="1" x14ac:dyDescent="0.25"/>
    <row r="830" s="351" customFormat="1" x14ac:dyDescent="0.25"/>
    <row r="831" s="351" customFormat="1" x14ac:dyDescent="0.25"/>
    <row r="832" s="351" customFormat="1" x14ac:dyDescent="0.25"/>
    <row r="833" s="351" customFormat="1" x14ac:dyDescent="0.25"/>
    <row r="834" s="351" customFormat="1" x14ac:dyDescent="0.25"/>
    <row r="835" s="351" customFormat="1" x14ac:dyDescent="0.25"/>
    <row r="836" s="351" customFormat="1" x14ac:dyDescent="0.25"/>
    <row r="837" s="351" customFormat="1" x14ac:dyDescent="0.25"/>
    <row r="838" s="351" customFormat="1" x14ac:dyDescent="0.25"/>
    <row r="839" s="351" customFormat="1" x14ac:dyDescent="0.25"/>
    <row r="840" s="351" customFormat="1" x14ac:dyDescent="0.25"/>
    <row r="841" s="351" customFormat="1" x14ac:dyDescent="0.25"/>
    <row r="842" s="351" customFormat="1" x14ac:dyDescent="0.25"/>
    <row r="843" s="351" customFormat="1" x14ac:dyDescent="0.25"/>
    <row r="844" s="351" customFormat="1" x14ac:dyDescent="0.25"/>
    <row r="845" s="351" customFormat="1" x14ac:dyDescent="0.25"/>
    <row r="846" s="351" customFormat="1" x14ac:dyDescent="0.25"/>
    <row r="847" s="351" customFormat="1" x14ac:dyDescent="0.25"/>
    <row r="848" s="351" customFormat="1" x14ac:dyDescent="0.25"/>
    <row r="849" s="351" customFormat="1" x14ac:dyDescent="0.25"/>
    <row r="850" s="351" customFormat="1" x14ac:dyDescent="0.25"/>
    <row r="851" s="351" customFormat="1" x14ac:dyDescent="0.25"/>
    <row r="852" s="351" customFormat="1" x14ac:dyDescent="0.25"/>
    <row r="853" s="351" customFormat="1" x14ac:dyDescent="0.25"/>
    <row r="854" s="351" customFormat="1" x14ac:dyDescent="0.25"/>
    <row r="855" s="351" customFormat="1" x14ac:dyDescent="0.25"/>
    <row r="856" s="351" customFormat="1" x14ac:dyDescent="0.25"/>
    <row r="857" s="351" customFormat="1" x14ac:dyDescent="0.25"/>
    <row r="858" s="351" customFormat="1" x14ac:dyDescent="0.25"/>
    <row r="859" s="351" customFormat="1" x14ac:dyDescent="0.25"/>
    <row r="860" s="351" customFormat="1" x14ac:dyDescent="0.25"/>
    <row r="861" s="351" customFormat="1" x14ac:dyDescent="0.25"/>
    <row r="862" s="351" customFormat="1" x14ac:dyDescent="0.25"/>
    <row r="863" s="351" customFormat="1" x14ac:dyDescent="0.25"/>
    <row r="864" s="351" customFormat="1" x14ac:dyDescent="0.25"/>
    <row r="865" s="351" customFormat="1" x14ac:dyDescent="0.25"/>
    <row r="866" s="351" customFormat="1" x14ac:dyDescent="0.25"/>
    <row r="867" s="351" customFormat="1" x14ac:dyDescent="0.25"/>
    <row r="868" s="351" customFormat="1" x14ac:dyDescent="0.25"/>
    <row r="869" s="351" customFormat="1" x14ac:dyDescent="0.25"/>
    <row r="870" s="351" customFormat="1" x14ac:dyDescent="0.25"/>
    <row r="871" s="351" customFormat="1" x14ac:dyDescent="0.25"/>
    <row r="872" s="351" customFormat="1" x14ac:dyDescent="0.25"/>
    <row r="873" s="351" customFormat="1" x14ac:dyDescent="0.25"/>
    <row r="874" s="351" customFormat="1" x14ac:dyDescent="0.25"/>
    <row r="875" s="351" customFormat="1" x14ac:dyDescent="0.25"/>
    <row r="876" s="351" customFormat="1" x14ac:dyDescent="0.25"/>
    <row r="877" s="351" customFormat="1" x14ac:dyDescent="0.25"/>
    <row r="878" s="351" customFormat="1" x14ac:dyDescent="0.25"/>
    <row r="879" s="351" customFormat="1" x14ac:dyDescent="0.25"/>
    <row r="880" s="351" customFormat="1" x14ac:dyDescent="0.25"/>
    <row r="881" s="351" customFormat="1" x14ac:dyDescent="0.25"/>
    <row r="882" s="351" customFormat="1" x14ac:dyDescent="0.25"/>
    <row r="883" s="351" customFormat="1" x14ac:dyDescent="0.25"/>
    <row r="884" s="351" customFormat="1" x14ac:dyDescent="0.25"/>
    <row r="885" s="351" customFormat="1" x14ac:dyDescent="0.25"/>
    <row r="886" s="351" customFormat="1" x14ac:dyDescent="0.25"/>
    <row r="887" s="351" customFormat="1" x14ac:dyDescent="0.25"/>
    <row r="888" s="351" customFormat="1" x14ac:dyDescent="0.25"/>
    <row r="889" s="351" customFormat="1" x14ac:dyDescent="0.25"/>
    <row r="890" s="351" customFormat="1" x14ac:dyDescent="0.25"/>
    <row r="891" s="351" customFormat="1" x14ac:dyDescent="0.25"/>
    <row r="892" s="351" customFormat="1" x14ac:dyDescent="0.25"/>
    <row r="893" s="351" customFormat="1" x14ac:dyDescent="0.25"/>
    <row r="894" s="351" customFormat="1" x14ac:dyDescent="0.25"/>
    <row r="895" s="351" customFormat="1" x14ac:dyDescent="0.25"/>
    <row r="896" s="351" customFormat="1" x14ac:dyDescent="0.25"/>
    <row r="897" s="351" customFormat="1" x14ac:dyDescent="0.25"/>
    <row r="898" s="351" customFormat="1" x14ac:dyDescent="0.25"/>
    <row r="899" s="351" customFormat="1" x14ac:dyDescent="0.25"/>
    <row r="900" s="351" customFormat="1" x14ac:dyDescent="0.25"/>
    <row r="901" s="351" customFormat="1" x14ac:dyDescent="0.25"/>
    <row r="902" s="351" customFormat="1" x14ac:dyDescent="0.25"/>
    <row r="903" s="351" customFormat="1" x14ac:dyDescent="0.25"/>
    <row r="904" s="351" customFormat="1" x14ac:dyDescent="0.25"/>
    <row r="905" s="351" customFormat="1" x14ac:dyDescent="0.25"/>
    <row r="906" s="351" customFormat="1" x14ac:dyDescent="0.25"/>
    <row r="907" s="351" customFormat="1" x14ac:dyDescent="0.25"/>
    <row r="908" s="351" customFormat="1" x14ac:dyDescent="0.25"/>
    <row r="909" s="351" customFormat="1" x14ac:dyDescent="0.25"/>
    <row r="910" s="351" customFormat="1" x14ac:dyDescent="0.25"/>
    <row r="911" s="351" customFormat="1" x14ac:dyDescent="0.25"/>
    <row r="912" s="351" customFormat="1" x14ac:dyDescent="0.25"/>
    <row r="913" s="351" customFormat="1" x14ac:dyDescent="0.25"/>
    <row r="914" s="351" customFormat="1" x14ac:dyDescent="0.25"/>
    <row r="915" s="351" customFormat="1" x14ac:dyDescent="0.25"/>
    <row r="916" s="351" customFormat="1" x14ac:dyDescent="0.25"/>
    <row r="917" s="351" customFormat="1" x14ac:dyDescent="0.25"/>
    <row r="918" s="351" customFormat="1" x14ac:dyDescent="0.25"/>
    <row r="919" s="351" customFormat="1" x14ac:dyDescent="0.25"/>
    <row r="920" s="351" customFormat="1" x14ac:dyDescent="0.25"/>
    <row r="921" s="351" customFormat="1" x14ac:dyDescent="0.25"/>
    <row r="922" s="351" customFormat="1" x14ac:dyDescent="0.25"/>
    <row r="923" s="351" customFormat="1" x14ac:dyDescent="0.25"/>
    <row r="924" s="351" customFormat="1" x14ac:dyDescent="0.25"/>
    <row r="925" s="351" customFormat="1" x14ac:dyDescent="0.25"/>
    <row r="926" s="351" customFormat="1" x14ac:dyDescent="0.25"/>
    <row r="927" s="351" customFormat="1" x14ac:dyDescent="0.25"/>
    <row r="928" s="351" customFormat="1" x14ac:dyDescent="0.25"/>
    <row r="929" s="351" customFormat="1" x14ac:dyDescent="0.25"/>
    <row r="930" s="351" customFormat="1" x14ac:dyDescent="0.25"/>
    <row r="931" s="351" customFormat="1" x14ac:dyDescent="0.25"/>
    <row r="932" s="351" customFormat="1" x14ac:dyDescent="0.25"/>
    <row r="933" s="351" customFormat="1" x14ac:dyDescent="0.25"/>
    <row r="934" s="351" customFormat="1" x14ac:dyDescent="0.25"/>
    <row r="935" s="351" customFormat="1" x14ac:dyDescent="0.25"/>
    <row r="936" s="351" customFormat="1" x14ac:dyDescent="0.25"/>
    <row r="937" s="351" customFormat="1" x14ac:dyDescent="0.25"/>
    <row r="938" s="351" customFormat="1" x14ac:dyDescent="0.25"/>
    <row r="939" s="351" customFormat="1" x14ac:dyDescent="0.25"/>
    <row r="940" s="351" customFormat="1" x14ac:dyDescent="0.25"/>
    <row r="941" s="351" customFormat="1" x14ac:dyDescent="0.25"/>
    <row r="942" s="351" customFormat="1" x14ac:dyDescent="0.25"/>
    <row r="943" s="351" customFormat="1" x14ac:dyDescent="0.25"/>
    <row r="944" s="351" customFormat="1" x14ac:dyDescent="0.25"/>
    <row r="945" s="351" customFormat="1" x14ac:dyDescent="0.25"/>
    <row r="946" s="351" customFormat="1" x14ac:dyDescent="0.25"/>
    <row r="947" s="351" customFormat="1" x14ac:dyDescent="0.25"/>
    <row r="948" s="351" customFormat="1" x14ac:dyDescent="0.25"/>
    <row r="949" s="351" customFormat="1" x14ac:dyDescent="0.25"/>
    <row r="950" s="351" customFormat="1" x14ac:dyDescent="0.25"/>
    <row r="951" s="351" customFormat="1" x14ac:dyDescent="0.25"/>
    <row r="952" s="351" customFormat="1" x14ac:dyDescent="0.25"/>
    <row r="953" s="351" customFormat="1" x14ac:dyDescent="0.25"/>
    <row r="954" s="351" customFormat="1" x14ac:dyDescent="0.25"/>
    <row r="955" s="351" customFormat="1" x14ac:dyDescent="0.25"/>
    <row r="956" s="351" customFormat="1" x14ac:dyDescent="0.25"/>
    <row r="957" s="351" customFormat="1" x14ac:dyDescent="0.25"/>
    <row r="958" s="351" customFormat="1" x14ac:dyDescent="0.25"/>
    <row r="959" s="351" customFormat="1" x14ac:dyDescent="0.25"/>
    <row r="960" s="351" customFormat="1" x14ac:dyDescent="0.25"/>
    <row r="961" s="351" customFormat="1" x14ac:dyDescent="0.25"/>
    <row r="962" s="351" customFormat="1" x14ac:dyDescent="0.25"/>
    <row r="963" s="351" customFormat="1" x14ac:dyDescent="0.25"/>
    <row r="964" s="351" customFormat="1" x14ac:dyDescent="0.25"/>
    <row r="965" s="351" customFormat="1" x14ac:dyDescent="0.25"/>
    <row r="966" s="351" customFormat="1" x14ac:dyDescent="0.25"/>
    <row r="967" s="351" customFormat="1" x14ac:dyDescent="0.25"/>
    <row r="968" s="351" customFormat="1" x14ac:dyDescent="0.25"/>
    <row r="969" s="351" customFormat="1" x14ac:dyDescent="0.25"/>
    <row r="970" s="351" customFormat="1" x14ac:dyDescent="0.25"/>
    <row r="971" s="351" customFormat="1" x14ac:dyDescent="0.25"/>
    <row r="972" s="351" customFormat="1" x14ac:dyDescent="0.25"/>
    <row r="973" s="351" customFormat="1" x14ac:dyDescent="0.25"/>
    <row r="974" s="351" customFormat="1" x14ac:dyDescent="0.25"/>
    <row r="975" s="351" customFormat="1" x14ac:dyDescent="0.25"/>
    <row r="976" s="351" customFormat="1" x14ac:dyDescent="0.25"/>
    <row r="977" s="351" customFormat="1" x14ac:dyDescent="0.25"/>
    <row r="978" s="351" customFormat="1" x14ac:dyDescent="0.25"/>
    <row r="979" s="351" customFormat="1" x14ac:dyDescent="0.25"/>
    <row r="980" s="351" customFormat="1" x14ac:dyDescent="0.25"/>
    <row r="981" s="351" customFormat="1" x14ac:dyDescent="0.25"/>
    <row r="982" s="351" customFormat="1" x14ac:dyDescent="0.25"/>
    <row r="983" s="351" customFormat="1" x14ac:dyDescent="0.25"/>
    <row r="984" s="351" customFormat="1" x14ac:dyDescent="0.25"/>
    <row r="985" s="351" customFormat="1" x14ac:dyDescent="0.25"/>
    <row r="986" s="351" customFormat="1" x14ac:dyDescent="0.25"/>
    <row r="987" s="351" customFormat="1" x14ac:dyDescent="0.25"/>
    <row r="988" s="351" customFormat="1" x14ac:dyDescent="0.25"/>
    <row r="989" s="351" customFormat="1" x14ac:dyDescent="0.25"/>
    <row r="990" s="351" customFormat="1" x14ac:dyDescent="0.25"/>
    <row r="991" s="351" customFormat="1" x14ac:dyDescent="0.25"/>
    <row r="992" s="351" customFormat="1" x14ac:dyDescent="0.25"/>
    <row r="993" s="351" customFormat="1" x14ac:dyDescent="0.25"/>
    <row r="994" s="351" customFormat="1" x14ac:dyDescent="0.25"/>
    <row r="995" s="351" customFormat="1" x14ac:dyDescent="0.25"/>
    <row r="996" s="351" customFormat="1" x14ac:dyDescent="0.25"/>
    <row r="997" s="351" customFormat="1" x14ac:dyDescent="0.25"/>
    <row r="998" s="351" customFormat="1" x14ac:dyDescent="0.25"/>
    <row r="999" s="351" customFormat="1" x14ac:dyDescent="0.25"/>
    <row r="1000" s="351" customFormat="1" x14ac:dyDescent="0.25"/>
    <row r="1001" s="351" customFormat="1" x14ac:dyDescent="0.25"/>
    <row r="1002" s="351" customFormat="1" x14ac:dyDescent="0.25"/>
    <row r="1003" s="351" customFormat="1" x14ac:dyDescent="0.25"/>
    <row r="1004" s="351" customFormat="1" x14ac:dyDescent="0.25"/>
    <row r="1005" s="351" customFormat="1" x14ac:dyDescent="0.25"/>
    <row r="1006" s="351" customFormat="1" x14ac:dyDescent="0.25"/>
    <row r="1007" s="351" customFormat="1" x14ac:dyDescent="0.25"/>
    <row r="1008" s="351" customFormat="1" x14ac:dyDescent="0.25"/>
    <row r="1009" s="351" customFormat="1" x14ac:dyDescent="0.25"/>
    <row r="1010" s="351" customFormat="1" x14ac:dyDescent="0.25"/>
    <row r="1011" s="351" customFormat="1" x14ac:dyDescent="0.25"/>
    <row r="1012" s="351" customFormat="1" x14ac:dyDescent="0.25"/>
    <row r="1013" s="351" customFormat="1" x14ac:dyDescent="0.25"/>
    <row r="1014" s="351" customFormat="1" x14ac:dyDescent="0.25"/>
    <row r="1015" s="351" customFormat="1" x14ac:dyDescent="0.25"/>
    <row r="1016" s="351" customFormat="1" x14ac:dyDescent="0.25"/>
    <row r="1017" s="351" customFormat="1" x14ac:dyDescent="0.25"/>
    <row r="1018" s="351" customFormat="1" x14ac:dyDescent="0.25"/>
    <row r="1019" s="351" customFormat="1" x14ac:dyDescent="0.25"/>
    <row r="1020" s="351" customFormat="1" x14ac:dyDescent="0.25"/>
    <row r="1021" s="351" customFormat="1" x14ac:dyDescent="0.25"/>
    <row r="1022" s="351" customFormat="1" x14ac:dyDescent="0.25"/>
    <row r="1023" s="351" customFormat="1" x14ac:dyDescent="0.25"/>
    <row r="1024" s="351" customFormat="1" x14ac:dyDescent="0.25"/>
    <row r="1025" s="351" customFormat="1" x14ac:dyDescent="0.25"/>
    <row r="1026" s="351" customFormat="1" x14ac:dyDescent="0.25"/>
    <row r="1027" s="351" customFormat="1" x14ac:dyDescent="0.25"/>
    <row r="1028" s="351" customFormat="1" x14ac:dyDescent="0.25"/>
    <row r="1029" s="351" customFormat="1" x14ac:dyDescent="0.25"/>
    <row r="1030" s="351" customFormat="1" x14ac:dyDescent="0.25"/>
    <row r="1031" s="351" customFormat="1" x14ac:dyDescent="0.25"/>
    <row r="1032" s="351" customFormat="1" x14ac:dyDescent="0.25"/>
    <row r="1033" s="351" customFormat="1" x14ac:dyDescent="0.25"/>
    <row r="1034" s="351" customFormat="1" x14ac:dyDescent="0.25"/>
    <row r="1035" s="351" customFormat="1" x14ac:dyDescent="0.25"/>
    <row r="1036" s="351" customFormat="1" x14ac:dyDescent="0.25"/>
    <row r="1037" s="351" customFormat="1" x14ac:dyDescent="0.25"/>
    <row r="1038" s="351" customFormat="1" x14ac:dyDescent="0.25"/>
    <row r="1039" s="351" customFormat="1" x14ac:dyDescent="0.25"/>
    <row r="1040" s="351" customFormat="1" x14ac:dyDescent="0.25"/>
    <row r="1041" s="351" customFormat="1" x14ac:dyDescent="0.25"/>
    <row r="1042" s="351" customFormat="1" x14ac:dyDescent="0.25"/>
    <row r="1043" s="351" customFormat="1" x14ac:dyDescent="0.25"/>
    <row r="1044" s="351" customFormat="1" x14ac:dyDescent="0.25"/>
    <row r="1045" s="351" customFormat="1" x14ac:dyDescent="0.25"/>
    <row r="1046" s="351" customFormat="1" x14ac:dyDescent="0.25"/>
    <row r="1047" s="351" customFormat="1" x14ac:dyDescent="0.25"/>
    <row r="1048" s="351" customFormat="1" x14ac:dyDescent="0.25"/>
    <row r="1049" s="351" customFormat="1" x14ac:dyDescent="0.25"/>
    <row r="1050" s="351" customFormat="1" x14ac:dyDescent="0.25"/>
    <row r="1051" s="351" customFormat="1" x14ac:dyDescent="0.25"/>
    <row r="1052" s="351" customFormat="1" x14ac:dyDescent="0.25"/>
    <row r="1053" s="351" customFormat="1" x14ac:dyDescent="0.25"/>
    <row r="1054" s="351" customFormat="1" x14ac:dyDescent="0.25"/>
    <row r="1055" s="351" customFormat="1" x14ac:dyDescent="0.25"/>
    <row r="1056" s="351" customFormat="1" x14ac:dyDescent="0.25"/>
    <row r="1057" s="351" customFormat="1" x14ac:dyDescent="0.25"/>
    <row r="1058" s="351" customFormat="1" x14ac:dyDescent="0.25"/>
    <row r="1059" s="351" customFormat="1" x14ac:dyDescent="0.25"/>
    <row r="1060" s="351" customFormat="1" x14ac:dyDescent="0.25"/>
    <row r="1061" s="351" customFormat="1" x14ac:dyDescent="0.25"/>
    <row r="1062" s="351" customFormat="1" x14ac:dyDescent="0.25"/>
    <row r="1063" s="351" customFormat="1" x14ac:dyDescent="0.25"/>
    <row r="1064" s="351" customFormat="1" x14ac:dyDescent="0.25"/>
    <row r="1065" s="351" customFormat="1" x14ac:dyDescent="0.25"/>
    <row r="1066" s="351" customFormat="1" x14ac:dyDescent="0.25"/>
    <row r="1067" s="351" customFormat="1" x14ac:dyDescent="0.25"/>
    <row r="1068" s="351" customFormat="1" x14ac:dyDescent="0.25"/>
    <row r="1069" s="351" customFormat="1" x14ac:dyDescent="0.25"/>
    <row r="1070" s="351" customFormat="1" x14ac:dyDescent="0.25"/>
    <row r="1071" s="351" customFormat="1" x14ac:dyDescent="0.25"/>
    <row r="1072" s="351" customFormat="1" x14ac:dyDescent="0.25"/>
    <row r="1073" s="351" customFormat="1" x14ac:dyDescent="0.25"/>
    <row r="1074" s="351" customFormat="1" x14ac:dyDescent="0.25"/>
    <row r="1075" s="351" customFormat="1" x14ac:dyDescent="0.25"/>
    <row r="1076" s="351" customFormat="1" x14ac:dyDescent="0.25"/>
    <row r="1077" s="351" customFormat="1" x14ac:dyDescent="0.25"/>
    <row r="1078" s="351" customFormat="1" x14ac:dyDescent="0.25"/>
    <row r="1079" s="351" customFormat="1" x14ac:dyDescent="0.25"/>
    <row r="1080" s="351" customFormat="1" x14ac:dyDescent="0.25"/>
    <row r="1081" s="351" customFormat="1" x14ac:dyDescent="0.25"/>
    <row r="1082" s="351" customFormat="1" x14ac:dyDescent="0.25"/>
    <row r="1083" s="351" customFormat="1" x14ac:dyDescent="0.25"/>
    <row r="1084" s="351" customFormat="1" x14ac:dyDescent="0.25"/>
    <row r="1085" s="351" customFormat="1" x14ac:dyDescent="0.25"/>
    <row r="1086" s="351" customFormat="1" x14ac:dyDescent="0.25"/>
    <row r="1087" s="351" customFormat="1" x14ac:dyDescent="0.25"/>
    <row r="1088" s="351" customFormat="1" x14ac:dyDescent="0.25"/>
    <row r="1089" s="351" customFormat="1" x14ac:dyDescent="0.25"/>
    <row r="1090" s="351" customFormat="1" x14ac:dyDescent="0.25"/>
    <row r="1091" s="351" customFormat="1" x14ac:dyDescent="0.25"/>
    <row r="1092" s="351" customFormat="1" x14ac:dyDescent="0.25"/>
    <row r="1093" s="351" customFormat="1" x14ac:dyDescent="0.25"/>
    <row r="1094" s="351" customFormat="1" x14ac:dyDescent="0.25"/>
    <row r="1095" s="351" customFormat="1" x14ac:dyDescent="0.25"/>
    <row r="1096" s="351" customFormat="1" x14ac:dyDescent="0.25"/>
    <row r="1097" s="351" customFormat="1" x14ac:dyDescent="0.25"/>
    <row r="1098" s="351" customFormat="1" x14ac:dyDescent="0.25"/>
    <row r="1099" s="351" customFormat="1" x14ac:dyDescent="0.25"/>
    <row r="1100" s="351" customFormat="1" x14ac:dyDescent="0.25"/>
    <row r="1101" s="351" customFormat="1" x14ac:dyDescent="0.25"/>
    <row r="1102" s="351" customFormat="1" x14ac:dyDescent="0.25"/>
    <row r="1103" s="351" customFormat="1" x14ac:dyDescent="0.25"/>
    <row r="1104" s="351" customFormat="1" x14ac:dyDescent="0.25"/>
    <row r="1105" s="351" customFormat="1" x14ac:dyDescent="0.25"/>
    <row r="1106" s="351" customFormat="1" x14ac:dyDescent="0.25"/>
    <row r="1107" s="351" customFormat="1" x14ac:dyDescent="0.25"/>
    <row r="1108" s="351" customFormat="1" x14ac:dyDescent="0.25"/>
    <row r="1109" s="351" customFormat="1" x14ac:dyDescent="0.25"/>
    <row r="1110" s="351" customFormat="1" x14ac:dyDescent="0.25"/>
    <row r="1111" s="351" customFormat="1" x14ac:dyDescent="0.25"/>
    <row r="1112" s="351" customFormat="1" x14ac:dyDescent="0.25"/>
    <row r="1113" s="351" customFormat="1" x14ac:dyDescent="0.25"/>
    <row r="1114" s="351" customFormat="1" x14ac:dyDescent="0.25"/>
    <row r="1115" s="351" customFormat="1" x14ac:dyDescent="0.25"/>
    <row r="1116" s="351" customFormat="1" x14ac:dyDescent="0.25"/>
    <row r="1117" s="351" customFormat="1" x14ac:dyDescent="0.25"/>
    <row r="1118" s="351" customFormat="1" x14ac:dyDescent="0.25"/>
    <row r="1119" s="351" customFormat="1" x14ac:dyDescent="0.25"/>
    <row r="1120" s="351" customFormat="1" x14ac:dyDescent="0.25"/>
    <row r="1121" s="351" customFormat="1" x14ac:dyDescent="0.25"/>
    <row r="1122" s="351" customFormat="1" x14ac:dyDescent="0.25"/>
    <row r="1123" s="351" customFormat="1" x14ac:dyDescent="0.25"/>
    <row r="1124" s="351" customFormat="1" x14ac:dyDescent="0.25"/>
    <row r="1125" s="351" customFormat="1" x14ac:dyDescent="0.25"/>
    <row r="1126" s="351" customFormat="1" x14ac:dyDescent="0.25"/>
    <row r="1127" s="351" customFormat="1" x14ac:dyDescent="0.25"/>
    <row r="1128" s="351" customFormat="1" x14ac:dyDescent="0.25"/>
    <row r="1129" s="351" customFormat="1" x14ac:dyDescent="0.25"/>
    <row r="1130" s="351" customFormat="1" x14ac:dyDescent="0.25"/>
    <row r="1131" s="351" customFormat="1" x14ac:dyDescent="0.25"/>
    <row r="1132" s="351" customFormat="1" x14ac:dyDescent="0.25"/>
    <row r="1133" s="351" customFormat="1" x14ac:dyDescent="0.25"/>
    <row r="1134" s="351" customFormat="1" x14ac:dyDescent="0.25"/>
    <row r="1135" s="351" customFormat="1" x14ac:dyDescent="0.25"/>
    <row r="1136" s="351" customFormat="1" x14ac:dyDescent="0.25"/>
    <row r="1137" s="351" customFormat="1" x14ac:dyDescent="0.25"/>
    <row r="1138" s="351" customFormat="1" x14ac:dyDescent="0.25"/>
    <row r="1139" s="351" customFormat="1" x14ac:dyDescent="0.25"/>
    <row r="1140" s="351" customFormat="1" x14ac:dyDescent="0.25"/>
    <row r="1141" s="351" customFormat="1" x14ac:dyDescent="0.25"/>
    <row r="1142" s="351" customFormat="1" x14ac:dyDescent="0.25"/>
    <row r="1143" s="351" customFormat="1" x14ac:dyDescent="0.25"/>
    <row r="1144" s="351" customFormat="1" x14ac:dyDescent="0.25"/>
    <row r="1145" s="351" customFormat="1" x14ac:dyDescent="0.25"/>
    <row r="1146" s="351" customFormat="1" x14ac:dyDescent="0.25"/>
    <row r="1147" s="351" customFormat="1" x14ac:dyDescent="0.25"/>
    <row r="1148" s="351" customFormat="1" x14ac:dyDescent="0.25"/>
    <row r="1149" s="351" customFormat="1" x14ac:dyDescent="0.25"/>
    <row r="1150" s="351" customFormat="1" x14ac:dyDescent="0.25"/>
    <row r="1151" s="351" customFormat="1" x14ac:dyDescent="0.25"/>
    <row r="1152" s="351" customFormat="1" x14ac:dyDescent="0.25"/>
    <row r="1153" s="351" customFormat="1" x14ac:dyDescent="0.25"/>
    <row r="1154" s="351" customFormat="1" x14ac:dyDescent="0.25"/>
    <row r="1155" s="351" customFormat="1" x14ac:dyDescent="0.25"/>
    <row r="1156" s="351" customFormat="1" x14ac:dyDescent="0.25"/>
    <row r="1157" s="351" customFormat="1" x14ac:dyDescent="0.25"/>
    <row r="1158" s="351" customFormat="1" x14ac:dyDescent="0.25"/>
    <row r="1159" s="351" customFormat="1" x14ac:dyDescent="0.25"/>
    <row r="1160" s="351" customFormat="1" x14ac:dyDescent="0.25"/>
    <row r="1161" s="351" customFormat="1" x14ac:dyDescent="0.25"/>
    <row r="1162" s="351" customFormat="1" x14ac:dyDescent="0.25"/>
    <row r="1163" s="351" customFormat="1" x14ac:dyDescent="0.25"/>
    <row r="1164" s="351" customFormat="1" x14ac:dyDescent="0.25"/>
    <row r="1165" s="351" customFormat="1" x14ac:dyDescent="0.25"/>
    <row r="1166" s="351" customFormat="1" x14ac:dyDescent="0.25"/>
    <row r="1167" s="351" customFormat="1" x14ac:dyDescent="0.25"/>
    <row r="1168" s="351" customFormat="1" x14ac:dyDescent="0.25"/>
    <row r="1169" s="351" customFormat="1" x14ac:dyDescent="0.25"/>
    <row r="1170" s="351" customFormat="1" x14ac:dyDescent="0.25"/>
    <row r="1171" s="351" customFormat="1" x14ac:dyDescent="0.25"/>
    <row r="1172" s="351" customFormat="1" x14ac:dyDescent="0.25"/>
    <row r="1173" s="351" customFormat="1" x14ac:dyDescent="0.25"/>
    <row r="1174" s="351" customFormat="1" x14ac:dyDescent="0.25"/>
    <row r="1175" s="351" customFormat="1" x14ac:dyDescent="0.25"/>
    <row r="1176" s="351" customFormat="1" x14ac:dyDescent="0.25"/>
    <row r="1177" s="351" customFormat="1" x14ac:dyDescent="0.25"/>
    <row r="1178" s="351" customFormat="1" x14ac:dyDescent="0.25"/>
    <row r="1179" s="351" customFormat="1" x14ac:dyDescent="0.25"/>
    <row r="1180" s="351" customFormat="1" x14ac:dyDescent="0.25"/>
    <row r="1181" s="351" customFormat="1" x14ac:dyDescent="0.25"/>
    <row r="1182" s="351" customFormat="1" x14ac:dyDescent="0.25"/>
    <row r="1183" s="351" customFormat="1" x14ac:dyDescent="0.25"/>
    <row r="1184" s="351" customFormat="1" x14ac:dyDescent="0.25"/>
    <row r="1185" s="351" customFormat="1" x14ac:dyDescent="0.25"/>
    <row r="1186" s="351" customFormat="1" x14ac:dyDescent="0.25"/>
    <row r="1187" s="351" customFormat="1" x14ac:dyDescent="0.25"/>
    <row r="1188" s="351" customFormat="1" x14ac:dyDescent="0.25"/>
    <row r="1189" s="351" customFormat="1" x14ac:dyDescent="0.25"/>
    <row r="1190" s="351" customFormat="1" x14ac:dyDescent="0.25"/>
    <row r="1191" s="351" customFormat="1" x14ac:dyDescent="0.25"/>
    <row r="1192" s="351" customFormat="1" x14ac:dyDescent="0.25"/>
    <row r="1193" s="351" customFormat="1" x14ac:dyDescent="0.25"/>
    <row r="1194" s="351" customFormat="1" x14ac:dyDescent="0.25"/>
    <row r="1195" s="351" customFormat="1" x14ac:dyDescent="0.25"/>
    <row r="1196" s="351" customFormat="1" x14ac:dyDescent="0.25"/>
    <row r="1197" s="351" customFormat="1" x14ac:dyDescent="0.25"/>
    <row r="1198" s="351" customFormat="1" x14ac:dyDescent="0.25"/>
    <row r="1199" s="351" customFormat="1" x14ac:dyDescent="0.25"/>
    <row r="1200" s="351" customFormat="1" x14ac:dyDescent="0.25"/>
    <row r="1201" s="351" customFormat="1" x14ac:dyDescent="0.25"/>
    <row r="1202" s="351" customFormat="1" x14ac:dyDescent="0.25"/>
    <row r="1203" s="351" customFormat="1" x14ac:dyDescent="0.25"/>
    <row r="1204" s="351" customFormat="1" x14ac:dyDescent="0.25"/>
    <row r="1205" s="351" customFormat="1" x14ac:dyDescent="0.25"/>
    <row r="1206" s="351" customFormat="1" x14ac:dyDescent="0.25"/>
    <row r="1207" s="351" customFormat="1" x14ac:dyDescent="0.25"/>
    <row r="1208" s="351" customFormat="1" x14ac:dyDescent="0.25"/>
    <row r="1209" s="351" customFormat="1" x14ac:dyDescent="0.25"/>
    <row r="1210" s="351" customFormat="1" x14ac:dyDescent="0.25"/>
    <row r="1211" s="351" customFormat="1" x14ac:dyDescent="0.25"/>
    <row r="1212" s="351" customFormat="1" x14ac:dyDescent="0.25"/>
    <row r="1213" s="351" customFormat="1" x14ac:dyDescent="0.25"/>
    <row r="1214" s="351" customFormat="1" x14ac:dyDescent="0.25"/>
    <row r="1215" s="351" customFormat="1" x14ac:dyDescent="0.25"/>
    <row r="1216" s="351" customFormat="1" x14ac:dyDescent="0.25"/>
    <row r="1217" s="351" customFormat="1" x14ac:dyDescent="0.25"/>
    <row r="1218" s="351" customFormat="1" x14ac:dyDescent="0.25"/>
    <row r="1219" s="351" customFormat="1" x14ac:dyDescent="0.25"/>
    <row r="1220" s="351" customFormat="1" x14ac:dyDescent="0.25"/>
    <row r="1221" s="351" customFormat="1" x14ac:dyDescent="0.25"/>
    <row r="1222" s="351" customFormat="1" x14ac:dyDescent="0.25"/>
    <row r="1223" s="351" customFormat="1" x14ac:dyDescent="0.25"/>
    <row r="1224" s="351" customFormat="1" x14ac:dyDescent="0.25"/>
    <row r="1225" s="351" customFormat="1" x14ac:dyDescent="0.25"/>
    <row r="1226" s="351" customFormat="1" x14ac:dyDescent="0.25"/>
    <row r="1227" s="351" customFormat="1" x14ac:dyDescent="0.25"/>
    <row r="1228" s="351" customFormat="1" x14ac:dyDescent="0.25"/>
    <row r="1229" s="351" customFormat="1" x14ac:dyDescent="0.25"/>
    <row r="1230" s="351" customFormat="1" x14ac:dyDescent="0.25"/>
    <row r="1231" s="351" customFormat="1" x14ac:dyDescent="0.25"/>
    <row r="1232" s="351" customFormat="1" x14ac:dyDescent="0.25"/>
    <row r="1233" s="351" customFormat="1" x14ac:dyDescent="0.25"/>
    <row r="1234" s="351" customFormat="1" x14ac:dyDescent="0.25"/>
    <row r="1235" s="351" customFormat="1" x14ac:dyDescent="0.25"/>
    <row r="1236" s="351" customFormat="1" x14ac:dyDescent="0.25"/>
    <row r="1237" s="351" customFormat="1" x14ac:dyDescent="0.25"/>
    <row r="1238" s="351" customFormat="1" x14ac:dyDescent="0.25"/>
    <row r="1239" s="351" customFormat="1" x14ac:dyDescent="0.25"/>
    <row r="1240" s="351" customFormat="1" x14ac:dyDescent="0.25"/>
    <row r="1241" s="351" customFormat="1" x14ac:dyDescent="0.25"/>
    <row r="1242" s="351" customFormat="1" x14ac:dyDescent="0.25"/>
    <row r="1243" s="351" customFormat="1" x14ac:dyDescent="0.25"/>
    <row r="1244" s="351" customFormat="1" x14ac:dyDescent="0.25"/>
    <row r="1245" s="351" customFormat="1" x14ac:dyDescent="0.25"/>
    <row r="1246" s="351" customFormat="1" x14ac:dyDescent="0.25"/>
    <row r="1247" s="351" customFormat="1" x14ac:dyDescent="0.25"/>
    <row r="1248" s="351" customFormat="1" x14ac:dyDescent="0.25"/>
    <row r="1249" s="351" customFormat="1" x14ac:dyDescent="0.25"/>
    <row r="1250" s="351" customFormat="1" x14ac:dyDescent="0.25"/>
    <row r="1251" s="351" customFormat="1" x14ac:dyDescent="0.25"/>
    <row r="1252" s="351" customFormat="1" x14ac:dyDescent="0.25"/>
    <row r="1253" s="351" customFormat="1" x14ac:dyDescent="0.25"/>
    <row r="1254" s="351" customFormat="1" x14ac:dyDescent="0.25"/>
    <row r="1255" s="351" customFormat="1" x14ac:dyDescent="0.25"/>
    <row r="1256" s="351" customFormat="1" x14ac:dyDescent="0.25"/>
    <row r="1257" s="351" customFormat="1" x14ac:dyDescent="0.25"/>
    <row r="1258" s="351" customFormat="1" x14ac:dyDescent="0.25"/>
    <row r="1259" s="351" customFormat="1" x14ac:dyDescent="0.25"/>
    <row r="1260" s="351" customFormat="1" x14ac:dyDescent="0.25"/>
    <row r="1261" s="351" customFormat="1" x14ac:dyDescent="0.25"/>
    <row r="1262" s="351" customFormat="1" x14ac:dyDescent="0.25"/>
    <row r="1263" s="351" customFormat="1" x14ac:dyDescent="0.25"/>
    <row r="1264" s="351" customFormat="1" x14ac:dyDescent="0.25"/>
    <row r="1265" s="351" customFormat="1" x14ac:dyDescent="0.25"/>
    <row r="1266" s="351" customFormat="1" x14ac:dyDescent="0.25"/>
    <row r="1267" s="351" customFormat="1" x14ac:dyDescent="0.25"/>
    <row r="1268" s="351" customFormat="1" x14ac:dyDescent="0.25"/>
    <row r="1269" s="351" customFormat="1" x14ac:dyDescent="0.25"/>
    <row r="1270" s="351" customFormat="1" x14ac:dyDescent="0.25"/>
    <row r="1271" s="351" customFormat="1" x14ac:dyDescent="0.25"/>
    <row r="1272" s="351" customFormat="1" x14ac:dyDescent="0.25"/>
    <row r="1273" s="351" customFormat="1" x14ac:dyDescent="0.25"/>
    <row r="1274" s="351" customFormat="1" x14ac:dyDescent="0.25"/>
    <row r="1275" s="351" customFormat="1" x14ac:dyDescent="0.25"/>
    <row r="1276" s="351" customFormat="1" x14ac:dyDescent="0.25"/>
    <row r="1277" s="351" customFormat="1" x14ac:dyDescent="0.25"/>
    <row r="1278" s="351" customFormat="1" x14ac:dyDescent="0.25"/>
    <row r="1279" s="351" customFormat="1" x14ac:dyDescent="0.25"/>
    <row r="1280" s="351" customFormat="1" x14ac:dyDescent="0.25"/>
    <row r="1281" s="351" customFormat="1" x14ac:dyDescent="0.25"/>
    <row r="1282" s="351" customFormat="1" x14ac:dyDescent="0.25"/>
    <row r="1283" s="351" customFormat="1" x14ac:dyDescent="0.25"/>
    <row r="1284" s="351" customFormat="1" x14ac:dyDescent="0.25"/>
    <row r="1285" s="351" customFormat="1" x14ac:dyDescent="0.25"/>
    <row r="1286" s="351" customFormat="1" x14ac:dyDescent="0.25"/>
    <row r="1287" s="351" customFormat="1" x14ac:dyDescent="0.25"/>
    <row r="1288" s="351" customFormat="1" x14ac:dyDescent="0.25"/>
    <row r="1289" s="351" customFormat="1" x14ac:dyDescent="0.25"/>
    <row r="1290" s="351" customFormat="1" x14ac:dyDescent="0.25"/>
    <row r="1291" s="351" customFormat="1" x14ac:dyDescent="0.25"/>
    <row r="1292" s="351" customFormat="1" x14ac:dyDescent="0.25"/>
    <row r="1293" s="351" customFormat="1" x14ac:dyDescent="0.25"/>
    <row r="1294" s="351" customFormat="1" x14ac:dyDescent="0.25"/>
    <row r="1295" s="351" customFormat="1" x14ac:dyDescent="0.25"/>
    <row r="1296" s="351" customFormat="1" x14ac:dyDescent="0.25"/>
    <row r="1297" s="351" customFormat="1" x14ac:dyDescent="0.25"/>
    <row r="1298" s="351" customFormat="1" x14ac:dyDescent="0.25"/>
    <row r="1299" s="351" customFormat="1" x14ac:dyDescent="0.25"/>
    <row r="1300" s="351" customFormat="1" x14ac:dyDescent="0.25"/>
    <row r="1301" s="351" customFormat="1" x14ac:dyDescent="0.25"/>
    <row r="1302" s="351" customFormat="1" x14ac:dyDescent="0.25"/>
    <row r="1303" s="351" customFormat="1" x14ac:dyDescent="0.25"/>
    <row r="1304" s="351" customFormat="1" x14ac:dyDescent="0.25"/>
    <row r="1305" s="351" customFormat="1" x14ac:dyDescent="0.25"/>
    <row r="1306" s="351" customFormat="1" x14ac:dyDescent="0.25"/>
    <row r="1307" s="351" customFormat="1" x14ac:dyDescent="0.25"/>
    <row r="1308" s="351" customFormat="1" x14ac:dyDescent="0.25"/>
    <row r="1309" s="351" customFormat="1" x14ac:dyDescent="0.25"/>
    <row r="1310" s="351" customFormat="1" x14ac:dyDescent="0.25"/>
    <row r="1311" s="351" customFormat="1" x14ac:dyDescent="0.25"/>
    <row r="1312" s="351" customFormat="1" x14ac:dyDescent="0.25"/>
    <row r="1313" s="351" customFormat="1" x14ac:dyDescent="0.25"/>
    <row r="1314" s="351" customFormat="1" x14ac:dyDescent="0.25"/>
    <row r="1315" s="351" customFormat="1" x14ac:dyDescent="0.25"/>
    <row r="1316" s="351" customFormat="1" x14ac:dyDescent="0.25"/>
    <row r="1317" s="351" customFormat="1" x14ac:dyDescent="0.25"/>
    <row r="1318" s="351" customFormat="1" x14ac:dyDescent="0.25"/>
    <row r="1319" s="351" customFormat="1" x14ac:dyDescent="0.25"/>
    <row r="1320" s="351" customFormat="1" x14ac:dyDescent="0.25"/>
    <row r="1321" s="351" customFormat="1" x14ac:dyDescent="0.25"/>
    <row r="1322" s="351" customFormat="1" x14ac:dyDescent="0.25"/>
    <row r="1323" s="351" customFormat="1" x14ac:dyDescent="0.25"/>
    <row r="1324" s="351" customFormat="1" x14ac:dyDescent="0.25"/>
    <row r="1325" s="351" customFormat="1" x14ac:dyDescent="0.25"/>
    <row r="1326" s="351" customFormat="1" x14ac:dyDescent="0.25"/>
    <row r="1327" s="351" customFormat="1" x14ac:dyDescent="0.25"/>
    <row r="1328" s="351" customFormat="1" x14ac:dyDescent="0.25"/>
    <row r="1329" s="351" customFormat="1" x14ac:dyDescent="0.25"/>
    <row r="1330" s="351" customFormat="1" x14ac:dyDescent="0.25"/>
    <row r="1331" s="351" customFormat="1" x14ac:dyDescent="0.25"/>
    <row r="1332" s="351" customFormat="1" x14ac:dyDescent="0.25"/>
    <row r="1333" s="351" customFormat="1" x14ac:dyDescent="0.25"/>
    <row r="1334" s="351" customFormat="1" x14ac:dyDescent="0.25"/>
    <row r="1335" s="351" customFormat="1" x14ac:dyDescent="0.25"/>
    <row r="1336" s="351" customFormat="1" x14ac:dyDescent="0.25"/>
    <row r="1337" s="351" customFormat="1" x14ac:dyDescent="0.25"/>
    <row r="1338" s="351" customFormat="1" x14ac:dyDescent="0.25"/>
    <row r="1339" s="351" customFormat="1" x14ac:dyDescent="0.25"/>
    <row r="1340" s="351" customFormat="1" x14ac:dyDescent="0.25"/>
    <row r="1341" s="351" customFormat="1" x14ac:dyDescent="0.25"/>
    <row r="1342" s="351" customFormat="1" x14ac:dyDescent="0.25"/>
    <row r="1343" s="351" customFormat="1" x14ac:dyDescent="0.25"/>
    <row r="1344" s="351" customFormat="1" x14ac:dyDescent="0.25"/>
    <row r="1345" s="351" customFormat="1" x14ac:dyDescent="0.25"/>
    <row r="1346" s="351" customFormat="1" x14ac:dyDescent="0.25"/>
    <row r="1347" s="351" customFormat="1" x14ac:dyDescent="0.25"/>
    <row r="1348" s="351" customFormat="1" x14ac:dyDescent="0.25"/>
    <row r="1349" s="351" customFormat="1" x14ac:dyDescent="0.25"/>
    <row r="1350" s="351" customFormat="1" x14ac:dyDescent="0.25"/>
    <row r="1351" s="351" customFormat="1" x14ac:dyDescent="0.25"/>
    <row r="1352" s="351" customFormat="1" x14ac:dyDescent="0.25"/>
    <row r="1353" s="351" customFormat="1" x14ac:dyDescent="0.25"/>
    <row r="1354" s="351" customFormat="1" x14ac:dyDescent="0.25"/>
    <row r="1355" s="351" customFormat="1" x14ac:dyDescent="0.25"/>
    <row r="1356" s="351" customFormat="1" x14ac:dyDescent="0.25"/>
    <row r="1357" s="351" customFormat="1" x14ac:dyDescent="0.25"/>
    <row r="1358" s="351" customFormat="1" x14ac:dyDescent="0.25"/>
    <row r="1359" s="351" customFormat="1" x14ac:dyDescent="0.25"/>
    <row r="1360" s="351" customFormat="1" x14ac:dyDescent="0.25"/>
    <row r="1361" s="351" customFormat="1" x14ac:dyDescent="0.25"/>
    <row r="1362" s="351" customFormat="1" x14ac:dyDescent="0.25"/>
    <row r="1363" s="351" customFormat="1" x14ac:dyDescent="0.25"/>
    <row r="1364" s="351" customFormat="1" x14ac:dyDescent="0.25"/>
    <row r="1365" s="351" customFormat="1" x14ac:dyDescent="0.25"/>
    <row r="1366" s="351" customFormat="1" x14ac:dyDescent="0.25"/>
    <row r="1367" s="351" customFormat="1" x14ac:dyDescent="0.25"/>
    <row r="1368" s="351" customFormat="1" x14ac:dyDescent="0.25"/>
    <row r="1369" s="351" customFormat="1" x14ac:dyDescent="0.25"/>
    <row r="1370" s="351" customFormat="1" x14ac:dyDescent="0.25"/>
    <row r="1371" s="351" customFormat="1" x14ac:dyDescent="0.25"/>
    <row r="1372" s="351" customFormat="1" x14ac:dyDescent="0.25"/>
    <row r="1373" s="351" customFormat="1" x14ac:dyDescent="0.25"/>
    <row r="1374" s="351" customFormat="1" x14ac:dyDescent="0.25"/>
    <row r="1375" s="351" customFormat="1" x14ac:dyDescent="0.25"/>
    <row r="1376" s="351" customFormat="1" x14ac:dyDescent="0.25"/>
    <row r="1377" s="351" customFormat="1" x14ac:dyDescent="0.25"/>
    <row r="1378" s="351" customFormat="1" x14ac:dyDescent="0.25"/>
    <row r="1379" s="351" customFormat="1" x14ac:dyDescent="0.25"/>
    <row r="1380" s="351" customFormat="1" x14ac:dyDescent="0.25"/>
    <row r="1381" s="351" customFormat="1" x14ac:dyDescent="0.25"/>
    <row r="1382" s="351" customFormat="1" x14ac:dyDescent="0.25"/>
    <row r="1383" s="351" customFormat="1" x14ac:dyDescent="0.25"/>
    <row r="1384" s="351" customFormat="1" x14ac:dyDescent="0.25"/>
    <row r="1385" s="351" customFormat="1" x14ac:dyDescent="0.25"/>
    <row r="1386" s="351" customFormat="1" x14ac:dyDescent="0.25"/>
    <row r="1387" s="351" customFormat="1" x14ac:dyDescent="0.25"/>
    <row r="1388" s="351" customFormat="1" x14ac:dyDescent="0.25"/>
    <row r="1389" s="351" customFormat="1" x14ac:dyDescent="0.25"/>
    <row r="1390" s="351" customFormat="1" x14ac:dyDescent="0.25"/>
    <row r="1391" s="351" customFormat="1" x14ac:dyDescent="0.25"/>
    <row r="1392" s="351" customFormat="1" x14ac:dyDescent="0.25"/>
    <row r="1393" s="351" customFormat="1" x14ac:dyDescent="0.25"/>
    <row r="1394" s="351" customFormat="1" x14ac:dyDescent="0.25"/>
    <row r="1395" s="351" customFormat="1" x14ac:dyDescent="0.25"/>
    <row r="1396" s="351" customFormat="1" x14ac:dyDescent="0.25"/>
    <row r="1397" s="351" customFormat="1" x14ac:dyDescent="0.25"/>
    <row r="1398" s="351" customFormat="1" x14ac:dyDescent="0.25"/>
    <row r="1399" s="351" customFormat="1" x14ac:dyDescent="0.25"/>
    <row r="1400" s="351" customFormat="1" x14ac:dyDescent="0.25"/>
    <row r="1401" s="351" customFormat="1" x14ac:dyDescent="0.25"/>
    <row r="1402" s="351" customFormat="1" x14ac:dyDescent="0.25"/>
    <row r="1403" s="351" customFormat="1" x14ac:dyDescent="0.25"/>
    <row r="1404" s="351" customFormat="1" x14ac:dyDescent="0.25"/>
    <row r="1405" s="351" customFormat="1" x14ac:dyDescent="0.25"/>
    <row r="1406" s="351" customFormat="1" x14ac:dyDescent="0.25"/>
    <row r="1407" s="351" customFormat="1" x14ac:dyDescent="0.25"/>
    <row r="1408" s="351" customFormat="1" x14ac:dyDescent="0.25"/>
    <row r="1409" s="351" customFormat="1" x14ac:dyDescent="0.25"/>
    <row r="1410" s="351" customFormat="1" x14ac:dyDescent="0.25"/>
    <row r="1411" s="351" customFormat="1" x14ac:dyDescent="0.25"/>
    <row r="1412" s="351" customFormat="1" x14ac:dyDescent="0.25"/>
    <row r="1413" s="351" customFormat="1" x14ac:dyDescent="0.25"/>
    <row r="1414" s="351" customFormat="1" x14ac:dyDescent="0.25"/>
    <row r="1415" s="351" customFormat="1" x14ac:dyDescent="0.25"/>
    <row r="1416" s="351" customFormat="1" x14ac:dyDescent="0.25"/>
    <row r="1417" s="351" customFormat="1" x14ac:dyDescent="0.25"/>
    <row r="1418" s="351" customFormat="1" x14ac:dyDescent="0.25"/>
    <row r="1419" s="351" customFormat="1" x14ac:dyDescent="0.25"/>
    <row r="1420" s="351" customFormat="1" x14ac:dyDescent="0.25"/>
    <row r="1421" s="351" customFormat="1" x14ac:dyDescent="0.25"/>
    <row r="1422" s="351" customFormat="1" x14ac:dyDescent="0.25"/>
    <row r="1423" s="351" customFormat="1" x14ac:dyDescent="0.25"/>
    <row r="1424" s="351" customFormat="1" x14ac:dyDescent="0.25"/>
    <row r="1425" s="351" customFormat="1" x14ac:dyDescent="0.25"/>
    <row r="1426" s="351" customFormat="1" x14ac:dyDescent="0.25"/>
    <row r="1427" s="351" customFormat="1" x14ac:dyDescent="0.25"/>
    <row r="1428" s="351" customFormat="1" x14ac:dyDescent="0.25"/>
    <row r="1429" s="351" customFormat="1" x14ac:dyDescent="0.25"/>
    <row r="1430" s="351" customFormat="1" x14ac:dyDescent="0.25"/>
    <row r="1431" s="351" customFormat="1" x14ac:dyDescent="0.25"/>
    <row r="1432" s="351" customFormat="1" x14ac:dyDescent="0.25"/>
    <row r="1433" s="351" customFormat="1" x14ac:dyDescent="0.25"/>
    <row r="1434" s="351" customFormat="1" x14ac:dyDescent="0.25"/>
    <row r="1435" s="351" customFormat="1" x14ac:dyDescent="0.25"/>
    <row r="1436" s="351" customFormat="1" x14ac:dyDescent="0.25"/>
    <row r="1437" s="351" customFormat="1" x14ac:dyDescent="0.25"/>
    <row r="1438" s="351" customFormat="1" x14ac:dyDescent="0.25"/>
    <row r="1439" s="351" customFormat="1" x14ac:dyDescent="0.25"/>
    <row r="1440" s="351" customFormat="1" x14ac:dyDescent="0.25"/>
    <row r="1441" s="351" customFormat="1" x14ac:dyDescent="0.25"/>
    <row r="1442" s="351" customFormat="1" x14ac:dyDescent="0.25"/>
    <row r="1443" s="351" customFormat="1" x14ac:dyDescent="0.25"/>
    <row r="1444" s="351" customFormat="1" x14ac:dyDescent="0.25"/>
    <row r="1445" s="351" customFormat="1" x14ac:dyDescent="0.25"/>
    <row r="1446" s="351" customFormat="1" x14ac:dyDescent="0.25"/>
    <row r="1447" s="351" customFormat="1" x14ac:dyDescent="0.25"/>
    <row r="1448" s="351" customFormat="1" x14ac:dyDescent="0.25"/>
    <row r="1449" s="351" customFormat="1" x14ac:dyDescent="0.25"/>
    <row r="1450" s="351" customFormat="1" x14ac:dyDescent="0.25"/>
    <row r="1451" s="351" customFormat="1" x14ac:dyDescent="0.25"/>
    <row r="1452" s="351" customFormat="1" x14ac:dyDescent="0.25"/>
    <row r="1453" s="351" customFormat="1" x14ac:dyDescent="0.25"/>
    <row r="1454" s="351" customFormat="1" x14ac:dyDescent="0.25"/>
    <row r="1455" s="351" customFormat="1" x14ac:dyDescent="0.25"/>
    <row r="1456" s="351" customFormat="1" x14ac:dyDescent="0.25"/>
    <row r="1457" s="351" customFormat="1" x14ac:dyDescent="0.25"/>
    <row r="1458" s="351" customFormat="1" x14ac:dyDescent="0.25"/>
    <row r="1459" s="351" customFormat="1" x14ac:dyDescent="0.25"/>
    <row r="1460" s="351" customFormat="1" x14ac:dyDescent="0.25"/>
    <row r="1461" s="351" customFormat="1" x14ac:dyDescent="0.25"/>
    <row r="1462" s="351" customFormat="1" x14ac:dyDescent="0.25"/>
    <row r="1463" s="351" customFormat="1" x14ac:dyDescent="0.25"/>
    <row r="1464" s="351" customFormat="1" x14ac:dyDescent="0.25"/>
    <row r="1465" s="351" customFormat="1" x14ac:dyDescent="0.25"/>
    <row r="1466" s="351" customFormat="1" x14ac:dyDescent="0.25"/>
    <row r="1467" s="351" customFormat="1" x14ac:dyDescent="0.25"/>
    <row r="1468" s="351" customFormat="1" x14ac:dyDescent="0.25"/>
    <row r="1469" s="351" customFormat="1" x14ac:dyDescent="0.25"/>
    <row r="1470" s="351" customFormat="1" x14ac:dyDescent="0.25"/>
    <row r="1471" s="351" customFormat="1" x14ac:dyDescent="0.25"/>
    <row r="1472" s="351" customFormat="1" x14ac:dyDescent="0.25"/>
    <row r="1473" s="351" customFormat="1" x14ac:dyDescent="0.25"/>
    <row r="1474" s="351" customFormat="1" x14ac:dyDescent="0.25"/>
    <row r="1475" s="351" customFormat="1" x14ac:dyDescent="0.25"/>
    <row r="1476" s="351" customFormat="1" x14ac:dyDescent="0.25"/>
    <row r="1477" s="351" customFormat="1" x14ac:dyDescent="0.25"/>
    <row r="1478" s="351" customFormat="1" x14ac:dyDescent="0.25"/>
    <row r="1479" s="351" customFormat="1" x14ac:dyDescent="0.25"/>
    <row r="1480" s="351" customFormat="1" x14ac:dyDescent="0.25"/>
    <row r="1481" s="351" customFormat="1" x14ac:dyDescent="0.25"/>
    <row r="1482" s="351" customFormat="1" x14ac:dyDescent="0.25"/>
    <row r="1483" s="351" customFormat="1" x14ac:dyDescent="0.25"/>
    <row r="1484" s="351" customFormat="1" x14ac:dyDescent="0.25"/>
    <row r="1485" s="351" customFormat="1" x14ac:dyDescent="0.25"/>
    <row r="1486" s="351" customFormat="1" x14ac:dyDescent="0.25"/>
    <row r="1487" s="351" customFormat="1" x14ac:dyDescent="0.25"/>
    <row r="1488" s="351" customFormat="1" x14ac:dyDescent="0.25"/>
    <row r="1489" s="351" customFormat="1" x14ac:dyDescent="0.25"/>
    <row r="1490" s="351" customFormat="1" x14ac:dyDescent="0.25"/>
    <row r="1491" s="351" customFormat="1" x14ac:dyDescent="0.25"/>
    <row r="1492" s="351" customFormat="1" x14ac:dyDescent="0.25"/>
    <row r="1493" s="351" customFormat="1" x14ac:dyDescent="0.25"/>
    <row r="1494" s="351" customFormat="1" x14ac:dyDescent="0.25"/>
    <row r="1495" s="351" customFormat="1" x14ac:dyDescent="0.25"/>
    <row r="1496" s="351" customFormat="1" x14ac:dyDescent="0.25"/>
    <row r="1497" s="351" customFormat="1" x14ac:dyDescent="0.25"/>
    <row r="1498" s="351" customFormat="1" x14ac:dyDescent="0.25"/>
    <row r="1499" s="351" customFormat="1" x14ac:dyDescent="0.25"/>
    <row r="1500" s="351" customFormat="1" x14ac:dyDescent="0.25"/>
    <row r="1501" s="351" customFormat="1" x14ac:dyDescent="0.25"/>
    <row r="1502" s="351" customFormat="1" x14ac:dyDescent="0.25"/>
    <row r="1503" s="351" customFormat="1" x14ac:dyDescent="0.25"/>
    <row r="1504" s="351" customFormat="1" x14ac:dyDescent="0.25"/>
    <row r="1505" s="351" customFormat="1" x14ac:dyDescent="0.25"/>
    <row r="1506" s="351" customFormat="1" x14ac:dyDescent="0.25"/>
    <row r="1507" s="351" customFormat="1" x14ac:dyDescent="0.25"/>
    <row r="1508" s="351" customFormat="1" x14ac:dyDescent="0.25"/>
    <row r="1509" s="351" customFormat="1" x14ac:dyDescent="0.25"/>
    <row r="1510" s="351" customFormat="1" x14ac:dyDescent="0.25"/>
    <row r="1511" s="351" customFormat="1" x14ac:dyDescent="0.25"/>
    <row r="1512" s="351" customFormat="1" x14ac:dyDescent="0.25"/>
    <row r="1513" s="351" customFormat="1" x14ac:dyDescent="0.25"/>
    <row r="1514" s="351" customFormat="1" x14ac:dyDescent="0.25"/>
    <row r="1515" s="351" customFormat="1" x14ac:dyDescent="0.25"/>
    <row r="1516" s="351" customFormat="1" x14ac:dyDescent="0.25"/>
    <row r="1517" s="351" customFormat="1" x14ac:dyDescent="0.25"/>
    <row r="1518" s="351" customFormat="1" x14ac:dyDescent="0.25"/>
    <row r="1519" s="351" customFormat="1" x14ac:dyDescent="0.25"/>
    <row r="1520" s="351" customFormat="1" x14ac:dyDescent="0.25"/>
    <row r="1521" s="351" customFormat="1" x14ac:dyDescent="0.25"/>
    <row r="1522" s="351" customFormat="1" x14ac:dyDescent="0.25"/>
    <row r="1523" s="351" customFormat="1" x14ac:dyDescent="0.25"/>
    <row r="1524" s="351" customFormat="1" x14ac:dyDescent="0.25"/>
    <row r="1525" s="351" customFormat="1" x14ac:dyDescent="0.25"/>
    <row r="1526" s="351" customFormat="1" x14ac:dyDescent="0.25"/>
    <row r="1527" s="351" customFormat="1" x14ac:dyDescent="0.25"/>
    <row r="1528" s="351" customFormat="1" x14ac:dyDescent="0.25"/>
    <row r="1529" s="351" customFormat="1" x14ac:dyDescent="0.25"/>
    <row r="1530" s="351" customFormat="1" x14ac:dyDescent="0.25"/>
    <row r="1531" s="351" customFormat="1" x14ac:dyDescent="0.25"/>
    <row r="1532" s="351" customFormat="1" x14ac:dyDescent="0.25"/>
    <row r="1533" s="351" customFormat="1" x14ac:dyDescent="0.25"/>
    <row r="1534" s="351" customFormat="1" x14ac:dyDescent="0.25"/>
    <row r="1535" s="351" customFormat="1" x14ac:dyDescent="0.25"/>
    <row r="1536" s="351" customFormat="1" x14ac:dyDescent="0.25"/>
    <row r="1537" s="351" customFormat="1" x14ac:dyDescent="0.25"/>
    <row r="1538" s="351" customFormat="1" x14ac:dyDescent="0.25"/>
    <row r="1539" s="351" customFormat="1" x14ac:dyDescent="0.25"/>
    <row r="1540" s="351" customFormat="1" x14ac:dyDescent="0.25"/>
    <row r="1541" s="351" customFormat="1" x14ac:dyDescent="0.25"/>
    <row r="1542" s="351" customFormat="1" x14ac:dyDescent="0.25"/>
    <row r="1543" s="351" customFormat="1" x14ac:dyDescent="0.25"/>
    <row r="1544" s="351" customFormat="1" x14ac:dyDescent="0.25"/>
    <row r="1545" s="351" customFormat="1" x14ac:dyDescent="0.25"/>
    <row r="1546" s="351" customFormat="1" x14ac:dyDescent="0.25"/>
    <row r="1547" s="351" customFormat="1" x14ac:dyDescent="0.25"/>
    <row r="1548" s="351" customFormat="1" x14ac:dyDescent="0.25"/>
    <row r="1549" s="351" customFormat="1" x14ac:dyDescent="0.25"/>
    <row r="1550" s="351" customFormat="1" x14ac:dyDescent="0.25"/>
    <row r="1551" s="351" customFormat="1" x14ac:dyDescent="0.25"/>
    <row r="1552" s="351" customFormat="1" x14ac:dyDescent="0.25"/>
    <row r="1553" s="351" customFormat="1" x14ac:dyDescent="0.25"/>
    <row r="1554" s="351" customFormat="1" x14ac:dyDescent="0.25"/>
    <row r="1555" s="351" customFormat="1" x14ac:dyDescent="0.25"/>
    <row r="1556" s="351" customFormat="1" x14ac:dyDescent="0.25"/>
    <row r="1557" s="351" customFormat="1" x14ac:dyDescent="0.25"/>
    <row r="1558" s="351" customFormat="1" x14ac:dyDescent="0.25"/>
    <row r="1559" s="351" customFormat="1" x14ac:dyDescent="0.25"/>
    <row r="1560" s="351" customFormat="1" x14ac:dyDescent="0.25"/>
    <row r="1561" s="351" customFormat="1" x14ac:dyDescent="0.25"/>
    <row r="1562" s="351" customFormat="1" x14ac:dyDescent="0.25"/>
    <row r="1563" s="351" customFormat="1" x14ac:dyDescent="0.25"/>
    <row r="1564" s="351" customFormat="1" x14ac:dyDescent="0.25"/>
    <row r="1565" s="351" customFormat="1" x14ac:dyDescent="0.25"/>
    <row r="1566" s="351" customFormat="1" x14ac:dyDescent="0.25"/>
    <row r="1567" s="351" customFormat="1" x14ac:dyDescent="0.25"/>
    <row r="1568" s="351" customFormat="1" x14ac:dyDescent="0.25"/>
    <row r="1569" s="351" customFormat="1" x14ac:dyDescent="0.25"/>
    <row r="1570" s="351" customFormat="1" x14ac:dyDescent="0.25"/>
    <row r="1571" s="351" customFormat="1" x14ac:dyDescent="0.25"/>
    <row r="1572" s="351" customFormat="1" x14ac:dyDescent="0.25"/>
    <row r="1573" s="351" customFormat="1" x14ac:dyDescent="0.25"/>
    <row r="1574" s="351" customFormat="1" x14ac:dyDescent="0.25"/>
    <row r="1575" s="351" customFormat="1" x14ac:dyDescent="0.25"/>
    <row r="1576" s="351" customFormat="1" x14ac:dyDescent="0.25"/>
    <row r="1577" s="351" customFormat="1" x14ac:dyDescent="0.25"/>
    <row r="1578" s="351" customFormat="1" x14ac:dyDescent="0.25"/>
    <row r="1579" s="351" customFormat="1" x14ac:dyDescent="0.25"/>
    <row r="1580" s="351" customFormat="1" x14ac:dyDescent="0.25"/>
    <row r="1581" s="351" customFormat="1" x14ac:dyDescent="0.25"/>
    <row r="1582" s="351" customFormat="1" x14ac:dyDescent="0.25"/>
    <row r="1583" s="351" customFormat="1" x14ac:dyDescent="0.25"/>
    <row r="1584" s="351" customFormat="1" x14ac:dyDescent="0.25"/>
    <row r="1585" s="351" customFormat="1" x14ac:dyDescent="0.25"/>
    <row r="1586" s="351" customFormat="1" x14ac:dyDescent="0.25"/>
    <row r="1587" s="351" customFormat="1" x14ac:dyDescent="0.25"/>
    <row r="1588" s="351" customFormat="1" x14ac:dyDescent="0.25"/>
    <row r="1589" s="351" customFormat="1" x14ac:dyDescent="0.25"/>
    <row r="1590" s="351" customFormat="1" x14ac:dyDescent="0.25"/>
    <row r="1591" s="351" customFormat="1" x14ac:dyDescent="0.25"/>
    <row r="1592" s="351" customFormat="1" x14ac:dyDescent="0.25"/>
    <row r="1593" s="351" customFormat="1" x14ac:dyDescent="0.25"/>
    <row r="1594" s="351" customFormat="1" x14ac:dyDescent="0.25"/>
    <row r="1595" s="351" customFormat="1" x14ac:dyDescent="0.25"/>
    <row r="1596" s="351" customFormat="1" x14ac:dyDescent="0.25"/>
    <row r="1597" s="351" customFormat="1" x14ac:dyDescent="0.25"/>
    <row r="1598" s="351" customFormat="1" x14ac:dyDescent="0.25"/>
    <row r="1599" s="351" customFormat="1" x14ac:dyDescent="0.25"/>
    <row r="1600" s="351" customFormat="1" x14ac:dyDescent="0.25"/>
    <row r="1601" s="351" customFormat="1" x14ac:dyDescent="0.25"/>
    <row r="1602" s="351" customFormat="1" x14ac:dyDescent="0.25"/>
    <row r="1603" s="351" customFormat="1" x14ac:dyDescent="0.25"/>
    <row r="1604" s="351" customFormat="1" x14ac:dyDescent="0.25"/>
    <row r="1605" s="351" customFormat="1" x14ac:dyDescent="0.25"/>
    <row r="1606" s="351" customFormat="1" x14ac:dyDescent="0.25"/>
    <row r="1607" s="351" customFormat="1" x14ac:dyDescent="0.25"/>
    <row r="1608" s="351" customFormat="1" x14ac:dyDescent="0.25"/>
    <row r="1609" s="351" customFormat="1" x14ac:dyDescent="0.25"/>
    <row r="1610" s="351" customFormat="1" x14ac:dyDescent="0.25"/>
    <row r="1611" s="351" customFormat="1" x14ac:dyDescent="0.25"/>
    <row r="1612" s="351" customFormat="1" x14ac:dyDescent="0.25"/>
    <row r="1613" s="351" customFormat="1" x14ac:dyDescent="0.25"/>
    <row r="1614" s="351" customFormat="1" x14ac:dyDescent="0.25"/>
    <row r="1615" s="351" customFormat="1" x14ac:dyDescent="0.25"/>
    <row r="1616" s="351" customFormat="1" x14ac:dyDescent="0.25"/>
    <row r="1617" s="351" customFormat="1" x14ac:dyDescent="0.25"/>
    <row r="1618" s="351" customFormat="1" x14ac:dyDescent="0.25"/>
    <row r="1619" s="351" customFormat="1" x14ac:dyDescent="0.25"/>
    <row r="1620" s="351" customFormat="1" x14ac:dyDescent="0.25"/>
    <row r="1621" s="351" customFormat="1" x14ac:dyDescent="0.25"/>
    <row r="1622" s="351" customFormat="1" x14ac:dyDescent="0.25"/>
    <row r="1623" s="351" customFormat="1" x14ac:dyDescent="0.25"/>
    <row r="1624" s="351" customFormat="1" x14ac:dyDescent="0.25"/>
    <row r="1625" s="351" customFormat="1" x14ac:dyDescent="0.25"/>
    <row r="1626" s="351" customFormat="1" x14ac:dyDescent="0.25"/>
    <row r="1627" s="351" customFormat="1" x14ac:dyDescent="0.25"/>
    <row r="1628" s="351" customFormat="1" x14ac:dyDescent="0.25"/>
    <row r="1629" s="351" customFormat="1" x14ac:dyDescent="0.25"/>
    <row r="1630" s="351" customFormat="1" x14ac:dyDescent="0.25"/>
    <row r="1631" s="351" customFormat="1" x14ac:dyDescent="0.25"/>
    <row r="1632" s="351" customFormat="1" x14ac:dyDescent="0.25"/>
    <row r="1633" s="351" customFormat="1" x14ac:dyDescent="0.25"/>
    <row r="1634" s="351" customFormat="1" x14ac:dyDescent="0.25"/>
    <row r="1635" s="351" customFormat="1" x14ac:dyDescent="0.25"/>
    <row r="1636" s="351" customFormat="1" x14ac:dyDescent="0.25"/>
    <row r="1637" s="351" customFormat="1" x14ac:dyDescent="0.25"/>
    <row r="1638" s="351" customFormat="1" x14ac:dyDescent="0.25"/>
    <row r="1639" s="351" customFormat="1" x14ac:dyDescent="0.25"/>
    <row r="1640" s="351" customFormat="1" x14ac:dyDescent="0.25"/>
    <row r="1641" s="351" customFormat="1" x14ac:dyDescent="0.25"/>
    <row r="1642" s="351" customFormat="1" x14ac:dyDescent="0.25"/>
    <row r="1643" s="351" customFormat="1" x14ac:dyDescent="0.25"/>
    <row r="1644" s="351" customFormat="1" x14ac:dyDescent="0.25"/>
    <row r="1645" s="351" customFormat="1" x14ac:dyDescent="0.25"/>
    <row r="1646" s="351" customFormat="1" x14ac:dyDescent="0.25"/>
    <row r="1647" s="351" customFormat="1" x14ac:dyDescent="0.25"/>
    <row r="1648" s="351" customFormat="1" x14ac:dyDescent="0.25"/>
    <row r="1649" s="351" customFormat="1" x14ac:dyDescent="0.25"/>
    <row r="1650" s="351" customFormat="1" x14ac:dyDescent="0.25"/>
    <row r="1651" s="351" customFormat="1" x14ac:dyDescent="0.25"/>
    <row r="1652" s="351" customFormat="1" x14ac:dyDescent="0.25"/>
    <row r="1653" s="351" customFormat="1" x14ac:dyDescent="0.25"/>
    <row r="1654" s="351" customFormat="1" x14ac:dyDescent="0.25"/>
    <row r="1655" s="351" customFormat="1" x14ac:dyDescent="0.25"/>
    <row r="1656" s="351" customFormat="1" x14ac:dyDescent="0.25"/>
    <row r="1657" s="351" customFormat="1" x14ac:dyDescent="0.25"/>
    <row r="1658" s="351" customFormat="1" x14ac:dyDescent="0.25"/>
    <row r="1659" s="351" customFormat="1" x14ac:dyDescent="0.25"/>
    <row r="1660" s="351" customFormat="1" x14ac:dyDescent="0.25"/>
    <row r="1661" s="351" customFormat="1" x14ac:dyDescent="0.25"/>
    <row r="1662" s="351" customFormat="1" x14ac:dyDescent="0.25"/>
    <row r="1663" s="351" customFormat="1" x14ac:dyDescent="0.25"/>
    <row r="1664" s="351" customFormat="1" x14ac:dyDescent="0.25"/>
    <row r="1665" s="351" customFormat="1" x14ac:dyDescent="0.25"/>
    <row r="1666" s="351" customFormat="1" x14ac:dyDescent="0.25"/>
    <row r="1667" s="351" customFormat="1" x14ac:dyDescent="0.25"/>
    <row r="1668" s="351" customFormat="1" x14ac:dyDescent="0.25"/>
    <row r="1669" s="351" customFormat="1" x14ac:dyDescent="0.25"/>
    <row r="1670" s="351" customFormat="1" x14ac:dyDescent="0.25"/>
    <row r="1671" s="351" customFormat="1" x14ac:dyDescent="0.25"/>
    <row r="1672" s="351" customFormat="1" x14ac:dyDescent="0.25"/>
    <row r="1673" s="351" customFormat="1" x14ac:dyDescent="0.25"/>
    <row r="1674" s="351" customFormat="1" x14ac:dyDescent="0.25"/>
    <row r="1675" s="351" customFormat="1" x14ac:dyDescent="0.25"/>
    <row r="1676" s="351" customFormat="1" x14ac:dyDescent="0.25"/>
    <row r="1677" s="351" customFormat="1" x14ac:dyDescent="0.25"/>
    <row r="1678" s="351" customFormat="1" x14ac:dyDescent="0.25"/>
    <row r="1679" s="351" customFormat="1" x14ac:dyDescent="0.25"/>
    <row r="1680" s="351" customFormat="1" x14ac:dyDescent="0.25"/>
    <row r="1681" s="351" customFormat="1" x14ac:dyDescent="0.25"/>
    <row r="1682" s="351" customFormat="1" x14ac:dyDescent="0.25"/>
    <row r="1683" s="351" customFormat="1" x14ac:dyDescent="0.25"/>
    <row r="1684" s="351" customFormat="1" x14ac:dyDescent="0.25"/>
    <row r="1685" s="351" customFormat="1" x14ac:dyDescent="0.25"/>
    <row r="1686" s="351" customFormat="1" x14ac:dyDescent="0.25"/>
    <row r="1687" s="351" customFormat="1" x14ac:dyDescent="0.25"/>
    <row r="1688" s="351" customFormat="1" x14ac:dyDescent="0.25"/>
    <row r="1689" s="351" customFormat="1" x14ac:dyDescent="0.25"/>
    <row r="1690" s="351" customFormat="1" x14ac:dyDescent="0.25"/>
    <row r="1691" s="351" customFormat="1" x14ac:dyDescent="0.25"/>
    <row r="1692" s="351" customFormat="1" x14ac:dyDescent="0.25"/>
    <row r="1693" s="351" customFormat="1" x14ac:dyDescent="0.25"/>
    <row r="1694" s="351" customFormat="1" x14ac:dyDescent="0.25"/>
    <row r="1695" s="351" customFormat="1" x14ac:dyDescent="0.25"/>
    <row r="1696" s="351" customFormat="1" x14ac:dyDescent="0.25"/>
    <row r="1697" s="351" customFormat="1" x14ac:dyDescent="0.25"/>
    <row r="1698" s="351" customFormat="1" x14ac:dyDescent="0.25"/>
    <row r="1699" s="351" customFormat="1" x14ac:dyDescent="0.25"/>
    <row r="1700" s="351" customFormat="1" x14ac:dyDescent="0.25"/>
    <row r="1701" s="351" customFormat="1" x14ac:dyDescent="0.25"/>
    <row r="1702" s="351" customFormat="1" x14ac:dyDescent="0.25"/>
    <row r="1703" s="351" customFormat="1" x14ac:dyDescent="0.25"/>
    <row r="1704" s="351" customFormat="1" x14ac:dyDescent="0.25"/>
    <row r="1705" s="351" customFormat="1" x14ac:dyDescent="0.25"/>
    <row r="1706" s="351" customFormat="1" x14ac:dyDescent="0.25"/>
    <row r="1707" s="351" customFormat="1" x14ac:dyDescent="0.25"/>
    <row r="1708" s="351" customFormat="1" x14ac:dyDescent="0.25"/>
    <row r="1709" s="351" customFormat="1" x14ac:dyDescent="0.25"/>
    <row r="1710" s="351" customFormat="1" x14ac:dyDescent="0.25"/>
    <row r="1711" s="351" customFormat="1" x14ac:dyDescent="0.25"/>
    <row r="1712" s="351" customFormat="1" x14ac:dyDescent="0.25"/>
    <row r="1713" s="351" customFormat="1" x14ac:dyDescent="0.25"/>
    <row r="1714" s="351" customFormat="1" x14ac:dyDescent="0.25"/>
    <row r="1715" s="351" customFormat="1" x14ac:dyDescent="0.25"/>
    <row r="1716" s="351" customFormat="1" x14ac:dyDescent="0.25"/>
    <row r="1717" s="351" customFormat="1" x14ac:dyDescent="0.25"/>
    <row r="1718" s="351" customFormat="1" x14ac:dyDescent="0.25"/>
    <row r="1719" s="351" customFormat="1" x14ac:dyDescent="0.25"/>
    <row r="1720" s="351" customFormat="1" x14ac:dyDescent="0.25"/>
    <row r="1721" s="351" customFormat="1" x14ac:dyDescent="0.25"/>
    <row r="1722" s="351" customFormat="1" x14ac:dyDescent="0.25"/>
    <row r="1723" s="351" customFormat="1" x14ac:dyDescent="0.25"/>
    <row r="1724" s="351" customFormat="1" x14ac:dyDescent="0.25"/>
    <row r="1725" s="351" customFormat="1" x14ac:dyDescent="0.25"/>
    <row r="1726" s="351" customFormat="1" x14ac:dyDescent="0.25"/>
    <row r="1727" s="351" customFormat="1" x14ac:dyDescent="0.25"/>
    <row r="1728" s="351" customFormat="1" x14ac:dyDescent="0.25"/>
    <row r="1729" s="351" customFormat="1" x14ac:dyDescent="0.25"/>
    <row r="1730" s="351" customFormat="1" x14ac:dyDescent="0.25"/>
    <row r="1731" s="351" customFormat="1" x14ac:dyDescent="0.25"/>
    <row r="1732" s="351" customFormat="1" x14ac:dyDescent="0.25"/>
    <row r="1733" s="351" customFormat="1" x14ac:dyDescent="0.25"/>
    <row r="1734" s="351" customFormat="1" x14ac:dyDescent="0.25"/>
    <row r="1735" s="351" customFormat="1" x14ac:dyDescent="0.25"/>
    <row r="1736" s="351" customFormat="1" x14ac:dyDescent="0.25"/>
    <row r="1737" s="351" customFormat="1" x14ac:dyDescent="0.25"/>
    <row r="1738" s="351" customFormat="1" x14ac:dyDescent="0.25"/>
    <row r="1739" s="351" customFormat="1" x14ac:dyDescent="0.25"/>
    <row r="1740" s="351" customFormat="1" x14ac:dyDescent="0.25"/>
    <row r="1741" s="351" customFormat="1" x14ac:dyDescent="0.25"/>
    <row r="1742" s="351" customFormat="1" x14ac:dyDescent="0.25"/>
    <row r="1743" s="351" customFormat="1" x14ac:dyDescent="0.25"/>
    <row r="1744" s="351" customFormat="1" x14ac:dyDescent="0.25"/>
    <row r="1745" s="351" customFormat="1" x14ac:dyDescent="0.25"/>
    <row r="1746" s="351" customFormat="1" x14ac:dyDescent="0.25"/>
    <row r="1747" s="351" customFormat="1" x14ac:dyDescent="0.25"/>
    <row r="1748" s="351" customFormat="1" x14ac:dyDescent="0.25"/>
    <row r="1749" s="351" customFormat="1" x14ac:dyDescent="0.25"/>
    <row r="1750" s="351" customFormat="1" x14ac:dyDescent="0.25"/>
    <row r="1751" s="351" customFormat="1" x14ac:dyDescent="0.25"/>
    <row r="1752" s="351" customFormat="1" x14ac:dyDescent="0.25"/>
    <row r="1753" s="351" customFormat="1" x14ac:dyDescent="0.25"/>
    <row r="1754" s="351" customFormat="1" x14ac:dyDescent="0.25"/>
    <row r="1755" s="351" customFormat="1" x14ac:dyDescent="0.25"/>
    <row r="1756" s="351" customFormat="1" x14ac:dyDescent="0.25"/>
    <row r="1757" s="351" customFormat="1" x14ac:dyDescent="0.25"/>
    <row r="1758" s="351" customFormat="1" x14ac:dyDescent="0.25"/>
    <row r="1759" s="351" customFormat="1" x14ac:dyDescent="0.25"/>
    <row r="1760" s="351" customFormat="1" x14ac:dyDescent="0.25"/>
    <row r="1761" s="351" customFormat="1" x14ac:dyDescent="0.25"/>
    <row r="1762" s="351" customFormat="1" x14ac:dyDescent="0.25"/>
    <row r="1763" s="351" customFormat="1" x14ac:dyDescent="0.25"/>
    <row r="1764" s="351" customFormat="1" x14ac:dyDescent="0.25"/>
    <row r="1765" s="351" customFormat="1" x14ac:dyDescent="0.25"/>
    <row r="1766" s="351" customFormat="1" x14ac:dyDescent="0.25"/>
    <row r="1767" s="351" customFormat="1" x14ac:dyDescent="0.25"/>
    <row r="1768" s="351" customFormat="1" x14ac:dyDescent="0.25"/>
    <row r="1769" s="351" customFormat="1" x14ac:dyDescent="0.25"/>
    <row r="1770" s="351" customFormat="1" x14ac:dyDescent="0.25"/>
    <row r="1771" s="351" customFormat="1" x14ac:dyDescent="0.25"/>
    <row r="1772" s="351" customFormat="1" x14ac:dyDescent="0.25"/>
    <row r="1773" s="351" customFormat="1" x14ac:dyDescent="0.25"/>
    <row r="1774" s="351" customFormat="1" x14ac:dyDescent="0.25"/>
    <row r="1775" s="351" customFormat="1" x14ac:dyDescent="0.25"/>
    <row r="1776" s="351" customFormat="1" x14ac:dyDescent="0.25"/>
    <row r="1777" spans="2:23" x14ac:dyDescent="0.25">
      <c r="B1777" s="351"/>
      <c r="C1777" s="351"/>
      <c r="D1777" s="351"/>
      <c r="E1777" s="351"/>
      <c r="F1777" s="351"/>
      <c r="G1777" s="351"/>
      <c r="H1777" s="351"/>
      <c r="I1777" s="351"/>
      <c r="J1777" s="351"/>
      <c r="K1777" s="351"/>
      <c r="L1777" s="351"/>
      <c r="N1777" s="351"/>
      <c r="O1777" s="351"/>
      <c r="P1777" s="351"/>
      <c r="Q1777" s="351"/>
      <c r="R1777" s="351"/>
      <c r="S1777" s="351"/>
      <c r="T1777" s="351"/>
      <c r="U1777" s="351"/>
      <c r="V1777" s="351"/>
      <c r="W1777" s="351"/>
    </row>
    <row r="1778" spans="2:23" x14ac:dyDescent="0.25">
      <c r="B1778" s="351"/>
      <c r="C1778" s="351"/>
      <c r="D1778" s="351"/>
      <c r="E1778" s="351"/>
      <c r="F1778" s="351"/>
      <c r="G1778" s="351"/>
      <c r="H1778" s="351"/>
      <c r="I1778" s="351"/>
      <c r="J1778" s="351"/>
      <c r="K1778" s="351"/>
      <c r="L1778" s="351"/>
      <c r="N1778" s="351"/>
      <c r="O1778" s="351"/>
      <c r="P1778" s="351"/>
      <c r="Q1778" s="351"/>
      <c r="R1778" s="351"/>
      <c r="S1778" s="351"/>
      <c r="T1778" s="351"/>
      <c r="U1778" s="351"/>
      <c r="V1778" s="351"/>
      <c r="W1778" s="351"/>
    </row>
    <row r="1779" spans="2:23" x14ac:dyDescent="0.25">
      <c r="B1779" s="351"/>
      <c r="C1779" s="351"/>
      <c r="D1779" s="351"/>
      <c r="E1779" s="351"/>
      <c r="F1779" s="351"/>
      <c r="G1779" s="351"/>
      <c r="H1779" s="351"/>
      <c r="I1779" s="351"/>
      <c r="J1779" s="351"/>
      <c r="K1779" s="351"/>
      <c r="L1779" s="351"/>
      <c r="N1779" s="351"/>
      <c r="O1779" s="351"/>
      <c r="P1779" s="351"/>
      <c r="Q1779" s="351"/>
      <c r="R1779" s="351"/>
      <c r="S1779" s="351"/>
      <c r="T1779" s="351"/>
      <c r="U1779" s="351"/>
      <c r="V1779" s="351"/>
      <c r="W1779" s="351"/>
    </row>
    <row r="1780" spans="2:23" x14ac:dyDescent="0.25">
      <c r="B1780" s="351"/>
      <c r="C1780" s="351"/>
      <c r="D1780" s="351"/>
      <c r="E1780" s="351"/>
      <c r="F1780" s="351"/>
      <c r="G1780" s="351"/>
      <c r="H1780" s="351"/>
      <c r="I1780" s="351"/>
      <c r="J1780" s="351"/>
      <c r="K1780" s="351"/>
      <c r="L1780" s="351"/>
      <c r="N1780" s="351"/>
      <c r="O1780" s="351"/>
      <c r="P1780" s="351"/>
      <c r="Q1780" s="351"/>
      <c r="R1780" s="351"/>
      <c r="S1780" s="351"/>
      <c r="T1780" s="351"/>
      <c r="U1780" s="351"/>
      <c r="V1780" s="351"/>
      <c r="W1780" s="351"/>
    </row>
    <row r="1781" spans="2:23" x14ac:dyDescent="0.25">
      <c r="B1781" s="351"/>
      <c r="C1781" s="351"/>
      <c r="D1781" s="351"/>
      <c r="E1781" s="351"/>
      <c r="F1781" s="351"/>
      <c r="G1781" s="351"/>
      <c r="H1781" s="351"/>
      <c r="I1781" s="351"/>
      <c r="J1781" s="351"/>
      <c r="K1781" s="351"/>
      <c r="L1781" s="351"/>
      <c r="N1781" s="351"/>
      <c r="O1781" s="351"/>
      <c r="P1781" s="351"/>
      <c r="Q1781" s="351"/>
      <c r="R1781" s="351"/>
      <c r="S1781" s="351"/>
      <c r="T1781" s="351"/>
      <c r="U1781" s="351"/>
      <c r="V1781" s="351"/>
      <c r="W1781" s="351"/>
    </row>
    <row r="1782" spans="2:23" x14ac:dyDescent="0.25">
      <c r="B1782" s="351"/>
      <c r="C1782" s="351"/>
      <c r="D1782" s="351"/>
      <c r="E1782" s="351"/>
      <c r="F1782" s="351"/>
      <c r="G1782" s="351"/>
      <c r="H1782" s="351"/>
      <c r="I1782" s="351"/>
      <c r="J1782" s="351"/>
      <c r="K1782" s="351"/>
      <c r="L1782" s="351"/>
      <c r="N1782" s="351"/>
      <c r="O1782" s="351"/>
      <c r="P1782" s="351"/>
      <c r="Q1782" s="351"/>
      <c r="R1782" s="351"/>
      <c r="S1782" s="351"/>
      <c r="T1782" s="351"/>
      <c r="U1782" s="351"/>
      <c r="V1782" s="351"/>
      <c r="W1782" s="351"/>
    </row>
    <row r="1783" spans="2:23" x14ac:dyDescent="0.25">
      <c r="B1783" s="351"/>
      <c r="C1783" s="351"/>
      <c r="D1783" s="351"/>
      <c r="E1783" s="351"/>
      <c r="F1783" s="351"/>
      <c r="G1783" s="351"/>
      <c r="H1783" s="351"/>
      <c r="I1783" s="351"/>
      <c r="J1783" s="351"/>
      <c r="K1783" s="351"/>
      <c r="L1783" s="351"/>
      <c r="N1783" s="351"/>
      <c r="O1783" s="351"/>
      <c r="P1783" s="351"/>
      <c r="Q1783" s="351"/>
      <c r="R1783" s="351"/>
      <c r="S1783" s="351"/>
      <c r="T1783" s="351"/>
      <c r="U1783" s="351"/>
      <c r="V1783" s="351"/>
      <c r="W1783" s="351"/>
    </row>
    <row r="1784" spans="2:23" x14ac:dyDescent="0.25">
      <c r="B1784" s="351"/>
      <c r="C1784" s="351"/>
      <c r="D1784" s="351"/>
      <c r="E1784" s="351"/>
      <c r="F1784" s="351"/>
      <c r="G1784" s="351"/>
      <c r="H1784" s="351"/>
      <c r="I1784" s="351"/>
    </row>
    <row r="1785" spans="2:23" x14ac:dyDescent="0.25">
      <c r="B1785" s="351"/>
      <c r="C1785" s="351"/>
      <c r="D1785" s="351"/>
      <c r="E1785" s="351"/>
      <c r="F1785" s="351"/>
      <c r="G1785" s="351"/>
      <c r="H1785" s="351"/>
      <c r="I1785" s="351"/>
    </row>
    <row r="1786" spans="2:23" x14ac:dyDescent="0.25">
      <c r="B1786" s="351"/>
      <c r="C1786" s="351"/>
      <c r="D1786" s="351"/>
      <c r="E1786" s="351"/>
      <c r="F1786" s="351"/>
      <c r="G1786" s="351"/>
      <c r="H1786" s="351"/>
      <c r="I1786" s="351"/>
    </row>
    <row r="1787" spans="2:23" x14ac:dyDescent="0.25">
      <c r="B1787" s="351"/>
      <c r="C1787" s="351"/>
      <c r="D1787" s="351"/>
      <c r="E1787" s="351"/>
      <c r="F1787" s="351"/>
      <c r="G1787" s="351"/>
      <c r="H1787" s="351"/>
      <c r="I1787" s="351"/>
    </row>
    <row r="1788" spans="2:23" x14ac:dyDescent="0.25">
      <c r="B1788" s="351"/>
      <c r="C1788" s="351"/>
      <c r="D1788" s="351"/>
      <c r="E1788" s="351"/>
      <c r="F1788" s="351"/>
      <c r="G1788" s="351"/>
      <c r="H1788" s="351"/>
      <c r="I1788" s="351"/>
    </row>
    <row r="1789" spans="2:23" x14ac:dyDescent="0.25">
      <c r="B1789" s="351"/>
      <c r="C1789" s="351"/>
      <c r="D1789" s="351"/>
      <c r="E1789" s="351"/>
      <c r="F1789" s="351"/>
      <c r="G1789" s="351"/>
      <c r="H1789" s="351"/>
      <c r="I1789" s="351"/>
    </row>
    <row r="1790" spans="2:23" x14ac:dyDescent="0.25">
      <c r="B1790" s="351"/>
      <c r="C1790" s="351"/>
      <c r="D1790" s="351"/>
      <c r="E1790" s="351"/>
      <c r="F1790" s="351"/>
      <c r="G1790" s="351"/>
      <c r="H1790" s="351"/>
      <c r="I1790" s="351"/>
    </row>
    <row r="1791" spans="2:23" x14ac:dyDescent="0.25">
      <c r="B1791" s="351"/>
      <c r="C1791" s="351"/>
      <c r="D1791" s="351"/>
      <c r="E1791" s="351"/>
      <c r="F1791" s="351"/>
      <c r="G1791" s="351"/>
      <c r="H1791" s="351"/>
      <c r="I1791" s="351"/>
    </row>
    <row r="1792" spans="2:23" x14ac:dyDescent="0.25">
      <c r="B1792" s="351"/>
      <c r="C1792" s="351"/>
      <c r="D1792" s="351"/>
      <c r="E1792" s="351"/>
      <c r="F1792" s="351"/>
      <c r="G1792" s="351"/>
      <c r="H1792" s="351"/>
      <c r="I1792" s="351"/>
    </row>
    <row r="1793" spans="2:9" x14ac:dyDescent="0.25">
      <c r="B1793" s="351"/>
      <c r="C1793" s="351"/>
      <c r="D1793" s="351"/>
      <c r="E1793" s="351"/>
      <c r="F1793" s="351"/>
      <c r="G1793" s="351"/>
      <c r="H1793" s="351"/>
      <c r="I1793" s="351"/>
    </row>
    <row r="1794" spans="2:9" x14ac:dyDescent="0.25">
      <c r="B1794" s="351"/>
      <c r="C1794" s="351"/>
      <c r="D1794" s="351"/>
      <c r="E1794" s="351"/>
      <c r="F1794" s="351"/>
      <c r="G1794" s="351"/>
      <c r="H1794" s="351"/>
      <c r="I1794" s="351"/>
    </row>
    <row r="1795" spans="2:9" x14ac:dyDescent="0.25">
      <c r="B1795" s="351"/>
      <c r="C1795" s="351"/>
      <c r="D1795" s="351"/>
      <c r="E1795" s="351"/>
      <c r="F1795" s="351"/>
      <c r="G1795" s="351"/>
      <c r="H1795" s="351"/>
      <c r="I1795" s="351"/>
    </row>
    <row r="1796" spans="2:9" x14ac:dyDescent="0.25">
      <c r="B1796" s="351"/>
      <c r="C1796" s="351"/>
      <c r="D1796" s="351"/>
      <c r="E1796" s="351"/>
      <c r="F1796" s="351"/>
      <c r="G1796" s="351"/>
      <c r="H1796" s="351"/>
      <c r="I1796" s="351"/>
    </row>
    <row r="1797" spans="2:9" x14ac:dyDescent="0.25">
      <c r="B1797" s="351"/>
      <c r="C1797" s="351"/>
      <c r="D1797" s="351"/>
      <c r="E1797" s="351"/>
      <c r="F1797" s="351"/>
      <c r="G1797" s="351"/>
      <c r="H1797" s="351"/>
      <c r="I1797" s="351"/>
    </row>
    <row r="1798" spans="2:9" x14ac:dyDescent="0.25">
      <c r="B1798" s="351"/>
      <c r="C1798" s="351"/>
      <c r="D1798" s="351"/>
      <c r="E1798" s="351"/>
      <c r="F1798" s="351"/>
      <c r="G1798" s="351"/>
      <c r="H1798" s="351"/>
      <c r="I1798" s="351"/>
    </row>
    <row r="1799" spans="2:9" x14ac:dyDescent="0.25">
      <c r="B1799" s="351"/>
      <c r="C1799" s="351"/>
      <c r="D1799" s="351"/>
      <c r="E1799" s="351"/>
      <c r="F1799" s="351"/>
      <c r="G1799" s="351"/>
      <c r="H1799" s="351"/>
      <c r="I1799" s="351"/>
    </row>
    <row r="1800" spans="2:9" x14ac:dyDescent="0.25">
      <c r="B1800" s="351"/>
      <c r="C1800" s="351"/>
      <c r="D1800" s="351"/>
      <c r="E1800" s="351"/>
      <c r="F1800" s="351"/>
      <c r="G1800" s="351"/>
      <c r="H1800" s="351"/>
      <c r="I1800" s="351"/>
    </row>
    <row r="1801" spans="2:9" x14ac:dyDescent="0.25">
      <c r="B1801" s="351"/>
      <c r="C1801" s="351"/>
      <c r="D1801" s="351"/>
      <c r="E1801" s="351"/>
      <c r="F1801" s="351"/>
      <c r="G1801" s="351"/>
      <c r="H1801" s="351"/>
      <c r="I1801" s="351"/>
    </row>
    <row r="1802" spans="2:9" x14ac:dyDescent="0.25">
      <c r="B1802" s="351"/>
      <c r="C1802" s="351"/>
      <c r="D1802" s="351"/>
      <c r="E1802" s="351"/>
      <c r="F1802" s="351"/>
      <c r="G1802" s="351"/>
      <c r="H1802" s="351"/>
      <c r="I1802" s="351"/>
    </row>
    <row r="1803" spans="2:9" x14ac:dyDescent="0.25">
      <c r="B1803" s="351"/>
      <c r="C1803" s="351"/>
      <c r="D1803" s="351"/>
      <c r="E1803" s="351"/>
      <c r="F1803" s="351"/>
      <c r="G1803" s="351"/>
      <c r="H1803" s="351"/>
      <c r="I1803" s="351"/>
    </row>
    <row r="1804" spans="2:9" x14ac:dyDescent="0.25">
      <c r="B1804" s="351"/>
      <c r="C1804" s="351"/>
      <c r="D1804" s="351"/>
      <c r="E1804" s="351"/>
      <c r="F1804" s="351"/>
      <c r="G1804" s="351"/>
      <c r="H1804" s="351"/>
      <c r="I1804" s="351"/>
    </row>
    <row r="1805" spans="2:9" x14ac:dyDescent="0.25">
      <c r="B1805" s="351"/>
      <c r="C1805" s="351"/>
      <c r="D1805" s="351"/>
      <c r="E1805" s="351"/>
      <c r="F1805" s="351"/>
      <c r="G1805" s="351"/>
      <c r="H1805" s="351"/>
      <c r="I1805" s="351"/>
    </row>
    <row r="1806" spans="2:9" x14ac:dyDescent="0.25">
      <c r="B1806" s="351"/>
      <c r="C1806" s="351"/>
      <c r="D1806" s="351"/>
      <c r="E1806" s="351"/>
      <c r="F1806" s="351"/>
      <c r="G1806" s="351"/>
      <c r="H1806" s="351"/>
      <c r="I1806" s="351"/>
    </row>
    <row r="1807" spans="2:9" x14ac:dyDescent="0.25">
      <c r="B1807" s="351"/>
      <c r="C1807" s="351"/>
      <c r="D1807" s="351"/>
      <c r="E1807" s="351"/>
      <c r="F1807" s="351"/>
      <c r="G1807" s="351"/>
      <c r="H1807" s="351"/>
      <c r="I1807" s="351"/>
    </row>
    <row r="1808" spans="2:9" x14ac:dyDescent="0.25">
      <c r="B1808" s="351"/>
      <c r="C1808" s="351"/>
      <c r="D1808" s="351"/>
      <c r="E1808" s="351"/>
      <c r="F1808" s="351"/>
      <c r="G1808" s="351"/>
      <c r="H1808" s="351"/>
      <c r="I1808" s="351"/>
    </row>
    <row r="1809" spans="2:9" x14ac:dyDescent="0.25">
      <c r="B1809" s="351"/>
      <c r="C1809" s="351"/>
      <c r="D1809" s="351"/>
      <c r="E1809" s="351"/>
      <c r="F1809" s="351"/>
      <c r="G1809" s="351"/>
      <c r="H1809" s="351"/>
      <c r="I1809" s="351"/>
    </row>
    <row r="1810" spans="2:9" x14ac:dyDescent="0.25">
      <c r="B1810" s="351"/>
      <c r="C1810" s="351"/>
      <c r="D1810" s="351"/>
      <c r="E1810" s="351"/>
      <c r="F1810" s="351"/>
      <c r="G1810" s="351"/>
      <c r="H1810" s="351"/>
      <c r="I1810" s="351"/>
    </row>
    <row r="1811" spans="2:9" x14ac:dyDescent="0.25">
      <c r="B1811" s="351"/>
      <c r="C1811" s="351"/>
      <c r="D1811" s="351"/>
      <c r="E1811" s="351"/>
      <c r="F1811" s="351"/>
      <c r="G1811" s="351"/>
      <c r="H1811" s="351"/>
      <c r="I1811" s="351"/>
    </row>
    <row r="1812" spans="2:9" x14ac:dyDescent="0.25">
      <c r="B1812" s="351"/>
      <c r="C1812" s="351"/>
      <c r="D1812" s="351"/>
      <c r="E1812" s="351"/>
      <c r="F1812" s="351"/>
      <c r="G1812" s="351"/>
      <c r="H1812" s="351"/>
      <c r="I1812" s="351"/>
    </row>
    <row r="1813" spans="2:9" x14ac:dyDescent="0.25">
      <c r="B1813" s="351"/>
      <c r="C1813" s="351"/>
      <c r="D1813" s="351"/>
      <c r="E1813" s="351"/>
      <c r="F1813" s="351"/>
      <c r="G1813" s="351"/>
      <c r="H1813" s="351"/>
      <c r="I1813" s="351"/>
    </row>
    <row r="1814" spans="2:9" x14ac:dyDescent="0.25">
      <c r="B1814" s="351"/>
      <c r="C1814" s="351"/>
      <c r="D1814" s="351"/>
      <c r="E1814" s="351"/>
      <c r="F1814" s="351"/>
      <c r="G1814" s="351"/>
      <c r="H1814" s="351"/>
      <c r="I1814" s="351"/>
    </row>
    <row r="1815" spans="2:9" x14ac:dyDescent="0.25">
      <c r="B1815" s="351"/>
      <c r="C1815" s="351"/>
      <c r="D1815" s="351"/>
      <c r="E1815" s="351"/>
      <c r="F1815" s="351"/>
      <c r="G1815" s="351"/>
      <c r="H1815" s="351"/>
      <c r="I1815" s="351"/>
    </row>
    <row r="1816" spans="2:9" x14ac:dyDescent="0.25">
      <c r="B1816" s="351"/>
      <c r="C1816" s="351"/>
      <c r="D1816" s="351"/>
      <c r="E1816" s="351"/>
      <c r="F1816" s="351"/>
      <c r="G1816" s="351"/>
      <c r="H1816" s="351"/>
      <c r="I1816" s="351"/>
    </row>
    <row r="1817" spans="2:9" x14ac:dyDescent="0.25">
      <c r="B1817" s="351"/>
      <c r="C1817" s="351"/>
      <c r="D1817" s="351"/>
      <c r="E1817" s="351"/>
      <c r="F1817" s="351"/>
      <c r="G1817" s="351"/>
      <c r="H1817" s="351"/>
      <c r="I1817" s="351"/>
    </row>
    <row r="1818" spans="2:9" x14ac:dyDescent="0.25">
      <c r="B1818" s="351"/>
      <c r="C1818" s="351"/>
      <c r="D1818" s="351"/>
      <c r="E1818" s="351"/>
      <c r="F1818" s="351"/>
      <c r="G1818" s="351"/>
      <c r="H1818" s="351"/>
      <c r="I1818" s="351"/>
    </row>
    <row r="1819" spans="2:9" x14ac:dyDescent="0.25">
      <c r="B1819" s="351"/>
      <c r="C1819" s="351"/>
      <c r="D1819" s="351"/>
      <c r="E1819" s="351"/>
      <c r="F1819" s="351"/>
      <c r="G1819" s="351"/>
      <c r="H1819" s="351"/>
      <c r="I1819" s="351"/>
    </row>
    <row r="1820" spans="2:9" x14ac:dyDescent="0.25">
      <c r="B1820" s="351"/>
      <c r="C1820" s="351"/>
      <c r="D1820" s="351"/>
      <c r="E1820" s="351"/>
      <c r="F1820" s="351"/>
      <c r="G1820" s="351"/>
      <c r="H1820" s="351"/>
      <c r="I1820" s="351"/>
    </row>
    <row r="1821" spans="2:9" x14ac:dyDescent="0.25">
      <c r="B1821" s="351"/>
      <c r="C1821" s="351"/>
      <c r="D1821" s="351"/>
      <c r="E1821" s="351"/>
      <c r="F1821" s="351"/>
      <c r="G1821" s="351"/>
      <c r="H1821" s="351"/>
      <c r="I1821" s="351"/>
    </row>
    <row r="1822" spans="2:9" x14ac:dyDescent="0.25">
      <c r="B1822" s="351"/>
      <c r="C1822" s="351"/>
      <c r="D1822" s="351"/>
      <c r="E1822" s="351"/>
      <c r="F1822" s="351"/>
      <c r="G1822" s="351"/>
      <c r="H1822" s="351"/>
      <c r="I1822" s="351"/>
    </row>
    <row r="1823" spans="2:9" x14ac:dyDescent="0.25">
      <c r="B1823" s="351"/>
      <c r="C1823" s="351"/>
      <c r="D1823" s="351"/>
      <c r="E1823" s="351"/>
      <c r="F1823" s="351"/>
      <c r="G1823" s="351"/>
      <c r="H1823" s="351"/>
      <c r="I1823" s="351"/>
    </row>
    <row r="1824" spans="2:9" x14ac:dyDescent="0.25">
      <c r="B1824" s="351"/>
      <c r="C1824" s="351"/>
      <c r="D1824" s="351"/>
      <c r="E1824" s="351"/>
      <c r="F1824" s="351"/>
      <c r="G1824" s="351"/>
      <c r="H1824" s="351"/>
      <c r="I1824" s="351"/>
    </row>
    <row r="1825" spans="2:9" x14ac:dyDescent="0.25">
      <c r="B1825" s="351"/>
      <c r="C1825" s="351"/>
      <c r="D1825" s="351"/>
      <c r="E1825" s="351"/>
      <c r="F1825" s="351"/>
      <c r="G1825" s="351"/>
      <c r="H1825" s="351"/>
      <c r="I1825" s="351"/>
    </row>
    <row r="1826" spans="2:9" x14ac:dyDescent="0.25">
      <c r="B1826" s="351"/>
      <c r="C1826" s="351"/>
      <c r="D1826" s="351"/>
      <c r="E1826" s="351"/>
      <c r="F1826" s="351"/>
      <c r="G1826" s="351"/>
      <c r="H1826" s="351"/>
      <c r="I1826" s="351"/>
    </row>
    <row r="1827" spans="2:9" x14ac:dyDescent="0.25">
      <c r="B1827" s="351"/>
      <c r="C1827" s="351"/>
      <c r="D1827" s="351"/>
      <c r="E1827" s="351"/>
      <c r="F1827" s="351"/>
      <c r="G1827" s="351"/>
      <c r="H1827" s="351"/>
      <c r="I1827" s="351"/>
    </row>
    <row r="1828" spans="2:9" x14ac:dyDescent="0.25">
      <c r="B1828" s="351"/>
      <c r="C1828" s="351"/>
      <c r="D1828" s="351"/>
      <c r="E1828" s="351"/>
      <c r="F1828" s="351"/>
      <c r="G1828" s="351"/>
      <c r="H1828" s="351"/>
      <c r="I1828" s="351"/>
    </row>
    <row r="1829" spans="2:9" x14ac:dyDescent="0.25">
      <c r="B1829" s="351"/>
      <c r="C1829" s="351"/>
      <c r="D1829" s="351"/>
      <c r="E1829" s="351"/>
      <c r="F1829" s="351"/>
      <c r="G1829" s="351"/>
      <c r="H1829" s="351"/>
      <c r="I1829" s="351"/>
    </row>
    <row r="1830" spans="2:9" x14ac:dyDescent="0.25">
      <c r="B1830" s="351"/>
      <c r="C1830" s="351"/>
      <c r="D1830" s="351"/>
      <c r="E1830" s="351"/>
      <c r="F1830" s="351"/>
      <c r="G1830" s="351"/>
      <c r="H1830" s="351"/>
      <c r="I1830" s="351"/>
    </row>
    <row r="1831" spans="2:9" x14ac:dyDescent="0.25">
      <c r="B1831" s="351"/>
      <c r="C1831" s="351"/>
      <c r="D1831" s="351"/>
      <c r="E1831" s="351"/>
      <c r="F1831" s="351"/>
      <c r="G1831" s="351"/>
      <c r="H1831" s="351"/>
      <c r="I1831" s="351"/>
    </row>
    <row r="1832" spans="2:9" x14ac:dyDescent="0.25">
      <c r="B1832" s="351"/>
      <c r="C1832" s="351"/>
      <c r="D1832" s="351"/>
      <c r="E1832" s="351"/>
      <c r="F1832" s="351"/>
      <c r="G1832" s="351"/>
      <c r="H1832" s="351"/>
      <c r="I1832" s="351"/>
    </row>
    <row r="1833" spans="2:9" x14ac:dyDescent="0.25">
      <c r="B1833" s="351"/>
      <c r="C1833" s="351"/>
      <c r="D1833" s="351"/>
      <c r="E1833" s="351"/>
      <c r="F1833" s="351"/>
      <c r="G1833" s="351"/>
      <c r="H1833" s="351"/>
      <c r="I1833" s="351"/>
    </row>
    <row r="1834" spans="2:9" x14ac:dyDescent="0.25">
      <c r="B1834" s="351"/>
      <c r="C1834" s="351"/>
      <c r="D1834" s="351"/>
      <c r="E1834" s="351"/>
      <c r="F1834" s="351"/>
      <c r="G1834" s="351"/>
      <c r="H1834" s="351"/>
      <c r="I1834" s="351"/>
    </row>
    <row r="1835" spans="2:9" x14ac:dyDescent="0.25">
      <c r="B1835" s="351"/>
      <c r="C1835" s="351"/>
      <c r="D1835" s="351"/>
      <c r="E1835" s="351"/>
      <c r="F1835" s="351"/>
      <c r="G1835" s="351"/>
      <c r="H1835" s="351"/>
      <c r="I1835" s="351"/>
    </row>
    <row r="1836" spans="2:9" x14ac:dyDescent="0.25">
      <c r="B1836" s="351"/>
      <c r="C1836" s="351"/>
      <c r="D1836" s="351"/>
      <c r="E1836" s="351"/>
      <c r="F1836" s="351"/>
      <c r="G1836" s="351"/>
      <c r="H1836" s="351"/>
      <c r="I1836" s="351"/>
    </row>
    <row r="1837" spans="2:9" x14ac:dyDescent="0.25">
      <c r="B1837" s="351"/>
      <c r="C1837" s="351"/>
      <c r="D1837" s="351"/>
      <c r="E1837" s="351"/>
      <c r="F1837" s="351"/>
      <c r="G1837" s="351"/>
      <c r="H1837" s="351"/>
      <c r="I1837" s="351"/>
    </row>
    <row r="1838" spans="2:9" x14ac:dyDescent="0.25">
      <c r="B1838" s="351"/>
      <c r="C1838" s="351"/>
      <c r="D1838" s="351"/>
      <c r="E1838" s="351"/>
      <c r="F1838" s="351"/>
      <c r="G1838" s="351"/>
      <c r="H1838" s="351"/>
      <c r="I1838" s="351"/>
    </row>
    <row r="1839" spans="2:9" x14ac:dyDescent="0.25">
      <c r="B1839" s="351"/>
      <c r="C1839" s="351"/>
      <c r="D1839" s="351"/>
      <c r="E1839" s="351"/>
      <c r="F1839" s="351"/>
      <c r="G1839" s="351"/>
      <c r="H1839" s="351"/>
      <c r="I1839" s="351"/>
    </row>
    <row r="1840" spans="2:9" x14ac:dyDescent="0.25">
      <c r="B1840" s="351"/>
      <c r="C1840" s="351"/>
      <c r="D1840" s="351"/>
      <c r="E1840" s="351"/>
      <c r="F1840" s="351"/>
      <c r="G1840" s="351"/>
      <c r="H1840" s="351"/>
      <c r="I1840" s="351"/>
    </row>
    <row r="1841" spans="2:9" x14ac:dyDescent="0.25">
      <c r="B1841" s="351"/>
      <c r="C1841" s="351"/>
      <c r="D1841" s="351"/>
      <c r="E1841" s="351"/>
      <c r="F1841" s="351"/>
      <c r="G1841" s="351"/>
      <c r="H1841" s="351"/>
      <c r="I1841" s="351"/>
    </row>
    <row r="1842" spans="2:9" x14ac:dyDescent="0.25">
      <c r="B1842" s="351"/>
      <c r="C1842" s="351"/>
      <c r="D1842" s="351"/>
      <c r="E1842" s="351"/>
      <c r="F1842" s="351"/>
      <c r="G1842" s="351"/>
      <c r="H1842" s="351"/>
      <c r="I1842" s="351"/>
    </row>
    <row r="1843" spans="2:9" x14ac:dyDescent="0.25">
      <c r="B1843" s="351"/>
      <c r="C1843" s="351"/>
      <c r="D1843" s="351"/>
      <c r="E1843" s="351"/>
      <c r="F1843" s="351"/>
      <c r="G1843" s="351"/>
      <c r="H1843" s="351"/>
      <c r="I1843" s="351"/>
    </row>
    <row r="1844" spans="2:9" x14ac:dyDescent="0.25">
      <c r="B1844" s="351"/>
      <c r="C1844" s="351"/>
      <c r="D1844" s="351"/>
      <c r="E1844" s="351"/>
      <c r="F1844" s="351"/>
      <c r="G1844" s="351"/>
      <c r="H1844" s="351"/>
      <c r="I1844" s="351"/>
    </row>
    <row r="1845" spans="2:9" x14ac:dyDescent="0.25">
      <c r="B1845" s="351"/>
      <c r="C1845" s="351"/>
      <c r="D1845" s="351"/>
      <c r="E1845" s="351"/>
      <c r="F1845" s="351"/>
      <c r="G1845" s="351"/>
      <c r="H1845" s="351"/>
      <c r="I1845" s="351"/>
    </row>
    <row r="1846" spans="2:9" x14ac:dyDescent="0.25">
      <c r="B1846" s="351"/>
      <c r="C1846" s="351"/>
      <c r="D1846" s="351"/>
      <c r="E1846" s="351"/>
      <c r="F1846" s="351"/>
      <c r="G1846" s="351"/>
      <c r="H1846" s="351"/>
      <c r="I1846" s="351"/>
    </row>
    <row r="1847" spans="2:9" x14ac:dyDescent="0.25">
      <c r="B1847" s="351"/>
      <c r="C1847" s="351"/>
      <c r="D1847" s="351"/>
      <c r="E1847" s="351"/>
      <c r="F1847" s="351"/>
      <c r="G1847" s="351"/>
      <c r="H1847" s="351"/>
      <c r="I1847" s="351"/>
    </row>
    <row r="1848" spans="2:9" x14ac:dyDescent="0.25">
      <c r="B1848" s="351"/>
      <c r="C1848" s="351"/>
      <c r="D1848" s="351"/>
      <c r="E1848" s="351"/>
      <c r="F1848" s="351"/>
      <c r="G1848" s="351"/>
      <c r="H1848" s="351"/>
      <c r="I1848" s="351"/>
    </row>
    <row r="1849" spans="2:9" x14ac:dyDescent="0.25">
      <c r="B1849" s="351"/>
      <c r="C1849" s="351"/>
      <c r="D1849" s="351"/>
      <c r="E1849" s="351"/>
      <c r="F1849" s="351"/>
      <c r="G1849" s="351"/>
      <c r="H1849" s="351"/>
      <c r="I1849" s="351"/>
    </row>
    <row r="1850" spans="2:9" x14ac:dyDescent="0.25">
      <c r="B1850" s="351"/>
      <c r="C1850" s="351"/>
      <c r="D1850" s="351"/>
      <c r="E1850" s="351"/>
      <c r="F1850" s="351"/>
      <c r="G1850" s="351"/>
      <c r="H1850" s="351"/>
      <c r="I1850" s="351"/>
    </row>
    <row r="1851" spans="2:9" x14ac:dyDescent="0.25">
      <c r="B1851" s="351"/>
      <c r="C1851" s="351"/>
      <c r="D1851" s="351"/>
      <c r="E1851" s="351"/>
      <c r="F1851" s="351"/>
      <c r="G1851" s="351"/>
      <c r="H1851" s="351"/>
      <c r="I1851" s="351"/>
    </row>
    <row r="1852" spans="2:9" x14ac:dyDescent="0.25">
      <c r="B1852" s="351"/>
      <c r="C1852" s="351"/>
      <c r="D1852" s="351"/>
      <c r="E1852" s="351"/>
      <c r="F1852" s="351"/>
      <c r="G1852" s="351"/>
      <c r="H1852" s="351"/>
      <c r="I1852" s="351"/>
    </row>
    <row r="1853" spans="2:9" x14ac:dyDescent="0.25">
      <c r="B1853" s="351"/>
      <c r="C1853" s="351"/>
      <c r="D1853" s="351"/>
      <c r="E1853" s="351"/>
      <c r="F1853" s="351"/>
      <c r="G1853" s="351"/>
      <c r="H1853" s="351"/>
      <c r="I1853" s="351"/>
    </row>
    <row r="1854" spans="2:9" x14ac:dyDescent="0.25">
      <c r="B1854" s="351"/>
      <c r="C1854" s="351"/>
      <c r="D1854" s="351"/>
      <c r="E1854" s="351"/>
      <c r="F1854" s="351"/>
      <c r="G1854" s="351"/>
      <c r="H1854" s="351"/>
      <c r="I1854" s="351"/>
    </row>
    <row r="1855" spans="2:9" x14ac:dyDescent="0.25">
      <c r="B1855" s="351"/>
      <c r="C1855" s="351"/>
      <c r="D1855" s="351"/>
      <c r="E1855" s="351"/>
      <c r="F1855" s="351"/>
      <c r="G1855" s="351"/>
      <c r="H1855" s="351"/>
      <c r="I1855" s="351"/>
    </row>
    <row r="1856" spans="2:9" x14ac:dyDescent="0.25">
      <c r="B1856" s="351"/>
      <c r="C1856" s="351"/>
      <c r="D1856" s="351"/>
      <c r="E1856" s="351"/>
      <c r="F1856" s="351"/>
      <c r="G1856" s="351"/>
      <c r="H1856" s="351"/>
      <c r="I1856" s="351"/>
    </row>
    <row r="1857" spans="2:9" x14ac:dyDescent="0.25">
      <c r="B1857" s="351"/>
      <c r="C1857" s="351"/>
      <c r="D1857" s="351"/>
      <c r="E1857" s="351"/>
      <c r="F1857" s="351"/>
      <c r="G1857" s="351"/>
      <c r="H1857" s="351"/>
      <c r="I1857" s="351"/>
    </row>
    <row r="1858" spans="2:9" x14ac:dyDescent="0.25">
      <c r="B1858" s="351"/>
      <c r="C1858" s="351"/>
      <c r="D1858" s="351"/>
      <c r="E1858" s="351"/>
      <c r="F1858" s="351"/>
      <c r="G1858" s="351"/>
      <c r="H1858" s="351"/>
      <c r="I1858" s="351"/>
    </row>
    <row r="1859" spans="2:9" x14ac:dyDescent="0.25">
      <c r="B1859" s="351"/>
      <c r="C1859" s="351"/>
      <c r="D1859" s="351"/>
      <c r="E1859" s="351"/>
      <c r="F1859" s="351"/>
      <c r="G1859" s="351"/>
      <c r="H1859" s="351"/>
      <c r="I1859" s="351"/>
    </row>
    <row r="1860" spans="2:9" x14ac:dyDescent="0.25">
      <c r="B1860" s="351"/>
      <c r="C1860" s="351"/>
      <c r="D1860" s="351"/>
      <c r="E1860" s="351"/>
      <c r="F1860" s="351"/>
      <c r="G1860" s="351"/>
      <c r="H1860" s="351"/>
      <c r="I1860" s="351"/>
    </row>
    <row r="1861" spans="2:9" x14ac:dyDescent="0.25">
      <c r="B1861" s="351"/>
      <c r="C1861" s="351"/>
      <c r="D1861" s="351"/>
      <c r="E1861" s="351"/>
      <c r="F1861" s="351"/>
      <c r="G1861" s="351"/>
      <c r="H1861" s="351"/>
      <c r="I1861" s="351"/>
    </row>
    <row r="1862" spans="2:9" x14ac:dyDescent="0.25">
      <c r="B1862" s="351"/>
      <c r="C1862" s="351"/>
      <c r="D1862" s="351"/>
      <c r="E1862" s="351"/>
      <c r="F1862" s="351"/>
      <c r="G1862" s="351"/>
      <c r="H1862" s="351"/>
      <c r="I1862" s="351"/>
    </row>
    <row r="1863" spans="2:9" x14ac:dyDescent="0.25">
      <c r="B1863" s="351"/>
      <c r="C1863" s="351"/>
      <c r="D1863" s="351"/>
      <c r="E1863" s="351"/>
      <c r="F1863" s="351"/>
      <c r="G1863" s="351"/>
      <c r="H1863" s="351"/>
      <c r="I1863" s="351"/>
    </row>
    <row r="1864" spans="2:9" x14ac:dyDescent="0.25">
      <c r="B1864" s="351"/>
      <c r="C1864" s="351"/>
      <c r="D1864" s="351"/>
      <c r="E1864" s="351"/>
      <c r="F1864" s="351"/>
      <c r="G1864" s="351"/>
      <c r="H1864" s="351"/>
      <c r="I1864" s="351"/>
    </row>
    <row r="1865" spans="2:9" x14ac:dyDescent="0.25">
      <c r="B1865" s="351"/>
      <c r="C1865" s="351"/>
      <c r="D1865" s="351"/>
      <c r="E1865" s="351"/>
      <c r="F1865" s="351"/>
      <c r="G1865" s="351"/>
      <c r="H1865" s="351"/>
      <c r="I1865" s="351"/>
    </row>
    <row r="1866" spans="2:9" x14ac:dyDescent="0.25">
      <c r="B1866" s="351"/>
      <c r="C1866" s="351"/>
      <c r="D1866" s="351"/>
      <c r="E1866" s="351"/>
      <c r="F1866" s="351"/>
      <c r="G1866" s="351"/>
      <c r="H1866" s="351"/>
      <c r="I1866" s="351"/>
    </row>
    <row r="1867" spans="2:9" x14ac:dyDescent="0.25">
      <c r="B1867" s="351"/>
      <c r="C1867" s="351"/>
      <c r="D1867" s="351"/>
      <c r="E1867" s="351"/>
      <c r="F1867" s="351"/>
      <c r="G1867" s="351"/>
      <c r="H1867" s="351"/>
      <c r="I1867" s="351"/>
    </row>
    <row r="1868" spans="2:9" x14ac:dyDescent="0.25">
      <c r="B1868" s="351"/>
      <c r="C1868" s="351"/>
      <c r="D1868" s="351"/>
      <c r="E1868" s="351"/>
      <c r="F1868" s="351"/>
      <c r="G1868" s="351"/>
      <c r="H1868" s="351"/>
      <c r="I1868" s="351"/>
    </row>
    <row r="1869" spans="2:9" x14ac:dyDescent="0.25">
      <c r="B1869" s="351"/>
      <c r="C1869" s="351"/>
      <c r="D1869" s="351"/>
      <c r="E1869" s="351"/>
      <c r="F1869" s="351"/>
      <c r="G1869" s="351"/>
      <c r="H1869" s="351"/>
      <c r="I1869" s="351"/>
    </row>
    <row r="1870" spans="2:9" x14ac:dyDescent="0.25">
      <c r="B1870" s="351"/>
      <c r="C1870" s="351"/>
      <c r="D1870" s="351"/>
      <c r="E1870" s="351"/>
      <c r="F1870" s="351"/>
      <c r="G1870" s="351"/>
      <c r="H1870" s="351"/>
      <c r="I1870" s="351"/>
    </row>
    <row r="1871" spans="2:9" x14ac:dyDescent="0.25">
      <c r="B1871" s="351"/>
      <c r="C1871" s="351"/>
      <c r="D1871" s="351"/>
      <c r="E1871" s="351"/>
      <c r="F1871" s="351"/>
      <c r="G1871" s="351"/>
      <c r="H1871" s="351"/>
      <c r="I1871" s="351"/>
    </row>
    <row r="1872" spans="2:9" x14ac:dyDescent="0.25">
      <c r="B1872" s="351"/>
      <c r="C1872" s="351"/>
      <c r="D1872" s="351"/>
      <c r="E1872" s="351"/>
      <c r="F1872" s="351"/>
      <c r="G1872" s="351"/>
      <c r="H1872" s="351"/>
      <c r="I1872" s="351"/>
    </row>
    <row r="1873" spans="2:9" x14ac:dyDescent="0.25">
      <c r="B1873" s="351"/>
      <c r="C1873" s="351"/>
      <c r="D1873" s="351"/>
      <c r="E1873" s="351"/>
      <c r="F1873" s="351"/>
      <c r="G1873" s="351"/>
      <c r="H1873" s="351"/>
      <c r="I1873" s="351"/>
    </row>
    <row r="1874" spans="2:9" x14ac:dyDescent="0.25">
      <c r="B1874" s="351"/>
      <c r="C1874" s="351"/>
      <c r="D1874" s="351"/>
      <c r="E1874" s="351"/>
      <c r="F1874" s="351"/>
      <c r="G1874" s="351"/>
      <c r="H1874" s="351"/>
      <c r="I1874" s="351"/>
    </row>
    <row r="1875" spans="2:9" x14ac:dyDescent="0.25">
      <c r="B1875" s="351"/>
      <c r="C1875" s="351"/>
      <c r="D1875" s="351"/>
      <c r="E1875" s="351"/>
      <c r="F1875" s="351"/>
      <c r="G1875" s="351"/>
      <c r="H1875" s="351"/>
      <c r="I1875" s="351"/>
    </row>
    <row r="1876" spans="2:9" x14ac:dyDescent="0.25">
      <c r="B1876" s="351"/>
      <c r="C1876" s="351"/>
      <c r="D1876" s="351"/>
      <c r="E1876" s="351"/>
      <c r="F1876" s="351"/>
      <c r="G1876" s="351"/>
      <c r="H1876" s="351"/>
      <c r="I1876" s="351"/>
    </row>
    <row r="1877" spans="2:9" x14ac:dyDescent="0.25">
      <c r="B1877" s="351"/>
      <c r="C1877" s="351"/>
      <c r="D1877" s="351"/>
      <c r="E1877" s="351"/>
      <c r="F1877" s="351"/>
      <c r="G1877" s="351"/>
      <c r="H1877" s="351"/>
      <c r="I1877" s="351"/>
    </row>
    <row r="1878" spans="2:9" x14ac:dyDescent="0.25">
      <c r="B1878" s="351"/>
      <c r="C1878" s="351"/>
      <c r="D1878" s="351"/>
      <c r="E1878" s="351"/>
      <c r="F1878" s="351"/>
      <c r="G1878" s="351"/>
      <c r="H1878" s="351"/>
      <c r="I1878" s="351"/>
    </row>
    <row r="1879" spans="2:9" x14ac:dyDescent="0.25">
      <c r="B1879" s="351"/>
      <c r="C1879" s="351"/>
      <c r="D1879" s="351"/>
      <c r="E1879" s="351"/>
      <c r="F1879" s="351"/>
      <c r="G1879" s="351"/>
      <c r="H1879" s="351"/>
      <c r="I1879" s="351"/>
    </row>
    <row r="1880" spans="2:9" x14ac:dyDescent="0.25">
      <c r="B1880" s="351"/>
      <c r="C1880" s="351"/>
      <c r="D1880" s="351"/>
      <c r="E1880" s="351"/>
      <c r="F1880" s="351"/>
      <c r="G1880" s="351"/>
      <c r="H1880" s="351"/>
      <c r="I1880" s="351"/>
    </row>
    <row r="1881" spans="2:9" x14ac:dyDescent="0.25">
      <c r="B1881" s="351"/>
      <c r="C1881" s="351"/>
      <c r="D1881" s="351"/>
      <c r="E1881" s="351"/>
      <c r="F1881" s="351"/>
      <c r="G1881" s="351"/>
      <c r="H1881" s="351"/>
      <c r="I1881" s="351"/>
    </row>
    <row r="1882" spans="2:9" x14ac:dyDescent="0.25">
      <c r="B1882" s="351"/>
      <c r="C1882" s="351"/>
      <c r="D1882" s="351"/>
      <c r="E1882" s="351"/>
      <c r="F1882" s="351"/>
      <c r="G1882" s="351"/>
      <c r="H1882" s="351"/>
      <c r="I1882" s="351"/>
    </row>
    <row r="1883" spans="2:9" x14ac:dyDescent="0.25">
      <c r="B1883" s="351"/>
      <c r="C1883" s="351"/>
      <c r="D1883" s="351"/>
      <c r="E1883" s="351"/>
      <c r="F1883" s="351"/>
      <c r="G1883" s="351"/>
      <c r="H1883" s="351"/>
      <c r="I1883" s="351"/>
    </row>
    <row r="1884" spans="2:9" x14ac:dyDescent="0.25">
      <c r="B1884" s="351"/>
      <c r="C1884" s="351"/>
      <c r="D1884" s="351"/>
      <c r="E1884" s="351"/>
      <c r="F1884" s="351"/>
      <c r="G1884" s="351"/>
      <c r="H1884" s="351"/>
      <c r="I1884" s="351"/>
    </row>
    <row r="1885" spans="2:9" x14ac:dyDescent="0.25">
      <c r="B1885" s="351"/>
      <c r="C1885" s="351"/>
      <c r="D1885" s="351"/>
      <c r="E1885" s="351"/>
      <c r="F1885" s="351"/>
      <c r="G1885" s="351"/>
      <c r="H1885" s="351"/>
      <c r="I1885" s="351"/>
    </row>
    <row r="1886" spans="2:9" x14ac:dyDescent="0.25">
      <c r="B1886" s="351"/>
      <c r="C1886" s="351"/>
      <c r="D1886" s="351"/>
      <c r="E1886" s="351"/>
      <c r="F1886" s="351"/>
      <c r="G1886" s="351"/>
      <c r="H1886" s="351"/>
      <c r="I1886" s="351"/>
    </row>
    <row r="1887" spans="2:9" x14ac:dyDescent="0.25">
      <c r="B1887" s="351"/>
      <c r="C1887" s="351"/>
      <c r="D1887" s="351"/>
      <c r="E1887" s="351"/>
      <c r="F1887" s="351"/>
      <c r="G1887" s="351"/>
      <c r="H1887" s="351"/>
      <c r="I1887" s="351"/>
    </row>
    <row r="1888" spans="2:9" x14ac:dyDescent="0.25">
      <c r="B1888" s="351"/>
      <c r="C1888" s="351"/>
      <c r="D1888" s="351"/>
      <c r="E1888" s="351"/>
      <c r="F1888" s="351"/>
      <c r="G1888" s="351"/>
      <c r="H1888" s="351"/>
      <c r="I1888" s="351"/>
    </row>
    <row r="1889" spans="2:9" x14ac:dyDescent="0.25">
      <c r="B1889" s="351"/>
      <c r="C1889" s="351"/>
      <c r="D1889" s="351"/>
      <c r="E1889" s="351"/>
      <c r="F1889" s="351"/>
      <c r="G1889" s="351"/>
      <c r="H1889" s="351"/>
      <c r="I1889" s="351"/>
    </row>
    <row r="1890" spans="2:9" x14ac:dyDescent="0.25">
      <c r="B1890" s="351"/>
      <c r="C1890" s="351"/>
      <c r="D1890" s="351"/>
      <c r="E1890" s="351"/>
      <c r="F1890" s="351"/>
      <c r="G1890" s="351"/>
      <c r="H1890" s="351"/>
      <c r="I1890" s="351"/>
    </row>
    <row r="1891" spans="2:9" x14ac:dyDescent="0.25">
      <c r="B1891" s="351"/>
      <c r="C1891" s="351"/>
      <c r="D1891" s="351"/>
      <c r="E1891" s="351"/>
      <c r="F1891" s="351"/>
      <c r="G1891" s="351"/>
      <c r="H1891" s="351"/>
      <c r="I1891" s="351"/>
    </row>
    <row r="1892" spans="2:9" x14ac:dyDescent="0.25">
      <c r="B1892" s="351"/>
      <c r="C1892" s="351"/>
      <c r="D1892" s="351"/>
      <c r="E1892" s="351"/>
      <c r="F1892" s="351"/>
      <c r="G1892" s="351"/>
      <c r="H1892" s="351"/>
      <c r="I1892" s="351"/>
    </row>
    <row r="1893" spans="2:9" x14ac:dyDescent="0.25">
      <c r="B1893" s="351"/>
      <c r="C1893" s="351"/>
      <c r="D1893" s="351"/>
      <c r="E1893" s="351"/>
      <c r="F1893" s="351"/>
      <c r="G1893" s="351"/>
      <c r="H1893" s="351"/>
      <c r="I1893" s="351"/>
    </row>
    <row r="1894" spans="2:9" x14ac:dyDescent="0.25">
      <c r="B1894" s="351"/>
      <c r="C1894" s="351"/>
      <c r="D1894" s="351"/>
      <c r="E1894" s="351"/>
      <c r="F1894" s="351"/>
      <c r="G1894" s="351"/>
      <c r="H1894" s="351"/>
      <c r="I1894" s="351"/>
    </row>
    <row r="1895" spans="2:9" x14ac:dyDescent="0.25">
      <c r="B1895" s="351"/>
      <c r="C1895" s="351"/>
      <c r="D1895" s="351"/>
      <c r="E1895" s="351"/>
      <c r="F1895" s="351"/>
      <c r="G1895" s="351"/>
      <c r="H1895" s="351"/>
      <c r="I1895" s="351"/>
    </row>
    <row r="1896" spans="2:9" x14ac:dyDescent="0.25">
      <c r="B1896" s="351"/>
      <c r="C1896" s="351"/>
      <c r="D1896" s="351"/>
      <c r="E1896" s="351"/>
      <c r="F1896" s="351"/>
      <c r="G1896" s="351"/>
      <c r="H1896" s="351"/>
      <c r="I1896" s="351"/>
    </row>
    <row r="1897" spans="2:9" x14ac:dyDescent="0.25">
      <c r="B1897" s="351"/>
      <c r="C1897" s="351"/>
      <c r="D1897" s="351"/>
      <c r="E1897" s="351"/>
      <c r="F1897" s="351"/>
      <c r="G1897" s="351"/>
      <c r="H1897" s="351"/>
      <c r="I1897" s="351"/>
    </row>
    <row r="1898" spans="2:9" x14ac:dyDescent="0.25">
      <c r="B1898" s="351"/>
      <c r="C1898" s="351"/>
      <c r="D1898" s="351"/>
      <c r="E1898" s="351"/>
      <c r="F1898" s="351"/>
      <c r="G1898" s="351"/>
      <c r="H1898" s="351"/>
      <c r="I1898" s="351"/>
    </row>
    <row r="1899" spans="2:9" x14ac:dyDescent="0.25">
      <c r="B1899" s="351"/>
      <c r="C1899" s="351"/>
      <c r="D1899" s="351"/>
      <c r="E1899" s="351"/>
      <c r="F1899" s="351"/>
      <c r="G1899" s="351"/>
      <c r="H1899" s="351"/>
      <c r="I1899" s="351"/>
    </row>
    <row r="1900" spans="2:9" x14ac:dyDescent="0.25">
      <c r="B1900" s="351"/>
      <c r="C1900" s="351"/>
      <c r="D1900" s="351"/>
      <c r="E1900" s="351"/>
      <c r="F1900" s="351"/>
      <c r="G1900" s="351"/>
      <c r="H1900" s="351"/>
      <c r="I1900" s="351"/>
    </row>
    <row r="1901" spans="2:9" x14ac:dyDescent="0.25">
      <c r="B1901" s="351"/>
      <c r="C1901" s="351"/>
      <c r="D1901" s="351"/>
      <c r="E1901" s="351"/>
      <c r="F1901" s="351"/>
      <c r="G1901" s="351"/>
      <c r="H1901" s="351"/>
      <c r="I1901" s="351"/>
    </row>
    <row r="1902" spans="2:9" x14ac:dyDescent="0.25">
      <c r="B1902" s="351"/>
      <c r="C1902" s="351"/>
      <c r="D1902" s="351"/>
      <c r="E1902" s="351"/>
      <c r="F1902" s="351"/>
      <c r="G1902" s="351"/>
      <c r="H1902" s="351"/>
      <c r="I1902" s="351"/>
    </row>
    <row r="1903" spans="2:9" x14ac:dyDescent="0.25">
      <c r="B1903" s="351"/>
      <c r="C1903" s="351"/>
      <c r="D1903" s="351"/>
      <c r="E1903" s="351"/>
      <c r="F1903" s="351"/>
      <c r="G1903" s="351"/>
      <c r="H1903" s="351"/>
      <c r="I1903" s="351"/>
    </row>
    <row r="1904" spans="2:9" x14ac:dyDescent="0.25">
      <c r="B1904" s="351"/>
      <c r="C1904" s="351"/>
      <c r="D1904" s="351"/>
      <c r="E1904" s="351"/>
      <c r="F1904" s="351"/>
      <c r="G1904" s="351"/>
      <c r="H1904" s="351"/>
      <c r="I1904" s="351"/>
    </row>
    <row r="1905" spans="2:9" x14ac:dyDescent="0.25">
      <c r="B1905" s="351"/>
      <c r="C1905" s="351"/>
      <c r="D1905" s="351"/>
      <c r="E1905" s="351"/>
      <c r="F1905" s="351"/>
      <c r="G1905" s="351"/>
      <c r="H1905" s="351"/>
      <c r="I1905" s="351"/>
    </row>
    <row r="1906" spans="2:9" x14ac:dyDescent="0.25">
      <c r="B1906" s="351"/>
      <c r="C1906" s="351"/>
      <c r="D1906" s="351"/>
      <c r="E1906" s="351"/>
      <c r="F1906" s="351"/>
      <c r="G1906" s="351"/>
      <c r="H1906" s="351"/>
      <c r="I1906" s="351"/>
    </row>
    <row r="1907" spans="2:9" x14ac:dyDescent="0.25">
      <c r="B1907" s="351"/>
      <c r="C1907" s="351"/>
      <c r="D1907" s="351"/>
      <c r="E1907" s="351"/>
      <c r="F1907" s="351"/>
      <c r="G1907" s="351"/>
      <c r="H1907" s="351"/>
      <c r="I1907" s="351"/>
    </row>
    <row r="1908" spans="2:9" x14ac:dyDescent="0.25">
      <c r="B1908" s="351"/>
      <c r="C1908" s="351"/>
      <c r="D1908" s="351"/>
      <c r="E1908" s="351"/>
      <c r="F1908" s="351"/>
      <c r="G1908" s="351"/>
      <c r="H1908" s="351"/>
      <c r="I1908" s="351"/>
    </row>
    <row r="1909" spans="2:9" x14ac:dyDescent="0.25">
      <c r="B1909" s="351"/>
      <c r="C1909" s="351"/>
      <c r="D1909" s="351"/>
      <c r="E1909" s="351"/>
      <c r="F1909" s="351"/>
      <c r="G1909" s="351"/>
      <c r="H1909" s="351"/>
      <c r="I1909" s="351"/>
    </row>
    <row r="1910" spans="2:9" x14ac:dyDescent="0.25">
      <c r="B1910" s="351"/>
      <c r="C1910" s="351"/>
      <c r="D1910" s="351"/>
      <c r="E1910" s="351"/>
      <c r="F1910" s="351"/>
      <c r="G1910" s="351"/>
      <c r="H1910" s="351"/>
      <c r="I1910" s="351"/>
    </row>
    <row r="1911" spans="2:9" x14ac:dyDescent="0.25">
      <c r="B1911" s="351"/>
      <c r="C1911" s="351"/>
      <c r="D1911" s="351"/>
      <c r="E1911" s="351"/>
      <c r="F1911" s="351"/>
      <c r="G1911" s="351"/>
      <c r="H1911" s="351"/>
      <c r="I1911" s="351"/>
    </row>
    <row r="1912" spans="2:9" x14ac:dyDescent="0.25">
      <c r="B1912" s="351"/>
      <c r="C1912" s="351"/>
      <c r="D1912" s="351"/>
      <c r="E1912" s="351"/>
      <c r="F1912" s="351"/>
      <c r="G1912" s="351"/>
      <c r="H1912" s="351"/>
      <c r="I1912" s="351"/>
    </row>
    <row r="1913" spans="2:9" x14ac:dyDescent="0.25">
      <c r="B1913" s="351"/>
      <c r="C1913" s="351"/>
      <c r="D1913" s="351"/>
      <c r="E1913" s="351"/>
      <c r="F1913" s="351"/>
      <c r="G1913" s="351"/>
      <c r="H1913" s="351"/>
      <c r="I1913" s="351"/>
    </row>
    <row r="1914" spans="2:9" x14ac:dyDescent="0.25">
      <c r="B1914" s="351"/>
      <c r="C1914" s="351"/>
      <c r="D1914" s="351"/>
      <c r="E1914" s="351"/>
      <c r="F1914" s="351"/>
      <c r="G1914" s="351"/>
      <c r="H1914" s="351"/>
      <c r="I1914" s="351"/>
    </row>
    <row r="1915" spans="2:9" x14ac:dyDescent="0.25">
      <c r="B1915" s="351"/>
      <c r="C1915" s="351"/>
      <c r="D1915" s="351"/>
      <c r="E1915" s="351"/>
      <c r="F1915" s="351"/>
      <c r="G1915" s="351"/>
      <c r="H1915" s="351"/>
      <c r="I1915" s="351"/>
    </row>
    <row r="1916" spans="2:9" x14ac:dyDescent="0.25">
      <c r="B1916" s="351"/>
      <c r="C1916" s="351"/>
      <c r="D1916" s="351"/>
      <c r="E1916" s="351"/>
      <c r="F1916" s="351"/>
      <c r="G1916" s="351"/>
      <c r="H1916" s="351"/>
      <c r="I1916" s="351"/>
    </row>
    <row r="1917" spans="2:9" x14ac:dyDescent="0.25">
      <c r="B1917" s="351"/>
      <c r="C1917" s="351"/>
      <c r="D1917" s="351"/>
      <c r="E1917" s="351"/>
      <c r="F1917" s="351"/>
      <c r="G1917" s="351"/>
      <c r="H1917" s="351"/>
      <c r="I1917" s="351"/>
    </row>
    <row r="1918" spans="2:9" x14ac:dyDescent="0.25">
      <c r="B1918" s="351"/>
      <c r="C1918" s="351"/>
      <c r="D1918" s="351"/>
      <c r="E1918" s="351"/>
      <c r="F1918" s="351"/>
      <c r="G1918" s="351"/>
      <c r="H1918" s="351"/>
      <c r="I1918" s="351"/>
    </row>
    <row r="1919" spans="2:9" x14ac:dyDescent="0.25">
      <c r="B1919" s="351"/>
      <c r="C1919" s="351"/>
      <c r="D1919" s="351"/>
      <c r="E1919" s="351"/>
      <c r="F1919" s="351"/>
      <c r="G1919" s="351"/>
      <c r="H1919" s="351"/>
      <c r="I1919" s="351"/>
    </row>
    <row r="1920" spans="2:9" x14ac:dyDescent="0.25">
      <c r="B1920" s="351"/>
      <c r="C1920" s="351"/>
      <c r="D1920" s="351"/>
      <c r="E1920" s="351"/>
      <c r="F1920" s="351"/>
      <c r="G1920" s="351"/>
      <c r="H1920" s="351"/>
      <c r="I1920" s="351"/>
    </row>
    <row r="1921" spans="2:9" x14ac:dyDescent="0.25">
      <c r="B1921" s="351"/>
      <c r="C1921" s="351"/>
      <c r="D1921" s="351"/>
      <c r="E1921" s="351"/>
      <c r="F1921" s="351"/>
      <c r="G1921" s="351"/>
      <c r="H1921" s="351"/>
      <c r="I1921" s="351"/>
    </row>
    <row r="1922" spans="2:9" x14ac:dyDescent="0.25">
      <c r="B1922" s="351"/>
      <c r="C1922" s="351"/>
      <c r="D1922" s="351"/>
      <c r="E1922" s="351"/>
      <c r="F1922" s="351"/>
      <c r="G1922" s="351"/>
      <c r="H1922" s="351"/>
      <c r="I1922" s="351"/>
    </row>
    <row r="1923" spans="2:9" x14ac:dyDescent="0.25">
      <c r="B1923" s="351"/>
      <c r="C1923" s="351"/>
      <c r="D1923" s="351"/>
      <c r="E1923" s="351"/>
      <c r="F1923" s="351"/>
      <c r="G1923" s="351"/>
      <c r="H1923" s="351"/>
      <c r="I1923" s="351"/>
    </row>
    <row r="1924" spans="2:9" x14ac:dyDescent="0.25">
      <c r="B1924" s="351"/>
      <c r="C1924" s="351"/>
      <c r="D1924" s="351"/>
      <c r="E1924" s="351"/>
      <c r="F1924" s="351"/>
      <c r="G1924" s="351"/>
      <c r="H1924" s="351"/>
      <c r="I1924" s="351"/>
    </row>
    <row r="1925" spans="2:9" x14ac:dyDescent="0.25">
      <c r="B1925" s="351"/>
      <c r="C1925" s="351"/>
      <c r="D1925" s="351"/>
      <c r="E1925" s="351"/>
      <c r="F1925" s="351"/>
      <c r="G1925" s="351"/>
      <c r="H1925" s="351"/>
      <c r="I1925" s="351"/>
    </row>
    <row r="1926" spans="2:9" x14ac:dyDescent="0.25">
      <c r="B1926" s="351"/>
      <c r="C1926" s="351"/>
      <c r="D1926" s="351"/>
      <c r="E1926" s="351"/>
      <c r="F1926" s="351"/>
      <c r="G1926" s="351"/>
      <c r="H1926" s="351"/>
      <c r="I1926" s="351"/>
    </row>
    <row r="1927" spans="2:9" x14ac:dyDescent="0.25">
      <c r="B1927" s="351"/>
      <c r="C1927" s="351"/>
      <c r="D1927" s="351"/>
      <c r="E1927" s="351"/>
      <c r="F1927" s="351"/>
      <c r="G1927" s="351"/>
      <c r="H1927" s="351"/>
      <c r="I1927" s="351"/>
    </row>
    <row r="1928" spans="2:9" x14ac:dyDescent="0.25">
      <c r="B1928" s="351"/>
      <c r="C1928" s="351"/>
      <c r="D1928" s="351"/>
      <c r="E1928" s="351"/>
      <c r="F1928" s="351"/>
      <c r="G1928" s="351"/>
      <c r="H1928" s="351"/>
      <c r="I1928" s="351"/>
    </row>
    <row r="1929" spans="2:9" x14ac:dyDescent="0.25">
      <c r="B1929" s="351"/>
      <c r="C1929" s="351"/>
      <c r="D1929" s="351"/>
      <c r="E1929" s="351"/>
      <c r="F1929" s="351"/>
      <c r="G1929" s="351"/>
      <c r="H1929" s="351"/>
      <c r="I1929" s="351"/>
    </row>
    <row r="1930" spans="2:9" x14ac:dyDescent="0.25">
      <c r="B1930" s="351"/>
      <c r="C1930" s="351"/>
      <c r="D1930" s="351"/>
      <c r="E1930" s="351"/>
      <c r="F1930" s="351"/>
      <c r="G1930" s="351"/>
      <c r="H1930" s="351"/>
      <c r="I1930" s="351"/>
    </row>
    <row r="1931" spans="2:9" x14ac:dyDescent="0.25">
      <c r="B1931" s="351"/>
      <c r="C1931" s="351"/>
      <c r="D1931" s="351"/>
      <c r="E1931" s="351"/>
      <c r="F1931" s="351"/>
      <c r="G1931" s="351"/>
      <c r="H1931" s="351"/>
      <c r="I1931" s="351"/>
    </row>
    <row r="1932" spans="2:9" x14ac:dyDescent="0.25">
      <c r="B1932" s="351"/>
      <c r="C1932" s="351"/>
      <c r="D1932" s="351"/>
      <c r="E1932" s="351"/>
      <c r="F1932" s="351"/>
      <c r="G1932" s="351"/>
      <c r="H1932" s="351"/>
      <c r="I1932" s="351"/>
    </row>
    <row r="1933" spans="2:9" x14ac:dyDescent="0.25">
      <c r="B1933" s="351"/>
      <c r="C1933" s="351"/>
      <c r="D1933" s="351"/>
      <c r="E1933" s="351"/>
      <c r="F1933" s="351"/>
      <c r="G1933" s="351"/>
      <c r="H1933" s="351"/>
      <c r="I1933" s="351"/>
    </row>
    <row r="1934" spans="2:9" x14ac:dyDescent="0.25">
      <c r="B1934" s="351"/>
      <c r="C1934" s="351"/>
      <c r="D1934" s="351"/>
      <c r="E1934" s="351"/>
      <c r="F1934" s="351"/>
      <c r="G1934" s="351"/>
      <c r="H1934" s="351"/>
      <c r="I1934" s="351"/>
    </row>
    <row r="1935" spans="2:9" x14ac:dyDescent="0.25">
      <c r="B1935" s="351"/>
      <c r="C1935" s="351"/>
      <c r="D1935" s="351"/>
      <c r="E1935" s="351"/>
      <c r="F1935" s="351"/>
      <c r="G1935" s="351"/>
      <c r="H1935" s="351"/>
      <c r="I1935" s="351"/>
    </row>
    <row r="1936" spans="2:9" x14ac:dyDescent="0.25">
      <c r="B1936" s="351"/>
      <c r="C1936" s="351"/>
      <c r="D1936" s="351"/>
      <c r="E1936" s="351"/>
      <c r="F1936" s="351"/>
      <c r="G1936" s="351"/>
      <c r="H1936" s="351"/>
      <c r="I1936" s="351"/>
    </row>
    <row r="1937" spans="2:9" x14ac:dyDescent="0.25">
      <c r="B1937" s="351"/>
      <c r="C1937" s="351"/>
      <c r="D1937" s="351"/>
      <c r="E1937" s="351"/>
      <c r="F1937" s="351"/>
      <c r="G1937" s="351"/>
      <c r="H1937" s="351"/>
      <c r="I1937" s="351"/>
    </row>
    <row r="1938" spans="2:9" x14ac:dyDescent="0.25">
      <c r="B1938" s="351"/>
      <c r="C1938" s="351"/>
      <c r="D1938" s="351"/>
      <c r="E1938" s="351"/>
      <c r="F1938" s="351"/>
      <c r="G1938" s="351"/>
      <c r="H1938" s="351"/>
      <c r="I1938" s="351"/>
    </row>
    <row r="1939" spans="2:9" x14ac:dyDescent="0.25">
      <c r="B1939" s="351"/>
      <c r="C1939" s="351"/>
      <c r="D1939" s="351"/>
      <c r="E1939" s="351"/>
      <c r="F1939" s="351"/>
      <c r="G1939" s="351"/>
      <c r="H1939" s="351"/>
      <c r="I1939" s="351"/>
    </row>
    <row r="1940" spans="2:9" x14ac:dyDescent="0.25">
      <c r="B1940" s="351"/>
      <c r="C1940" s="351"/>
      <c r="D1940" s="351"/>
      <c r="E1940" s="351"/>
      <c r="F1940" s="351"/>
      <c r="G1940" s="351"/>
      <c r="H1940" s="351"/>
      <c r="I1940" s="351"/>
    </row>
    <row r="1941" spans="2:9" x14ac:dyDescent="0.25">
      <c r="B1941" s="351"/>
      <c r="C1941" s="351"/>
      <c r="D1941" s="351"/>
      <c r="E1941" s="351"/>
      <c r="F1941" s="351"/>
      <c r="G1941" s="351"/>
      <c r="H1941" s="351"/>
      <c r="I1941" s="351"/>
    </row>
    <row r="1942" spans="2:9" x14ac:dyDescent="0.25">
      <c r="B1942" s="351"/>
      <c r="C1942" s="351"/>
      <c r="D1942" s="351"/>
      <c r="E1942" s="351"/>
      <c r="F1942" s="351"/>
      <c r="G1942" s="351"/>
      <c r="H1942" s="351"/>
      <c r="I1942" s="351"/>
    </row>
    <row r="1943" spans="2:9" x14ac:dyDescent="0.25">
      <c r="B1943" s="351"/>
      <c r="C1943" s="351"/>
      <c r="D1943" s="351"/>
      <c r="E1943" s="351"/>
      <c r="F1943" s="351"/>
      <c r="G1943" s="351"/>
      <c r="H1943" s="351"/>
      <c r="I1943" s="351"/>
    </row>
    <row r="1944" spans="2:9" x14ac:dyDescent="0.25">
      <c r="B1944" s="351"/>
      <c r="C1944" s="351"/>
      <c r="D1944" s="351"/>
      <c r="E1944" s="351"/>
      <c r="F1944" s="351"/>
      <c r="G1944" s="351"/>
      <c r="H1944" s="351"/>
      <c r="I1944" s="351"/>
    </row>
    <row r="1945" spans="2:9" x14ac:dyDescent="0.25">
      <c r="B1945" s="351"/>
      <c r="C1945" s="351"/>
      <c r="D1945" s="351"/>
      <c r="E1945" s="351"/>
      <c r="F1945" s="351"/>
      <c r="G1945" s="351"/>
      <c r="H1945" s="351"/>
      <c r="I1945" s="351"/>
    </row>
    <row r="1946" spans="2:9" x14ac:dyDescent="0.25">
      <c r="B1946" s="351"/>
      <c r="C1946" s="351"/>
      <c r="D1946" s="351"/>
      <c r="E1946" s="351"/>
      <c r="F1946" s="351"/>
      <c r="G1946" s="351"/>
      <c r="H1946" s="351"/>
      <c r="I1946" s="351"/>
    </row>
    <row r="1947" spans="2:9" x14ac:dyDescent="0.25">
      <c r="B1947" s="351"/>
      <c r="C1947" s="351"/>
      <c r="D1947" s="351"/>
      <c r="E1947" s="351"/>
      <c r="F1947" s="351"/>
      <c r="G1947" s="351"/>
      <c r="H1947" s="351"/>
      <c r="I1947" s="351"/>
    </row>
    <row r="1948" spans="2:9" x14ac:dyDescent="0.25">
      <c r="B1948" s="351"/>
      <c r="C1948" s="351"/>
      <c r="D1948" s="351"/>
      <c r="E1948" s="351"/>
      <c r="F1948" s="351"/>
      <c r="G1948" s="351"/>
      <c r="H1948" s="351"/>
      <c r="I1948" s="351"/>
    </row>
    <row r="1949" spans="2:9" x14ac:dyDescent="0.25">
      <c r="B1949" s="351"/>
      <c r="C1949" s="351"/>
      <c r="D1949" s="351"/>
      <c r="E1949" s="351"/>
      <c r="F1949" s="351"/>
      <c r="G1949" s="351"/>
      <c r="H1949" s="351"/>
      <c r="I1949" s="351"/>
    </row>
    <row r="1950" spans="2:9" x14ac:dyDescent="0.25">
      <c r="B1950" s="351"/>
      <c r="C1950" s="351"/>
      <c r="D1950" s="351"/>
      <c r="E1950" s="351"/>
      <c r="F1950" s="351"/>
      <c r="G1950" s="351"/>
      <c r="H1950" s="351"/>
      <c r="I1950" s="351"/>
    </row>
    <row r="1951" spans="2:9" x14ac:dyDescent="0.25">
      <c r="B1951" s="351"/>
      <c r="C1951" s="351"/>
      <c r="D1951" s="351"/>
      <c r="E1951" s="351"/>
      <c r="F1951" s="351"/>
      <c r="G1951" s="351"/>
      <c r="H1951" s="351"/>
      <c r="I1951" s="351"/>
    </row>
    <row r="1952" spans="2:9" x14ac:dyDescent="0.25">
      <c r="B1952" s="351"/>
      <c r="C1952" s="351"/>
      <c r="D1952" s="351"/>
      <c r="E1952" s="351"/>
      <c r="F1952" s="351"/>
      <c r="G1952" s="351"/>
      <c r="H1952" s="351"/>
      <c r="I1952" s="351"/>
    </row>
    <row r="1953" spans="2:9" x14ac:dyDescent="0.25">
      <c r="B1953" s="351"/>
      <c r="C1953" s="351"/>
      <c r="D1953" s="351"/>
      <c r="E1953" s="351"/>
      <c r="F1953" s="351"/>
      <c r="G1953" s="351"/>
      <c r="H1953" s="351"/>
      <c r="I1953" s="351"/>
    </row>
    <row r="1954" spans="2:9" x14ac:dyDescent="0.25">
      <c r="B1954" s="351"/>
      <c r="C1954" s="351"/>
      <c r="D1954" s="351"/>
      <c r="E1954" s="351"/>
      <c r="F1954" s="351"/>
      <c r="G1954" s="351"/>
      <c r="H1954" s="351"/>
      <c r="I1954" s="351"/>
    </row>
    <row r="1955" spans="2:9" x14ac:dyDescent="0.25">
      <c r="B1955" s="351"/>
      <c r="C1955" s="351"/>
      <c r="D1955" s="351"/>
      <c r="E1955" s="351"/>
      <c r="F1955" s="351"/>
      <c r="G1955" s="351"/>
      <c r="H1955" s="351"/>
      <c r="I1955" s="351"/>
    </row>
    <row r="1956" spans="2:9" x14ac:dyDescent="0.25">
      <c r="B1956" s="351"/>
      <c r="C1956" s="351"/>
      <c r="D1956" s="351"/>
      <c r="E1956" s="351"/>
      <c r="F1956" s="351"/>
      <c r="G1956" s="351"/>
      <c r="H1956" s="351"/>
      <c r="I1956" s="351"/>
    </row>
    <row r="1957" spans="2:9" x14ac:dyDescent="0.25">
      <c r="B1957" s="351"/>
      <c r="C1957" s="351"/>
      <c r="D1957" s="351"/>
      <c r="E1957" s="351"/>
      <c r="F1957" s="351"/>
      <c r="G1957" s="351"/>
      <c r="H1957" s="351"/>
      <c r="I1957" s="351"/>
    </row>
    <row r="1958" spans="2:9" x14ac:dyDescent="0.25">
      <c r="B1958" s="351"/>
      <c r="C1958" s="351"/>
      <c r="D1958" s="351"/>
      <c r="E1958" s="351"/>
      <c r="F1958" s="351"/>
      <c r="G1958" s="351"/>
      <c r="H1958" s="351"/>
      <c r="I1958" s="351"/>
    </row>
    <row r="1959" spans="2:9" x14ac:dyDescent="0.25">
      <c r="B1959" s="351"/>
      <c r="C1959" s="351"/>
      <c r="D1959" s="351"/>
      <c r="E1959" s="351"/>
      <c r="F1959" s="351"/>
      <c r="G1959" s="351"/>
      <c r="H1959" s="351"/>
      <c r="I1959" s="351"/>
    </row>
    <row r="1960" spans="2:9" x14ac:dyDescent="0.25">
      <c r="B1960" s="351"/>
      <c r="C1960" s="351"/>
      <c r="D1960" s="351"/>
      <c r="E1960" s="351"/>
      <c r="F1960" s="351"/>
      <c r="G1960" s="351"/>
      <c r="H1960" s="351"/>
      <c r="I1960" s="351"/>
    </row>
    <row r="1961" spans="2:9" x14ac:dyDescent="0.25">
      <c r="B1961" s="351"/>
      <c r="C1961" s="351"/>
      <c r="D1961" s="351"/>
      <c r="E1961" s="351"/>
      <c r="F1961" s="351"/>
      <c r="G1961" s="351"/>
      <c r="H1961" s="351"/>
      <c r="I1961" s="351"/>
    </row>
    <row r="1962" spans="2:9" x14ac:dyDescent="0.25">
      <c r="B1962" s="351"/>
      <c r="C1962" s="351"/>
      <c r="D1962" s="351"/>
      <c r="E1962" s="351"/>
      <c r="F1962" s="351"/>
      <c r="G1962" s="351"/>
      <c r="H1962" s="351"/>
      <c r="I1962" s="351"/>
    </row>
    <row r="1963" spans="2:9" x14ac:dyDescent="0.25">
      <c r="B1963" s="351"/>
      <c r="C1963" s="351"/>
      <c r="D1963" s="351"/>
      <c r="E1963" s="351"/>
      <c r="F1963" s="351"/>
      <c r="G1963" s="351"/>
      <c r="H1963" s="351"/>
      <c r="I1963" s="351"/>
    </row>
    <row r="1964" spans="2:9" x14ac:dyDescent="0.25">
      <c r="B1964" s="351"/>
      <c r="C1964" s="351"/>
      <c r="D1964" s="351"/>
      <c r="E1964" s="351"/>
      <c r="F1964" s="351"/>
      <c r="G1964" s="351"/>
      <c r="H1964" s="351"/>
      <c r="I1964" s="351"/>
    </row>
    <row r="1965" spans="2:9" x14ac:dyDescent="0.25">
      <c r="B1965" s="351"/>
      <c r="C1965" s="351"/>
      <c r="D1965" s="351"/>
      <c r="E1965" s="351"/>
      <c r="F1965" s="351"/>
      <c r="G1965" s="351"/>
      <c r="H1965" s="351"/>
      <c r="I1965" s="351"/>
    </row>
    <row r="1966" spans="2:9" x14ac:dyDescent="0.25">
      <c r="B1966" s="351"/>
      <c r="C1966" s="351"/>
      <c r="D1966" s="351"/>
      <c r="E1966" s="351"/>
      <c r="F1966" s="351"/>
      <c r="G1966" s="351"/>
      <c r="H1966" s="351"/>
      <c r="I1966" s="351"/>
    </row>
    <row r="1967" spans="2:9" x14ac:dyDescent="0.25">
      <c r="B1967" s="351"/>
      <c r="C1967" s="351"/>
      <c r="D1967" s="351"/>
      <c r="E1967" s="351"/>
      <c r="F1967" s="351"/>
      <c r="G1967" s="351"/>
      <c r="H1967" s="351"/>
      <c r="I1967" s="351"/>
    </row>
    <row r="1968" spans="2:9" x14ac:dyDescent="0.25">
      <c r="B1968" s="351"/>
      <c r="C1968" s="351"/>
      <c r="D1968" s="351"/>
      <c r="E1968" s="351"/>
      <c r="F1968" s="351"/>
      <c r="G1968" s="351"/>
      <c r="H1968" s="351"/>
      <c r="I1968" s="351"/>
    </row>
    <row r="1969" spans="2:9" x14ac:dyDescent="0.25">
      <c r="B1969" s="351"/>
      <c r="C1969" s="351"/>
      <c r="D1969" s="351"/>
      <c r="E1969" s="351"/>
      <c r="F1969" s="351"/>
      <c r="G1969" s="351"/>
      <c r="H1969" s="351"/>
      <c r="I1969" s="351"/>
    </row>
    <row r="1970" spans="2:9" x14ac:dyDescent="0.25">
      <c r="B1970" s="351"/>
      <c r="C1970" s="351"/>
      <c r="D1970" s="351"/>
      <c r="E1970" s="351"/>
      <c r="F1970" s="351"/>
      <c r="G1970" s="351"/>
      <c r="H1970" s="351"/>
      <c r="I1970" s="351"/>
    </row>
    <row r="1971" spans="2:9" x14ac:dyDescent="0.25">
      <c r="B1971" s="351"/>
      <c r="C1971" s="351"/>
      <c r="D1971" s="351"/>
      <c r="E1971" s="351"/>
      <c r="F1971" s="351"/>
      <c r="G1971" s="351"/>
      <c r="H1971" s="351"/>
      <c r="I1971" s="351"/>
    </row>
    <row r="1972" spans="2:9" x14ac:dyDescent="0.25">
      <c r="B1972" s="351"/>
      <c r="C1972" s="351"/>
      <c r="D1972" s="351"/>
      <c r="E1972" s="351"/>
      <c r="F1972" s="351"/>
      <c r="G1972" s="351"/>
      <c r="H1972" s="351"/>
      <c r="I1972" s="351"/>
    </row>
    <row r="1973" spans="2:9" x14ac:dyDescent="0.25">
      <c r="B1973" s="351"/>
      <c r="C1973" s="351"/>
      <c r="D1973" s="351"/>
      <c r="E1973" s="351"/>
      <c r="F1973" s="351"/>
      <c r="G1973" s="351"/>
      <c r="H1973" s="351"/>
      <c r="I1973" s="351"/>
    </row>
    <row r="1974" spans="2:9" x14ac:dyDescent="0.25">
      <c r="B1974" s="351"/>
      <c r="C1974" s="351"/>
      <c r="D1974" s="351"/>
      <c r="E1974" s="351"/>
      <c r="F1974" s="351"/>
      <c r="G1974" s="351"/>
      <c r="H1974" s="351"/>
      <c r="I1974" s="351"/>
    </row>
    <row r="1975" spans="2:9" x14ac:dyDescent="0.25">
      <c r="B1975" s="351"/>
      <c r="C1975" s="351"/>
      <c r="D1975" s="351"/>
      <c r="E1975" s="351"/>
      <c r="F1975" s="351"/>
      <c r="G1975" s="351"/>
      <c r="H1975" s="351"/>
      <c r="I1975" s="351"/>
    </row>
    <row r="1976" spans="2:9" x14ac:dyDescent="0.25">
      <c r="B1976" s="351"/>
      <c r="C1976" s="351"/>
      <c r="D1976" s="351"/>
      <c r="E1976" s="351"/>
      <c r="F1976" s="351"/>
      <c r="G1976" s="351"/>
      <c r="H1976" s="351"/>
      <c r="I1976" s="351"/>
    </row>
    <row r="1977" spans="2:9" x14ac:dyDescent="0.25">
      <c r="B1977" s="351"/>
      <c r="C1977" s="351"/>
      <c r="D1977" s="351"/>
      <c r="E1977" s="351"/>
      <c r="F1977" s="351"/>
      <c r="G1977" s="351"/>
      <c r="H1977" s="351"/>
      <c r="I1977" s="351"/>
    </row>
    <row r="1978" spans="2:9" x14ac:dyDescent="0.25">
      <c r="B1978" s="351"/>
      <c r="C1978" s="351"/>
      <c r="D1978" s="351"/>
      <c r="E1978" s="351"/>
      <c r="F1978" s="351"/>
      <c r="G1978" s="351"/>
      <c r="H1978" s="351"/>
      <c r="I1978" s="351"/>
    </row>
    <row r="1979" spans="2:9" x14ac:dyDescent="0.25">
      <c r="B1979" s="351"/>
      <c r="C1979" s="351"/>
      <c r="D1979" s="351"/>
      <c r="E1979" s="351"/>
      <c r="F1979" s="351"/>
      <c r="G1979" s="351"/>
      <c r="H1979" s="351"/>
      <c r="I1979" s="351"/>
    </row>
    <row r="1980" spans="2:9" x14ac:dyDescent="0.25">
      <c r="B1980" s="351"/>
      <c r="C1980" s="351"/>
      <c r="D1980" s="351"/>
      <c r="E1980" s="351"/>
      <c r="F1980" s="351"/>
      <c r="G1980" s="351"/>
      <c r="H1980" s="351"/>
      <c r="I1980" s="351"/>
    </row>
    <row r="1981" spans="2:9" x14ac:dyDescent="0.25">
      <c r="B1981" s="351"/>
      <c r="C1981" s="351"/>
      <c r="D1981" s="351"/>
      <c r="E1981" s="351"/>
      <c r="F1981" s="351"/>
      <c r="G1981" s="351"/>
      <c r="H1981" s="351"/>
      <c r="I1981" s="351"/>
    </row>
    <row r="1982" spans="2:9" x14ac:dyDescent="0.25">
      <c r="B1982" s="351"/>
      <c r="C1982" s="351"/>
      <c r="D1982" s="351"/>
      <c r="E1982" s="351"/>
      <c r="F1982" s="351"/>
      <c r="G1982" s="351"/>
      <c r="H1982" s="351"/>
      <c r="I1982" s="351"/>
    </row>
    <row r="1983" spans="2:9" x14ac:dyDescent="0.25">
      <c r="B1983" s="351"/>
      <c r="C1983" s="351"/>
      <c r="D1983" s="351"/>
      <c r="E1983" s="351"/>
      <c r="F1983" s="351"/>
      <c r="G1983" s="351"/>
      <c r="H1983" s="351"/>
      <c r="I1983" s="351"/>
    </row>
    <row r="1984" spans="2:9" x14ac:dyDescent="0.25">
      <c r="B1984" s="351"/>
      <c r="C1984" s="351"/>
      <c r="D1984" s="351"/>
      <c r="E1984" s="351"/>
      <c r="F1984" s="351"/>
      <c r="G1984" s="351"/>
      <c r="H1984" s="351"/>
      <c r="I1984" s="351"/>
    </row>
    <row r="1985" spans="2:9" x14ac:dyDescent="0.25">
      <c r="B1985" s="351"/>
      <c r="C1985" s="351"/>
      <c r="D1985" s="351"/>
      <c r="E1985" s="351"/>
      <c r="F1985" s="351"/>
      <c r="G1985" s="351"/>
      <c r="H1985" s="351"/>
      <c r="I1985" s="351"/>
    </row>
    <row r="1986" spans="2:9" x14ac:dyDescent="0.25">
      <c r="B1986" s="351"/>
      <c r="C1986" s="351"/>
      <c r="D1986" s="351"/>
      <c r="E1986" s="351"/>
      <c r="F1986" s="351"/>
      <c r="G1986" s="351"/>
      <c r="H1986" s="351"/>
      <c r="I1986" s="351"/>
    </row>
    <row r="1987" spans="2:9" x14ac:dyDescent="0.25">
      <c r="B1987" s="351"/>
      <c r="C1987" s="351"/>
      <c r="D1987" s="351"/>
      <c r="E1987" s="351"/>
      <c r="F1987" s="351"/>
      <c r="G1987" s="351"/>
      <c r="H1987" s="351"/>
      <c r="I1987" s="351"/>
    </row>
    <row r="1988" spans="2:9" x14ac:dyDescent="0.25">
      <c r="B1988" s="351"/>
      <c r="C1988" s="351"/>
      <c r="D1988" s="351"/>
      <c r="E1988" s="351"/>
      <c r="F1988" s="351"/>
      <c r="G1988" s="351"/>
      <c r="H1988" s="351"/>
      <c r="I1988" s="351"/>
    </row>
    <row r="1989" spans="2:9" x14ac:dyDescent="0.25">
      <c r="B1989" s="351"/>
      <c r="C1989" s="351"/>
      <c r="D1989" s="351"/>
      <c r="E1989" s="351"/>
      <c r="F1989" s="351"/>
      <c r="G1989" s="351"/>
      <c r="H1989" s="351"/>
      <c r="I1989" s="351"/>
    </row>
    <row r="1990" spans="2:9" x14ac:dyDescent="0.25">
      <c r="B1990" s="351"/>
      <c r="C1990" s="351"/>
      <c r="D1990" s="351"/>
      <c r="E1990" s="351"/>
      <c r="F1990" s="351"/>
      <c r="G1990" s="351"/>
      <c r="H1990" s="351"/>
      <c r="I1990" s="351"/>
    </row>
    <row r="1991" spans="2:9" x14ac:dyDescent="0.25">
      <c r="B1991" s="351"/>
      <c r="C1991" s="351"/>
      <c r="D1991" s="351"/>
      <c r="E1991" s="351"/>
      <c r="F1991" s="351"/>
      <c r="G1991" s="351"/>
      <c r="H1991" s="351"/>
      <c r="I1991" s="351"/>
    </row>
    <row r="1992" spans="2:9" x14ac:dyDescent="0.25">
      <c r="B1992" s="351"/>
      <c r="C1992" s="351"/>
      <c r="D1992" s="351"/>
      <c r="E1992" s="351"/>
      <c r="F1992" s="351"/>
      <c r="G1992" s="351"/>
      <c r="H1992" s="351"/>
      <c r="I1992" s="351"/>
    </row>
    <row r="1993" spans="2:9" x14ac:dyDescent="0.25">
      <c r="B1993" s="351"/>
      <c r="C1993" s="351"/>
      <c r="D1993" s="351"/>
      <c r="E1993" s="351"/>
      <c r="F1993" s="351"/>
      <c r="G1993" s="351"/>
      <c r="H1993" s="351"/>
      <c r="I1993" s="351"/>
    </row>
    <row r="1994" spans="2:9" x14ac:dyDescent="0.25">
      <c r="B1994" s="351"/>
      <c r="C1994" s="351"/>
      <c r="D1994" s="351"/>
      <c r="E1994" s="351"/>
      <c r="F1994" s="351"/>
      <c r="G1994" s="351"/>
      <c r="H1994" s="351"/>
      <c r="I1994" s="351"/>
    </row>
    <row r="1995" spans="2:9" x14ac:dyDescent="0.25">
      <c r="B1995" s="351"/>
      <c r="C1995" s="351"/>
      <c r="D1995" s="351"/>
      <c r="E1995" s="351"/>
      <c r="F1995" s="351"/>
      <c r="G1995" s="351"/>
      <c r="H1995" s="351"/>
      <c r="I1995" s="351"/>
    </row>
    <row r="1996" spans="2:9" x14ac:dyDescent="0.25">
      <c r="B1996" s="351"/>
      <c r="C1996" s="351"/>
      <c r="D1996" s="351"/>
      <c r="E1996" s="351"/>
      <c r="F1996" s="351"/>
      <c r="G1996" s="351"/>
      <c r="H1996" s="351"/>
      <c r="I1996" s="351"/>
    </row>
    <row r="1997" spans="2:9" x14ac:dyDescent="0.25">
      <c r="B1997" s="351"/>
      <c r="C1997" s="351"/>
      <c r="D1997" s="351"/>
      <c r="E1997" s="351"/>
      <c r="F1997" s="351"/>
      <c r="G1997" s="351"/>
      <c r="H1997" s="351"/>
      <c r="I1997" s="351"/>
    </row>
    <row r="1998" spans="2:9" x14ac:dyDescent="0.25">
      <c r="B1998" s="351"/>
      <c r="C1998" s="351"/>
      <c r="D1998" s="351"/>
      <c r="E1998" s="351"/>
      <c r="F1998" s="351"/>
      <c r="G1998" s="351"/>
      <c r="H1998" s="351"/>
      <c r="I1998" s="351"/>
    </row>
    <row r="1999" spans="2:9" x14ac:dyDescent="0.25">
      <c r="B1999" s="351"/>
      <c r="C1999" s="351"/>
      <c r="D1999" s="351"/>
      <c r="E1999" s="351"/>
      <c r="F1999" s="351"/>
      <c r="G1999" s="351"/>
      <c r="H1999" s="351"/>
      <c r="I1999" s="351"/>
    </row>
    <row r="2000" spans="2:9" x14ac:dyDescent="0.25">
      <c r="B2000" s="351"/>
      <c r="C2000" s="351"/>
      <c r="D2000" s="351"/>
      <c r="E2000" s="351"/>
      <c r="F2000" s="351"/>
      <c r="G2000" s="351"/>
      <c r="H2000" s="351"/>
      <c r="I2000" s="351"/>
    </row>
    <row r="2001" spans="2:9" x14ac:dyDescent="0.25">
      <c r="B2001" s="351"/>
      <c r="C2001" s="351"/>
      <c r="D2001" s="351"/>
      <c r="E2001" s="351"/>
      <c r="F2001" s="351"/>
      <c r="G2001" s="351"/>
      <c r="H2001" s="351"/>
      <c r="I2001" s="351"/>
    </row>
    <row r="2002" spans="2:9" x14ac:dyDescent="0.25">
      <c r="B2002" s="351"/>
      <c r="C2002" s="351"/>
      <c r="D2002" s="351"/>
      <c r="E2002" s="351"/>
      <c r="F2002" s="351"/>
      <c r="G2002" s="351"/>
      <c r="H2002" s="351"/>
      <c r="I2002" s="351"/>
    </row>
    <row r="2003" spans="2:9" x14ac:dyDescent="0.25">
      <c r="B2003" s="351"/>
      <c r="C2003" s="351"/>
      <c r="D2003" s="351"/>
      <c r="E2003" s="351"/>
      <c r="F2003" s="351"/>
      <c r="G2003" s="351"/>
      <c r="H2003" s="351"/>
      <c r="I2003" s="351"/>
    </row>
    <row r="2004" spans="2:9" x14ac:dyDescent="0.25">
      <c r="B2004" s="351"/>
      <c r="C2004" s="351"/>
      <c r="D2004" s="351"/>
      <c r="E2004" s="351"/>
      <c r="F2004" s="351"/>
      <c r="G2004" s="351"/>
      <c r="H2004" s="351"/>
      <c r="I2004" s="351"/>
    </row>
    <row r="2005" spans="2:9" x14ac:dyDescent="0.25">
      <c r="B2005" s="351"/>
      <c r="C2005" s="351"/>
      <c r="D2005" s="351"/>
      <c r="E2005" s="351"/>
      <c r="F2005" s="351"/>
      <c r="G2005" s="351"/>
      <c r="H2005" s="351"/>
      <c r="I2005" s="351"/>
    </row>
    <row r="2006" spans="2:9" x14ac:dyDescent="0.25">
      <c r="B2006" s="351"/>
      <c r="C2006" s="351"/>
      <c r="D2006" s="351"/>
      <c r="E2006" s="351"/>
      <c r="F2006" s="351"/>
      <c r="G2006" s="351"/>
      <c r="H2006" s="351"/>
      <c r="I2006" s="351"/>
    </row>
    <row r="2007" spans="2:9" x14ac:dyDescent="0.25">
      <c r="B2007" s="351"/>
      <c r="C2007" s="351"/>
      <c r="D2007" s="351"/>
      <c r="E2007" s="351"/>
      <c r="F2007" s="351"/>
      <c r="G2007" s="351"/>
      <c r="H2007" s="351"/>
      <c r="I2007" s="351"/>
    </row>
    <row r="2008" spans="2:9" x14ac:dyDescent="0.25">
      <c r="B2008" s="351"/>
      <c r="C2008" s="351"/>
      <c r="D2008" s="351"/>
      <c r="E2008" s="351"/>
      <c r="F2008" s="351"/>
      <c r="G2008" s="351"/>
      <c r="H2008" s="351"/>
      <c r="I2008" s="351"/>
    </row>
    <row r="2009" spans="2:9" x14ac:dyDescent="0.25">
      <c r="B2009" s="351"/>
      <c r="C2009" s="351"/>
      <c r="D2009" s="351"/>
      <c r="E2009" s="351"/>
      <c r="F2009" s="351"/>
      <c r="G2009" s="351"/>
      <c r="H2009" s="351"/>
      <c r="I2009" s="351"/>
    </row>
    <row r="2010" spans="2:9" x14ac:dyDescent="0.25">
      <c r="B2010" s="351"/>
      <c r="C2010" s="351"/>
      <c r="D2010" s="351"/>
      <c r="E2010" s="351"/>
      <c r="F2010" s="351"/>
      <c r="G2010" s="351"/>
      <c r="H2010" s="351"/>
      <c r="I2010" s="351"/>
    </row>
    <row r="2011" spans="2:9" x14ac:dyDescent="0.25">
      <c r="B2011" s="351"/>
      <c r="C2011" s="351"/>
      <c r="D2011" s="351"/>
      <c r="E2011" s="351"/>
      <c r="F2011" s="351"/>
      <c r="G2011" s="351"/>
      <c r="H2011" s="351"/>
      <c r="I2011" s="351"/>
    </row>
    <row r="2012" spans="2:9" x14ac:dyDescent="0.25">
      <c r="B2012" s="351"/>
      <c r="C2012" s="351"/>
      <c r="D2012" s="351"/>
      <c r="E2012" s="351"/>
      <c r="F2012" s="351"/>
      <c r="G2012" s="351"/>
      <c r="H2012" s="351"/>
      <c r="I2012" s="351"/>
    </row>
    <row r="2013" spans="2:9" x14ac:dyDescent="0.25">
      <c r="B2013" s="351"/>
      <c r="C2013" s="351"/>
      <c r="D2013" s="351"/>
      <c r="E2013" s="351"/>
      <c r="F2013" s="351"/>
      <c r="G2013" s="351"/>
      <c r="H2013" s="351"/>
      <c r="I2013" s="351"/>
    </row>
    <row r="2014" spans="2:9" x14ac:dyDescent="0.25">
      <c r="B2014" s="351"/>
      <c r="C2014" s="351"/>
      <c r="D2014" s="351"/>
      <c r="E2014" s="351"/>
      <c r="F2014" s="351"/>
      <c r="G2014" s="351"/>
      <c r="H2014" s="351"/>
      <c r="I2014" s="351"/>
    </row>
    <row r="2015" spans="2:9" x14ac:dyDescent="0.25">
      <c r="B2015" s="351"/>
      <c r="C2015" s="351"/>
      <c r="D2015" s="351"/>
      <c r="E2015" s="351"/>
      <c r="F2015" s="351"/>
      <c r="G2015" s="351"/>
      <c r="H2015" s="351"/>
      <c r="I2015" s="351"/>
    </row>
    <row r="2016" spans="2:9" x14ac:dyDescent="0.25">
      <c r="B2016" s="351"/>
      <c r="C2016" s="351"/>
      <c r="D2016" s="351"/>
      <c r="E2016" s="351"/>
      <c r="F2016" s="351"/>
      <c r="G2016" s="351"/>
      <c r="H2016" s="351"/>
      <c r="I2016" s="351"/>
    </row>
    <row r="2017" spans="2:9" x14ac:dyDescent="0.25">
      <c r="B2017" s="351"/>
      <c r="C2017" s="351"/>
      <c r="D2017" s="351"/>
      <c r="E2017" s="351"/>
      <c r="F2017" s="351"/>
      <c r="G2017" s="351"/>
      <c r="H2017" s="351"/>
      <c r="I2017" s="351"/>
    </row>
    <row r="2018" spans="2:9" x14ac:dyDescent="0.25">
      <c r="B2018" s="351"/>
      <c r="C2018" s="351"/>
      <c r="D2018" s="351"/>
      <c r="E2018" s="351"/>
      <c r="F2018" s="351"/>
      <c r="G2018" s="351"/>
      <c r="H2018" s="351"/>
      <c r="I2018" s="351"/>
    </row>
    <row r="2019" spans="2:9" x14ac:dyDescent="0.25">
      <c r="B2019" s="351"/>
      <c r="C2019" s="351"/>
      <c r="D2019" s="351"/>
      <c r="E2019" s="351"/>
      <c r="F2019" s="351"/>
      <c r="G2019" s="351"/>
      <c r="H2019" s="351"/>
      <c r="I2019" s="351"/>
    </row>
    <row r="2020" spans="2:9" x14ac:dyDescent="0.25">
      <c r="B2020" s="351"/>
      <c r="C2020" s="351"/>
      <c r="D2020" s="351"/>
      <c r="E2020" s="351"/>
      <c r="F2020" s="351"/>
      <c r="G2020" s="351"/>
      <c r="H2020" s="351"/>
      <c r="I2020" s="351"/>
    </row>
    <row r="2021" spans="2:9" x14ac:dyDescent="0.25">
      <c r="B2021" s="351"/>
      <c r="C2021" s="351"/>
      <c r="D2021" s="351"/>
      <c r="E2021" s="351"/>
      <c r="F2021" s="351"/>
      <c r="G2021" s="351"/>
      <c r="H2021" s="351"/>
      <c r="I2021" s="351"/>
    </row>
    <row r="2022" spans="2:9" x14ac:dyDescent="0.25">
      <c r="B2022" s="351"/>
      <c r="C2022" s="351"/>
      <c r="D2022" s="351"/>
      <c r="E2022" s="351"/>
      <c r="F2022" s="351"/>
      <c r="G2022" s="351"/>
      <c r="H2022" s="351"/>
      <c r="I2022" s="351"/>
    </row>
    <row r="2023" spans="2:9" x14ac:dyDescent="0.25">
      <c r="B2023" s="351"/>
      <c r="C2023" s="351"/>
      <c r="D2023" s="351"/>
      <c r="E2023" s="351"/>
      <c r="F2023" s="351"/>
      <c r="G2023" s="351"/>
      <c r="H2023" s="351"/>
      <c r="I2023" s="351"/>
    </row>
    <row r="2024" spans="2:9" x14ac:dyDescent="0.25">
      <c r="B2024" s="351"/>
      <c r="C2024" s="351"/>
      <c r="D2024" s="351"/>
      <c r="E2024" s="351"/>
      <c r="F2024" s="351"/>
      <c r="G2024" s="351"/>
      <c r="H2024" s="351"/>
      <c r="I2024" s="351"/>
    </row>
    <row r="2025" spans="2:9" x14ac:dyDescent="0.25">
      <c r="B2025" s="351"/>
      <c r="C2025" s="351"/>
      <c r="D2025" s="351"/>
      <c r="E2025" s="351"/>
      <c r="F2025" s="351"/>
      <c r="G2025" s="351"/>
      <c r="H2025" s="351"/>
      <c r="I2025" s="351"/>
    </row>
    <row r="2026" spans="2:9" x14ac:dyDescent="0.25">
      <c r="B2026" s="351"/>
      <c r="C2026" s="351"/>
      <c r="D2026" s="351"/>
      <c r="E2026" s="351"/>
      <c r="F2026" s="351"/>
      <c r="G2026" s="351"/>
      <c r="H2026" s="351"/>
      <c r="I2026" s="351"/>
    </row>
    <row r="2027" spans="2:9" x14ac:dyDescent="0.25">
      <c r="B2027" s="351"/>
      <c r="C2027" s="351"/>
      <c r="D2027" s="351"/>
      <c r="E2027" s="351"/>
      <c r="F2027" s="351"/>
      <c r="G2027" s="351"/>
      <c r="H2027" s="351"/>
      <c r="I2027" s="351"/>
    </row>
    <row r="2028" spans="2:9" x14ac:dyDescent="0.25">
      <c r="B2028" s="351"/>
      <c r="C2028" s="351"/>
      <c r="D2028" s="351"/>
      <c r="E2028" s="351"/>
      <c r="F2028" s="351"/>
      <c r="G2028" s="351"/>
      <c r="H2028" s="351"/>
      <c r="I2028" s="351"/>
    </row>
    <row r="2029" spans="2:9" x14ac:dyDescent="0.25">
      <c r="B2029" s="351"/>
      <c r="C2029" s="351"/>
      <c r="D2029" s="351"/>
      <c r="E2029" s="351"/>
      <c r="F2029" s="351"/>
      <c r="G2029" s="351"/>
      <c r="H2029" s="351"/>
      <c r="I2029" s="351"/>
    </row>
    <row r="2030" spans="2:9" x14ac:dyDescent="0.25">
      <c r="B2030" s="351"/>
      <c r="C2030" s="351"/>
      <c r="D2030" s="351"/>
      <c r="E2030" s="351"/>
      <c r="F2030" s="351"/>
      <c r="G2030" s="351"/>
      <c r="H2030" s="351"/>
      <c r="I2030" s="351"/>
    </row>
    <row r="2031" spans="2:9" x14ac:dyDescent="0.25">
      <c r="B2031" s="351"/>
      <c r="C2031" s="351"/>
      <c r="D2031" s="351"/>
      <c r="E2031" s="351"/>
      <c r="F2031" s="351"/>
      <c r="G2031" s="351"/>
      <c r="H2031" s="351"/>
      <c r="I2031" s="351"/>
    </row>
    <row r="2032" spans="2:9" x14ac:dyDescent="0.25">
      <c r="B2032" s="351"/>
      <c r="C2032" s="351"/>
      <c r="D2032" s="351"/>
      <c r="E2032" s="351"/>
      <c r="F2032" s="351"/>
      <c r="G2032" s="351"/>
      <c r="H2032" s="351"/>
      <c r="I2032" s="351"/>
    </row>
    <row r="2033" spans="2:9" x14ac:dyDescent="0.25">
      <c r="B2033" s="351"/>
      <c r="C2033" s="351"/>
      <c r="D2033" s="351"/>
      <c r="E2033" s="351"/>
      <c r="F2033" s="351"/>
      <c r="G2033" s="351"/>
      <c r="H2033" s="351"/>
      <c r="I2033" s="351"/>
    </row>
    <row r="2034" spans="2:9" x14ac:dyDescent="0.25">
      <c r="B2034" s="351"/>
      <c r="C2034" s="351"/>
      <c r="D2034" s="351"/>
      <c r="E2034" s="351"/>
      <c r="F2034" s="351"/>
      <c r="G2034" s="351"/>
      <c r="H2034" s="351"/>
      <c r="I2034" s="351"/>
    </row>
    <row r="2035" spans="2:9" x14ac:dyDescent="0.25">
      <c r="B2035" s="351"/>
      <c r="C2035" s="351"/>
      <c r="D2035" s="351"/>
      <c r="E2035" s="351"/>
      <c r="F2035" s="351"/>
      <c r="G2035" s="351"/>
      <c r="H2035" s="351"/>
      <c r="I2035" s="351"/>
    </row>
    <row r="2036" spans="2:9" x14ac:dyDescent="0.25">
      <c r="B2036" s="351"/>
      <c r="C2036" s="351"/>
      <c r="D2036" s="351"/>
      <c r="E2036" s="351"/>
      <c r="F2036" s="351"/>
      <c r="G2036" s="351"/>
      <c r="H2036" s="351"/>
      <c r="I2036" s="351"/>
    </row>
    <row r="2037" spans="2:9" x14ac:dyDescent="0.25">
      <c r="B2037" s="351"/>
      <c r="C2037" s="351"/>
      <c r="D2037" s="351"/>
      <c r="E2037" s="351"/>
      <c r="F2037" s="351"/>
      <c r="G2037" s="351"/>
      <c r="H2037" s="351"/>
      <c r="I2037" s="351"/>
    </row>
    <row r="2038" spans="2:9" x14ac:dyDescent="0.25">
      <c r="B2038" s="351"/>
      <c r="C2038" s="351"/>
      <c r="D2038" s="351"/>
      <c r="E2038" s="351"/>
      <c r="F2038" s="351"/>
      <c r="G2038" s="351"/>
      <c r="H2038" s="351"/>
      <c r="I2038" s="351"/>
    </row>
    <row r="2039" spans="2:9" x14ac:dyDescent="0.25">
      <c r="B2039" s="351"/>
      <c r="C2039" s="351"/>
      <c r="D2039" s="351"/>
      <c r="E2039" s="351"/>
      <c r="F2039" s="351"/>
      <c r="G2039" s="351"/>
      <c r="H2039" s="351"/>
      <c r="I2039" s="351"/>
    </row>
    <row r="2040" spans="2:9" x14ac:dyDescent="0.25">
      <c r="B2040" s="351"/>
      <c r="C2040" s="351"/>
      <c r="D2040" s="351"/>
      <c r="E2040" s="351"/>
      <c r="F2040" s="351"/>
      <c r="G2040" s="351"/>
      <c r="H2040" s="351"/>
      <c r="I2040" s="351"/>
    </row>
    <row r="2041" spans="2:9" x14ac:dyDescent="0.25">
      <c r="B2041" s="351"/>
      <c r="C2041" s="351"/>
      <c r="D2041" s="351"/>
      <c r="E2041" s="351"/>
      <c r="F2041" s="351"/>
      <c r="G2041" s="351"/>
      <c r="H2041" s="351"/>
      <c r="I2041" s="351"/>
    </row>
    <row r="2042" spans="2:9" x14ac:dyDescent="0.25">
      <c r="B2042" s="351"/>
      <c r="C2042" s="351"/>
      <c r="D2042" s="351"/>
      <c r="E2042" s="351"/>
      <c r="F2042" s="351"/>
      <c r="G2042" s="351"/>
      <c r="H2042" s="351"/>
      <c r="I2042" s="351"/>
    </row>
    <row r="2043" spans="2:9" x14ac:dyDescent="0.25">
      <c r="B2043" s="351"/>
      <c r="C2043" s="351"/>
      <c r="D2043" s="351"/>
      <c r="E2043" s="351"/>
      <c r="F2043" s="351"/>
      <c r="G2043" s="351"/>
      <c r="H2043" s="351"/>
      <c r="I2043" s="351"/>
    </row>
    <row r="2044" spans="2:9" x14ac:dyDescent="0.25">
      <c r="B2044" s="351"/>
      <c r="C2044" s="351"/>
      <c r="D2044" s="351"/>
      <c r="E2044" s="351"/>
      <c r="F2044" s="351"/>
      <c r="G2044" s="351"/>
      <c r="H2044" s="351"/>
      <c r="I2044" s="351"/>
    </row>
    <row r="2045" spans="2:9" x14ac:dyDescent="0.25">
      <c r="B2045" s="351"/>
      <c r="C2045" s="351"/>
      <c r="D2045" s="351"/>
      <c r="E2045" s="351"/>
      <c r="F2045" s="351"/>
      <c r="G2045" s="351"/>
      <c r="H2045" s="351"/>
      <c r="I2045" s="351"/>
    </row>
    <row r="2046" spans="2:9" x14ac:dyDescent="0.25">
      <c r="B2046" s="351"/>
      <c r="C2046" s="351"/>
      <c r="D2046" s="351"/>
      <c r="E2046" s="351"/>
      <c r="F2046" s="351"/>
      <c r="G2046" s="351"/>
      <c r="H2046" s="351"/>
      <c r="I2046" s="351"/>
    </row>
    <row r="2047" spans="2:9" x14ac:dyDescent="0.25">
      <c r="B2047" s="351"/>
      <c r="C2047" s="351"/>
      <c r="D2047" s="351"/>
      <c r="E2047" s="351"/>
      <c r="F2047" s="351"/>
      <c r="G2047" s="351"/>
      <c r="H2047" s="351"/>
      <c r="I2047" s="351"/>
    </row>
    <row r="2048" spans="2:9" x14ac:dyDescent="0.25">
      <c r="B2048" s="351"/>
      <c r="C2048" s="351"/>
      <c r="D2048" s="351"/>
      <c r="E2048" s="351"/>
      <c r="F2048" s="351"/>
      <c r="G2048" s="351"/>
      <c r="H2048" s="351"/>
      <c r="I2048" s="351"/>
    </row>
    <row r="2049" spans="2:9" x14ac:dyDescent="0.25">
      <c r="B2049" s="351"/>
      <c r="C2049" s="351"/>
      <c r="D2049" s="351"/>
      <c r="E2049" s="351"/>
      <c r="F2049" s="351"/>
      <c r="G2049" s="351"/>
      <c r="H2049" s="351"/>
      <c r="I2049" s="351"/>
    </row>
    <row r="2050" spans="2:9" x14ac:dyDescent="0.25">
      <c r="B2050" s="351"/>
      <c r="C2050" s="351"/>
      <c r="D2050" s="351"/>
      <c r="E2050" s="351"/>
      <c r="F2050" s="351"/>
      <c r="G2050" s="351"/>
      <c r="H2050" s="351"/>
      <c r="I2050" s="351"/>
    </row>
    <row r="2051" spans="2:9" x14ac:dyDescent="0.25">
      <c r="B2051" s="351"/>
      <c r="C2051" s="351"/>
      <c r="D2051" s="351"/>
      <c r="E2051" s="351"/>
      <c r="F2051" s="351"/>
      <c r="G2051" s="351"/>
      <c r="H2051" s="351"/>
      <c r="I2051" s="351"/>
    </row>
    <row r="2052" spans="2:9" x14ac:dyDescent="0.25">
      <c r="B2052" s="351"/>
      <c r="C2052" s="351"/>
      <c r="D2052" s="351"/>
      <c r="E2052" s="351"/>
      <c r="F2052" s="351"/>
      <c r="G2052" s="351"/>
      <c r="H2052" s="351"/>
      <c r="I2052" s="351"/>
    </row>
    <row r="2053" spans="2:9" x14ac:dyDescent="0.25">
      <c r="B2053" s="351"/>
      <c r="C2053" s="351"/>
      <c r="D2053" s="351"/>
      <c r="E2053" s="351"/>
      <c r="F2053" s="351"/>
      <c r="G2053" s="351"/>
      <c r="H2053" s="351"/>
      <c r="I2053" s="351"/>
    </row>
    <row r="2054" spans="2:9" x14ac:dyDescent="0.25">
      <c r="B2054" s="351"/>
      <c r="C2054" s="351"/>
      <c r="D2054" s="351"/>
      <c r="E2054" s="351"/>
      <c r="F2054" s="351"/>
      <c r="G2054" s="351"/>
      <c r="H2054" s="351"/>
      <c r="I2054" s="351"/>
    </row>
    <row r="2055" spans="2:9" x14ac:dyDescent="0.25">
      <c r="B2055" s="351"/>
      <c r="C2055" s="351"/>
      <c r="D2055" s="351"/>
      <c r="E2055" s="351"/>
      <c r="F2055" s="351"/>
      <c r="G2055" s="351"/>
      <c r="H2055" s="351"/>
      <c r="I2055" s="351"/>
    </row>
    <row r="2056" spans="2:9" x14ac:dyDescent="0.25">
      <c r="B2056" s="351"/>
      <c r="C2056" s="351"/>
      <c r="D2056" s="351"/>
      <c r="E2056" s="351"/>
      <c r="F2056" s="351"/>
      <c r="G2056" s="351"/>
      <c r="H2056" s="351"/>
      <c r="I2056" s="351"/>
    </row>
    <row r="2057" spans="2:9" x14ac:dyDescent="0.25">
      <c r="B2057" s="351"/>
      <c r="C2057" s="351"/>
      <c r="D2057" s="351"/>
      <c r="E2057" s="351"/>
      <c r="F2057" s="351"/>
      <c r="G2057" s="351"/>
      <c r="H2057" s="351"/>
      <c r="I2057" s="351"/>
    </row>
    <row r="2058" spans="2:9" x14ac:dyDescent="0.25">
      <c r="B2058" s="351"/>
      <c r="C2058" s="351"/>
      <c r="D2058" s="351"/>
      <c r="E2058" s="351"/>
      <c r="F2058" s="351"/>
      <c r="G2058" s="351"/>
      <c r="H2058" s="351"/>
      <c r="I2058" s="351"/>
    </row>
    <row r="2059" spans="2:9" x14ac:dyDescent="0.25">
      <c r="B2059" s="351"/>
      <c r="C2059" s="351"/>
      <c r="D2059" s="351"/>
      <c r="E2059" s="351"/>
      <c r="F2059" s="351"/>
      <c r="G2059" s="351"/>
      <c r="H2059" s="351"/>
      <c r="I2059" s="351"/>
    </row>
    <row r="2060" spans="2:9" x14ac:dyDescent="0.25">
      <c r="B2060" s="351"/>
      <c r="C2060" s="351"/>
      <c r="D2060" s="351"/>
      <c r="E2060" s="351"/>
      <c r="F2060" s="351"/>
      <c r="G2060" s="351"/>
      <c r="H2060" s="351"/>
      <c r="I2060" s="351"/>
    </row>
    <row r="2061" spans="2:9" x14ac:dyDescent="0.25">
      <c r="B2061" s="351"/>
      <c r="C2061" s="351"/>
      <c r="D2061" s="351"/>
      <c r="E2061" s="351"/>
      <c r="F2061" s="351"/>
      <c r="G2061" s="351"/>
      <c r="H2061" s="351"/>
      <c r="I2061" s="351"/>
    </row>
    <row r="2062" spans="2:9" x14ac:dyDescent="0.25">
      <c r="B2062" s="351"/>
      <c r="C2062" s="351"/>
      <c r="D2062" s="351"/>
      <c r="E2062" s="351"/>
      <c r="F2062" s="351"/>
      <c r="G2062" s="351"/>
      <c r="H2062" s="351"/>
      <c r="I2062" s="351"/>
    </row>
    <row r="2063" spans="2:9" x14ac:dyDescent="0.25">
      <c r="B2063" s="351"/>
      <c r="C2063" s="351"/>
      <c r="D2063" s="351"/>
      <c r="E2063" s="351"/>
      <c r="F2063" s="351"/>
      <c r="G2063" s="351"/>
      <c r="H2063" s="351"/>
      <c r="I2063" s="351"/>
    </row>
    <row r="2064" spans="2:9" x14ac:dyDescent="0.25">
      <c r="B2064" s="351"/>
      <c r="C2064" s="351"/>
      <c r="D2064" s="351"/>
      <c r="E2064" s="351"/>
      <c r="F2064" s="351"/>
      <c r="G2064" s="351"/>
      <c r="H2064" s="351"/>
      <c r="I2064" s="351"/>
    </row>
    <row r="2065" spans="2:9" x14ac:dyDescent="0.25">
      <c r="B2065" s="351"/>
      <c r="C2065" s="351"/>
      <c r="D2065" s="351"/>
      <c r="E2065" s="351"/>
      <c r="F2065" s="351"/>
      <c r="G2065" s="351"/>
      <c r="H2065" s="351"/>
      <c r="I2065" s="351"/>
    </row>
    <row r="2066" spans="2:9" x14ac:dyDescent="0.25">
      <c r="B2066" s="351"/>
      <c r="C2066" s="351"/>
      <c r="D2066" s="351"/>
      <c r="E2066" s="351"/>
      <c r="F2066" s="351"/>
      <c r="G2066" s="351"/>
      <c r="H2066" s="351"/>
      <c r="I2066" s="351"/>
    </row>
    <row r="2067" spans="2:9" x14ac:dyDescent="0.25">
      <c r="B2067" s="351"/>
      <c r="C2067" s="351"/>
      <c r="D2067" s="351"/>
      <c r="E2067" s="351"/>
      <c r="F2067" s="351"/>
      <c r="G2067" s="351"/>
      <c r="H2067" s="351"/>
      <c r="I2067" s="351"/>
    </row>
    <row r="2068" spans="2:9" x14ac:dyDescent="0.25">
      <c r="B2068" s="351"/>
      <c r="C2068" s="351"/>
      <c r="D2068" s="351"/>
      <c r="E2068" s="351"/>
      <c r="F2068" s="351"/>
      <c r="G2068" s="351"/>
      <c r="H2068" s="351"/>
      <c r="I2068" s="351"/>
    </row>
    <row r="2069" spans="2:9" x14ac:dyDescent="0.25">
      <c r="B2069" s="351"/>
      <c r="C2069" s="351"/>
      <c r="D2069" s="351"/>
      <c r="E2069" s="351"/>
      <c r="F2069" s="351"/>
      <c r="G2069" s="351"/>
      <c r="H2069" s="351"/>
      <c r="I2069" s="351"/>
    </row>
    <row r="2070" spans="2:9" x14ac:dyDescent="0.25">
      <c r="B2070" s="351"/>
      <c r="C2070" s="351"/>
      <c r="D2070" s="351"/>
      <c r="E2070" s="351"/>
      <c r="F2070" s="351"/>
      <c r="G2070" s="351"/>
      <c r="H2070" s="351"/>
      <c r="I2070" s="351"/>
    </row>
    <row r="2071" spans="2:9" x14ac:dyDescent="0.25">
      <c r="B2071" s="351"/>
      <c r="C2071" s="351"/>
      <c r="D2071" s="351"/>
      <c r="E2071" s="351"/>
      <c r="F2071" s="351"/>
      <c r="G2071" s="351"/>
      <c r="H2071" s="351"/>
      <c r="I2071" s="351"/>
    </row>
    <row r="2072" spans="2:9" x14ac:dyDescent="0.25">
      <c r="B2072" s="351"/>
      <c r="C2072" s="351"/>
      <c r="D2072" s="351"/>
      <c r="E2072" s="351"/>
      <c r="F2072" s="351"/>
      <c r="G2072" s="351"/>
      <c r="H2072" s="351"/>
      <c r="I2072" s="351"/>
    </row>
    <row r="2073" spans="2:9" x14ac:dyDescent="0.25">
      <c r="B2073" s="351"/>
      <c r="C2073" s="351"/>
      <c r="D2073" s="351"/>
      <c r="E2073" s="351"/>
      <c r="F2073" s="351"/>
      <c r="G2073" s="351"/>
      <c r="H2073" s="351"/>
      <c r="I2073" s="351"/>
    </row>
    <row r="2074" spans="2:9" x14ac:dyDescent="0.25">
      <c r="B2074" s="351"/>
      <c r="C2074" s="351"/>
      <c r="D2074" s="351"/>
      <c r="E2074" s="351"/>
      <c r="F2074" s="351"/>
      <c r="G2074" s="351"/>
      <c r="H2074" s="351"/>
      <c r="I2074" s="351"/>
    </row>
    <row r="2075" spans="2:9" x14ac:dyDescent="0.25">
      <c r="B2075" s="351"/>
      <c r="C2075" s="351"/>
      <c r="D2075" s="351"/>
      <c r="E2075" s="351"/>
      <c r="F2075" s="351"/>
      <c r="G2075" s="351"/>
      <c r="H2075" s="351"/>
      <c r="I2075" s="351"/>
    </row>
    <row r="2076" spans="2:9" x14ac:dyDescent="0.25">
      <c r="B2076" s="351"/>
      <c r="C2076" s="351"/>
      <c r="D2076" s="351"/>
      <c r="E2076" s="351"/>
      <c r="F2076" s="351"/>
      <c r="G2076" s="351"/>
      <c r="H2076" s="351"/>
      <c r="I2076" s="351"/>
    </row>
    <row r="2077" spans="2:9" x14ac:dyDescent="0.25">
      <c r="B2077" s="351"/>
      <c r="C2077" s="351"/>
      <c r="D2077" s="351"/>
      <c r="E2077" s="351"/>
      <c r="F2077" s="351"/>
      <c r="G2077" s="351"/>
      <c r="H2077" s="351"/>
      <c r="I2077" s="351"/>
    </row>
    <row r="2078" spans="2:9" x14ac:dyDescent="0.25">
      <c r="B2078" s="351"/>
      <c r="C2078" s="351"/>
      <c r="D2078" s="351"/>
      <c r="E2078" s="351"/>
      <c r="F2078" s="351"/>
      <c r="G2078" s="351"/>
      <c r="H2078" s="351"/>
      <c r="I2078" s="351"/>
    </row>
    <row r="2079" spans="2:9" x14ac:dyDescent="0.25">
      <c r="B2079" s="351"/>
      <c r="C2079" s="351"/>
      <c r="D2079" s="351"/>
      <c r="E2079" s="351"/>
      <c r="F2079" s="351"/>
      <c r="G2079" s="351"/>
      <c r="H2079" s="351"/>
      <c r="I2079" s="351"/>
    </row>
    <row r="2080" spans="2:9" x14ac:dyDescent="0.25">
      <c r="B2080" s="351"/>
      <c r="C2080" s="351"/>
      <c r="D2080" s="351"/>
      <c r="E2080" s="351"/>
      <c r="F2080" s="351"/>
      <c r="G2080" s="351"/>
      <c r="H2080" s="351"/>
      <c r="I2080" s="351"/>
    </row>
    <row r="2081" spans="2:9" x14ac:dyDescent="0.25">
      <c r="B2081" s="351"/>
      <c r="C2081" s="351"/>
      <c r="D2081" s="351"/>
      <c r="E2081" s="351"/>
      <c r="F2081" s="351"/>
      <c r="G2081" s="351"/>
      <c r="H2081" s="351"/>
      <c r="I2081" s="351"/>
    </row>
    <row r="2082" spans="2:9" x14ac:dyDescent="0.25">
      <c r="B2082" s="351"/>
      <c r="C2082" s="351"/>
      <c r="D2082" s="351"/>
      <c r="E2082" s="351"/>
      <c r="F2082" s="351"/>
      <c r="G2082" s="351"/>
      <c r="H2082" s="351"/>
      <c r="I2082" s="351"/>
    </row>
    <row r="2083" spans="2:9" x14ac:dyDescent="0.25">
      <c r="B2083" s="351"/>
      <c r="C2083" s="351"/>
      <c r="D2083" s="351"/>
      <c r="E2083" s="351"/>
      <c r="F2083" s="351"/>
      <c r="G2083" s="351"/>
      <c r="H2083" s="351"/>
      <c r="I2083" s="351"/>
    </row>
    <row r="2084" spans="2:9" x14ac:dyDescent="0.25">
      <c r="B2084" s="351"/>
      <c r="C2084" s="351"/>
      <c r="D2084" s="351"/>
      <c r="E2084" s="351"/>
      <c r="F2084" s="351"/>
      <c r="G2084" s="351"/>
      <c r="H2084" s="351"/>
      <c r="I2084" s="351"/>
    </row>
    <row r="2085" spans="2:9" x14ac:dyDescent="0.25">
      <c r="B2085" s="351"/>
      <c r="C2085" s="351"/>
      <c r="D2085" s="351"/>
      <c r="E2085" s="351"/>
      <c r="F2085" s="351"/>
      <c r="G2085" s="351"/>
      <c r="H2085" s="351"/>
      <c r="I2085" s="351"/>
    </row>
    <row r="2086" spans="2:9" x14ac:dyDescent="0.25">
      <c r="B2086" s="351"/>
      <c r="C2086" s="351"/>
      <c r="D2086" s="351"/>
      <c r="E2086" s="351"/>
      <c r="F2086" s="351"/>
      <c r="G2086" s="351"/>
      <c r="H2086" s="351"/>
      <c r="I2086" s="351"/>
    </row>
    <row r="2087" spans="2:9" x14ac:dyDescent="0.25">
      <c r="B2087" s="351"/>
      <c r="C2087" s="351"/>
      <c r="D2087" s="351"/>
      <c r="E2087" s="351"/>
      <c r="F2087" s="351"/>
      <c r="G2087" s="351"/>
      <c r="H2087" s="351"/>
      <c r="I2087" s="351"/>
    </row>
    <row r="2088" spans="2:9" x14ac:dyDescent="0.25">
      <c r="B2088" s="351"/>
      <c r="C2088" s="351"/>
      <c r="D2088" s="351"/>
      <c r="E2088" s="351"/>
      <c r="F2088" s="351"/>
      <c r="G2088" s="351"/>
      <c r="H2088" s="351"/>
      <c r="I2088" s="351"/>
    </row>
    <row r="2089" spans="2:9" x14ac:dyDescent="0.25">
      <c r="B2089" s="351"/>
      <c r="C2089" s="351"/>
      <c r="D2089" s="351"/>
      <c r="E2089" s="351"/>
      <c r="F2089" s="351"/>
      <c r="G2089" s="351"/>
      <c r="H2089" s="351"/>
      <c r="I2089" s="351"/>
    </row>
    <row r="2090" spans="2:9" x14ac:dyDescent="0.25">
      <c r="B2090" s="351"/>
      <c r="C2090" s="351"/>
      <c r="D2090" s="351"/>
      <c r="E2090" s="351"/>
      <c r="F2090" s="351"/>
      <c r="G2090" s="351"/>
      <c r="H2090" s="351"/>
      <c r="I2090" s="351"/>
    </row>
    <row r="2091" spans="2:9" x14ac:dyDescent="0.25">
      <c r="B2091" s="351"/>
      <c r="C2091" s="351"/>
      <c r="D2091" s="351"/>
      <c r="E2091" s="351"/>
      <c r="F2091" s="351"/>
      <c r="G2091" s="351"/>
      <c r="H2091" s="351"/>
      <c r="I2091" s="351"/>
    </row>
    <row r="2092" spans="2:9" x14ac:dyDescent="0.25">
      <c r="B2092" s="351"/>
      <c r="C2092" s="351"/>
      <c r="D2092" s="351"/>
      <c r="E2092" s="351"/>
      <c r="F2092" s="351"/>
      <c r="G2092" s="351"/>
      <c r="H2092" s="351"/>
      <c r="I2092" s="351"/>
    </row>
    <row r="2093" spans="2:9" x14ac:dyDescent="0.25">
      <c r="B2093" s="351"/>
      <c r="C2093" s="351"/>
      <c r="D2093" s="351"/>
      <c r="E2093" s="351"/>
      <c r="F2093" s="351"/>
      <c r="G2093" s="351"/>
      <c r="H2093" s="351"/>
      <c r="I2093" s="351"/>
    </row>
    <row r="2094" spans="2:9" x14ac:dyDescent="0.25">
      <c r="B2094" s="351"/>
      <c r="C2094" s="351"/>
      <c r="D2094" s="351"/>
      <c r="E2094" s="351"/>
      <c r="F2094" s="351"/>
      <c r="G2094" s="351"/>
      <c r="H2094" s="351"/>
      <c r="I2094" s="351"/>
    </row>
    <row r="2095" spans="2:9" x14ac:dyDescent="0.25">
      <c r="B2095" s="351"/>
      <c r="C2095" s="351"/>
      <c r="D2095" s="351"/>
      <c r="E2095" s="351"/>
      <c r="F2095" s="351"/>
      <c r="G2095" s="351"/>
      <c r="H2095" s="351"/>
      <c r="I2095" s="351"/>
    </row>
    <row r="2096" spans="2:9" x14ac:dyDescent="0.25">
      <c r="B2096" s="351"/>
      <c r="C2096" s="351"/>
      <c r="D2096" s="351"/>
      <c r="E2096" s="351"/>
      <c r="F2096" s="351"/>
      <c r="G2096" s="351"/>
      <c r="H2096" s="351"/>
      <c r="I2096" s="351"/>
    </row>
    <row r="2097" spans="2:9" x14ac:dyDescent="0.25">
      <c r="B2097" s="351"/>
      <c r="C2097" s="351"/>
      <c r="D2097" s="351"/>
      <c r="E2097" s="351"/>
      <c r="F2097" s="351"/>
      <c r="G2097" s="351"/>
      <c r="H2097" s="351"/>
      <c r="I2097" s="351"/>
    </row>
    <row r="2098" spans="2:9" x14ac:dyDescent="0.25">
      <c r="B2098" s="351"/>
      <c r="C2098" s="351"/>
      <c r="D2098" s="351"/>
      <c r="E2098" s="351"/>
      <c r="F2098" s="351"/>
      <c r="G2098" s="351"/>
      <c r="H2098" s="351"/>
      <c r="I2098" s="351"/>
    </row>
    <row r="2099" spans="2:9" x14ac:dyDescent="0.25">
      <c r="B2099" s="351"/>
      <c r="C2099" s="351"/>
      <c r="D2099" s="351"/>
      <c r="E2099" s="351"/>
      <c r="F2099" s="351"/>
      <c r="G2099" s="351"/>
      <c r="H2099" s="351"/>
      <c r="I2099" s="351"/>
    </row>
    <row r="2100" spans="2:9" x14ac:dyDescent="0.25">
      <c r="B2100" s="351"/>
      <c r="C2100" s="351"/>
      <c r="D2100" s="351"/>
      <c r="E2100" s="351"/>
      <c r="F2100" s="351"/>
      <c r="G2100" s="351"/>
      <c r="H2100" s="351"/>
      <c r="I2100" s="351"/>
    </row>
    <row r="2101" spans="2:9" x14ac:dyDescent="0.25">
      <c r="B2101" s="351"/>
      <c r="C2101" s="351"/>
      <c r="D2101" s="351"/>
      <c r="E2101" s="351"/>
      <c r="F2101" s="351"/>
      <c r="G2101" s="351"/>
      <c r="H2101" s="351"/>
      <c r="I2101" s="351"/>
    </row>
    <row r="2102" spans="2:9" x14ac:dyDescent="0.25">
      <c r="B2102" s="351"/>
      <c r="C2102" s="351"/>
      <c r="D2102" s="351"/>
      <c r="E2102" s="351"/>
      <c r="F2102" s="351"/>
      <c r="G2102" s="351"/>
      <c r="H2102" s="351"/>
      <c r="I2102" s="351"/>
    </row>
    <row r="2103" spans="2:9" x14ac:dyDescent="0.25">
      <c r="B2103" s="351"/>
      <c r="C2103" s="351"/>
      <c r="D2103" s="351"/>
      <c r="E2103" s="351"/>
      <c r="F2103" s="351"/>
      <c r="G2103" s="351"/>
      <c r="H2103" s="351"/>
      <c r="I2103" s="351"/>
    </row>
    <row r="2104" spans="2:9" x14ac:dyDescent="0.25">
      <c r="B2104" s="351"/>
      <c r="C2104" s="351"/>
      <c r="D2104" s="351"/>
      <c r="E2104" s="351"/>
      <c r="F2104" s="351"/>
      <c r="G2104" s="351"/>
      <c r="H2104" s="351"/>
      <c r="I2104" s="351"/>
    </row>
    <row r="2105" spans="2:9" x14ac:dyDescent="0.25">
      <c r="B2105" s="351"/>
      <c r="C2105" s="351"/>
      <c r="D2105" s="351"/>
      <c r="E2105" s="351"/>
      <c r="F2105" s="351"/>
      <c r="G2105" s="351"/>
      <c r="H2105" s="351"/>
      <c r="I2105" s="351"/>
    </row>
    <row r="2106" spans="2:9" x14ac:dyDescent="0.25">
      <c r="B2106" s="351"/>
      <c r="C2106" s="351"/>
      <c r="D2106" s="351"/>
      <c r="E2106" s="351"/>
      <c r="F2106" s="351"/>
      <c r="G2106" s="351"/>
      <c r="H2106" s="351"/>
      <c r="I2106" s="351"/>
    </row>
    <row r="2107" spans="2:9" x14ac:dyDescent="0.25">
      <c r="B2107" s="351"/>
      <c r="C2107" s="351"/>
      <c r="D2107" s="351"/>
      <c r="E2107" s="351"/>
      <c r="F2107" s="351"/>
      <c r="G2107" s="351"/>
      <c r="H2107" s="351"/>
      <c r="I2107" s="351"/>
    </row>
    <row r="2108" spans="2:9" x14ac:dyDescent="0.25">
      <c r="B2108" s="351"/>
      <c r="C2108" s="351"/>
      <c r="D2108" s="351"/>
      <c r="E2108" s="351"/>
      <c r="F2108" s="351"/>
      <c r="G2108" s="351"/>
      <c r="H2108" s="351"/>
      <c r="I2108" s="351"/>
    </row>
    <row r="2109" spans="2:9" x14ac:dyDescent="0.25">
      <c r="B2109" s="351"/>
      <c r="C2109" s="351"/>
      <c r="D2109" s="351"/>
      <c r="E2109" s="351"/>
      <c r="F2109" s="351"/>
      <c r="G2109" s="351"/>
      <c r="H2109" s="351"/>
      <c r="I2109" s="351"/>
    </row>
    <row r="2110" spans="2:9" x14ac:dyDescent="0.25">
      <c r="B2110" s="351"/>
      <c r="C2110" s="351"/>
      <c r="D2110" s="351"/>
      <c r="E2110" s="351"/>
      <c r="F2110" s="351"/>
      <c r="G2110" s="351"/>
      <c r="H2110" s="351"/>
      <c r="I2110" s="351"/>
    </row>
    <row r="2111" spans="2:9" x14ac:dyDescent="0.25">
      <c r="B2111" s="351"/>
      <c r="C2111" s="351"/>
      <c r="D2111" s="351"/>
      <c r="E2111" s="351"/>
      <c r="F2111" s="351"/>
      <c r="G2111" s="351"/>
      <c r="H2111" s="351"/>
      <c r="I2111" s="351"/>
    </row>
    <row r="2112" spans="2:9" x14ac:dyDescent="0.25">
      <c r="B2112" s="351"/>
      <c r="C2112" s="351"/>
      <c r="D2112" s="351"/>
      <c r="E2112" s="351"/>
      <c r="F2112" s="351"/>
      <c r="G2112" s="351"/>
      <c r="H2112" s="351"/>
      <c r="I2112" s="351"/>
    </row>
    <row r="2113" spans="2:9" x14ac:dyDescent="0.25">
      <c r="B2113" s="351"/>
      <c r="C2113" s="351"/>
      <c r="D2113" s="351"/>
      <c r="E2113" s="351"/>
      <c r="F2113" s="351"/>
      <c r="G2113" s="351"/>
      <c r="H2113" s="351"/>
      <c r="I2113" s="351"/>
    </row>
    <row r="2114" spans="2:9" x14ac:dyDescent="0.25">
      <c r="B2114" s="351"/>
      <c r="C2114" s="351"/>
      <c r="D2114" s="351"/>
      <c r="E2114" s="351"/>
      <c r="F2114" s="351"/>
      <c r="G2114" s="351"/>
      <c r="H2114" s="351"/>
      <c r="I2114" s="351"/>
    </row>
    <row r="2115" spans="2:9" x14ac:dyDescent="0.25">
      <c r="B2115" s="351"/>
      <c r="C2115" s="351"/>
      <c r="D2115" s="351"/>
      <c r="E2115" s="351"/>
      <c r="F2115" s="351"/>
      <c r="G2115" s="351"/>
      <c r="H2115" s="351"/>
      <c r="I2115" s="351"/>
    </row>
    <row r="2116" spans="2:9" x14ac:dyDescent="0.25">
      <c r="B2116" s="351"/>
      <c r="C2116" s="351"/>
      <c r="D2116" s="351"/>
      <c r="E2116" s="351"/>
      <c r="F2116" s="351"/>
      <c r="G2116" s="351"/>
      <c r="H2116" s="351"/>
      <c r="I2116" s="351"/>
    </row>
    <row r="2117" spans="2:9" x14ac:dyDescent="0.25">
      <c r="B2117" s="351"/>
      <c r="C2117" s="351"/>
      <c r="D2117" s="351"/>
      <c r="E2117" s="351"/>
      <c r="F2117" s="351"/>
      <c r="G2117" s="351"/>
      <c r="H2117" s="351"/>
      <c r="I2117" s="351"/>
    </row>
    <row r="2118" spans="2:9" x14ac:dyDescent="0.25">
      <c r="B2118" s="351"/>
      <c r="C2118" s="351"/>
      <c r="D2118" s="351"/>
      <c r="E2118" s="351"/>
      <c r="F2118" s="351"/>
      <c r="G2118" s="351"/>
      <c r="H2118" s="351"/>
      <c r="I2118" s="351"/>
    </row>
    <row r="2119" spans="2:9" x14ac:dyDescent="0.25">
      <c r="B2119" s="351"/>
      <c r="C2119" s="351"/>
      <c r="D2119" s="351"/>
      <c r="E2119" s="351"/>
      <c r="F2119" s="351"/>
      <c r="G2119" s="351"/>
      <c r="H2119" s="351"/>
      <c r="I2119" s="351"/>
    </row>
    <row r="2120" spans="2:9" x14ac:dyDescent="0.25">
      <c r="B2120" s="351"/>
      <c r="C2120" s="351"/>
      <c r="D2120" s="351"/>
      <c r="E2120" s="351"/>
      <c r="F2120" s="351"/>
      <c r="G2120" s="351"/>
      <c r="H2120" s="351"/>
      <c r="I2120" s="351"/>
    </row>
    <row r="2121" spans="2:9" x14ac:dyDescent="0.25">
      <c r="B2121" s="351"/>
      <c r="C2121" s="351"/>
      <c r="D2121" s="351"/>
      <c r="E2121" s="351"/>
      <c r="F2121" s="351"/>
      <c r="G2121" s="351"/>
      <c r="H2121" s="351"/>
      <c r="I2121" s="351"/>
    </row>
    <row r="2122" spans="2:9" x14ac:dyDescent="0.25">
      <c r="B2122" s="351"/>
      <c r="C2122" s="351"/>
      <c r="D2122" s="351"/>
      <c r="E2122" s="351"/>
      <c r="F2122" s="351"/>
      <c r="G2122" s="351"/>
      <c r="H2122" s="351"/>
      <c r="I2122" s="351"/>
    </row>
    <row r="2123" spans="2:9" x14ac:dyDescent="0.25">
      <c r="B2123" s="351"/>
      <c r="C2123" s="351"/>
      <c r="D2123" s="351"/>
      <c r="E2123" s="351"/>
      <c r="F2123" s="351"/>
      <c r="G2123" s="351"/>
      <c r="H2123" s="351"/>
      <c r="I2123" s="351"/>
    </row>
    <row r="2124" spans="2:9" x14ac:dyDescent="0.25">
      <c r="B2124" s="351"/>
      <c r="C2124" s="351"/>
      <c r="D2124" s="351"/>
      <c r="E2124" s="351"/>
      <c r="F2124" s="351"/>
      <c r="G2124" s="351"/>
      <c r="H2124" s="351"/>
      <c r="I2124" s="351"/>
    </row>
    <row r="2125" spans="2:9" x14ac:dyDescent="0.25">
      <c r="B2125" s="351"/>
      <c r="C2125" s="351"/>
      <c r="D2125" s="351"/>
      <c r="E2125" s="351"/>
      <c r="F2125" s="351"/>
      <c r="G2125" s="351"/>
      <c r="H2125" s="351"/>
      <c r="I2125" s="351"/>
    </row>
    <row r="2126" spans="2:9" x14ac:dyDescent="0.25">
      <c r="B2126" s="351"/>
      <c r="C2126" s="351"/>
      <c r="D2126" s="351"/>
      <c r="E2126" s="351"/>
      <c r="F2126" s="351"/>
      <c r="G2126" s="351"/>
      <c r="H2126" s="351"/>
      <c r="I2126" s="351"/>
    </row>
    <row r="2127" spans="2:9" x14ac:dyDescent="0.25">
      <c r="B2127" s="351"/>
      <c r="C2127" s="351"/>
      <c r="D2127" s="351"/>
      <c r="E2127" s="351"/>
      <c r="F2127" s="351"/>
      <c r="G2127" s="351"/>
      <c r="H2127" s="351"/>
      <c r="I2127" s="351"/>
    </row>
    <row r="2128" spans="2:9" x14ac:dyDescent="0.25">
      <c r="B2128" s="351"/>
      <c r="C2128" s="351"/>
      <c r="D2128" s="351"/>
      <c r="E2128" s="351"/>
      <c r="F2128" s="351"/>
      <c r="G2128" s="351"/>
      <c r="H2128" s="351"/>
      <c r="I2128" s="351"/>
    </row>
    <row r="2129" spans="2:9" x14ac:dyDescent="0.25">
      <c r="B2129" s="351"/>
      <c r="C2129" s="351"/>
      <c r="D2129" s="351"/>
      <c r="E2129" s="351"/>
      <c r="F2129" s="351"/>
      <c r="G2129" s="351"/>
      <c r="H2129" s="351"/>
      <c r="I2129" s="351"/>
    </row>
    <row r="2130" spans="2:9" x14ac:dyDescent="0.25">
      <c r="B2130" s="351"/>
      <c r="C2130" s="351"/>
      <c r="D2130" s="351"/>
      <c r="E2130" s="351"/>
      <c r="F2130" s="351"/>
      <c r="G2130" s="351"/>
      <c r="H2130" s="351"/>
      <c r="I2130" s="351"/>
    </row>
    <row r="2131" spans="2:9" x14ac:dyDescent="0.25">
      <c r="B2131" s="351"/>
      <c r="C2131" s="351"/>
      <c r="D2131" s="351"/>
      <c r="E2131" s="351"/>
      <c r="F2131" s="351"/>
      <c r="G2131" s="351"/>
      <c r="H2131" s="351"/>
      <c r="I2131" s="351"/>
    </row>
    <row r="2132" spans="2:9" x14ac:dyDescent="0.25">
      <c r="B2132" s="351"/>
      <c r="C2132" s="351"/>
      <c r="D2132" s="351"/>
      <c r="E2132" s="351"/>
      <c r="F2132" s="351"/>
      <c r="G2132" s="351"/>
      <c r="H2132" s="351"/>
      <c r="I2132" s="351"/>
    </row>
    <row r="2133" spans="2:9" x14ac:dyDescent="0.25">
      <c r="B2133" s="351"/>
      <c r="C2133" s="351"/>
      <c r="D2133" s="351"/>
      <c r="E2133" s="351"/>
      <c r="F2133" s="351"/>
      <c r="G2133" s="351"/>
      <c r="H2133" s="351"/>
      <c r="I2133" s="351"/>
    </row>
    <row r="2134" spans="2:9" x14ac:dyDescent="0.25">
      <c r="B2134" s="351"/>
      <c r="C2134" s="351"/>
      <c r="D2134" s="351"/>
      <c r="E2134" s="351"/>
      <c r="F2134" s="351"/>
      <c r="G2134" s="351"/>
      <c r="H2134" s="351"/>
      <c r="I2134" s="351"/>
    </row>
    <row r="2135" spans="2:9" x14ac:dyDescent="0.25">
      <c r="B2135" s="351"/>
      <c r="C2135" s="351"/>
      <c r="D2135" s="351"/>
      <c r="E2135" s="351"/>
      <c r="F2135" s="351"/>
      <c r="G2135" s="351"/>
      <c r="H2135" s="351"/>
      <c r="I2135" s="351"/>
    </row>
    <row r="2136" spans="2:9" x14ac:dyDescent="0.25">
      <c r="B2136" s="351"/>
      <c r="C2136" s="351"/>
      <c r="D2136" s="351"/>
      <c r="E2136" s="351"/>
      <c r="F2136" s="351"/>
      <c r="G2136" s="351"/>
      <c r="H2136" s="351"/>
      <c r="I2136" s="351"/>
    </row>
    <row r="2137" spans="2:9" x14ac:dyDescent="0.25">
      <c r="B2137" s="351"/>
      <c r="C2137" s="351"/>
      <c r="D2137" s="351"/>
      <c r="E2137" s="351"/>
      <c r="F2137" s="351"/>
      <c r="G2137" s="351"/>
      <c r="H2137" s="351"/>
      <c r="I2137" s="351"/>
    </row>
    <row r="2138" spans="2:9" x14ac:dyDescent="0.25">
      <c r="B2138" s="351"/>
      <c r="C2138" s="351"/>
      <c r="D2138" s="351"/>
      <c r="E2138" s="351"/>
      <c r="F2138" s="351"/>
      <c r="G2138" s="351"/>
      <c r="H2138" s="351"/>
      <c r="I2138" s="351"/>
    </row>
    <row r="2139" spans="2:9" x14ac:dyDescent="0.25">
      <c r="B2139" s="351"/>
      <c r="C2139" s="351"/>
      <c r="D2139" s="351"/>
      <c r="E2139" s="351"/>
      <c r="F2139" s="351"/>
      <c r="G2139" s="351"/>
      <c r="H2139" s="351"/>
      <c r="I2139" s="351"/>
    </row>
    <row r="2140" spans="2:9" x14ac:dyDescent="0.25">
      <c r="B2140" s="351"/>
      <c r="C2140" s="351"/>
      <c r="D2140" s="351"/>
      <c r="E2140" s="351"/>
      <c r="F2140" s="351"/>
      <c r="G2140" s="351"/>
      <c r="H2140" s="351"/>
      <c r="I2140" s="351"/>
    </row>
    <row r="2141" spans="2:9" x14ac:dyDescent="0.25">
      <c r="B2141" s="351"/>
      <c r="C2141" s="351"/>
      <c r="D2141" s="351"/>
      <c r="E2141" s="351"/>
      <c r="F2141" s="351"/>
      <c r="G2141" s="351"/>
      <c r="H2141" s="351"/>
      <c r="I2141" s="351"/>
    </row>
    <row r="2142" spans="2:9" x14ac:dyDescent="0.25">
      <c r="B2142" s="351"/>
      <c r="C2142" s="351"/>
      <c r="D2142" s="351"/>
      <c r="E2142" s="351"/>
      <c r="F2142" s="351"/>
      <c r="G2142" s="351"/>
      <c r="H2142" s="351"/>
      <c r="I2142" s="351"/>
    </row>
    <row r="2143" spans="2:9" x14ac:dyDescent="0.25">
      <c r="B2143" s="351"/>
      <c r="C2143" s="351"/>
      <c r="D2143" s="351"/>
      <c r="E2143" s="351"/>
      <c r="F2143" s="351"/>
      <c r="G2143" s="351"/>
      <c r="H2143" s="351"/>
      <c r="I2143" s="351"/>
    </row>
    <row r="2144" spans="2:9" x14ac:dyDescent="0.25">
      <c r="B2144" s="351"/>
      <c r="C2144" s="351"/>
      <c r="D2144" s="351"/>
      <c r="E2144" s="351"/>
      <c r="F2144" s="351"/>
      <c r="G2144" s="351"/>
      <c r="H2144" s="351"/>
      <c r="I2144" s="351"/>
    </row>
    <row r="2145" spans="2:9" x14ac:dyDescent="0.25">
      <c r="B2145" s="351"/>
      <c r="C2145" s="351"/>
      <c r="D2145" s="351"/>
      <c r="E2145" s="351"/>
      <c r="F2145" s="351"/>
      <c r="G2145" s="351"/>
      <c r="H2145" s="351"/>
      <c r="I2145" s="351"/>
    </row>
    <row r="2146" spans="2:9" x14ac:dyDescent="0.25">
      <c r="B2146" s="351"/>
      <c r="C2146" s="351"/>
      <c r="D2146" s="351"/>
      <c r="E2146" s="351"/>
      <c r="F2146" s="351"/>
      <c r="G2146" s="351"/>
      <c r="H2146" s="351"/>
      <c r="I2146" s="351"/>
    </row>
    <row r="2147" spans="2:9" x14ac:dyDescent="0.25">
      <c r="B2147" s="351"/>
      <c r="C2147" s="351"/>
      <c r="D2147" s="351"/>
      <c r="E2147" s="351"/>
      <c r="F2147" s="351"/>
      <c r="G2147" s="351"/>
      <c r="H2147" s="351"/>
      <c r="I2147" s="351"/>
    </row>
    <row r="2148" spans="2:9" x14ac:dyDescent="0.25">
      <c r="B2148" s="351"/>
      <c r="C2148" s="351"/>
      <c r="D2148" s="351"/>
      <c r="E2148" s="351"/>
      <c r="F2148" s="351"/>
      <c r="G2148" s="351"/>
      <c r="H2148" s="351"/>
      <c r="I2148" s="351"/>
    </row>
    <row r="2149" spans="2:9" x14ac:dyDescent="0.25">
      <c r="B2149" s="351"/>
      <c r="C2149" s="351"/>
      <c r="D2149" s="351"/>
      <c r="E2149" s="351"/>
      <c r="F2149" s="351"/>
      <c r="G2149" s="351"/>
      <c r="H2149" s="351"/>
      <c r="I2149" s="351"/>
    </row>
    <row r="2150" spans="2:9" x14ac:dyDescent="0.25">
      <c r="B2150" s="351"/>
      <c r="C2150" s="351"/>
      <c r="D2150" s="351"/>
      <c r="E2150" s="351"/>
      <c r="F2150" s="351"/>
      <c r="G2150" s="351"/>
      <c r="H2150" s="351"/>
      <c r="I2150" s="351"/>
    </row>
    <row r="2151" spans="2:9" x14ac:dyDescent="0.25">
      <c r="B2151" s="351"/>
      <c r="C2151" s="351"/>
      <c r="D2151" s="351"/>
      <c r="E2151" s="351"/>
      <c r="F2151" s="351"/>
      <c r="G2151" s="351"/>
      <c r="H2151" s="351"/>
      <c r="I2151" s="351"/>
    </row>
    <row r="2152" spans="2:9" x14ac:dyDescent="0.25">
      <c r="B2152" s="351"/>
      <c r="C2152" s="351"/>
      <c r="D2152" s="351"/>
      <c r="E2152" s="351"/>
      <c r="F2152" s="351"/>
      <c r="G2152" s="351"/>
      <c r="H2152" s="351"/>
      <c r="I2152" s="351"/>
    </row>
    <row r="2153" spans="2:9" x14ac:dyDescent="0.25">
      <c r="B2153" s="351"/>
      <c r="C2153" s="351"/>
      <c r="D2153" s="351"/>
      <c r="E2153" s="351"/>
      <c r="F2153" s="351"/>
      <c r="G2153" s="351"/>
      <c r="H2153" s="351"/>
      <c r="I2153" s="351"/>
    </row>
    <row r="2154" spans="2:9" x14ac:dyDescent="0.25">
      <c r="B2154" s="351"/>
      <c r="C2154" s="351"/>
      <c r="D2154" s="351"/>
      <c r="E2154" s="351"/>
      <c r="F2154" s="351"/>
      <c r="G2154" s="351"/>
      <c r="H2154" s="351"/>
      <c r="I2154" s="351"/>
    </row>
    <row r="2155" spans="2:9" x14ac:dyDescent="0.25">
      <c r="B2155" s="351"/>
      <c r="C2155" s="351"/>
      <c r="D2155" s="351"/>
      <c r="E2155" s="351"/>
      <c r="F2155" s="351"/>
      <c r="G2155" s="351"/>
      <c r="H2155" s="351"/>
      <c r="I2155" s="351"/>
    </row>
    <row r="2156" spans="2:9" x14ac:dyDescent="0.25">
      <c r="B2156" s="351"/>
      <c r="C2156" s="351"/>
      <c r="D2156" s="351"/>
      <c r="E2156" s="351"/>
      <c r="F2156" s="351"/>
      <c r="G2156" s="351"/>
      <c r="H2156" s="351"/>
      <c r="I2156" s="351"/>
    </row>
    <row r="2157" spans="2:9" x14ac:dyDescent="0.25">
      <c r="B2157" s="351"/>
      <c r="C2157" s="351"/>
      <c r="D2157" s="351"/>
      <c r="E2157" s="351"/>
      <c r="F2157" s="351"/>
      <c r="G2157" s="351"/>
      <c r="H2157" s="351"/>
      <c r="I2157" s="351"/>
    </row>
    <row r="2158" spans="2:9" x14ac:dyDescent="0.25">
      <c r="B2158" s="351"/>
      <c r="C2158" s="351"/>
      <c r="D2158" s="351"/>
      <c r="E2158" s="351"/>
      <c r="F2158" s="351"/>
      <c r="G2158" s="351"/>
      <c r="H2158" s="351"/>
      <c r="I2158" s="351"/>
    </row>
    <row r="2159" spans="2:9" x14ac:dyDescent="0.25">
      <c r="B2159" s="351"/>
      <c r="C2159" s="351"/>
      <c r="D2159" s="351"/>
      <c r="E2159" s="351"/>
      <c r="F2159" s="351"/>
      <c r="G2159" s="351"/>
      <c r="H2159" s="351"/>
      <c r="I2159" s="351"/>
    </row>
    <row r="2160" spans="2:9" x14ac:dyDescent="0.25">
      <c r="B2160" s="351"/>
      <c r="C2160" s="351"/>
      <c r="D2160" s="351"/>
      <c r="E2160" s="351"/>
      <c r="F2160" s="351"/>
      <c r="G2160" s="351"/>
      <c r="H2160" s="351"/>
      <c r="I2160" s="351"/>
    </row>
    <row r="2161" spans="2:9" x14ac:dyDescent="0.25">
      <c r="B2161" s="351"/>
      <c r="C2161" s="351"/>
      <c r="D2161" s="351"/>
      <c r="E2161" s="351"/>
      <c r="F2161" s="351"/>
      <c r="G2161" s="351"/>
      <c r="H2161" s="351"/>
      <c r="I2161" s="351"/>
    </row>
    <row r="2162" spans="2:9" x14ac:dyDescent="0.25">
      <c r="B2162" s="351"/>
      <c r="C2162" s="351"/>
      <c r="D2162" s="351"/>
      <c r="E2162" s="351"/>
      <c r="F2162" s="351"/>
      <c r="G2162" s="351"/>
      <c r="H2162" s="351"/>
      <c r="I2162" s="351"/>
    </row>
    <row r="2163" spans="2:9" x14ac:dyDescent="0.25">
      <c r="B2163" s="351"/>
      <c r="C2163" s="351"/>
      <c r="D2163" s="351"/>
      <c r="E2163" s="351"/>
      <c r="F2163" s="351"/>
      <c r="G2163" s="351"/>
      <c r="H2163" s="351"/>
      <c r="I2163" s="351"/>
    </row>
    <row r="2164" spans="2:9" x14ac:dyDescent="0.25">
      <c r="B2164" s="351"/>
      <c r="C2164" s="351"/>
      <c r="D2164" s="351"/>
      <c r="E2164" s="351"/>
      <c r="F2164" s="351"/>
      <c r="G2164" s="351"/>
      <c r="H2164" s="351"/>
      <c r="I2164" s="351"/>
    </row>
    <row r="2165" spans="2:9" x14ac:dyDescent="0.25">
      <c r="B2165" s="351"/>
      <c r="C2165" s="351"/>
      <c r="D2165" s="351"/>
      <c r="E2165" s="351"/>
      <c r="F2165" s="351"/>
      <c r="G2165" s="351"/>
      <c r="H2165" s="351"/>
      <c r="I2165" s="351"/>
    </row>
    <row r="2166" spans="2:9" x14ac:dyDescent="0.25">
      <c r="B2166" s="351"/>
      <c r="C2166" s="351"/>
      <c r="D2166" s="351"/>
      <c r="E2166" s="351"/>
      <c r="F2166" s="351"/>
      <c r="G2166" s="351"/>
      <c r="H2166" s="351"/>
      <c r="I2166" s="351"/>
    </row>
    <row r="2167" spans="2:9" x14ac:dyDescent="0.25">
      <c r="B2167" s="351"/>
      <c r="C2167" s="351"/>
      <c r="D2167" s="351"/>
      <c r="E2167" s="351"/>
      <c r="F2167" s="351"/>
      <c r="G2167" s="351"/>
      <c r="H2167" s="351"/>
      <c r="I2167" s="351"/>
    </row>
    <row r="2168" spans="2:9" x14ac:dyDescent="0.25">
      <c r="B2168" s="351"/>
      <c r="C2168" s="351"/>
      <c r="D2168" s="351"/>
      <c r="E2168" s="351"/>
      <c r="F2168" s="351"/>
      <c r="G2168" s="351"/>
      <c r="H2168" s="351"/>
      <c r="I2168" s="351"/>
    </row>
    <row r="2169" spans="2:9" x14ac:dyDescent="0.25">
      <c r="B2169" s="351"/>
      <c r="C2169" s="351"/>
      <c r="D2169" s="351"/>
      <c r="E2169" s="351"/>
      <c r="F2169" s="351"/>
      <c r="G2169" s="351"/>
      <c r="H2169" s="351"/>
      <c r="I2169" s="351"/>
    </row>
    <row r="2170" spans="2:9" x14ac:dyDescent="0.25">
      <c r="B2170" s="351"/>
      <c r="C2170" s="351"/>
      <c r="D2170" s="351"/>
      <c r="E2170" s="351"/>
      <c r="F2170" s="351"/>
      <c r="G2170" s="351"/>
      <c r="H2170" s="351"/>
      <c r="I2170" s="351"/>
    </row>
    <row r="2171" spans="2:9" x14ac:dyDescent="0.25">
      <c r="B2171" s="351"/>
      <c r="C2171" s="351"/>
      <c r="D2171" s="351"/>
      <c r="E2171" s="351"/>
      <c r="F2171" s="351"/>
      <c r="G2171" s="351"/>
      <c r="H2171" s="351"/>
      <c r="I2171" s="351"/>
    </row>
    <row r="2172" spans="2:9" x14ac:dyDescent="0.25">
      <c r="B2172" s="351"/>
      <c r="C2172" s="351"/>
      <c r="D2172" s="351"/>
      <c r="E2172" s="351"/>
      <c r="F2172" s="351"/>
      <c r="G2172" s="351"/>
      <c r="H2172" s="351"/>
      <c r="I2172" s="351"/>
    </row>
    <row r="2173" spans="2:9" x14ac:dyDescent="0.25">
      <c r="B2173" s="351"/>
      <c r="C2173" s="351"/>
      <c r="D2173" s="351"/>
      <c r="E2173" s="351"/>
      <c r="F2173" s="351"/>
      <c r="G2173" s="351"/>
      <c r="H2173" s="351"/>
      <c r="I2173" s="351"/>
    </row>
    <row r="2174" spans="2:9" x14ac:dyDescent="0.25">
      <c r="B2174" s="351"/>
      <c r="C2174" s="351"/>
      <c r="D2174" s="351"/>
      <c r="E2174" s="351"/>
      <c r="F2174" s="351"/>
      <c r="G2174" s="351"/>
      <c r="H2174" s="351"/>
      <c r="I2174" s="351"/>
    </row>
    <row r="2175" spans="2:9" x14ac:dyDescent="0.25">
      <c r="B2175" s="351"/>
      <c r="C2175" s="351"/>
      <c r="D2175" s="351"/>
      <c r="E2175" s="351"/>
      <c r="F2175" s="351"/>
      <c r="G2175" s="351"/>
      <c r="H2175" s="351"/>
      <c r="I2175" s="351"/>
    </row>
    <row r="2176" spans="2:9" x14ac:dyDescent="0.25">
      <c r="B2176" s="351"/>
      <c r="C2176" s="351"/>
      <c r="D2176" s="351"/>
      <c r="E2176" s="351"/>
      <c r="F2176" s="351"/>
      <c r="G2176" s="351"/>
      <c r="H2176" s="351"/>
      <c r="I2176" s="351"/>
    </row>
    <row r="2177" spans="2:9" x14ac:dyDescent="0.25">
      <c r="B2177" s="351"/>
      <c r="C2177" s="351"/>
      <c r="D2177" s="351"/>
      <c r="E2177" s="351"/>
      <c r="F2177" s="351"/>
      <c r="G2177" s="351"/>
      <c r="H2177" s="351"/>
      <c r="I2177" s="351"/>
    </row>
    <row r="2178" spans="2:9" x14ac:dyDescent="0.25">
      <c r="B2178" s="351"/>
      <c r="C2178" s="351"/>
      <c r="D2178" s="351"/>
      <c r="E2178" s="351"/>
      <c r="F2178" s="351"/>
      <c r="G2178" s="351"/>
      <c r="H2178" s="351"/>
      <c r="I2178" s="351"/>
    </row>
    <row r="2179" spans="2:9" x14ac:dyDescent="0.25">
      <c r="B2179" s="351"/>
      <c r="C2179" s="351"/>
      <c r="D2179" s="351"/>
      <c r="E2179" s="351"/>
      <c r="F2179" s="351"/>
      <c r="G2179" s="351"/>
      <c r="H2179" s="351"/>
      <c r="I2179" s="351"/>
    </row>
    <row r="2180" spans="2:9" x14ac:dyDescent="0.25">
      <c r="B2180" s="351"/>
      <c r="C2180" s="351"/>
      <c r="D2180" s="351"/>
      <c r="E2180" s="351"/>
      <c r="F2180" s="351"/>
      <c r="G2180" s="351"/>
      <c r="H2180" s="351"/>
      <c r="I2180" s="351"/>
    </row>
    <row r="2181" spans="2:9" x14ac:dyDescent="0.25">
      <c r="B2181" s="351"/>
      <c r="C2181" s="351"/>
      <c r="D2181" s="351"/>
      <c r="E2181" s="351"/>
      <c r="F2181" s="351"/>
      <c r="G2181" s="351"/>
      <c r="H2181" s="351"/>
      <c r="I2181" s="351"/>
    </row>
    <row r="2182" spans="2:9" x14ac:dyDescent="0.25">
      <c r="B2182" s="351"/>
      <c r="C2182" s="351"/>
      <c r="D2182" s="351"/>
      <c r="E2182" s="351"/>
      <c r="F2182" s="351"/>
      <c r="G2182" s="351"/>
      <c r="H2182" s="351"/>
      <c r="I2182" s="351"/>
    </row>
    <row r="2183" spans="2:9" x14ac:dyDescent="0.25">
      <c r="B2183" s="351"/>
      <c r="C2183" s="351"/>
      <c r="D2183" s="351"/>
      <c r="E2183" s="351"/>
      <c r="F2183" s="351"/>
      <c r="G2183" s="351"/>
      <c r="H2183" s="351"/>
      <c r="I2183" s="351"/>
    </row>
    <row r="2184" spans="2:9" x14ac:dyDescent="0.25">
      <c r="B2184" s="351"/>
      <c r="C2184" s="351"/>
      <c r="D2184" s="351"/>
      <c r="E2184" s="351"/>
      <c r="F2184" s="351"/>
      <c r="G2184" s="351"/>
      <c r="H2184" s="351"/>
      <c r="I2184" s="351"/>
    </row>
    <row r="2185" spans="2:9" x14ac:dyDescent="0.25">
      <c r="B2185" s="351"/>
      <c r="C2185" s="351"/>
      <c r="D2185" s="351"/>
      <c r="E2185" s="351"/>
      <c r="F2185" s="351"/>
      <c r="G2185" s="351"/>
      <c r="H2185" s="351"/>
      <c r="I2185" s="351"/>
    </row>
    <row r="2186" spans="2:9" x14ac:dyDescent="0.25">
      <c r="B2186" s="351"/>
      <c r="C2186" s="351"/>
      <c r="D2186" s="351"/>
      <c r="E2186" s="351"/>
      <c r="F2186" s="351"/>
      <c r="G2186" s="351"/>
      <c r="H2186" s="351"/>
      <c r="I2186" s="351"/>
    </row>
    <row r="2187" spans="2:9" x14ac:dyDescent="0.25">
      <c r="B2187" s="351"/>
      <c r="C2187" s="351"/>
      <c r="D2187" s="351"/>
      <c r="E2187" s="351"/>
      <c r="F2187" s="351"/>
      <c r="G2187" s="351"/>
      <c r="H2187" s="351"/>
      <c r="I2187" s="351"/>
    </row>
    <row r="2188" spans="2:9" x14ac:dyDescent="0.25">
      <c r="B2188" s="351"/>
      <c r="C2188" s="351"/>
      <c r="D2188" s="351"/>
      <c r="E2188" s="351"/>
      <c r="F2188" s="351"/>
      <c r="G2188" s="351"/>
      <c r="H2188" s="351"/>
      <c r="I2188" s="351"/>
    </row>
    <row r="2189" spans="2:9" x14ac:dyDescent="0.25">
      <c r="B2189" s="351"/>
      <c r="C2189" s="351"/>
      <c r="D2189" s="351"/>
      <c r="E2189" s="351"/>
      <c r="F2189" s="351"/>
      <c r="G2189" s="351"/>
      <c r="H2189" s="351"/>
      <c r="I2189" s="351"/>
    </row>
    <row r="2190" spans="2:9" x14ac:dyDescent="0.25">
      <c r="B2190" s="351"/>
      <c r="C2190" s="351"/>
      <c r="D2190" s="351"/>
      <c r="E2190" s="351"/>
      <c r="F2190" s="351"/>
      <c r="G2190" s="351"/>
      <c r="H2190" s="351"/>
      <c r="I2190" s="351"/>
    </row>
    <row r="2191" spans="2:9" x14ac:dyDescent="0.25">
      <c r="B2191" s="351"/>
      <c r="C2191" s="351"/>
      <c r="D2191" s="351"/>
      <c r="E2191" s="351"/>
      <c r="F2191" s="351"/>
      <c r="G2191" s="351"/>
      <c r="H2191" s="351"/>
      <c r="I2191" s="351"/>
    </row>
    <row r="2192" spans="2:9" x14ac:dyDescent="0.25">
      <c r="B2192" s="351"/>
      <c r="C2192" s="351"/>
      <c r="D2192" s="351"/>
      <c r="E2192" s="351"/>
      <c r="F2192" s="351"/>
      <c r="G2192" s="351"/>
      <c r="H2192" s="351"/>
      <c r="I2192" s="351"/>
    </row>
    <row r="2193" spans="2:9" x14ac:dyDescent="0.25">
      <c r="B2193" s="351"/>
      <c r="C2193" s="351"/>
      <c r="D2193" s="351"/>
      <c r="E2193" s="351"/>
      <c r="F2193" s="351"/>
      <c r="G2193" s="351"/>
      <c r="H2193" s="351"/>
      <c r="I2193" s="351"/>
    </row>
    <row r="2194" spans="2:9" x14ac:dyDescent="0.25">
      <c r="B2194" s="351"/>
      <c r="C2194" s="351"/>
      <c r="D2194" s="351"/>
      <c r="E2194" s="351"/>
      <c r="F2194" s="351"/>
      <c r="G2194" s="351"/>
      <c r="H2194" s="351"/>
      <c r="I2194" s="351"/>
    </row>
    <row r="2195" spans="2:9" x14ac:dyDescent="0.25">
      <c r="B2195" s="351"/>
      <c r="C2195" s="351"/>
      <c r="D2195" s="351"/>
      <c r="E2195" s="351"/>
      <c r="F2195" s="351"/>
      <c r="G2195" s="351"/>
      <c r="H2195" s="351"/>
      <c r="I2195" s="351"/>
    </row>
    <row r="2196" spans="2:9" x14ac:dyDescent="0.25">
      <c r="B2196" s="351"/>
      <c r="C2196" s="351"/>
      <c r="D2196" s="351"/>
      <c r="E2196" s="351"/>
      <c r="F2196" s="351"/>
      <c r="G2196" s="351"/>
      <c r="H2196" s="351"/>
      <c r="I2196" s="351"/>
    </row>
    <row r="2197" spans="2:9" x14ac:dyDescent="0.25">
      <c r="B2197" s="351"/>
      <c r="C2197" s="351"/>
      <c r="D2197" s="351"/>
      <c r="E2197" s="351"/>
      <c r="F2197" s="351"/>
      <c r="G2197" s="351"/>
      <c r="H2197" s="351"/>
      <c r="I2197" s="351"/>
    </row>
    <row r="2198" spans="2:9" x14ac:dyDescent="0.25">
      <c r="B2198" s="351"/>
      <c r="C2198" s="351"/>
      <c r="D2198" s="351"/>
      <c r="E2198" s="351"/>
      <c r="F2198" s="351"/>
      <c r="G2198" s="351"/>
      <c r="H2198" s="351"/>
      <c r="I2198" s="351"/>
    </row>
    <row r="2199" spans="2:9" x14ac:dyDescent="0.25">
      <c r="B2199" s="351"/>
      <c r="C2199" s="351"/>
      <c r="D2199" s="351"/>
      <c r="E2199" s="351"/>
      <c r="F2199" s="351"/>
      <c r="G2199" s="351"/>
      <c r="H2199" s="351"/>
      <c r="I2199" s="351"/>
    </row>
    <row r="2200" spans="2:9" x14ac:dyDescent="0.25">
      <c r="B2200" s="351"/>
      <c r="C2200" s="351"/>
      <c r="D2200" s="351"/>
      <c r="E2200" s="351"/>
      <c r="F2200" s="351"/>
      <c r="G2200" s="351"/>
      <c r="H2200" s="351"/>
      <c r="I2200" s="351"/>
    </row>
    <row r="2201" spans="2:9" x14ac:dyDescent="0.25">
      <c r="B2201" s="351"/>
      <c r="C2201" s="351"/>
      <c r="D2201" s="351"/>
      <c r="E2201" s="351"/>
      <c r="F2201" s="351"/>
      <c r="G2201" s="351"/>
      <c r="H2201" s="351"/>
      <c r="I2201" s="351"/>
    </row>
    <row r="2202" spans="2:9" x14ac:dyDescent="0.25">
      <c r="B2202" s="351"/>
      <c r="C2202" s="351"/>
      <c r="D2202" s="351"/>
      <c r="E2202" s="351"/>
      <c r="F2202" s="351"/>
      <c r="G2202" s="351"/>
      <c r="H2202" s="351"/>
      <c r="I2202" s="351"/>
    </row>
    <row r="2203" spans="2:9" x14ac:dyDescent="0.25">
      <c r="B2203" s="351"/>
      <c r="C2203" s="351"/>
      <c r="D2203" s="351"/>
      <c r="E2203" s="351"/>
      <c r="F2203" s="351"/>
      <c r="G2203" s="351"/>
      <c r="H2203" s="351"/>
      <c r="I2203" s="351"/>
    </row>
    <row r="2204" spans="2:9" x14ac:dyDescent="0.25">
      <c r="B2204" s="351"/>
      <c r="C2204" s="351"/>
      <c r="D2204" s="351"/>
      <c r="E2204" s="351"/>
      <c r="F2204" s="351"/>
      <c r="G2204" s="351"/>
      <c r="H2204" s="351"/>
      <c r="I2204" s="351"/>
    </row>
    <row r="2205" spans="2:9" x14ac:dyDescent="0.25">
      <c r="B2205" s="351"/>
      <c r="C2205" s="351"/>
      <c r="D2205" s="351"/>
      <c r="E2205" s="351"/>
      <c r="F2205" s="351"/>
      <c r="G2205" s="351"/>
      <c r="H2205" s="351"/>
      <c r="I2205" s="351"/>
    </row>
    <row r="2206" spans="2:9" x14ac:dyDescent="0.25">
      <c r="B2206" s="351"/>
      <c r="C2206" s="351"/>
      <c r="D2206" s="351"/>
      <c r="E2206" s="351"/>
      <c r="F2206" s="351"/>
      <c r="G2206" s="351"/>
      <c r="H2206" s="351"/>
      <c r="I2206" s="351"/>
    </row>
    <row r="2207" spans="2:9" x14ac:dyDescent="0.25">
      <c r="B2207" s="351"/>
      <c r="C2207" s="351"/>
      <c r="D2207" s="351"/>
      <c r="E2207" s="351"/>
      <c r="F2207" s="351"/>
      <c r="G2207" s="351"/>
      <c r="H2207" s="351"/>
      <c r="I2207" s="351"/>
    </row>
    <row r="2208" spans="2:9" x14ac:dyDescent="0.25">
      <c r="B2208" s="351"/>
      <c r="C2208" s="351"/>
      <c r="D2208" s="351"/>
      <c r="E2208" s="351"/>
      <c r="F2208" s="351"/>
      <c r="G2208" s="351"/>
      <c r="H2208" s="351"/>
      <c r="I2208" s="351"/>
    </row>
    <row r="2209" spans="2:9" x14ac:dyDescent="0.25">
      <c r="B2209" s="351"/>
      <c r="C2209" s="351"/>
      <c r="D2209" s="351"/>
      <c r="E2209" s="351"/>
      <c r="F2209" s="351"/>
      <c r="G2209" s="351"/>
      <c r="H2209" s="351"/>
      <c r="I2209" s="351"/>
    </row>
    <row r="2210" spans="2:9" x14ac:dyDescent="0.25">
      <c r="B2210" s="351"/>
      <c r="C2210" s="351"/>
      <c r="D2210" s="351"/>
      <c r="E2210" s="351"/>
      <c r="F2210" s="351"/>
      <c r="G2210" s="351"/>
      <c r="H2210" s="351"/>
      <c r="I2210" s="351"/>
    </row>
    <row r="2211" spans="2:9" x14ac:dyDescent="0.25">
      <c r="B2211" s="351"/>
      <c r="C2211" s="351"/>
      <c r="D2211" s="351"/>
      <c r="E2211" s="351"/>
      <c r="F2211" s="351"/>
      <c r="G2211" s="351"/>
      <c r="H2211" s="351"/>
      <c r="I2211" s="351"/>
    </row>
    <row r="2212" spans="2:9" x14ac:dyDescent="0.25">
      <c r="B2212" s="351"/>
      <c r="C2212" s="351"/>
      <c r="D2212" s="351"/>
      <c r="E2212" s="351"/>
      <c r="F2212" s="351"/>
      <c r="G2212" s="351"/>
      <c r="H2212" s="351"/>
      <c r="I2212" s="351"/>
    </row>
    <row r="2213" spans="2:9" x14ac:dyDescent="0.25">
      <c r="B2213" s="351"/>
      <c r="C2213" s="351"/>
      <c r="D2213" s="351"/>
      <c r="E2213" s="351"/>
      <c r="F2213" s="351"/>
      <c r="G2213" s="351"/>
      <c r="H2213" s="351"/>
      <c r="I2213" s="351"/>
    </row>
    <row r="2214" spans="2:9" x14ac:dyDescent="0.25">
      <c r="B2214" s="351"/>
      <c r="C2214" s="351"/>
      <c r="D2214" s="351"/>
      <c r="E2214" s="351"/>
      <c r="F2214" s="351"/>
      <c r="G2214" s="351"/>
      <c r="H2214" s="351"/>
      <c r="I2214" s="351"/>
    </row>
    <row r="2215" spans="2:9" x14ac:dyDescent="0.25">
      <c r="B2215" s="351"/>
      <c r="C2215" s="351"/>
      <c r="D2215" s="351"/>
      <c r="E2215" s="351"/>
      <c r="F2215" s="351"/>
      <c r="G2215" s="351"/>
      <c r="H2215" s="351"/>
      <c r="I2215" s="351"/>
    </row>
    <row r="2216" spans="2:9" x14ac:dyDescent="0.25">
      <c r="B2216" s="351"/>
      <c r="C2216" s="351"/>
      <c r="D2216" s="351"/>
      <c r="E2216" s="351"/>
      <c r="F2216" s="351"/>
      <c r="G2216" s="351"/>
      <c r="H2216" s="351"/>
      <c r="I2216" s="351"/>
    </row>
    <row r="2217" spans="2:9" x14ac:dyDescent="0.25">
      <c r="B2217" s="351"/>
      <c r="C2217" s="351"/>
      <c r="D2217" s="351"/>
      <c r="E2217" s="351"/>
      <c r="F2217" s="351"/>
      <c r="G2217" s="351"/>
      <c r="H2217" s="351"/>
      <c r="I2217" s="351"/>
    </row>
    <row r="2218" spans="2:9" x14ac:dyDescent="0.25">
      <c r="B2218" s="351"/>
      <c r="C2218" s="351"/>
      <c r="D2218" s="351"/>
      <c r="E2218" s="351"/>
      <c r="F2218" s="351"/>
      <c r="G2218" s="351"/>
      <c r="H2218" s="351"/>
      <c r="I2218" s="351"/>
    </row>
    <row r="2219" spans="2:9" x14ac:dyDescent="0.25">
      <c r="B2219" s="351"/>
      <c r="C2219" s="351"/>
      <c r="D2219" s="351"/>
      <c r="E2219" s="351"/>
      <c r="F2219" s="351"/>
      <c r="G2219" s="351"/>
      <c r="H2219" s="351"/>
      <c r="I2219" s="351"/>
    </row>
    <row r="2220" spans="2:9" x14ac:dyDescent="0.25">
      <c r="B2220" s="351"/>
      <c r="C2220" s="351"/>
      <c r="D2220" s="351"/>
      <c r="E2220" s="351"/>
      <c r="F2220" s="351"/>
      <c r="G2220" s="351"/>
      <c r="H2220" s="351"/>
      <c r="I2220" s="351"/>
    </row>
    <row r="2221" spans="2:9" x14ac:dyDescent="0.25">
      <c r="B2221" s="351"/>
      <c r="C2221" s="351"/>
      <c r="D2221" s="351"/>
      <c r="E2221" s="351"/>
      <c r="F2221" s="351"/>
      <c r="G2221" s="351"/>
      <c r="H2221" s="351"/>
      <c r="I2221" s="351"/>
    </row>
    <row r="2222" spans="2:9" x14ac:dyDescent="0.25">
      <c r="B2222" s="351"/>
      <c r="C2222" s="351"/>
      <c r="D2222" s="351"/>
      <c r="E2222" s="351"/>
      <c r="F2222" s="351"/>
      <c r="G2222" s="351"/>
      <c r="H2222" s="351"/>
      <c r="I2222" s="351"/>
    </row>
    <row r="2223" spans="2:9" x14ac:dyDescent="0.25">
      <c r="B2223" s="351"/>
      <c r="C2223" s="351"/>
      <c r="D2223" s="351"/>
      <c r="E2223" s="351"/>
      <c r="F2223" s="351"/>
      <c r="G2223" s="351"/>
      <c r="H2223" s="351"/>
      <c r="I2223" s="351"/>
    </row>
    <row r="2224" spans="2:9" x14ac:dyDescent="0.25">
      <c r="B2224" s="351"/>
      <c r="C2224" s="351"/>
      <c r="D2224" s="351"/>
      <c r="E2224" s="351"/>
      <c r="F2224" s="351"/>
      <c r="G2224" s="351"/>
      <c r="H2224" s="351"/>
      <c r="I2224" s="351"/>
    </row>
    <row r="2225" spans="2:9" x14ac:dyDescent="0.25">
      <c r="B2225" s="351"/>
      <c r="C2225" s="351"/>
      <c r="D2225" s="351"/>
      <c r="E2225" s="351"/>
      <c r="F2225" s="351"/>
      <c r="G2225" s="351"/>
      <c r="H2225" s="351"/>
      <c r="I2225" s="351"/>
    </row>
    <row r="2226" spans="2:9" x14ac:dyDescent="0.25">
      <c r="B2226" s="351"/>
      <c r="C2226" s="351"/>
      <c r="D2226" s="351"/>
      <c r="E2226" s="351"/>
      <c r="F2226" s="351"/>
      <c r="G2226" s="351"/>
      <c r="H2226" s="351"/>
      <c r="I2226" s="351"/>
    </row>
    <row r="2227" spans="2:9" x14ac:dyDescent="0.25">
      <c r="B2227" s="351"/>
      <c r="C2227" s="351"/>
      <c r="D2227" s="351"/>
      <c r="E2227" s="351"/>
      <c r="F2227" s="351"/>
      <c r="G2227" s="351"/>
      <c r="H2227" s="351"/>
      <c r="I2227" s="351"/>
    </row>
    <row r="2228" spans="2:9" x14ac:dyDescent="0.25">
      <c r="B2228" s="351"/>
      <c r="C2228" s="351"/>
      <c r="D2228" s="351"/>
      <c r="E2228" s="351"/>
      <c r="F2228" s="351"/>
      <c r="G2228" s="351"/>
      <c r="H2228" s="351"/>
      <c r="I2228" s="351"/>
    </row>
    <row r="2229" spans="2:9" x14ac:dyDescent="0.25">
      <c r="B2229" s="351"/>
      <c r="C2229" s="351"/>
      <c r="D2229" s="351"/>
      <c r="E2229" s="351"/>
      <c r="F2229" s="351"/>
      <c r="G2229" s="351"/>
      <c r="H2229" s="351"/>
      <c r="I2229" s="351"/>
    </row>
    <row r="2230" spans="2:9" x14ac:dyDescent="0.25">
      <c r="B2230" s="351"/>
      <c r="C2230" s="351"/>
      <c r="D2230" s="351"/>
      <c r="E2230" s="351"/>
      <c r="F2230" s="351"/>
      <c r="G2230" s="351"/>
      <c r="H2230" s="351"/>
      <c r="I2230" s="351"/>
    </row>
    <row r="2231" spans="2:9" x14ac:dyDescent="0.25">
      <c r="B2231" s="351"/>
      <c r="C2231" s="351"/>
      <c r="D2231" s="351"/>
      <c r="E2231" s="351"/>
      <c r="F2231" s="351"/>
      <c r="G2231" s="351"/>
      <c r="H2231" s="351"/>
      <c r="I2231" s="351"/>
    </row>
    <row r="2232" spans="2:9" x14ac:dyDescent="0.25">
      <c r="B2232" s="351"/>
      <c r="C2232" s="351"/>
      <c r="D2232" s="351"/>
      <c r="E2232" s="351"/>
      <c r="F2232" s="351"/>
      <c r="G2232" s="351"/>
      <c r="H2232" s="351"/>
      <c r="I2232" s="351"/>
    </row>
    <row r="2233" spans="2:9" x14ac:dyDescent="0.25">
      <c r="B2233" s="351"/>
      <c r="C2233" s="351"/>
      <c r="D2233" s="351"/>
      <c r="E2233" s="351"/>
      <c r="F2233" s="351"/>
      <c r="G2233" s="351"/>
      <c r="H2233" s="351"/>
      <c r="I2233" s="351"/>
    </row>
    <row r="2234" spans="2:9" x14ac:dyDescent="0.25">
      <c r="B2234" s="351"/>
      <c r="C2234" s="351"/>
      <c r="D2234" s="351"/>
      <c r="E2234" s="351"/>
      <c r="F2234" s="351"/>
      <c r="G2234" s="351"/>
      <c r="H2234" s="351"/>
      <c r="I2234" s="351"/>
    </row>
    <row r="2235" spans="2:9" x14ac:dyDescent="0.25">
      <c r="B2235" s="351"/>
      <c r="C2235" s="351"/>
      <c r="D2235" s="351"/>
      <c r="E2235" s="351"/>
      <c r="F2235" s="351"/>
      <c r="G2235" s="351"/>
      <c r="H2235" s="351"/>
      <c r="I2235" s="351"/>
    </row>
    <row r="2236" spans="2:9" x14ac:dyDescent="0.25">
      <c r="B2236" s="351"/>
      <c r="C2236" s="351"/>
      <c r="D2236" s="351"/>
      <c r="E2236" s="351"/>
      <c r="F2236" s="351"/>
      <c r="G2236" s="351"/>
      <c r="H2236" s="351"/>
      <c r="I2236" s="351"/>
    </row>
    <row r="2237" spans="2:9" x14ac:dyDescent="0.25">
      <c r="B2237" s="351"/>
      <c r="C2237" s="351"/>
      <c r="D2237" s="351"/>
      <c r="E2237" s="351"/>
      <c r="F2237" s="351"/>
      <c r="G2237" s="351"/>
      <c r="H2237" s="351"/>
      <c r="I2237" s="351"/>
    </row>
    <row r="2238" spans="2:9" x14ac:dyDescent="0.25">
      <c r="B2238" s="351"/>
      <c r="C2238" s="351"/>
      <c r="D2238" s="351"/>
      <c r="E2238" s="351"/>
      <c r="F2238" s="351"/>
      <c r="G2238" s="351"/>
      <c r="H2238" s="351"/>
      <c r="I2238" s="351"/>
    </row>
    <row r="2239" spans="2:9" x14ac:dyDescent="0.25">
      <c r="B2239" s="351"/>
      <c r="C2239" s="351"/>
      <c r="D2239" s="351"/>
      <c r="E2239" s="351"/>
      <c r="F2239" s="351"/>
      <c r="G2239" s="351"/>
      <c r="H2239" s="351"/>
      <c r="I2239" s="351"/>
    </row>
    <row r="2240" spans="2:9" x14ac:dyDescent="0.25">
      <c r="B2240" s="351"/>
      <c r="C2240" s="351"/>
      <c r="D2240" s="351"/>
      <c r="E2240" s="351"/>
      <c r="F2240" s="351"/>
      <c r="G2240" s="351"/>
      <c r="H2240" s="351"/>
      <c r="I2240" s="351"/>
    </row>
    <row r="2241" spans="2:9" x14ac:dyDescent="0.25">
      <c r="B2241" s="351"/>
      <c r="C2241" s="351"/>
      <c r="D2241" s="351"/>
      <c r="E2241" s="351"/>
      <c r="F2241" s="351"/>
      <c r="G2241" s="351"/>
      <c r="H2241" s="351"/>
      <c r="I2241" s="351"/>
    </row>
    <row r="2242" spans="2:9" x14ac:dyDescent="0.25">
      <c r="B2242" s="351"/>
      <c r="C2242" s="351"/>
      <c r="D2242" s="351"/>
      <c r="E2242" s="351"/>
      <c r="F2242" s="351"/>
      <c r="G2242" s="351"/>
      <c r="H2242" s="351"/>
      <c r="I2242" s="351"/>
    </row>
    <row r="2243" spans="2:9" x14ac:dyDescent="0.25">
      <c r="B2243" s="351"/>
      <c r="C2243" s="351"/>
      <c r="D2243" s="351"/>
      <c r="E2243" s="351"/>
      <c r="F2243" s="351"/>
      <c r="G2243" s="351"/>
      <c r="H2243" s="351"/>
      <c r="I2243" s="351"/>
    </row>
    <row r="2244" spans="2:9" x14ac:dyDescent="0.25">
      <c r="B2244" s="351"/>
      <c r="C2244" s="351"/>
      <c r="D2244" s="351"/>
      <c r="E2244" s="351"/>
      <c r="F2244" s="351"/>
      <c r="G2244" s="351"/>
      <c r="H2244" s="351"/>
      <c r="I2244" s="351"/>
    </row>
    <row r="2245" spans="2:9" x14ac:dyDescent="0.25">
      <c r="B2245" s="351"/>
      <c r="C2245" s="351"/>
      <c r="D2245" s="351"/>
      <c r="E2245" s="351"/>
      <c r="F2245" s="351"/>
      <c r="G2245" s="351"/>
      <c r="H2245" s="351"/>
      <c r="I2245" s="351"/>
    </row>
    <row r="2246" spans="2:9" x14ac:dyDescent="0.25">
      <c r="B2246" s="351"/>
      <c r="C2246" s="351"/>
      <c r="D2246" s="351"/>
      <c r="E2246" s="351"/>
      <c r="F2246" s="351"/>
      <c r="G2246" s="351"/>
      <c r="H2246" s="351"/>
      <c r="I2246" s="351"/>
    </row>
    <row r="2247" spans="2:9" x14ac:dyDescent="0.25">
      <c r="B2247" s="351"/>
      <c r="C2247" s="351"/>
      <c r="D2247" s="351"/>
      <c r="E2247" s="351"/>
      <c r="F2247" s="351"/>
      <c r="G2247" s="351"/>
      <c r="H2247" s="351"/>
      <c r="I2247" s="351"/>
    </row>
    <row r="2248" spans="2:9" x14ac:dyDescent="0.25">
      <c r="B2248" s="351"/>
      <c r="C2248" s="351"/>
      <c r="D2248" s="351"/>
      <c r="E2248" s="351"/>
      <c r="F2248" s="351"/>
      <c r="G2248" s="351"/>
      <c r="H2248" s="351"/>
      <c r="I2248" s="351"/>
    </row>
    <row r="2249" spans="2:9" x14ac:dyDescent="0.25">
      <c r="B2249" s="351"/>
      <c r="C2249" s="351"/>
      <c r="D2249" s="351"/>
      <c r="E2249" s="351"/>
      <c r="F2249" s="351"/>
      <c r="G2249" s="351"/>
      <c r="H2249" s="351"/>
      <c r="I2249" s="351"/>
    </row>
    <row r="2250" spans="2:9" x14ac:dyDescent="0.25">
      <c r="B2250" s="351"/>
      <c r="C2250" s="351"/>
      <c r="D2250" s="351"/>
      <c r="E2250" s="351"/>
      <c r="F2250" s="351"/>
      <c r="G2250" s="351"/>
      <c r="H2250" s="351"/>
      <c r="I2250" s="351"/>
    </row>
    <row r="2251" spans="2:9" x14ac:dyDescent="0.25">
      <c r="B2251" s="351"/>
      <c r="C2251" s="351"/>
      <c r="D2251" s="351"/>
      <c r="E2251" s="351"/>
      <c r="F2251" s="351"/>
      <c r="G2251" s="351"/>
      <c r="H2251" s="351"/>
      <c r="I2251" s="351"/>
    </row>
    <row r="2252" spans="2:9" x14ac:dyDescent="0.25">
      <c r="B2252" s="351"/>
      <c r="C2252" s="351"/>
      <c r="D2252" s="351"/>
      <c r="E2252" s="351"/>
      <c r="F2252" s="351"/>
      <c r="G2252" s="351"/>
      <c r="H2252" s="351"/>
      <c r="I2252" s="351"/>
    </row>
    <row r="2253" spans="2:9" x14ac:dyDescent="0.25">
      <c r="B2253" s="351"/>
      <c r="C2253" s="351"/>
      <c r="D2253" s="351"/>
      <c r="E2253" s="351"/>
      <c r="F2253" s="351"/>
      <c r="G2253" s="351"/>
      <c r="H2253" s="351"/>
      <c r="I2253" s="351"/>
    </row>
    <row r="2254" spans="2:9" x14ac:dyDescent="0.25">
      <c r="B2254" s="351"/>
      <c r="C2254" s="351"/>
      <c r="D2254" s="351"/>
      <c r="E2254" s="351"/>
      <c r="F2254" s="351"/>
      <c r="G2254" s="351"/>
      <c r="H2254" s="351"/>
      <c r="I2254" s="351"/>
    </row>
    <row r="2255" spans="2:9" x14ac:dyDescent="0.25">
      <c r="B2255" s="351"/>
      <c r="C2255" s="351"/>
      <c r="D2255" s="351"/>
      <c r="E2255" s="351"/>
      <c r="F2255" s="351"/>
      <c r="G2255" s="351"/>
      <c r="H2255" s="351"/>
      <c r="I2255" s="351"/>
    </row>
    <row r="2256" spans="2:9" x14ac:dyDescent="0.25">
      <c r="B2256" s="351"/>
      <c r="C2256" s="351"/>
      <c r="D2256" s="351"/>
      <c r="E2256" s="351"/>
      <c r="F2256" s="351"/>
      <c r="G2256" s="351"/>
      <c r="H2256" s="351"/>
      <c r="I2256" s="351"/>
    </row>
    <row r="2257" spans="2:9" x14ac:dyDescent="0.25">
      <c r="B2257" s="351"/>
      <c r="C2257" s="351"/>
      <c r="D2257" s="351"/>
      <c r="E2257" s="351"/>
      <c r="F2257" s="351"/>
      <c r="G2257" s="351"/>
      <c r="H2257" s="351"/>
      <c r="I2257" s="351"/>
    </row>
    <row r="2258" spans="2:9" x14ac:dyDescent="0.25">
      <c r="B2258" s="351"/>
      <c r="C2258" s="351"/>
      <c r="D2258" s="351"/>
      <c r="E2258" s="351"/>
      <c r="F2258" s="351"/>
      <c r="G2258" s="351"/>
      <c r="H2258" s="351"/>
      <c r="I2258" s="351"/>
    </row>
    <row r="2259" spans="2:9" x14ac:dyDescent="0.25">
      <c r="B2259" s="351"/>
      <c r="C2259" s="351"/>
      <c r="D2259" s="351"/>
      <c r="E2259" s="351"/>
      <c r="F2259" s="351"/>
      <c r="G2259" s="351"/>
      <c r="H2259" s="351"/>
      <c r="I2259" s="351"/>
    </row>
    <row r="2260" spans="2:9" x14ac:dyDescent="0.25">
      <c r="B2260" s="351"/>
      <c r="C2260" s="351"/>
      <c r="D2260" s="351"/>
      <c r="E2260" s="351"/>
      <c r="F2260" s="351"/>
      <c r="G2260" s="351"/>
      <c r="H2260" s="351"/>
      <c r="I2260" s="351"/>
    </row>
    <row r="2261" spans="2:9" x14ac:dyDescent="0.25">
      <c r="B2261" s="351"/>
      <c r="C2261" s="351"/>
      <c r="D2261" s="351"/>
      <c r="E2261" s="351"/>
      <c r="F2261" s="351"/>
      <c r="G2261" s="351"/>
      <c r="H2261" s="351"/>
      <c r="I2261" s="351"/>
    </row>
    <row r="2262" spans="2:9" x14ac:dyDescent="0.25">
      <c r="B2262" s="351"/>
      <c r="C2262" s="351"/>
      <c r="D2262" s="351"/>
      <c r="E2262" s="351"/>
      <c r="F2262" s="351"/>
      <c r="G2262" s="351"/>
      <c r="H2262" s="351"/>
      <c r="I2262" s="351"/>
    </row>
    <row r="2263" spans="2:9" x14ac:dyDescent="0.25">
      <c r="B2263" s="351"/>
      <c r="C2263" s="351"/>
      <c r="D2263" s="351"/>
      <c r="E2263" s="351"/>
      <c r="F2263" s="351"/>
      <c r="G2263" s="351"/>
      <c r="H2263" s="351"/>
      <c r="I2263" s="351"/>
    </row>
    <row r="2264" spans="2:9" x14ac:dyDescent="0.25">
      <c r="B2264" s="351"/>
      <c r="C2264" s="351"/>
      <c r="D2264" s="351"/>
      <c r="E2264" s="351"/>
      <c r="F2264" s="351"/>
      <c r="G2264" s="351"/>
      <c r="H2264" s="351"/>
      <c r="I2264" s="351"/>
    </row>
    <row r="2265" spans="2:9" x14ac:dyDescent="0.25">
      <c r="B2265" s="351"/>
      <c r="C2265" s="351"/>
      <c r="D2265" s="351"/>
      <c r="E2265" s="351"/>
      <c r="F2265" s="351"/>
      <c r="G2265" s="351"/>
      <c r="H2265" s="351"/>
      <c r="I2265" s="351"/>
    </row>
    <row r="2266" spans="2:9" x14ac:dyDescent="0.25">
      <c r="B2266" s="351"/>
      <c r="C2266" s="351"/>
      <c r="D2266" s="351"/>
      <c r="E2266" s="351"/>
      <c r="F2266" s="351"/>
      <c r="G2266" s="351"/>
      <c r="H2266" s="351"/>
      <c r="I2266" s="351"/>
    </row>
    <row r="2267" spans="2:9" x14ac:dyDescent="0.25">
      <c r="B2267" s="351"/>
      <c r="C2267" s="351"/>
      <c r="D2267" s="351"/>
      <c r="E2267" s="351"/>
      <c r="F2267" s="351"/>
      <c r="G2267" s="351"/>
      <c r="H2267" s="351"/>
      <c r="I2267" s="351"/>
    </row>
    <row r="2268" spans="2:9" x14ac:dyDescent="0.25">
      <c r="B2268" s="351"/>
      <c r="C2268" s="351"/>
      <c r="D2268" s="351"/>
      <c r="E2268" s="351"/>
      <c r="F2268" s="351"/>
      <c r="G2268" s="351"/>
      <c r="H2268" s="351"/>
      <c r="I2268" s="351"/>
    </row>
    <row r="2269" spans="2:9" x14ac:dyDescent="0.25">
      <c r="B2269" s="351"/>
      <c r="C2269" s="351"/>
      <c r="D2269" s="351"/>
      <c r="E2269" s="351"/>
      <c r="F2269" s="351"/>
      <c r="G2269" s="351"/>
      <c r="H2269" s="351"/>
      <c r="I2269" s="351"/>
    </row>
    <row r="2270" spans="2:9" x14ac:dyDescent="0.25">
      <c r="B2270" s="351"/>
      <c r="C2270" s="351"/>
      <c r="D2270" s="351"/>
      <c r="E2270" s="351"/>
      <c r="F2270" s="351"/>
      <c r="G2270" s="351"/>
      <c r="H2270" s="351"/>
      <c r="I2270" s="351"/>
    </row>
    <row r="2271" spans="2:9" x14ac:dyDescent="0.25">
      <c r="B2271" s="351"/>
      <c r="C2271" s="351"/>
      <c r="D2271" s="351"/>
      <c r="E2271" s="351"/>
      <c r="F2271" s="351"/>
      <c r="G2271" s="351"/>
      <c r="H2271" s="351"/>
      <c r="I2271" s="351"/>
    </row>
    <row r="2272" spans="2:9" x14ac:dyDescent="0.25">
      <c r="B2272" s="351"/>
      <c r="C2272" s="351"/>
      <c r="D2272" s="351"/>
      <c r="E2272" s="351"/>
      <c r="F2272" s="351"/>
      <c r="G2272" s="351"/>
      <c r="H2272" s="351"/>
      <c r="I2272" s="351"/>
    </row>
    <row r="2273" spans="2:9" x14ac:dyDescent="0.25">
      <c r="B2273" s="351"/>
      <c r="C2273" s="351"/>
      <c r="D2273" s="351"/>
      <c r="E2273" s="351"/>
      <c r="F2273" s="351"/>
      <c r="G2273" s="351"/>
      <c r="H2273" s="351"/>
      <c r="I2273" s="351"/>
    </row>
    <row r="2274" spans="2:9" x14ac:dyDescent="0.25">
      <c r="B2274" s="351"/>
      <c r="C2274" s="351"/>
      <c r="D2274" s="351"/>
      <c r="E2274" s="351"/>
      <c r="F2274" s="351"/>
      <c r="G2274" s="351"/>
      <c r="H2274" s="351"/>
      <c r="I2274" s="351"/>
    </row>
    <row r="2275" spans="2:9" x14ac:dyDescent="0.25">
      <c r="B2275" s="351"/>
      <c r="C2275" s="351"/>
      <c r="D2275" s="351"/>
      <c r="E2275" s="351"/>
      <c r="F2275" s="351"/>
      <c r="G2275" s="351"/>
      <c r="H2275" s="351"/>
      <c r="I2275" s="351"/>
    </row>
    <row r="2276" spans="2:9" x14ac:dyDescent="0.25">
      <c r="B2276" s="351"/>
      <c r="C2276" s="351"/>
      <c r="D2276" s="351"/>
      <c r="E2276" s="351"/>
      <c r="F2276" s="351"/>
      <c r="G2276" s="351"/>
      <c r="H2276" s="351"/>
      <c r="I2276" s="351"/>
    </row>
    <row r="2277" spans="2:9" x14ac:dyDescent="0.25">
      <c r="B2277" s="351"/>
      <c r="C2277" s="351"/>
      <c r="D2277" s="351"/>
      <c r="E2277" s="351"/>
      <c r="F2277" s="351"/>
      <c r="G2277" s="351"/>
      <c r="H2277" s="351"/>
      <c r="I2277" s="351"/>
    </row>
    <row r="2278" spans="2:9" x14ac:dyDescent="0.25">
      <c r="B2278" s="351"/>
      <c r="C2278" s="351"/>
      <c r="D2278" s="351"/>
      <c r="E2278" s="351"/>
      <c r="F2278" s="351"/>
      <c r="G2278" s="351"/>
      <c r="H2278" s="351"/>
      <c r="I2278" s="351"/>
    </row>
    <row r="2279" spans="2:9" x14ac:dyDescent="0.25">
      <c r="B2279" s="351"/>
      <c r="C2279" s="351"/>
      <c r="D2279" s="351"/>
      <c r="E2279" s="351"/>
      <c r="F2279" s="351"/>
      <c r="G2279" s="351"/>
      <c r="H2279" s="351"/>
      <c r="I2279" s="351"/>
    </row>
    <row r="2280" spans="2:9" x14ac:dyDescent="0.25">
      <c r="B2280" s="351"/>
      <c r="C2280" s="351"/>
      <c r="D2280" s="351"/>
      <c r="E2280" s="351"/>
      <c r="F2280" s="351"/>
      <c r="G2280" s="351"/>
      <c r="H2280" s="351"/>
      <c r="I2280" s="351"/>
    </row>
    <row r="2281" spans="2:9" x14ac:dyDescent="0.25">
      <c r="B2281" s="351"/>
      <c r="C2281" s="351"/>
      <c r="D2281" s="351"/>
      <c r="E2281" s="351"/>
      <c r="F2281" s="351"/>
      <c r="G2281" s="351"/>
      <c r="H2281" s="351"/>
      <c r="I2281" s="351"/>
    </row>
    <row r="2282" spans="2:9" x14ac:dyDescent="0.25">
      <c r="B2282" s="351"/>
      <c r="C2282" s="351"/>
      <c r="D2282" s="351"/>
      <c r="E2282" s="351"/>
      <c r="F2282" s="351"/>
      <c r="G2282" s="351"/>
      <c r="H2282" s="351"/>
      <c r="I2282" s="351"/>
    </row>
    <row r="2283" spans="2:9" x14ac:dyDescent="0.25">
      <c r="B2283" s="351"/>
      <c r="C2283" s="351"/>
      <c r="D2283" s="351"/>
      <c r="E2283" s="351"/>
      <c r="F2283" s="351"/>
      <c r="G2283" s="351"/>
      <c r="H2283" s="351"/>
      <c r="I2283" s="351"/>
    </row>
    <row r="2284" spans="2:9" x14ac:dyDescent="0.25">
      <c r="B2284" s="351"/>
      <c r="C2284" s="351"/>
      <c r="D2284" s="351"/>
      <c r="E2284" s="351"/>
      <c r="F2284" s="351"/>
      <c r="G2284" s="351"/>
      <c r="H2284" s="351"/>
      <c r="I2284" s="351"/>
    </row>
    <row r="2285" spans="2:9" x14ac:dyDescent="0.25">
      <c r="B2285" s="351"/>
      <c r="C2285" s="351"/>
      <c r="D2285" s="351"/>
      <c r="E2285" s="351"/>
      <c r="F2285" s="351"/>
      <c r="G2285" s="351"/>
      <c r="H2285" s="351"/>
      <c r="I2285" s="351"/>
    </row>
    <row r="2286" spans="2:9" x14ac:dyDescent="0.25">
      <c r="B2286" s="351"/>
      <c r="C2286" s="351"/>
      <c r="D2286" s="351"/>
      <c r="E2286" s="351"/>
      <c r="F2286" s="351"/>
      <c r="G2286" s="351"/>
      <c r="H2286" s="351"/>
      <c r="I2286" s="351"/>
    </row>
    <row r="2287" spans="2:9" x14ac:dyDescent="0.25">
      <c r="B2287" s="351"/>
      <c r="C2287" s="351"/>
      <c r="D2287" s="351"/>
      <c r="E2287" s="351"/>
      <c r="F2287" s="351"/>
      <c r="G2287" s="351"/>
      <c r="H2287" s="351"/>
      <c r="I2287" s="351"/>
    </row>
    <row r="2288" spans="2:9" x14ac:dyDescent="0.25">
      <c r="B2288" s="351"/>
      <c r="C2288" s="351"/>
      <c r="D2288" s="351"/>
      <c r="E2288" s="351"/>
      <c r="F2288" s="351"/>
      <c r="G2288" s="351"/>
      <c r="H2288" s="351"/>
      <c r="I2288" s="351"/>
    </row>
    <row r="2289" spans="2:9" x14ac:dyDescent="0.25">
      <c r="B2289" s="351"/>
      <c r="C2289" s="351"/>
      <c r="D2289" s="351"/>
      <c r="E2289" s="351"/>
      <c r="F2289" s="351"/>
      <c r="G2289" s="351"/>
      <c r="H2289" s="351"/>
      <c r="I2289" s="351"/>
    </row>
    <row r="2290" spans="2:9" x14ac:dyDescent="0.25">
      <c r="B2290" s="351"/>
      <c r="C2290" s="351"/>
      <c r="D2290" s="351"/>
      <c r="E2290" s="351"/>
      <c r="F2290" s="351"/>
      <c r="G2290" s="351"/>
      <c r="H2290" s="351"/>
      <c r="I2290" s="351"/>
    </row>
    <row r="2291" spans="2:9" x14ac:dyDescent="0.25">
      <c r="B2291" s="351"/>
      <c r="C2291" s="351"/>
      <c r="D2291" s="351"/>
      <c r="E2291" s="351"/>
      <c r="F2291" s="351"/>
      <c r="G2291" s="351"/>
      <c r="H2291" s="351"/>
      <c r="I2291" s="351"/>
    </row>
    <row r="2292" spans="2:9" x14ac:dyDescent="0.25">
      <c r="B2292" s="351"/>
      <c r="C2292" s="351"/>
      <c r="D2292" s="351"/>
      <c r="E2292" s="351"/>
      <c r="F2292" s="351"/>
      <c r="G2292" s="351"/>
      <c r="H2292" s="351"/>
      <c r="I2292" s="351"/>
    </row>
    <row r="2293" spans="2:9" x14ac:dyDescent="0.25">
      <c r="B2293" s="351"/>
      <c r="C2293" s="351"/>
      <c r="D2293" s="351"/>
      <c r="E2293" s="351"/>
      <c r="F2293" s="351"/>
      <c r="G2293" s="351"/>
      <c r="H2293" s="351"/>
      <c r="I2293" s="351"/>
    </row>
    <row r="2294" spans="2:9" x14ac:dyDescent="0.25">
      <c r="B2294" s="351"/>
      <c r="C2294" s="351"/>
      <c r="D2294" s="351"/>
      <c r="E2294" s="351"/>
      <c r="F2294" s="351"/>
      <c r="G2294" s="351"/>
      <c r="H2294" s="351"/>
      <c r="I2294" s="351"/>
    </row>
    <row r="2295" spans="2:9" x14ac:dyDescent="0.25">
      <c r="B2295" s="351"/>
      <c r="C2295" s="351"/>
      <c r="D2295" s="351"/>
      <c r="E2295" s="351"/>
      <c r="F2295" s="351"/>
      <c r="G2295" s="351"/>
      <c r="H2295" s="351"/>
      <c r="I2295" s="351"/>
    </row>
    <row r="2296" spans="2:9" x14ac:dyDescent="0.25">
      <c r="B2296" s="351"/>
      <c r="C2296" s="351"/>
      <c r="D2296" s="351"/>
      <c r="E2296" s="351"/>
      <c r="F2296" s="351"/>
      <c r="G2296" s="351"/>
      <c r="H2296" s="351"/>
      <c r="I2296" s="351"/>
    </row>
    <row r="2297" spans="2:9" x14ac:dyDescent="0.25">
      <c r="B2297" s="351"/>
      <c r="C2297" s="351"/>
      <c r="D2297" s="351"/>
      <c r="E2297" s="351"/>
      <c r="F2297" s="351"/>
      <c r="G2297" s="351"/>
      <c r="H2297" s="351"/>
      <c r="I2297" s="351"/>
    </row>
    <row r="2298" spans="2:9" x14ac:dyDescent="0.25">
      <c r="B2298" s="351"/>
      <c r="C2298" s="351"/>
      <c r="D2298" s="351"/>
      <c r="E2298" s="351"/>
      <c r="F2298" s="351"/>
      <c r="G2298" s="351"/>
      <c r="H2298" s="351"/>
      <c r="I2298" s="351"/>
    </row>
    <row r="2299" spans="2:9" x14ac:dyDescent="0.25">
      <c r="B2299" s="351"/>
      <c r="C2299" s="351"/>
      <c r="D2299" s="351"/>
      <c r="E2299" s="351"/>
      <c r="F2299" s="351"/>
      <c r="G2299" s="351"/>
      <c r="H2299" s="351"/>
      <c r="I2299" s="351"/>
    </row>
    <row r="2300" spans="2:9" x14ac:dyDescent="0.25">
      <c r="B2300" s="351"/>
      <c r="C2300" s="351"/>
      <c r="D2300" s="351"/>
      <c r="E2300" s="351"/>
      <c r="F2300" s="351"/>
      <c r="G2300" s="351"/>
      <c r="H2300" s="351"/>
      <c r="I2300" s="351"/>
    </row>
    <row r="2301" spans="2:9" x14ac:dyDescent="0.25">
      <c r="B2301" s="351"/>
      <c r="C2301" s="351"/>
      <c r="D2301" s="351"/>
      <c r="E2301" s="351"/>
      <c r="F2301" s="351"/>
      <c r="G2301" s="351"/>
      <c r="H2301" s="351"/>
      <c r="I2301" s="351"/>
    </row>
    <row r="2302" spans="2:9" x14ac:dyDescent="0.25">
      <c r="B2302" s="351"/>
      <c r="C2302" s="351"/>
      <c r="D2302" s="351"/>
      <c r="E2302" s="351"/>
      <c r="F2302" s="351"/>
      <c r="G2302" s="351"/>
      <c r="H2302" s="351"/>
      <c r="I2302" s="351"/>
    </row>
    <row r="2303" spans="2:9" x14ac:dyDescent="0.25">
      <c r="B2303" s="351"/>
      <c r="C2303" s="351"/>
      <c r="D2303" s="351"/>
      <c r="E2303" s="351"/>
      <c r="F2303" s="351"/>
      <c r="G2303" s="351"/>
      <c r="H2303" s="351"/>
      <c r="I2303" s="351"/>
    </row>
    <row r="2304" spans="2:9" x14ac:dyDescent="0.25">
      <c r="B2304" s="351"/>
      <c r="C2304" s="351"/>
      <c r="D2304" s="351"/>
      <c r="E2304" s="351"/>
      <c r="F2304" s="351"/>
      <c r="G2304" s="351"/>
      <c r="H2304" s="351"/>
      <c r="I2304" s="351"/>
    </row>
    <row r="2305" spans="2:9" x14ac:dyDescent="0.25">
      <c r="B2305" s="351"/>
      <c r="C2305" s="351"/>
      <c r="D2305" s="351"/>
      <c r="E2305" s="351"/>
      <c r="F2305" s="351"/>
      <c r="G2305" s="351"/>
      <c r="H2305" s="351"/>
      <c r="I2305" s="351"/>
    </row>
    <row r="2306" spans="2:9" x14ac:dyDescent="0.25">
      <c r="B2306" s="351"/>
      <c r="C2306" s="351"/>
      <c r="D2306" s="351"/>
      <c r="E2306" s="351"/>
      <c r="F2306" s="351"/>
      <c r="G2306" s="351"/>
      <c r="H2306" s="351"/>
      <c r="I2306" s="351"/>
    </row>
    <row r="2307" spans="2:9" x14ac:dyDescent="0.25">
      <c r="B2307" s="351"/>
      <c r="C2307" s="351"/>
      <c r="D2307" s="351"/>
      <c r="E2307" s="351"/>
      <c r="F2307" s="351"/>
      <c r="G2307" s="351"/>
      <c r="H2307" s="351"/>
      <c r="I2307" s="351"/>
    </row>
    <row r="2308" spans="2:9" x14ac:dyDescent="0.25">
      <c r="B2308" s="351"/>
      <c r="C2308" s="351"/>
      <c r="D2308" s="351"/>
      <c r="E2308" s="351"/>
      <c r="F2308" s="351"/>
      <c r="G2308" s="351"/>
      <c r="H2308" s="351"/>
      <c r="I2308" s="351"/>
    </row>
    <row r="2309" spans="2:9" x14ac:dyDescent="0.25">
      <c r="B2309" s="351"/>
      <c r="C2309" s="351"/>
      <c r="D2309" s="351"/>
      <c r="E2309" s="351"/>
      <c r="F2309" s="351"/>
      <c r="G2309" s="351"/>
      <c r="H2309" s="351"/>
      <c r="I2309" s="351"/>
    </row>
    <row r="2310" spans="2:9" x14ac:dyDescent="0.25">
      <c r="B2310" s="351"/>
      <c r="C2310" s="351"/>
      <c r="D2310" s="351"/>
      <c r="E2310" s="351"/>
      <c r="F2310" s="351"/>
      <c r="G2310" s="351"/>
      <c r="H2310" s="351"/>
      <c r="I2310" s="351"/>
    </row>
    <row r="2311" spans="2:9" x14ac:dyDescent="0.25">
      <c r="B2311" s="351"/>
      <c r="C2311" s="351"/>
      <c r="D2311" s="351"/>
      <c r="E2311" s="351"/>
      <c r="F2311" s="351"/>
      <c r="G2311" s="351"/>
      <c r="H2311" s="351"/>
      <c r="I2311" s="351"/>
    </row>
    <row r="2312" spans="2:9" x14ac:dyDescent="0.25">
      <c r="B2312" s="351"/>
      <c r="C2312" s="351"/>
      <c r="D2312" s="351"/>
      <c r="E2312" s="351"/>
      <c r="F2312" s="351"/>
      <c r="G2312" s="351"/>
      <c r="H2312" s="351"/>
      <c r="I2312" s="351"/>
    </row>
    <row r="2313" spans="2:9" x14ac:dyDescent="0.25">
      <c r="B2313" s="351"/>
      <c r="C2313" s="351"/>
      <c r="D2313" s="351"/>
      <c r="E2313" s="351"/>
      <c r="F2313" s="351"/>
      <c r="G2313" s="351"/>
      <c r="H2313" s="351"/>
      <c r="I2313" s="351"/>
    </row>
    <row r="2314" spans="2:9" x14ac:dyDescent="0.25">
      <c r="B2314" s="351"/>
      <c r="C2314" s="351"/>
      <c r="D2314" s="351"/>
      <c r="E2314" s="351"/>
      <c r="F2314" s="351"/>
      <c r="G2314" s="351"/>
      <c r="H2314" s="351"/>
      <c r="I2314" s="351"/>
    </row>
    <row r="2315" spans="2:9" x14ac:dyDescent="0.25">
      <c r="B2315" s="351"/>
      <c r="C2315" s="351"/>
      <c r="D2315" s="351"/>
      <c r="E2315" s="351"/>
      <c r="F2315" s="351"/>
      <c r="G2315" s="351"/>
      <c r="H2315" s="351"/>
      <c r="I2315" s="351"/>
    </row>
    <row r="2316" spans="2:9" x14ac:dyDescent="0.25">
      <c r="B2316" s="351"/>
      <c r="C2316" s="351"/>
      <c r="D2316" s="351"/>
      <c r="E2316" s="351"/>
      <c r="F2316" s="351"/>
      <c r="G2316" s="351"/>
      <c r="H2316" s="351"/>
      <c r="I2316" s="351"/>
    </row>
    <row r="2317" spans="2:9" x14ac:dyDescent="0.25">
      <c r="B2317" s="351"/>
      <c r="C2317" s="351"/>
      <c r="D2317" s="351"/>
      <c r="E2317" s="351"/>
      <c r="F2317" s="351"/>
      <c r="G2317" s="351"/>
      <c r="H2317" s="351"/>
      <c r="I2317" s="351"/>
    </row>
    <row r="2318" spans="2:9" x14ac:dyDescent="0.25">
      <c r="B2318" s="351"/>
      <c r="C2318" s="351"/>
      <c r="D2318" s="351"/>
      <c r="E2318" s="351"/>
      <c r="F2318" s="351"/>
      <c r="G2318" s="351"/>
      <c r="H2318" s="351"/>
      <c r="I2318" s="351"/>
    </row>
    <row r="2319" spans="2:9" x14ac:dyDescent="0.25">
      <c r="B2319" s="351"/>
      <c r="C2319" s="351"/>
      <c r="D2319" s="351"/>
      <c r="E2319" s="351"/>
      <c r="F2319" s="351"/>
      <c r="G2319" s="351"/>
      <c r="H2319" s="351"/>
      <c r="I2319" s="351"/>
    </row>
    <row r="2320" spans="2:9" x14ac:dyDescent="0.25">
      <c r="B2320" s="351"/>
      <c r="C2320" s="351"/>
      <c r="D2320" s="351"/>
      <c r="E2320" s="351"/>
      <c r="F2320" s="351"/>
      <c r="G2320" s="351"/>
      <c r="H2320" s="351"/>
      <c r="I2320" s="351"/>
    </row>
    <row r="2321" spans="2:9" x14ac:dyDescent="0.25">
      <c r="B2321" s="351"/>
      <c r="C2321" s="351"/>
      <c r="D2321" s="351"/>
      <c r="E2321" s="351"/>
      <c r="F2321" s="351"/>
      <c r="G2321" s="351"/>
      <c r="H2321" s="351"/>
      <c r="I2321" s="351"/>
    </row>
    <row r="2322" spans="2:9" x14ac:dyDescent="0.25">
      <c r="B2322" s="351"/>
      <c r="C2322" s="351"/>
      <c r="D2322" s="351"/>
      <c r="E2322" s="351"/>
      <c r="F2322" s="351"/>
      <c r="G2322" s="351"/>
      <c r="H2322" s="351"/>
      <c r="I2322" s="351"/>
    </row>
    <row r="2323" spans="2:9" x14ac:dyDescent="0.25">
      <c r="B2323" s="351"/>
      <c r="C2323" s="351"/>
      <c r="D2323" s="351"/>
      <c r="E2323" s="351"/>
      <c r="F2323" s="351"/>
      <c r="G2323" s="351"/>
      <c r="H2323" s="351"/>
      <c r="I2323" s="351"/>
    </row>
    <row r="2324" spans="2:9" x14ac:dyDescent="0.25">
      <c r="B2324" s="351"/>
      <c r="C2324" s="351"/>
      <c r="D2324" s="351"/>
      <c r="E2324" s="351"/>
      <c r="F2324" s="351"/>
      <c r="G2324" s="351"/>
      <c r="H2324" s="351"/>
      <c r="I2324" s="351"/>
    </row>
    <row r="2325" spans="2:9" x14ac:dyDescent="0.25">
      <c r="B2325" s="351"/>
      <c r="C2325" s="351"/>
      <c r="D2325" s="351"/>
      <c r="E2325" s="351"/>
      <c r="F2325" s="351"/>
      <c r="G2325" s="351"/>
      <c r="H2325" s="351"/>
      <c r="I2325" s="351"/>
    </row>
    <row r="2326" spans="2:9" x14ac:dyDescent="0.25">
      <c r="B2326" s="351"/>
      <c r="C2326" s="351"/>
      <c r="D2326" s="351"/>
      <c r="E2326" s="351"/>
      <c r="F2326" s="351"/>
      <c r="G2326" s="351"/>
      <c r="H2326" s="351"/>
      <c r="I2326" s="351"/>
    </row>
    <row r="2327" spans="2:9" x14ac:dyDescent="0.25">
      <c r="B2327" s="351"/>
      <c r="C2327" s="351"/>
      <c r="D2327" s="351"/>
      <c r="E2327" s="351"/>
      <c r="F2327" s="351"/>
      <c r="G2327" s="351"/>
      <c r="H2327" s="351"/>
      <c r="I2327" s="351"/>
    </row>
    <row r="2328" spans="2:9" x14ac:dyDescent="0.25">
      <c r="B2328" s="351"/>
      <c r="C2328" s="351"/>
      <c r="D2328" s="351"/>
      <c r="E2328" s="351"/>
      <c r="F2328" s="351"/>
      <c r="G2328" s="351"/>
      <c r="H2328" s="351"/>
      <c r="I2328" s="351"/>
    </row>
    <row r="2329" spans="2:9" x14ac:dyDescent="0.25">
      <c r="B2329" s="351"/>
      <c r="C2329" s="351"/>
      <c r="D2329" s="351"/>
      <c r="E2329" s="351"/>
      <c r="F2329" s="351"/>
      <c r="G2329" s="351"/>
      <c r="H2329" s="351"/>
      <c r="I2329" s="351"/>
    </row>
    <row r="2330" spans="2:9" x14ac:dyDescent="0.25">
      <c r="B2330" s="351"/>
      <c r="C2330" s="351"/>
      <c r="D2330" s="351"/>
      <c r="E2330" s="351"/>
      <c r="F2330" s="351"/>
      <c r="G2330" s="351"/>
      <c r="H2330" s="351"/>
      <c r="I2330" s="351"/>
    </row>
    <row r="2331" spans="2:9" x14ac:dyDescent="0.25">
      <c r="B2331" s="351"/>
      <c r="C2331" s="351"/>
      <c r="D2331" s="351"/>
      <c r="E2331" s="351"/>
      <c r="F2331" s="351"/>
      <c r="G2331" s="351"/>
      <c r="H2331" s="351"/>
      <c r="I2331" s="351"/>
    </row>
    <row r="2332" spans="2:9" x14ac:dyDescent="0.25">
      <c r="B2332" s="351"/>
      <c r="C2332" s="351"/>
      <c r="D2332" s="351"/>
      <c r="E2332" s="351"/>
      <c r="F2332" s="351"/>
      <c r="G2332" s="351"/>
      <c r="H2332" s="351"/>
      <c r="I2332" s="351"/>
    </row>
    <row r="2333" spans="2:9" x14ac:dyDescent="0.25">
      <c r="B2333" s="351"/>
      <c r="C2333" s="351"/>
      <c r="D2333" s="351"/>
      <c r="E2333" s="351"/>
      <c r="F2333" s="351"/>
      <c r="G2333" s="351"/>
      <c r="H2333" s="351"/>
      <c r="I2333" s="351"/>
    </row>
    <row r="2334" spans="2:9" x14ac:dyDescent="0.25">
      <c r="B2334" s="351"/>
      <c r="C2334" s="351"/>
      <c r="D2334" s="351"/>
      <c r="E2334" s="351"/>
      <c r="F2334" s="351"/>
      <c r="G2334" s="351"/>
      <c r="H2334" s="351"/>
      <c r="I2334" s="351"/>
    </row>
    <row r="2335" spans="2:9" x14ac:dyDescent="0.25">
      <c r="B2335" s="351"/>
      <c r="C2335" s="351"/>
      <c r="D2335" s="351"/>
      <c r="E2335" s="351"/>
      <c r="F2335" s="351"/>
      <c r="G2335" s="351"/>
      <c r="H2335" s="351"/>
      <c r="I2335" s="351"/>
    </row>
    <row r="2336" spans="2:9" x14ac:dyDescent="0.25">
      <c r="B2336" s="351"/>
      <c r="C2336" s="351"/>
      <c r="D2336" s="351"/>
      <c r="E2336" s="351"/>
      <c r="F2336" s="351"/>
      <c r="G2336" s="351"/>
      <c r="H2336" s="351"/>
      <c r="I2336" s="351"/>
    </row>
    <row r="2337" spans="2:9" x14ac:dyDescent="0.25">
      <c r="B2337" s="351"/>
      <c r="C2337" s="351"/>
      <c r="D2337" s="351"/>
      <c r="E2337" s="351"/>
      <c r="F2337" s="351"/>
      <c r="G2337" s="351"/>
      <c r="H2337" s="351"/>
      <c r="I2337" s="351"/>
    </row>
    <row r="2338" spans="2:9" x14ac:dyDescent="0.25">
      <c r="B2338" s="351"/>
      <c r="C2338" s="351"/>
      <c r="D2338" s="351"/>
      <c r="E2338" s="351"/>
      <c r="F2338" s="351"/>
      <c r="G2338" s="351"/>
      <c r="H2338" s="351"/>
      <c r="I2338" s="351"/>
    </row>
    <row r="2339" spans="2:9" x14ac:dyDescent="0.25">
      <c r="B2339" s="351"/>
      <c r="C2339" s="351"/>
      <c r="D2339" s="351"/>
      <c r="E2339" s="351"/>
      <c r="F2339" s="351"/>
      <c r="G2339" s="351"/>
      <c r="H2339" s="351"/>
      <c r="I2339" s="351"/>
    </row>
    <row r="2340" spans="2:9" x14ac:dyDescent="0.25">
      <c r="B2340" s="351"/>
      <c r="C2340" s="351"/>
      <c r="D2340" s="351"/>
      <c r="E2340" s="351"/>
      <c r="F2340" s="351"/>
      <c r="G2340" s="351"/>
      <c r="H2340" s="351"/>
      <c r="I2340" s="351"/>
    </row>
    <row r="2341" spans="2:9" x14ac:dyDescent="0.25">
      <c r="B2341" s="351"/>
      <c r="C2341" s="351"/>
      <c r="D2341" s="351"/>
      <c r="E2341" s="351"/>
      <c r="F2341" s="351"/>
      <c r="G2341" s="351"/>
      <c r="H2341" s="351"/>
      <c r="I2341" s="351"/>
    </row>
    <row r="2342" spans="2:9" x14ac:dyDescent="0.25">
      <c r="B2342" s="351"/>
      <c r="C2342" s="351"/>
      <c r="D2342" s="351"/>
      <c r="E2342" s="351"/>
      <c r="F2342" s="351"/>
      <c r="G2342" s="351"/>
      <c r="H2342" s="351"/>
      <c r="I2342" s="351"/>
    </row>
    <row r="2343" spans="2:9" x14ac:dyDescent="0.25">
      <c r="B2343" s="351"/>
      <c r="C2343" s="351"/>
      <c r="D2343" s="351"/>
      <c r="E2343" s="351"/>
      <c r="F2343" s="351"/>
      <c r="G2343" s="351"/>
      <c r="H2343" s="351"/>
      <c r="I2343" s="351"/>
    </row>
    <row r="2344" spans="2:9" x14ac:dyDescent="0.25">
      <c r="B2344" s="351"/>
      <c r="C2344" s="351"/>
      <c r="D2344" s="351"/>
      <c r="E2344" s="351"/>
      <c r="F2344" s="351"/>
      <c r="G2344" s="351"/>
      <c r="H2344" s="351"/>
      <c r="I2344" s="351"/>
    </row>
    <row r="2345" spans="2:9" x14ac:dyDescent="0.25">
      <c r="B2345" s="351"/>
      <c r="C2345" s="351"/>
      <c r="D2345" s="351"/>
      <c r="E2345" s="351"/>
      <c r="F2345" s="351"/>
      <c r="G2345" s="351"/>
      <c r="H2345" s="351"/>
      <c r="I2345" s="351"/>
    </row>
    <row r="2346" spans="2:9" x14ac:dyDescent="0.25">
      <c r="B2346" s="351"/>
      <c r="C2346" s="351"/>
      <c r="D2346" s="351"/>
      <c r="E2346" s="351"/>
      <c r="F2346" s="351"/>
      <c r="G2346" s="351"/>
      <c r="H2346" s="351"/>
      <c r="I2346" s="351"/>
    </row>
    <row r="2347" spans="2:9" x14ac:dyDescent="0.25">
      <c r="B2347" s="351"/>
      <c r="C2347" s="351"/>
      <c r="D2347" s="351"/>
      <c r="E2347" s="351"/>
      <c r="F2347" s="351"/>
      <c r="G2347" s="351"/>
      <c r="H2347" s="351"/>
      <c r="I2347" s="351"/>
    </row>
    <row r="2348" spans="2:9" x14ac:dyDescent="0.25">
      <c r="B2348" s="351"/>
      <c r="C2348" s="351"/>
      <c r="D2348" s="351"/>
      <c r="E2348" s="351"/>
      <c r="F2348" s="351"/>
      <c r="G2348" s="351"/>
      <c r="H2348" s="351"/>
      <c r="I2348" s="351"/>
    </row>
    <row r="2349" spans="2:9" x14ac:dyDescent="0.25">
      <c r="B2349" s="351"/>
      <c r="C2349" s="351"/>
      <c r="D2349" s="351"/>
      <c r="E2349" s="351"/>
      <c r="F2349" s="351"/>
      <c r="G2349" s="351"/>
      <c r="H2349" s="351"/>
      <c r="I2349" s="351"/>
    </row>
    <row r="2350" spans="2:9" x14ac:dyDescent="0.25">
      <c r="B2350" s="351"/>
      <c r="C2350" s="351"/>
      <c r="D2350" s="351"/>
      <c r="E2350" s="351"/>
      <c r="F2350" s="351"/>
      <c r="G2350" s="351"/>
      <c r="H2350" s="351"/>
      <c r="I2350" s="351"/>
    </row>
    <row r="2351" spans="2:9" x14ac:dyDescent="0.25">
      <c r="B2351" s="351"/>
      <c r="C2351" s="351"/>
      <c r="D2351" s="351"/>
      <c r="E2351" s="351"/>
      <c r="F2351" s="351"/>
      <c r="G2351" s="351"/>
      <c r="H2351" s="351"/>
      <c r="I2351" s="351"/>
    </row>
    <row r="2352" spans="2:9" x14ac:dyDescent="0.25">
      <c r="B2352" s="351"/>
      <c r="C2352" s="351"/>
      <c r="D2352" s="351"/>
      <c r="E2352" s="351"/>
      <c r="F2352" s="351"/>
      <c r="G2352" s="351"/>
      <c r="H2352" s="351"/>
      <c r="I2352" s="351"/>
    </row>
    <row r="2353" spans="2:9" x14ac:dyDescent="0.25">
      <c r="B2353" s="351"/>
      <c r="C2353" s="351"/>
      <c r="D2353" s="351"/>
      <c r="E2353" s="351"/>
      <c r="F2353" s="351"/>
      <c r="G2353" s="351"/>
      <c r="H2353" s="351"/>
      <c r="I2353" s="351"/>
    </row>
    <row r="2354" spans="2:9" x14ac:dyDescent="0.25">
      <c r="B2354" s="351"/>
      <c r="C2354" s="351"/>
      <c r="D2354" s="351"/>
      <c r="E2354" s="351"/>
      <c r="F2354" s="351"/>
      <c r="G2354" s="351"/>
      <c r="H2354" s="351"/>
      <c r="I2354" s="351"/>
    </row>
    <row r="2355" spans="2:9" x14ac:dyDescent="0.25">
      <c r="B2355" s="351"/>
      <c r="C2355" s="351"/>
      <c r="D2355" s="351"/>
      <c r="E2355" s="351"/>
      <c r="F2355" s="351"/>
      <c r="G2355" s="351"/>
      <c r="H2355" s="351"/>
      <c r="I2355" s="351"/>
    </row>
    <row r="2356" spans="2:9" x14ac:dyDescent="0.25">
      <c r="B2356" s="351"/>
      <c r="C2356" s="351"/>
      <c r="D2356" s="351"/>
      <c r="E2356" s="351"/>
      <c r="F2356" s="351"/>
      <c r="G2356" s="351"/>
      <c r="H2356" s="351"/>
      <c r="I2356" s="351"/>
    </row>
    <row r="2357" spans="2:9" x14ac:dyDescent="0.25">
      <c r="B2357" s="351"/>
      <c r="C2357" s="351"/>
      <c r="D2357" s="351"/>
      <c r="E2357" s="351"/>
      <c r="F2357" s="351"/>
      <c r="G2357" s="351"/>
      <c r="H2357" s="351"/>
      <c r="I2357" s="351"/>
    </row>
    <row r="2358" spans="2:9" x14ac:dyDescent="0.25">
      <c r="B2358" s="351"/>
      <c r="C2358" s="351"/>
      <c r="D2358" s="351"/>
      <c r="E2358" s="351"/>
      <c r="F2358" s="351"/>
      <c r="G2358" s="351"/>
      <c r="H2358" s="351"/>
      <c r="I2358" s="351"/>
    </row>
    <row r="2359" spans="2:9" x14ac:dyDescent="0.25">
      <c r="B2359" s="351"/>
      <c r="C2359" s="351"/>
      <c r="D2359" s="351"/>
      <c r="E2359" s="351"/>
      <c r="F2359" s="351"/>
      <c r="G2359" s="351"/>
      <c r="H2359" s="351"/>
      <c r="I2359" s="351"/>
    </row>
    <row r="2360" spans="2:9" x14ac:dyDescent="0.25">
      <c r="B2360" s="351"/>
      <c r="C2360" s="351"/>
      <c r="D2360" s="351"/>
      <c r="E2360" s="351"/>
      <c r="F2360" s="351"/>
      <c r="G2360" s="351"/>
      <c r="H2360" s="351"/>
      <c r="I2360" s="351"/>
    </row>
    <row r="2361" spans="2:9" x14ac:dyDescent="0.25">
      <c r="B2361" s="351"/>
      <c r="C2361" s="351"/>
      <c r="D2361" s="351"/>
      <c r="E2361" s="351"/>
      <c r="F2361" s="351"/>
      <c r="G2361" s="351"/>
      <c r="H2361" s="351"/>
      <c r="I2361" s="351"/>
    </row>
    <row r="2362" spans="2:9" x14ac:dyDescent="0.25">
      <c r="B2362" s="351"/>
      <c r="C2362" s="351"/>
      <c r="D2362" s="351"/>
      <c r="E2362" s="351"/>
      <c r="F2362" s="351"/>
      <c r="G2362" s="351"/>
      <c r="H2362" s="351"/>
      <c r="I2362" s="351"/>
    </row>
    <row r="2363" spans="2:9" x14ac:dyDescent="0.25">
      <c r="B2363" s="351"/>
      <c r="C2363" s="351"/>
      <c r="D2363" s="351"/>
      <c r="E2363" s="351"/>
      <c r="F2363" s="351"/>
      <c r="G2363" s="351"/>
      <c r="H2363" s="351"/>
      <c r="I2363" s="351"/>
    </row>
    <row r="2364" spans="2:9" x14ac:dyDescent="0.25">
      <c r="B2364" s="351"/>
      <c r="C2364" s="351"/>
      <c r="D2364" s="351"/>
      <c r="E2364" s="351"/>
      <c r="F2364" s="351"/>
      <c r="G2364" s="351"/>
      <c r="H2364" s="351"/>
      <c r="I2364" s="351"/>
    </row>
    <row r="2365" spans="2:9" x14ac:dyDescent="0.25">
      <c r="B2365" s="351"/>
      <c r="C2365" s="351"/>
      <c r="D2365" s="351"/>
      <c r="E2365" s="351"/>
      <c r="F2365" s="351"/>
      <c r="G2365" s="351"/>
      <c r="H2365" s="351"/>
      <c r="I2365" s="351"/>
    </row>
    <row r="2366" spans="2:9" x14ac:dyDescent="0.25">
      <c r="B2366" s="351"/>
      <c r="C2366" s="351"/>
      <c r="D2366" s="351"/>
      <c r="E2366" s="351"/>
      <c r="F2366" s="351"/>
      <c r="G2366" s="351"/>
      <c r="H2366" s="351"/>
      <c r="I2366" s="351"/>
    </row>
    <row r="2367" spans="2:9" x14ac:dyDescent="0.25">
      <c r="B2367" s="351"/>
      <c r="C2367" s="351"/>
      <c r="D2367" s="351"/>
      <c r="E2367" s="351"/>
      <c r="F2367" s="351"/>
      <c r="G2367" s="351"/>
      <c r="H2367" s="351"/>
      <c r="I2367" s="351"/>
    </row>
    <row r="2368" spans="2:9" x14ac:dyDescent="0.25">
      <c r="B2368" s="351"/>
      <c r="C2368" s="351"/>
      <c r="D2368" s="351"/>
      <c r="E2368" s="351"/>
      <c r="F2368" s="351"/>
      <c r="G2368" s="351"/>
      <c r="H2368" s="351"/>
      <c r="I2368" s="351"/>
    </row>
    <row r="2369" spans="2:9" x14ac:dyDescent="0.25">
      <c r="B2369" s="351"/>
      <c r="C2369" s="351"/>
      <c r="D2369" s="351"/>
      <c r="E2369" s="351"/>
      <c r="F2369" s="351"/>
      <c r="G2369" s="351"/>
      <c r="H2369" s="351"/>
      <c r="I2369" s="351"/>
    </row>
    <row r="2370" spans="2:9" x14ac:dyDescent="0.25">
      <c r="B2370" s="351"/>
      <c r="C2370" s="351"/>
      <c r="D2370" s="351"/>
      <c r="E2370" s="351"/>
      <c r="F2370" s="351"/>
      <c r="G2370" s="351"/>
      <c r="H2370" s="351"/>
      <c r="I2370" s="351"/>
    </row>
    <row r="2371" spans="2:9" x14ac:dyDescent="0.25">
      <c r="B2371" s="351"/>
      <c r="C2371" s="351"/>
      <c r="D2371" s="351"/>
      <c r="E2371" s="351"/>
      <c r="F2371" s="351"/>
      <c r="G2371" s="351"/>
      <c r="H2371" s="351"/>
      <c r="I2371" s="351"/>
    </row>
    <row r="2372" spans="2:9" x14ac:dyDescent="0.25">
      <c r="B2372" s="351"/>
      <c r="C2372" s="351"/>
      <c r="D2372" s="351"/>
      <c r="E2372" s="351"/>
      <c r="F2372" s="351"/>
      <c r="G2372" s="351"/>
      <c r="H2372" s="351"/>
      <c r="I2372" s="351"/>
    </row>
    <row r="2373" spans="2:9" x14ac:dyDescent="0.25">
      <c r="B2373" s="351"/>
      <c r="C2373" s="351"/>
      <c r="D2373" s="351"/>
      <c r="E2373" s="351"/>
      <c r="F2373" s="351"/>
      <c r="G2373" s="351"/>
      <c r="H2373" s="351"/>
      <c r="I2373" s="351"/>
    </row>
    <row r="2374" spans="2:9" x14ac:dyDescent="0.25">
      <c r="B2374" s="351"/>
      <c r="C2374" s="351"/>
      <c r="D2374" s="351"/>
      <c r="E2374" s="351"/>
      <c r="F2374" s="351"/>
      <c r="G2374" s="351"/>
      <c r="H2374" s="351"/>
      <c r="I2374" s="351"/>
    </row>
    <row r="2375" spans="2:9" x14ac:dyDescent="0.25">
      <c r="B2375" s="351"/>
      <c r="C2375" s="351"/>
      <c r="D2375" s="351"/>
      <c r="E2375" s="351"/>
      <c r="F2375" s="351"/>
      <c r="G2375" s="351"/>
      <c r="H2375" s="351"/>
      <c r="I2375" s="351"/>
    </row>
    <row r="2376" spans="2:9" x14ac:dyDescent="0.25">
      <c r="B2376" s="351"/>
      <c r="C2376" s="351"/>
      <c r="D2376" s="351"/>
      <c r="E2376" s="351"/>
      <c r="F2376" s="351"/>
      <c r="G2376" s="351"/>
      <c r="H2376" s="351"/>
      <c r="I2376" s="351"/>
    </row>
    <row r="2377" spans="2:9" x14ac:dyDescent="0.25">
      <c r="B2377" s="351"/>
      <c r="C2377" s="351"/>
      <c r="D2377" s="351"/>
      <c r="E2377" s="351"/>
      <c r="F2377" s="351"/>
      <c r="G2377" s="351"/>
      <c r="H2377" s="351"/>
      <c r="I2377" s="351"/>
    </row>
    <row r="2378" spans="2:9" x14ac:dyDescent="0.25">
      <c r="B2378" s="351"/>
      <c r="C2378" s="351"/>
      <c r="D2378" s="351"/>
      <c r="E2378" s="351"/>
      <c r="F2378" s="351"/>
      <c r="G2378" s="351"/>
      <c r="H2378" s="351"/>
      <c r="I2378" s="351"/>
    </row>
    <row r="2379" spans="2:9" x14ac:dyDescent="0.25">
      <c r="B2379" s="351"/>
      <c r="C2379" s="351"/>
      <c r="D2379" s="351"/>
      <c r="E2379" s="351"/>
      <c r="F2379" s="351"/>
      <c r="G2379" s="351"/>
      <c r="H2379" s="351"/>
      <c r="I2379" s="351"/>
    </row>
    <row r="2380" spans="2:9" x14ac:dyDescent="0.25">
      <c r="B2380" s="351"/>
      <c r="C2380" s="351"/>
      <c r="D2380" s="351"/>
      <c r="E2380" s="351"/>
      <c r="F2380" s="351"/>
      <c r="G2380" s="351"/>
      <c r="H2380" s="351"/>
      <c r="I2380" s="351"/>
    </row>
    <row r="2381" spans="2:9" x14ac:dyDescent="0.25">
      <c r="B2381" s="351"/>
      <c r="C2381" s="351"/>
      <c r="D2381" s="351"/>
      <c r="E2381" s="351"/>
      <c r="F2381" s="351"/>
      <c r="G2381" s="351"/>
      <c r="H2381" s="351"/>
      <c r="I2381" s="351"/>
    </row>
    <row r="2382" spans="2:9" x14ac:dyDescent="0.25">
      <c r="B2382" s="351"/>
      <c r="C2382" s="351"/>
      <c r="D2382" s="351"/>
      <c r="E2382" s="351"/>
      <c r="F2382" s="351"/>
      <c r="G2382" s="351"/>
      <c r="H2382" s="351"/>
      <c r="I2382" s="351"/>
    </row>
    <row r="2383" spans="2:9" x14ac:dyDescent="0.25">
      <c r="B2383" s="351"/>
      <c r="C2383" s="351"/>
      <c r="D2383" s="351"/>
      <c r="E2383" s="351"/>
      <c r="F2383" s="351"/>
      <c r="G2383" s="351"/>
      <c r="H2383" s="351"/>
      <c r="I2383" s="351"/>
    </row>
    <row r="2384" spans="2:9" x14ac:dyDescent="0.25">
      <c r="B2384" s="351"/>
      <c r="C2384" s="351"/>
      <c r="D2384" s="351"/>
      <c r="E2384" s="351"/>
      <c r="F2384" s="351"/>
      <c r="G2384" s="351"/>
      <c r="H2384" s="351"/>
      <c r="I2384" s="351"/>
    </row>
    <row r="2385" spans="2:9" x14ac:dyDescent="0.25">
      <c r="B2385" s="351"/>
      <c r="C2385" s="351"/>
      <c r="D2385" s="351"/>
      <c r="E2385" s="351"/>
      <c r="F2385" s="351"/>
      <c r="G2385" s="351"/>
      <c r="H2385" s="351"/>
      <c r="I2385" s="351"/>
    </row>
    <row r="2386" spans="2:9" x14ac:dyDescent="0.25">
      <c r="B2386" s="351"/>
      <c r="C2386" s="351"/>
      <c r="D2386" s="351"/>
      <c r="E2386" s="351"/>
      <c r="F2386" s="351"/>
      <c r="G2386" s="351"/>
      <c r="H2386" s="351"/>
      <c r="I2386" s="351"/>
    </row>
    <row r="2387" spans="2:9" x14ac:dyDescent="0.25">
      <c r="B2387" s="351"/>
      <c r="C2387" s="351"/>
      <c r="D2387" s="351"/>
      <c r="E2387" s="351"/>
      <c r="F2387" s="351"/>
      <c r="G2387" s="351"/>
      <c r="H2387" s="351"/>
      <c r="I2387" s="351"/>
    </row>
    <row r="2388" spans="2:9" x14ac:dyDescent="0.25">
      <c r="B2388" s="351"/>
      <c r="C2388" s="351"/>
      <c r="D2388" s="351"/>
      <c r="E2388" s="351"/>
      <c r="F2388" s="351"/>
      <c r="G2388" s="351"/>
      <c r="H2388" s="351"/>
      <c r="I2388" s="351"/>
    </row>
    <row r="2389" spans="2:9" x14ac:dyDescent="0.25">
      <c r="B2389" s="351"/>
      <c r="C2389" s="351"/>
      <c r="D2389" s="351"/>
      <c r="E2389" s="351"/>
      <c r="F2389" s="351"/>
      <c r="G2389" s="351"/>
      <c r="H2389" s="351"/>
      <c r="I2389" s="351"/>
    </row>
    <row r="2390" spans="2:9" x14ac:dyDescent="0.25">
      <c r="B2390" s="351"/>
      <c r="C2390" s="351"/>
      <c r="D2390" s="351"/>
      <c r="E2390" s="351"/>
      <c r="F2390" s="351"/>
      <c r="G2390" s="351"/>
      <c r="H2390" s="351"/>
      <c r="I2390" s="351"/>
    </row>
    <row r="2391" spans="2:9" x14ac:dyDescent="0.25">
      <c r="B2391" s="351"/>
      <c r="C2391" s="351"/>
      <c r="D2391" s="351"/>
      <c r="E2391" s="351"/>
      <c r="F2391" s="351"/>
      <c r="G2391" s="351"/>
      <c r="H2391" s="351"/>
      <c r="I2391" s="351"/>
    </row>
    <row r="2392" spans="2:9" x14ac:dyDescent="0.25">
      <c r="B2392" s="351"/>
      <c r="C2392" s="351"/>
      <c r="D2392" s="351"/>
      <c r="E2392" s="351"/>
      <c r="F2392" s="351"/>
      <c r="G2392" s="351"/>
      <c r="H2392" s="351"/>
      <c r="I2392" s="351"/>
    </row>
    <row r="2393" spans="2:9" x14ac:dyDescent="0.25">
      <c r="B2393" s="351"/>
      <c r="C2393" s="351"/>
      <c r="D2393" s="351"/>
      <c r="E2393" s="351"/>
      <c r="F2393" s="351"/>
      <c r="G2393" s="351"/>
      <c r="H2393" s="351"/>
      <c r="I2393" s="351"/>
    </row>
    <row r="2394" spans="2:9" x14ac:dyDescent="0.25">
      <c r="B2394" s="351"/>
      <c r="C2394" s="351"/>
      <c r="D2394" s="351"/>
      <c r="E2394" s="351"/>
      <c r="F2394" s="351"/>
      <c r="G2394" s="351"/>
      <c r="H2394" s="351"/>
      <c r="I2394" s="351"/>
    </row>
    <row r="2395" spans="2:9" x14ac:dyDescent="0.25">
      <c r="B2395" s="351"/>
      <c r="C2395" s="351"/>
      <c r="D2395" s="351"/>
      <c r="E2395" s="351"/>
      <c r="F2395" s="351"/>
      <c r="G2395" s="351"/>
      <c r="H2395" s="351"/>
      <c r="I2395" s="351"/>
    </row>
    <row r="2396" spans="2:9" x14ac:dyDescent="0.25">
      <c r="B2396" s="351"/>
      <c r="C2396" s="351"/>
      <c r="D2396" s="351"/>
      <c r="E2396" s="351"/>
      <c r="F2396" s="351"/>
      <c r="G2396" s="351"/>
      <c r="H2396" s="351"/>
      <c r="I2396" s="351"/>
    </row>
    <row r="2397" spans="2:9" x14ac:dyDescent="0.25">
      <c r="B2397" s="351"/>
      <c r="C2397" s="351"/>
      <c r="D2397" s="351"/>
      <c r="E2397" s="351"/>
      <c r="F2397" s="351"/>
      <c r="G2397" s="351"/>
      <c r="H2397" s="351"/>
      <c r="I2397" s="351"/>
    </row>
    <row r="2398" spans="2:9" x14ac:dyDescent="0.25">
      <c r="B2398" s="351"/>
      <c r="C2398" s="351"/>
      <c r="D2398" s="351"/>
      <c r="E2398" s="351"/>
      <c r="F2398" s="351"/>
      <c r="G2398" s="351"/>
      <c r="H2398" s="351"/>
      <c r="I2398" s="351"/>
    </row>
    <row r="2399" spans="2:9" x14ac:dyDescent="0.25">
      <c r="B2399" s="351"/>
      <c r="C2399" s="351"/>
      <c r="D2399" s="351"/>
      <c r="E2399" s="351"/>
      <c r="F2399" s="351"/>
      <c r="G2399" s="351"/>
      <c r="H2399" s="351"/>
      <c r="I2399" s="351"/>
    </row>
    <row r="2400" spans="2:9" x14ac:dyDescent="0.25">
      <c r="B2400" s="351"/>
      <c r="C2400" s="351"/>
      <c r="D2400" s="351"/>
      <c r="E2400" s="351"/>
      <c r="F2400" s="351"/>
      <c r="G2400" s="351"/>
      <c r="H2400" s="351"/>
      <c r="I2400" s="351"/>
    </row>
    <row r="2401" spans="2:9" x14ac:dyDescent="0.25">
      <c r="B2401" s="351"/>
      <c r="C2401" s="351"/>
      <c r="D2401" s="351"/>
      <c r="E2401" s="351"/>
      <c r="F2401" s="351"/>
      <c r="G2401" s="351"/>
      <c r="H2401" s="351"/>
      <c r="I2401" s="351"/>
    </row>
    <row r="2402" spans="2:9" x14ac:dyDescent="0.25">
      <c r="B2402" s="351"/>
      <c r="C2402" s="351"/>
      <c r="D2402" s="351"/>
      <c r="E2402" s="351"/>
      <c r="F2402" s="351"/>
      <c r="G2402" s="351"/>
      <c r="H2402" s="351"/>
      <c r="I2402" s="351"/>
    </row>
    <row r="2403" spans="2:9" x14ac:dyDescent="0.25">
      <c r="B2403" s="351"/>
      <c r="C2403" s="351"/>
      <c r="D2403" s="351"/>
      <c r="E2403" s="351"/>
      <c r="F2403" s="351"/>
      <c r="G2403" s="351"/>
      <c r="H2403" s="351"/>
      <c r="I2403" s="351"/>
    </row>
    <row r="2404" spans="2:9" x14ac:dyDescent="0.25">
      <c r="B2404" s="351"/>
      <c r="C2404" s="351"/>
      <c r="D2404" s="351"/>
      <c r="E2404" s="351"/>
      <c r="F2404" s="351"/>
      <c r="G2404" s="351"/>
      <c r="H2404" s="351"/>
      <c r="I2404" s="351"/>
    </row>
    <row r="2405" spans="2:9" x14ac:dyDescent="0.25">
      <c r="B2405" s="351"/>
      <c r="C2405" s="351"/>
      <c r="D2405" s="351"/>
      <c r="E2405" s="351"/>
      <c r="F2405" s="351"/>
      <c r="G2405" s="351"/>
      <c r="H2405" s="351"/>
      <c r="I2405" s="351"/>
    </row>
    <row r="2406" spans="2:9" x14ac:dyDescent="0.25">
      <c r="B2406" s="351"/>
      <c r="C2406" s="351"/>
      <c r="D2406" s="351"/>
      <c r="E2406" s="351"/>
      <c r="F2406" s="351"/>
      <c r="G2406" s="351"/>
      <c r="H2406" s="351"/>
      <c r="I2406" s="351"/>
    </row>
    <row r="2407" spans="2:9" x14ac:dyDescent="0.25">
      <c r="B2407" s="351"/>
      <c r="C2407" s="351"/>
      <c r="D2407" s="351"/>
      <c r="E2407" s="351"/>
      <c r="F2407" s="351"/>
      <c r="G2407" s="351"/>
      <c r="H2407" s="351"/>
      <c r="I2407" s="351"/>
    </row>
    <row r="2408" spans="2:9" x14ac:dyDescent="0.25">
      <c r="B2408" s="351"/>
      <c r="C2408" s="351"/>
      <c r="D2408" s="351"/>
      <c r="E2408" s="351"/>
      <c r="F2408" s="351"/>
      <c r="G2408" s="351"/>
      <c r="H2408" s="351"/>
      <c r="I2408" s="351"/>
    </row>
    <row r="2409" spans="2:9" x14ac:dyDescent="0.25">
      <c r="B2409" s="351"/>
      <c r="C2409" s="351"/>
      <c r="D2409" s="351"/>
      <c r="E2409" s="351"/>
      <c r="F2409" s="351"/>
      <c r="G2409" s="351"/>
      <c r="H2409" s="351"/>
      <c r="I2409" s="351"/>
    </row>
    <row r="2410" spans="2:9" x14ac:dyDescent="0.25">
      <c r="B2410" s="351"/>
      <c r="C2410" s="351"/>
      <c r="D2410" s="351"/>
      <c r="E2410" s="351"/>
      <c r="F2410" s="351"/>
      <c r="G2410" s="351"/>
      <c r="H2410" s="351"/>
      <c r="I2410" s="351"/>
    </row>
    <row r="2411" spans="2:9" x14ac:dyDescent="0.25">
      <c r="B2411" s="351"/>
      <c r="C2411" s="351"/>
      <c r="D2411" s="351"/>
      <c r="E2411" s="351"/>
      <c r="F2411" s="351"/>
      <c r="G2411" s="351"/>
      <c r="H2411" s="351"/>
      <c r="I2411" s="351"/>
    </row>
    <row r="2412" spans="2:9" x14ac:dyDescent="0.25">
      <c r="B2412" s="351"/>
      <c r="C2412" s="351"/>
      <c r="D2412" s="351"/>
      <c r="E2412" s="351"/>
      <c r="F2412" s="351"/>
      <c r="G2412" s="351"/>
      <c r="H2412" s="351"/>
      <c r="I2412" s="351"/>
    </row>
    <row r="2413" spans="2:9" x14ac:dyDescent="0.25">
      <c r="B2413" s="351"/>
      <c r="C2413" s="351"/>
      <c r="D2413" s="351"/>
      <c r="E2413" s="351"/>
      <c r="F2413" s="351"/>
      <c r="G2413" s="351"/>
      <c r="H2413" s="351"/>
      <c r="I2413" s="351"/>
    </row>
    <row r="2414" spans="2:9" x14ac:dyDescent="0.25">
      <c r="B2414" s="351"/>
      <c r="C2414" s="351"/>
      <c r="D2414" s="351"/>
      <c r="E2414" s="351"/>
      <c r="F2414" s="351"/>
      <c r="G2414" s="351"/>
      <c r="H2414" s="351"/>
      <c r="I2414" s="351"/>
    </row>
    <row r="2415" spans="2:9" x14ac:dyDescent="0.25">
      <c r="B2415" s="351"/>
      <c r="C2415" s="351"/>
      <c r="D2415" s="351"/>
      <c r="E2415" s="351"/>
      <c r="F2415" s="351"/>
      <c r="G2415" s="351"/>
      <c r="H2415" s="351"/>
      <c r="I2415" s="351"/>
    </row>
    <row r="2416" spans="2:9" x14ac:dyDescent="0.25">
      <c r="B2416" s="351"/>
      <c r="C2416" s="351"/>
      <c r="D2416" s="351"/>
      <c r="E2416" s="351"/>
      <c r="F2416" s="351"/>
      <c r="G2416" s="351"/>
      <c r="H2416" s="351"/>
      <c r="I2416" s="351"/>
    </row>
    <row r="2417" spans="2:9" x14ac:dyDescent="0.25">
      <c r="B2417" s="351"/>
      <c r="C2417" s="351"/>
      <c r="D2417" s="351"/>
      <c r="E2417" s="351"/>
      <c r="F2417" s="351"/>
      <c r="G2417" s="351"/>
      <c r="H2417" s="351"/>
      <c r="I2417" s="351"/>
    </row>
    <row r="2418" spans="2:9" x14ac:dyDescent="0.25">
      <c r="B2418" s="351"/>
      <c r="C2418" s="351"/>
      <c r="D2418" s="351"/>
      <c r="E2418" s="351"/>
      <c r="F2418" s="351"/>
      <c r="G2418" s="351"/>
      <c r="H2418" s="351"/>
      <c r="I2418" s="351"/>
    </row>
    <row r="2419" spans="2:9" x14ac:dyDescent="0.25">
      <c r="B2419" s="351"/>
      <c r="C2419" s="351"/>
      <c r="D2419" s="351"/>
      <c r="E2419" s="351"/>
      <c r="F2419" s="351"/>
      <c r="G2419" s="351"/>
      <c r="H2419" s="351"/>
      <c r="I2419" s="351"/>
    </row>
    <row r="2420" spans="2:9" x14ac:dyDescent="0.25">
      <c r="B2420" s="351"/>
      <c r="C2420" s="351"/>
      <c r="D2420" s="351"/>
      <c r="E2420" s="351"/>
      <c r="F2420" s="351"/>
      <c r="G2420" s="351"/>
      <c r="H2420" s="351"/>
      <c r="I2420" s="351"/>
    </row>
    <row r="2421" spans="2:9" x14ac:dyDescent="0.25">
      <c r="B2421" s="351"/>
      <c r="C2421" s="351"/>
      <c r="D2421" s="351"/>
      <c r="E2421" s="351"/>
      <c r="F2421" s="351"/>
      <c r="G2421" s="351"/>
      <c r="H2421" s="351"/>
      <c r="I2421" s="351"/>
    </row>
    <row r="2422" spans="2:9" x14ac:dyDescent="0.25">
      <c r="B2422" s="351"/>
      <c r="C2422" s="351"/>
      <c r="D2422" s="351"/>
      <c r="E2422" s="351"/>
      <c r="F2422" s="351"/>
      <c r="G2422" s="351"/>
      <c r="H2422" s="351"/>
      <c r="I2422" s="351"/>
    </row>
    <row r="2423" spans="2:9" x14ac:dyDescent="0.25">
      <c r="B2423" s="351"/>
      <c r="C2423" s="351"/>
      <c r="D2423" s="351"/>
      <c r="E2423" s="351"/>
      <c r="F2423" s="351"/>
      <c r="G2423" s="351"/>
      <c r="H2423" s="351"/>
      <c r="I2423" s="351"/>
    </row>
    <row r="2424" spans="2:9" x14ac:dyDescent="0.25">
      <c r="B2424" s="351"/>
      <c r="C2424" s="351"/>
      <c r="D2424" s="351"/>
      <c r="E2424" s="351"/>
      <c r="F2424" s="351"/>
      <c r="G2424" s="351"/>
      <c r="H2424" s="351"/>
      <c r="I2424" s="351"/>
    </row>
    <row r="2425" spans="2:9" x14ac:dyDescent="0.25">
      <c r="B2425" s="351"/>
      <c r="C2425" s="351"/>
      <c r="D2425" s="351"/>
      <c r="E2425" s="351"/>
      <c r="F2425" s="351"/>
      <c r="G2425" s="351"/>
      <c r="H2425" s="351"/>
      <c r="I2425" s="351"/>
    </row>
    <row r="2426" spans="2:9" x14ac:dyDescent="0.25">
      <c r="B2426" s="351"/>
      <c r="C2426" s="351"/>
      <c r="D2426" s="351"/>
      <c r="E2426" s="351"/>
      <c r="F2426" s="351"/>
      <c r="G2426" s="351"/>
      <c r="H2426" s="351"/>
      <c r="I2426" s="351"/>
    </row>
    <row r="2427" spans="2:9" x14ac:dyDescent="0.25">
      <c r="B2427" s="351"/>
      <c r="C2427" s="351"/>
      <c r="D2427" s="351"/>
      <c r="E2427" s="351"/>
      <c r="F2427" s="351"/>
      <c r="G2427" s="351"/>
      <c r="H2427" s="351"/>
      <c r="I2427" s="351"/>
    </row>
    <row r="2428" spans="2:9" x14ac:dyDescent="0.25">
      <c r="B2428" s="351"/>
      <c r="C2428" s="351"/>
      <c r="D2428" s="351"/>
      <c r="E2428" s="351"/>
      <c r="F2428" s="351"/>
      <c r="G2428" s="351"/>
      <c r="H2428" s="351"/>
      <c r="I2428" s="351"/>
    </row>
    <row r="2429" spans="2:9" x14ac:dyDescent="0.25">
      <c r="B2429" s="351"/>
      <c r="C2429" s="351"/>
      <c r="D2429" s="351"/>
      <c r="E2429" s="351"/>
      <c r="F2429" s="351"/>
      <c r="G2429" s="351"/>
      <c r="H2429" s="351"/>
      <c r="I2429" s="351"/>
    </row>
    <row r="2430" spans="2:9" x14ac:dyDescent="0.25">
      <c r="B2430" s="351"/>
      <c r="C2430" s="351"/>
      <c r="D2430" s="351"/>
      <c r="E2430" s="351"/>
      <c r="F2430" s="351"/>
      <c r="G2430" s="351"/>
      <c r="H2430" s="351"/>
      <c r="I2430" s="351"/>
    </row>
    <row r="2431" spans="2:9" x14ac:dyDescent="0.25">
      <c r="B2431" s="351"/>
      <c r="C2431" s="351"/>
      <c r="D2431" s="351"/>
      <c r="E2431" s="351"/>
      <c r="F2431" s="351"/>
      <c r="G2431" s="351"/>
      <c r="H2431" s="351"/>
      <c r="I2431" s="351"/>
    </row>
    <row r="2432" spans="2:9" x14ac:dyDescent="0.25">
      <c r="B2432" s="351"/>
      <c r="C2432" s="351"/>
      <c r="D2432" s="351"/>
      <c r="E2432" s="351"/>
      <c r="F2432" s="351"/>
      <c r="G2432" s="351"/>
      <c r="H2432" s="351"/>
      <c r="I2432" s="351"/>
    </row>
    <row r="2433" spans="2:9" x14ac:dyDescent="0.25">
      <c r="B2433" s="351"/>
      <c r="C2433" s="351"/>
      <c r="D2433" s="351"/>
      <c r="E2433" s="351"/>
      <c r="F2433" s="351"/>
      <c r="G2433" s="351"/>
      <c r="H2433" s="351"/>
      <c r="I2433" s="351"/>
    </row>
    <row r="2434" spans="2:9" x14ac:dyDescent="0.25">
      <c r="B2434" s="351"/>
      <c r="C2434" s="351"/>
      <c r="D2434" s="351"/>
      <c r="E2434" s="351"/>
      <c r="F2434" s="351"/>
      <c r="G2434" s="351"/>
      <c r="H2434" s="351"/>
      <c r="I2434" s="351"/>
    </row>
    <row r="2435" spans="2:9" x14ac:dyDescent="0.25">
      <c r="B2435" s="351"/>
      <c r="C2435" s="351"/>
      <c r="D2435" s="351"/>
      <c r="E2435" s="351"/>
      <c r="F2435" s="351"/>
      <c r="G2435" s="351"/>
      <c r="H2435" s="351"/>
      <c r="I2435" s="351"/>
    </row>
    <row r="2436" spans="2:9" x14ac:dyDescent="0.25">
      <c r="B2436" s="351"/>
      <c r="C2436" s="351"/>
      <c r="D2436" s="351"/>
      <c r="E2436" s="351"/>
      <c r="F2436" s="351"/>
      <c r="G2436" s="351"/>
      <c r="H2436" s="351"/>
      <c r="I2436" s="351"/>
    </row>
    <row r="2437" spans="2:9" x14ac:dyDescent="0.25">
      <c r="B2437" s="351"/>
      <c r="C2437" s="351"/>
      <c r="D2437" s="351"/>
      <c r="E2437" s="351"/>
      <c r="F2437" s="351"/>
      <c r="G2437" s="351"/>
      <c r="H2437" s="351"/>
      <c r="I2437" s="351"/>
    </row>
    <row r="2438" spans="2:9" x14ac:dyDescent="0.25">
      <c r="B2438" s="351"/>
      <c r="C2438" s="351"/>
      <c r="D2438" s="351"/>
      <c r="E2438" s="351"/>
      <c r="F2438" s="351"/>
      <c r="G2438" s="351"/>
      <c r="H2438" s="351"/>
      <c r="I2438" s="351"/>
    </row>
    <row r="2439" spans="2:9" x14ac:dyDescent="0.25">
      <c r="B2439" s="351"/>
      <c r="C2439" s="351"/>
      <c r="D2439" s="351"/>
      <c r="E2439" s="351"/>
      <c r="F2439" s="351"/>
      <c r="G2439" s="351"/>
      <c r="H2439" s="351"/>
      <c r="I2439" s="351"/>
    </row>
    <row r="2440" spans="2:9" x14ac:dyDescent="0.25">
      <c r="B2440" s="351"/>
      <c r="C2440" s="351"/>
      <c r="D2440" s="351"/>
      <c r="E2440" s="351"/>
      <c r="F2440" s="351"/>
      <c r="G2440" s="351"/>
      <c r="H2440" s="351"/>
      <c r="I2440" s="351"/>
    </row>
    <row r="2441" spans="2:9" x14ac:dyDescent="0.25">
      <c r="B2441" s="351"/>
      <c r="C2441" s="351"/>
      <c r="D2441" s="351"/>
      <c r="E2441" s="351"/>
      <c r="F2441" s="351"/>
      <c r="G2441" s="351"/>
      <c r="H2441" s="351"/>
      <c r="I2441" s="351"/>
    </row>
    <row r="2442" spans="2:9" x14ac:dyDescent="0.25">
      <c r="B2442" s="351"/>
      <c r="C2442" s="351"/>
      <c r="D2442" s="351"/>
      <c r="E2442" s="351"/>
      <c r="F2442" s="351"/>
      <c r="G2442" s="351"/>
      <c r="H2442" s="351"/>
      <c r="I2442" s="351"/>
    </row>
    <row r="2443" spans="2:9" x14ac:dyDescent="0.25">
      <c r="B2443" s="351"/>
      <c r="C2443" s="351"/>
      <c r="D2443" s="351"/>
      <c r="E2443" s="351"/>
      <c r="F2443" s="351"/>
      <c r="G2443" s="351"/>
      <c r="H2443" s="351"/>
      <c r="I2443" s="351"/>
    </row>
    <row r="2444" spans="2:9" x14ac:dyDescent="0.25">
      <c r="B2444" s="351"/>
      <c r="C2444" s="351"/>
      <c r="D2444" s="351"/>
      <c r="E2444" s="351"/>
      <c r="F2444" s="351"/>
      <c r="G2444" s="351"/>
      <c r="H2444" s="351"/>
      <c r="I2444" s="351"/>
    </row>
    <row r="2445" spans="2:9" x14ac:dyDescent="0.25">
      <c r="B2445" s="351"/>
      <c r="C2445" s="351"/>
      <c r="D2445" s="351"/>
      <c r="E2445" s="351"/>
      <c r="F2445" s="351"/>
      <c r="G2445" s="351"/>
      <c r="H2445" s="351"/>
      <c r="I2445" s="351"/>
    </row>
    <row r="2446" spans="2:9" x14ac:dyDescent="0.25">
      <c r="B2446" s="351"/>
      <c r="C2446" s="351"/>
      <c r="D2446" s="351"/>
      <c r="E2446" s="351"/>
      <c r="F2446" s="351"/>
      <c r="G2446" s="351"/>
      <c r="H2446" s="351"/>
      <c r="I2446" s="351"/>
    </row>
    <row r="2447" spans="2:9" x14ac:dyDescent="0.25">
      <c r="B2447" s="351"/>
      <c r="C2447" s="351"/>
      <c r="D2447" s="351"/>
      <c r="E2447" s="351"/>
      <c r="F2447" s="351"/>
      <c r="G2447" s="351"/>
      <c r="H2447" s="351"/>
      <c r="I2447" s="351"/>
    </row>
    <row r="2448" spans="2:9" x14ac:dyDescent="0.25">
      <c r="B2448" s="351"/>
      <c r="C2448" s="351"/>
      <c r="D2448" s="351"/>
      <c r="E2448" s="351"/>
      <c r="F2448" s="351"/>
      <c r="G2448" s="351"/>
      <c r="H2448" s="351"/>
      <c r="I2448" s="351"/>
    </row>
    <row r="2449" spans="2:9" x14ac:dyDescent="0.25">
      <c r="B2449" s="351"/>
      <c r="C2449" s="351"/>
      <c r="D2449" s="351"/>
      <c r="E2449" s="351"/>
      <c r="F2449" s="351"/>
      <c r="G2449" s="351"/>
      <c r="H2449" s="351"/>
      <c r="I2449" s="351"/>
    </row>
    <row r="2450" spans="2:9" x14ac:dyDescent="0.25">
      <c r="B2450" s="351"/>
      <c r="C2450" s="351"/>
      <c r="D2450" s="351"/>
      <c r="E2450" s="351"/>
      <c r="F2450" s="351"/>
      <c r="G2450" s="351"/>
      <c r="H2450" s="351"/>
      <c r="I2450" s="351"/>
    </row>
    <row r="2451" spans="2:9" x14ac:dyDescent="0.25">
      <c r="B2451" s="351"/>
      <c r="C2451" s="351"/>
      <c r="D2451" s="351"/>
      <c r="E2451" s="351"/>
      <c r="F2451" s="351"/>
      <c r="G2451" s="351"/>
      <c r="H2451" s="351"/>
      <c r="I2451" s="351"/>
    </row>
    <row r="2452" spans="2:9" x14ac:dyDescent="0.25">
      <c r="B2452" s="351"/>
      <c r="C2452" s="351"/>
      <c r="D2452" s="351"/>
      <c r="E2452" s="351"/>
      <c r="F2452" s="351"/>
      <c r="G2452" s="351"/>
      <c r="H2452" s="351"/>
      <c r="I2452" s="351"/>
    </row>
    <row r="2453" spans="2:9" x14ac:dyDescent="0.25">
      <c r="B2453" s="351"/>
      <c r="C2453" s="351"/>
      <c r="D2453" s="351"/>
      <c r="E2453" s="351"/>
      <c r="F2453" s="351"/>
      <c r="G2453" s="351"/>
      <c r="H2453" s="351"/>
      <c r="I2453" s="351"/>
    </row>
    <row r="2454" spans="2:9" x14ac:dyDescent="0.25">
      <c r="B2454" s="351"/>
      <c r="C2454" s="351"/>
      <c r="D2454" s="351"/>
      <c r="E2454" s="351"/>
      <c r="F2454" s="351"/>
      <c r="G2454" s="351"/>
      <c r="H2454" s="351"/>
      <c r="I2454" s="351"/>
    </row>
    <row r="2455" spans="2:9" x14ac:dyDescent="0.25">
      <c r="B2455" s="351"/>
      <c r="C2455" s="351"/>
      <c r="D2455" s="351"/>
      <c r="E2455" s="351"/>
      <c r="F2455" s="351"/>
      <c r="G2455" s="351"/>
      <c r="H2455" s="351"/>
      <c r="I2455" s="351"/>
    </row>
    <row r="2456" spans="2:9" x14ac:dyDescent="0.25">
      <c r="B2456" s="351"/>
      <c r="C2456" s="351"/>
      <c r="D2456" s="351"/>
      <c r="E2456" s="351"/>
      <c r="F2456" s="351"/>
      <c r="G2456" s="351"/>
      <c r="H2456" s="351"/>
      <c r="I2456" s="351"/>
    </row>
    <row r="2457" spans="2:9" x14ac:dyDescent="0.25">
      <c r="B2457" s="351"/>
      <c r="C2457" s="351"/>
      <c r="D2457" s="351"/>
      <c r="E2457" s="351"/>
      <c r="F2457" s="351"/>
      <c r="G2457" s="351"/>
      <c r="H2457" s="351"/>
      <c r="I2457" s="351"/>
    </row>
    <row r="2458" spans="2:9" x14ac:dyDescent="0.25">
      <c r="B2458" s="351"/>
      <c r="C2458" s="351"/>
      <c r="D2458" s="351"/>
      <c r="E2458" s="351"/>
      <c r="F2458" s="351"/>
      <c r="G2458" s="351"/>
      <c r="H2458" s="351"/>
      <c r="I2458" s="351"/>
    </row>
    <row r="2459" spans="2:9" x14ac:dyDescent="0.25">
      <c r="B2459" s="351"/>
      <c r="C2459" s="351"/>
      <c r="D2459" s="351"/>
      <c r="E2459" s="351"/>
      <c r="F2459" s="351"/>
      <c r="G2459" s="351"/>
      <c r="H2459" s="351"/>
      <c r="I2459" s="351"/>
    </row>
    <row r="2460" spans="2:9" x14ac:dyDescent="0.25">
      <c r="B2460" s="351"/>
      <c r="C2460" s="351"/>
      <c r="D2460" s="351"/>
      <c r="E2460" s="351"/>
      <c r="F2460" s="351"/>
      <c r="G2460" s="351"/>
      <c r="H2460" s="351"/>
      <c r="I2460" s="351"/>
    </row>
    <row r="2461" spans="2:9" x14ac:dyDescent="0.25">
      <c r="B2461" s="351"/>
      <c r="C2461" s="351"/>
      <c r="D2461" s="351"/>
      <c r="E2461" s="351"/>
      <c r="F2461" s="351"/>
      <c r="G2461" s="351"/>
      <c r="H2461" s="351"/>
      <c r="I2461" s="351"/>
    </row>
    <row r="2462" spans="2:9" x14ac:dyDescent="0.25">
      <c r="B2462" s="351"/>
      <c r="C2462" s="351"/>
      <c r="D2462" s="351"/>
      <c r="E2462" s="351"/>
      <c r="F2462" s="351"/>
      <c r="G2462" s="351"/>
      <c r="H2462" s="351"/>
      <c r="I2462" s="351"/>
    </row>
    <row r="2463" spans="2:9" x14ac:dyDescent="0.25">
      <c r="B2463" s="351"/>
      <c r="C2463" s="351"/>
      <c r="D2463" s="351"/>
      <c r="E2463" s="351"/>
      <c r="F2463" s="351"/>
      <c r="G2463" s="351"/>
      <c r="H2463" s="351"/>
      <c r="I2463" s="351"/>
    </row>
    <row r="2464" spans="2:9" x14ac:dyDescent="0.25">
      <c r="B2464" s="351"/>
      <c r="C2464" s="351"/>
      <c r="D2464" s="351"/>
      <c r="E2464" s="351"/>
      <c r="F2464" s="351"/>
      <c r="G2464" s="351"/>
      <c r="H2464" s="351"/>
      <c r="I2464" s="351"/>
    </row>
    <row r="2465" spans="2:9" x14ac:dyDescent="0.25">
      <c r="B2465" s="351"/>
      <c r="C2465" s="351"/>
      <c r="D2465" s="351"/>
      <c r="E2465" s="351"/>
      <c r="F2465" s="351"/>
      <c r="G2465" s="351"/>
      <c r="H2465" s="351"/>
      <c r="I2465" s="351"/>
    </row>
    <row r="2466" spans="2:9" x14ac:dyDescent="0.25">
      <c r="B2466" s="351"/>
      <c r="C2466" s="351"/>
      <c r="D2466" s="351"/>
      <c r="E2466" s="351"/>
      <c r="F2466" s="351"/>
      <c r="G2466" s="351"/>
      <c r="H2466" s="351"/>
      <c r="I2466" s="351"/>
    </row>
    <row r="2467" spans="2:9" x14ac:dyDescent="0.25">
      <c r="B2467" s="351"/>
      <c r="C2467" s="351"/>
      <c r="D2467" s="351"/>
      <c r="E2467" s="351"/>
      <c r="F2467" s="351"/>
      <c r="G2467" s="351"/>
      <c r="H2467" s="351"/>
      <c r="I2467" s="351"/>
    </row>
    <row r="2468" spans="2:9" x14ac:dyDescent="0.25">
      <c r="B2468" s="351"/>
      <c r="C2468" s="351"/>
      <c r="D2468" s="351"/>
      <c r="E2468" s="351"/>
      <c r="F2468" s="351"/>
      <c r="G2468" s="351"/>
      <c r="H2468" s="351"/>
      <c r="I2468" s="351"/>
    </row>
    <row r="2469" spans="2:9" x14ac:dyDescent="0.25">
      <c r="B2469" s="351"/>
      <c r="C2469" s="351"/>
      <c r="D2469" s="351"/>
      <c r="E2469" s="351"/>
      <c r="F2469" s="351"/>
      <c r="G2469" s="351"/>
      <c r="H2469" s="351"/>
      <c r="I2469" s="351"/>
    </row>
    <row r="2470" spans="2:9" x14ac:dyDescent="0.25">
      <c r="B2470" s="351"/>
      <c r="C2470" s="351"/>
      <c r="D2470" s="351"/>
      <c r="E2470" s="351"/>
      <c r="F2470" s="351"/>
      <c r="G2470" s="351"/>
      <c r="H2470" s="351"/>
      <c r="I2470" s="351"/>
    </row>
    <row r="2471" spans="2:9" x14ac:dyDescent="0.25">
      <c r="B2471" s="351"/>
      <c r="C2471" s="351"/>
      <c r="D2471" s="351"/>
      <c r="E2471" s="351"/>
      <c r="F2471" s="351"/>
      <c r="G2471" s="351"/>
      <c r="H2471" s="351"/>
      <c r="I2471" s="351"/>
    </row>
    <row r="2472" spans="2:9" x14ac:dyDescent="0.25">
      <c r="B2472" s="351"/>
      <c r="C2472" s="351"/>
      <c r="D2472" s="351"/>
      <c r="E2472" s="351"/>
      <c r="F2472" s="351"/>
      <c r="G2472" s="351"/>
      <c r="H2472" s="351"/>
      <c r="I2472" s="351"/>
    </row>
    <row r="2473" spans="2:9" x14ac:dyDescent="0.25">
      <c r="B2473" s="351"/>
      <c r="C2473" s="351"/>
      <c r="D2473" s="351"/>
      <c r="E2473" s="351"/>
      <c r="F2473" s="351"/>
      <c r="G2473" s="351"/>
      <c r="H2473" s="351"/>
      <c r="I2473" s="351"/>
    </row>
    <row r="2474" spans="2:9" x14ac:dyDescent="0.25">
      <c r="B2474" s="351"/>
      <c r="C2474" s="351"/>
      <c r="D2474" s="351"/>
      <c r="E2474" s="351"/>
      <c r="F2474" s="351"/>
      <c r="G2474" s="351"/>
      <c r="H2474" s="351"/>
      <c r="I2474" s="351"/>
    </row>
    <row r="2475" spans="2:9" x14ac:dyDescent="0.25">
      <c r="B2475" s="351"/>
      <c r="C2475" s="351"/>
      <c r="D2475" s="351"/>
      <c r="E2475" s="351"/>
      <c r="F2475" s="351"/>
      <c r="G2475" s="351"/>
      <c r="H2475" s="351"/>
      <c r="I2475" s="351"/>
    </row>
    <row r="2476" spans="2:9" x14ac:dyDescent="0.25">
      <c r="B2476" s="351"/>
      <c r="C2476" s="351"/>
      <c r="D2476" s="351"/>
      <c r="E2476" s="351"/>
      <c r="F2476" s="351"/>
      <c r="G2476" s="351"/>
      <c r="H2476" s="351"/>
      <c r="I2476" s="351"/>
    </row>
    <row r="2477" spans="2:9" x14ac:dyDescent="0.25">
      <c r="B2477" s="351"/>
      <c r="C2477" s="351"/>
      <c r="D2477" s="351"/>
      <c r="E2477" s="351"/>
      <c r="F2477" s="351"/>
      <c r="G2477" s="351"/>
      <c r="H2477" s="351"/>
      <c r="I2477" s="351"/>
    </row>
    <row r="2478" spans="2:9" x14ac:dyDescent="0.25">
      <c r="B2478" s="351"/>
      <c r="C2478" s="351"/>
      <c r="D2478" s="351"/>
      <c r="E2478" s="351"/>
      <c r="F2478" s="351"/>
      <c r="G2478" s="351"/>
      <c r="H2478" s="351"/>
      <c r="I2478" s="351"/>
    </row>
    <row r="2479" spans="2:9" x14ac:dyDescent="0.25">
      <c r="B2479" s="351"/>
      <c r="C2479" s="351"/>
      <c r="D2479" s="351"/>
      <c r="E2479" s="351"/>
      <c r="F2479" s="351"/>
      <c r="G2479" s="351"/>
      <c r="H2479" s="351"/>
      <c r="I2479" s="351"/>
    </row>
    <row r="2480" spans="2:9" x14ac:dyDescent="0.25">
      <c r="B2480" s="351"/>
      <c r="C2480" s="351"/>
      <c r="D2480" s="351"/>
      <c r="E2480" s="351"/>
      <c r="F2480" s="351"/>
      <c r="G2480" s="351"/>
      <c r="H2480" s="351"/>
      <c r="I2480" s="351"/>
    </row>
    <row r="2481" spans="2:9" x14ac:dyDescent="0.25">
      <c r="B2481" s="351"/>
      <c r="C2481" s="351"/>
      <c r="D2481" s="351"/>
      <c r="E2481" s="351"/>
      <c r="F2481" s="351"/>
      <c r="G2481" s="351"/>
      <c r="H2481" s="351"/>
      <c r="I2481" s="351"/>
    </row>
    <row r="2482" spans="2:9" x14ac:dyDescent="0.25">
      <c r="B2482" s="351"/>
      <c r="C2482" s="351"/>
      <c r="D2482" s="351"/>
      <c r="E2482" s="351"/>
      <c r="F2482" s="351"/>
      <c r="G2482" s="351"/>
      <c r="H2482" s="351"/>
      <c r="I2482" s="351"/>
    </row>
    <row r="2483" spans="2:9" x14ac:dyDescent="0.25">
      <c r="B2483" s="351"/>
      <c r="C2483" s="351"/>
      <c r="D2483" s="351"/>
      <c r="E2483" s="351"/>
      <c r="F2483" s="351"/>
      <c r="G2483" s="351"/>
      <c r="H2483" s="351"/>
      <c r="I2483" s="351"/>
    </row>
    <row r="2484" spans="2:9" x14ac:dyDescent="0.25">
      <c r="B2484" s="351"/>
      <c r="C2484" s="351"/>
      <c r="D2484" s="351"/>
      <c r="E2484" s="351"/>
      <c r="F2484" s="351"/>
      <c r="G2484" s="351"/>
      <c r="H2484" s="351"/>
      <c r="I2484" s="351"/>
    </row>
    <row r="2485" spans="2:9" x14ac:dyDescent="0.25">
      <c r="B2485" s="351"/>
      <c r="C2485" s="351"/>
      <c r="D2485" s="351"/>
      <c r="E2485" s="351"/>
      <c r="F2485" s="351"/>
      <c r="G2485" s="351"/>
      <c r="H2485" s="351"/>
      <c r="I2485" s="351"/>
    </row>
    <row r="2486" spans="2:9" x14ac:dyDescent="0.25">
      <c r="B2486" s="351"/>
      <c r="C2486" s="351"/>
      <c r="D2486" s="351"/>
      <c r="E2486" s="351"/>
      <c r="F2486" s="351"/>
      <c r="G2486" s="351"/>
      <c r="H2486" s="351"/>
      <c r="I2486" s="351"/>
    </row>
    <row r="2487" spans="2:9" x14ac:dyDescent="0.25">
      <c r="B2487" s="351"/>
      <c r="C2487" s="351"/>
      <c r="D2487" s="351"/>
      <c r="E2487" s="351"/>
      <c r="F2487" s="351"/>
      <c r="G2487" s="351"/>
      <c r="H2487" s="351"/>
      <c r="I2487" s="351"/>
    </row>
    <row r="2488" spans="2:9" x14ac:dyDescent="0.25">
      <c r="B2488" s="351"/>
      <c r="C2488" s="351"/>
      <c r="D2488" s="351"/>
      <c r="E2488" s="351"/>
      <c r="F2488" s="351"/>
      <c r="G2488" s="351"/>
      <c r="H2488" s="351"/>
      <c r="I2488" s="351"/>
    </row>
    <row r="2489" spans="2:9" x14ac:dyDescent="0.25">
      <c r="B2489" s="351"/>
      <c r="C2489" s="351"/>
      <c r="D2489" s="351"/>
      <c r="E2489" s="351"/>
      <c r="F2489" s="351"/>
      <c r="G2489" s="351"/>
      <c r="H2489" s="351"/>
      <c r="I2489" s="351"/>
    </row>
    <row r="2490" spans="2:9" x14ac:dyDescent="0.25">
      <c r="B2490" s="351"/>
      <c r="C2490" s="351"/>
      <c r="D2490" s="351"/>
      <c r="E2490" s="351"/>
      <c r="F2490" s="351"/>
      <c r="G2490" s="351"/>
      <c r="H2490" s="351"/>
      <c r="I2490" s="351"/>
    </row>
    <row r="2491" spans="2:9" x14ac:dyDescent="0.25">
      <c r="B2491" s="351"/>
      <c r="C2491" s="351"/>
      <c r="D2491" s="351"/>
      <c r="E2491" s="351"/>
      <c r="F2491" s="351"/>
      <c r="G2491" s="351"/>
      <c r="H2491" s="351"/>
      <c r="I2491" s="351"/>
    </row>
    <row r="2492" spans="2:9" x14ac:dyDescent="0.25">
      <c r="B2492" s="351"/>
      <c r="C2492" s="351"/>
      <c r="D2492" s="351"/>
      <c r="E2492" s="351"/>
      <c r="F2492" s="351"/>
      <c r="G2492" s="351"/>
      <c r="H2492" s="351"/>
      <c r="I2492" s="351"/>
    </row>
    <row r="2493" spans="2:9" x14ac:dyDescent="0.25">
      <c r="B2493" s="351"/>
      <c r="C2493" s="351"/>
      <c r="D2493" s="351"/>
      <c r="E2493" s="351"/>
      <c r="F2493" s="351"/>
      <c r="G2493" s="351"/>
      <c r="H2493" s="351"/>
      <c r="I2493" s="351"/>
    </row>
    <row r="2494" spans="2:9" x14ac:dyDescent="0.25">
      <c r="B2494" s="351"/>
      <c r="C2494" s="351"/>
      <c r="D2494" s="351"/>
      <c r="E2494" s="351"/>
      <c r="F2494" s="351"/>
      <c r="G2494" s="351"/>
      <c r="H2494" s="351"/>
      <c r="I2494" s="351"/>
    </row>
    <row r="2495" spans="2:9" x14ac:dyDescent="0.25">
      <c r="B2495" s="351"/>
      <c r="C2495" s="351"/>
      <c r="D2495" s="351"/>
      <c r="E2495" s="351"/>
      <c r="F2495" s="351"/>
      <c r="G2495" s="351"/>
      <c r="H2495" s="351"/>
      <c r="I2495" s="351"/>
    </row>
    <row r="2496" spans="2:9" x14ac:dyDescent="0.25">
      <c r="B2496" s="351"/>
      <c r="C2496" s="351"/>
      <c r="D2496" s="351"/>
      <c r="E2496" s="351"/>
      <c r="F2496" s="351"/>
      <c r="G2496" s="351"/>
      <c r="H2496" s="351"/>
      <c r="I2496" s="351"/>
    </row>
    <row r="2497" spans="2:9" x14ac:dyDescent="0.25">
      <c r="B2497" s="351"/>
      <c r="C2497" s="351"/>
      <c r="D2497" s="351"/>
      <c r="E2497" s="351"/>
      <c r="F2497" s="351"/>
      <c r="G2497" s="351"/>
      <c r="H2497" s="351"/>
      <c r="I2497" s="351"/>
    </row>
    <row r="2498" spans="2:9" x14ac:dyDescent="0.25">
      <c r="B2498" s="351"/>
      <c r="C2498" s="351"/>
      <c r="D2498" s="351"/>
      <c r="E2498" s="351"/>
      <c r="F2498" s="351"/>
      <c r="G2498" s="351"/>
      <c r="H2498" s="351"/>
      <c r="I2498" s="351"/>
    </row>
    <row r="2499" spans="2:9" x14ac:dyDescent="0.25">
      <c r="B2499" s="351"/>
      <c r="C2499" s="351"/>
      <c r="D2499" s="351"/>
      <c r="E2499" s="351"/>
      <c r="F2499" s="351"/>
      <c r="G2499" s="351"/>
      <c r="H2499" s="351"/>
      <c r="I2499" s="351"/>
    </row>
    <row r="2500" spans="2:9" x14ac:dyDescent="0.25">
      <c r="B2500" s="351"/>
      <c r="C2500" s="351"/>
      <c r="D2500" s="351"/>
      <c r="E2500" s="351"/>
      <c r="F2500" s="351"/>
      <c r="G2500" s="351"/>
      <c r="H2500" s="351"/>
      <c r="I2500" s="351"/>
    </row>
    <row r="2501" spans="2:9" x14ac:dyDescent="0.25">
      <c r="B2501" s="351"/>
      <c r="C2501" s="351"/>
      <c r="D2501" s="351"/>
      <c r="E2501" s="351"/>
      <c r="F2501" s="351"/>
      <c r="G2501" s="351"/>
      <c r="H2501" s="351"/>
      <c r="I2501" s="351"/>
    </row>
    <row r="2502" spans="2:9" x14ac:dyDescent="0.25">
      <c r="B2502" s="351"/>
      <c r="C2502" s="351"/>
      <c r="D2502" s="351"/>
      <c r="E2502" s="351"/>
      <c r="F2502" s="351"/>
      <c r="G2502" s="351"/>
      <c r="H2502" s="351"/>
      <c r="I2502" s="351"/>
    </row>
    <row r="2503" spans="2:9" x14ac:dyDescent="0.25">
      <c r="B2503" s="351"/>
      <c r="C2503" s="351"/>
      <c r="D2503" s="351"/>
      <c r="E2503" s="351"/>
      <c r="F2503" s="351"/>
      <c r="G2503" s="351"/>
      <c r="H2503" s="351"/>
      <c r="I2503" s="351"/>
    </row>
    <row r="2504" spans="2:9" x14ac:dyDescent="0.25">
      <c r="B2504" s="351"/>
      <c r="C2504" s="351"/>
      <c r="D2504" s="351"/>
      <c r="E2504" s="351"/>
      <c r="F2504" s="351"/>
      <c r="G2504" s="351"/>
      <c r="H2504" s="351"/>
      <c r="I2504" s="351"/>
    </row>
    <row r="2505" spans="2:9" x14ac:dyDescent="0.25">
      <c r="B2505" s="351"/>
      <c r="C2505" s="351"/>
      <c r="D2505" s="351"/>
      <c r="E2505" s="351"/>
      <c r="F2505" s="351"/>
      <c r="G2505" s="351"/>
      <c r="H2505" s="351"/>
      <c r="I2505" s="351"/>
    </row>
    <row r="2506" spans="2:9" x14ac:dyDescent="0.25">
      <c r="B2506" s="351"/>
      <c r="C2506" s="351"/>
      <c r="D2506" s="351"/>
      <c r="E2506" s="351"/>
      <c r="F2506" s="351"/>
      <c r="G2506" s="351"/>
      <c r="H2506" s="351"/>
      <c r="I2506" s="351"/>
    </row>
    <row r="2507" spans="2:9" x14ac:dyDescent="0.25">
      <c r="B2507" s="351"/>
      <c r="C2507" s="351"/>
      <c r="D2507" s="351"/>
      <c r="E2507" s="351"/>
      <c r="F2507" s="351"/>
      <c r="G2507" s="351"/>
      <c r="H2507" s="351"/>
      <c r="I2507" s="351"/>
    </row>
    <row r="2508" spans="2:9" x14ac:dyDescent="0.25">
      <c r="B2508" s="351"/>
      <c r="C2508" s="351"/>
      <c r="D2508" s="351"/>
      <c r="E2508" s="351"/>
      <c r="F2508" s="351"/>
      <c r="G2508" s="351"/>
      <c r="H2508" s="351"/>
      <c r="I2508" s="351"/>
    </row>
    <row r="2509" spans="2:9" x14ac:dyDescent="0.25">
      <c r="B2509" s="351"/>
      <c r="C2509" s="351"/>
      <c r="D2509" s="351"/>
      <c r="E2509" s="351"/>
      <c r="F2509" s="351"/>
      <c r="G2509" s="351"/>
      <c r="H2509" s="351"/>
      <c r="I2509" s="351"/>
    </row>
    <row r="2510" spans="2:9" x14ac:dyDescent="0.25">
      <c r="B2510" s="351"/>
      <c r="C2510" s="351"/>
      <c r="D2510" s="351"/>
      <c r="E2510" s="351"/>
      <c r="F2510" s="351"/>
      <c r="G2510" s="351"/>
      <c r="H2510" s="351"/>
      <c r="I2510" s="351"/>
    </row>
    <row r="2511" spans="2:9" x14ac:dyDescent="0.25">
      <c r="B2511" s="351"/>
      <c r="C2511" s="351"/>
      <c r="D2511" s="351"/>
      <c r="E2511" s="351"/>
      <c r="F2511" s="351"/>
      <c r="G2511" s="351"/>
      <c r="H2511" s="351"/>
      <c r="I2511" s="351"/>
    </row>
    <row r="2512" spans="2:9" x14ac:dyDescent="0.25">
      <c r="B2512" s="351"/>
      <c r="C2512" s="351"/>
      <c r="D2512" s="351"/>
      <c r="E2512" s="351"/>
      <c r="F2512" s="351"/>
      <c r="G2512" s="351"/>
      <c r="H2512" s="351"/>
      <c r="I2512" s="351"/>
    </row>
    <row r="2513" spans="2:9" x14ac:dyDescent="0.25">
      <c r="B2513" s="351"/>
      <c r="C2513" s="351"/>
      <c r="D2513" s="351"/>
      <c r="E2513" s="351"/>
      <c r="F2513" s="351"/>
      <c r="G2513" s="351"/>
      <c r="H2513" s="351"/>
      <c r="I2513" s="351"/>
    </row>
    <row r="2514" spans="2:9" x14ac:dyDescent="0.25">
      <c r="B2514" s="351"/>
      <c r="C2514" s="351"/>
      <c r="D2514" s="351"/>
      <c r="E2514" s="351"/>
      <c r="F2514" s="351"/>
      <c r="G2514" s="351"/>
      <c r="H2514" s="351"/>
      <c r="I2514" s="351"/>
    </row>
    <row r="2515" spans="2:9" x14ac:dyDescent="0.25">
      <c r="B2515" s="351"/>
      <c r="C2515" s="351"/>
      <c r="D2515" s="351"/>
      <c r="E2515" s="351"/>
      <c r="F2515" s="351"/>
      <c r="G2515" s="351"/>
      <c r="H2515" s="351"/>
      <c r="I2515" s="351"/>
    </row>
    <row r="2516" spans="2:9" x14ac:dyDescent="0.25">
      <c r="B2516" s="351"/>
      <c r="C2516" s="351"/>
      <c r="D2516" s="351"/>
      <c r="E2516" s="351"/>
      <c r="F2516" s="351"/>
      <c r="G2516" s="351"/>
      <c r="H2516" s="351"/>
      <c r="I2516" s="351"/>
    </row>
    <row r="2517" spans="2:9" x14ac:dyDescent="0.25">
      <c r="B2517" s="351"/>
      <c r="C2517" s="351"/>
      <c r="D2517" s="351"/>
      <c r="E2517" s="351"/>
      <c r="F2517" s="351"/>
      <c r="G2517" s="351"/>
      <c r="H2517" s="351"/>
      <c r="I2517" s="351"/>
    </row>
    <row r="2518" spans="2:9" x14ac:dyDescent="0.25">
      <c r="B2518" s="351"/>
      <c r="C2518" s="351"/>
      <c r="D2518" s="351"/>
      <c r="E2518" s="351"/>
      <c r="F2518" s="351"/>
      <c r="G2518" s="351"/>
      <c r="H2518" s="351"/>
      <c r="I2518" s="351"/>
    </row>
    <row r="2519" spans="2:9" x14ac:dyDescent="0.25">
      <c r="B2519" s="351"/>
      <c r="C2519" s="351"/>
      <c r="D2519" s="351"/>
      <c r="E2519" s="351"/>
      <c r="F2519" s="351"/>
      <c r="G2519" s="351"/>
      <c r="H2519" s="351"/>
      <c r="I2519" s="351"/>
    </row>
    <row r="2520" spans="2:9" x14ac:dyDescent="0.25">
      <c r="B2520" s="351"/>
      <c r="C2520" s="351"/>
      <c r="D2520" s="351"/>
      <c r="E2520" s="351"/>
      <c r="F2520" s="351"/>
      <c r="G2520" s="351"/>
      <c r="H2520" s="351"/>
      <c r="I2520" s="351"/>
    </row>
    <row r="2521" spans="2:9" x14ac:dyDescent="0.25">
      <c r="B2521" s="351"/>
      <c r="C2521" s="351"/>
      <c r="D2521" s="351"/>
      <c r="E2521" s="351"/>
      <c r="F2521" s="351"/>
      <c r="G2521" s="351"/>
      <c r="H2521" s="351"/>
      <c r="I2521" s="351"/>
    </row>
    <row r="2522" spans="2:9" x14ac:dyDescent="0.25">
      <c r="B2522" s="351"/>
      <c r="C2522" s="351"/>
      <c r="D2522" s="351"/>
      <c r="E2522" s="351"/>
      <c r="F2522" s="351"/>
      <c r="G2522" s="351"/>
      <c r="H2522" s="351"/>
      <c r="I2522" s="351"/>
    </row>
    <row r="2523" spans="2:9" x14ac:dyDescent="0.25">
      <c r="B2523" s="351"/>
      <c r="C2523" s="351"/>
      <c r="D2523" s="351"/>
      <c r="E2523" s="351"/>
      <c r="F2523" s="351"/>
      <c r="G2523" s="351"/>
      <c r="H2523" s="351"/>
      <c r="I2523" s="351"/>
    </row>
    <row r="2524" spans="2:9" x14ac:dyDescent="0.25">
      <c r="B2524" s="351"/>
      <c r="C2524" s="351"/>
      <c r="D2524" s="351"/>
      <c r="E2524" s="351"/>
      <c r="F2524" s="351"/>
      <c r="G2524" s="351"/>
      <c r="H2524" s="351"/>
      <c r="I2524" s="351"/>
    </row>
    <row r="2525" spans="2:9" x14ac:dyDescent="0.25">
      <c r="B2525" s="351"/>
      <c r="C2525" s="351"/>
      <c r="D2525" s="351"/>
      <c r="E2525" s="351"/>
      <c r="F2525" s="351"/>
      <c r="G2525" s="351"/>
      <c r="H2525" s="351"/>
      <c r="I2525" s="351"/>
    </row>
    <row r="2526" spans="2:9" x14ac:dyDescent="0.25">
      <c r="B2526" s="351"/>
      <c r="C2526" s="351"/>
      <c r="D2526" s="351"/>
      <c r="E2526" s="351"/>
      <c r="F2526" s="351"/>
      <c r="G2526" s="351"/>
      <c r="H2526" s="351"/>
      <c r="I2526" s="351"/>
    </row>
    <row r="2527" spans="2:9" x14ac:dyDescent="0.25">
      <c r="B2527" s="351"/>
      <c r="C2527" s="351"/>
      <c r="D2527" s="351"/>
      <c r="E2527" s="351"/>
      <c r="F2527" s="351"/>
      <c r="G2527" s="351"/>
      <c r="H2527" s="351"/>
      <c r="I2527" s="351"/>
    </row>
    <row r="2528" spans="2:9" x14ac:dyDescent="0.25">
      <c r="B2528" s="351"/>
      <c r="C2528" s="351"/>
      <c r="D2528" s="351"/>
      <c r="E2528" s="351"/>
      <c r="F2528" s="351"/>
      <c r="G2528" s="351"/>
      <c r="H2528" s="351"/>
      <c r="I2528" s="351"/>
    </row>
    <row r="2529" spans="2:9" x14ac:dyDescent="0.25">
      <c r="B2529" s="351"/>
      <c r="C2529" s="351"/>
      <c r="D2529" s="351"/>
      <c r="E2529" s="351"/>
      <c r="F2529" s="351"/>
      <c r="G2529" s="351"/>
      <c r="H2529" s="351"/>
      <c r="I2529" s="351"/>
    </row>
    <row r="2530" spans="2:9" x14ac:dyDescent="0.25">
      <c r="B2530" s="351"/>
      <c r="C2530" s="351"/>
      <c r="D2530" s="351"/>
      <c r="E2530" s="351"/>
      <c r="F2530" s="351"/>
      <c r="G2530" s="351"/>
      <c r="H2530" s="351"/>
      <c r="I2530" s="351"/>
    </row>
    <row r="2531" spans="2:9" x14ac:dyDescent="0.25">
      <c r="B2531" s="351"/>
      <c r="C2531" s="351"/>
      <c r="D2531" s="351"/>
      <c r="E2531" s="351"/>
      <c r="F2531" s="351"/>
      <c r="G2531" s="351"/>
      <c r="H2531" s="351"/>
      <c r="I2531" s="351"/>
    </row>
    <row r="2532" spans="2:9" x14ac:dyDescent="0.25">
      <c r="B2532" s="351"/>
      <c r="C2532" s="351"/>
      <c r="D2532" s="351"/>
      <c r="E2532" s="351"/>
      <c r="F2532" s="351"/>
      <c r="G2532" s="351"/>
      <c r="H2532" s="351"/>
      <c r="I2532" s="351"/>
    </row>
    <row r="2533" spans="2:9" x14ac:dyDescent="0.25">
      <c r="B2533" s="351"/>
      <c r="C2533" s="351"/>
      <c r="D2533" s="351"/>
      <c r="E2533" s="351"/>
      <c r="F2533" s="351"/>
      <c r="G2533" s="351"/>
      <c r="H2533" s="351"/>
      <c r="I2533" s="351"/>
    </row>
    <row r="2534" spans="2:9" x14ac:dyDescent="0.25">
      <c r="B2534" s="351"/>
      <c r="C2534" s="351"/>
      <c r="D2534" s="351"/>
      <c r="E2534" s="351"/>
      <c r="F2534" s="351"/>
      <c r="G2534" s="351"/>
      <c r="H2534" s="351"/>
      <c r="I2534" s="351"/>
    </row>
    <row r="2535" spans="2:9" x14ac:dyDescent="0.25">
      <c r="B2535" s="351"/>
      <c r="C2535" s="351"/>
      <c r="D2535" s="351"/>
      <c r="E2535" s="351"/>
      <c r="F2535" s="351"/>
      <c r="G2535" s="351"/>
      <c r="H2535" s="351"/>
      <c r="I2535" s="351"/>
    </row>
    <row r="2536" spans="2:9" x14ac:dyDescent="0.25">
      <c r="B2536" s="351"/>
      <c r="C2536" s="351"/>
      <c r="D2536" s="351"/>
      <c r="E2536" s="351"/>
      <c r="F2536" s="351"/>
      <c r="G2536" s="351"/>
      <c r="H2536" s="351"/>
      <c r="I2536" s="351"/>
    </row>
    <row r="2537" spans="2:9" x14ac:dyDescent="0.25">
      <c r="B2537" s="351"/>
      <c r="C2537" s="351"/>
      <c r="D2537" s="351"/>
      <c r="E2537" s="351"/>
      <c r="F2537" s="351"/>
      <c r="G2537" s="351"/>
      <c r="H2537" s="351"/>
      <c r="I2537" s="351"/>
    </row>
    <row r="2538" spans="2:9" x14ac:dyDescent="0.25">
      <c r="B2538" s="351"/>
      <c r="C2538" s="351"/>
      <c r="D2538" s="351"/>
      <c r="E2538" s="351"/>
      <c r="F2538" s="351"/>
      <c r="G2538" s="351"/>
      <c r="H2538" s="351"/>
      <c r="I2538" s="351"/>
    </row>
    <row r="2539" spans="2:9" x14ac:dyDescent="0.25">
      <c r="B2539" s="351"/>
      <c r="C2539" s="351"/>
      <c r="D2539" s="351"/>
      <c r="E2539" s="351"/>
      <c r="F2539" s="351"/>
      <c r="G2539" s="351"/>
      <c r="H2539" s="351"/>
      <c r="I2539" s="351"/>
    </row>
    <row r="2540" spans="2:9" x14ac:dyDescent="0.25">
      <c r="B2540" s="351"/>
      <c r="C2540" s="351"/>
      <c r="D2540" s="351"/>
      <c r="E2540" s="351"/>
      <c r="F2540" s="351"/>
      <c r="G2540" s="351"/>
      <c r="H2540" s="351"/>
      <c r="I2540" s="351"/>
    </row>
    <row r="2541" spans="2:9" x14ac:dyDescent="0.25">
      <c r="B2541" s="351"/>
      <c r="C2541" s="351"/>
      <c r="D2541" s="351"/>
      <c r="E2541" s="351"/>
      <c r="F2541" s="351"/>
      <c r="G2541" s="351"/>
      <c r="H2541" s="351"/>
      <c r="I2541" s="351"/>
    </row>
    <row r="2542" spans="2:9" x14ac:dyDescent="0.25">
      <c r="B2542" s="351"/>
      <c r="C2542" s="351"/>
      <c r="D2542" s="351"/>
      <c r="E2542" s="351"/>
      <c r="F2542" s="351"/>
      <c r="G2542" s="351"/>
      <c r="H2542" s="351"/>
      <c r="I2542" s="351"/>
    </row>
    <row r="2543" spans="2:9" x14ac:dyDescent="0.25">
      <c r="B2543" s="351"/>
      <c r="C2543" s="351"/>
      <c r="D2543" s="351"/>
      <c r="E2543" s="351"/>
      <c r="F2543" s="351"/>
      <c r="G2543" s="351"/>
      <c r="H2543" s="351"/>
      <c r="I2543" s="351"/>
    </row>
    <row r="2544" spans="2:9" x14ac:dyDescent="0.25">
      <c r="B2544" s="351"/>
      <c r="C2544" s="351"/>
      <c r="D2544" s="351"/>
      <c r="E2544" s="351"/>
      <c r="F2544" s="351"/>
      <c r="G2544" s="351"/>
      <c r="H2544" s="351"/>
      <c r="I2544" s="351"/>
    </row>
    <row r="2545" spans="2:9" x14ac:dyDescent="0.25">
      <c r="B2545" s="351"/>
      <c r="C2545" s="351"/>
      <c r="D2545" s="351"/>
      <c r="E2545" s="351"/>
      <c r="F2545" s="351"/>
      <c r="G2545" s="351"/>
      <c r="H2545" s="351"/>
      <c r="I2545" s="351"/>
    </row>
    <row r="2546" spans="2:9" x14ac:dyDescent="0.25">
      <c r="B2546" s="351"/>
      <c r="C2546" s="351"/>
      <c r="D2546" s="351"/>
      <c r="E2546" s="351"/>
      <c r="F2546" s="351"/>
      <c r="G2546" s="351"/>
      <c r="H2546" s="351"/>
      <c r="I2546" s="351"/>
    </row>
    <row r="2547" spans="2:9" x14ac:dyDescent="0.25">
      <c r="B2547" s="351"/>
      <c r="C2547" s="351"/>
      <c r="D2547" s="351"/>
      <c r="E2547" s="351"/>
      <c r="F2547" s="351"/>
      <c r="G2547" s="351"/>
      <c r="H2547" s="351"/>
      <c r="I2547" s="351"/>
    </row>
    <row r="2548" spans="2:9" x14ac:dyDescent="0.25">
      <c r="B2548" s="351"/>
      <c r="C2548" s="351"/>
      <c r="D2548" s="351"/>
      <c r="E2548" s="351"/>
      <c r="F2548" s="351"/>
      <c r="G2548" s="351"/>
      <c r="H2548" s="351"/>
      <c r="I2548" s="351"/>
    </row>
    <row r="2549" spans="2:9" x14ac:dyDescent="0.25">
      <c r="B2549" s="351"/>
      <c r="C2549" s="351"/>
      <c r="D2549" s="351"/>
      <c r="E2549" s="351"/>
      <c r="F2549" s="351"/>
      <c r="G2549" s="351"/>
      <c r="H2549" s="351"/>
      <c r="I2549" s="351"/>
    </row>
    <row r="2550" spans="2:9" x14ac:dyDescent="0.25">
      <c r="B2550" s="351"/>
      <c r="C2550" s="351"/>
      <c r="D2550" s="351"/>
      <c r="E2550" s="351"/>
      <c r="F2550" s="351"/>
      <c r="G2550" s="351"/>
      <c r="H2550" s="351"/>
      <c r="I2550" s="351"/>
    </row>
    <row r="2551" spans="2:9" x14ac:dyDescent="0.25">
      <c r="B2551" s="351"/>
      <c r="C2551" s="351"/>
      <c r="D2551" s="351"/>
      <c r="E2551" s="351"/>
      <c r="F2551" s="351"/>
      <c r="G2551" s="351"/>
      <c r="H2551" s="351"/>
      <c r="I2551" s="351"/>
    </row>
    <row r="2552" spans="2:9" x14ac:dyDescent="0.25">
      <c r="B2552" s="351"/>
      <c r="C2552" s="351"/>
      <c r="D2552" s="351"/>
      <c r="E2552" s="351"/>
      <c r="F2552" s="351"/>
      <c r="G2552" s="351"/>
      <c r="H2552" s="351"/>
      <c r="I2552" s="351"/>
    </row>
    <row r="2553" spans="2:9" x14ac:dyDescent="0.25">
      <c r="B2553" s="351"/>
      <c r="C2553" s="351"/>
      <c r="D2553" s="351"/>
      <c r="E2553" s="351"/>
      <c r="F2553" s="351"/>
      <c r="G2553" s="351"/>
      <c r="H2553" s="351"/>
      <c r="I2553" s="351"/>
    </row>
    <row r="2554" spans="2:9" x14ac:dyDescent="0.25">
      <c r="B2554" s="351"/>
      <c r="C2554" s="351"/>
      <c r="D2554" s="351"/>
      <c r="E2554" s="351"/>
      <c r="F2554" s="351"/>
      <c r="G2554" s="351"/>
      <c r="H2554" s="351"/>
      <c r="I2554" s="351"/>
    </row>
    <row r="2555" spans="2:9" x14ac:dyDescent="0.25">
      <c r="B2555" s="351"/>
      <c r="C2555" s="351"/>
      <c r="D2555" s="351"/>
      <c r="E2555" s="351"/>
      <c r="F2555" s="351"/>
      <c r="G2555" s="351"/>
      <c r="H2555" s="351"/>
      <c r="I2555" s="351"/>
    </row>
    <row r="2556" spans="2:9" x14ac:dyDescent="0.25">
      <c r="B2556" s="351"/>
      <c r="C2556" s="351"/>
      <c r="D2556" s="351"/>
      <c r="E2556" s="351"/>
      <c r="F2556" s="351"/>
      <c r="G2556" s="351"/>
      <c r="H2556" s="351"/>
      <c r="I2556" s="351"/>
    </row>
    <row r="2557" spans="2:9" x14ac:dyDescent="0.25">
      <c r="B2557" s="351"/>
      <c r="C2557" s="351"/>
      <c r="D2557" s="351"/>
      <c r="E2557" s="351"/>
      <c r="F2557" s="351"/>
      <c r="G2557" s="351"/>
      <c r="H2557" s="351"/>
      <c r="I2557" s="351"/>
    </row>
    <row r="2558" spans="2:9" x14ac:dyDescent="0.25">
      <c r="B2558" s="351"/>
      <c r="C2558" s="351"/>
      <c r="D2558" s="351"/>
      <c r="E2558" s="351"/>
      <c r="F2558" s="351"/>
      <c r="G2558" s="351"/>
      <c r="H2558" s="351"/>
      <c r="I2558" s="351"/>
    </row>
    <row r="2559" spans="2:9" x14ac:dyDescent="0.25">
      <c r="B2559" s="351"/>
      <c r="C2559" s="351"/>
      <c r="D2559" s="351"/>
      <c r="E2559" s="351"/>
      <c r="F2559" s="351"/>
      <c r="G2559" s="351"/>
      <c r="H2559" s="351"/>
      <c r="I2559" s="351"/>
    </row>
    <row r="2560" spans="2:9" x14ac:dyDescent="0.25">
      <c r="B2560" s="351"/>
      <c r="C2560" s="351"/>
      <c r="D2560" s="351"/>
      <c r="E2560" s="351"/>
      <c r="F2560" s="351"/>
      <c r="G2560" s="351"/>
      <c r="H2560" s="351"/>
      <c r="I2560" s="351"/>
    </row>
    <row r="2561" spans="2:9" x14ac:dyDescent="0.25">
      <c r="B2561" s="351"/>
      <c r="C2561" s="351"/>
      <c r="D2561" s="351"/>
      <c r="E2561" s="351"/>
      <c r="F2561" s="351"/>
      <c r="G2561" s="351"/>
      <c r="H2561" s="351"/>
      <c r="I2561" s="351"/>
    </row>
    <row r="2562" spans="2:9" x14ac:dyDescent="0.25">
      <c r="B2562" s="351"/>
      <c r="C2562" s="351"/>
      <c r="D2562" s="351"/>
      <c r="E2562" s="351"/>
      <c r="F2562" s="351"/>
      <c r="G2562" s="351"/>
      <c r="H2562" s="351"/>
      <c r="I2562" s="351"/>
    </row>
    <row r="2563" spans="2:9" x14ac:dyDescent="0.25">
      <c r="B2563" s="351"/>
      <c r="C2563" s="351"/>
      <c r="D2563" s="351"/>
      <c r="E2563" s="351"/>
      <c r="F2563" s="351"/>
      <c r="G2563" s="351"/>
      <c r="H2563" s="351"/>
      <c r="I2563" s="351"/>
    </row>
    <row r="2564" spans="2:9" x14ac:dyDescent="0.25">
      <c r="B2564" s="351"/>
      <c r="C2564" s="351"/>
      <c r="D2564" s="351"/>
      <c r="E2564" s="351"/>
      <c r="F2564" s="351"/>
      <c r="G2564" s="351"/>
      <c r="H2564" s="351"/>
      <c r="I2564" s="351"/>
    </row>
    <row r="2565" spans="2:9" x14ac:dyDescent="0.25">
      <c r="B2565" s="351"/>
      <c r="C2565" s="351"/>
      <c r="D2565" s="351"/>
      <c r="E2565" s="351"/>
      <c r="F2565" s="351"/>
      <c r="G2565" s="351"/>
      <c r="H2565" s="351"/>
      <c r="I2565" s="351"/>
    </row>
    <row r="2566" spans="2:9" x14ac:dyDescent="0.25">
      <c r="B2566" s="351"/>
      <c r="C2566" s="351"/>
      <c r="D2566" s="351"/>
      <c r="E2566" s="351"/>
      <c r="F2566" s="351"/>
      <c r="G2566" s="351"/>
      <c r="H2566" s="351"/>
      <c r="I2566" s="351"/>
    </row>
    <row r="2567" spans="2:9" x14ac:dyDescent="0.25">
      <c r="B2567" s="351"/>
      <c r="C2567" s="351"/>
      <c r="D2567" s="351"/>
      <c r="E2567" s="351"/>
      <c r="F2567" s="351"/>
      <c r="G2567" s="351"/>
      <c r="H2567" s="351"/>
      <c r="I2567" s="351"/>
    </row>
    <row r="2568" spans="2:9" x14ac:dyDescent="0.25">
      <c r="B2568" s="351"/>
      <c r="C2568" s="351"/>
      <c r="D2568" s="351"/>
      <c r="E2568" s="351"/>
      <c r="F2568" s="351"/>
      <c r="G2568" s="351"/>
      <c r="H2568" s="351"/>
      <c r="I2568" s="351"/>
    </row>
    <row r="2569" spans="2:9" x14ac:dyDescent="0.25">
      <c r="B2569" s="351"/>
      <c r="C2569" s="351"/>
      <c r="D2569" s="351"/>
      <c r="E2569" s="351"/>
      <c r="F2569" s="351"/>
      <c r="G2569" s="351"/>
      <c r="H2569" s="351"/>
      <c r="I2569" s="351"/>
    </row>
    <row r="2570" spans="2:9" x14ac:dyDescent="0.25">
      <c r="B2570" s="351"/>
      <c r="C2570" s="351"/>
      <c r="D2570" s="351"/>
      <c r="E2570" s="351"/>
      <c r="F2570" s="351"/>
      <c r="G2570" s="351"/>
      <c r="H2570" s="351"/>
      <c r="I2570" s="351"/>
    </row>
    <row r="2571" spans="2:9" x14ac:dyDescent="0.25">
      <c r="B2571" s="351"/>
      <c r="C2571" s="351"/>
      <c r="D2571" s="351"/>
      <c r="E2571" s="351"/>
      <c r="F2571" s="351"/>
      <c r="G2571" s="351"/>
      <c r="H2571" s="351"/>
      <c r="I2571" s="351"/>
    </row>
    <row r="2572" spans="2:9" x14ac:dyDescent="0.25">
      <c r="B2572" s="351"/>
      <c r="C2572" s="351"/>
      <c r="D2572" s="351"/>
      <c r="E2572" s="351"/>
      <c r="F2572" s="351"/>
      <c r="G2572" s="351"/>
      <c r="H2572" s="351"/>
      <c r="I2572" s="351"/>
    </row>
    <row r="2573" spans="2:9" x14ac:dyDescent="0.25">
      <c r="B2573" s="351"/>
      <c r="C2573" s="351"/>
      <c r="D2573" s="351"/>
      <c r="E2573" s="351"/>
      <c r="F2573" s="351"/>
      <c r="G2573" s="351"/>
      <c r="H2573" s="351"/>
      <c r="I2573" s="351"/>
    </row>
    <row r="2574" spans="2:9" x14ac:dyDescent="0.25">
      <c r="B2574" s="351"/>
      <c r="C2574" s="351"/>
      <c r="D2574" s="351"/>
      <c r="E2574" s="351"/>
      <c r="F2574" s="351"/>
      <c r="G2574" s="351"/>
      <c r="H2574" s="351"/>
      <c r="I2574" s="351"/>
    </row>
    <row r="2575" spans="2:9" x14ac:dyDescent="0.25">
      <c r="B2575" s="351"/>
      <c r="C2575" s="351"/>
      <c r="D2575" s="351"/>
      <c r="E2575" s="351"/>
      <c r="F2575" s="351"/>
      <c r="G2575" s="351"/>
      <c r="H2575" s="351"/>
      <c r="I2575" s="351"/>
    </row>
    <row r="2576" spans="2:9" x14ac:dyDescent="0.25">
      <c r="B2576" s="351"/>
      <c r="C2576" s="351"/>
      <c r="D2576" s="351"/>
      <c r="E2576" s="351"/>
      <c r="F2576" s="351"/>
      <c r="G2576" s="351"/>
      <c r="H2576" s="351"/>
      <c r="I2576" s="351"/>
    </row>
    <row r="2577" spans="2:9" x14ac:dyDescent="0.25">
      <c r="B2577" s="351"/>
      <c r="C2577" s="351"/>
      <c r="D2577" s="351"/>
      <c r="E2577" s="351"/>
      <c r="F2577" s="351"/>
      <c r="G2577" s="351"/>
      <c r="H2577" s="351"/>
      <c r="I2577" s="351"/>
    </row>
    <row r="2578" spans="2:9" x14ac:dyDescent="0.25">
      <c r="B2578" s="351"/>
      <c r="C2578" s="351"/>
      <c r="D2578" s="351"/>
      <c r="E2578" s="351"/>
      <c r="F2578" s="351"/>
      <c r="G2578" s="351"/>
      <c r="H2578" s="351"/>
      <c r="I2578" s="351"/>
    </row>
    <row r="2579" spans="2:9" x14ac:dyDescent="0.25">
      <c r="B2579" s="351"/>
      <c r="C2579" s="351"/>
      <c r="D2579" s="351"/>
      <c r="E2579" s="351"/>
      <c r="F2579" s="351"/>
      <c r="G2579" s="351"/>
      <c r="H2579" s="351"/>
      <c r="I2579" s="351"/>
    </row>
    <row r="2580" spans="2:9" x14ac:dyDescent="0.25">
      <c r="B2580" s="351"/>
      <c r="C2580" s="351"/>
      <c r="D2580" s="351"/>
      <c r="E2580" s="351"/>
      <c r="F2580" s="351"/>
      <c r="G2580" s="351"/>
      <c r="H2580" s="351"/>
      <c r="I2580" s="351"/>
    </row>
    <row r="2581" spans="2:9" x14ac:dyDescent="0.25">
      <c r="B2581" s="351"/>
      <c r="C2581" s="351"/>
      <c r="D2581" s="351"/>
      <c r="E2581" s="351"/>
      <c r="F2581" s="351"/>
      <c r="G2581" s="351"/>
      <c r="H2581" s="351"/>
      <c r="I2581" s="351"/>
    </row>
    <row r="2582" spans="2:9" x14ac:dyDescent="0.25">
      <c r="B2582" s="351"/>
      <c r="C2582" s="351"/>
      <c r="D2582" s="351"/>
      <c r="E2582" s="351"/>
      <c r="F2582" s="351"/>
      <c r="G2582" s="351"/>
      <c r="H2582" s="351"/>
      <c r="I2582" s="351"/>
    </row>
    <row r="2583" spans="2:9" x14ac:dyDescent="0.25">
      <c r="B2583" s="351"/>
      <c r="C2583" s="351"/>
      <c r="D2583" s="351"/>
      <c r="E2583" s="351"/>
      <c r="F2583" s="351"/>
      <c r="G2583" s="351"/>
      <c r="H2583" s="351"/>
      <c r="I2583" s="351"/>
    </row>
    <row r="2584" spans="2:9" x14ac:dyDescent="0.25">
      <c r="B2584" s="351"/>
      <c r="C2584" s="351"/>
      <c r="D2584" s="351"/>
      <c r="E2584" s="351"/>
      <c r="F2584" s="351"/>
      <c r="G2584" s="351"/>
      <c r="H2584" s="351"/>
      <c r="I2584" s="351"/>
    </row>
    <row r="2585" spans="2:9" x14ac:dyDescent="0.25">
      <c r="B2585" s="351"/>
      <c r="C2585" s="351"/>
      <c r="D2585" s="351"/>
      <c r="E2585" s="351"/>
      <c r="F2585" s="351"/>
      <c r="G2585" s="351"/>
      <c r="H2585" s="351"/>
      <c r="I2585" s="351"/>
    </row>
    <row r="2586" spans="2:9" x14ac:dyDescent="0.25">
      <c r="B2586" s="351"/>
      <c r="C2586" s="351"/>
      <c r="D2586" s="351"/>
      <c r="E2586" s="351"/>
      <c r="F2586" s="351"/>
      <c r="G2586" s="351"/>
      <c r="H2586" s="351"/>
      <c r="I2586" s="351"/>
    </row>
    <row r="2587" spans="2:9" x14ac:dyDescent="0.25">
      <c r="B2587" s="351"/>
      <c r="C2587" s="351"/>
      <c r="D2587" s="351"/>
      <c r="E2587" s="351"/>
      <c r="F2587" s="351"/>
      <c r="G2587" s="351"/>
      <c r="H2587" s="351"/>
      <c r="I2587" s="351"/>
    </row>
    <row r="2588" spans="2:9" x14ac:dyDescent="0.25">
      <c r="B2588" s="351"/>
      <c r="C2588" s="351"/>
      <c r="D2588" s="351"/>
      <c r="E2588" s="351"/>
      <c r="F2588" s="351"/>
      <c r="G2588" s="351"/>
      <c r="H2588" s="351"/>
      <c r="I2588" s="351"/>
    </row>
    <row r="2589" spans="2:9" x14ac:dyDescent="0.25">
      <c r="B2589" s="351"/>
      <c r="C2589" s="351"/>
      <c r="D2589" s="351"/>
      <c r="E2589" s="351"/>
      <c r="F2589" s="351"/>
      <c r="G2589" s="351"/>
      <c r="H2589" s="351"/>
      <c r="I2589" s="351"/>
    </row>
    <row r="2590" spans="2:9" x14ac:dyDescent="0.25">
      <c r="B2590" s="351"/>
      <c r="C2590" s="351"/>
      <c r="D2590" s="351"/>
      <c r="E2590" s="351"/>
      <c r="F2590" s="351"/>
      <c r="G2590" s="351"/>
      <c r="H2590" s="351"/>
      <c r="I2590" s="351"/>
    </row>
    <row r="2591" spans="2:9" x14ac:dyDescent="0.25">
      <c r="B2591" s="351"/>
      <c r="C2591" s="351"/>
      <c r="D2591" s="351"/>
      <c r="E2591" s="351"/>
      <c r="F2591" s="351"/>
      <c r="G2591" s="351"/>
      <c r="H2591" s="351"/>
      <c r="I2591" s="351"/>
    </row>
    <row r="2592" spans="2:9" x14ac:dyDescent="0.25">
      <c r="B2592" s="351"/>
      <c r="C2592" s="351"/>
      <c r="D2592" s="351"/>
      <c r="E2592" s="351"/>
      <c r="F2592" s="351"/>
      <c r="G2592" s="351"/>
      <c r="H2592" s="351"/>
      <c r="I2592" s="351"/>
    </row>
    <row r="2593" spans="2:9" x14ac:dyDescent="0.25">
      <c r="B2593" s="351"/>
      <c r="C2593" s="351"/>
      <c r="D2593" s="351"/>
      <c r="E2593" s="351"/>
      <c r="F2593" s="351"/>
      <c r="G2593" s="351"/>
      <c r="H2593" s="351"/>
      <c r="I2593" s="351"/>
    </row>
    <row r="2594" spans="2:9" x14ac:dyDescent="0.25">
      <c r="B2594" s="351"/>
      <c r="C2594" s="351"/>
      <c r="D2594" s="351"/>
      <c r="E2594" s="351"/>
      <c r="F2594" s="351"/>
      <c r="G2594" s="351"/>
      <c r="H2594" s="351"/>
      <c r="I2594" s="351"/>
    </row>
    <row r="2595" spans="2:9" x14ac:dyDescent="0.25">
      <c r="B2595" s="351"/>
      <c r="C2595" s="351"/>
      <c r="D2595" s="351"/>
      <c r="E2595" s="351"/>
      <c r="F2595" s="351"/>
      <c r="G2595" s="351"/>
      <c r="H2595" s="351"/>
      <c r="I2595" s="351"/>
    </row>
    <row r="2596" spans="2:9" x14ac:dyDescent="0.25">
      <c r="B2596" s="351"/>
      <c r="C2596" s="351"/>
      <c r="D2596" s="351"/>
      <c r="E2596" s="351"/>
      <c r="F2596" s="351"/>
      <c r="G2596" s="351"/>
      <c r="H2596" s="351"/>
      <c r="I2596" s="351"/>
    </row>
    <row r="2597" spans="2:9" x14ac:dyDescent="0.25">
      <c r="B2597" s="351"/>
      <c r="C2597" s="351"/>
      <c r="D2597" s="351"/>
      <c r="E2597" s="351"/>
      <c r="F2597" s="351"/>
      <c r="G2597" s="351"/>
      <c r="H2597" s="351"/>
      <c r="I2597" s="351"/>
    </row>
    <row r="2598" spans="2:9" x14ac:dyDescent="0.25">
      <c r="B2598" s="351"/>
      <c r="C2598" s="351"/>
      <c r="D2598" s="351"/>
      <c r="E2598" s="351"/>
      <c r="F2598" s="351"/>
      <c r="G2598" s="351"/>
      <c r="H2598" s="351"/>
      <c r="I2598" s="351"/>
    </row>
    <row r="2599" spans="2:9" x14ac:dyDescent="0.25">
      <c r="B2599" s="351"/>
      <c r="C2599" s="351"/>
      <c r="D2599" s="351"/>
      <c r="E2599" s="351"/>
      <c r="F2599" s="351"/>
      <c r="G2599" s="351"/>
      <c r="H2599" s="351"/>
      <c r="I2599" s="351"/>
    </row>
    <row r="2600" spans="2:9" x14ac:dyDescent="0.25">
      <c r="B2600" s="351"/>
      <c r="C2600" s="351"/>
      <c r="D2600" s="351"/>
      <c r="E2600" s="351"/>
      <c r="F2600" s="351"/>
      <c r="G2600" s="351"/>
      <c r="H2600" s="351"/>
      <c r="I2600" s="351"/>
    </row>
    <row r="2601" spans="2:9" x14ac:dyDescent="0.25">
      <c r="B2601" s="351"/>
      <c r="C2601" s="351"/>
      <c r="D2601" s="351"/>
      <c r="E2601" s="351"/>
      <c r="F2601" s="351"/>
      <c r="G2601" s="351"/>
      <c r="H2601" s="351"/>
      <c r="I2601" s="351"/>
    </row>
    <row r="2602" spans="2:9" x14ac:dyDescent="0.25">
      <c r="B2602" s="351"/>
      <c r="C2602" s="351"/>
      <c r="D2602" s="351"/>
      <c r="E2602" s="351"/>
      <c r="F2602" s="351"/>
      <c r="G2602" s="351"/>
      <c r="H2602" s="351"/>
      <c r="I2602" s="351"/>
    </row>
    <row r="2603" spans="2:9" x14ac:dyDescent="0.25">
      <c r="B2603" s="351"/>
      <c r="C2603" s="351"/>
      <c r="D2603" s="351"/>
      <c r="E2603" s="351"/>
      <c r="F2603" s="351"/>
      <c r="G2603" s="351"/>
      <c r="H2603" s="351"/>
      <c r="I2603" s="351"/>
    </row>
    <row r="2604" spans="2:9" x14ac:dyDescent="0.25">
      <c r="B2604" s="351"/>
      <c r="C2604" s="351"/>
      <c r="D2604" s="351"/>
      <c r="E2604" s="351"/>
      <c r="F2604" s="351"/>
      <c r="G2604" s="351"/>
      <c r="H2604" s="351"/>
      <c r="I2604" s="351"/>
    </row>
    <row r="2605" spans="2:9" x14ac:dyDescent="0.25">
      <c r="B2605" s="351"/>
      <c r="C2605" s="351"/>
      <c r="D2605" s="351"/>
      <c r="E2605" s="351"/>
      <c r="F2605" s="351"/>
      <c r="G2605" s="351"/>
      <c r="H2605" s="351"/>
      <c r="I2605" s="351"/>
    </row>
    <row r="2606" spans="2:9" x14ac:dyDescent="0.25">
      <c r="B2606" s="351"/>
      <c r="C2606" s="351"/>
      <c r="D2606" s="351"/>
      <c r="E2606" s="351"/>
      <c r="F2606" s="351"/>
      <c r="G2606" s="351"/>
      <c r="H2606" s="351"/>
      <c r="I2606" s="351"/>
    </row>
    <row r="2607" spans="2:9" x14ac:dyDescent="0.25">
      <c r="B2607" s="351"/>
      <c r="C2607" s="351"/>
      <c r="D2607" s="351"/>
      <c r="E2607" s="351"/>
      <c r="F2607" s="351"/>
      <c r="G2607" s="351"/>
      <c r="H2607" s="351"/>
      <c r="I2607" s="351"/>
    </row>
    <row r="2608" spans="2:9" x14ac:dyDescent="0.25">
      <c r="B2608" s="351"/>
      <c r="C2608" s="351"/>
      <c r="D2608" s="351"/>
      <c r="E2608" s="351"/>
      <c r="F2608" s="351"/>
      <c r="G2608" s="351"/>
      <c r="H2608" s="351"/>
      <c r="I2608" s="351"/>
    </row>
    <row r="2609" spans="2:9" x14ac:dyDescent="0.25">
      <c r="B2609" s="351"/>
      <c r="C2609" s="351"/>
      <c r="D2609" s="351"/>
      <c r="E2609" s="351"/>
      <c r="F2609" s="351"/>
      <c r="G2609" s="351"/>
      <c r="H2609" s="351"/>
      <c r="I2609" s="351"/>
    </row>
    <row r="2610" spans="2:9" x14ac:dyDescent="0.25">
      <c r="B2610" s="351"/>
      <c r="C2610" s="351"/>
      <c r="D2610" s="351"/>
      <c r="E2610" s="351"/>
      <c r="F2610" s="351"/>
      <c r="G2610" s="351"/>
      <c r="H2610" s="351"/>
      <c r="I2610" s="351"/>
    </row>
    <row r="2611" spans="2:9" x14ac:dyDescent="0.25">
      <c r="B2611" s="351"/>
      <c r="C2611" s="351"/>
      <c r="D2611" s="351"/>
      <c r="E2611" s="351"/>
      <c r="F2611" s="351"/>
      <c r="G2611" s="351"/>
      <c r="H2611" s="351"/>
      <c r="I2611" s="351"/>
    </row>
    <row r="2612" spans="2:9" x14ac:dyDescent="0.25">
      <c r="B2612" s="351"/>
      <c r="C2612" s="351"/>
      <c r="D2612" s="351"/>
      <c r="E2612" s="351"/>
      <c r="F2612" s="351"/>
      <c r="G2612" s="351"/>
      <c r="H2612" s="351"/>
      <c r="I2612" s="351"/>
    </row>
    <row r="2613" spans="2:9" x14ac:dyDescent="0.25">
      <c r="B2613" s="351"/>
      <c r="C2613" s="351"/>
      <c r="D2613" s="351"/>
      <c r="E2613" s="351"/>
      <c r="F2613" s="351"/>
      <c r="G2613" s="351"/>
      <c r="H2613" s="351"/>
      <c r="I2613" s="351"/>
    </row>
    <row r="2614" spans="2:9" x14ac:dyDescent="0.25">
      <c r="B2614" s="351"/>
      <c r="C2614" s="351"/>
      <c r="D2614" s="351"/>
      <c r="E2614" s="351"/>
      <c r="F2614" s="351"/>
      <c r="G2614" s="351"/>
      <c r="H2614" s="351"/>
      <c r="I2614" s="351"/>
    </row>
    <row r="2615" spans="2:9" x14ac:dyDescent="0.25">
      <c r="B2615" s="351"/>
      <c r="C2615" s="351"/>
      <c r="D2615" s="351"/>
      <c r="E2615" s="351"/>
      <c r="F2615" s="351"/>
      <c r="G2615" s="351"/>
      <c r="H2615" s="351"/>
      <c r="I2615" s="351"/>
    </row>
    <row r="2616" spans="2:9" x14ac:dyDescent="0.25">
      <c r="B2616" s="351"/>
      <c r="C2616" s="351"/>
      <c r="D2616" s="351"/>
      <c r="E2616" s="351"/>
      <c r="F2616" s="351"/>
      <c r="G2616" s="351"/>
      <c r="H2616" s="351"/>
      <c r="I2616" s="351"/>
    </row>
    <row r="2617" spans="2:9" x14ac:dyDescent="0.25">
      <c r="B2617" s="351"/>
      <c r="C2617" s="351"/>
      <c r="D2617" s="351"/>
      <c r="E2617" s="351"/>
      <c r="F2617" s="351"/>
      <c r="G2617" s="351"/>
      <c r="H2617" s="351"/>
      <c r="I2617" s="351"/>
    </row>
    <row r="2618" spans="2:9" x14ac:dyDescent="0.25">
      <c r="B2618" s="351"/>
      <c r="C2618" s="351"/>
      <c r="D2618" s="351"/>
      <c r="E2618" s="351"/>
      <c r="F2618" s="351"/>
      <c r="G2618" s="351"/>
      <c r="H2618" s="351"/>
      <c r="I2618" s="351"/>
    </row>
    <row r="2619" spans="2:9" x14ac:dyDescent="0.25">
      <c r="B2619" s="351"/>
      <c r="C2619" s="351"/>
      <c r="D2619" s="351"/>
      <c r="E2619" s="351"/>
      <c r="F2619" s="351"/>
      <c r="G2619" s="351"/>
      <c r="H2619" s="351"/>
      <c r="I2619" s="351"/>
    </row>
    <row r="2620" spans="2:9" x14ac:dyDescent="0.25">
      <c r="B2620" s="351"/>
      <c r="C2620" s="351"/>
      <c r="D2620" s="351"/>
      <c r="E2620" s="351"/>
      <c r="F2620" s="351"/>
      <c r="G2620" s="351"/>
      <c r="H2620" s="351"/>
      <c r="I2620" s="351"/>
    </row>
    <row r="2621" spans="2:9" x14ac:dyDescent="0.25">
      <c r="B2621" s="351"/>
      <c r="C2621" s="351"/>
      <c r="D2621" s="351"/>
      <c r="E2621" s="351"/>
      <c r="F2621" s="351"/>
      <c r="G2621" s="351"/>
      <c r="H2621" s="351"/>
      <c r="I2621" s="351"/>
    </row>
    <row r="2622" spans="2:9" x14ac:dyDescent="0.25">
      <c r="B2622" s="351"/>
      <c r="C2622" s="351"/>
      <c r="D2622" s="351"/>
      <c r="E2622" s="351"/>
      <c r="F2622" s="351"/>
      <c r="G2622" s="351"/>
      <c r="H2622" s="351"/>
      <c r="I2622" s="351"/>
    </row>
    <row r="2623" spans="2:9" x14ac:dyDescent="0.25">
      <c r="B2623" s="351"/>
      <c r="C2623" s="351"/>
      <c r="D2623" s="351"/>
      <c r="E2623" s="351"/>
      <c r="F2623" s="351"/>
      <c r="G2623" s="351"/>
      <c r="H2623" s="351"/>
      <c r="I2623" s="351"/>
    </row>
    <row r="2624" spans="2:9" x14ac:dyDescent="0.25">
      <c r="B2624" s="351"/>
      <c r="C2624" s="351"/>
      <c r="D2624" s="351"/>
      <c r="E2624" s="351"/>
      <c r="F2624" s="351"/>
      <c r="G2624" s="351"/>
      <c r="H2624" s="351"/>
      <c r="I2624" s="351"/>
    </row>
    <row r="2625" spans="2:9" x14ac:dyDescent="0.25">
      <c r="B2625" s="351"/>
      <c r="C2625" s="351"/>
      <c r="D2625" s="351"/>
      <c r="E2625" s="351"/>
      <c r="F2625" s="351"/>
      <c r="G2625" s="351"/>
      <c r="H2625" s="351"/>
      <c r="I2625" s="351"/>
    </row>
    <row r="2626" spans="2:9" x14ac:dyDescent="0.25">
      <c r="B2626" s="351"/>
      <c r="C2626" s="351"/>
      <c r="D2626" s="351"/>
      <c r="E2626" s="351"/>
      <c r="F2626" s="351"/>
      <c r="G2626" s="351"/>
      <c r="H2626" s="351"/>
      <c r="I2626" s="351"/>
    </row>
    <row r="2627" spans="2:9" x14ac:dyDescent="0.25">
      <c r="B2627" s="351"/>
      <c r="C2627" s="351"/>
      <c r="D2627" s="351"/>
      <c r="E2627" s="351"/>
      <c r="F2627" s="351"/>
      <c r="G2627" s="351"/>
      <c r="H2627" s="351"/>
      <c r="I2627" s="351"/>
    </row>
    <row r="2628" spans="2:9" x14ac:dyDescent="0.25">
      <c r="B2628" s="351"/>
      <c r="C2628" s="351"/>
      <c r="D2628" s="351"/>
      <c r="E2628" s="351"/>
      <c r="F2628" s="351"/>
      <c r="G2628" s="351"/>
      <c r="H2628" s="351"/>
      <c r="I2628" s="351"/>
    </row>
    <row r="2629" spans="2:9" x14ac:dyDescent="0.25">
      <c r="B2629" s="351"/>
      <c r="C2629" s="351"/>
      <c r="D2629" s="351"/>
      <c r="E2629" s="351"/>
      <c r="F2629" s="351"/>
      <c r="G2629" s="351"/>
      <c r="H2629" s="351"/>
      <c r="I2629" s="351"/>
    </row>
    <row r="2630" spans="2:9" x14ac:dyDescent="0.25">
      <c r="B2630" s="351"/>
      <c r="C2630" s="351"/>
      <c r="D2630" s="351"/>
      <c r="E2630" s="351"/>
      <c r="F2630" s="351"/>
      <c r="G2630" s="351"/>
      <c r="H2630" s="351"/>
      <c r="I2630" s="351"/>
    </row>
    <row r="2631" spans="2:9" x14ac:dyDescent="0.25">
      <c r="B2631" s="351"/>
      <c r="C2631" s="351"/>
      <c r="D2631" s="351"/>
      <c r="E2631" s="351"/>
      <c r="F2631" s="351"/>
      <c r="G2631" s="351"/>
      <c r="H2631" s="351"/>
      <c r="I2631" s="351"/>
    </row>
    <row r="2632" spans="2:9" x14ac:dyDescent="0.25">
      <c r="B2632" s="351"/>
      <c r="C2632" s="351"/>
      <c r="D2632" s="351"/>
      <c r="E2632" s="351"/>
      <c r="F2632" s="351"/>
      <c r="G2632" s="351"/>
      <c r="H2632" s="351"/>
      <c r="I2632" s="351"/>
    </row>
    <row r="2633" spans="2:9" x14ac:dyDescent="0.25">
      <c r="B2633" s="351"/>
      <c r="C2633" s="351"/>
      <c r="D2633" s="351"/>
      <c r="E2633" s="351"/>
      <c r="F2633" s="351"/>
      <c r="G2633" s="351"/>
      <c r="H2633" s="351"/>
      <c r="I2633" s="351"/>
    </row>
    <row r="2634" spans="2:9" x14ac:dyDescent="0.25">
      <c r="B2634" s="351"/>
      <c r="C2634" s="351"/>
      <c r="D2634" s="351"/>
      <c r="E2634" s="351"/>
      <c r="F2634" s="351"/>
      <c r="G2634" s="351"/>
      <c r="H2634" s="351"/>
      <c r="I2634" s="351"/>
    </row>
    <row r="2635" spans="2:9" x14ac:dyDescent="0.25">
      <c r="B2635" s="351"/>
      <c r="C2635" s="351"/>
      <c r="D2635" s="351"/>
      <c r="E2635" s="351"/>
      <c r="F2635" s="351"/>
      <c r="G2635" s="351"/>
      <c r="H2635" s="351"/>
      <c r="I2635" s="351"/>
    </row>
    <row r="2636" spans="2:9" x14ac:dyDescent="0.25">
      <c r="B2636" s="351"/>
      <c r="C2636" s="351"/>
      <c r="D2636" s="351"/>
      <c r="E2636" s="351"/>
      <c r="F2636" s="351"/>
      <c r="G2636" s="351"/>
      <c r="H2636" s="351"/>
      <c r="I2636" s="351"/>
    </row>
    <row r="2637" spans="2:9" x14ac:dyDescent="0.25">
      <c r="B2637" s="351"/>
      <c r="C2637" s="351"/>
      <c r="D2637" s="351"/>
      <c r="E2637" s="351"/>
      <c r="F2637" s="351"/>
      <c r="G2637" s="351"/>
      <c r="H2637" s="351"/>
      <c r="I2637" s="351"/>
    </row>
    <row r="2638" spans="2:9" x14ac:dyDescent="0.25">
      <c r="B2638" s="351"/>
      <c r="C2638" s="351"/>
      <c r="D2638" s="351"/>
      <c r="E2638" s="351"/>
      <c r="F2638" s="351"/>
      <c r="G2638" s="351"/>
      <c r="H2638" s="351"/>
      <c r="I2638" s="351"/>
    </row>
    <row r="2639" spans="2:9" x14ac:dyDescent="0.25">
      <c r="B2639" s="351"/>
      <c r="C2639" s="351"/>
      <c r="D2639" s="351"/>
      <c r="E2639" s="351"/>
      <c r="F2639" s="351"/>
      <c r="G2639" s="351"/>
      <c r="H2639" s="351"/>
      <c r="I2639" s="351"/>
    </row>
    <row r="2640" spans="2:9" x14ac:dyDescent="0.25">
      <c r="B2640" s="351"/>
      <c r="C2640" s="351"/>
      <c r="D2640" s="351"/>
      <c r="E2640" s="351"/>
      <c r="F2640" s="351"/>
      <c r="G2640" s="351"/>
      <c r="H2640" s="351"/>
      <c r="I2640" s="351"/>
    </row>
    <row r="2641" spans="2:9" x14ac:dyDescent="0.25">
      <c r="B2641" s="351"/>
      <c r="C2641" s="351"/>
      <c r="D2641" s="351"/>
      <c r="E2641" s="351"/>
      <c r="F2641" s="351"/>
      <c r="G2641" s="351"/>
      <c r="H2641" s="351"/>
      <c r="I2641" s="351"/>
    </row>
    <row r="2642" spans="2:9" x14ac:dyDescent="0.25">
      <c r="B2642" s="351"/>
      <c r="C2642" s="351"/>
      <c r="D2642" s="351"/>
      <c r="E2642" s="351"/>
      <c r="F2642" s="351"/>
      <c r="G2642" s="351"/>
      <c r="H2642" s="351"/>
      <c r="I2642" s="351"/>
    </row>
    <row r="2643" spans="2:9" x14ac:dyDescent="0.25">
      <c r="B2643" s="351"/>
      <c r="C2643" s="351"/>
      <c r="D2643" s="351"/>
      <c r="E2643" s="351"/>
      <c r="F2643" s="351"/>
      <c r="G2643" s="351"/>
      <c r="H2643" s="351"/>
      <c r="I2643" s="351"/>
    </row>
    <row r="2644" spans="2:9" x14ac:dyDescent="0.25">
      <c r="B2644" s="351"/>
      <c r="C2644" s="351"/>
      <c r="D2644" s="351"/>
      <c r="E2644" s="351"/>
      <c r="F2644" s="351"/>
      <c r="G2644" s="351"/>
      <c r="H2644" s="351"/>
      <c r="I2644" s="351"/>
    </row>
    <row r="2645" spans="2:9" x14ac:dyDescent="0.25">
      <c r="B2645" s="351"/>
      <c r="C2645" s="351"/>
      <c r="D2645" s="351"/>
      <c r="E2645" s="351"/>
      <c r="F2645" s="351"/>
      <c r="G2645" s="351"/>
      <c r="H2645" s="351"/>
      <c r="I2645" s="351"/>
    </row>
    <row r="2646" spans="2:9" x14ac:dyDescent="0.25">
      <c r="B2646" s="351"/>
      <c r="C2646" s="351"/>
      <c r="D2646" s="351"/>
      <c r="E2646" s="351"/>
      <c r="F2646" s="351"/>
      <c r="G2646" s="351"/>
      <c r="H2646" s="351"/>
      <c r="I2646" s="351"/>
    </row>
    <row r="2647" spans="2:9" x14ac:dyDescent="0.25">
      <c r="B2647" s="351"/>
      <c r="C2647" s="351"/>
      <c r="D2647" s="351"/>
      <c r="E2647" s="351"/>
      <c r="F2647" s="351"/>
      <c r="G2647" s="351"/>
      <c r="H2647" s="351"/>
      <c r="I2647" s="351"/>
    </row>
    <row r="2648" spans="2:9" x14ac:dyDescent="0.25">
      <c r="B2648" s="351"/>
      <c r="C2648" s="351"/>
      <c r="D2648" s="351"/>
      <c r="E2648" s="351"/>
      <c r="F2648" s="351"/>
      <c r="G2648" s="351"/>
      <c r="H2648" s="351"/>
      <c r="I2648" s="351"/>
    </row>
    <row r="2649" spans="2:9" x14ac:dyDescent="0.25">
      <c r="B2649" s="351"/>
      <c r="C2649" s="351"/>
      <c r="D2649" s="351"/>
      <c r="E2649" s="351"/>
      <c r="F2649" s="351"/>
      <c r="G2649" s="351"/>
      <c r="H2649" s="351"/>
      <c r="I2649" s="351"/>
    </row>
    <row r="2650" spans="2:9" x14ac:dyDescent="0.25">
      <c r="B2650" s="351"/>
      <c r="C2650" s="351"/>
      <c r="D2650" s="351"/>
      <c r="E2650" s="351"/>
      <c r="F2650" s="351"/>
      <c r="G2650" s="351"/>
      <c r="H2650" s="351"/>
      <c r="I2650" s="351"/>
    </row>
    <row r="2651" spans="2:9" x14ac:dyDescent="0.25">
      <c r="B2651" s="351"/>
      <c r="C2651" s="351"/>
      <c r="D2651" s="351"/>
      <c r="E2651" s="351"/>
      <c r="F2651" s="351"/>
      <c r="G2651" s="351"/>
      <c r="H2651" s="351"/>
      <c r="I2651" s="351"/>
    </row>
    <row r="2652" spans="2:9" x14ac:dyDescent="0.25">
      <c r="B2652" s="351"/>
      <c r="C2652" s="351"/>
      <c r="D2652" s="351"/>
      <c r="E2652" s="351"/>
      <c r="F2652" s="351"/>
      <c r="G2652" s="351"/>
      <c r="H2652" s="351"/>
      <c r="I2652" s="351"/>
    </row>
    <row r="2653" spans="2:9" x14ac:dyDescent="0.25">
      <c r="B2653" s="351"/>
      <c r="C2653" s="351"/>
      <c r="D2653" s="351"/>
      <c r="E2653" s="351"/>
      <c r="F2653" s="351"/>
      <c r="G2653" s="351"/>
      <c r="H2653" s="351"/>
      <c r="I2653" s="351"/>
    </row>
    <row r="2654" spans="2:9" x14ac:dyDescent="0.25">
      <c r="B2654" s="351"/>
      <c r="C2654" s="351"/>
      <c r="D2654" s="351"/>
      <c r="E2654" s="351"/>
      <c r="F2654" s="351"/>
      <c r="G2654" s="351"/>
      <c r="H2654" s="351"/>
      <c r="I2654" s="351"/>
    </row>
    <row r="2655" spans="2:9" x14ac:dyDescent="0.25">
      <c r="B2655" s="351"/>
      <c r="C2655" s="351"/>
      <c r="D2655" s="351"/>
      <c r="E2655" s="351"/>
      <c r="F2655" s="351"/>
      <c r="G2655" s="351"/>
      <c r="H2655" s="351"/>
      <c r="I2655" s="351"/>
    </row>
    <row r="2656" spans="2:9" x14ac:dyDescent="0.25">
      <c r="B2656" s="351"/>
      <c r="C2656" s="351"/>
      <c r="D2656" s="351"/>
      <c r="E2656" s="351"/>
      <c r="F2656" s="351"/>
      <c r="G2656" s="351"/>
      <c r="H2656" s="351"/>
      <c r="I2656" s="351"/>
    </row>
    <row r="2657" spans="2:9" x14ac:dyDescent="0.25">
      <c r="B2657" s="351"/>
      <c r="C2657" s="351"/>
      <c r="D2657" s="351"/>
      <c r="E2657" s="351"/>
      <c r="F2657" s="351"/>
      <c r="G2657" s="351"/>
      <c r="H2657" s="351"/>
      <c r="I2657" s="351"/>
    </row>
    <row r="2658" spans="2:9" x14ac:dyDescent="0.25">
      <c r="B2658" s="351"/>
      <c r="C2658" s="351"/>
      <c r="D2658" s="351"/>
      <c r="E2658" s="351"/>
      <c r="F2658" s="351"/>
      <c r="G2658" s="351"/>
      <c r="H2658" s="351"/>
      <c r="I2658" s="351"/>
    </row>
    <row r="2659" spans="2:9" x14ac:dyDescent="0.25">
      <c r="B2659" s="351"/>
      <c r="C2659" s="351"/>
      <c r="D2659" s="351"/>
      <c r="E2659" s="351"/>
      <c r="F2659" s="351"/>
      <c r="G2659" s="351"/>
      <c r="H2659" s="351"/>
      <c r="I2659" s="351"/>
    </row>
    <row r="2660" spans="2:9" x14ac:dyDescent="0.25">
      <c r="B2660" s="351"/>
      <c r="C2660" s="351"/>
      <c r="D2660" s="351"/>
      <c r="E2660" s="351"/>
      <c r="F2660" s="351"/>
      <c r="G2660" s="351"/>
      <c r="H2660" s="351"/>
      <c r="I2660" s="351"/>
    </row>
    <row r="2661" spans="2:9" x14ac:dyDescent="0.25">
      <c r="B2661" s="351"/>
      <c r="C2661" s="351"/>
      <c r="D2661" s="351"/>
      <c r="E2661" s="351"/>
      <c r="F2661" s="351"/>
      <c r="G2661" s="351"/>
      <c r="H2661" s="351"/>
      <c r="I2661" s="351"/>
    </row>
    <row r="2662" spans="2:9" x14ac:dyDescent="0.25">
      <c r="B2662" s="351"/>
      <c r="C2662" s="351"/>
      <c r="D2662" s="351"/>
      <c r="E2662" s="351"/>
      <c r="F2662" s="351"/>
      <c r="G2662" s="351"/>
      <c r="H2662" s="351"/>
      <c r="I2662" s="351"/>
    </row>
    <row r="2663" spans="2:9" x14ac:dyDescent="0.25">
      <c r="B2663" s="351"/>
      <c r="C2663" s="351"/>
      <c r="D2663" s="351"/>
      <c r="E2663" s="351"/>
      <c r="F2663" s="351"/>
      <c r="G2663" s="351"/>
      <c r="H2663" s="351"/>
      <c r="I2663" s="351"/>
    </row>
    <row r="2664" spans="2:9" x14ac:dyDescent="0.25">
      <c r="B2664" s="351"/>
      <c r="C2664" s="351"/>
      <c r="D2664" s="351"/>
      <c r="E2664" s="351"/>
      <c r="F2664" s="351"/>
      <c r="G2664" s="351"/>
      <c r="H2664" s="351"/>
      <c r="I2664" s="351"/>
    </row>
    <row r="2665" spans="2:9" x14ac:dyDescent="0.25">
      <c r="B2665" s="351"/>
      <c r="C2665" s="351"/>
      <c r="D2665" s="351"/>
      <c r="E2665" s="351"/>
      <c r="F2665" s="351"/>
      <c r="G2665" s="351"/>
      <c r="H2665" s="351"/>
      <c r="I2665" s="351"/>
    </row>
    <row r="2666" spans="2:9" x14ac:dyDescent="0.25">
      <c r="B2666" s="351"/>
      <c r="C2666" s="351"/>
      <c r="D2666" s="351"/>
      <c r="E2666" s="351"/>
      <c r="F2666" s="351"/>
      <c r="G2666" s="351"/>
      <c r="H2666" s="351"/>
      <c r="I2666" s="351"/>
    </row>
    <row r="2667" spans="2:9" x14ac:dyDescent="0.25">
      <c r="B2667" s="351"/>
      <c r="C2667" s="351"/>
      <c r="D2667" s="351"/>
      <c r="E2667" s="351"/>
      <c r="F2667" s="351"/>
      <c r="G2667" s="351"/>
      <c r="H2667" s="351"/>
      <c r="I2667" s="351"/>
    </row>
    <row r="2668" spans="2:9" x14ac:dyDescent="0.25">
      <c r="B2668" s="351"/>
      <c r="C2668" s="351"/>
      <c r="D2668" s="351"/>
      <c r="E2668" s="351"/>
      <c r="F2668" s="351"/>
      <c r="G2668" s="351"/>
      <c r="H2668" s="351"/>
      <c r="I2668" s="351"/>
    </row>
    <row r="2669" spans="2:9" x14ac:dyDescent="0.25">
      <c r="B2669" s="351"/>
      <c r="C2669" s="351"/>
      <c r="D2669" s="351"/>
      <c r="E2669" s="351"/>
      <c r="F2669" s="351"/>
      <c r="G2669" s="351"/>
      <c r="H2669" s="351"/>
      <c r="I2669" s="351"/>
    </row>
    <row r="2670" spans="2:9" x14ac:dyDescent="0.25">
      <c r="B2670" s="351"/>
      <c r="C2670" s="351"/>
      <c r="D2670" s="351"/>
      <c r="E2670" s="351"/>
      <c r="F2670" s="351"/>
      <c r="G2670" s="351"/>
      <c r="H2670" s="351"/>
      <c r="I2670" s="351"/>
    </row>
    <row r="2671" spans="2:9" x14ac:dyDescent="0.25">
      <c r="B2671" s="351"/>
      <c r="C2671" s="351"/>
      <c r="D2671" s="351"/>
      <c r="E2671" s="351"/>
      <c r="F2671" s="351"/>
      <c r="G2671" s="351"/>
      <c r="H2671" s="351"/>
      <c r="I2671" s="351"/>
    </row>
    <row r="2672" spans="2:9" x14ac:dyDescent="0.25">
      <c r="B2672" s="351"/>
      <c r="C2672" s="351"/>
      <c r="D2672" s="351"/>
      <c r="E2672" s="351"/>
      <c r="F2672" s="351"/>
      <c r="G2672" s="351"/>
      <c r="H2672" s="351"/>
      <c r="I2672" s="351"/>
    </row>
    <row r="2673" spans="2:9" x14ac:dyDescent="0.25">
      <c r="B2673" s="351"/>
      <c r="C2673" s="351"/>
      <c r="D2673" s="351"/>
      <c r="E2673" s="351"/>
      <c r="F2673" s="351"/>
      <c r="G2673" s="351"/>
      <c r="H2673" s="351"/>
      <c r="I2673" s="351"/>
    </row>
    <row r="2674" spans="2:9" x14ac:dyDescent="0.25">
      <c r="B2674" s="351"/>
      <c r="C2674" s="351"/>
      <c r="D2674" s="351"/>
      <c r="E2674" s="351"/>
      <c r="F2674" s="351"/>
      <c r="G2674" s="351"/>
      <c r="H2674" s="351"/>
      <c r="I2674" s="351"/>
    </row>
    <row r="2675" spans="2:9" x14ac:dyDescent="0.25">
      <c r="B2675" s="351"/>
      <c r="C2675" s="351"/>
      <c r="D2675" s="351"/>
      <c r="E2675" s="351"/>
      <c r="F2675" s="351"/>
      <c r="G2675" s="351"/>
      <c r="H2675" s="351"/>
      <c r="I2675" s="351"/>
    </row>
    <row r="2676" spans="2:9" x14ac:dyDescent="0.25">
      <c r="B2676" s="351"/>
      <c r="C2676" s="351"/>
      <c r="D2676" s="351"/>
      <c r="E2676" s="351"/>
      <c r="F2676" s="351"/>
      <c r="G2676" s="351"/>
      <c r="H2676" s="351"/>
      <c r="I2676" s="351"/>
    </row>
    <row r="2677" spans="2:9" x14ac:dyDescent="0.25">
      <c r="B2677" s="351"/>
      <c r="C2677" s="351"/>
      <c r="D2677" s="351"/>
      <c r="E2677" s="351"/>
      <c r="F2677" s="351"/>
      <c r="G2677" s="351"/>
      <c r="H2677" s="351"/>
      <c r="I2677" s="351"/>
    </row>
    <row r="2678" spans="2:9" x14ac:dyDescent="0.25">
      <c r="B2678" s="351"/>
      <c r="C2678" s="351"/>
      <c r="D2678" s="351"/>
      <c r="E2678" s="351"/>
      <c r="F2678" s="351"/>
      <c r="G2678" s="351"/>
      <c r="H2678" s="351"/>
      <c r="I2678" s="351"/>
    </row>
    <row r="2679" spans="2:9" x14ac:dyDescent="0.25">
      <c r="B2679" s="351"/>
      <c r="C2679" s="351"/>
      <c r="D2679" s="351"/>
      <c r="E2679" s="351"/>
      <c r="F2679" s="351"/>
      <c r="G2679" s="351"/>
      <c r="H2679" s="351"/>
      <c r="I2679" s="351"/>
    </row>
    <row r="2680" spans="2:9" x14ac:dyDescent="0.25">
      <c r="B2680" s="351"/>
      <c r="C2680" s="351"/>
      <c r="D2680" s="351"/>
      <c r="E2680" s="351"/>
      <c r="F2680" s="351"/>
      <c r="G2680" s="351"/>
      <c r="H2680" s="351"/>
      <c r="I2680" s="351"/>
    </row>
    <row r="2681" spans="2:9" x14ac:dyDescent="0.25">
      <c r="B2681" s="351"/>
      <c r="C2681" s="351"/>
      <c r="D2681" s="351"/>
      <c r="E2681" s="351"/>
      <c r="F2681" s="351"/>
      <c r="G2681" s="351"/>
      <c r="H2681" s="351"/>
      <c r="I2681" s="351"/>
    </row>
    <row r="2682" spans="2:9" x14ac:dyDescent="0.25">
      <c r="B2682" s="351"/>
      <c r="C2682" s="351"/>
      <c r="D2682" s="351"/>
      <c r="E2682" s="351"/>
      <c r="F2682" s="351"/>
      <c r="G2682" s="351"/>
      <c r="H2682" s="351"/>
      <c r="I2682" s="351"/>
    </row>
    <row r="2683" spans="2:9" x14ac:dyDescent="0.25">
      <c r="B2683" s="351"/>
      <c r="C2683" s="351"/>
      <c r="D2683" s="351"/>
      <c r="E2683" s="351"/>
      <c r="F2683" s="351"/>
      <c r="G2683" s="351"/>
      <c r="H2683" s="351"/>
      <c r="I2683" s="351"/>
    </row>
    <row r="2684" spans="2:9" x14ac:dyDescent="0.25">
      <c r="B2684" s="351"/>
      <c r="C2684" s="351"/>
      <c r="D2684" s="351"/>
      <c r="E2684" s="351"/>
      <c r="F2684" s="351"/>
      <c r="G2684" s="351"/>
      <c r="H2684" s="351"/>
      <c r="I2684" s="351"/>
    </row>
    <row r="2685" spans="2:9" x14ac:dyDescent="0.25">
      <c r="B2685" s="351"/>
      <c r="C2685" s="351"/>
      <c r="D2685" s="351"/>
      <c r="E2685" s="351"/>
      <c r="F2685" s="351"/>
      <c r="G2685" s="351"/>
      <c r="H2685" s="351"/>
      <c r="I2685" s="351"/>
    </row>
    <row r="2686" spans="2:9" x14ac:dyDescent="0.25">
      <c r="B2686" s="351"/>
      <c r="C2686" s="351"/>
      <c r="D2686" s="351"/>
      <c r="E2686" s="351"/>
      <c r="F2686" s="351"/>
      <c r="G2686" s="351"/>
      <c r="H2686" s="351"/>
      <c r="I2686" s="351"/>
    </row>
    <row r="2687" spans="2:9" x14ac:dyDescent="0.25">
      <c r="B2687" s="351"/>
      <c r="C2687" s="351"/>
      <c r="D2687" s="351"/>
      <c r="E2687" s="351"/>
      <c r="F2687" s="351"/>
      <c r="G2687" s="351"/>
      <c r="H2687" s="351"/>
      <c r="I2687" s="351"/>
    </row>
    <row r="2688" spans="2:9" x14ac:dyDescent="0.25">
      <c r="B2688" s="351"/>
      <c r="C2688" s="351"/>
      <c r="D2688" s="351"/>
      <c r="E2688" s="351"/>
      <c r="F2688" s="351"/>
      <c r="G2688" s="351"/>
      <c r="H2688" s="351"/>
      <c r="I2688" s="351"/>
    </row>
    <row r="2689" spans="2:9" x14ac:dyDescent="0.25">
      <c r="B2689" s="351"/>
      <c r="C2689" s="351"/>
      <c r="D2689" s="351"/>
      <c r="E2689" s="351"/>
      <c r="F2689" s="351"/>
      <c r="G2689" s="351"/>
      <c r="H2689" s="351"/>
      <c r="I2689" s="351"/>
    </row>
    <row r="2690" spans="2:9" x14ac:dyDescent="0.25">
      <c r="B2690" s="351"/>
      <c r="C2690" s="351"/>
      <c r="D2690" s="351"/>
      <c r="E2690" s="351"/>
      <c r="F2690" s="351"/>
      <c r="G2690" s="351"/>
      <c r="H2690" s="351"/>
      <c r="I2690" s="351"/>
    </row>
    <row r="2691" spans="2:9" x14ac:dyDescent="0.25">
      <c r="B2691" s="351"/>
      <c r="C2691" s="351"/>
      <c r="D2691" s="351"/>
      <c r="E2691" s="351"/>
      <c r="F2691" s="351"/>
      <c r="G2691" s="351"/>
      <c r="H2691" s="351"/>
      <c r="I2691" s="351"/>
    </row>
    <row r="2692" spans="2:9" x14ac:dyDescent="0.25">
      <c r="B2692" s="351"/>
      <c r="C2692" s="351"/>
      <c r="D2692" s="351"/>
      <c r="E2692" s="351"/>
      <c r="F2692" s="351"/>
      <c r="G2692" s="351"/>
      <c r="H2692" s="351"/>
      <c r="I2692" s="351"/>
    </row>
    <row r="2693" spans="2:9" x14ac:dyDescent="0.25">
      <c r="B2693" s="351"/>
      <c r="C2693" s="351"/>
      <c r="D2693" s="351"/>
      <c r="E2693" s="351"/>
      <c r="F2693" s="351"/>
      <c r="G2693" s="351"/>
      <c r="H2693" s="351"/>
      <c r="I2693" s="351"/>
    </row>
    <row r="2694" spans="2:9" x14ac:dyDescent="0.25">
      <c r="B2694" s="351"/>
      <c r="C2694" s="351"/>
      <c r="D2694" s="351"/>
      <c r="E2694" s="351"/>
      <c r="F2694" s="351"/>
      <c r="G2694" s="351"/>
      <c r="H2694" s="351"/>
      <c r="I2694" s="351"/>
    </row>
    <row r="2695" spans="2:9" x14ac:dyDescent="0.25">
      <c r="B2695" s="351"/>
      <c r="C2695" s="351"/>
      <c r="D2695" s="351"/>
      <c r="E2695" s="351"/>
      <c r="F2695" s="351"/>
      <c r="G2695" s="351"/>
      <c r="H2695" s="351"/>
      <c r="I2695" s="351"/>
    </row>
    <row r="2696" spans="2:9" x14ac:dyDescent="0.25">
      <c r="B2696" s="351"/>
      <c r="C2696" s="351"/>
      <c r="D2696" s="351"/>
      <c r="E2696" s="351"/>
      <c r="F2696" s="351"/>
      <c r="G2696" s="351"/>
      <c r="H2696" s="351"/>
      <c r="I2696" s="351"/>
    </row>
    <row r="2697" spans="2:9" x14ac:dyDescent="0.25">
      <c r="B2697" s="351"/>
      <c r="C2697" s="351"/>
      <c r="D2697" s="351"/>
      <c r="E2697" s="351"/>
      <c r="F2697" s="351"/>
      <c r="G2697" s="351"/>
      <c r="H2697" s="351"/>
      <c r="I2697" s="351"/>
    </row>
    <row r="2698" spans="2:9" x14ac:dyDescent="0.25">
      <c r="B2698" s="351"/>
      <c r="C2698" s="351"/>
      <c r="D2698" s="351"/>
      <c r="E2698" s="351"/>
      <c r="F2698" s="351"/>
      <c r="G2698" s="351"/>
      <c r="H2698" s="351"/>
      <c r="I2698" s="351"/>
    </row>
    <row r="2699" spans="2:9" x14ac:dyDescent="0.25">
      <c r="B2699" s="351"/>
      <c r="C2699" s="351"/>
      <c r="D2699" s="351"/>
      <c r="E2699" s="351"/>
      <c r="F2699" s="351"/>
      <c r="G2699" s="351"/>
      <c r="H2699" s="351"/>
      <c r="I2699" s="351"/>
    </row>
    <row r="2700" spans="2:9" x14ac:dyDescent="0.25">
      <c r="B2700" s="351"/>
      <c r="C2700" s="351"/>
      <c r="D2700" s="351"/>
      <c r="E2700" s="351"/>
      <c r="F2700" s="351"/>
      <c r="G2700" s="351"/>
      <c r="H2700" s="351"/>
      <c r="I2700" s="351"/>
    </row>
    <row r="2701" spans="2:9" x14ac:dyDescent="0.25">
      <c r="B2701" s="351"/>
      <c r="C2701" s="351"/>
      <c r="D2701" s="351"/>
      <c r="E2701" s="351"/>
      <c r="F2701" s="351"/>
      <c r="G2701" s="351"/>
      <c r="H2701" s="351"/>
      <c r="I2701" s="351"/>
    </row>
    <row r="2702" spans="2:9" x14ac:dyDescent="0.25">
      <c r="B2702" s="351"/>
      <c r="C2702" s="351"/>
      <c r="D2702" s="351"/>
      <c r="E2702" s="351"/>
      <c r="F2702" s="351"/>
      <c r="G2702" s="351"/>
      <c r="H2702" s="351"/>
      <c r="I2702" s="351"/>
    </row>
    <row r="2703" spans="2:9" x14ac:dyDescent="0.25">
      <c r="B2703" s="351"/>
      <c r="C2703" s="351"/>
      <c r="D2703" s="351"/>
      <c r="E2703" s="351"/>
      <c r="F2703" s="351"/>
      <c r="G2703" s="351"/>
      <c r="H2703" s="351"/>
      <c r="I2703" s="351"/>
    </row>
    <row r="2704" spans="2:9" x14ac:dyDescent="0.25">
      <c r="B2704" s="351"/>
      <c r="C2704" s="351"/>
      <c r="D2704" s="351"/>
      <c r="E2704" s="351"/>
      <c r="F2704" s="351"/>
      <c r="G2704" s="351"/>
      <c r="H2704" s="351"/>
      <c r="I2704" s="351"/>
    </row>
    <row r="2705" spans="2:9" x14ac:dyDescent="0.25">
      <c r="B2705" s="351"/>
      <c r="C2705" s="351"/>
      <c r="D2705" s="351"/>
      <c r="E2705" s="351"/>
      <c r="F2705" s="351"/>
      <c r="G2705" s="351"/>
      <c r="H2705" s="351"/>
      <c r="I2705" s="351"/>
    </row>
    <row r="2706" spans="2:9" x14ac:dyDescent="0.25">
      <c r="B2706" s="351"/>
      <c r="C2706" s="351"/>
      <c r="D2706" s="351"/>
      <c r="E2706" s="351"/>
      <c r="F2706" s="351"/>
      <c r="G2706" s="351"/>
      <c r="H2706" s="351"/>
      <c r="I2706" s="351"/>
    </row>
    <row r="2707" spans="2:9" x14ac:dyDescent="0.25">
      <c r="B2707" s="351"/>
      <c r="C2707" s="351"/>
      <c r="D2707" s="351"/>
      <c r="E2707" s="351"/>
      <c r="F2707" s="351"/>
      <c r="G2707" s="351"/>
      <c r="H2707" s="351"/>
      <c r="I2707" s="351"/>
    </row>
    <row r="2708" spans="2:9" x14ac:dyDescent="0.25">
      <c r="B2708" s="351"/>
      <c r="C2708" s="351"/>
      <c r="D2708" s="351"/>
      <c r="E2708" s="351"/>
      <c r="F2708" s="351"/>
      <c r="G2708" s="351"/>
      <c r="H2708" s="351"/>
      <c r="I2708" s="351"/>
    </row>
    <row r="2709" spans="2:9" x14ac:dyDescent="0.25">
      <c r="B2709" s="351"/>
      <c r="C2709" s="351"/>
      <c r="D2709" s="351"/>
      <c r="E2709" s="351"/>
      <c r="F2709" s="351"/>
      <c r="G2709" s="351"/>
      <c r="H2709" s="351"/>
      <c r="I2709" s="351"/>
    </row>
    <row r="2710" spans="2:9" x14ac:dyDescent="0.25">
      <c r="B2710" s="351"/>
      <c r="C2710" s="351"/>
      <c r="D2710" s="351"/>
      <c r="E2710" s="351"/>
      <c r="F2710" s="351"/>
      <c r="G2710" s="351"/>
      <c r="H2710" s="351"/>
      <c r="I2710" s="351"/>
    </row>
    <row r="2711" spans="2:9" x14ac:dyDescent="0.25">
      <c r="B2711" s="351"/>
      <c r="C2711" s="351"/>
      <c r="D2711" s="351"/>
      <c r="E2711" s="351"/>
      <c r="F2711" s="351"/>
      <c r="G2711" s="351"/>
      <c r="H2711" s="351"/>
      <c r="I2711" s="351"/>
    </row>
    <row r="2712" spans="2:9" x14ac:dyDescent="0.25">
      <c r="B2712" s="351"/>
      <c r="C2712" s="351"/>
      <c r="D2712" s="351"/>
      <c r="E2712" s="351"/>
      <c r="F2712" s="351"/>
      <c r="G2712" s="351"/>
      <c r="H2712" s="351"/>
      <c r="I2712" s="351"/>
    </row>
    <row r="2713" spans="2:9" x14ac:dyDescent="0.25">
      <c r="B2713" s="351"/>
      <c r="C2713" s="351"/>
      <c r="D2713" s="351"/>
      <c r="E2713" s="351"/>
      <c r="F2713" s="351"/>
      <c r="G2713" s="351"/>
      <c r="H2713" s="351"/>
      <c r="I2713" s="351"/>
    </row>
    <row r="2714" spans="2:9" x14ac:dyDescent="0.25">
      <c r="B2714" s="351"/>
      <c r="C2714" s="351"/>
      <c r="D2714" s="351"/>
      <c r="E2714" s="351"/>
      <c r="F2714" s="351"/>
      <c r="G2714" s="351"/>
      <c r="H2714" s="351"/>
      <c r="I2714" s="351"/>
    </row>
    <row r="2715" spans="2:9" x14ac:dyDescent="0.25">
      <c r="B2715" s="351"/>
      <c r="C2715" s="351"/>
      <c r="D2715" s="351"/>
      <c r="E2715" s="351"/>
      <c r="F2715" s="351"/>
      <c r="G2715" s="351"/>
      <c r="H2715" s="351"/>
      <c r="I2715" s="351"/>
    </row>
    <row r="2716" spans="2:9" x14ac:dyDescent="0.25">
      <c r="B2716" s="351"/>
      <c r="C2716" s="351"/>
      <c r="D2716" s="351"/>
      <c r="E2716" s="351"/>
      <c r="F2716" s="351"/>
      <c r="G2716" s="351"/>
      <c r="H2716" s="351"/>
      <c r="I2716" s="351"/>
    </row>
    <row r="2717" spans="2:9" x14ac:dyDescent="0.25">
      <c r="B2717" s="351"/>
      <c r="C2717" s="351"/>
      <c r="D2717" s="351"/>
      <c r="E2717" s="351"/>
      <c r="F2717" s="351"/>
      <c r="G2717" s="351"/>
      <c r="H2717" s="351"/>
      <c r="I2717" s="351"/>
    </row>
    <row r="2718" spans="2:9" x14ac:dyDescent="0.25">
      <c r="B2718" s="351"/>
      <c r="C2718" s="351"/>
      <c r="D2718" s="351"/>
      <c r="E2718" s="351"/>
      <c r="F2718" s="351"/>
      <c r="G2718" s="351"/>
      <c r="H2718" s="351"/>
      <c r="I2718" s="351"/>
    </row>
    <row r="2719" spans="2:9" x14ac:dyDescent="0.25">
      <c r="B2719" s="351"/>
      <c r="C2719" s="351"/>
      <c r="D2719" s="351"/>
      <c r="E2719" s="351"/>
      <c r="F2719" s="351"/>
      <c r="G2719" s="351"/>
      <c r="H2719" s="351"/>
      <c r="I2719" s="351"/>
    </row>
    <row r="2720" spans="2:9" x14ac:dyDescent="0.25">
      <c r="B2720" s="351"/>
      <c r="C2720" s="351"/>
      <c r="D2720" s="351"/>
      <c r="E2720" s="351"/>
      <c r="F2720" s="351"/>
      <c r="G2720" s="351"/>
      <c r="H2720" s="351"/>
      <c r="I2720" s="351"/>
    </row>
    <row r="2721" spans="2:9" x14ac:dyDescent="0.25">
      <c r="B2721" s="351"/>
      <c r="C2721" s="351"/>
      <c r="D2721" s="351"/>
      <c r="E2721" s="351"/>
      <c r="F2721" s="351"/>
      <c r="G2721" s="351"/>
      <c r="H2721" s="351"/>
      <c r="I2721" s="351"/>
    </row>
    <row r="2722" spans="2:9" x14ac:dyDescent="0.25">
      <c r="B2722" s="351"/>
      <c r="C2722" s="351"/>
      <c r="D2722" s="351"/>
      <c r="E2722" s="351"/>
      <c r="F2722" s="351"/>
      <c r="G2722" s="351"/>
      <c r="H2722" s="351"/>
      <c r="I2722" s="351"/>
    </row>
    <row r="2723" spans="2:9" x14ac:dyDescent="0.25">
      <c r="B2723" s="351"/>
      <c r="C2723" s="351"/>
      <c r="D2723" s="351"/>
      <c r="E2723" s="351"/>
      <c r="F2723" s="351"/>
      <c r="G2723" s="351"/>
      <c r="H2723" s="351"/>
      <c r="I2723" s="351"/>
    </row>
    <row r="2724" spans="2:9" x14ac:dyDescent="0.25">
      <c r="B2724" s="351"/>
      <c r="C2724" s="351"/>
      <c r="D2724" s="351"/>
      <c r="E2724" s="351"/>
      <c r="F2724" s="351"/>
      <c r="G2724" s="351"/>
      <c r="H2724" s="351"/>
      <c r="I2724" s="351"/>
    </row>
    <row r="2725" spans="2:9" x14ac:dyDescent="0.25">
      <c r="B2725" s="351"/>
      <c r="C2725" s="351"/>
      <c r="D2725" s="351"/>
      <c r="E2725" s="351"/>
      <c r="F2725" s="351"/>
      <c r="G2725" s="351"/>
      <c r="H2725" s="351"/>
      <c r="I2725" s="351"/>
    </row>
    <row r="2726" spans="2:9" x14ac:dyDescent="0.25">
      <c r="B2726" s="351"/>
      <c r="C2726" s="351"/>
      <c r="D2726" s="351"/>
      <c r="E2726" s="351"/>
      <c r="F2726" s="351"/>
      <c r="G2726" s="351"/>
      <c r="H2726" s="351"/>
      <c r="I2726" s="351"/>
    </row>
    <row r="2727" spans="2:9" x14ac:dyDescent="0.25">
      <c r="B2727" s="351"/>
      <c r="C2727" s="351"/>
      <c r="D2727" s="351"/>
      <c r="E2727" s="351"/>
      <c r="F2727" s="351"/>
      <c r="G2727" s="351"/>
      <c r="H2727" s="351"/>
      <c r="I2727" s="351"/>
    </row>
    <row r="2728" spans="2:9" x14ac:dyDescent="0.25">
      <c r="B2728" s="351"/>
      <c r="C2728" s="351"/>
      <c r="D2728" s="351"/>
      <c r="E2728" s="351"/>
      <c r="F2728" s="351"/>
      <c r="G2728" s="351"/>
      <c r="H2728" s="351"/>
      <c r="I2728" s="351"/>
    </row>
    <row r="2729" spans="2:9" x14ac:dyDescent="0.25">
      <c r="B2729" s="351"/>
      <c r="C2729" s="351"/>
      <c r="D2729" s="351"/>
      <c r="E2729" s="351"/>
      <c r="F2729" s="351"/>
      <c r="G2729" s="351"/>
      <c r="H2729" s="351"/>
      <c r="I2729" s="351"/>
    </row>
    <row r="2730" spans="2:9" x14ac:dyDescent="0.25">
      <c r="B2730" s="351"/>
      <c r="C2730" s="351"/>
      <c r="D2730" s="351"/>
      <c r="E2730" s="351"/>
      <c r="F2730" s="351"/>
      <c r="G2730" s="351"/>
      <c r="H2730" s="351"/>
      <c r="I2730" s="351"/>
    </row>
    <row r="2731" spans="2:9" x14ac:dyDescent="0.25">
      <c r="B2731" s="351"/>
      <c r="C2731" s="351"/>
      <c r="D2731" s="351"/>
      <c r="E2731" s="351"/>
      <c r="F2731" s="351"/>
      <c r="G2731" s="351"/>
      <c r="H2731" s="351"/>
      <c r="I2731" s="351"/>
    </row>
    <row r="2732" spans="2:9" x14ac:dyDescent="0.25">
      <c r="B2732" s="351"/>
      <c r="C2732" s="351"/>
      <c r="D2732" s="351"/>
      <c r="E2732" s="351"/>
      <c r="F2732" s="351"/>
      <c r="G2732" s="351"/>
      <c r="H2732" s="351"/>
      <c r="I2732" s="351"/>
    </row>
    <row r="2733" spans="2:9" x14ac:dyDescent="0.25">
      <c r="B2733" s="351"/>
      <c r="C2733" s="351"/>
      <c r="D2733" s="351"/>
      <c r="E2733" s="351"/>
      <c r="F2733" s="351"/>
      <c r="G2733" s="351"/>
      <c r="H2733" s="351"/>
      <c r="I2733" s="351"/>
    </row>
    <row r="2734" spans="2:9" x14ac:dyDescent="0.25">
      <c r="B2734" s="351"/>
      <c r="C2734" s="351"/>
      <c r="D2734" s="351"/>
      <c r="E2734" s="351"/>
      <c r="F2734" s="351"/>
      <c r="G2734" s="351"/>
      <c r="H2734" s="351"/>
      <c r="I2734" s="351"/>
    </row>
    <row r="2735" spans="2:9" x14ac:dyDescent="0.25">
      <c r="B2735" s="351"/>
      <c r="C2735" s="351"/>
      <c r="D2735" s="351"/>
      <c r="E2735" s="351"/>
      <c r="F2735" s="351"/>
      <c r="G2735" s="351"/>
      <c r="H2735" s="351"/>
      <c r="I2735" s="351"/>
    </row>
    <row r="2736" spans="2:9" x14ac:dyDescent="0.25">
      <c r="B2736" s="351"/>
      <c r="C2736" s="351"/>
      <c r="D2736" s="351"/>
      <c r="E2736" s="351"/>
      <c r="F2736" s="351"/>
      <c r="G2736" s="351"/>
      <c r="H2736" s="351"/>
      <c r="I2736" s="351"/>
    </row>
    <row r="2737" spans="2:9" x14ac:dyDescent="0.25">
      <c r="B2737" s="351"/>
      <c r="C2737" s="351"/>
      <c r="D2737" s="351"/>
      <c r="E2737" s="351"/>
      <c r="F2737" s="351"/>
      <c r="G2737" s="351"/>
      <c r="H2737" s="351"/>
      <c r="I2737" s="351"/>
    </row>
    <row r="2738" spans="2:9" x14ac:dyDescent="0.25">
      <c r="B2738" s="351"/>
      <c r="C2738" s="351"/>
      <c r="D2738" s="351"/>
      <c r="E2738" s="351"/>
      <c r="F2738" s="351"/>
      <c r="G2738" s="351"/>
      <c r="H2738" s="351"/>
      <c r="I2738" s="351"/>
    </row>
    <row r="2739" spans="2:9" x14ac:dyDescent="0.25">
      <c r="B2739" s="351"/>
      <c r="C2739" s="351"/>
      <c r="D2739" s="351"/>
      <c r="E2739" s="351"/>
      <c r="F2739" s="351"/>
      <c r="G2739" s="351"/>
      <c r="H2739" s="351"/>
      <c r="I2739" s="351"/>
    </row>
    <row r="2740" spans="2:9" x14ac:dyDescent="0.25">
      <c r="B2740" s="351"/>
      <c r="C2740" s="351"/>
      <c r="D2740" s="351"/>
      <c r="E2740" s="351"/>
      <c r="F2740" s="351"/>
      <c r="G2740" s="351"/>
      <c r="H2740" s="351"/>
      <c r="I2740" s="351"/>
    </row>
    <row r="2741" spans="2:9" x14ac:dyDescent="0.25">
      <c r="B2741" s="351"/>
      <c r="C2741" s="351"/>
      <c r="D2741" s="351"/>
      <c r="E2741" s="351"/>
      <c r="F2741" s="351"/>
      <c r="G2741" s="351"/>
      <c r="H2741" s="351"/>
      <c r="I2741" s="351"/>
    </row>
    <row r="2742" spans="2:9" x14ac:dyDescent="0.25">
      <c r="B2742" s="351"/>
      <c r="C2742" s="351"/>
      <c r="D2742" s="351"/>
      <c r="E2742" s="351"/>
      <c r="F2742" s="351"/>
      <c r="G2742" s="351"/>
      <c r="H2742" s="351"/>
      <c r="I2742" s="351"/>
    </row>
    <row r="2743" spans="2:9" x14ac:dyDescent="0.25">
      <c r="B2743" s="351"/>
      <c r="C2743" s="351"/>
      <c r="D2743" s="351"/>
      <c r="E2743" s="351"/>
      <c r="F2743" s="351"/>
      <c r="G2743" s="351"/>
      <c r="H2743" s="351"/>
      <c r="I2743" s="351"/>
    </row>
    <row r="2744" spans="2:9" x14ac:dyDescent="0.25">
      <c r="B2744" s="351"/>
      <c r="C2744" s="351"/>
      <c r="D2744" s="351"/>
      <c r="E2744" s="351"/>
      <c r="F2744" s="351"/>
      <c r="G2744" s="351"/>
      <c r="H2744" s="351"/>
      <c r="I2744" s="351"/>
    </row>
    <row r="2745" spans="2:9" x14ac:dyDescent="0.25">
      <c r="B2745" s="351"/>
      <c r="C2745" s="351"/>
      <c r="D2745" s="351"/>
      <c r="E2745" s="351"/>
      <c r="F2745" s="351"/>
      <c r="G2745" s="351"/>
      <c r="H2745" s="351"/>
      <c r="I2745" s="351"/>
    </row>
    <row r="2746" spans="2:9" x14ac:dyDescent="0.25">
      <c r="B2746" s="351"/>
      <c r="C2746" s="351"/>
      <c r="D2746" s="351"/>
      <c r="E2746" s="351"/>
      <c r="F2746" s="351"/>
      <c r="G2746" s="351"/>
      <c r="H2746" s="351"/>
      <c r="I2746" s="351"/>
    </row>
    <row r="2747" spans="2:9" x14ac:dyDescent="0.25">
      <c r="B2747" s="351"/>
      <c r="C2747" s="351"/>
      <c r="D2747" s="351"/>
      <c r="E2747" s="351"/>
      <c r="F2747" s="351"/>
      <c r="G2747" s="351"/>
      <c r="H2747" s="351"/>
      <c r="I2747" s="351"/>
    </row>
    <row r="2748" spans="2:9" x14ac:dyDescent="0.25">
      <c r="B2748" s="351"/>
      <c r="C2748" s="351"/>
      <c r="D2748" s="351"/>
      <c r="E2748" s="351"/>
      <c r="F2748" s="351"/>
      <c r="G2748" s="351"/>
      <c r="H2748" s="351"/>
      <c r="I2748" s="351"/>
    </row>
    <row r="2749" spans="2:9" x14ac:dyDescent="0.25">
      <c r="B2749" s="351"/>
      <c r="C2749" s="351"/>
      <c r="D2749" s="351"/>
      <c r="E2749" s="351"/>
      <c r="F2749" s="351"/>
      <c r="G2749" s="351"/>
      <c r="H2749" s="351"/>
      <c r="I2749" s="351"/>
    </row>
    <row r="2750" spans="2:9" x14ac:dyDescent="0.25">
      <c r="B2750" s="351"/>
      <c r="C2750" s="351"/>
      <c r="D2750" s="351"/>
      <c r="E2750" s="351"/>
      <c r="F2750" s="351"/>
      <c r="G2750" s="351"/>
      <c r="H2750" s="351"/>
      <c r="I2750" s="351"/>
    </row>
    <row r="2751" spans="2:9" x14ac:dyDescent="0.25">
      <c r="B2751" s="351"/>
      <c r="C2751" s="351"/>
      <c r="D2751" s="351"/>
      <c r="E2751" s="351"/>
      <c r="F2751" s="351"/>
      <c r="G2751" s="351"/>
      <c r="H2751" s="351"/>
      <c r="I2751" s="351"/>
    </row>
    <row r="2752" spans="2:9" x14ac:dyDescent="0.25">
      <c r="B2752" s="351"/>
      <c r="C2752" s="351"/>
      <c r="D2752" s="351"/>
      <c r="E2752" s="351"/>
      <c r="F2752" s="351"/>
      <c r="G2752" s="351"/>
      <c r="H2752" s="351"/>
      <c r="I2752" s="351"/>
    </row>
    <row r="2753" spans="2:9" x14ac:dyDescent="0.25">
      <c r="B2753" s="351"/>
      <c r="C2753" s="351"/>
      <c r="D2753" s="351"/>
      <c r="E2753" s="351"/>
      <c r="F2753" s="351"/>
      <c r="G2753" s="351"/>
      <c r="H2753" s="351"/>
      <c r="I2753" s="351"/>
    </row>
    <row r="2754" spans="2:9" x14ac:dyDescent="0.25">
      <c r="B2754" s="351"/>
      <c r="C2754" s="351"/>
      <c r="D2754" s="351"/>
      <c r="E2754" s="351"/>
      <c r="F2754" s="351"/>
      <c r="G2754" s="351"/>
      <c r="H2754" s="351"/>
      <c r="I2754" s="351"/>
    </row>
    <row r="2755" spans="2:9" x14ac:dyDescent="0.25">
      <c r="B2755" s="351"/>
      <c r="C2755" s="351"/>
      <c r="D2755" s="351"/>
      <c r="E2755" s="351"/>
      <c r="F2755" s="351"/>
      <c r="G2755" s="351"/>
      <c r="H2755" s="351"/>
      <c r="I2755" s="351"/>
    </row>
    <row r="2756" spans="2:9" x14ac:dyDescent="0.25">
      <c r="B2756" s="351"/>
      <c r="C2756" s="351"/>
      <c r="D2756" s="351"/>
      <c r="E2756" s="351"/>
      <c r="F2756" s="351"/>
      <c r="G2756" s="351"/>
      <c r="H2756" s="351"/>
      <c r="I2756" s="351"/>
    </row>
    <row r="2757" spans="2:9" x14ac:dyDescent="0.25">
      <c r="B2757" s="351"/>
      <c r="C2757" s="351"/>
      <c r="D2757" s="351"/>
      <c r="E2757" s="351"/>
      <c r="F2757" s="351"/>
      <c r="G2757" s="351"/>
      <c r="H2757" s="351"/>
      <c r="I2757" s="351"/>
    </row>
    <row r="2758" spans="2:9" x14ac:dyDescent="0.25">
      <c r="B2758" s="351"/>
      <c r="C2758" s="351"/>
      <c r="D2758" s="351"/>
      <c r="E2758" s="351"/>
      <c r="F2758" s="351"/>
      <c r="G2758" s="351"/>
      <c r="H2758" s="351"/>
      <c r="I2758" s="351"/>
    </row>
    <row r="2759" spans="2:9" x14ac:dyDescent="0.25">
      <c r="B2759" s="351"/>
      <c r="C2759" s="351"/>
      <c r="D2759" s="351"/>
      <c r="E2759" s="351"/>
      <c r="F2759" s="351"/>
      <c r="G2759" s="351"/>
      <c r="H2759" s="351"/>
      <c r="I2759" s="351"/>
    </row>
    <row r="2760" spans="2:9" x14ac:dyDescent="0.25">
      <c r="B2760" s="351"/>
      <c r="C2760" s="351"/>
      <c r="D2760" s="351"/>
      <c r="E2760" s="351"/>
      <c r="F2760" s="351"/>
      <c r="G2760" s="351"/>
      <c r="H2760" s="351"/>
      <c r="I2760" s="351"/>
    </row>
    <row r="2761" spans="2:9" x14ac:dyDescent="0.25">
      <c r="B2761" s="351"/>
      <c r="C2761" s="351"/>
      <c r="D2761" s="351"/>
      <c r="E2761" s="351"/>
      <c r="F2761" s="351"/>
      <c r="G2761" s="351"/>
      <c r="H2761" s="351"/>
      <c r="I2761" s="351"/>
    </row>
    <row r="2762" spans="2:9" x14ac:dyDescent="0.25">
      <c r="B2762" s="351"/>
      <c r="C2762" s="351"/>
      <c r="D2762" s="351"/>
      <c r="E2762" s="351"/>
      <c r="F2762" s="351"/>
      <c r="G2762" s="351"/>
      <c r="H2762" s="351"/>
      <c r="I2762" s="351"/>
    </row>
    <row r="2763" spans="2:9" x14ac:dyDescent="0.25">
      <c r="B2763" s="351"/>
      <c r="C2763" s="351"/>
      <c r="D2763" s="351"/>
      <c r="E2763" s="351"/>
      <c r="F2763" s="351"/>
      <c r="G2763" s="351"/>
      <c r="H2763" s="351"/>
      <c r="I2763" s="351"/>
    </row>
    <row r="2764" spans="2:9" x14ac:dyDescent="0.25">
      <c r="B2764" s="351"/>
      <c r="C2764" s="351"/>
      <c r="D2764" s="351"/>
      <c r="E2764" s="351"/>
      <c r="F2764" s="351"/>
      <c r="G2764" s="351"/>
      <c r="H2764" s="351"/>
      <c r="I2764" s="351"/>
    </row>
    <row r="2765" spans="2:9" x14ac:dyDescent="0.25">
      <c r="B2765" s="351"/>
      <c r="C2765" s="351"/>
      <c r="D2765" s="351"/>
      <c r="E2765" s="351"/>
      <c r="F2765" s="351"/>
      <c r="G2765" s="351"/>
      <c r="H2765" s="351"/>
      <c r="I2765" s="351"/>
    </row>
    <row r="2766" spans="2:9" x14ac:dyDescent="0.25">
      <c r="B2766" s="351"/>
      <c r="C2766" s="351"/>
      <c r="D2766" s="351"/>
      <c r="E2766" s="351"/>
      <c r="F2766" s="351"/>
      <c r="G2766" s="351"/>
      <c r="H2766" s="351"/>
      <c r="I2766" s="351"/>
    </row>
    <row r="2767" spans="2:9" x14ac:dyDescent="0.25">
      <c r="B2767" s="351"/>
      <c r="C2767" s="351"/>
      <c r="D2767" s="351"/>
      <c r="E2767" s="351"/>
      <c r="F2767" s="351"/>
      <c r="G2767" s="351"/>
      <c r="H2767" s="351"/>
      <c r="I2767" s="351"/>
    </row>
    <row r="2768" spans="2:9" x14ac:dyDescent="0.25">
      <c r="B2768" s="351"/>
      <c r="C2768" s="351"/>
      <c r="D2768" s="351"/>
      <c r="E2768" s="351"/>
      <c r="F2768" s="351"/>
      <c r="G2768" s="351"/>
      <c r="H2768" s="351"/>
      <c r="I2768" s="351"/>
    </row>
    <row r="2769" spans="2:9" x14ac:dyDescent="0.25">
      <c r="B2769" s="351"/>
      <c r="C2769" s="351"/>
      <c r="D2769" s="351"/>
      <c r="E2769" s="351"/>
      <c r="F2769" s="351"/>
      <c r="G2769" s="351"/>
      <c r="H2769" s="351"/>
      <c r="I2769" s="351"/>
    </row>
    <row r="2770" spans="2:9" x14ac:dyDescent="0.25">
      <c r="B2770" s="351"/>
      <c r="C2770" s="351"/>
      <c r="D2770" s="351"/>
      <c r="E2770" s="351"/>
      <c r="F2770" s="351"/>
      <c r="G2770" s="351"/>
      <c r="H2770" s="351"/>
      <c r="I2770" s="351"/>
    </row>
    <row r="2771" spans="2:9" x14ac:dyDescent="0.25">
      <c r="B2771" s="351"/>
      <c r="C2771" s="351"/>
      <c r="D2771" s="351"/>
      <c r="E2771" s="351"/>
      <c r="F2771" s="351"/>
      <c r="G2771" s="351"/>
      <c r="H2771" s="351"/>
      <c r="I2771" s="351"/>
    </row>
    <row r="2772" spans="2:9" x14ac:dyDescent="0.25">
      <c r="B2772" s="351"/>
      <c r="C2772" s="351"/>
      <c r="D2772" s="351"/>
      <c r="E2772" s="351"/>
      <c r="F2772" s="351"/>
      <c r="G2772" s="351"/>
      <c r="H2772" s="351"/>
      <c r="I2772" s="351"/>
    </row>
    <row r="2773" spans="2:9" x14ac:dyDescent="0.25">
      <c r="B2773" s="351"/>
      <c r="C2773" s="351"/>
      <c r="D2773" s="351"/>
      <c r="E2773" s="351"/>
      <c r="F2773" s="351"/>
      <c r="G2773" s="351"/>
      <c r="H2773" s="351"/>
      <c r="I2773" s="351"/>
    </row>
    <row r="2774" spans="2:9" x14ac:dyDescent="0.25">
      <c r="B2774" s="351"/>
      <c r="C2774" s="351"/>
      <c r="D2774" s="351"/>
      <c r="E2774" s="351"/>
      <c r="F2774" s="351"/>
      <c r="G2774" s="351"/>
      <c r="H2774" s="351"/>
      <c r="I2774" s="351"/>
    </row>
    <row r="2775" spans="2:9" x14ac:dyDescent="0.25">
      <c r="B2775" s="351"/>
      <c r="C2775" s="351"/>
      <c r="D2775" s="351"/>
      <c r="E2775" s="351"/>
      <c r="F2775" s="351"/>
      <c r="G2775" s="351"/>
      <c r="H2775" s="351"/>
      <c r="I2775" s="351"/>
    </row>
    <row r="2776" spans="2:9" x14ac:dyDescent="0.25">
      <c r="B2776" s="351"/>
      <c r="C2776" s="351"/>
      <c r="D2776" s="351"/>
      <c r="E2776" s="351"/>
      <c r="F2776" s="351"/>
      <c r="G2776" s="351"/>
      <c r="H2776" s="351"/>
      <c r="I2776" s="351"/>
    </row>
    <row r="2777" spans="2:9" x14ac:dyDescent="0.25">
      <c r="B2777" s="351"/>
      <c r="C2777" s="351"/>
      <c r="D2777" s="351"/>
      <c r="E2777" s="351"/>
      <c r="F2777" s="351"/>
      <c r="G2777" s="351"/>
      <c r="H2777" s="351"/>
      <c r="I2777" s="351"/>
    </row>
    <row r="2778" spans="2:9" x14ac:dyDescent="0.25">
      <c r="B2778" s="351"/>
      <c r="C2778" s="351"/>
      <c r="D2778" s="351"/>
      <c r="E2778" s="351"/>
      <c r="F2778" s="351"/>
      <c r="G2778" s="351"/>
      <c r="H2778" s="351"/>
      <c r="I2778" s="351"/>
    </row>
    <row r="2779" spans="2:9" x14ac:dyDescent="0.25">
      <c r="B2779" s="351"/>
      <c r="C2779" s="351"/>
      <c r="D2779" s="351"/>
      <c r="E2779" s="351"/>
      <c r="F2779" s="351"/>
      <c r="G2779" s="351"/>
      <c r="H2779" s="351"/>
      <c r="I2779" s="351"/>
    </row>
    <row r="2780" spans="2:9" x14ac:dyDescent="0.25">
      <c r="B2780" s="351"/>
      <c r="C2780" s="351"/>
      <c r="D2780" s="351"/>
      <c r="E2780" s="351"/>
      <c r="F2780" s="351"/>
      <c r="G2780" s="351"/>
      <c r="H2780" s="351"/>
      <c r="I2780" s="351"/>
    </row>
    <row r="2781" spans="2:9" x14ac:dyDescent="0.25">
      <c r="B2781" s="351"/>
      <c r="C2781" s="351"/>
      <c r="D2781" s="351"/>
      <c r="E2781" s="351"/>
      <c r="F2781" s="351"/>
      <c r="G2781" s="351"/>
      <c r="H2781" s="351"/>
      <c r="I2781" s="351"/>
    </row>
    <row r="2782" spans="2:9" x14ac:dyDescent="0.25">
      <c r="B2782" s="351"/>
      <c r="C2782" s="351"/>
      <c r="D2782" s="351"/>
      <c r="E2782" s="351"/>
      <c r="F2782" s="351"/>
      <c r="G2782" s="351"/>
      <c r="H2782" s="351"/>
      <c r="I2782" s="351"/>
    </row>
    <row r="2783" spans="2:9" x14ac:dyDescent="0.25">
      <c r="B2783" s="351"/>
      <c r="C2783" s="351"/>
      <c r="D2783" s="351"/>
      <c r="E2783" s="351"/>
      <c r="F2783" s="351"/>
      <c r="G2783" s="351"/>
      <c r="H2783" s="351"/>
      <c r="I2783" s="351"/>
    </row>
    <row r="2784" spans="2:9" x14ac:dyDescent="0.25">
      <c r="B2784" s="351"/>
      <c r="C2784" s="351"/>
      <c r="D2784" s="351"/>
      <c r="E2784" s="351"/>
      <c r="F2784" s="351"/>
      <c r="G2784" s="351"/>
      <c r="H2784" s="351"/>
      <c r="I2784" s="351"/>
    </row>
    <row r="2785" spans="2:9" x14ac:dyDescent="0.25">
      <c r="B2785" s="351"/>
      <c r="C2785" s="351"/>
      <c r="D2785" s="351"/>
      <c r="E2785" s="351"/>
      <c r="F2785" s="351"/>
      <c r="G2785" s="351"/>
      <c r="H2785" s="351"/>
      <c r="I2785" s="351"/>
    </row>
    <row r="2786" spans="2:9" x14ac:dyDescent="0.25">
      <c r="B2786" s="351"/>
      <c r="C2786" s="351"/>
      <c r="D2786" s="351"/>
      <c r="E2786" s="351"/>
      <c r="F2786" s="351"/>
      <c r="G2786" s="351"/>
      <c r="H2786" s="351"/>
      <c r="I2786" s="351"/>
    </row>
    <row r="2787" spans="2:9" x14ac:dyDescent="0.25">
      <c r="B2787" s="351"/>
      <c r="C2787" s="351"/>
      <c r="D2787" s="351"/>
      <c r="E2787" s="351"/>
      <c r="F2787" s="351"/>
      <c r="G2787" s="351"/>
      <c r="H2787" s="351"/>
      <c r="I2787" s="351"/>
    </row>
    <row r="2788" spans="2:9" x14ac:dyDescent="0.25">
      <c r="B2788" s="351"/>
      <c r="C2788" s="351"/>
      <c r="D2788" s="351"/>
      <c r="E2788" s="351"/>
      <c r="F2788" s="351"/>
      <c r="G2788" s="351"/>
      <c r="H2788" s="351"/>
      <c r="I2788" s="351"/>
    </row>
    <row r="2789" spans="2:9" x14ac:dyDescent="0.25">
      <c r="B2789" s="351"/>
      <c r="C2789" s="351"/>
      <c r="D2789" s="351"/>
      <c r="E2789" s="351"/>
      <c r="F2789" s="351"/>
      <c r="G2789" s="351"/>
      <c r="H2789" s="351"/>
      <c r="I2789" s="351"/>
    </row>
    <row r="2790" spans="2:9" x14ac:dyDescent="0.25">
      <c r="B2790" s="351"/>
      <c r="C2790" s="351"/>
      <c r="D2790" s="351"/>
      <c r="E2790" s="351"/>
      <c r="F2790" s="351"/>
      <c r="G2790" s="351"/>
      <c r="H2790" s="351"/>
      <c r="I2790" s="351"/>
    </row>
    <row r="2791" spans="2:9" x14ac:dyDescent="0.25">
      <c r="B2791" s="351"/>
      <c r="C2791" s="351"/>
      <c r="D2791" s="351"/>
      <c r="E2791" s="351"/>
      <c r="F2791" s="351"/>
      <c r="G2791" s="351"/>
      <c r="H2791" s="351"/>
      <c r="I2791" s="351"/>
    </row>
    <row r="2792" spans="2:9" x14ac:dyDescent="0.25">
      <c r="B2792" s="351"/>
      <c r="C2792" s="351"/>
      <c r="D2792" s="351"/>
      <c r="E2792" s="351"/>
      <c r="F2792" s="351"/>
      <c r="G2792" s="351"/>
      <c r="H2792" s="351"/>
      <c r="I2792" s="351"/>
    </row>
    <row r="2793" spans="2:9" x14ac:dyDescent="0.25">
      <c r="B2793" s="351"/>
      <c r="C2793" s="351"/>
      <c r="D2793" s="351"/>
      <c r="E2793" s="351"/>
      <c r="F2793" s="351"/>
      <c r="G2793" s="351"/>
      <c r="H2793" s="351"/>
      <c r="I2793" s="351"/>
    </row>
    <row r="2794" spans="2:9" x14ac:dyDescent="0.25">
      <c r="B2794" s="351"/>
      <c r="C2794" s="351"/>
      <c r="D2794" s="351"/>
      <c r="E2794" s="351"/>
      <c r="F2794" s="351"/>
      <c r="G2794" s="351"/>
      <c r="H2794" s="351"/>
      <c r="I2794" s="351"/>
    </row>
    <row r="2795" spans="2:9" x14ac:dyDescent="0.25">
      <c r="B2795" s="351"/>
      <c r="C2795" s="351"/>
      <c r="D2795" s="351"/>
      <c r="E2795" s="351"/>
      <c r="F2795" s="351"/>
      <c r="G2795" s="351"/>
      <c r="H2795" s="351"/>
      <c r="I2795" s="351"/>
    </row>
    <row r="2796" spans="2:9" x14ac:dyDescent="0.25">
      <c r="B2796" s="351"/>
      <c r="C2796" s="351"/>
      <c r="D2796" s="351"/>
      <c r="E2796" s="351"/>
      <c r="F2796" s="351"/>
      <c r="G2796" s="351"/>
      <c r="H2796" s="351"/>
      <c r="I2796" s="351"/>
    </row>
    <row r="2797" spans="2:9" x14ac:dyDescent="0.25">
      <c r="B2797" s="351"/>
      <c r="C2797" s="351"/>
      <c r="D2797" s="351"/>
      <c r="E2797" s="351"/>
      <c r="F2797" s="351"/>
      <c r="G2797" s="351"/>
      <c r="H2797" s="351"/>
      <c r="I2797" s="351"/>
    </row>
    <row r="2798" spans="2:9" x14ac:dyDescent="0.25">
      <c r="B2798" s="351"/>
      <c r="C2798" s="351"/>
      <c r="D2798" s="351"/>
      <c r="E2798" s="351"/>
      <c r="F2798" s="351"/>
      <c r="G2798" s="351"/>
      <c r="H2798" s="351"/>
      <c r="I2798" s="351"/>
    </row>
    <row r="2799" spans="2:9" x14ac:dyDescent="0.25">
      <c r="B2799" s="351"/>
      <c r="C2799" s="351"/>
      <c r="D2799" s="351"/>
      <c r="E2799" s="351"/>
      <c r="F2799" s="351"/>
      <c r="G2799" s="351"/>
      <c r="H2799" s="351"/>
      <c r="I2799" s="351"/>
    </row>
    <row r="2800" spans="2:9" x14ac:dyDescent="0.25">
      <c r="B2800" s="351"/>
      <c r="C2800" s="351"/>
      <c r="D2800" s="351"/>
      <c r="E2800" s="351"/>
      <c r="F2800" s="351"/>
      <c r="G2800" s="351"/>
      <c r="H2800" s="351"/>
      <c r="I2800" s="351"/>
    </row>
    <row r="2801" spans="2:9" x14ac:dyDescent="0.25">
      <c r="B2801" s="351"/>
      <c r="C2801" s="351"/>
      <c r="D2801" s="351"/>
      <c r="E2801" s="351"/>
      <c r="F2801" s="351"/>
      <c r="G2801" s="351"/>
      <c r="H2801" s="351"/>
      <c r="I2801" s="351"/>
    </row>
    <row r="2802" spans="2:9" x14ac:dyDescent="0.25">
      <c r="B2802" s="351"/>
      <c r="C2802" s="351"/>
      <c r="D2802" s="351"/>
      <c r="E2802" s="351"/>
      <c r="F2802" s="351"/>
      <c r="G2802" s="351"/>
      <c r="H2802" s="351"/>
      <c r="I2802" s="351"/>
    </row>
    <row r="2803" spans="2:9" x14ac:dyDescent="0.25">
      <c r="B2803" s="351"/>
      <c r="C2803" s="351"/>
      <c r="D2803" s="351"/>
      <c r="E2803" s="351"/>
      <c r="F2803" s="351"/>
      <c r="G2803" s="351"/>
      <c r="H2803" s="351"/>
      <c r="I2803" s="351"/>
    </row>
    <row r="2804" spans="2:9" x14ac:dyDescent="0.25">
      <c r="B2804" s="351"/>
      <c r="C2804" s="351"/>
      <c r="D2804" s="351"/>
      <c r="E2804" s="351"/>
      <c r="F2804" s="351"/>
      <c r="G2804" s="351"/>
      <c r="H2804" s="351"/>
      <c r="I2804" s="351"/>
    </row>
    <row r="2805" spans="2:9" x14ac:dyDescent="0.25">
      <c r="B2805" s="351"/>
      <c r="C2805" s="351"/>
      <c r="D2805" s="351"/>
      <c r="E2805" s="351"/>
      <c r="F2805" s="351"/>
      <c r="G2805" s="351"/>
      <c r="H2805" s="351"/>
      <c r="I2805" s="351"/>
    </row>
    <row r="2806" spans="2:9" x14ac:dyDescent="0.25">
      <c r="B2806" s="351"/>
      <c r="C2806" s="351"/>
      <c r="D2806" s="351"/>
      <c r="E2806" s="351"/>
      <c r="F2806" s="351"/>
      <c r="G2806" s="351"/>
      <c r="H2806" s="351"/>
      <c r="I2806" s="351"/>
    </row>
    <row r="2807" spans="2:9" x14ac:dyDescent="0.25">
      <c r="B2807" s="351"/>
      <c r="C2807" s="351"/>
      <c r="D2807" s="351"/>
      <c r="E2807" s="351"/>
      <c r="F2807" s="351"/>
      <c r="G2807" s="351"/>
      <c r="H2807" s="351"/>
      <c r="I2807" s="351"/>
    </row>
    <row r="2808" spans="2:9" x14ac:dyDescent="0.25">
      <c r="B2808" s="351"/>
      <c r="C2808" s="351"/>
      <c r="D2808" s="351"/>
      <c r="E2808" s="351"/>
      <c r="F2808" s="351"/>
      <c r="G2808" s="351"/>
      <c r="H2808" s="351"/>
      <c r="I2808" s="351"/>
    </row>
    <row r="2809" spans="2:9" x14ac:dyDescent="0.25">
      <c r="B2809" s="351"/>
      <c r="C2809" s="351"/>
      <c r="D2809" s="351"/>
      <c r="E2809" s="351"/>
      <c r="F2809" s="351"/>
      <c r="G2809" s="351"/>
      <c r="H2809" s="351"/>
      <c r="I2809" s="351"/>
    </row>
    <row r="2810" spans="2:9" x14ac:dyDescent="0.25">
      <c r="B2810" s="351"/>
      <c r="C2810" s="351"/>
      <c r="D2810" s="351"/>
      <c r="E2810" s="351"/>
      <c r="F2810" s="351"/>
      <c r="G2810" s="351"/>
      <c r="H2810" s="351"/>
      <c r="I2810" s="351"/>
    </row>
    <row r="2811" spans="2:9" x14ac:dyDescent="0.25">
      <c r="B2811" s="351"/>
      <c r="C2811" s="351"/>
      <c r="D2811" s="351"/>
      <c r="E2811" s="351"/>
      <c r="F2811" s="351"/>
      <c r="G2811" s="351"/>
      <c r="H2811" s="351"/>
      <c r="I2811" s="351"/>
    </row>
    <row r="2812" spans="2:9" x14ac:dyDescent="0.25">
      <c r="B2812" s="351"/>
      <c r="C2812" s="351"/>
      <c r="D2812" s="351"/>
      <c r="E2812" s="351"/>
      <c r="F2812" s="351"/>
      <c r="G2812" s="351"/>
      <c r="H2812" s="351"/>
      <c r="I2812" s="351"/>
    </row>
    <row r="2813" spans="2:9" x14ac:dyDescent="0.25">
      <c r="B2813" s="351"/>
      <c r="C2813" s="351"/>
      <c r="D2813" s="351"/>
      <c r="E2813" s="351"/>
      <c r="F2813" s="351"/>
      <c r="G2813" s="351"/>
      <c r="H2813" s="351"/>
      <c r="I2813" s="351"/>
    </row>
    <row r="2814" spans="2:9" x14ac:dyDescent="0.25">
      <c r="B2814" s="351"/>
      <c r="C2814" s="351"/>
      <c r="D2814" s="351"/>
      <c r="E2814" s="351"/>
      <c r="F2814" s="351"/>
      <c r="G2814" s="351"/>
      <c r="H2814" s="351"/>
      <c r="I2814" s="351"/>
    </row>
    <row r="2815" spans="2:9" x14ac:dyDescent="0.25">
      <c r="B2815" s="351"/>
      <c r="C2815" s="351"/>
      <c r="D2815" s="351"/>
      <c r="E2815" s="351"/>
      <c r="F2815" s="351"/>
      <c r="G2815" s="351"/>
      <c r="H2815" s="351"/>
      <c r="I2815" s="351"/>
    </row>
    <row r="2816" spans="2:9" x14ac:dyDescent="0.25">
      <c r="B2816" s="351"/>
      <c r="C2816" s="351"/>
      <c r="D2816" s="351"/>
      <c r="E2816" s="351"/>
      <c r="F2816" s="351"/>
      <c r="G2816" s="351"/>
      <c r="H2816" s="351"/>
      <c r="I2816" s="351"/>
    </row>
    <row r="2817" spans="2:9" x14ac:dyDescent="0.25">
      <c r="B2817" s="351"/>
      <c r="C2817" s="351"/>
      <c r="D2817" s="351"/>
      <c r="E2817" s="351"/>
      <c r="F2817" s="351"/>
      <c r="G2817" s="351"/>
      <c r="H2817" s="351"/>
      <c r="I2817" s="351"/>
    </row>
    <row r="2818" spans="2:9" x14ac:dyDescent="0.25">
      <c r="B2818" s="351"/>
      <c r="C2818" s="351"/>
      <c r="D2818" s="351"/>
      <c r="E2818" s="351"/>
      <c r="F2818" s="351"/>
      <c r="G2818" s="351"/>
      <c r="H2818" s="351"/>
      <c r="I2818" s="351"/>
    </row>
    <row r="2819" spans="2:9" x14ac:dyDescent="0.25">
      <c r="B2819" s="351"/>
      <c r="C2819" s="351"/>
      <c r="D2819" s="351"/>
      <c r="E2819" s="351"/>
      <c r="F2819" s="351"/>
      <c r="G2819" s="351"/>
      <c r="H2819" s="351"/>
      <c r="I2819" s="351"/>
    </row>
    <row r="2820" spans="2:9" x14ac:dyDescent="0.25">
      <c r="B2820" s="351"/>
      <c r="C2820" s="351"/>
      <c r="D2820" s="351"/>
      <c r="E2820" s="351"/>
      <c r="F2820" s="351"/>
      <c r="G2820" s="351"/>
      <c r="H2820" s="351"/>
      <c r="I2820" s="351"/>
    </row>
    <row r="2821" spans="2:9" x14ac:dyDescent="0.25">
      <c r="B2821" s="351"/>
      <c r="C2821" s="351"/>
      <c r="D2821" s="351"/>
      <c r="E2821" s="351"/>
      <c r="F2821" s="351"/>
      <c r="G2821" s="351"/>
      <c r="H2821" s="351"/>
      <c r="I2821" s="351"/>
    </row>
    <row r="2822" spans="2:9" x14ac:dyDescent="0.25">
      <c r="B2822" s="351"/>
      <c r="C2822" s="351"/>
      <c r="D2822" s="351"/>
      <c r="E2822" s="351"/>
      <c r="F2822" s="351"/>
      <c r="G2822" s="351"/>
      <c r="H2822" s="351"/>
      <c r="I2822" s="351"/>
    </row>
    <row r="2823" spans="2:9" x14ac:dyDescent="0.25">
      <c r="B2823" s="351"/>
      <c r="C2823" s="351"/>
      <c r="D2823" s="351"/>
      <c r="E2823" s="351"/>
      <c r="F2823" s="351"/>
      <c r="G2823" s="351"/>
      <c r="H2823" s="351"/>
      <c r="I2823" s="351"/>
    </row>
    <row r="2824" spans="2:9" x14ac:dyDescent="0.25">
      <c r="B2824" s="351"/>
      <c r="C2824" s="351"/>
      <c r="D2824" s="351"/>
      <c r="E2824" s="351"/>
      <c r="F2824" s="351"/>
      <c r="G2824" s="351"/>
      <c r="H2824" s="351"/>
      <c r="I2824" s="351"/>
    </row>
    <row r="2825" spans="2:9" x14ac:dyDescent="0.25">
      <c r="B2825" s="351"/>
      <c r="C2825" s="351"/>
      <c r="D2825" s="351"/>
      <c r="E2825" s="351"/>
      <c r="F2825" s="351"/>
      <c r="G2825" s="351"/>
      <c r="H2825" s="351"/>
      <c r="I2825" s="351"/>
    </row>
    <row r="2826" spans="2:9" x14ac:dyDescent="0.25">
      <c r="B2826" s="351"/>
      <c r="C2826" s="351"/>
      <c r="D2826" s="351"/>
      <c r="E2826" s="351"/>
      <c r="F2826" s="351"/>
      <c r="G2826" s="351"/>
      <c r="H2826" s="351"/>
      <c r="I2826" s="351"/>
    </row>
    <row r="2827" spans="2:9" x14ac:dyDescent="0.25">
      <c r="B2827" s="351"/>
      <c r="C2827" s="351"/>
      <c r="D2827" s="351"/>
      <c r="E2827" s="351"/>
      <c r="F2827" s="351"/>
      <c r="G2827" s="351"/>
      <c r="H2827" s="351"/>
      <c r="I2827" s="351"/>
    </row>
    <row r="2828" spans="2:9" x14ac:dyDescent="0.25">
      <c r="B2828" s="351"/>
      <c r="C2828" s="351"/>
      <c r="D2828" s="351"/>
      <c r="E2828" s="351"/>
      <c r="F2828" s="351"/>
      <c r="G2828" s="351"/>
      <c r="H2828" s="351"/>
      <c r="I2828" s="351"/>
    </row>
    <row r="2829" spans="2:9" x14ac:dyDescent="0.25">
      <c r="B2829" s="351"/>
      <c r="C2829" s="351"/>
      <c r="D2829" s="351"/>
      <c r="E2829" s="351"/>
      <c r="F2829" s="351"/>
      <c r="G2829" s="351"/>
      <c r="H2829" s="351"/>
      <c r="I2829" s="351"/>
    </row>
    <row r="2830" spans="2:9" x14ac:dyDescent="0.25">
      <c r="B2830" s="351"/>
      <c r="C2830" s="351"/>
      <c r="D2830" s="351"/>
      <c r="E2830" s="351"/>
      <c r="F2830" s="351"/>
      <c r="G2830" s="351"/>
      <c r="H2830" s="351"/>
      <c r="I2830" s="351"/>
    </row>
    <row r="2831" spans="2:9" x14ac:dyDescent="0.25">
      <c r="B2831" s="351"/>
      <c r="C2831" s="351"/>
      <c r="D2831" s="351"/>
      <c r="E2831" s="351"/>
      <c r="F2831" s="351"/>
      <c r="G2831" s="351"/>
      <c r="H2831" s="351"/>
      <c r="I2831" s="351"/>
    </row>
    <row r="2832" spans="2:9" x14ac:dyDescent="0.25">
      <c r="B2832" s="351"/>
      <c r="C2832" s="351"/>
      <c r="D2832" s="351"/>
      <c r="E2832" s="351"/>
      <c r="F2832" s="351"/>
      <c r="G2832" s="351"/>
      <c r="H2832" s="351"/>
      <c r="I2832" s="351"/>
    </row>
    <row r="2833" spans="2:9" x14ac:dyDescent="0.25">
      <c r="B2833" s="351"/>
      <c r="C2833" s="351"/>
      <c r="D2833" s="351"/>
      <c r="E2833" s="351"/>
      <c r="F2833" s="351"/>
      <c r="G2833" s="351"/>
      <c r="H2833" s="351"/>
      <c r="I2833" s="351"/>
    </row>
    <row r="2834" spans="2:9" x14ac:dyDescent="0.25">
      <c r="B2834" s="351"/>
      <c r="C2834" s="351"/>
      <c r="D2834" s="351"/>
      <c r="E2834" s="351"/>
      <c r="F2834" s="351"/>
      <c r="G2834" s="351"/>
      <c r="H2834" s="351"/>
      <c r="I2834" s="351"/>
    </row>
    <row r="2835" spans="2:9" x14ac:dyDescent="0.25">
      <c r="B2835" s="351"/>
      <c r="C2835" s="351"/>
      <c r="D2835" s="351"/>
      <c r="E2835" s="351"/>
      <c r="F2835" s="351"/>
      <c r="G2835" s="351"/>
      <c r="H2835" s="351"/>
      <c r="I2835" s="351"/>
    </row>
    <row r="2836" spans="2:9" x14ac:dyDescent="0.25">
      <c r="B2836" s="351"/>
      <c r="C2836" s="351"/>
      <c r="D2836" s="351"/>
      <c r="E2836" s="351"/>
      <c r="F2836" s="351"/>
      <c r="G2836" s="351"/>
      <c r="H2836" s="351"/>
      <c r="I2836" s="351"/>
    </row>
    <row r="2837" spans="2:9" x14ac:dyDescent="0.25">
      <c r="B2837" s="351"/>
      <c r="C2837" s="351"/>
      <c r="D2837" s="351"/>
      <c r="E2837" s="351"/>
      <c r="F2837" s="351"/>
      <c r="G2837" s="351"/>
      <c r="H2837" s="351"/>
      <c r="I2837" s="351"/>
    </row>
    <row r="2838" spans="2:9" x14ac:dyDescent="0.25">
      <c r="B2838" s="351"/>
      <c r="C2838" s="351"/>
      <c r="D2838" s="351"/>
      <c r="E2838" s="351"/>
      <c r="F2838" s="351"/>
      <c r="G2838" s="351"/>
      <c r="H2838" s="351"/>
      <c r="I2838" s="351"/>
    </row>
    <row r="2839" spans="2:9" x14ac:dyDescent="0.25">
      <c r="B2839" s="351"/>
      <c r="C2839" s="351"/>
      <c r="D2839" s="351"/>
      <c r="E2839" s="351"/>
      <c r="F2839" s="351"/>
      <c r="G2839" s="351"/>
      <c r="H2839" s="351"/>
      <c r="I2839" s="351"/>
    </row>
    <row r="2840" spans="2:9" x14ac:dyDescent="0.25">
      <c r="B2840" s="351"/>
      <c r="C2840" s="351"/>
      <c r="D2840" s="351"/>
      <c r="E2840" s="351"/>
      <c r="F2840" s="351"/>
      <c r="G2840" s="351"/>
      <c r="H2840" s="351"/>
      <c r="I2840" s="351"/>
    </row>
    <row r="2841" spans="2:9" x14ac:dyDescent="0.25">
      <c r="B2841" s="351"/>
      <c r="C2841" s="351"/>
      <c r="D2841" s="351"/>
      <c r="E2841" s="351"/>
      <c r="F2841" s="351"/>
      <c r="G2841" s="351"/>
      <c r="H2841" s="351"/>
      <c r="I2841" s="351"/>
    </row>
    <row r="2842" spans="2:9" x14ac:dyDescent="0.25">
      <c r="B2842" s="351"/>
      <c r="C2842" s="351"/>
      <c r="D2842" s="351"/>
      <c r="E2842" s="351"/>
      <c r="F2842" s="351"/>
      <c r="G2842" s="351"/>
      <c r="H2842" s="351"/>
      <c r="I2842" s="351"/>
    </row>
    <row r="2843" spans="2:9" x14ac:dyDescent="0.25">
      <c r="B2843" s="351"/>
      <c r="C2843" s="351"/>
      <c r="D2843" s="351"/>
      <c r="E2843" s="351"/>
      <c r="F2843" s="351"/>
      <c r="G2843" s="351"/>
      <c r="H2843" s="351"/>
      <c r="I2843" s="351"/>
    </row>
    <row r="2844" spans="2:9" x14ac:dyDescent="0.25">
      <c r="B2844" s="351"/>
      <c r="C2844" s="351"/>
      <c r="D2844" s="351"/>
      <c r="E2844" s="351"/>
      <c r="F2844" s="351"/>
      <c r="G2844" s="351"/>
      <c r="H2844" s="351"/>
      <c r="I2844" s="351"/>
    </row>
    <row r="2845" spans="2:9" x14ac:dyDescent="0.25">
      <c r="B2845" s="351"/>
      <c r="C2845" s="351"/>
      <c r="D2845" s="351"/>
      <c r="E2845" s="351"/>
      <c r="F2845" s="351"/>
      <c r="G2845" s="351"/>
      <c r="H2845" s="351"/>
      <c r="I2845" s="351"/>
    </row>
    <row r="2846" spans="2:9" x14ac:dyDescent="0.25">
      <c r="B2846" s="351"/>
      <c r="C2846" s="351"/>
      <c r="D2846" s="351"/>
      <c r="E2846" s="351"/>
      <c r="F2846" s="351"/>
      <c r="G2846" s="351"/>
      <c r="H2846" s="351"/>
      <c r="I2846" s="351"/>
    </row>
    <row r="2847" spans="2:9" x14ac:dyDescent="0.25">
      <c r="B2847" s="351"/>
      <c r="C2847" s="351"/>
      <c r="D2847" s="351"/>
      <c r="E2847" s="351"/>
      <c r="F2847" s="351"/>
      <c r="G2847" s="351"/>
      <c r="H2847" s="351"/>
      <c r="I2847" s="351"/>
    </row>
    <row r="2848" spans="2:9" x14ac:dyDescent="0.25">
      <c r="B2848" s="351"/>
      <c r="C2848" s="351"/>
      <c r="D2848" s="351"/>
      <c r="E2848" s="351"/>
      <c r="F2848" s="351"/>
      <c r="G2848" s="351"/>
      <c r="H2848" s="351"/>
      <c r="I2848" s="351"/>
    </row>
    <row r="2849" spans="2:9" x14ac:dyDescent="0.25">
      <c r="B2849" s="351"/>
      <c r="C2849" s="351"/>
      <c r="D2849" s="351"/>
      <c r="E2849" s="351"/>
      <c r="F2849" s="351"/>
      <c r="G2849" s="351"/>
      <c r="H2849" s="351"/>
      <c r="I2849" s="351"/>
    </row>
    <row r="2850" spans="2:9" x14ac:dyDescent="0.25">
      <c r="B2850" s="351"/>
      <c r="C2850" s="351"/>
      <c r="D2850" s="351"/>
      <c r="E2850" s="351"/>
      <c r="F2850" s="351"/>
      <c r="G2850" s="351"/>
      <c r="H2850" s="351"/>
      <c r="I2850" s="351"/>
    </row>
    <row r="2851" spans="2:9" x14ac:dyDescent="0.25">
      <c r="B2851" s="351"/>
      <c r="C2851" s="351"/>
      <c r="D2851" s="351"/>
      <c r="E2851" s="351"/>
      <c r="F2851" s="351"/>
      <c r="G2851" s="351"/>
      <c r="H2851" s="351"/>
      <c r="I2851" s="351"/>
    </row>
    <row r="2852" spans="2:9" x14ac:dyDescent="0.25">
      <c r="B2852" s="351"/>
      <c r="C2852" s="351"/>
      <c r="D2852" s="351"/>
      <c r="E2852" s="351"/>
      <c r="F2852" s="351"/>
      <c r="G2852" s="351"/>
      <c r="H2852" s="351"/>
      <c r="I2852" s="351"/>
    </row>
    <row r="2853" spans="2:9" x14ac:dyDescent="0.25">
      <c r="B2853" s="351"/>
      <c r="C2853" s="351"/>
      <c r="D2853" s="351"/>
      <c r="E2853" s="351"/>
      <c r="F2853" s="351"/>
      <c r="G2853" s="351"/>
      <c r="H2853" s="351"/>
      <c r="I2853" s="351"/>
    </row>
    <row r="2854" spans="2:9" x14ac:dyDescent="0.25">
      <c r="B2854" s="351"/>
      <c r="C2854" s="351"/>
      <c r="D2854" s="351"/>
      <c r="E2854" s="351"/>
      <c r="F2854" s="351"/>
      <c r="G2854" s="351"/>
      <c r="H2854" s="351"/>
      <c r="I2854" s="351"/>
    </row>
    <row r="2855" spans="2:9" x14ac:dyDescent="0.25">
      <c r="B2855" s="351"/>
      <c r="C2855" s="351"/>
      <c r="D2855" s="351"/>
      <c r="E2855" s="351"/>
      <c r="F2855" s="351"/>
      <c r="G2855" s="351"/>
      <c r="H2855" s="351"/>
      <c r="I2855" s="351"/>
    </row>
    <row r="2856" spans="2:9" x14ac:dyDescent="0.25">
      <c r="B2856" s="351"/>
      <c r="C2856" s="351"/>
      <c r="D2856" s="351"/>
      <c r="E2856" s="351"/>
      <c r="F2856" s="351"/>
      <c r="G2856" s="351"/>
      <c r="H2856" s="351"/>
      <c r="I2856" s="351"/>
    </row>
    <row r="2857" spans="2:9" x14ac:dyDescent="0.25">
      <c r="B2857" s="351"/>
      <c r="C2857" s="351"/>
      <c r="D2857" s="351"/>
      <c r="E2857" s="351"/>
      <c r="F2857" s="351"/>
      <c r="G2857" s="351"/>
      <c r="H2857" s="351"/>
      <c r="I2857" s="351"/>
    </row>
    <row r="2858" spans="2:9" x14ac:dyDescent="0.25">
      <c r="B2858" s="351"/>
      <c r="C2858" s="351"/>
      <c r="D2858" s="351"/>
      <c r="E2858" s="351"/>
      <c r="F2858" s="351"/>
      <c r="G2858" s="351"/>
      <c r="H2858" s="351"/>
      <c r="I2858" s="351"/>
    </row>
    <row r="2859" spans="2:9" x14ac:dyDescent="0.25">
      <c r="B2859" s="351"/>
      <c r="C2859" s="351"/>
      <c r="D2859" s="351"/>
      <c r="E2859" s="351"/>
      <c r="F2859" s="351"/>
      <c r="G2859" s="351"/>
      <c r="H2859" s="351"/>
      <c r="I2859" s="351"/>
    </row>
    <row r="2860" spans="2:9" x14ac:dyDescent="0.25">
      <c r="B2860" s="351"/>
      <c r="C2860" s="351"/>
      <c r="D2860" s="351"/>
      <c r="E2860" s="351"/>
      <c r="F2860" s="351"/>
      <c r="G2860" s="351"/>
      <c r="H2860" s="351"/>
      <c r="I2860" s="351"/>
    </row>
    <row r="2861" spans="2:9" x14ac:dyDescent="0.25">
      <c r="B2861" s="351"/>
      <c r="C2861" s="351"/>
      <c r="D2861" s="351"/>
      <c r="E2861" s="351"/>
      <c r="F2861" s="351"/>
      <c r="G2861" s="351"/>
      <c r="H2861" s="351"/>
      <c r="I2861" s="351"/>
    </row>
    <row r="2862" spans="2:9" x14ac:dyDescent="0.25">
      <c r="B2862" s="351"/>
      <c r="C2862" s="351"/>
      <c r="D2862" s="351"/>
      <c r="E2862" s="351"/>
      <c r="F2862" s="351"/>
      <c r="G2862" s="351"/>
      <c r="H2862" s="351"/>
      <c r="I2862" s="351"/>
    </row>
    <row r="2863" spans="2:9" x14ac:dyDescent="0.25">
      <c r="B2863" s="351"/>
      <c r="C2863" s="351"/>
      <c r="D2863" s="351"/>
      <c r="E2863" s="351"/>
      <c r="F2863" s="351"/>
      <c r="G2863" s="351"/>
      <c r="H2863" s="351"/>
      <c r="I2863" s="351"/>
    </row>
    <row r="2864" spans="2:9" x14ac:dyDescent="0.25">
      <c r="B2864" s="351"/>
      <c r="C2864" s="351"/>
      <c r="D2864" s="351"/>
      <c r="E2864" s="351"/>
      <c r="F2864" s="351"/>
      <c r="G2864" s="351"/>
      <c r="H2864" s="351"/>
      <c r="I2864" s="351"/>
    </row>
    <row r="2865" spans="2:9" x14ac:dyDescent="0.25">
      <c r="B2865" s="351"/>
      <c r="C2865" s="351"/>
      <c r="D2865" s="351"/>
      <c r="E2865" s="351"/>
      <c r="F2865" s="351"/>
      <c r="G2865" s="351"/>
      <c r="H2865" s="351"/>
      <c r="I2865" s="351"/>
    </row>
    <row r="2866" spans="2:9" x14ac:dyDescent="0.25">
      <c r="B2866" s="351"/>
      <c r="C2866" s="351"/>
      <c r="D2866" s="351"/>
      <c r="E2866" s="351"/>
      <c r="F2866" s="351"/>
      <c r="G2866" s="351"/>
      <c r="H2866" s="351"/>
      <c r="I2866" s="351"/>
    </row>
    <row r="2867" spans="2:9" x14ac:dyDescent="0.25">
      <c r="B2867" s="351"/>
      <c r="C2867" s="351"/>
      <c r="D2867" s="351"/>
      <c r="E2867" s="351"/>
      <c r="F2867" s="351"/>
      <c r="G2867" s="351"/>
      <c r="H2867" s="351"/>
      <c r="I2867" s="351"/>
    </row>
    <row r="2868" spans="2:9" x14ac:dyDescent="0.25">
      <c r="B2868" s="351"/>
      <c r="C2868" s="351"/>
      <c r="D2868" s="351"/>
      <c r="E2868" s="351"/>
      <c r="F2868" s="351"/>
      <c r="G2868" s="351"/>
      <c r="H2868" s="351"/>
      <c r="I2868" s="351"/>
    </row>
    <row r="2869" spans="2:9" x14ac:dyDescent="0.25">
      <c r="B2869" s="351"/>
      <c r="C2869" s="351"/>
      <c r="D2869" s="351"/>
      <c r="E2869" s="351"/>
      <c r="F2869" s="351"/>
      <c r="G2869" s="351"/>
      <c r="H2869" s="351"/>
      <c r="I2869" s="351"/>
    </row>
    <row r="2870" spans="2:9" x14ac:dyDescent="0.25">
      <c r="B2870" s="351"/>
      <c r="C2870" s="351"/>
      <c r="D2870" s="351"/>
      <c r="E2870" s="351"/>
      <c r="F2870" s="351"/>
      <c r="G2870" s="351"/>
      <c r="H2870" s="351"/>
      <c r="I2870" s="351"/>
    </row>
    <row r="2871" spans="2:9" x14ac:dyDescent="0.25">
      <c r="B2871" s="351"/>
      <c r="C2871" s="351"/>
      <c r="D2871" s="351"/>
      <c r="E2871" s="351"/>
      <c r="F2871" s="351"/>
      <c r="G2871" s="351"/>
      <c r="H2871" s="351"/>
      <c r="I2871" s="351"/>
    </row>
    <row r="2872" spans="2:9" x14ac:dyDescent="0.25">
      <c r="B2872" s="351"/>
      <c r="C2872" s="351"/>
      <c r="D2872" s="351"/>
      <c r="E2872" s="351"/>
      <c r="F2872" s="351"/>
      <c r="G2872" s="351"/>
      <c r="H2872" s="351"/>
      <c r="I2872" s="351"/>
    </row>
    <row r="2873" spans="2:9" x14ac:dyDescent="0.25">
      <c r="B2873" s="351"/>
      <c r="C2873" s="351"/>
      <c r="D2873" s="351"/>
      <c r="E2873" s="351"/>
      <c r="F2873" s="351"/>
      <c r="G2873" s="351"/>
      <c r="H2873" s="351"/>
      <c r="I2873" s="351"/>
    </row>
    <row r="2874" spans="2:9" x14ac:dyDescent="0.25">
      <c r="B2874" s="351"/>
      <c r="C2874" s="351"/>
      <c r="D2874" s="351"/>
      <c r="E2874" s="351"/>
      <c r="F2874" s="351"/>
      <c r="G2874" s="351"/>
      <c r="H2874" s="351"/>
      <c r="I2874" s="351"/>
    </row>
    <row r="2875" spans="2:9" x14ac:dyDescent="0.25">
      <c r="B2875" s="351"/>
      <c r="C2875" s="351"/>
      <c r="D2875" s="351"/>
      <c r="E2875" s="351"/>
      <c r="F2875" s="351"/>
      <c r="G2875" s="351"/>
      <c r="H2875" s="351"/>
      <c r="I2875" s="351"/>
    </row>
    <row r="2876" spans="2:9" x14ac:dyDescent="0.25">
      <c r="B2876" s="351"/>
      <c r="C2876" s="351"/>
      <c r="D2876" s="351"/>
      <c r="E2876" s="351"/>
      <c r="F2876" s="351"/>
      <c r="G2876" s="351"/>
      <c r="H2876" s="351"/>
      <c r="I2876" s="351"/>
    </row>
    <row r="2877" spans="2:9" x14ac:dyDescent="0.25">
      <c r="B2877" s="351"/>
      <c r="C2877" s="351"/>
      <c r="D2877" s="351"/>
      <c r="E2877" s="351"/>
      <c r="F2877" s="351"/>
      <c r="G2877" s="351"/>
      <c r="H2877" s="351"/>
      <c r="I2877" s="351"/>
    </row>
    <row r="2878" spans="2:9" x14ac:dyDescent="0.25">
      <c r="B2878" s="351"/>
      <c r="C2878" s="351"/>
      <c r="D2878" s="351"/>
      <c r="E2878" s="351"/>
      <c r="F2878" s="351"/>
      <c r="G2878" s="351"/>
      <c r="H2878" s="351"/>
      <c r="I2878" s="351"/>
    </row>
    <row r="2879" spans="2:9" x14ac:dyDescent="0.25">
      <c r="B2879" s="351"/>
      <c r="C2879" s="351"/>
      <c r="D2879" s="351"/>
      <c r="E2879" s="351"/>
      <c r="F2879" s="351"/>
      <c r="G2879" s="351"/>
      <c r="H2879" s="351"/>
      <c r="I2879" s="351"/>
    </row>
    <row r="2880" spans="2:9" x14ac:dyDescent="0.25">
      <c r="B2880" s="351"/>
      <c r="C2880" s="351"/>
      <c r="D2880" s="351"/>
      <c r="E2880" s="351"/>
      <c r="F2880" s="351"/>
      <c r="G2880" s="351"/>
      <c r="H2880" s="351"/>
      <c r="I2880" s="351"/>
    </row>
    <row r="2881" spans="2:9" x14ac:dyDescent="0.25">
      <c r="B2881" s="351"/>
      <c r="C2881" s="351"/>
      <c r="D2881" s="351"/>
      <c r="E2881" s="351"/>
      <c r="F2881" s="351"/>
      <c r="G2881" s="351"/>
      <c r="H2881" s="351"/>
      <c r="I2881" s="351"/>
    </row>
    <row r="2882" spans="2:9" x14ac:dyDescent="0.25">
      <c r="B2882" s="351"/>
      <c r="C2882" s="351"/>
      <c r="D2882" s="351"/>
      <c r="E2882" s="351"/>
      <c r="F2882" s="351"/>
      <c r="G2882" s="351"/>
      <c r="H2882" s="351"/>
      <c r="I2882" s="351"/>
    </row>
    <row r="2883" spans="2:9" x14ac:dyDescent="0.25">
      <c r="B2883" s="351"/>
      <c r="C2883" s="351"/>
      <c r="D2883" s="351"/>
      <c r="E2883" s="351"/>
      <c r="F2883" s="351"/>
      <c r="G2883" s="351"/>
      <c r="H2883" s="351"/>
      <c r="I2883" s="351"/>
    </row>
    <row r="2884" spans="2:9" x14ac:dyDescent="0.25">
      <c r="B2884" s="351"/>
      <c r="C2884" s="351"/>
      <c r="D2884" s="351"/>
      <c r="E2884" s="351"/>
      <c r="F2884" s="351"/>
      <c r="G2884" s="351"/>
      <c r="H2884" s="351"/>
      <c r="I2884" s="351"/>
    </row>
    <row r="2885" spans="2:9" x14ac:dyDescent="0.25">
      <c r="B2885" s="351"/>
      <c r="C2885" s="351"/>
      <c r="D2885" s="351"/>
      <c r="E2885" s="351"/>
      <c r="F2885" s="351"/>
      <c r="G2885" s="351"/>
      <c r="H2885" s="351"/>
      <c r="I2885" s="351"/>
    </row>
    <row r="2886" spans="2:9" x14ac:dyDescent="0.25">
      <c r="B2886" s="351"/>
      <c r="C2886" s="351"/>
      <c r="D2886" s="351"/>
      <c r="E2886" s="351"/>
      <c r="F2886" s="351"/>
      <c r="G2886" s="351"/>
      <c r="H2886" s="351"/>
      <c r="I2886" s="351"/>
    </row>
    <row r="2887" spans="2:9" x14ac:dyDescent="0.25">
      <c r="B2887" s="351"/>
      <c r="C2887" s="351"/>
      <c r="D2887" s="351"/>
      <c r="E2887" s="351"/>
      <c r="F2887" s="351"/>
      <c r="G2887" s="351"/>
      <c r="H2887" s="351"/>
      <c r="I2887" s="351"/>
    </row>
    <row r="2888" spans="2:9" x14ac:dyDescent="0.25">
      <c r="B2888" s="351"/>
      <c r="C2888" s="351"/>
      <c r="D2888" s="351"/>
      <c r="E2888" s="351"/>
      <c r="F2888" s="351"/>
      <c r="G2888" s="351"/>
      <c r="H2888" s="351"/>
      <c r="I2888" s="351"/>
    </row>
    <row r="2889" spans="2:9" x14ac:dyDescent="0.25">
      <c r="B2889" s="351"/>
      <c r="C2889" s="351"/>
      <c r="D2889" s="351"/>
      <c r="E2889" s="351"/>
      <c r="F2889" s="351"/>
      <c r="G2889" s="351"/>
      <c r="H2889" s="351"/>
      <c r="I2889" s="351"/>
    </row>
    <row r="2890" spans="2:9" x14ac:dyDescent="0.25">
      <c r="B2890" s="351"/>
      <c r="C2890" s="351"/>
      <c r="D2890" s="351"/>
      <c r="E2890" s="351"/>
      <c r="F2890" s="351"/>
      <c r="G2890" s="351"/>
      <c r="H2890" s="351"/>
      <c r="I2890" s="351"/>
    </row>
    <row r="2891" spans="2:9" x14ac:dyDescent="0.25">
      <c r="B2891" s="351"/>
      <c r="C2891" s="351"/>
      <c r="D2891" s="351"/>
      <c r="E2891" s="351"/>
      <c r="F2891" s="351"/>
      <c r="G2891" s="351"/>
      <c r="H2891" s="351"/>
      <c r="I2891" s="351"/>
    </row>
    <row r="2892" spans="2:9" x14ac:dyDescent="0.25">
      <c r="B2892" s="351"/>
      <c r="C2892" s="351"/>
      <c r="D2892" s="351"/>
      <c r="E2892" s="351"/>
      <c r="F2892" s="351"/>
      <c r="G2892" s="351"/>
      <c r="H2892" s="351"/>
      <c r="I2892" s="351"/>
    </row>
    <row r="2893" spans="2:9" x14ac:dyDescent="0.25">
      <c r="B2893" s="351"/>
      <c r="C2893" s="351"/>
      <c r="D2893" s="351"/>
      <c r="E2893" s="351"/>
      <c r="F2893" s="351"/>
      <c r="G2893" s="351"/>
      <c r="H2893" s="351"/>
      <c r="I2893" s="351"/>
    </row>
    <row r="2894" spans="2:9" x14ac:dyDescent="0.25">
      <c r="B2894" s="351"/>
      <c r="C2894" s="351"/>
      <c r="D2894" s="351"/>
      <c r="E2894" s="351"/>
      <c r="F2894" s="351"/>
      <c r="G2894" s="351"/>
      <c r="H2894" s="351"/>
      <c r="I2894" s="351"/>
    </row>
    <row r="2895" spans="2:9" x14ac:dyDescent="0.25">
      <c r="B2895" s="351"/>
      <c r="C2895" s="351"/>
      <c r="D2895" s="351"/>
      <c r="E2895" s="351"/>
      <c r="F2895" s="351"/>
      <c r="G2895" s="351"/>
      <c r="H2895" s="351"/>
      <c r="I2895" s="351"/>
    </row>
    <row r="2896" spans="2:9" x14ac:dyDescent="0.25">
      <c r="B2896" s="351"/>
      <c r="C2896" s="351"/>
      <c r="D2896" s="351"/>
      <c r="E2896" s="351"/>
      <c r="F2896" s="351"/>
      <c r="G2896" s="351"/>
      <c r="H2896" s="351"/>
      <c r="I2896" s="351"/>
    </row>
    <row r="2897" spans="2:9" x14ac:dyDescent="0.25">
      <c r="B2897" s="351"/>
      <c r="C2897" s="351"/>
      <c r="D2897" s="351"/>
      <c r="E2897" s="351"/>
      <c r="F2897" s="351"/>
      <c r="G2897" s="351"/>
      <c r="H2897" s="351"/>
      <c r="I2897" s="351"/>
    </row>
    <row r="2898" spans="2:9" x14ac:dyDescent="0.25">
      <c r="B2898" s="351"/>
      <c r="C2898" s="351"/>
      <c r="D2898" s="351"/>
      <c r="E2898" s="351"/>
      <c r="F2898" s="351"/>
      <c r="G2898" s="351"/>
      <c r="H2898" s="351"/>
      <c r="I2898" s="351"/>
    </row>
    <row r="2899" spans="2:9" x14ac:dyDescent="0.25">
      <c r="B2899" s="351"/>
      <c r="C2899" s="351"/>
      <c r="D2899" s="351"/>
      <c r="E2899" s="351"/>
      <c r="F2899" s="351"/>
      <c r="G2899" s="351"/>
      <c r="H2899" s="351"/>
      <c r="I2899" s="351"/>
    </row>
    <row r="2900" spans="2:9" x14ac:dyDescent="0.25">
      <c r="B2900" s="351"/>
      <c r="C2900" s="351"/>
      <c r="D2900" s="351"/>
      <c r="E2900" s="351"/>
      <c r="F2900" s="351"/>
      <c r="G2900" s="351"/>
      <c r="H2900" s="351"/>
      <c r="I2900" s="351"/>
    </row>
    <row r="2901" spans="2:9" x14ac:dyDescent="0.25">
      <c r="B2901" s="351"/>
      <c r="C2901" s="351"/>
      <c r="D2901" s="351"/>
      <c r="E2901" s="351"/>
      <c r="F2901" s="351"/>
      <c r="G2901" s="351"/>
      <c r="H2901" s="351"/>
      <c r="I2901" s="351"/>
    </row>
    <row r="2902" spans="2:9" x14ac:dyDescent="0.25">
      <c r="B2902" s="351"/>
      <c r="C2902" s="351"/>
      <c r="D2902" s="351"/>
      <c r="E2902" s="351"/>
      <c r="F2902" s="351"/>
      <c r="G2902" s="351"/>
      <c r="H2902" s="351"/>
      <c r="I2902" s="351"/>
    </row>
    <row r="2903" spans="2:9" x14ac:dyDescent="0.25">
      <c r="B2903" s="351"/>
      <c r="C2903" s="351"/>
      <c r="D2903" s="351"/>
      <c r="E2903" s="351"/>
      <c r="F2903" s="351"/>
      <c r="G2903" s="351"/>
      <c r="H2903" s="351"/>
      <c r="I2903" s="351"/>
    </row>
    <row r="2904" spans="2:9" x14ac:dyDescent="0.25">
      <c r="B2904" s="351"/>
      <c r="C2904" s="351"/>
      <c r="D2904" s="351"/>
      <c r="E2904" s="351"/>
      <c r="F2904" s="351"/>
      <c r="G2904" s="351"/>
      <c r="H2904" s="351"/>
      <c r="I2904" s="351"/>
    </row>
    <row r="2905" spans="2:9" x14ac:dyDescent="0.25">
      <c r="B2905" s="351"/>
      <c r="C2905" s="351"/>
      <c r="D2905" s="351"/>
      <c r="E2905" s="351"/>
      <c r="F2905" s="351"/>
      <c r="G2905" s="351"/>
      <c r="H2905" s="351"/>
      <c r="I2905" s="351"/>
    </row>
    <row r="2906" spans="2:9" x14ac:dyDescent="0.25">
      <c r="B2906" s="351"/>
      <c r="C2906" s="351"/>
      <c r="D2906" s="351"/>
      <c r="E2906" s="351"/>
      <c r="F2906" s="351"/>
      <c r="G2906" s="351"/>
      <c r="H2906" s="351"/>
      <c r="I2906" s="351"/>
    </row>
    <row r="2907" spans="2:9" x14ac:dyDescent="0.25">
      <c r="B2907" s="351"/>
      <c r="C2907" s="351"/>
      <c r="D2907" s="351"/>
      <c r="E2907" s="351"/>
      <c r="F2907" s="351"/>
      <c r="G2907" s="351"/>
      <c r="H2907" s="351"/>
      <c r="I2907" s="351"/>
    </row>
    <row r="2908" spans="2:9" x14ac:dyDescent="0.25">
      <c r="B2908" s="351"/>
      <c r="C2908" s="351"/>
      <c r="D2908" s="351"/>
      <c r="E2908" s="351"/>
      <c r="F2908" s="351"/>
      <c r="G2908" s="351"/>
      <c r="H2908" s="351"/>
      <c r="I2908" s="351"/>
    </row>
    <row r="2909" spans="2:9" x14ac:dyDescent="0.25">
      <c r="B2909" s="351"/>
      <c r="C2909" s="351"/>
      <c r="D2909" s="351"/>
      <c r="E2909" s="351"/>
      <c r="F2909" s="351"/>
      <c r="G2909" s="351"/>
      <c r="H2909" s="351"/>
      <c r="I2909" s="351"/>
    </row>
    <row r="2910" spans="2:9" x14ac:dyDescent="0.25">
      <c r="B2910" s="351"/>
      <c r="C2910" s="351"/>
      <c r="D2910" s="351"/>
      <c r="E2910" s="351"/>
      <c r="F2910" s="351"/>
      <c r="G2910" s="351"/>
      <c r="H2910" s="351"/>
      <c r="I2910" s="351"/>
    </row>
    <row r="2911" spans="2:9" x14ac:dyDescent="0.25">
      <c r="B2911" s="351"/>
      <c r="C2911" s="351"/>
      <c r="D2911" s="351"/>
      <c r="E2911" s="351"/>
      <c r="F2911" s="351"/>
      <c r="G2911" s="351"/>
      <c r="H2911" s="351"/>
      <c r="I2911" s="351"/>
    </row>
    <row r="2912" spans="2:9" x14ac:dyDescent="0.25">
      <c r="B2912" s="351"/>
      <c r="C2912" s="351"/>
      <c r="D2912" s="351"/>
      <c r="E2912" s="351"/>
      <c r="F2912" s="351"/>
      <c r="G2912" s="351"/>
      <c r="H2912" s="351"/>
      <c r="I2912" s="351"/>
    </row>
    <row r="2913" spans="2:9" x14ac:dyDescent="0.25">
      <c r="B2913" s="351"/>
      <c r="C2913" s="351"/>
      <c r="D2913" s="351"/>
      <c r="E2913" s="351"/>
      <c r="F2913" s="351"/>
      <c r="G2913" s="351"/>
      <c r="H2913" s="351"/>
      <c r="I2913" s="351"/>
    </row>
    <row r="2914" spans="2:9" x14ac:dyDescent="0.25">
      <c r="B2914" s="351"/>
      <c r="C2914" s="351"/>
      <c r="D2914" s="351"/>
      <c r="E2914" s="351"/>
      <c r="F2914" s="351"/>
      <c r="G2914" s="351"/>
      <c r="H2914" s="351"/>
      <c r="I2914" s="351"/>
    </row>
    <row r="2915" spans="2:9" x14ac:dyDescent="0.25">
      <c r="B2915" s="351"/>
      <c r="C2915" s="351"/>
      <c r="D2915" s="351"/>
      <c r="E2915" s="351"/>
      <c r="F2915" s="351"/>
      <c r="G2915" s="351"/>
      <c r="H2915" s="351"/>
      <c r="I2915" s="351"/>
    </row>
    <row r="2916" spans="2:9" x14ac:dyDescent="0.25">
      <c r="B2916" s="351"/>
      <c r="C2916" s="351"/>
      <c r="D2916" s="351"/>
      <c r="E2916" s="351"/>
      <c r="F2916" s="351"/>
      <c r="G2916" s="351"/>
      <c r="H2916" s="351"/>
      <c r="I2916" s="351"/>
    </row>
    <row r="2917" spans="2:9" x14ac:dyDescent="0.25">
      <c r="B2917" s="351"/>
      <c r="C2917" s="351"/>
      <c r="D2917" s="351"/>
      <c r="E2917" s="351"/>
      <c r="F2917" s="351"/>
      <c r="G2917" s="351"/>
      <c r="H2917" s="351"/>
      <c r="I2917" s="351"/>
    </row>
    <row r="2918" spans="2:9" x14ac:dyDescent="0.25">
      <c r="B2918" s="351"/>
      <c r="C2918" s="351"/>
      <c r="D2918" s="351"/>
      <c r="E2918" s="351"/>
      <c r="F2918" s="351"/>
      <c r="G2918" s="351"/>
      <c r="H2918" s="351"/>
      <c r="I2918" s="351"/>
    </row>
    <row r="2919" spans="2:9" x14ac:dyDescent="0.25">
      <c r="B2919" s="351"/>
      <c r="C2919" s="351"/>
      <c r="D2919" s="351"/>
      <c r="E2919" s="351"/>
      <c r="F2919" s="351"/>
      <c r="G2919" s="351"/>
      <c r="H2919" s="351"/>
      <c r="I2919" s="351"/>
    </row>
    <row r="2920" spans="2:9" x14ac:dyDescent="0.25">
      <c r="B2920" s="351"/>
      <c r="C2920" s="351"/>
      <c r="D2920" s="351"/>
      <c r="E2920" s="351"/>
      <c r="F2920" s="351"/>
      <c r="G2920" s="351"/>
      <c r="H2920" s="351"/>
      <c r="I2920" s="351"/>
    </row>
    <row r="2921" spans="2:9" x14ac:dyDescent="0.25">
      <c r="B2921" s="351"/>
      <c r="C2921" s="351"/>
      <c r="D2921" s="351"/>
      <c r="E2921" s="351"/>
      <c r="F2921" s="351"/>
      <c r="G2921" s="351"/>
      <c r="H2921" s="351"/>
      <c r="I2921" s="351"/>
    </row>
    <row r="2922" spans="2:9" x14ac:dyDescent="0.25">
      <c r="B2922" s="351"/>
      <c r="C2922" s="351"/>
      <c r="D2922" s="351"/>
      <c r="E2922" s="351"/>
      <c r="F2922" s="351"/>
      <c r="G2922" s="351"/>
      <c r="H2922" s="351"/>
      <c r="I2922" s="351"/>
    </row>
    <row r="2923" spans="2:9" x14ac:dyDescent="0.25">
      <c r="B2923" s="351"/>
      <c r="C2923" s="351"/>
      <c r="D2923" s="351"/>
      <c r="E2923" s="351"/>
      <c r="F2923" s="351"/>
      <c r="G2923" s="351"/>
      <c r="H2923" s="351"/>
      <c r="I2923" s="351"/>
    </row>
    <row r="2924" spans="2:9" x14ac:dyDescent="0.25">
      <c r="B2924" s="351"/>
      <c r="C2924" s="351"/>
      <c r="D2924" s="351"/>
      <c r="E2924" s="351"/>
      <c r="F2924" s="351"/>
      <c r="G2924" s="351"/>
      <c r="H2924" s="351"/>
      <c r="I2924" s="351"/>
    </row>
    <row r="2925" spans="2:9" x14ac:dyDescent="0.25">
      <c r="B2925" s="351"/>
      <c r="C2925" s="351"/>
      <c r="D2925" s="351"/>
      <c r="E2925" s="351"/>
      <c r="F2925" s="351"/>
      <c r="G2925" s="351"/>
      <c r="H2925" s="351"/>
      <c r="I2925" s="351"/>
    </row>
    <row r="2926" spans="2:9" x14ac:dyDescent="0.25">
      <c r="B2926" s="351"/>
      <c r="C2926" s="351"/>
      <c r="D2926" s="351"/>
      <c r="E2926" s="351"/>
      <c r="F2926" s="351"/>
      <c r="G2926" s="351"/>
      <c r="H2926" s="351"/>
      <c r="I2926" s="351"/>
    </row>
    <row r="2927" spans="2:9" x14ac:dyDescent="0.25">
      <c r="B2927" s="351"/>
      <c r="C2927" s="351"/>
      <c r="D2927" s="351"/>
      <c r="E2927" s="351"/>
      <c r="F2927" s="351"/>
      <c r="G2927" s="351"/>
      <c r="H2927" s="351"/>
      <c r="I2927" s="351"/>
    </row>
    <row r="2928" spans="2:9" x14ac:dyDescent="0.25">
      <c r="B2928" s="351"/>
      <c r="C2928" s="351"/>
      <c r="D2928" s="351"/>
      <c r="E2928" s="351"/>
      <c r="F2928" s="351"/>
      <c r="G2928" s="351"/>
      <c r="H2928" s="351"/>
      <c r="I2928" s="351"/>
    </row>
    <row r="2929" spans="2:9" x14ac:dyDescent="0.25">
      <c r="B2929" s="351"/>
      <c r="C2929" s="351"/>
      <c r="D2929" s="351"/>
      <c r="E2929" s="351"/>
      <c r="F2929" s="351"/>
      <c r="G2929" s="351"/>
      <c r="H2929" s="351"/>
      <c r="I2929" s="351"/>
    </row>
    <row r="2930" spans="2:9" x14ac:dyDescent="0.25">
      <c r="B2930" s="351"/>
      <c r="C2930" s="351"/>
      <c r="D2930" s="351"/>
      <c r="E2930" s="351"/>
      <c r="F2930" s="351"/>
      <c r="G2930" s="351"/>
      <c r="H2930" s="351"/>
      <c r="I2930" s="351"/>
    </row>
    <row r="2931" spans="2:9" x14ac:dyDescent="0.25">
      <c r="B2931" s="351"/>
      <c r="C2931" s="351"/>
      <c r="D2931" s="351"/>
      <c r="E2931" s="351"/>
      <c r="F2931" s="351"/>
      <c r="G2931" s="351"/>
      <c r="H2931" s="351"/>
      <c r="I2931" s="351"/>
    </row>
    <row r="2932" spans="2:9" x14ac:dyDescent="0.25">
      <c r="B2932" s="351"/>
      <c r="C2932" s="351"/>
      <c r="D2932" s="351"/>
      <c r="E2932" s="351"/>
      <c r="F2932" s="351"/>
      <c r="G2932" s="351"/>
      <c r="H2932" s="351"/>
      <c r="I2932" s="351"/>
    </row>
    <row r="2933" spans="2:9" x14ac:dyDescent="0.25">
      <c r="B2933" s="351"/>
      <c r="C2933" s="351"/>
      <c r="D2933" s="351"/>
      <c r="E2933" s="351"/>
      <c r="F2933" s="351"/>
      <c r="G2933" s="351"/>
      <c r="H2933" s="351"/>
      <c r="I2933" s="351"/>
    </row>
    <row r="2934" spans="2:9" x14ac:dyDescent="0.25">
      <c r="B2934" s="351"/>
      <c r="C2934" s="351"/>
      <c r="D2934" s="351"/>
      <c r="E2934" s="351"/>
      <c r="F2934" s="351"/>
      <c r="G2934" s="351"/>
      <c r="H2934" s="351"/>
      <c r="I2934" s="351"/>
    </row>
    <row r="2935" spans="2:9" x14ac:dyDescent="0.25">
      <c r="B2935" s="351"/>
      <c r="C2935" s="351"/>
      <c r="D2935" s="351"/>
      <c r="E2935" s="351"/>
      <c r="F2935" s="351"/>
      <c r="G2935" s="351"/>
      <c r="H2935" s="351"/>
      <c r="I2935" s="351"/>
    </row>
    <row r="2936" spans="2:9" x14ac:dyDescent="0.25">
      <c r="B2936" s="351"/>
      <c r="C2936" s="351"/>
      <c r="D2936" s="351"/>
      <c r="E2936" s="351"/>
      <c r="F2936" s="351"/>
      <c r="G2936" s="351"/>
      <c r="H2936" s="351"/>
      <c r="I2936" s="351"/>
    </row>
    <row r="2937" spans="2:9" x14ac:dyDescent="0.25">
      <c r="B2937" s="351"/>
      <c r="C2937" s="351"/>
      <c r="D2937" s="351"/>
      <c r="E2937" s="351"/>
      <c r="F2937" s="351"/>
      <c r="G2937" s="351"/>
      <c r="H2937" s="351"/>
      <c r="I2937" s="351"/>
    </row>
    <row r="2938" spans="2:9" x14ac:dyDescent="0.25">
      <c r="B2938" s="351"/>
      <c r="C2938" s="351"/>
      <c r="D2938" s="351"/>
      <c r="E2938" s="351"/>
      <c r="F2938" s="351"/>
      <c r="G2938" s="351"/>
      <c r="H2938" s="351"/>
      <c r="I2938" s="351"/>
    </row>
    <row r="2939" spans="2:9" x14ac:dyDescent="0.25">
      <c r="B2939" s="351"/>
      <c r="C2939" s="351"/>
      <c r="D2939" s="351"/>
      <c r="E2939" s="351"/>
      <c r="F2939" s="351"/>
      <c r="G2939" s="351"/>
      <c r="H2939" s="351"/>
      <c r="I2939" s="351"/>
    </row>
    <row r="2940" spans="2:9" x14ac:dyDescent="0.25">
      <c r="B2940" s="351"/>
      <c r="C2940" s="351"/>
      <c r="D2940" s="351"/>
      <c r="E2940" s="351"/>
      <c r="F2940" s="351"/>
      <c r="G2940" s="351"/>
      <c r="H2940" s="351"/>
      <c r="I2940" s="351"/>
    </row>
    <row r="2941" spans="2:9" x14ac:dyDescent="0.25">
      <c r="B2941" s="351"/>
      <c r="C2941" s="351"/>
      <c r="D2941" s="351"/>
      <c r="E2941" s="351"/>
      <c r="F2941" s="351"/>
      <c r="G2941" s="351"/>
      <c r="H2941" s="351"/>
      <c r="I2941" s="351"/>
    </row>
    <row r="2942" spans="2:9" x14ac:dyDescent="0.25">
      <c r="B2942" s="351"/>
      <c r="C2942" s="351"/>
      <c r="D2942" s="351"/>
      <c r="E2942" s="351"/>
      <c r="F2942" s="351"/>
      <c r="G2942" s="351"/>
      <c r="H2942" s="351"/>
      <c r="I2942" s="351"/>
    </row>
    <row r="2943" spans="2:9" x14ac:dyDescent="0.25">
      <c r="B2943" s="351"/>
      <c r="C2943" s="351"/>
      <c r="D2943" s="351"/>
      <c r="E2943" s="351"/>
      <c r="F2943" s="351"/>
      <c r="G2943" s="351"/>
      <c r="H2943" s="351"/>
      <c r="I2943" s="351"/>
    </row>
    <row r="2944" spans="2:9" x14ac:dyDescent="0.25">
      <c r="B2944" s="351"/>
      <c r="C2944" s="351"/>
      <c r="D2944" s="351"/>
      <c r="E2944" s="351"/>
      <c r="F2944" s="351"/>
      <c r="G2944" s="351"/>
      <c r="H2944" s="351"/>
      <c r="I2944" s="351"/>
    </row>
    <row r="2945" spans="2:9" x14ac:dyDescent="0.25">
      <c r="B2945" s="351"/>
      <c r="C2945" s="351"/>
      <c r="D2945" s="351"/>
      <c r="E2945" s="351"/>
      <c r="F2945" s="351"/>
      <c r="G2945" s="351"/>
      <c r="H2945" s="351"/>
      <c r="I2945" s="351"/>
    </row>
    <row r="2946" spans="2:9" x14ac:dyDescent="0.25">
      <c r="B2946" s="351"/>
      <c r="C2946" s="351"/>
      <c r="D2946" s="351"/>
      <c r="E2946" s="351"/>
      <c r="F2946" s="351"/>
      <c r="G2946" s="351"/>
      <c r="H2946" s="351"/>
      <c r="I2946" s="351"/>
    </row>
    <row r="2947" spans="2:9" x14ac:dyDescent="0.25">
      <c r="B2947" s="351"/>
      <c r="C2947" s="351"/>
      <c r="D2947" s="351"/>
      <c r="E2947" s="351"/>
      <c r="F2947" s="351"/>
      <c r="G2947" s="351"/>
      <c r="H2947" s="351"/>
      <c r="I2947" s="351"/>
    </row>
    <row r="2948" spans="2:9" x14ac:dyDescent="0.25">
      <c r="B2948" s="351"/>
      <c r="C2948" s="351"/>
      <c r="D2948" s="351"/>
      <c r="E2948" s="351"/>
      <c r="F2948" s="351"/>
      <c r="G2948" s="351"/>
      <c r="H2948" s="351"/>
      <c r="I2948" s="351"/>
    </row>
    <row r="2949" spans="2:9" x14ac:dyDescent="0.25">
      <c r="B2949" s="351"/>
      <c r="C2949" s="351"/>
      <c r="D2949" s="351"/>
      <c r="E2949" s="351"/>
      <c r="F2949" s="351"/>
      <c r="G2949" s="351"/>
      <c r="H2949" s="351"/>
      <c r="I2949" s="351"/>
    </row>
    <row r="2950" spans="2:9" x14ac:dyDescent="0.25">
      <c r="B2950" s="351"/>
      <c r="C2950" s="351"/>
      <c r="D2950" s="351"/>
      <c r="E2950" s="351"/>
      <c r="F2950" s="351"/>
      <c r="G2950" s="351"/>
      <c r="H2950" s="351"/>
      <c r="I2950" s="351"/>
    </row>
    <row r="2951" spans="2:9" x14ac:dyDescent="0.25">
      <c r="B2951" s="351"/>
      <c r="C2951" s="351"/>
      <c r="D2951" s="351"/>
      <c r="E2951" s="351"/>
      <c r="F2951" s="351"/>
      <c r="G2951" s="351"/>
      <c r="H2951" s="351"/>
      <c r="I2951" s="351"/>
    </row>
    <row r="2952" spans="2:9" x14ac:dyDescent="0.25">
      <c r="B2952" s="351"/>
      <c r="C2952" s="351"/>
      <c r="D2952" s="351"/>
      <c r="E2952" s="351"/>
      <c r="F2952" s="351"/>
      <c r="G2952" s="351"/>
      <c r="H2952" s="351"/>
      <c r="I2952" s="351"/>
    </row>
    <row r="2953" spans="2:9" x14ac:dyDescent="0.25">
      <c r="B2953" s="351"/>
      <c r="C2953" s="351"/>
      <c r="D2953" s="351"/>
      <c r="E2953" s="351"/>
      <c r="F2953" s="351"/>
      <c r="G2953" s="351"/>
      <c r="H2953" s="351"/>
      <c r="I2953" s="351"/>
    </row>
    <row r="2954" spans="2:9" x14ac:dyDescent="0.25">
      <c r="B2954" s="351"/>
      <c r="C2954" s="351"/>
      <c r="D2954" s="351"/>
      <c r="E2954" s="351"/>
      <c r="F2954" s="351"/>
      <c r="G2954" s="351"/>
      <c r="H2954" s="351"/>
      <c r="I2954" s="351"/>
    </row>
    <row r="2955" spans="2:9" x14ac:dyDescent="0.25">
      <c r="B2955" s="351"/>
      <c r="C2955" s="351"/>
      <c r="D2955" s="351"/>
      <c r="E2955" s="351"/>
      <c r="F2955" s="351"/>
      <c r="G2955" s="351"/>
      <c r="H2955" s="351"/>
      <c r="I2955" s="351"/>
    </row>
    <row r="2956" spans="2:9" x14ac:dyDescent="0.25">
      <c r="B2956" s="351"/>
      <c r="C2956" s="351"/>
      <c r="D2956" s="351"/>
      <c r="E2956" s="351"/>
      <c r="F2956" s="351"/>
      <c r="G2956" s="351"/>
      <c r="H2956" s="351"/>
      <c r="I2956" s="351"/>
    </row>
    <row r="2957" spans="2:9" x14ac:dyDescent="0.25">
      <c r="B2957" s="351"/>
      <c r="C2957" s="351"/>
      <c r="D2957" s="351"/>
      <c r="E2957" s="351"/>
      <c r="F2957" s="351"/>
      <c r="G2957" s="351"/>
      <c r="H2957" s="351"/>
      <c r="I2957" s="351"/>
    </row>
    <row r="2958" spans="2:9" x14ac:dyDescent="0.25">
      <c r="B2958" s="351"/>
      <c r="C2958" s="351"/>
      <c r="D2958" s="351"/>
      <c r="E2958" s="351"/>
      <c r="F2958" s="351"/>
      <c r="G2958" s="351"/>
      <c r="H2958" s="351"/>
      <c r="I2958" s="351"/>
    </row>
    <row r="2959" spans="2:9" x14ac:dyDescent="0.25">
      <c r="B2959" s="351"/>
      <c r="C2959" s="351"/>
      <c r="D2959" s="351"/>
      <c r="E2959" s="351"/>
      <c r="F2959" s="351"/>
      <c r="G2959" s="351"/>
      <c r="H2959" s="351"/>
      <c r="I2959" s="351"/>
    </row>
    <row r="2960" spans="2:9" x14ac:dyDescent="0.25">
      <c r="B2960" s="351"/>
      <c r="C2960" s="351"/>
      <c r="D2960" s="351"/>
      <c r="E2960" s="351"/>
      <c r="F2960" s="351"/>
      <c r="G2960" s="351"/>
      <c r="H2960" s="351"/>
      <c r="I2960" s="351"/>
    </row>
    <row r="2961" spans="2:9" x14ac:dyDescent="0.25">
      <c r="B2961" s="351"/>
      <c r="C2961" s="351"/>
      <c r="D2961" s="351"/>
      <c r="E2961" s="351"/>
      <c r="F2961" s="351"/>
      <c r="G2961" s="351"/>
      <c r="H2961" s="351"/>
      <c r="I2961" s="351"/>
    </row>
    <row r="2962" spans="2:9" x14ac:dyDescent="0.25">
      <c r="B2962" s="351"/>
      <c r="C2962" s="351"/>
      <c r="D2962" s="351"/>
      <c r="E2962" s="351"/>
      <c r="F2962" s="351"/>
      <c r="G2962" s="351"/>
      <c r="H2962" s="351"/>
      <c r="I2962" s="351"/>
    </row>
    <row r="2963" spans="2:9" x14ac:dyDescent="0.25">
      <c r="B2963" s="351"/>
      <c r="C2963" s="351"/>
      <c r="D2963" s="351"/>
      <c r="E2963" s="351"/>
      <c r="F2963" s="351"/>
      <c r="G2963" s="351"/>
      <c r="H2963" s="351"/>
      <c r="I2963" s="351"/>
    </row>
    <row r="2964" spans="2:9" x14ac:dyDescent="0.25">
      <c r="B2964" s="351"/>
      <c r="C2964" s="351"/>
      <c r="D2964" s="351"/>
      <c r="E2964" s="351"/>
      <c r="F2964" s="351"/>
      <c r="G2964" s="351"/>
      <c r="H2964" s="351"/>
      <c r="I2964" s="351"/>
    </row>
    <row r="2965" spans="2:9" x14ac:dyDescent="0.25">
      <c r="B2965" s="351"/>
      <c r="C2965" s="351"/>
      <c r="D2965" s="351"/>
      <c r="E2965" s="351"/>
      <c r="F2965" s="351"/>
      <c r="G2965" s="351"/>
      <c r="H2965" s="351"/>
      <c r="I2965" s="351"/>
    </row>
    <row r="2966" spans="2:9" x14ac:dyDescent="0.25">
      <c r="B2966" s="351"/>
      <c r="C2966" s="351"/>
      <c r="D2966" s="351"/>
      <c r="E2966" s="351"/>
      <c r="F2966" s="351"/>
      <c r="G2966" s="351"/>
      <c r="H2966" s="351"/>
      <c r="I2966" s="351"/>
    </row>
    <row r="2967" spans="2:9" x14ac:dyDescent="0.25">
      <c r="B2967" s="351"/>
      <c r="C2967" s="351"/>
      <c r="D2967" s="351"/>
      <c r="E2967" s="351"/>
      <c r="F2967" s="351"/>
      <c r="G2967" s="351"/>
      <c r="H2967" s="351"/>
      <c r="I2967" s="351"/>
    </row>
    <row r="2968" spans="2:9" x14ac:dyDescent="0.25">
      <c r="B2968" s="351"/>
      <c r="C2968" s="351"/>
      <c r="D2968" s="351"/>
      <c r="E2968" s="351"/>
      <c r="F2968" s="351"/>
      <c r="G2968" s="351"/>
      <c r="H2968" s="351"/>
      <c r="I2968" s="351"/>
    </row>
    <row r="2969" spans="2:9" x14ac:dyDescent="0.25">
      <c r="B2969" s="351"/>
      <c r="C2969" s="351"/>
      <c r="D2969" s="351"/>
      <c r="E2969" s="351"/>
      <c r="F2969" s="351"/>
      <c r="G2969" s="351"/>
      <c r="H2969" s="351"/>
      <c r="I2969" s="351"/>
    </row>
    <row r="2970" spans="2:9" x14ac:dyDescent="0.25">
      <c r="B2970" s="351"/>
      <c r="C2970" s="351"/>
      <c r="D2970" s="351"/>
      <c r="E2970" s="351"/>
      <c r="F2970" s="351"/>
      <c r="G2970" s="351"/>
      <c r="H2970" s="351"/>
      <c r="I2970" s="351"/>
    </row>
    <row r="2971" spans="2:9" x14ac:dyDescent="0.25">
      <c r="B2971" s="351"/>
      <c r="C2971" s="351"/>
      <c r="D2971" s="351"/>
      <c r="E2971" s="351"/>
      <c r="F2971" s="351"/>
      <c r="G2971" s="351"/>
      <c r="H2971" s="351"/>
      <c r="I2971" s="351"/>
    </row>
    <row r="2972" spans="2:9" x14ac:dyDescent="0.25">
      <c r="B2972" s="351"/>
      <c r="C2972" s="351"/>
      <c r="D2972" s="351"/>
      <c r="E2972" s="351"/>
      <c r="F2972" s="351"/>
      <c r="G2972" s="351"/>
      <c r="H2972" s="351"/>
      <c r="I2972" s="351"/>
    </row>
    <row r="2973" spans="2:9" x14ac:dyDescent="0.25">
      <c r="B2973" s="351"/>
      <c r="C2973" s="351"/>
      <c r="D2973" s="351"/>
      <c r="E2973" s="351"/>
      <c r="F2973" s="351"/>
      <c r="G2973" s="351"/>
      <c r="H2973" s="351"/>
      <c r="I2973" s="351"/>
    </row>
    <row r="2974" spans="2:9" x14ac:dyDescent="0.25">
      <c r="B2974" s="351"/>
      <c r="C2974" s="351"/>
      <c r="D2974" s="351"/>
      <c r="E2974" s="351"/>
      <c r="F2974" s="351"/>
      <c r="G2974" s="351"/>
      <c r="H2974" s="351"/>
      <c r="I2974" s="351"/>
    </row>
    <row r="2975" spans="2:9" x14ac:dyDescent="0.25">
      <c r="B2975" s="351"/>
      <c r="C2975" s="351"/>
      <c r="D2975" s="351"/>
      <c r="E2975" s="351"/>
      <c r="F2975" s="351"/>
      <c r="G2975" s="351"/>
      <c r="H2975" s="351"/>
      <c r="I2975" s="351"/>
    </row>
    <row r="2976" spans="2:9" x14ac:dyDescent="0.25">
      <c r="B2976" s="351"/>
      <c r="C2976" s="351"/>
      <c r="D2976" s="351"/>
      <c r="E2976" s="351"/>
      <c r="F2976" s="351"/>
      <c r="G2976" s="351"/>
      <c r="H2976" s="351"/>
      <c r="I2976" s="351"/>
    </row>
    <row r="2977" spans="2:9" x14ac:dyDescent="0.25">
      <c r="B2977" s="351"/>
      <c r="C2977" s="351"/>
      <c r="D2977" s="351"/>
      <c r="E2977" s="351"/>
      <c r="F2977" s="351"/>
      <c r="G2977" s="351"/>
      <c r="H2977" s="351"/>
      <c r="I2977" s="351"/>
    </row>
    <row r="2978" spans="2:9" x14ac:dyDescent="0.25">
      <c r="B2978" s="351"/>
      <c r="C2978" s="351"/>
      <c r="D2978" s="351"/>
      <c r="E2978" s="351"/>
      <c r="F2978" s="351"/>
      <c r="G2978" s="351"/>
      <c r="H2978" s="351"/>
      <c r="I2978" s="351"/>
    </row>
    <row r="2979" spans="2:9" x14ac:dyDescent="0.25">
      <c r="B2979" s="351"/>
      <c r="C2979" s="351"/>
      <c r="D2979" s="351"/>
      <c r="E2979" s="351"/>
      <c r="F2979" s="351"/>
      <c r="G2979" s="351"/>
      <c r="H2979" s="351"/>
      <c r="I2979" s="351"/>
    </row>
    <row r="2980" spans="2:9" x14ac:dyDescent="0.25">
      <c r="B2980" s="351"/>
      <c r="C2980" s="351"/>
      <c r="D2980" s="351"/>
      <c r="E2980" s="351"/>
      <c r="F2980" s="351"/>
      <c r="G2980" s="351"/>
      <c r="H2980" s="351"/>
      <c r="I2980" s="351"/>
    </row>
    <row r="2981" spans="2:9" x14ac:dyDescent="0.25">
      <c r="B2981" s="351"/>
      <c r="C2981" s="351"/>
      <c r="D2981" s="351"/>
      <c r="E2981" s="351"/>
      <c r="F2981" s="351"/>
      <c r="G2981" s="351"/>
      <c r="H2981" s="351"/>
      <c r="I2981" s="351"/>
    </row>
    <row r="2982" spans="2:9" x14ac:dyDescent="0.25">
      <c r="B2982" s="351"/>
      <c r="C2982" s="351"/>
      <c r="D2982" s="351"/>
      <c r="E2982" s="351"/>
      <c r="F2982" s="351"/>
      <c r="G2982" s="351"/>
      <c r="H2982" s="351"/>
      <c r="I2982" s="351"/>
    </row>
    <row r="2983" spans="2:9" x14ac:dyDescent="0.25">
      <c r="B2983" s="351"/>
      <c r="C2983" s="351"/>
      <c r="D2983" s="351"/>
      <c r="E2983" s="351"/>
      <c r="F2983" s="351"/>
      <c r="G2983" s="351"/>
      <c r="H2983" s="351"/>
      <c r="I2983" s="351"/>
    </row>
    <row r="2984" spans="2:9" x14ac:dyDescent="0.25">
      <c r="B2984" s="351"/>
      <c r="C2984" s="351"/>
      <c r="D2984" s="351"/>
      <c r="E2984" s="351"/>
      <c r="F2984" s="351"/>
      <c r="G2984" s="351"/>
      <c r="H2984" s="351"/>
      <c r="I2984" s="351"/>
    </row>
    <row r="2985" spans="2:9" x14ac:dyDescent="0.25">
      <c r="B2985" s="351"/>
      <c r="C2985" s="351"/>
      <c r="D2985" s="351"/>
      <c r="E2985" s="351"/>
      <c r="F2985" s="351"/>
      <c r="G2985" s="351"/>
      <c r="H2985" s="351"/>
      <c r="I2985" s="351"/>
    </row>
    <row r="2986" spans="2:9" x14ac:dyDescent="0.25">
      <c r="B2986" s="351"/>
      <c r="C2986" s="351"/>
      <c r="D2986" s="351"/>
      <c r="E2986" s="351"/>
      <c r="F2986" s="351"/>
      <c r="G2986" s="351"/>
      <c r="H2986" s="351"/>
      <c r="I2986" s="351"/>
    </row>
    <row r="2987" spans="2:9" x14ac:dyDescent="0.25">
      <c r="B2987" s="351"/>
      <c r="C2987" s="351"/>
      <c r="D2987" s="351"/>
      <c r="E2987" s="351"/>
      <c r="F2987" s="351"/>
      <c r="G2987" s="351"/>
      <c r="H2987" s="351"/>
      <c r="I2987" s="351"/>
    </row>
    <row r="2988" spans="2:9" x14ac:dyDescent="0.25">
      <c r="B2988" s="351"/>
      <c r="C2988" s="351"/>
      <c r="D2988" s="351"/>
      <c r="E2988" s="351"/>
      <c r="F2988" s="351"/>
      <c r="G2988" s="351"/>
      <c r="H2988" s="351"/>
      <c r="I2988" s="351"/>
    </row>
    <row r="2989" spans="2:9" x14ac:dyDescent="0.25">
      <c r="B2989" s="351"/>
      <c r="C2989" s="351"/>
      <c r="D2989" s="351"/>
      <c r="E2989" s="351"/>
      <c r="F2989" s="351"/>
      <c r="G2989" s="351"/>
      <c r="H2989" s="351"/>
      <c r="I2989" s="351"/>
    </row>
    <row r="2990" spans="2:9" x14ac:dyDescent="0.25">
      <c r="B2990" s="351"/>
      <c r="C2990" s="351"/>
      <c r="D2990" s="351"/>
      <c r="E2990" s="351"/>
      <c r="F2990" s="351"/>
      <c r="G2990" s="351"/>
      <c r="H2990" s="351"/>
      <c r="I2990" s="351"/>
    </row>
    <row r="2991" spans="2:9" x14ac:dyDescent="0.25">
      <c r="B2991" s="351"/>
      <c r="C2991" s="351"/>
      <c r="D2991" s="351"/>
      <c r="E2991" s="351"/>
      <c r="F2991" s="351"/>
      <c r="G2991" s="351"/>
      <c r="H2991" s="351"/>
      <c r="I2991" s="351"/>
    </row>
    <row r="2992" spans="2:9" x14ac:dyDescent="0.25">
      <c r="B2992" s="351"/>
      <c r="C2992" s="351"/>
      <c r="D2992" s="351"/>
      <c r="E2992" s="351"/>
      <c r="F2992" s="351"/>
      <c r="G2992" s="351"/>
      <c r="H2992" s="351"/>
      <c r="I2992" s="351"/>
    </row>
    <row r="2993" spans="2:9" x14ac:dyDescent="0.25">
      <c r="B2993" s="351"/>
      <c r="C2993" s="351"/>
      <c r="D2993" s="351"/>
      <c r="E2993" s="351"/>
      <c r="F2993" s="351"/>
      <c r="G2993" s="351"/>
      <c r="H2993" s="351"/>
      <c r="I2993" s="351"/>
    </row>
    <row r="2994" spans="2:9" x14ac:dyDescent="0.25">
      <c r="B2994" s="351"/>
      <c r="C2994" s="351"/>
      <c r="D2994" s="351"/>
      <c r="E2994" s="351"/>
      <c r="F2994" s="351"/>
      <c r="G2994" s="351"/>
      <c r="H2994" s="351"/>
      <c r="I2994" s="351"/>
    </row>
    <row r="2995" spans="2:9" x14ac:dyDescent="0.25">
      <c r="B2995" s="351"/>
      <c r="C2995" s="351"/>
      <c r="D2995" s="351"/>
      <c r="E2995" s="351"/>
      <c r="F2995" s="351"/>
      <c r="G2995" s="351"/>
      <c r="H2995" s="351"/>
      <c r="I2995" s="351"/>
    </row>
    <row r="2996" spans="2:9" x14ac:dyDescent="0.25">
      <c r="B2996" s="351"/>
      <c r="C2996" s="351"/>
      <c r="D2996" s="351"/>
      <c r="E2996" s="351"/>
      <c r="F2996" s="351"/>
      <c r="G2996" s="351"/>
      <c r="H2996" s="351"/>
      <c r="I2996" s="351"/>
    </row>
    <row r="2997" spans="2:9" x14ac:dyDescent="0.25">
      <c r="B2997" s="351"/>
      <c r="C2997" s="351"/>
      <c r="D2997" s="351"/>
      <c r="E2997" s="351"/>
      <c r="F2997" s="351"/>
      <c r="G2997" s="351"/>
      <c r="H2997" s="351"/>
      <c r="I2997" s="351"/>
    </row>
    <row r="2998" spans="2:9" x14ac:dyDescent="0.25">
      <c r="B2998" s="351"/>
      <c r="C2998" s="351"/>
      <c r="D2998" s="351"/>
      <c r="E2998" s="351"/>
      <c r="F2998" s="351"/>
      <c r="G2998" s="351"/>
      <c r="H2998" s="351"/>
      <c r="I2998" s="351"/>
    </row>
    <row r="2999" spans="2:9" x14ac:dyDescent="0.25">
      <c r="B2999" s="351"/>
      <c r="C2999" s="351"/>
      <c r="D2999" s="351"/>
      <c r="E2999" s="351"/>
      <c r="F2999" s="351"/>
      <c r="G2999" s="351"/>
      <c r="H2999" s="351"/>
      <c r="I2999" s="351"/>
    </row>
    <row r="3000" spans="2:9" x14ac:dyDescent="0.25">
      <c r="B3000" s="351"/>
      <c r="C3000" s="351"/>
      <c r="D3000" s="351"/>
      <c r="E3000" s="351"/>
      <c r="F3000" s="351"/>
      <c r="G3000" s="351"/>
      <c r="H3000" s="351"/>
      <c r="I3000" s="351"/>
    </row>
    <row r="3001" spans="2:9" x14ac:dyDescent="0.25">
      <c r="B3001" s="351"/>
      <c r="C3001" s="351"/>
      <c r="D3001" s="351"/>
      <c r="E3001" s="351"/>
      <c r="F3001" s="351"/>
      <c r="G3001" s="351"/>
      <c r="H3001" s="351"/>
      <c r="I3001" s="351"/>
    </row>
    <row r="3002" spans="2:9" x14ac:dyDescent="0.25">
      <c r="B3002" s="351"/>
      <c r="C3002" s="351"/>
      <c r="D3002" s="351"/>
      <c r="E3002" s="351"/>
      <c r="F3002" s="351"/>
      <c r="G3002" s="351"/>
      <c r="H3002" s="351"/>
      <c r="I3002" s="351"/>
    </row>
    <row r="3003" spans="2:9" x14ac:dyDescent="0.25">
      <c r="B3003" s="351"/>
      <c r="C3003" s="351"/>
      <c r="D3003" s="351"/>
      <c r="E3003" s="351"/>
      <c r="F3003" s="351"/>
      <c r="G3003" s="351"/>
      <c r="H3003" s="351"/>
      <c r="I3003" s="351"/>
    </row>
    <row r="3004" spans="2:9" x14ac:dyDescent="0.25">
      <c r="B3004" s="351"/>
      <c r="C3004" s="351"/>
      <c r="D3004" s="351"/>
      <c r="E3004" s="351"/>
      <c r="F3004" s="351"/>
      <c r="G3004" s="351"/>
      <c r="H3004" s="351"/>
      <c r="I3004" s="351"/>
    </row>
    <row r="3005" spans="2:9" x14ac:dyDescent="0.25">
      <c r="B3005" s="351"/>
      <c r="C3005" s="351"/>
      <c r="D3005" s="351"/>
      <c r="E3005" s="351"/>
      <c r="F3005" s="351"/>
      <c r="G3005" s="351"/>
      <c r="H3005" s="351"/>
      <c r="I3005" s="351"/>
    </row>
    <row r="3006" spans="2:9" x14ac:dyDescent="0.25">
      <c r="B3006" s="351"/>
      <c r="C3006" s="351"/>
      <c r="D3006" s="351"/>
      <c r="E3006" s="351"/>
      <c r="F3006" s="351"/>
      <c r="G3006" s="351"/>
      <c r="H3006" s="351"/>
      <c r="I3006" s="351"/>
    </row>
    <row r="3007" spans="2:9" x14ac:dyDescent="0.25">
      <c r="B3007" s="351"/>
      <c r="C3007" s="351"/>
      <c r="D3007" s="351"/>
      <c r="E3007" s="351"/>
      <c r="F3007" s="351"/>
      <c r="G3007" s="351"/>
      <c r="H3007" s="351"/>
      <c r="I3007" s="351"/>
    </row>
    <row r="3008" spans="2:9" x14ac:dyDescent="0.25">
      <c r="B3008" s="351"/>
      <c r="C3008" s="351"/>
      <c r="D3008" s="351"/>
      <c r="E3008" s="351"/>
      <c r="F3008" s="351"/>
      <c r="G3008" s="351"/>
      <c r="H3008" s="351"/>
      <c r="I3008" s="351"/>
    </row>
    <row r="3009" spans="2:9" x14ac:dyDescent="0.25">
      <c r="B3009" s="351"/>
      <c r="C3009" s="351"/>
      <c r="D3009" s="351"/>
      <c r="E3009" s="351"/>
      <c r="F3009" s="351"/>
      <c r="G3009" s="351"/>
      <c r="H3009" s="351"/>
      <c r="I3009" s="351"/>
    </row>
    <row r="3010" spans="2:9" x14ac:dyDescent="0.25">
      <c r="B3010" s="351"/>
      <c r="C3010" s="351"/>
      <c r="D3010" s="351"/>
      <c r="E3010" s="351"/>
      <c r="F3010" s="351"/>
      <c r="G3010" s="351"/>
      <c r="H3010" s="351"/>
      <c r="I3010" s="351"/>
    </row>
    <row r="3011" spans="2:9" x14ac:dyDescent="0.25">
      <c r="B3011" s="351"/>
      <c r="C3011" s="351"/>
      <c r="D3011" s="351"/>
      <c r="E3011" s="351"/>
      <c r="F3011" s="351"/>
      <c r="G3011" s="351"/>
      <c r="H3011" s="351"/>
      <c r="I3011" s="351"/>
    </row>
    <row r="3012" spans="2:9" x14ac:dyDescent="0.25">
      <c r="B3012" s="351"/>
      <c r="C3012" s="351"/>
      <c r="D3012" s="351"/>
      <c r="E3012" s="351"/>
      <c r="F3012" s="351"/>
      <c r="G3012" s="351"/>
      <c r="H3012" s="351"/>
      <c r="I3012" s="351"/>
    </row>
    <row r="3013" spans="2:9" x14ac:dyDescent="0.25">
      <c r="B3013" s="351"/>
      <c r="C3013" s="351"/>
      <c r="D3013" s="351"/>
      <c r="E3013" s="351"/>
      <c r="F3013" s="351"/>
      <c r="G3013" s="351"/>
      <c r="H3013" s="351"/>
      <c r="I3013" s="351"/>
    </row>
    <row r="3014" spans="2:9" x14ac:dyDescent="0.25">
      <c r="B3014" s="351"/>
      <c r="C3014" s="351"/>
      <c r="D3014" s="351"/>
      <c r="E3014" s="351"/>
      <c r="F3014" s="351"/>
      <c r="G3014" s="351"/>
      <c r="H3014" s="351"/>
      <c r="I3014" s="351"/>
    </row>
    <row r="3015" spans="2:9" x14ac:dyDescent="0.25">
      <c r="B3015" s="351"/>
      <c r="C3015" s="351"/>
      <c r="D3015" s="351"/>
      <c r="E3015" s="351"/>
      <c r="F3015" s="351"/>
      <c r="G3015" s="351"/>
      <c r="H3015" s="351"/>
      <c r="I3015" s="351"/>
    </row>
    <row r="3016" spans="2:9" x14ac:dyDescent="0.25">
      <c r="B3016" s="351"/>
      <c r="C3016" s="351"/>
      <c r="D3016" s="351"/>
      <c r="E3016" s="351"/>
      <c r="F3016" s="351"/>
      <c r="G3016" s="351"/>
      <c r="H3016" s="351"/>
      <c r="I3016" s="351"/>
    </row>
    <row r="3017" spans="2:9" x14ac:dyDescent="0.25">
      <c r="B3017" s="351"/>
      <c r="C3017" s="351"/>
      <c r="D3017" s="351"/>
      <c r="E3017" s="351"/>
      <c r="F3017" s="351"/>
      <c r="G3017" s="351"/>
      <c r="H3017" s="351"/>
      <c r="I3017" s="351"/>
    </row>
    <row r="3018" spans="2:9" x14ac:dyDescent="0.25">
      <c r="B3018" s="351"/>
      <c r="C3018" s="351"/>
      <c r="D3018" s="351"/>
      <c r="E3018" s="351"/>
      <c r="F3018" s="351"/>
      <c r="G3018" s="351"/>
      <c r="H3018" s="351"/>
      <c r="I3018" s="351"/>
    </row>
    <row r="3019" spans="2:9" x14ac:dyDescent="0.25">
      <c r="B3019" s="351"/>
      <c r="C3019" s="351"/>
      <c r="D3019" s="351"/>
      <c r="E3019" s="351"/>
      <c r="F3019" s="351"/>
      <c r="G3019" s="351"/>
      <c r="H3019" s="351"/>
      <c r="I3019" s="351"/>
    </row>
    <row r="3020" spans="2:9" x14ac:dyDescent="0.25">
      <c r="B3020" s="351"/>
      <c r="C3020" s="351"/>
      <c r="D3020" s="351"/>
      <c r="E3020" s="351"/>
      <c r="F3020" s="351"/>
      <c r="G3020" s="351"/>
      <c r="H3020" s="351"/>
      <c r="I3020" s="351"/>
    </row>
    <row r="3021" spans="2:9" x14ac:dyDescent="0.25">
      <c r="B3021" s="351"/>
      <c r="C3021" s="351"/>
      <c r="D3021" s="351"/>
      <c r="E3021" s="351"/>
      <c r="F3021" s="351"/>
      <c r="G3021" s="351"/>
      <c r="H3021" s="351"/>
      <c r="I3021" s="351"/>
    </row>
    <row r="3022" spans="2:9" x14ac:dyDescent="0.25">
      <c r="B3022" s="351"/>
      <c r="C3022" s="351"/>
      <c r="D3022" s="351"/>
      <c r="E3022" s="351"/>
      <c r="F3022" s="351"/>
      <c r="G3022" s="351"/>
      <c r="H3022" s="351"/>
      <c r="I3022" s="351"/>
    </row>
    <row r="3023" spans="2:9" x14ac:dyDescent="0.25">
      <c r="B3023" s="351"/>
      <c r="C3023" s="351"/>
      <c r="D3023" s="351"/>
      <c r="E3023" s="351"/>
      <c r="F3023" s="351"/>
      <c r="G3023" s="351"/>
      <c r="H3023" s="351"/>
      <c r="I3023" s="351"/>
    </row>
    <row r="3024" spans="2:9" x14ac:dyDescent="0.25">
      <c r="B3024" s="351"/>
      <c r="C3024" s="351"/>
      <c r="D3024" s="351"/>
      <c r="E3024" s="351"/>
      <c r="F3024" s="351"/>
      <c r="G3024" s="351"/>
      <c r="H3024" s="351"/>
      <c r="I3024" s="351"/>
    </row>
    <row r="3025" spans="2:9" x14ac:dyDescent="0.25">
      <c r="B3025" s="351"/>
      <c r="C3025" s="351"/>
      <c r="D3025" s="351"/>
      <c r="E3025" s="351"/>
      <c r="F3025" s="351"/>
      <c r="G3025" s="351"/>
      <c r="H3025" s="351"/>
      <c r="I3025" s="351"/>
    </row>
    <row r="3026" spans="2:9" x14ac:dyDescent="0.25">
      <c r="B3026" s="351"/>
      <c r="C3026" s="351"/>
      <c r="D3026" s="351"/>
      <c r="E3026" s="351"/>
      <c r="F3026" s="351"/>
      <c r="G3026" s="351"/>
      <c r="H3026" s="351"/>
      <c r="I3026" s="351"/>
    </row>
    <row r="3027" spans="2:9" x14ac:dyDescent="0.25">
      <c r="B3027" s="351"/>
      <c r="C3027" s="351"/>
      <c r="D3027" s="351"/>
      <c r="E3027" s="351"/>
      <c r="F3027" s="351"/>
      <c r="G3027" s="351"/>
      <c r="H3027" s="351"/>
      <c r="I3027" s="351"/>
    </row>
    <row r="3028" spans="2:9" x14ac:dyDescent="0.25">
      <c r="B3028" s="351"/>
      <c r="C3028" s="351"/>
      <c r="D3028" s="351"/>
      <c r="E3028" s="351"/>
      <c r="F3028" s="351"/>
      <c r="G3028" s="351"/>
      <c r="H3028" s="351"/>
      <c r="I3028" s="351"/>
    </row>
    <row r="3029" spans="2:9" x14ac:dyDescent="0.25">
      <c r="B3029" s="351"/>
      <c r="C3029" s="351"/>
      <c r="D3029" s="351"/>
      <c r="E3029" s="351"/>
      <c r="F3029" s="351"/>
      <c r="G3029" s="351"/>
      <c r="H3029" s="351"/>
      <c r="I3029" s="351"/>
    </row>
    <row r="3030" spans="2:9" x14ac:dyDescent="0.25">
      <c r="B3030" s="351"/>
      <c r="C3030" s="351"/>
      <c r="D3030" s="351"/>
      <c r="E3030" s="351"/>
      <c r="F3030" s="351"/>
      <c r="G3030" s="351"/>
      <c r="H3030" s="351"/>
      <c r="I3030" s="351"/>
    </row>
    <row r="3031" spans="2:9" x14ac:dyDescent="0.25">
      <c r="B3031" s="351"/>
      <c r="C3031" s="351"/>
      <c r="D3031" s="351"/>
      <c r="E3031" s="351"/>
      <c r="F3031" s="351"/>
      <c r="G3031" s="351"/>
      <c r="H3031" s="351"/>
      <c r="I3031" s="351"/>
    </row>
    <row r="3032" spans="2:9" x14ac:dyDescent="0.25">
      <c r="B3032" s="351"/>
      <c r="C3032" s="351"/>
      <c r="D3032" s="351"/>
      <c r="E3032" s="351"/>
      <c r="F3032" s="351"/>
      <c r="G3032" s="351"/>
      <c r="H3032" s="351"/>
      <c r="I3032" s="351"/>
    </row>
    <row r="3033" spans="2:9" x14ac:dyDescent="0.25">
      <c r="B3033" s="351"/>
      <c r="C3033" s="351"/>
      <c r="D3033" s="351"/>
      <c r="E3033" s="351"/>
      <c r="F3033" s="351"/>
      <c r="G3033" s="351"/>
      <c r="H3033" s="351"/>
      <c r="I3033" s="351"/>
    </row>
    <row r="3034" spans="2:9" x14ac:dyDescent="0.25">
      <c r="B3034" s="351"/>
      <c r="C3034" s="351"/>
      <c r="D3034" s="351"/>
      <c r="E3034" s="351"/>
      <c r="F3034" s="351"/>
      <c r="G3034" s="351"/>
      <c r="H3034" s="351"/>
      <c r="I3034" s="351"/>
    </row>
    <row r="3035" spans="2:9" x14ac:dyDescent="0.25">
      <c r="B3035" s="351"/>
      <c r="C3035" s="351"/>
      <c r="D3035" s="351"/>
      <c r="E3035" s="351"/>
      <c r="F3035" s="351"/>
      <c r="G3035" s="351"/>
      <c r="H3035" s="351"/>
      <c r="I3035" s="351"/>
    </row>
    <row r="3036" spans="2:9" x14ac:dyDescent="0.25">
      <c r="B3036" s="351"/>
      <c r="C3036" s="351"/>
      <c r="D3036" s="351"/>
      <c r="E3036" s="351"/>
      <c r="F3036" s="351"/>
      <c r="G3036" s="351"/>
      <c r="H3036" s="351"/>
      <c r="I3036" s="351"/>
    </row>
    <row r="3037" spans="2:9" x14ac:dyDescent="0.25">
      <c r="B3037" s="351"/>
      <c r="C3037" s="351"/>
      <c r="D3037" s="351"/>
      <c r="E3037" s="351"/>
      <c r="F3037" s="351"/>
      <c r="G3037" s="351"/>
      <c r="H3037" s="351"/>
      <c r="I3037" s="351"/>
    </row>
    <row r="3038" spans="2:9" x14ac:dyDescent="0.25">
      <c r="B3038" s="351"/>
      <c r="C3038" s="351"/>
      <c r="D3038" s="351"/>
      <c r="E3038" s="351"/>
      <c r="F3038" s="351"/>
      <c r="G3038" s="351"/>
      <c r="H3038" s="351"/>
      <c r="I3038" s="351"/>
    </row>
    <row r="3039" spans="2:9" x14ac:dyDescent="0.25">
      <c r="B3039" s="351"/>
      <c r="C3039" s="351"/>
      <c r="D3039" s="351"/>
      <c r="E3039" s="351"/>
      <c r="F3039" s="351"/>
      <c r="G3039" s="351"/>
      <c r="H3039" s="351"/>
      <c r="I3039" s="351"/>
    </row>
    <row r="3040" spans="2:9" x14ac:dyDescent="0.25">
      <c r="B3040" s="351"/>
      <c r="C3040" s="351"/>
      <c r="D3040" s="351"/>
      <c r="E3040" s="351"/>
      <c r="F3040" s="351"/>
      <c r="G3040" s="351"/>
      <c r="H3040" s="351"/>
      <c r="I3040" s="351"/>
    </row>
    <row r="3041" spans="2:9" x14ac:dyDescent="0.25">
      <c r="B3041" s="351"/>
      <c r="C3041" s="351"/>
      <c r="D3041" s="351"/>
      <c r="E3041" s="351"/>
      <c r="F3041" s="351"/>
      <c r="G3041" s="351"/>
      <c r="H3041" s="351"/>
      <c r="I3041" s="351"/>
    </row>
    <row r="3042" spans="2:9" x14ac:dyDescent="0.25">
      <c r="B3042" s="351"/>
      <c r="C3042" s="351"/>
      <c r="D3042" s="351"/>
      <c r="E3042" s="351"/>
      <c r="F3042" s="351"/>
      <c r="G3042" s="351"/>
      <c r="H3042" s="351"/>
      <c r="I3042" s="351"/>
    </row>
    <row r="3043" spans="2:9" x14ac:dyDescent="0.25">
      <c r="B3043" s="351"/>
      <c r="C3043" s="351"/>
      <c r="D3043" s="351"/>
      <c r="E3043" s="351"/>
      <c r="F3043" s="351"/>
      <c r="G3043" s="351"/>
      <c r="H3043" s="351"/>
      <c r="I3043" s="351"/>
    </row>
    <row r="3044" spans="2:9" x14ac:dyDescent="0.25">
      <c r="B3044" s="351"/>
      <c r="C3044" s="351"/>
      <c r="D3044" s="351"/>
      <c r="E3044" s="351"/>
      <c r="F3044" s="351"/>
      <c r="G3044" s="351"/>
      <c r="H3044" s="351"/>
      <c r="I3044" s="351"/>
    </row>
    <row r="3045" spans="2:9" x14ac:dyDescent="0.25">
      <c r="B3045" s="351"/>
      <c r="C3045" s="351"/>
      <c r="D3045" s="351"/>
      <c r="E3045" s="351"/>
      <c r="F3045" s="351"/>
      <c r="G3045" s="351"/>
      <c r="H3045" s="351"/>
      <c r="I3045" s="351"/>
    </row>
    <row r="3046" spans="2:9" x14ac:dyDescent="0.25">
      <c r="B3046" s="351"/>
      <c r="C3046" s="351"/>
      <c r="D3046" s="351"/>
      <c r="E3046" s="351"/>
      <c r="F3046" s="351"/>
      <c r="G3046" s="351"/>
      <c r="H3046" s="351"/>
      <c r="I3046" s="351"/>
    </row>
    <row r="3047" spans="2:9" x14ac:dyDescent="0.25">
      <c r="B3047" s="351"/>
      <c r="C3047" s="351"/>
      <c r="D3047" s="351"/>
      <c r="E3047" s="351"/>
      <c r="F3047" s="351"/>
      <c r="G3047" s="351"/>
      <c r="H3047" s="351"/>
      <c r="I3047" s="351"/>
    </row>
    <row r="3048" spans="2:9" x14ac:dyDescent="0.25">
      <c r="B3048" s="351"/>
      <c r="C3048" s="351"/>
      <c r="D3048" s="351"/>
      <c r="E3048" s="351"/>
      <c r="F3048" s="351"/>
      <c r="G3048" s="351"/>
      <c r="H3048" s="351"/>
      <c r="I3048" s="351"/>
    </row>
    <row r="3049" spans="2:9" x14ac:dyDescent="0.25">
      <c r="B3049" s="351"/>
      <c r="C3049" s="351"/>
      <c r="D3049" s="351"/>
      <c r="E3049" s="351"/>
      <c r="F3049" s="351"/>
      <c r="G3049" s="351"/>
      <c r="H3049" s="351"/>
      <c r="I3049" s="351"/>
    </row>
    <row r="3050" spans="2:9" x14ac:dyDescent="0.25">
      <c r="B3050" s="351"/>
      <c r="C3050" s="351"/>
      <c r="D3050" s="351"/>
      <c r="E3050" s="351"/>
      <c r="F3050" s="351"/>
      <c r="G3050" s="351"/>
      <c r="H3050" s="351"/>
      <c r="I3050" s="351"/>
    </row>
    <row r="3051" spans="2:9" x14ac:dyDescent="0.25">
      <c r="B3051" s="351"/>
      <c r="C3051" s="351"/>
      <c r="D3051" s="351"/>
      <c r="E3051" s="351"/>
      <c r="F3051" s="351"/>
      <c r="G3051" s="351"/>
      <c r="H3051" s="351"/>
      <c r="I3051" s="351"/>
    </row>
    <row r="3052" spans="2:9" x14ac:dyDescent="0.25">
      <c r="B3052" s="351"/>
      <c r="C3052" s="351"/>
      <c r="D3052" s="351"/>
      <c r="E3052" s="351"/>
      <c r="F3052" s="351"/>
      <c r="G3052" s="351"/>
      <c r="H3052" s="351"/>
      <c r="I3052" s="351"/>
    </row>
    <row r="3053" spans="2:9" x14ac:dyDescent="0.25">
      <c r="B3053" s="351"/>
      <c r="C3053" s="351"/>
      <c r="D3053" s="351"/>
      <c r="E3053" s="351"/>
      <c r="F3053" s="351"/>
      <c r="G3053" s="351"/>
      <c r="H3053" s="351"/>
      <c r="I3053" s="351"/>
    </row>
    <row r="3054" spans="2:9" x14ac:dyDescent="0.25">
      <c r="B3054" s="351"/>
      <c r="C3054" s="351"/>
      <c r="D3054" s="351"/>
      <c r="E3054" s="351"/>
      <c r="F3054" s="351"/>
      <c r="G3054" s="351"/>
      <c r="H3054" s="351"/>
      <c r="I3054" s="351"/>
    </row>
    <row r="3055" spans="2:9" x14ac:dyDescent="0.25">
      <c r="B3055" s="351"/>
      <c r="C3055" s="351"/>
      <c r="D3055" s="351"/>
      <c r="E3055" s="351"/>
      <c r="F3055" s="351"/>
      <c r="G3055" s="351"/>
      <c r="H3055" s="351"/>
      <c r="I3055" s="351"/>
    </row>
    <row r="3056" spans="2:9" x14ac:dyDescent="0.25">
      <c r="B3056" s="351"/>
      <c r="C3056" s="351"/>
      <c r="D3056" s="351"/>
      <c r="E3056" s="351"/>
      <c r="F3056" s="351"/>
      <c r="G3056" s="351"/>
      <c r="H3056" s="351"/>
      <c r="I3056" s="351"/>
    </row>
    <row r="3057" spans="2:9" x14ac:dyDescent="0.25">
      <c r="B3057" s="351"/>
      <c r="C3057" s="351"/>
      <c r="D3057" s="351"/>
      <c r="E3057" s="351"/>
      <c r="F3057" s="351"/>
      <c r="G3057" s="351"/>
      <c r="H3057" s="351"/>
      <c r="I3057" s="351"/>
    </row>
    <row r="3058" spans="2:9" x14ac:dyDescent="0.25">
      <c r="B3058" s="351"/>
      <c r="C3058" s="351"/>
      <c r="D3058" s="351"/>
      <c r="E3058" s="351"/>
      <c r="F3058" s="351"/>
      <c r="G3058" s="351"/>
      <c r="H3058" s="351"/>
      <c r="I3058" s="351"/>
    </row>
    <row r="3059" spans="2:9" x14ac:dyDescent="0.25">
      <c r="B3059" s="351"/>
      <c r="C3059" s="351"/>
      <c r="D3059" s="351"/>
      <c r="E3059" s="351"/>
      <c r="F3059" s="351"/>
      <c r="G3059" s="351"/>
      <c r="H3059" s="351"/>
      <c r="I3059" s="351"/>
    </row>
    <row r="3060" spans="2:9" x14ac:dyDescent="0.25">
      <c r="B3060" s="351"/>
      <c r="C3060" s="351"/>
      <c r="D3060" s="351"/>
      <c r="E3060" s="351"/>
      <c r="F3060" s="351"/>
      <c r="G3060" s="351"/>
      <c r="H3060" s="351"/>
      <c r="I3060" s="351"/>
    </row>
    <row r="3061" spans="2:9" x14ac:dyDescent="0.25">
      <c r="B3061" s="351"/>
      <c r="C3061" s="351"/>
      <c r="D3061" s="351"/>
      <c r="E3061" s="351"/>
      <c r="F3061" s="351"/>
      <c r="G3061" s="351"/>
      <c r="H3061" s="351"/>
      <c r="I3061" s="351"/>
    </row>
    <row r="3062" spans="2:9" x14ac:dyDescent="0.25">
      <c r="B3062" s="351"/>
      <c r="C3062" s="351"/>
      <c r="D3062" s="351"/>
      <c r="E3062" s="351"/>
      <c r="F3062" s="351"/>
      <c r="G3062" s="351"/>
      <c r="H3062" s="351"/>
      <c r="I3062" s="351"/>
    </row>
    <row r="3063" spans="2:9" x14ac:dyDescent="0.25">
      <c r="B3063" s="351"/>
      <c r="C3063" s="351"/>
      <c r="D3063" s="351"/>
      <c r="E3063" s="351"/>
      <c r="F3063" s="351"/>
      <c r="G3063" s="351"/>
      <c r="H3063" s="351"/>
      <c r="I3063" s="351"/>
    </row>
    <row r="3064" spans="2:9" x14ac:dyDescent="0.25">
      <c r="B3064" s="351"/>
      <c r="C3064" s="351"/>
      <c r="D3064" s="351"/>
      <c r="E3064" s="351"/>
      <c r="F3064" s="351"/>
      <c r="G3064" s="351"/>
      <c r="H3064" s="351"/>
      <c r="I3064" s="351"/>
    </row>
    <row r="3065" spans="2:9" x14ac:dyDescent="0.25">
      <c r="B3065" s="351"/>
      <c r="C3065" s="351"/>
      <c r="D3065" s="351"/>
      <c r="E3065" s="351"/>
      <c r="F3065" s="351"/>
      <c r="G3065" s="351"/>
      <c r="H3065" s="351"/>
      <c r="I3065" s="351"/>
    </row>
    <row r="3066" spans="2:9" x14ac:dyDescent="0.25">
      <c r="B3066" s="351"/>
      <c r="C3066" s="351"/>
      <c r="D3066" s="351"/>
      <c r="E3066" s="351"/>
      <c r="F3066" s="351"/>
      <c r="G3066" s="351"/>
      <c r="H3066" s="351"/>
      <c r="I3066" s="351"/>
    </row>
    <row r="3067" spans="2:9" x14ac:dyDescent="0.25">
      <c r="B3067" s="351"/>
      <c r="C3067" s="351"/>
      <c r="D3067" s="351"/>
      <c r="E3067" s="351"/>
      <c r="F3067" s="351"/>
      <c r="G3067" s="351"/>
      <c r="H3067" s="351"/>
      <c r="I3067" s="351"/>
    </row>
    <row r="3068" spans="2:9" x14ac:dyDescent="0.25">
      <c r="B3068" s="351"/>
      <c r="C3068" s="351"/>
      <c r="D3068" s="351"/>
      <c r="E3068" s="351"/>
      <c r="F3068" s="351"/>
      <c r="G3068" s="351"/>
      <c r="H3068" s="351"/>
      <c r="I3068" s="351"/>
    </row>
    <row r="3069" spans="2:9" x14ac:dyDescent="0.25">
      <c r="B3069" s="351"/>
      <c r="C3069" s="351"/>
      <c r="D3069" s="351"/>
      <c r="E3069" s="351"/>
      <c r="F3069" s="351"/>
      <c r="G3069" s="351"/>
      <c r="H3069" s="351"/>
      <c r="I3069" s="351"/>
    </row>
    <row r="3070" spans="2:9" x14ac:dyDescent="0.25">
      <c r="B3070" s="351"/>
      <c r="C3070" s="351"/>
      <c r="D3070" s="351"/>
      <c r="E3070" s="351"/>
      <c r="F3070" s="351"/>
      <c r="G3070" s="351"/>
      <c r="H3070" s="351"/>
      <c r="I3070" s="351"/>
    </row>
    <row r="3071" spans="2:9" x14ac:dyDescent="0.25">
      <c r="B3071" s="351"/>
      <c r="C3071" s="351"/>
      <c r="D3071" s="351"/>
      <c r="E3071" s="351"/>
      <c r="F3071" s="351"/>
      <c r="G3071" s="351"/>
      <c r="H3071" s="351"/>
      <c r="I3071" s="351"/>
    </row>
    <row r="3072" spans="2:9" x14ac:dyDescent="0.25">
      <c r="B3072" s="351"/>
      <c r="C3072" s="351"/>
      <c r="D3072" s="351"/>
      <c r="E3072" s="351"/>
      <c r="F3072" s="351"/>
      <c r="G3072" s="351"/>
      <c r="H3072" s="351"/>
      <c r="I3072" s="351"/>
    </row>
    <row r="3073" spans="2:9" x14ac:dyDescent="0.25">
      <c r="B3073" s="351"/>
      <c r="C3073" s="351"/>
      <c r="D3073" s="351"/>
      <c r="E3073" s="351"/>
      <c r="F3073" s="351"/>
      <c r="G3073" s="351"/>
      <c r="H3073" s="351"/>
      <c r="I3073" s="351"/>
    </row>
    <row r="3074" spans="2:9" x14ac:dyDescent="0.25">
      <c r="B3074" s="351"/>
      <c r="C3074" s="351"/>
      <c r="D3074" s="351"/>
      <c r="E3074" s="351"/>
      <c r="F3074" s="351"/>
      <c r="G3074" s="351"/>
      <c r="H3074" s="351"/>
      <c r="I3074" s="351"/>
    </row>
    <row r="3075" spans="2:9" x14ac:dyDescent="0.25">
      <c r="B3075" s="351"/>
      <c r="C3075" s="351"/>
      <c r="D3075" s="351"/>
      <c r="E3075" s="351"/>
      <c r="F3075" s="351"/>
      <c r="G3075" s="351"/>
      <c r="H3075" s="351"/>
      <c r="I3075" s="351"/>
    </row>
    <row r="3076" spans="2:9" x14ac:dyDescent="0.25">
      <c r="B3076" s="351"/>
      <c r="C3076" s="351"/>
      <c r="D3076" s="351"/>
      <c r="E3076" s="351"/>
      <c r="F3076" s="351"/>
      <c r="G3076" s="351"/>
      <c r="H3076" s="351"/>
      <c r="I3076" s="351"/>
    </row>
    <row r="3077" spans="2:9" x14ac:dyDescent="0.25">
      <c r="B3077" s="351"/>
      <c r="C3077" s="351"/>
      <c r="D3077" s="351"/>
      <c r="E3077" s="351"/>
      <c r="F3077" s="351"/>
      <c r="G3077" s="351"/>
      <c r="H3077" s="351"/>
      <c r="I3077" s="351"/>
    </row>
    <row r="3078" spans="2:9" x14ac:dyDescent="0.25">
      <c r="B3078" s="351"/>
      <c r="C3078" s="351"/>
      <c r="D3078" s="351"/>
      <c r="E3078" s="351"/>
      <c r="F3078" s="351"/>
      <c r="G3078" s="351"/>
      <c r="H3078" s="351"/>
      <c r="I3078" s="351"/>
    </row>
    <row r="3079" spans="2:9" x14ac:dyDescent="0.25">
      <c r="B3079" s="351"/>
      <c r="C3079" s="351"/>
      <c r="D3079" s="351"/>
      <c r="E3079" s="351"/>
      <c r="F3079" s="351"/>
      <c r="G3079" s="351"/>
      <c r="H3079" s="351"/>
      <c r="I3079" s="351"/>
    </row>
    <row r="3080" spans="2:9" x14ac:dyDescent="0.25">
      <c r="B3080" s="351"/>
      <c r="C3080" s="351"/>
      <c r="D3080" s="351"/>
      <c r="E3080" s="351"/>
      <c r="F3080" s="351"/>
      <c r="G3080" s="351"/>
      <c r="H3080" s="351"/>
      <c r="I3080" s="351"/>
    </row>
    <row r="3081" spans="2:9" x14ac:dyDescent="0.25">
      <c r="B3081" s="351"/>
      <c r="C3081" s="351"/>
      <c r="D3081" s="351"/>
      <c r="E3081" s="351"/>
      <c r="F3081" s="351"/>
      <c r="G3081" s="351"/>
      <c r="H3081" s="351"/>
      <c r="I3081" s="351"/>
    </row>
    <row r="3082" spans="2:9" x14ac:dyDescent="0.25">
      <c r="B3082" s="351"/>
      <c r="C3082" s="351"/>
      <c r="D3082" s="351"/>
      <c r="E3082" s="351"/>
      <c r="F3082" s="351"/>
      <c r="G3082" s="351"/>
      <c r="H3082" s="351"/>
      <c r="I3082" s="351"/>
    </row>
    <row r="3083" spans="2:9" x14ac:dyDescent="0.25">
      <c r="B3083" s="351"/>
      <c r="C3083" s="351"/>
      <c r="D3083" s="351"/>
      <c r="E3083" s="351"/>
      <c r="F3083" s="351"/>
      <c r="G3083" s="351"/>
      <c r="H3083" s="351"/>
      <c r="I3083" s="351"/>
    </row>
    <row r="3084" spans="2:9" x14ac:dyDescent="0.25">
      <c r="B3084" s="351"/>
      <c r="C3084" s="351"/>
      <c r="D3084" s="351"/>
      <c r="E3084" s="351"/>
      <c r="F3084" s="351"/>
      <c r="G3084" s="351"/>
      <c r="H3084" s="351"/>
      <c r="I3084" s="351"/>
    </row>
    <row r="3085" spans="2:9" x14ac:dyDescent="0.25">
      <c r="B3085" s="351"/>
      <c r="C3085" s="351"/>
      <c r="D3085" s="351"/>
      <c r="E3085" s="351"/>
      <c r="F3085" s="351"/>
      <c r="G3085" s="351"/>
      <c r="H3085" s="351"/>
      <c r="I3085" s="351"/>
    </row>
    <row r="3086" spans="2:9" x14ac:dyDescent="0.25">
      <c r="B3086" s="351"/>
      <c r="C3086" s="351"/>
      <c r="D3086" s="351"/>
      <c r="E3086" s="351"/>
      <c r="F3086" s="351"/>
      <c r="G3086" s="351"/>
      <c r="H3086" s="351"/>
      <c r="I3086" s="351"/>
    </row>
    <row r="3087" spans="2:9" x14ac:dyDescent="0.25">
      <c r="B3087" s="351"/>
      <c r="C3087" s="351"/>
      <c r="D3087" s="351"/>
      <c r="E3087" s="351"/>
      <c r="F3087" s="351"/>
      <c r="G3087" s="351"/>
      <c r="H3087" s="351"/>
      <c r="I3087" s="351"/>
    </row>
    <row r="3088" spans="2:9" x14ac:dyDescent="0.25">
      <c r="B3088" s="351"/>
      <c r="C3088" s="351"/>
      <c r="D3088" s="351"/>
      <c r="E3088" s="351"/>
      <c r="F3088" s="351"/>
      <c r="G3088" s="351"/>
      <c r="H3088" s="351"/>
      <c r="I3088" s="351"/>
    </row>
    <row r="3089" spans="2:9" x14ac:dyDescent="0.25">
      <c r="B3089" s="351"/>
      <c r="C3089" s="351"/>
      <c r="D3089" s="351"/>
      <c r="E3089" s="351"/>
      <c r="F3089" s="351"/>
      <c r="G3089" s="351"/>
      <c r="H3089" s="351"/>
      <c r="I3089" s="351"/>
    </row>
    <row r="3090" spans="2:9" x14ac:dyDescent="0.25">
      <c r="B3090" s="351"/>
      <c r="C3090" s="351"/>
      <c r="D3090" s="351"/>
      <c r="E3090" s="351"/>
      <c r="F3090" s="351"/>
      <c r="G3090" s="351"/>
      <c r="H3090" s="351"/>
      <c r="I3090" s="351"/>
    </row>
    <row r="3091" spans="2:9" x14ac:dyDescent="0.25">
      <c r="B3091" s="351"/>
      <c r="C3091" s="351"/>
      <c r="D3091" s="351"/>
      <c r="E3091" s="351"/>
      <c r="F3091" s="351"/>
      <c r="G3091" s="351"/>
      <c r="H3091" s="351"/>
      <c r="I3091" s="351"/>
    </row>
    <row r="3092" spans="2:9" x14ac:dyDescent="0.25">
      <c r="B3092" s="351"/>
      <c r="C3092" s="351"/>
      <c r="D3092" s="351"/>
      <c r="E3092" s="351"/>
      <c r="F3092" s="351"/>
      <c r="G3092" s="351"/>
      <c r="H3092" s="351"/>
      <c r="I3092" s="351"/>
    </row>
    <row r="3093" spans="2:9" x14ac:dyDescent="0.25">
      <c r="B3093" s="351"/>
      <c r="C3093" s="351"/>
      <c r="D3093" s="351"/>
      <c r="E3093" s="351"/>
      <c r="F3093" s="351"/>
      <c r="G3093" s="351"/>
      <c r="H3093" s="351"/>
      <c r="I3093" s="351"/>
    </row>
    <row r="3094" spans="2:9" x14ac:dyDescent="0.25">
      <c r="B3094" s="351"/>
      <c r="C3094" s="351"/>
      <c r="D3094" s="351"/>
      <c r="E3094" s="351"/>
      <c r="F3094" s="351"/>
      <c r="G3094" s="351"/>
      <c r="H3094" s="351"/>
      <c r="I3094" s="351"/>
    </row>
    <row r="3095" spans="2:9" x14ac:dyDescent="0.25">
      <c r="B3095" s="351"/>
      <c r="C3095" s="351"/>
      <c r="D3095" s="351"/>
      <c r="E3095" s="351"/>
      <c r="F3095" s="351"/>
      <c r="G3095" s="351"/>
      <c r="H3095" s="351"/>
      <c r="I3095" s="351"/>
    </row>
    <row r="3096" spans="2:9" x14ac:dyDescent="0.25">
      <c r="B3096" s="351"/>
      <c r="C3096" s="351"/>
      <c r="D3096" s="351"/>
      <c r="E3096" s="351"/>
      <c r="F3096" s="351"/>
      <c r="G3096" s="351"/>
      <c r="H3096" s="351"/>
      <c r="I3096" s="351"/>
    </row>
    <row r="3097" spans="2:9" x14ac:dyDescent="0.25">
      <c r="B3097" s="351"/>
      <c r="C3097" s="351"/>
      <c r="D3097" s="351"/>
      <c r="E3097" s="351"/>
      <c r="F3097" s="351"/>
      <c r="G3097" s="351"/>
      <c r="H3097" s="351"/>
      <c r="I3097" s="351"/>
    </row>
    <row r="3098" spans="2:9" x14ac:dyDescent="0.25">
      <c r="B3098" s="351"/>
      <c r="C3098" s="351"/>
      <c r="D3098" s="351"/>
      <c r="E3098" s="351"/>
      <c r="F3098" s="351"/>
      <c r="G3098" s="351"/>
      <c r="H3098" s="351"/>
      <c r="I3098" s="351"/>
    </row>
    <row r="3099" spans="2:9" x14ac:dyDescent="0.25">
      <c r="B3099" s="351"/>
      <c r="C3099" s="351"/>
      <c r="D3099" s="351"/>
      <c r="E3099" s="351"/>
      <c r="F3099" s="351"/>
      <c r="G3099" s="351"/>
      <c r="H3099" s="351"/>
      <c r="I3099" s="351"/>
    </row>
    <row r="3100" spans="2:9" x14ac:dyDescent="0.25">
      <c r="B3100" s="351"/>
      <c r="C3100" s="351"/>
      <c r="D3100" s="351"/>
      <c r="E3100" s="351"/>
      <c r="F3100" s="351"/>
      <c r="G3100" s="351"/>
      <c r="H3100" s="351"/>
      <c r="I3100" s="351"/>
    </row>
    <row r="3101" spans="2:9" x14ac:dyDescent="0.25">
      <c r="B3101" s="351"/>
      <c r="C3101" s="351"/>
      <c r="D3101" s="351"/>
      <c r="E3101" s="351"/>
      <c r="F3101" s="351"/>
      <c r="G3101" s="351"/>
      <c r="H3101" s="351"/>
      <c r="I3101" s="351"/>
    </row>
    <row r="3102" spans="2:9" x14ac:dyDescent="0.25">
      <c r="B3102" s="351"/>
      <c r="C3102" s="351"/>
      <c r="D3102" s="351"/>
      <c r="E3102" s="351"/>
      <c r="F3102" s="351"/>
      <c r="G3102" s="351"/>
      <c r="H3102" s="351"/>
      <c r="I3102" s="351"/>
    </row>
    <row r="3103" spans="2:9" x14ac:dyDescent="0.25">
      <c r="B3103" s="351"/>
      <c r="C3103" s="351"/>
      <c r="D3103" s="351"/>
      <c r="E3103" s="351"/>
      <c r="F3103" s="351"/>
      <c r="G3103" s="351"/>
      <c r="H3103" s="351"/>
      <c r="I3103" s="351"/>
    </row>
    <row r="3104" spans="2:9" x14ac:dyDescent="0.25">
      <c r="B3104" s="351"/>
      <c r="C3104" s="351"/>
      <c r="D3104" s="351"/>
      <c r="E3104" s="351"/>
      <c r="F3104" s="351"/>
      <c r="G3104" s="351"/>
      <c r="H3104" s="351"/>
      <c r="I3104" s="351"/>
    </row>
    <row r="3105" spans="2:9" x14ac:dyDescent="0.25">
      <c r="B3105" s="351"/>
      <c r="C3105" s="351"/>
      <c r="D3105" s="351"/>
      <c r="E3105" s="351"/>
      <c r="F3105" s="351"/>
      <c r="G3105" s="351"/>
      <c r="H3105" s="351"/>
      <c r="I3105" s="351"/>
    </row>
    <row r="3106" spans="2:9" x14ac:dyDescent="0.25">
      <c r="B3106" s="351"/>
      <c r="C3106" s="351"/>
      <c r="D3106" s="351"/>
      <c r="E3106" s="351"/>
      <c r="F3106" s="351"/>
      <c r="G3106" s="351"/>
      <c r="H3106" s="351"/>
      <c r="I3106" s="351"/>
    </row>
    <row r="3107" spans="2:9" x14ac:dyDescent="0.25">
      <c r="B3107" s="351"/>
      <c r="C3107" s="351"/>
      <c r="D3107" s="351"/>
      <c r="E3107" s="351"/>
      <c r="F3107" s="351"/>
      <c r="G3107" s="351"/>
      <c r="H3107" s="351"/>
      <c r="I3107" s="351"/>
    </row>
    <row r="3108" spans="2:9" x14ac:dyDescent="0.25">
      <c r="B3108" s="351"/>
      <c r="C3108" s="351"/>
      <c r="D3108" s="351"/>
      <c r="E3108" s="351"/>
      <c r="F3108" s="351"/>
      <c r="G3108" s="351"/>
      <c r="H3108" s="351"/>
      <c r="I3108" s="351"/>
    </row>
    <row r="3109" spans="2:9" x14ac:dyDescent="0.25">
      <c r="B3109" s="351"/>
      <c r="C3109" s="351"/>
      <c r="D3109" s="351"/>
      <c r="E3109" s="351"/>
      <c r="F3109" s="351"/>
      <c r="G3109" s="351"/>
      <c r="H3109" s="351"/>
      <c r="I3109" s="351"/>
    </row>
    <row r="3110" spans="2:9" x14ac:dyDescent="0.25">
      <c r="B3110" s="351"/>
      <c r="C3110" s="351"/>
      <c r="D3110" s="351"/>
      <c r="E3110" s="351"/>
      <c r="F3110" s="351"/>
      <c r="G3110" s="351"/>
      <c r="H3110" s="351"/>
      <c r="I3110" s="351"/>
    </row>
    <row r="3111" spans="2:9" x14ac:dyDescent="0.25">
      <c r="B3111" s="351"/>
      <c r="C3111" s="351"/>
      <c r="D3111" s="351"/>
      <c r="E3111" s="351"/>
      <c r="F3111" s="351"/>
      <c r="G3111" s="351"/>
      <c r="H3111" s="351"/>
      <c r="I3111" s="351"/>
    </row>
    <row r="3112" spans="2:9" x14ac:dyDescent="0.25">
      <c r="B3112" s="351"/>
      <c r="C3112" s="351"/>
      <c r="D3112" s="351"/>
      <c r="E3112" s="351"/>
      <c r="F3112" s="351"/>
      <c r="G3112" s="351"/>
      <c r="H3112" s="351"/>
      <c r="I3112" s="351"/>
    </row>
    <row r="3113" spans="2:9" x14ac:dyDescent="0.25">
      <c r="B3113" s="351"/>
      <c r="C3113" s="351"/>
      <c r="D3113" s="351"/>
      <c r="E3113" s="351"/>
      <c r="F3113" s="351"/>
      <c r="G3113" s="351"/>
      <c r="H3113" s="351"/>
      <c r="I3113" s="351"/>
    </row>
    <row r="3114" spans="2:9" x14ac:dyDescent="0.25">
      <c r="B3114" s="351"/>
      <c r="C3114" s="351"/>
      <c r="D3114" s="351"/>
      <c r="E3114" s="351"/>
      <c r="F3114" s="351"/>
      <c r="G3114" s="351"/>
      <c r="H3114" s="351"/>
      <c r="I3114" s="351"/>
    </row>
    <row r="3115" spans="2:9" x14ac:dyDescent="0.25">
      <c r="B3115" s="351"/>
      <c r="C3115" s="351"/>
      <c r="D3115" s="351"/>
      <c r="E3115" s="351"/>
      <c r="F3115" s="351"/>
      <c r="G3115" s="351"/>
      <c r="H3115" s="351"/>
      <c r="I3115" s="351"/>
    </row>
    <row r="3116" spans="2:9" x14ac:dyDescent="0.25">
      <c r="B3116" s="351"/>
      <c r="C3116" s="351"/>
      <c r="D3116" s="351"/>
      <c r="E3116" s="351"/>
      <c r="F3116" s="351"/>
      <c r="G3116" s="351"/>
      <c r="H3116" s="351"/>
      <c r="I3116" s="351"/>
    </row>
    <row r="3117" spans="2:9" x14ac:dyDescent="0.25">
      <c r="B3117" s="351"/>
      <c r="C3117" s="351"/>
      <c r="D3117" s="351"/>
      <c r="E3117" s="351"/>
      <c r="F3117" s="351"/>
      <c r="G3117" s="351"/>
      <c r="H3117" s="351"/>
      <c r="I3117" s="351"/>
    </row>
    <row r="3118" spans="2:9" x14ac:dyDescent="0.25">
      <c r="B3118" s="351"/>
      <c r="C3118" s="351"/>
      <c r="D3118" s="351"/>
      <c r="E3118" s="351"/>
      <c r="F3118" s="351"/>
      <c r="G3118" s="351"/>
      <c r="H3118" s="351"/>
      <c r="I3118" s="351"/>
    </row>
    <row r="3119" spans="2:9" x14ac:dyDescent="0.25">
      <c r="B3119" s="351"/>
      <c r="C3119" s="351"/>
      <c r="D3119" s="351"/>
      <c r="E3119" s="351"/>
      <c r="F3119" s="351"/>
      <c r="G3119" s="351"/>
      <c r="H3119" s="351"/>
      <c r="I3119" s="351"/>
    </row>
    <row r="3120" spans="2:9" x14ac:dyDescent="0.25">
      <c r="B3120" s="351"/>
      <c r="C3120" s="351"/>
      <c r="D3120" s="351"/>
      <c r="E3120" s="351"/>
      <c r="F3120" s="351"/>
      <c r="G3120" s="351"/>
      <c r="H3120" s="351"/>
      <c r="I3120" s="351"/>
    </row>
    <row r="3121" spans="2:9" x14ac:dyDescent="0.25">
      <c r="B3121" s="351"/>
      <c r="C3121" s="351"/>
      <c r="D3121" s="351"/>
      <c r="E3121" s="351"/>
      <c r="F3121" s="351"/>
      <c r="G3121" s="351"/>
      <c r="H3121" s="351"/>
      <c r="I3121" s="351"/>
    </row>
    <row r="3122" spans="2:9" x14ac:dyDescent="0.25">
      <c r="B3122" s="351"/>
      <c r="C3122" s="351"/>
      <c r="D3122" s="351"/>
      <c r="E3122" s="351"/>
      <c r="F3122" s="351"/>
      <c r="G3122" s="351"/>
      <c r="H3122" s="351"/>
      <c r="I3122" s="351"/>
    </row>
    <row r="3123" spans="2:9" x14ac:dyDescent="0.25">
      <c r="B3123" s="351"/>
      <c r="C3123" s="351"/>
      <c r="D3123" s="351"/>
      <c r="E3123" s="351"/>
      <c r="F3123" s="351"/>
      <c r="G3123" s="351"/>
      <c r="H3123" s="351"/>
      <c r="I3123" s="351"/>
    </row>
    <row r="3124" spans="2:9" x14ac:dyDescent="0.25">
      <c r="B3124" s="351"/>
      <c r="C3124" s="351"/>
      <c r="D3124" s="351"/>
      <c r="E3124" s="351"/>
      <c r="F3124" s="351"/>
      <c r="G3124" s="351"/>
      <c r="H3124" s="351"/>
      <c r="I3124" s="351"/>
    </row>
    <row r="3125" spans="2:9" x14ac:dyDescent="0.25">
      <c r="B3125" s="351"/>
      <c r="C3125" s="351"/>
      <c r="D3125" s="351"/>
      <c r="E3125" s="351"/>
      <c r="F3125" s="351"/>
      <c r="G3125" s="351"/>
      <c r="H3125" s="351"/>
      <c r="I3125" s="351"/>
    </row>
    <row r="3126" spans="2:9" x14ac:dyDescent="0.25">
      <c r="B3126" s="351"/>
      <c r="C3126" s="351"/>
      <c r="D3126" s="351"/>
      <c r="E3126" s="351"/>
      <c r="F3126" s="351"/>
      <c r="G3126" s="351"/>
      <c r="H3126" s="351"/>
      <c r="I3126" s="351"/>
    </row>
    <row r="3127" spans="2:9" x14ac:dyDescent="0.25">
      <c r="B3127" s="351"/>
      <c r="C3127" s="351"/>
      <c r="D3127" s="351"/>
      <c r="E3127" s="351"/>
      <c r="F3127" s="351"/>
      <c r="G3127" s="351"/>
      <c r="H3127" s="351"/>
      <c r="I3127" s="351"/>
    </row>
    <row r="3128" spans="2:9" x14ac:dyDescent="0.25">
      <c r="B3128" s="351"/>
      <c r="C3128" s="351"/>
      <c r="D3128" s="351"/>
      <c r="E3128" s="351"/>
      <c r="F3128" s="351"/>
      <c r="G3128" s="351"/>
      <c r="H3128" s="351"/>
      <c r="I3128" s="351"/>
    </row>
    <row r="3129" spans="2:9" x14ac:dyDescent="0.25">
      <c r="B3129" s="351"/>
      <c r="C3129" s="351"/>
      <c r="D3129" s="351"/>
      <c r="E3129" s="351"/>
      <c r="F3129" s="351"/>
      <c r="G3129" s="351"/>
      <c r="H3129" s="351"/>
      <c r="I3129" s="351"/>
    </row>
    <row r="3130" spans="2:9" x14ac:dyDescent="0.25">
      <c r="B3130" s="351"/>
      <c r="C3130" s="351"/>
      <c r="D3130" s="351"/>
      <c r="E3130" s="351"/>
      <c r="F3130" s="351"/>
      <c r="G3130" s="351"/>
      <c r="H3130" s="351"/>
      <c r="I3130" s="351"/>
    </row>
    <row r="3131" spans="2:9" x14ac:dyDescent="0.25">
      <c r="B3131" s="351"/>
      <c r="C3131" s="351"/>
      <c r="D3131" s="351"/>
      <c r="E3131" s="351"/>
      <c r="F3131" s="351"/>
      <c r="G3131" s="351"/>
      <c r="H3131" s="351"/>
      <c r="I3131" s="351"/>
    </row>
    <row r="3132" spans="2:9" x14ac:dyDescent="0.25">
      <c r="B3132" s="351"/>
      <c r="C3132" s="351"/>
      <c r="D3132" s="351"/>
      <c r="E3132" s="351"/>
      <c r="F3132" s="351"/>
      <c r="G3132" s="351"/>
      <c r="H3132" s="351"/>
      <c r="I3132" s="351"/>
    </row>
    <row r="3133" spans="2:9" x14ac:dyDescent="0.25">
      <c r="B3133" s="351"/>
      <c r="C3133" s="351"/>
      <c r="D3133" s="351"/>
      <c r="E3133" s="351"/>
      <c r="F3133" s="351"/>
      <c r="G3133" s="351"/>
      <c r="H3133" s="351"/>
      <c r="I3133" s="351"/>
    </row>
    <row r="3134" spans="2:9" x14ac:dyDescent="0.25">
      <c r="B3134" s="351"/>
      <c r="C3134" s="351"/>
      <c r="D3134" s="351"/>
      <c r="E3134" s="351"/>
      <c r="F3134" s="351"/>
      <c r="G3134" s="351"/>
      <c r="H3134" s="351"/>
      <c r="I3134" s="351"/>
    </row>
    <row r="3135" spans="2:9" x14ac:dyDescent="0.25">
      <c r="B3135" s="351"/>
      <c r="C3135" s="351"/>
      <c r="D3135" s="351"/>
      <c r="E3135" s="351"/>
      <c r="F3135" s="351"/>
      <c r="G3135" s="351"/>
      <c r="H3135" s="351"/>
      <c r="I3135" s="351"/>
    </row>
    <row r="3136" spans="2:9" x14ac:dyDescent="0.25">
      <c r="B3136" s="351"/>
      <c r="C3136" s="351"/>
      <c r="D3136" s="351"/>
      <c r="E3136" s="351"/>
      <c r="F3136" s="351"/>
      <c r="G3136" s="351"/>
      <c r="H3136" s="351"/>
      <c r="I3136" s="351"/>
    </row>
    <row r="3137" spans="2:9" x14ac:dyDescent="0.25">
      <c r="B3137" s="351"/>
      <c r="C3137" s="351"/>
      <c r="D3137" s="351"/>
      <c r="E3137" s="351"/>
      <c r="F3137" s="351"/>
      <c r="G3137" s="351"/>
      <c r="H3137" s="351"/>
      <c r="I3137" s="351"/>
    </row>
    <row r="3138" spans="2:9" x14ac:dyDescent="0.25">
      <c r="B3138" s="351"/>
      <c r="C3138" s="351"/>
      <c r="D3138" s="351"/>
      <c r="E3138" s="351"/>
      <c r="F3138" s="351"/>
      <c r="G3138" s="351"/>
      <c r="H3138" s="351"/>
      <c r="I3138" s="351"/>
    </row>
    <row r="3139" spans="2:9" x14ac:dyDescent="0.25">
      <c r="B3139" s="351"/>
      <c r="C3139" s="351"/>
      <c r="D3139" s="351"/>
      <c r="E3139" s="351"/>
      <c r="F3139" s="351"/>
      <c r="G3139" s="351"/>
      <c r="H3139" s="351"/>
      <c r="I3139" s="351"/>
    </row>
    <row r="3140" spans="2:9" x14ac:dyDescent="0.25">
      <c r="B3140" s="351"/>
      <c r="C3140" s="351"/>
      <c r="D3140" s="351"/>
      <c r="E3140" s="351"/>
      <c r="F3140" s="351"/>
      <c r="G3140" s="351"/>
      <c r="H3140" s="351"/>
      <c r="I3140" s="351"/>
    </row>
    <row r="3141" spans="2:9" x14ac:dyDescent="0.25">
      <c r="B3141" s="351"/>
      <c r="C3141" s="351"/>
      <c r="D3141" s="351"/>
      <c r="E3141" s="351"/>
      <c r="F3141" s="351"/>
      <c r="G3141" s="351"/>
      <c r="H3141" s="351"/>
      <c r="I3141" s="351"/>
    </row>
    <row r="3142" spans="2:9" x14ac:dyDescent="0.25">
      <c r="B3142" s="351"/>
      <c r="C3142" s="351"/>
      <c r="D3142" s="351"/>
      <c r="E3142" s="351"/>
      <c r="F3142" s="351"/>
      <c r="G3142" s="351"/>
      <c r="H3142" s="351"/>
      <c r="I3142" s="351"/>
    </row>
    <row r="3143" spans="2:9" x14ac:dyDescent="0.25">
      <c r="B3143" s="351"/>
      <c r="C3143" s="351"/>
      <c r="D3143" s="351"/>
      <c r="E3143" s="351"/>
      <c r="F3143" s="351"/>
      <c r="G3143" s="351"/>
      <c r="H3143" s="351"/>
      <c r="I3143" s="351"/>
    </row>
    <row r="3144" spans="2:9" x14ac:dyDescent="0.25">
      <c r="B3144" s="351"/>
      <c r="C3144" s="351"/>
      <c r="D3144" s="351"/>
      <c r="E3144" s="351"/>
      <c r="F3144" s="351"/>
      <c r="G3144" s="351"/>
      <c r="H3144" s="351"/>
      <c r="I3144" s="351"/>
    </row>
    <row r="3145" spans="2:9" x14ac:dyDescent="0.25">
      <c r="B3145" s="351"/>
      <c r="C3145" s="351"/>
      <c r="D3145" s="351"/>
      <c r="E3145" s="351"/>
      <c r="F3145" s="351"/>
      <c r="G3145" s="351"/>
      <c r="H3145" s="351"/>
      <c r="I3145" s="351"/>
    </row>
    <row r="3146" spans="2:9" x14ac:dyDescent="0.25">
      <c r="B3146" s="351"/>
      <c r="C3146" s="351"/>
      <c r="D3146" s="351"/>
      <c r="E3146" s="351"/>
      <c r="F3146" s="351"/>
      <c r="G3146" s="351"/>
      <c r="H3146" s="351"/>
      <c r="I3146" s="351"/>
    </row>
    <row r="3147" spans="2:9" x14ac:dyDescent="0.25">
      <c r="B3147" s="351"/>
      <c r="C3147" s="351"/>
      <c r="D3147" s="351"/>
      <c r="E3147" s="351"/>
      <c r="F3147" s="351"/>
      <c r="G3147" s="351"/>
      <c r="H3147" s="351"/>
      <c r="I3147" s="351"/>
    </row>
    <row r="3148" spans="2:9" x14ac:dyDescent="0.25">
      <c r="B3148" s="351"/>
      <c r="C3148" s="351"/>
      <c r="D3148" s="351"/>
      <c r="E3148" s="351"/>
      <c r="F3148" s="351"/>
      <c r="G3148" s="351"/>
      <c r="H3148" s="351"/>
      <c r="I3148" s="351"/>
    </row>
    <row r="3149" spans="2:9" x14ac:dyDescent="0.25">
      <c r="B3149" s="351"/>
      <c r="C3149" s="351"/>
      <c r="D3149" s="351"/>
      <c r="E3149" s="351"/>
      <c r="F3149" s="351"/>
      <c r="G3149" s="351"/>
      <c r="H3149" s="351"/>
      <c r="I3149" s="351"/>
    </row>
    <row r="3150" spans="2:9" x14ac:dyDescent="0.25">
      <c r="B3150" s="351"/>
      <c r="C3150" s="351"/>
      <c r="D3150" s="351"/>
      <c r="E3150" s="351"/>
      <c r="F3150" s="351"/>
      <c r="G3150" s="351"/>
      <c r="H3150" s="351"/>
      <c r="I3150" s="351"/>
    </row>
    <row r="3151" spans="2:9" x14ac:dyDescent="0.25">
      <c r="B3151" s="351"/>
      <c r="C3151" s="351"/>
      <c r="D3151" s="351"/>
      <c r="E3151" s="351"/>
      <c r="F3151" s="351"/>
      <c r="G3151" s="351"/>
      <c r="H3151" s="351"/>
      <c r="I3151" s="351"/>
    </row>
    <row r="3152" spans="2:9" x14ac:dyDescent="0.25">
      <c r="B3152" s="351"/>
      <c r="C3152" s="351"/>
      <c r="D3152" s="351"/>
      <c r="E3152" s="351"/>
      <c r="F3152" s="351"/>
      <c r="G3152" s="351"/>
      <c r="H3152" s="351"/>
      <c r="I3152" s="351"/>
    </row>
    <row r="3153" spans="2:9" x14ac:dyDescent="0.25">
      <c r="B3153" s="351"/>
      <c r="C3153" s="351"/>
      <c r="D3153" s="351"/>
      <c r="E3153" s="351"/>
      <c r="F3153" s="351"/>
      <c r="G3153" s="351"/>
      <c r="H3153" s="351"/>
      <c r="I3153" s="351"/>
    </row>
    <row r="3154" spans="2:9" x14ac:dyDescent="0.25">
      <c r="B3154" s="351"/>
      <c r="C3154" s="351"/>
      <c r="D3154" s="351"/>
      <c r="E3154" s="351"/>
      <c r="F3154" s="351"/>
      <c r="G3154" s="351"/>
      <c r="H3154" s="351"/>
      <c r="I3154" s="351"/>
    </row>
    <row r="3155" spans="2:9" x14ac:dyDescent="0.25">
      <c r="B3155" s="351"/>
      <c r="C3155" s="351"/>
      <c r="D3155" s="351"/>
      <c r="E3155" s="351"/>
      <c r="F3155" s="351"/>
      <c r="G3155" s="351"/>
      <c r="H3155" s="351"/>
      <c r="I3155" s="351"/>
    </row>
    <row r="3156" spans="2:9" x14ac:dyDescent="0.25">
      <c r="B3156" s="351"/>
      <c r="C3156" s="351"/>
      <c r="D3156" s="351"/>
      <c r="E3156" s="351"/>
      <c r="F3156" s="351"/>
      <c r="G3156" s="351"/>
      <c r="H3156" s="351"/>
      <c r="I3156" s="351"/>
    </row>
    <row r="3157" spans="2:9" x14ac:dyDescent="0.25">
      <c r="B3157" s="351"/>
      <c r="C3157" s="351"/>
      <c r="D3157" s="351"/>
      <c r="E3157" s="351"/>
      <c r="F3157" s="351"/>
      <c r="G3157" s="351"/>
      <c r="H3157" s="351"/>
      <c r="I3157" s="351"/>
    </row>
    <row r="3158" spans="2:9" x14ac:dyDescent="0.25">
      <c r="B3158" s="351"/>
      <c r="C3158" s="351"/>
      <c r="D3158" s="351"/>
      <c r="E3158" s="351"/>
      <c r="F3158" s="351"/>
      <c r="G3158" s="351"/>
      <c r="H3158" s="351"/>
      <c r="I3158" s="351"/>
    </row>
    <row r="3159" spans="2:9" x14ac:dyDescent="0.25">
      <c r="B3159" s="351"/>
      <c r="C3159" s="351"/>
      <c r="D3159" s="351"/>
      <c r="E3159" s="351"/>
      <c r="F3159" s="351"/>
      <c r="G3159" s="351"/>
      <c r="H3159" s="351"/>
      <c r="I3159" s="351"/>
    </row>
    <row r="3160" spans="2:9" x14ac:dyDescent="0.25">
      <c r="B3160" s="351"/>
      <c r="C3160" s="351"/>
      <c r="D3160" s="351"/>
      <c r="E3160" s="351"/>
      <c r="F3160" s="351"/>
      <c r="G3160" s="351"/>
      <c r="H3160" s="351"/>
      <c r="I3160" s="351"/>
    </row>
    <row r="3161" spans="2:9" x14ac:dyDescent="0.25">
      <c r="B3161" s="351"/>
      <c r="C3161" s="351"/>
      <c r="D3161" s="351"/>
      <c r="E3161" s="351"/>
      <c r="F3161" s="351"/>
      <c r="G3161" s="351"/>
      <c r="H3161" s="351"/>
      <c r="I3161" s="351"/>
    </row>
    <row r="3162" spans="2:9" x14ac:dyDescent="0.25">
      <c r="B3162" s="351"/>
      <c r="C3162" s="351"/>
      <c r="D3162" s="351"/>
      <c r="E3162" s="351"/>
      <c r="F3162" s="351"/>
      <c r="G3162" s="351"/>
      <c r="H3162" s="351"/>
      <c r="I3162" s="351"/>
    </row>
    <row r="3163" spans="2:9" x14ac:dyDescent="0.25">
      <c r="B3163" s="351"/>
      <c r="C3163" s="351"/>
      <c r="D3163" s="351"/>
      <c r="E3163" s="351"/>
      <c r="F3163" s="351"/>
      <c r="G3163" s="351"/>
      <c r="H3163" s="351"/>
      <c r="I3163" s="351"/>
    </row>
    <row r="3164" spans="2:9" x14ac:dyDescent="0.25">
      <c r="B3164" s="351"/>
      <c r="C3164" s="351"/>
      <c r="D3164" s="351"/>
      <c r="E3164" s="351"/>
      <c r="F3164" s="351"/>
      <c r="G3164" s="351"/>
      <c r="H3164" s="351"/>
      <c r="I3164" s="351"/>
    </row>
    <row r="3165" spans="2:9" x14ac:dyDescent="0.25">
      <c r="B3165" s="351"/>
      <c r="C3165" s="351"/>
      <c r="D3165" s="351"/>
      <c r="E3165" s="351"/>
      <c r="F3165" s="351"/>
      <c r="G3165" s="351"/>
      <c r="H3165" s="351"/>
      <c r="I3165" s="351"/>
    </row>
    <row r="3166" spans="2:9" x14ac:dyDescent="0.25">
      <c r="B3166" s="351"/>
      <c r="C3166" s="351"/>
      <c r="D3166" s="351"/>
      <c r="E3166" s="351"/>
      <c r="F3166" s="351"/>
      <c r="G3166" s="351"/>
      <c r="H3166" s="351"/>
      <c r="I3166" s="351"/>
    </row>
    <row r="3167" spans="2:9" x14ac:dyDescent="0.25">
      <c r="B3167" s="351"/>
      <c r="C3167" s="351"/>
      <c r="D3167" s="351"/>
      <c r="E3167" s="351"/>
      <c r="F3167" s="351"/>
      <c r="G3167" s="351"/>
      <c r="H3167" s="351"/>
      <c r="I3167" s="351"/>
    </row>
    <row r="3168" spans="2:9" x14ac:dyDescent="0.25">
      <c r="B3168" s="351"/>
      <c r="C3168" s="351"/>
      <c r="D3168" s="351"/>
      <c r="E3168" s="351"/>
      <c r="F3168" s="351"/>
      <c r="G3168" s="351"/>
      <c r="H3168" s="351"/>
      <c r="I3168" s="351"/>
    </row>
    <row r="3169" spans="2:9" x14ac:dyDescent="0.25">
      <c r="B3169" s="351"/>
      <c r="C3169" s="351"/>
      <c r="D3169" s="351"/>
      <c r="E3169" s="351"/>
      <c r="F3169" s="351"/>
      <c r="G3169" s="351"/>
      <c r="H3169" s="351"/>
      <c r="I3169" s="351"/>
    </row>
    <row r="3170" spans="2:9" x14ac:dyDescent="0.25">
      <c r="B3170" s="351"/>
      <c r="C3170" s="351"/>
      <c r="D3170" s="351"/>
      <c r="E3170" s="351"/>
      <c r="F3170" s="351"/>
      <c r="G3170" s="351"/>
      <c r="H3170" s="351"/>
      <c r="I3170" s="351"/>
    </row>
    <row r="3171" spans="2:9" x14ac:dyDescent="0.25">
      <c r="B3171" s="351"/>
      <c r="C3171" s="351"/>
      <c r="D3171" s="351"/>
      <c r="E3171" s="351"/>
      <c r="F3171" s="351"/>
      <c r="G3171" s="351"/>
      <c r="H3171" s="351"/>
      <c r="I3171" s="351"/>
    </row>
    <row r="3172" spans="2:9" x14ac:dyDescent="0.25">
      <c r="B3172" s="351"/>
      <c r="C3172" s="351"/>
      <c r="D3172" s="351"/>
      <c r="E3172" s="351"/>
      <c r="F3172" s="351"/>
      <c r="G3172" s="351"/>
      <c r="H3172" s="351"/>
      <c r="I3172" s="351"/>
    </row>
    <row r="3173" spans="2:9" x14ac:dyDescent="0.25">
      <c r="B3173" s="351"/>
      <c r="C3173" s="351"/>
      <c r="D3173" s="351"/>
      <c r="E3173" s="351"/>
      <c r="F3173" s="351"/>
      <c r="G3173" s="351"/>
      <c r="H3173" s="351"/>
      <c r="I3173" s="351"/>
    </row>
    <row r="3174" spans="2:9" x14ac:dyDescent="0.25">
      <c r="B3174" s="351"/>
      <c r="C3174" s="351"/>
      <c r="D3174" s="351"/>
      <c r="E3174" s="351"/>
      <c r="F3174" s="351"/>
      <c r="G3174" s="351"/>
      <c r="H3174" s="351"/>
      <c r="I3174" s="351"/>
    </row>
    <row r="3175" spans="2:9" x14ac:dyDescent="0.25">
      <c r="B3175" s="351"/>
      <c r="C3175" s="351"/>
      <c r="D3175" s="351"/>
      <c r="E3175" s="351"/>
      <c r="F3175" s="351"/>
      <c r="G3175" s="351"/>
      <c r="H3175" s="351"/>
      <c r="I3175" s="351"/>
    </row>
    <row r="3176" spans="2:9" x14ac:dyDescent="0.25">
      <c r="B3176" s="351"/>
      <c r="C3176" s="351"/>
      <c r="D3176" s="351"/>
      <c r="E3176" s="351"/>
      <c r="F3176" s="351"/>
      <c r="G3176" s="351"/>
      <c r="H3176" s="351"/>
      <c r="I3176" s="351"/>
    </row>
    <row r="3177" spans="2:9" x14ac:dyDescent="0.25">
      <c r="B3177" s="351"/>
      <c r="C3177" s="351"/>
      <c r="D3177" s="351"/>
      <c r="E3177" s="351"/>
      <c r="F3177" s="351"/>
      <c r="G3177" s="351"/>
      <c r="H3177" s="351"/>
      <c r="I3177" s="351"/>
    </row>
    <row r="3178" spans="2:9" x14ac:dyDescent="0.25">
      <c r="B3178" s="351"/>
      <c r="C3178" s="351"/>
      <c r="D3178" s="351"/>
      <c r="E3178" s="351"/>
      <c r="F3178" s="351"/>
      <c r="G3178" s="351"/>
      <c r="H3178" s="351"/>
      <c r="I3178" s="351"/>
    </row>
    <row r="3179" spans="2:9" x14ac:dyDescent="0.25">
      <c r="B3179" s="351"/>
      <c r="C3179" s="351"/>
      <c r="D3179" s="351"/>
      <c r="E3179" s="351"/>
      <c r="F3179" s="351"/>
      <c r="G3179" s="351"/>
      <c r="H3179" s="351"/>
      <c r="I3179" s="351"/>
    </row>
    <row r="3180" spans="2:9" x14ac:dyDescent="0.25">
      <c r="B3180" s="351"/>
      <c r="C3180" s="351"/>
      <c r="D3180" s="351"/>
      <c r="E3180" s="351"/>
      <c r="F3180" s="351"/>
      <c r="G3180" s="351"/>
      <c r="H3180" s="351"/>
      <c r="I3180" s="351"/>
    </row>
    <row r="3181" spans="2:9" x14ac:dyDescent="0.25">
      <c r="B3181" s="351"/>
      <c r="C3181" s="351"/>
      <c r="D3181" s="351"/>
      <c r="E3181" s="351"/>
      <c r="F3181" s="351"/>
      <c r="G3181" s="351"/>
      <c r="H3181" s="351"/>
      <c r="I3181" s="351"/>
    </row>
    <row r="3182" spans="2:9" x14ac:dyDescent="0.25">
      <c r="B3182" s="351"/>
      <c r="C3182" s="351"/>
      <c r="D3182" s="351"/>
      <c r="E3182" s="351"/>
      <c r="F3182" s="351"/>
      <c r="G3182" s="351"/>
      <c r="H3182" s="351"/>
      <c r="I3182" s="351"/>
    </row>
    <row r="3183" spans="2:9" x14ac:dyDescent="0.25">
      <c r="B3183" s="351"/>
      <c r="C3183" s="351"/>
      <c r="D3183" s="351"/>
      <c r="E3183" s="351"/>
      <c r="F3183" s="351"/>
      <c r="G3183" s="351"/>
      <c r="H3183" s="351"/>
      <c r="I3183" s="351"/>
    </row>
    <row r="3184" spans="2:9" x14ac:dyDescent="0.25">
      <c r="B3184" s="351"/>
      <c r="C3184" s="351"/>
      <c r="D3184" s="351"/>
      <c r="E3184" s="351"/>
      <c r="F3184" s="351"/>
      <c r="G3184" s="351"/>
      <c r="H3184" s="351"/>
      <c r="I3184" s="351"/>
    </row>
    <row r="3185" spans="2:9" x14ac:dyDescent="0.25">
      <c r="B3185" s="351"/>
      <c r="C3185" s="351"/>
      <c r="D3185" s="351"/>
      <c r="E3185" s="351"/>
      <c r="F3185" s="351"/>
      <c r="G3185" s="351"/>
      <c r="H3185" s="351"/>
      <c r="I3185" s="351"/>
    </row>
    <row r="3186" spans="2:9" x14ac:dyDescent="0.25">
      <c r="B3186" s="351"/>
      <c r="C3186" s="351"/>
      <c r="D3186" s="351"/>
      <c r="E3186" s="351"/>
      <c r="F3186" s="351"/>
      <c r="G3186" s="351"/>
      <c r="H3186" s="351"/>
      <c r="I3186" s="351"/>
    </row>
    <row r="3187" spans="2:9" x14ac:dyDescent="0.25">
      <c r="B3187" s="351"/>
      <c r="C3187" s="351"/>
      <c r="D3187" s="351"/>
      <c r="E3187" s="351"/>
      <c r="F3187" s="351"/>
      <c r="G3187" s="351"/>
      <c r="H3187" s="351"/>
      <c r="I3187" s="351"/>
    </row>
    <row r="3188" spans="2:9" x14ac:dyDescent="0.25">
      <c r="B3188" s="351"/>
      <c r="C3188" s="351"/>
      <c r="D3188" s="351"/>
      <c r="E3188" s="351"/>
      <c r="F3188" s="351"/>
      <c r="G3188" s="351"/>
      <c r="H3188" s="351"/>
      <c r="I3188" s="351"/>
    </row>
    <row r="3189" spans="2:9" x14ac:dyDescent="0.25">
      <c r="B3189" s="351"/>
      <c r="C3189" s="351"/>
      <c r="D3189" s="351"/>
      <c r="E3189" s="351"/>
      <c r="F3189" s="351"/>
      <c r="G3189" s="351"/>
      <c r="H3189" s="351"/>
      <c r="I3189" s="351"/>
    </row>
    <row r="3190" spans="2:9" x14ac:dyDescent="0.25">
      <c r="B3190" s="351"/>
      <c r="C3190" s="351"/>
      <c r="D3190" s="351"/>
      <c r="E3190" s="351"/>
      <c r="F3190" s="351"/>
      <c r="G3190" s="351"/>
      <c r="H3190" s="351"/>
      <c r="I3190" s="351"/>
    </row>
    <row r="3191" spans="2:9" x14ac:dyDescent="0.25">
      <c r="B3191" s="351"/>
      <c r="C3191" s="351"/>
      <c r="D3191" s="351"/>
      <c r="E3191" s="351"/>
      <c r="F3191" s="351"/>
      <c r="G3191" s="351"/>
      <c r="H3191" s="351"/>
      <c r="I3191" s="351"/>
    </row>
    <row r="3192" spans="2:9" x14ac:dyDescent="0.25">
      <c r="B3192" s="351"/>
      <c r="C3192" s="351"/>
      <c r="D3192" s="351"/>
      <c r="E3192" s="351"/>
      <c r="F3192" s="351"/>
      <c r="G3192" s="351"/>
      <c r="H3192" s="351"/>
      <c r="I3192" s="351"/>
    </row>
    <row r="3193" spans="2:9" x14ac:dyDescent="0.25">
      <c r="B3193" s="351"/>
      <c r="C3193" s="351"/>
      <c r="D3193" s="351"/>
      <c r="E3193" s="351"/>
      <c r="F3193" s="351"/>
      <c r="G3193" s="351"/>
      <c r="H3193" s="351"/>
      <c r="I3193" s="351"/>
    </row>
    <row r="3194" spans="2:9" x14ac:dyDescent="0.25">
      <c r="B3194" s="351"/>
      <c r="C3194" s="351"/>
      <c r="D3194" s="351"/>
      <c r="E3194" s="351"/>
      <c r="F3194" s="351"/>
      <c r="G3194" s="351"/>
      <c r="H3194" s="351"/>
      <c r="I3194" s="351"/>
    </row>
    <row r="3195" spans="2:9" x14ac:dyDescent="0.25">
      <c r="B3195" s="351"/>
      <c r="C3195" s="351"/>
      <c r="D3195" s="351"/>
      <c r="E3195" s="351"/>
      <c r="F3195" s="351"/>
      <c r="G3195" s="351"/>
      <c r="H3195" s="351"/>
      <c r="I3195" s="351"/>
    </row>
    <row r="3196" spans="2:9" x14ac:dyDescent="0.25">
      <c r="B3196" s="351"/>
      <c r="C3196" s="351"/>
      <c r="D3196" s="351"/>
      <c r="E3196" s="351"/>
      <c r="F3196" s="351"/>
      <c r="G3196" s="351"/>
      <c r="H3196" s="351"/>
      <c r="I3196" s="351"/>
    </row>
    <row r="3197" spans="2:9" x14ac:dyDescent="0.25">
      <c r="B3197" s="351"/>
      <c r="C3197" s="351"/>
      <c r="D3197" s="351"/>
      <c r="E3197" s="351"/>
      <c r="F3197" s="351"/>
      <c r="G3197" s="351"/>
      <c r="H3197" s="351"/>
      <c r="I3197" s="351"/>
    </row>
    <row r="3198" spans="2:9" x14ac:dyDescent="0.25">
      <c r="B3198" s="351"/>
      <c r="C3198" s="351"/>
      <c r="D3198" s="351"/>
      <c r="E3198" s="351"/>
      <c r="F3198" s="351"/>
      <c r="G3198" s="351"/>
      <c r="H3198" s="351"/>
      <c r="I3198" s="351"/>
    </row>
    <row r="3199" spans="2:9" x14ac:dyDescent="0.25">
      <c r="B3199" s="351"/>
      <c r="C3199" s="351"/>
      <c r="D3199" s="351"/>
      <c r="E3199" s="351"/>
      <c r="F3199" s="351"/>
      <c r="G3199" s="351"/>
      <c r="H3199" s="351"/>
      <c r="I3199" s="351"/>
    </row>
    <row r="3200" spans="2:9" x14ac:dyDescent="0.25">
      <c r="B3200" s="351"/>
      <c r="C3200" s="351"/>
      <c r="D3200" s="351"/>
      <c r="E3200" s="351"/>
      <c r="F3200" s="351"/>
      <c r="G3200" s="351"/>
      <c r="H3200" s="351"/>
      <c r="I3200" s="351"/>
    </row>
    <row r="3201" spans="2:9" x14ac:dyDescent="0.25">
      <c r="B3201" s="351"/>
      <c r="C3201" s="351"/>
      <c r="D3201" s="351"/>
      <c r="E3201" s="351"/>
      <c r="F3201" s="351"/>
      <c r="G3201" s="351"/>
      <c r="H3201" s="351"/>
      <c r="I3201" s="351"/>
    </row>
    <row r="3202" spans="2:9" x14ac:dyDescent="0.25">
      <c r="B3202" s="351"/>
      <c r="C3202" s="351"/>
      <c r="D3202" s="351"/>
      <c r="E3202" s="351"/>
      <c r="F3202" s="351"/>
      <c r="G3202" s="351"/>
      <c r="H3202" s="351"/>
      <c r="I3202" s="351"/>
    </row>
    <row r="3203" spans="2:9" x14ac:dyDescent="0.25">
      <c r="B3203" s="351"/>
      <c r="C3203" s="351"/>
      <c r="D3203" s="351"/>
      <c r="E3203" s="351"/>
      <c r="F3203" s="351"/>
      <c r="G3203" s="351"/>
      <c r="H3203" s="351"/>
      <c r="I3203" s="351"/>
    </row>
    <row r="3204" spans="2:9" x14ac:dyDescent="0.25">
      <c r="B3204" s="351"/>
      <c r="C3204" s="351"/>
      <c r="D3204" s="351"/>
      <c r="E3204" s="351"/>
      <c r="F3204" s="351"/>
      <c r="G3204" s="351"/>
      <c r="H3204" s="351"/>
      <c r="I3204" s="351"/>
    </row>
    <row r="3205" spans="2:9" x14ac:dyDescent="0.25">
      <c r="B3205" s="351"/>
      <c r="C3205" s="351"/>
      <c r="D3205" s="351"/>
      <c r="E3205" s="351"/>
      <c r="F3205" s="351"/>
      <c r="G3205" s="351"/>
      <c r="H3205" s="351"/>
      <c r="I3205" s="351"/>
    </row>
    <row r="3206" spans="2:9" x14ac:dyDescent="0.25">
      <c r="B3206" s="351"/>
      <c r="C3206" s="351"/>
      <c r="D3206" s="351"/>
      <c r="E3206" s="351"/>
      <c r="F3206" s="351"/>
      <c r="G3206" s="351"/>
      <c r="H3206" s="351"/>
      <c r="I3206" s="351"/>
    </row>
    <row r="3207" spans="2:9" x14ac:dyDescent="0.25">
      <c r="B3207" s="351"/>
      <c r="C3207" s="351"/>
      <c r="D3207" s="351"/>
      <c r="E3207" s="351"/>
      <c r="F3207" s="351"/>
      <c r="G3207" s="351"/>
      <c r="H3207" s="351"/>
      <c r="I3207" s="351"/>
    </row>
    <row r="3208" spans="2:9" x14ac:dyDescent="0.25">
      <c r="B3208" s="351"/>
      <c r="C3208" s="351"/>
      <c r="D3208" s="351"/>
      <c r="E3208" s="351"/>
      <c r="F3208" s="351"/>
      <c r="G3208" s="351"/>
      <c r="H3208" s="351"/>
      <c r="I3208" s="351"/>
    </row>
    <row r="3209" spans="2:9" x14ac:dyDescent="0.25">
      <c r="B3209" s="351"/>
      <c r="C3209" s="351"/>
      <c r="D3209" s="351"/>
      <c r="E3209" s="351"/>
      <c r="F3209" s="351"/>
      <c r="G3209" s="351"/>
      <c r="H3209" s="351"/>
      <c r="I3209" s="351"/>
    </row>
    <row r="3210" spans="2:9" x14ac:dyDescent="0.25">
      <c r="B3210" s="351"/>
      <c r="C3210" s="351"/>
      <c r="D3210" s="351"/>
      <c r="E3210" s="351"/>
      <c r="F3210" s="351"/>
      <c r="G3210" s="351"/>
      <c r="H3210" s="351"/>
      <c r="I3210" s="351"/>
    </row>
    <row r="3211" spans="2:9" x14ac:dyDescent="0.25">
      <c r="B3211" s="351"/>
      <c r="C3211" s="351"/>
      <c r="D3211" s="351"/>
      <c r="E3211" s="351"/>
      <c r="F3211" s="351"/>
      <c r="G3211" s="351"/>
      <c r="H3211" s="351"/>
      <c r="I3211" s="351"/>
    </row>
    <row r="3212" spans="2:9" x14ac:dyDescent="0.25">
      <c r="B3212" s="351"/>
      <c r="C3212" s="351"/>
      <c r="D3212" s="351"/>
      <c r="E3212" s="351"/>
      <c r="F3212" s="351"/>
      <c r="G3212" s="351"/>
      <c r="H3212" s="351"/>
      <c r="I3212" s="351"/>
    </row>
    <row r="3213" spans="2:9" x14ac:dyDescent="0.25">
      <c r="B3213" s="351"/>
      <c r="C3213" s="351"/>
      <c r="D3213" s="351"/>
      <c r="E3213" s="351"/>
      <c r="F3213" s="351"/>
      <c r="G3213" s="351"/>
      <c r="H3213" s="351"/>
      <c r="I3213" s="351"/>
    </row>
    <row r="3214" spans="2:9" x14ac:dyDescent="0.25">
      <c r="B3214" s="351"/>
      <c r="C3214" s="351"/>
      <c r="D3214" s="351"/>
      <c r="E3214" s="351"/>
      <c r="F3214" s="351"/>
      <c r="G3214" s="351"/>
      <c r="H3214" s="351"/>
      <c r="I3214" s="351"/>
    </row>
    <row r="3215" spans="2:9" x14ac:dyDescent="0.25">
      <c r="B3215" s="351"/>
      <c r="C3215" s="351"/>
      <c r="D3215" s="351"/>
      <c r="E3215" s="351"/>
      <c r="F3215" s="351"/>
      <c r="G3215" s="351"/>
      <c r="H3215" s="351"/>
      <c r="I3215" s="351"/>
    </row>
    <row r="3216" spans="2:9" x14ac:dyDescent="0.25">
      <c r="B3216" s="351"/>
      <c r="C3216" s="351"/>
      <c r="D3216" s="351"/>
      <c r="E3216" s="351"/>
      <c r="F3216" s="351"/>
      <c r="G3216" s="351"/>
      <c r="H3216" s="351"/>
      <c r="I3216" s="351"/>
    </row>
    <row r="3217" spans="2:9" x14ac:dyDescent="0.25">
      <c r="B3217" s="351"/>
      <c r="C3217" s="351"/>
      <c r="D3217" s="351"/>
      <c r="E3217" s="351"/>
      <c r="F3217" s="351"/>
      <c r="G3217" s="351"/>
      <c r="H3217" s="351"/>
      <c r="I3217" s="351"/>
    </row>
    <row r="3218" spans="2:9" x14ac:dyDescent="0.25">
      <c r="B3218" s="351"/>
      <c r="C3218" s="351"/>
      <c r="D3218" s="351"/>
      <c r="E3218" s="351"/>
      <c r="F3218" s="351"/>
      <c r="G3218" s="351"/>
      <c r="H3218" s="351"/>
      <c r="I3218" s="351"/>
    </row>
    <row r="3219" spans="2:9" x14ac:dyDescent="0.25">
      <c r="B3219" s="351"/>
      <c r="C3219" s="351"/>
      <c r="D3219" s="351"/>
      <c r="E3219" s="351"/>
      <c r="F3219" s="351"/>
      <c r="G3219" s="351"/>
      <c r="H3219" s="351"/>
      <c r="I3219" s="351"/>
    </row>
    <row r="3220" spans="2:9" x14ac:dyDescent="0.25">
      <c r="B3220" s="351"/>
      <c r="C3220" s="351"/>
      <c r="D3220" s="351"/>
      <c r="E3220" s="351"/>
      <c r="F3220" s="351"/>
      <c r="G3220" s="351"/>
      <c r="H3220" s="351"/>
      <c r="I3220" s="351"/>
    </row>
    <row r="3221" spans="2:9" x14ac:dyDescent="0.25">
      <c r="B3221" s="351"/>
      <c r="C3221" s="351"/>
      <c r="D3221" s="351"/>
      <c r="E3221" s="351"/>
      <c r="F3221" s="351"/>
      <c r="G3221" s="351"/>
      <c r="H3221" s="351"/>
      <c r="I3221" s="351"/>
    </row>
    <row r="3222" spans="2:9" x14ac:dyDescent="0.25">
      <c r="B3222" s="351"/>
      <c r="C3222" s="351"/>
      <c r="D3222" s="351"/>
      <c r="E3222" s="351"/>
      <c r="F3222" s="351"/>
      <c r="G3222" s="351"/>
      <c r="H3222" s="351"/>
      <c r="I3222" s="351"/>
    </row>
    <row r="3223" spans="2:9" x14ac:dyDescent="0.25">
      <c r="B3223" s="351"/>
      <c r="C3223" s="351"/>
      <c r="D3223" s="351"/>
      <c r="E3223" s="351"/>
      <c r="F3223" s="351"/>
      <c r="G3223" s="351"/>
      <c r="H3223" s="351"/>
      <c r="I3223" s="351"/>
    </row>
    <row r="3224" spans="2:9" x14ac:dyDescent="0.25">
      <c r="B3224" s="351"/>
      <c r="C3224" s="351"/>
      <c r="D3224" s="351"/>
      <c r="E3224" s="351"/>
      <c r="F3224" s="351"/>
      <c r="G3224" s="351"/>
      <c r="H3224" s="351"/>
      <c r="I3224" s="351"/>
    </row>
    <row r="3225" spans="2:9" x14ac:dyDescent="0.25">
      <c r="B3225" s="351"/>
      <c r="C3225" s="351"/>
      <c r="D3225" s="351"/>
      <c r="E3225" s="351"/>
      <c r="F3225" s="351"/>
      <c r="G3225" s="351"/>
      <c r="H3225" s="351"/>
      <c r="I3225" s="351"/>
    </row>
    <row r="3226" spans="2:9" x14ac:dyDescent="0.25">
      <c r="B3226" s="351"/>
      <c r="C3226" s="351"/>
      <c r="D3226" s="351"/>
      <c r="E3226" s="351"/>
      <c r="F3226" s="351"/>
      <c r="G3226" s="351"/>
      <c r="H3226" s="351"/>
      <c r="I3226" s="351"/>
    </row>
    <row r="3227" spans="2:9" x14ac:dyDescent="0.25">
      <c r="B3227" s="351"/>
      <c r="C3227" s="351"/>
      <c r="D3227" s="351"/>
      <c r="E3227" s="351"/>
      <c r="F3227" s="351"/>
      <c r="G3227" s="351"/>
      <c r="H3227" s="351"/>
      <c r="I3227" s="351"/>
    </row>
    <row r="3228" spans="2:9" x14ac:dyDescent="0.25">
      <c r="B3228" s="351"/>
      <c r="C3228" s="351"/>
      <c r="D3228" s="351"/>
      <c r="E3228" s="351"/>
      <c r="F3228" s="351"/>
      <c r="G3228" s="351"/>
      <c r="H3228" s="351"/>
      <c r="I3228" s="351"/>
    </row>
    <row r="3229" spans="2:9" x14ac:dyDescent="0.25">
      <c r="B3229" s="351"/>
      <c r="C3229" s="351"/>
      <c r="D3229" s="351"/>
      <c r="E3229" s="351"/>
      <c r="F3229" s="351"/>
      <c r="G3229" s="351"/>
      <c r="H3229" s="351"/>
      <c r="I3229" s="351"/>
    </row>
    <row r="3230" spans="2:9" x14ac:dyDescent="0.25">
      <c r="B3230" s="351"/>
      <c r="C3230" s="351"/>
      <c r="D3230" s="351"/>
      <c r="E3230" s="351"/>
      <c r="F3230" s="351"/>
      <c r="G3230" s="351"/>
      <c r="H3230" s="351"/>
      <c r="I3230" s="351"/>
    </row>
    <row r="3231" spans="2:9" x14ac:dyDescent="0.25">
      <c r="B3231" s="351"/>
      <c r="C3231" s="351"/>
      <c r="D3231" s="351"/>
      <c r="E3231" s="351"/>
      <c r="F3231" s="351"/>
      <c r="G3231" s="351"/>
      <c r="H3231" s="351"/>
      <c r="I3231" s="351"/>
    </row>
    <row r="3232" spans="2:9" x14ac:dyDescent="0.25">
      <c r="B3232" s="351"/>
      <c r="C3232" s="351"/>
      <c r="D3232" s="351"/>
      <c r="E3232" s="351"/>
      <c r="F3232" s="351"/>
      <c r="G3232" s="351"/>
      <c r="H3232" s="351"/>
      <c r="I3232" s="351"/>
    </row>
    <row r="3233" spans="2:9" x14ac:dyDescent="0.25">
      <c r="B3233" s="351"/>
      <c r="C3233" s="351"/>
      <c r="D3233" s="351"/>
      <c r="E3233" s="351"/>
      <c r="F3233" s="351"/>
      <c r="G3233" s="351"/>
      <c r="H3233" s="351"/>
      <c r="I3233" s="351"/>
    </row>
    <row r="3234" spans="2:9" x14ac:dyDescent="0.25">
      <c r="B3234" s="351"/>
      <c r="C3234" s="351"/>
      <c r="D3234" s="351"/>
      <c r="E3234" s="351"/>
      <c r="F3234" s="351"/>
      <c r="G3234" s="351"/>
      <c r="H3234" s="351"/>
      <c r="I3234" s="351"/>
    </row>
    <row r="3235" spans="2:9" x14ac:dyDescent="0.25">
      <c r="B3235" s="351"/>
      <c r="C3235" s="351"/>
      <c r="D3235" s="351"/>
      <c r="E3235" s="351"/>
      <c r="F3235" s="351"/>
      <c r="G3235" s="351"/>
      <c r="H3235" s="351"/>
      <c r="I3235" s="351"/>
    </row>
    <row r="3236" spans="2:9" x14ac:dyDescent="0.25">
      <c r="B3236" s="351"/>
      <c r="C3236" s="351"/>
      <c r="D3236" s="351"/>
      <c r="E3236" s="351"/>
      <c r="F3236" s="351"/>
      <c r="G3236" s="351"/>
      <c r="H3236" s="351"/>
      <c r="I3236" s="351"/>
    </row>
    <row r="3237" spans="2:9" x14ac:dyDescent="0.25">
      <c r="B3237" s="351"/>
      <c r="C3237" s="351"/>
      <c r="D3237" s="351"/>
      <c r="E3237" s="351"/>
      <c r="F3237" s="351"/>
      <c r="G3237" s="351"/>
      <c r="H3237" s="351"/>
      <c r="I3237" s="351"/>
    </row>
    <row r="3238" spans="2:9" x14ac:dyDescent="0.25">
      <c r="B3238" s="351"/>
      <c r="C3238" s="351"/>
      <c r="D3238" s="351"/>
      <c r="E3238" s="351"/>
      <c r="F3238" s="351"/>
      <c r="G3238" s="351"/>
      <c r="H3238" s="351"/>
      <c r="I3238" s="351"/>
    </row>
    <row r="3239" spans="2:9" x14ac:dyDescent="0.25">
      <c r="B3239" s="351"/>
      <c r="C3239" s="351"/>
      <c r="D3239" s="351"/>
      <c r="E3239" s="351"/>
      <c r="F3239" s="351"/>
      <c r="G3239" s="351"/>
      <c r="H3239" s="351"/>
      <c r="I3239" s="351"/>
    </row>
    <row r="3240" spans="2:9" x14ac:dyDescent="0.25">
      <c r="B3240" s="351"/>
      <c r="C3240" s="351"/>
      <c r="D3240" s="351"/>
      <c r="E3240" s="351"/>
      <c r="F3240" s="351"/>
      <c r="G3240" s="351"/>
      <c r="H3240" s="351"/>
      <c r="I3240" s="351"/>
    </row>
    <row r="3241" spans="2:9" x14ac:dyDescent="0.25">
      <c r="B3241" s="351"/>
      <c r="C3241" s="351"/>
      <c r="D3241" s="351"/>
      <c r="E3241" s="351"/>
      <c r="F3241" s="351"/>
      <c r="G3241" s="351"/>
      <c r="H3241" s="351"/>
      <c r="I3241" s="351"/>
    </row>
    <row r="3242" spans="2:9" x14ac:dyDescent="0.25">
      <c r="B3242" s="351"/>
      <c r="C3242" s="351"/>
      <c r="D3242" s="351"/>
      <c r="E3242" s="351"/>
      <c r="F3242" s="351"/>
      <c r="G3242" s="351"/>
      <c r="H3242" s="351"/>
      <c r="I3242" s="351"/>
    </row>
    <row r="3243" spans="2:9" x14ac:dyDescent="0.25">
      <c r="B3243" s="351"/>
      <c r="C3243" s="351"/>
      <c r="D3243" s="351"/>
      <c r="E3243" s="351"/>
      <c r="F3243" s="351"/>
      <c r="G3243" s="351"/>
      <c r="H3243" s="351"/>
      <c r="I3243" s="351"/>
    </row>
    <row r="3244" spans="2:9" x14ac:dyDescent="0.25">
      <c r="B3244" s="351"/>
      <c r="C3244" s="351"/>
      <c r="D3244" s="351"/>
      <c r="E3244" s="351"/>
      <c r="F3244" s="351"/>
      <c r="G3244" s="351"/>
      <c r="H3244" s="351"/>
      <c r="I3244" s="351"/>
    </row>
    <row r="3245" spans="2:9" x14ac:dyDescent="0.25">
      <c r="B3245" s="351"/>
      <c r="C3245" s="351"/>
      <c r="D3245" s="351"/>
      <c r="E3245" s="351"/>
      <c r="F3245" s="351"/>
      <c r="G3245" s="351"/>
      <c r="H3245" s="351"/>
      <c r="I3245" s="351"/>
    </row>
    <row r="3246" spans="2:9" x14ac:dyDescent="0.25">
      <c r="B3246" s="351"/>
      <c r="C3246" s="351"/>
      <c r="D3246" s="351"/>
      <c r="E3246" s="351"/>
      <c r="F3246" s="351"/>
      <c r="G3246" s="351"/>
      <c r="H3246" s="351"/>
      <c r="I3246" s="351"/>
    </row>
    <row r="3247" spans="2:9" x14ac:dyDescent="0.25">
      <c r="B3247" s="351"/>
      <c r="C3247" s="351"/>
      <c r="D3247" s="351"/>
      <c r="E3247" s="351"/>
      <c r="F3247" s="351"/>
      <c r="G3247" s="351"/>
      <c r="H3247" s="351"/>
      <c r="I3247" s="351"/>
    </row>
    <row r="3248" spans="2:9" x14ac:dyDescent="0.25">
      <c r="B3248" s="351"/>
      <c r="C3248" s="351"/>
      <c r="D3248" s="351"/>
      <c r="E3248" s="351"/>
      <c r="F3248" s="351"/>
      <c r="G3248" s="351"/>
      <c r="H3248" s="351"/>
      <c r="I3248" s="351"/>
    </row>
    <row r="3249" spans="2:9" x14ac:dyDescent="0.25">
      <c r="B3249" s="351"/>
      <c r="C3249" s="351"/>
      <c r="D3249" s="351"/>
      <c r="E3249" s="351"/>
      <c r="F3249" s="351"/>
      <c r="G3249" s="351"/>
      <c r="H3249" s="351"/>
      <c r="I3249" s="351"/>
    </row>
    <row r="3250" spans="2:9" x14ac:dyDescent="0.25">
      <c r="B3250" s="351"/>
      <c r="C3250" s="351"/>
      <c r="D3250" s="351"/>
      <c r="E3250" s="351"/>
      <c r="F3250" s="351"/>
      <c r="G3250" s="351"/>
      <c r="H3250" s="351"/>
      <c r="I3250" s="351"/>
    </row>
    <row r="3251" spans="2:9" x14ac:dyDescent="0.25">
      <c r="B3251" s="351"/>
      <c r="C3251" s="351"/>
      <c r="D3251" s="351"/>
      <c r="E3251" s="351"/>
      <c r="F3251" s="351"/>
      <c r="G3251" s="351"/>
      <c r="H3251" s="351"/>
      <c r="I3251" s="351"/>
    </row>
    <row r="3252" spans="2:9" x14ac:dyDescent="0.25">
      <c r="B3252" s="351"/>
      <c r="C3252" s="351"/>
      <c r="D3252" s="351"/>
      <c r="E3252" s="351"/>
      <c r="F3252" s="351"/>
      <c r="G3252" s="351"/>
      <c r="H3252" s="351"/>
      <c r="I3252" s="351"/>
    </row>
    <row r="3253" spans="2:9" x14ac:dyDescent="0.25">
      <c r="B3253" s="351"/>
      <c r="C3253" s="351"/>
      <c r="D3253" s="351"/>
      <c r="E3253" s="351"/>
      <c r="F3253" s="351"/>
      <c r="G3253" s="351"/>
      <c r="H3253" s="351"/>
      <c r="I3253" s="351"/>
    </row>
    <row r="3254" spans="2:9" x14ac:dyDescent="0.25">
      <c r="B3254" s="351"/>
      <c r="C3254" s="351"/>
      <c r="D3254" s="351"/>
      <c r="E3254" s="351"/>
      <c r="F3254" s="351"/>
      <c r="G3254" s="351"/>
      <c r="H3254" s="351"/>
      <c r="I3254" s="351"/>
    </row>
    <row r="3255" spans="2:9" x14ac:dyDescent="0.25">
      <c r="B3255" s="351"/>
      <c r="C3255" s="351"/>
      <c r="D3255" s="351"/>
      <c r="E3255" s="351"/>
      <c r="F3255" s="351"/>
      <c r="G3255" s="351"/>
      <c r="H3255" s="351"/>
      <c r="I3255" s="351"/>
    </row>
    <row r="3256" spans="2:9" x14ac:dyDescent="0.25">
      <c r="B3256" s="351"/>
      <c r="C3256" s="351"/>
      <c r="D3256" s="351"/>
      <c r="E3256" s="351"/>
      <c r="F3256" s="351"/>
      <c r="G3256" s="351"/>
      <c r="H3256" s="351"/>
      <c r="I3256" s="351"/>
    </row>
    <row r="3257" spans="2:9" x14ac:dyDescent="0.25">
      <c r="B3257" s="351"/>
      <c r="C3257" s="351"/>
      <c r="D3257" s="351"/>
      <c r="E3257" s="351"/>
      <c r="F3257" s="351"/>
      <c r="G3257" s="351"/>
      <c r="H3257" s="351"/>
      <c r="I3257" s="351"/>
    </row>
    <row r="3258" spans="2:9" x14ac:dyDescent="0.25">
      <c r="B3258" s="351"/>
      <c r="C3258" s="351"/>
      <c r="D3258" s="351"/>
      <c r="E3258" s="351"/>
      <c r="F3258" s="351"/>
      <c r="G3258" s="351"/>
      <c r="H3258" s="351"/>
      <c r="I3258" s="351"/>
    </row>
    <row r="3259" spans="2:9" x14ac:dyDescent="0.25">
      <c r="B3259" s="351"/>
      <c r="C3259" s="351"/>
      <c r="D3259" s="351"/>
      <c r="E3259" s="351"/>
      <c r="F3259" s="351"/>
      <c r="G3259" s="351"/>
      <c r="H3259" s="351"/>
      <c r="I3259" s="351"/>
    </row>
    <row r="3260" spans="2:9" x14ac:dyDescent="0.25">
      <c r="B3260" s="351"/>
      <c r="C3260" s="351"/>
      <c r="D3260" s="351"/>
      <c r="E3260" s="351"/>
      <c r="F3260" s="351"/>
      <c r="G3260" s="351"/>
      <c r="H3260" s="351"/>
      <c r="I3260" s="351"/>
    </row>
    <row r="3261" spans="2:9" x14ac:dyDescent="0.25">
      <c r="B3261" s="351"/>
      <c r="C3261" s="351"/>
      <c r="D3261" s="351"/>
      <c r="E3261" s="351"/>
      <c r="F3261" s="351"/>
      <c r="G3261" s="351"/>
      <c r="H3261" s="351"/>
      <c r="I3261" s="351"/>
    </row>
    <row r="3262" spans="2:9" x14ac:dyDescent="0.25">
      <c r="B3262" s="351"/>
      <c r="C3262" s="351"/>
      <c r="D3262" s="351"/>
      <c r="E3262" s="351"/>
      <c r="F3262" s="351"/>
      <c r="G3262" s="351"/>
      <c r="H3262" s="351"/>
      <c r="I3262" s="351"/>
    </row>
    <row r="3263" spans="2:9" x14ac:dyDescent="0.25">
      <c r="B3263" s="351"/>
      <c r="C3263" s="351"/>
      <c r="D3263" s="351"/>
      <c r="E3263" s="351"/>
      <c r="F3263" s="351"/>
      <c r="G3263" s="351"/>
      <c r="H3263" s="351"/>
      <c r="I3263" s="351"/>
    </row>
    <row r="3264" spans="2:9" x14ac:dyDescent="0.25">
      <c r="B3264" s="351"/>
      <c r="C3264" s="351"/>
      <c r="D3264" s="351"/>
      <c r="E3264" s="351"/>
      <c r="F3264" s="351"/>
      <c r="G3264" s="351"/>
      <c r="H3264" s="351"/>
      <c r="I3264" s="351"/>
    </row>
    <row r="3265" spans="2:9" x14ac:dyDescent="0.25">
      <c r="B3265" s="351"/>
      <c r="C3265" s="351"/>
      <c r="D3265" s="351"/>
      <c r="E3265" s="351"/>
      <c r="F3265" s="351"/>
      <c r="G3265" s="351"/>
      <c r="H3265" s="351"/>
      <c r="I3265" s="351"/>
    </row>
    <row r="3266" spans="2:9" x14ac:dyDescent="0.25">
      <c r="B3266" s="351"/>
      <c r="C3266" s="351"/>
      <c r="D3266" s="351"/>
      <c r="E3266" s="351"/>
      <c r="F3266" s="351"/>
      <c r="G3266" s="351"/>
      <c r="H3266" s="351"/>
      <c r="I3266" s="351"/>
    </row>
    <row r="3267" spans="2:9" x14ac:dyDescent="0.25">
      <c r="B3267" s="351"/>
      <c r="C3267" s="351"/>
      <c r="D3267" s="351"/>
      <c r="E3267" s="351"/>
      <c r="F3267" s="351"/>
      <c r="G3267" s="351"/>
      <c r="H3267" s="351"/>
      <c r="I3267" s="351"/>
    </row>
    <row r="3268" spans="2:9" x14ac:dyDescent="0.25">
      <c r="B3268" s="351"/>
      <c r="C3268" s="351"/>
      <c r="D3268" s="351"/>
      <c r="E3268" s="351"/>
      <c r="F3268" s="351"/>
      <c r="G3268" s="351"/>
      <c r="H3268" s="351"/>
      <c r="I3268" s="351"/>
    </row>
    <row r="3269" spans="2:9" x14ac:dyDescent="0.25">
      <c r="B3269" s="351"/>
      <c r="C3269" s="351"/>
      <c r="D3269" s="351"/>
      <c r="E3269" s="351"/>
      <c r="F3269" s="351"/>
      <c r="G3269" s="351"/>
      <c r="H3269" s="351"/>
      <c r="I3269" s="351"/>
    </row>
    <row r="3270" spans="2:9" x14ac:dyDescent="0.25">
      <c r="B3270" s="351"/>
      <c r="C3270" s="351"/>
      <c r="D3270" s="351"/>
      <c r="E3270" s="351"/>
      <c r="F3270" s="351"/>
      <c r="G3270" s="351"/>
      <c r="H3270" s="351"/>
      <c r="I3270" s="351"/>
    </row>
    <row r="3271" spans="2:9" x14ac:dyDescent="0.25">
      <c r="B3271" s="351"/>
      <c r="C3271" s="351"/>
      <c r="D3271" s="351"/>
      <c r="E3271" s="351"/>
      <c r="F3271" s="351"/>
      <c r="G3271" s="351"/>
      <c r="H3271" s="351"/>
      <c r="I3271" s="351"/>
    </row>
    <row r="3272" spans="2:9" x14ac:dyDescent="0.25">
      <c r="B3272" s="351"/>
      <c r="C3272" s="351"/>
      <c r="D3272" s="351"/>
      <c r="E3272" s="351"/>
      <c r="F3272" s="351"/>
      <c r="G3272" s="351"/>
      <c r="H3272" s="351"/>
      <c r="I3272" s="351"/>
    </row>
    <row r="3273" spans="2:9" x14ac:dyDescent="0.25">
      <c r="B3273" s="351"/>
      <c r="C3273" s="351"/>
      <c r="D3273" s="351"/>
      <c r="E3273" s="351"/>
      <c r="F3273" s="351"/>
      <c r="G3273" s="351"/>
      <c r="H3273" s="351"/>
      <c r="I3273" s="351"/>
    </row>
    <row r="3274" spans="2:9" x14ac:dyDescent="0.25">
      <c r="B3274" s="351"/>
      <c r="C3274" s="351"/>
      <c r="D3274" s="351"/>
      <c r="E3274" s="351"/>
      <c r="F3274" s="351"/>
      <c r="G3274" s="351"/>
      <c r="H3274" s="351"/>
      <c r="I3274" s="351"/>
    </row>
    <row r="3275" spans="2:9" x14ac:dyDescent="0.25">
      <c r="B3275" s="351"/>
      <c r="C3275" s="351"/>
      <c r="D3275" s="351"/>
      <c r="E3275" s="351"/>
      <c r="F3275" s="351"/>
      <c r="G3275" s="351"/>
      <c r="H3275" s="351"/>
      <c r="I3275" s="351"/>
    </row>
    <row r="3276" spans="2:9" x14ac:dyDescent="0.25">
      <c r="B3276" s="351"/>
      <c r="C3276" s="351"/>
      <c r="D3276" s="351"/>
      <c r="E3276" s="351"/>
      <c r="F3276" s="351"/>
      <c r="G3276" s="351"/>
      <c r="H3276" s="351"/>
      <c r="I3276" s="351"/>
    </row>
    <row r="3277" spans="2:9" x14ac:dyDescent="0.25">
      <c r="B3277" s="351"/>
      <c r="C3277" s="351"/>
      <c r="D3277" s="351"/>
      <c r="E3277" s="351"/>
      <c r="F3277" s="351"/>
      <c r="G3277" s="351"/>
      <c r="H3277" s="351"/>
      <c r="I3277" s="351"/>
    </row>
    <row r="3278" spans="2:9" x14ac:dyDescent="0.25">
      <c r="B3278" s="351"/>
      <c r="C3278" s="351"/>
      <c r="D3278" s="351"/>
      <c r="E3278" s="351"/>
      <c r="F3278" s="351"/>
      <c r="G3278" s="351"/>
      <c r="H3278" s="351"/>
      <c r="I3278" s="351"/>
    </row>
    <row r="3279" spans="2:9" x14ac:dyDescent="0.25">
      <c r="B3279" s="351"/>
      <c r="C3279" s="351"/>
      <c r="D3279" s="351"/>
      <c r="E3279" s="351"/>
      <c r="F3279" s="351"/>
      <c r="G3279" s="351"/>
      <c r="H3279" s="351"/>
      <c r="I3279" s="351"/>
    </row>
    <row r="3280" spans="2:9" x14ac:dyDescent="0.25">
      <c r="B3280" s="351"/>
      <c r="C3280" s="351"/>
      <c r="D3280" s="351"/>
      <c r="E3280" s="351"/>
      <c r="F3280" s="351"/>
      <c r="G3280" s="351"/>
      <c r="H3280" s="351"/>
      <c r="I3280" s="351"/>
    </row>
    <row r="3281" spans="2:9" x14ac:dyDescent="0.25">
      <c r="B3281" s="351"/>
      <c r="C3281" s="351"/>
      <c r="D3281" s="351"/>
      <c r="E3281" s="351"/>
      <c r="F3281" s="351"/>
      <c r="G3281" s="351"/>
      <c r="H3281" s="351"/>
      <c r="I3281" s="351"/>
    </row>
    <row r="3282" spans="2:9" x14ac:dyDescent="0.25">
      <c r="B3282" s="351"/>
      <c r="C3282" s="351"/>
      <c r="D3282" s="351"/>
      <c r="E3282" s="351"/>
      <c r="F3282" s="351"/>
      <c r="G3282" s="351"/>
      <c r="H3282" s="351"/>
      <c r="I3282" s="351"/>
    </row>
    <row r="3283" spans="2:9" x14ac:dyDescent="0.25">
      <c r="B3283" s="351"/>
      <c r="C3283" s="351"/>
      <c r="D3283" s="351"/>
      <c r="E3283" s="351"/>
      <c r="F3283" s="351"/>
      <c r="G3283" s="351"/>
      <c r="H3283" s="351"/>
      <c r="I3283" s="351"/>
    </row>
    <row r="3284" spans="2:9" x14ac:dyDescent="0.25">
      <c r="B3284" s="351"/>
      <c r="C3284" s="351"/>
      <c r="D3284" s="351"/>
      <c r="E3284" s="351"/>
      <c r="F3284" s="351"/>
      <c r="G3284" s="351"/>
      <c r="H3284" s="351"/>
      <c r="I3284" s="351"/>
    </row>
    <row r="3285" spans="2:9" x14ac:dyDescent="0.25">
      <c r="B3285" s="351"/>
      <c r="C3285" s="351"/>
      <c r="D3285" s="351"/>
      <c r="E3285" s="351"/>
      <c r="F3285" s="351"/>
      <c r="G3285" s="351"/>
      <c r="H3285" s="351"/>
      <c r="I3285" s="351"/>
    </row>
    <row r="3286" spans="2:9" x14ac:dyDescent="0.25">
      <c r="B3286" s="351"/>
      <c r="C3286" s="351"/>
      <c r="D3286" s="351"/>
      <c r="E3286" s="351"/>
      <c r="F3286" s="351"/>
      <c r="G3286" s="351"/>
      <c r="H3286" s="351"/>
      <c r="I3286" s="351"/>
    </row>
    <row r="3287" spans="2:9" x14ac:dyDescent="0.25">
      <c r="B3287" s="351"/>
      <c r="C3287" s="351"/>
      <c r="D3287" s="351"/>
      <c r="E3287" s="351"/>
      <c r="F3287" s="351"/>
      <c r="G3287" s="351"/>
      <c r="H3287" s="351"/>
      <c r="I3287" s="351"/>
    </row>
    <row r="3288" spans="2:9" x14ac:dyDescent="0.25">
      <c r="B3288" s="351"/>
      <c r="C3288" s="351"/>
      <c r="D3288" s="351"/>
      <c r="E3288" s="351"/>
      <c r="F3288" s="351"/>
      <c r="G3288" s="351"/>
      <c r="H3288" s="351"/>
      <c r="I3288" s="351"/>
    </row>
    <row r="3289" spans="2:9" x14ac:dyDescent="0.25">
      <c r="B3289" s="351"/>
      <c r="C3289" s="351"/>
      <c r="D3289" s="351"/>
      <c r="E3289" s="351"/>
      <c r="F3289" s="351"/>
      <c r="G3289" s="351"/>
      <c r="H3289" s="351"/>
      <c r="I3289" s="351"/>
    </row>
    <row r="3290" spans="2:9" x14ac:dyDescent="0.25">
      <c r="B3290" s="351"/>
      <c r="C3290" s="351"/>
      <c r="D3290" s="351"/>
      <c r="E3290" s="351"/>
      <c r="F3290" s="351"/>
      <c r="G3290" s="351"/>
      <c r="H3290" s="351"/>
      <c r="I3290" s="351"/>
    </row>
    <row r="3291" spans="2:9" x14ac:dyDescent="0.25">
      <c r="B3291" s="351"/>
      <c r="C3291" s="351"/>
      <c r="D3291" s="351"/>
      <c r="E3291" s="351"/>
      <c r="F3291" s="351"/>
      <c r="G3291" s="351"/>
      <c r="H3291" s="351"/>
      <c r="I3291" s="351"/>
    </row>
    <row r="3292" spans="2:9" x14ac:dyDescent="0.25">
      <c r="B3292" s="351"/>
      <c r="C3292" s="351"/>
      <c r="D3292" s="351"/>
      <c r="E3292" s="351"/>
      <c r="F3292" s="351"/>
      <c r="G3292" s="351"/>
      <c r="H3292" s="351"/>
      <c r="I3292" s="351"/>
    </row>
    <row r="3293" spans="2:9" x14ac:dyDescent="0.25">
      <c r="B3293" s="351"/>
      <c r="C3293" s="351"/>
      <c r="D3293" s="351"/>
      <c r="E3293" s="351"/>
      <c r="F3293" s="351"/>
      <c r="G3293" s="351"/>
      <c r="H3293" s="351"/>
      <c r="I3293" s="351"/>
    </row>
    <row r="3294" spans="2:9" x14ac:dyDescent="0.25">
      <c r="B3294" s="351"/>
      <c r="C3294" s="351"/>
      <c r="D3294" s="351"/>
      <c r="E3294" s="351"/>
      <c r="F3294" s="351"/>
      <c r="G3294" s="351"/>
      <c r="H3294" s="351"/>
      <c r="I3294" s="351"/>
    </row>
    <row r="3295" spans="2:9" x14ac:dyDescent="0.25">
      <c r="B3295" s="351"/>
      <c r="C3295" s="351"/>
      <c r="D3295" s="351"/>
      <c r="E3295" s="351"/>
      <c r="F3295" s="351"/>
      <c r="G3295" s="351"/>
      <c r="H3295" s="351"/>
      <c r="I3295" s="351"/>
    </row>
    <row r="3296" spans="2:9" x14ac:dyDescent="0.25">
      <c r="B3296" s="351"/>
      <c r="C3296" s="351"/>
      <c r="D3296" s="351"/>
      <c r="E3296" s="351"/>
      <c r="F3296" s="351"/>
      <c r="G3296" s="351"/>
      <c r="H3296" s="351"/>
      <c r="I3296" s="351"/>
    </row>
    <row r="3297" spans="2:9" x14ac:dyDescent="0.25">
      <c r="B3297" s="351"/>
      <c r="C3297" s="351"/>
      <c r="D3297" s="351"/>
      <c r="E3297" s="351"/>
      <c r="F3297" s="351"/>
      <c r="G3297" s="351"/>
      <c r="H3297" s="351"/>
      <c r="I3297" s="351"/>
    </row>
    <row r="3298" spans="2:9" x14ac:dyDescent="0.25">
      <c r="B3298" s="351"/>
      <c r="C3298" s="351"/>
      <c r="D3298" s="351"/>
      <c r="E3298" s="351"/>
      <c r="F3298" s="351"/>
      <c r="G3298" s="351"/>
      <c r="H3298" s="351"/>
      <c r="I3298" s="351"/>
    </row>
    <row r="3299" spans="2:9" x14ac:dyDescent="0.25">
      <c r="B3299" s="351"/>
      <c r="C3299" s="351"/>
      <c r="D3299" s="351"/>
      <c r="E3299" s="351"/>
      <c r="F3299" s="351"/>
      <c r="G3299" s="351"/>
      <c r="H3299" s="351"/>
      <c r="I3299" s="351"/>
    </row>
    <row r="3300" spans="2:9" x14ac:dyDescent="0.25">
      <c r="B3300" s="351"/>
      <c r="C3300" s="351"/>
      <c r="D3300" s="351"/>
      <c r="E3300" s="351"/>
      <c r="F3300" s="351"/>
      <c r="G3300" s="351"/>
      <c r="H3300" s="351"/>
      <c r="I3300" s="351"/>
    </row>
    <row r="3301" spans="2:9" x14ac:dyDescent="0.25">
      <c r="B3301" s="351"/>
      <c r="C3301" s="351"/>
      <c r="D3301" s="351"/>
      <c r="E3301" s="351"/>
      <c r="F3301" s="351"/>
      <c r="G3301" s="351"/>
      <c r="H3301" s="351"/>
      <c r="I3301" s="351"/>
    </row>
    <row r="3302" spans="2:9" x14ac:dyDescent="0.25">
      <c r="B3302" s="351"/>
      <c r="C3302" s="351"/>
      <c r="D3302" s="351"/>
      <c r="E3302" s="351"/>
      <c r="F3302" s="351"/>
      <c r="G3302" s="351"/>
      <c r="H3302" s="351"/>
      <c r="I3302" s="351"/>
    </row>
    <row r="3303" spans="2:9" x14ac:dyDescent="0.25">
      <c r="B3303" s="351"/>
      <c r="C3303" s="351"/>
      <c r="D3303" s="351"/>
      <c r="E3303" s="351"/>
      <c r="F3303" s="351"/>
      <c r="G3303" s="351"/>
      <c r="H3303" s="351"/>
      <c r="I3303" s="351"/>
    </row>
    <row r="3304" spans="2:9" x14ac:dyDescent="0.25">
      <c r="B3304" s="351"/>
      <c r="C3304" s="351"/>
      <c r="D3304" s="351"/>
      <c r="E3304" s="351"/>
      <c r="F3304" s="351"/>
      <c r="G3304" s="351"/>
      <c r="H3304" s="351"/>
      <c r="I3304" s="351"/>
    </row>
    <row r="3305" spans="2:9" x14ac:dyDescent="0.25">
      <c r="B3305" s="351"/>
      <c r="C3305" s="351"/>
      <c r="D3305" s="351"/>
      <c r="E3305" s="351"/>
      <c r="F3305" s="351"/>
      <c r="G3305" s="351"/>
      <c r="H3305" s="351"/>
      <c r="I3305" s="351"/>
    </row>
    <row r="3306" spans="2:9" x14ac:dyDescent="0.25">
      <c r="B3306" s="351"/>
      <c r="C3306" s="351"/>
      <c r="D3306" s="351"/>
      <c r="E3306" s="351"/>
      <c r="F3306" s="351"/>
      <c r="G3306" s="351"/>
      <c r="H3306" s="351"/>
      <c r="I3306" s="351"/>
    </row>
    <row r="3307" spans="2:9" x14ac:dyDescent="0.25">
      <c r="B3307" s="351"/>
      <c r="C3307" s="351"/>
      <c r="D3307" s="351"/>
      <c r="E3307" s="351"/>
      <c r="F3307" s="351"/>
      <c r="G3307" s="351"/>
      <c r="H3307" s="351"/>
      <c r="I3307" s="351"/>
    </row>
    <row r="3308" spans="2:9" x14ac:dyDescent="0.25">
      <c r="B3308" s="351"/>
      <c r="C3308" s="351"/>
      <c r="D3308" s="351"/>
      <c r="E3308" s="351"/>
      <c r="F3308" s="351"/>
      <c r="G3308" s="351"/>
      <c r="H3308" s="351"/>
      <c r="I3308" s="351"/>
    </row>
    <row r="3309" spans="2:9" x14ac:dyDescent="0.25">
      <c r="B3309" s="351"/>
      <c r="C3309" s="351"/>
      <c r="D3309" s="351"/>
      <c r="E3309" s="351"/>
      <c r="F3309" s="351"/>
      <c r="G3309" s="351"/>
      <c r="H3309" s="351"/>
      <c r="I3309" s="351"/>
    </row>
    <row r="3310" spans="2:9" x14ac:dyDescent="0.25">
      <c r="B3310" s="351"/>
      <c r="C3310" s="351"/>
      <c r="D3310" s="351"/>
      <c r="E3310" s="351"/>
      <c r="F3310" s="351"/>
      <c r="G3310" s="351"/>
      <c r="H3310" s="351"/>
      <c r="I3310" s="351"/>
    </row>
    <row r="3311" spans="2:9" x14ac:dyDescent="0.25">
      <c r="B3311" s="351"/>
      <c r="C3311" s="351"/>
      <c r="D3311" s="351"/>
      <c r="E3311" s="351"/>
      <c r="F3311" s="351"/>
      <c r="G3311" s="351"/>
      <c r="H3311" s="351"/>
      <c r="I3311" s="351"/>
    </row>
    <row r="3312" spans="2:9" x14ac:dyDescent="0.25">
      <c r="B3312" s="351"/>
      <c r="C3312" s="351"/>
      <c r="D3312" s="351"/>
      <c r="E3312" s="351"/>
      <c r="F3312" s="351"/>
      <c r="G3312" s="351"/>
      <c r="H3312" s="351"/>
      <c r="I3312" s="351"/>
    </row>
    <row r="3313" spans="2:9" x14ac:dyDescent="0.25">
      <c r="B3313" s="351"/>
      <c r="C3313" s="351"/>
      <c r="D3313" s="351"/>
      <c r="E3313" s="351"/>
      <c r="F3313" s="351"/>
      <c r="G3313" s="351"/>
      <c r="H3313" s="351"/>
      <c r="I3313" s="351"/>
    </row>
    <row r="3314" spans="2:9" x14ac:dyDescent="0.25">
      <c r="B3314" s="351"/>
      <c r="C3314" s="351"/>
      <c r="D3314" s="351"/>
      <c r="E3314" s="351"/>
      <c r="F3314" s="351"/>
      <c r="G3314" s="351"/>
      <c r="H3314" s="351"/>
      <c r="I3314" s="351"/>
    </row>
    <row r="3315" spans="2:9" x14ac:dyDescent="0.25">
      <c r="B3315" s="351"/>
      <c r="C3315" s="351"/>
      <c r="D3315" s="351"/>
      <c r="E3315" s="351"/>
      <c r="F3315" s="351"/>
      <c r="G3315" s="351"/>
      <c r="H3315" s="351"/>
      <c r="I3315" s="351"/>
    </row>
    <row r="3316" spans="2:9" x14ac:dyDescent="0.25">
      <c r="B3316" s="351"/>
      <c r="C3316" s="351"/>
      <c r="D3316" s="351"/>
      <c r="E3316" s="351"/>
      <c r="F3316" s="351"/>
      <c r="G3316" s="351"/>
      <c r="H3316" s="351"/>
      <c r="I3316" s="351"/>
    </row>
    <row r="3317" spans="2:9" x14ac:dyDescent="0.25">
      <c r="B3317" s="351"/>
      <c r="C3317" s="351"/>
      <c r="D3317" s="351"/>
      <c r="E3317" s="351"/>
      <c r="F3317" s="351"/>
      <c r="G3317" s="351"/>
      <c r="H3317" s="351"/>
      <c r="I3317" s="351"/>
    </row>
    <row r="3318" spans="2:9" x14ac:dyDescent="0.25">
      <c r="B3318" s="351"/>
      <c r="C3318" s="351"/>
      <c r="D3318" s="351"/>
      <c r="E3318" s="351"/>
      <c r="F3318" s="351"/>
      <c r="G3318" s="351"/>
      <c r="H3318" s="351"/>
      <c r="I3318" s="351"/>
    </row>
    <row r="3319" spans="2:9" x14ac:dyDescent="0.25">
      <c r="B3319" s="351"/>
      <c r="C3319" s="351"/>
      <c r="D3319" s="351"/>
      <c r="E3319" s="351"/>
      <c r="F3319" s="351"/>
      <c r="G3319" s="351"/>
      <c r="H3319" s="351"/>
      <c r="I3319" s="351"/>
    </row>
    <row r="3320" spans="2:9" x14ac:dyDescent="0.25">
      <c r="B3320" s="351"/>
      <c r="C3320" s="351"/>
      <c r="D3320" s="351"/>
      <c r="E3320" s="351"/>
      <c r="F3320" s="351"/>
      <c r="G3320" s="351"/>
      <c r="H3320" s="351"/>
      <c r="I3320" s="351"/>
    </row>
    <row r="3321" spans="2:9" x14ac:dyDescent="0.25">
      <c r="B3321" s="351"/>
      <c r="C3321" s="351"/>
      <c r="D3321" s="351"/>
      <c r="E3321" s="351"/>
      <c r="F3321" s="351"/>
      <c r="G3321" s="351"/>
      <c r="H3321" s="351"/>
      <c r="I3321" s="351"/>
    </row>
    <row r="3322" spans="2:9" x14ac:dyDescent="0.25">
      <c r="B3322" s="351"/>
      <c r="C3322" s="351"/>
      <c r="D3322" s="351"/>
      <c r="E3322" s="351"/>
      <c r="F3322" s="351"/>
      <c r="G3322" s="351"/>
      <c r="H3322" s="351"/>
      <c r="I3322" s="351"/>
    </row>
    <row r="3323" spans="2:9" x14ac:dyDescent="0.25">
      <c r="B3323" s="351"/>
      <c r="C3323" s="351"/>
      <c r="D3323" s="351"/>
      <c r="E3323" s="351"/>
      <c r="F3323" s="351"/>
      <c r="G3323" s="351"/>
      <c r="H3323" s="351"/>
      <c r="I3323" s="351"/>
    </row>
    <row r="3324" spans="2:9" x14ac:dyDescent="0.25">
      <c r="B3324" s="351"/>
      <c r="C3324" s="351"/>
      <c r="D3324" s="351"/>
      <c r="E3324" s="351"/>
      <c r="F3324" s="351"/>
      <c r="G3324" s="351"/>
      <c r="H3324" s="351"/>
      <c r="I3324" s="351"/>
    </row>
    <row r="3325" spans="2:9" x14ac:dyDescent="0.25">
      <c r="B3325" s="351"/>
      <c r="C3325" s="351"/>
      <c r="D3325" s="351"/>
      <c r="E3325" s="351"/>
      <c r="F3325" s="351"/>
      <c r="G3325" s="351"/>
      <c r="H3325" s="351"/>
      <c r="I3325" s="351"/>
    </row>
    <row r="3326" spans="2:9" x14ac:dyDescent="0.25">
      <c r="B3326" s="351"/>
      <c r="C3326" s="351"/>
      <c r="D3326" s="351"/>
      <c r="E3326" s="351"/>
      <c r="F3326" s="351"/>
      <c r="G3326" s="351"/>
      <c r="H3326" s="351"/>
      <c r="I3326" s="351"/>
    </row>
    <row r="3327" spans="2:9" x14ac:dyDescent="0.25">
      <c r="B3327" s="351"/>
      <c r="C3327" s="351"/>
      <c r="D3327" s="351"/>
      <c r="E3327" s="351"/>
      <c r="F3327" s="351"/>
      <c r="G3327" s="351"/>
      <c r="H3327" s="351"/>
      <c r="I3327" s="351"/>
    </row>
    <row r="3328" spans="2:9" x14ac:dyDescent="0.25">
      <c r="B3328" s="351"/>
      <c r="C3328" s="351"/>
      <c r="D3328" s="351"/>
      <c r="E3328" s="351"/>
      <c r="F3328" s="351"/>
      <c r="G3328" s="351"/>
      <c r="H3328" s="351"/>
      <c r="I3328" s="351"/>
    </row>
    <row r="3329" spans="2:9" x14ac:dyDescent="0.25">
      <c r="B3329" s="351"/>
      <c r="C3329" s="351"/>
      <c r="D3329" s="351"/>
      <c r="E3329" s="351"/>
      <c r="F3329" s="351"/>
      <c r="G3329" s="351"/>
      <c r="H3329" s="351"/>
      <c r="I3329" s="351"/>
    </row>
    <row r="3330" spans="2:9" x14ac:dyDescent="0.25">
      <c r="B3330" s="351"/>
      <c r="C3330" s="351"/>
      <c r="D3330" s="351"/>
      <c r="E3330" s="351"/>
      <c r="F3330" s="351"/>
      <c r="G3330" s="351"/>
      <c r="H3330" s="351"/>
      <c r="I3330" s="351"/>
    </row>
    <row r="3331" spans="2:9" x14ac:dyDescent="0.25">
      <c r="B3331" s="351"/>
      <c r="C3331" s="351"/>
      <c r="D3331" s="351"/>
      <c r="E3331" s="351"/>
      <c r="F3331" s="351"/>
      <c r="G3331" s="351"/>
      <c r="H3331" s="351"/>
      <c r="I3331" s="351"/>
    </row>
    <row r="3332" spans="2:9" x14ac:dyDescent="0.25">
      <c r="B3332" s="351"/>
      <c r="C3332" s="351"/>
      <c r="D3332" s="351"/>
      <c r="E3332" s="351"/>
      <c r="F3332" s="351"/>
      <c r="G3332" s="351"/>
      <c r="H3332" s="351"/>
      <c r="I3332" s="351"/>
    </row>
    <row r="3333" spans="2:9" x14ac:dyDescent="0.25">
      <c r="B3333" s="351"/>
      <c r="C3333" s="351"/>
      <c r="D3333" s="351"/>
      <c r="E3333" s="351"/>
      <c r="F3333" s="351"/>
      <c r="G3333" s="351"/>
      <c r="H3333" s="351"/>
      <c r="I3333" s="351"/>
    </row>
    <row r="3334" spans="2:9" x14ac:dyDescent="0.25">
      <c r="B3334" s="351"/>
      <c r="C3334" s="351"/>
      <c r="D3334" s="351"/>
      <c r="E3334" s="351"/>
      <c r="F3334" s="351"/>
      <c r="G3334" s="351"/>
      <c r="H3334" s="351"/>
      <c r="I3334" s="351"/>
    </row>
    <row r="3335" spans="2:9" x14ac:dyDescent="0.25">
      <c r="B3335" s="351"/>
      <c r="C3335" s="351"/>
      <c r="D3335" s="351"/>
      <c r="E3335" s="351"/>
      <c r="F3335" s="351"/>
      <c r="G3335" s="351"/>
      <c r="H3335" s="351"/>
      <c r="I3335" s="351"/>
    </row>
    <row r="3336" spans="2:9" x14ac:dyDescent="0.25">
      <c r="B3336" s="351"/>
      <c r="C3336" s="351"/>
      <c r="D3336" s="351"/>
      <c r="E3336" s="351"/>
      <c r="F3336" s="351"/>
      <c r="G3336" s="351"/>
      <c r="H3336" s="351"/>
      <c r="I3336" s="351"/>
    </row>
    <row r="3337" spans="2:9" x14ac:dyDescent="0.25">
      <c r="B3337" s="351"/>
      <c r="C3337" s="351"/>
      <c r="D3337" s="351"/>
      <c r="E3337" s="351"/>
      <c r="F3337" s="351"/>
      <c r="G3337" s="351"/>
      <c r="H3337" s="351"/>
      <c r="I3337" s="351"/>
    </row>
    <row r="3338" spans="2:9" x14ac:dyDescent="0.25">
      <c r="B3338" s="351"/>
      <c r="C3338" s="351"/>
      <c r="D3338" s="351"/>
      <c r="E3338" s="351"/>
      <c r="F3338" s="351"/>
      <c r="G3338" s="351"/>
      <c r="H3338" s="351"/>
      <c r="I3338" s="351"/>
    </row>
    <row r="3339" spans="2:9" x14ac:dyDescent="0.25">
      <c r="B3339" s="351"/>
      <c r="C3339" s="351"/>
      <c r="D3339" s="351"/>
      <c r="E3339" s="351"/>
      <c r="F3339" s="351"/>
      <c r="G3339" s="351"/>
      <c r="H3339" s="351"/>
      <c r="I3339" s="351"/>
    </row>
    <row r="3340" spans="2:9" x14ac:dyDescent="0.25">
      <c r="B3340" s="351"/>
      <c r="C3340" s="351"/>
      <c r="D3340" s="351"/>
      <c r="E3340" s="351"/>
      <c r="F3340" s="351"/>
      <c r="G3340" s="351"/>
      <c r="H3340" s="351"/>
      <c r="I3340" s="351"/>
    </row>
    <row r="3341" spans="2:9" x14ac:dyDescent="0.25">
      <c r="B3341" s="351"/>
      <c r="C3341" s="351"/>
      <c r="D3341" s="351"/>
      <c r="E3341" s="351"/>
      <c r="F3341" s="351"/>
      <c r="G3341" s="351"/>
      <c r="H3341" s="351"/>
      <c r="I3341" s="351"/>
    </row>
    <row r="3342" spans="2:9" x14ac:dyDescent="0.25">
      <c r="B3342" s="351"/>
      <c r="C3342" s="351"/>
      <c r="D3342" s="351"/>
      <c r="E3342" s="351"/>
      <c r="F3342" s="351"/>
      <c r="G3342" s="351"/>
      <c r="H3342" s="351"/>
      <c r="I3342" s="351"/>
    </row>
    <row r="3343" spans="2:9" x14ac:dyDescent="0.25">
      <c r="B3343" s="351"/>
      <c r="C3343" s="351"/>
      <c r="D3343" s="351"/>
      <c r="E3343" s="351"/>
      <c r="F3343" s="351"/>
      <c r="G3343" s="351"/>
      <c r="H3343" s="351"/>
      <c r="I3343" s="351"/>
    </row>
    <row r="3344" spans="2:9" x14ac:dyDescent="0.25">
      <c r="B3344" s="351"/>
      <c r="C3344" s="351"/>
      <c r="D3344" s="351"/>
      <c r="E3344" s="351"/>
      <c r="F3344" s="351"/>
      <c r="G3344" s="351"/>
      <c r="H3344" s="351"/>
      <c r="I3344" s="351"/>
    </row>
    <row r="3345" spans="2:9" x14ac:dyDescent="0.25">
      <c r="B3345" s="351"/>
      <c r="C3345" s="351"/>
      <c r="D3345" s="351"/>
      <c r="E3345" s="351"/>
      <c r="F3345" s="351"/>
      <c r="G3345" s="351"/>
      <c r="H3345" s="351"/>
      <c r="I3345" s="351"/>
    </row>
    <row r="3346" spans="2:9" x14ac:dyDescent="0.25">
      <c r="B3346" s="351"/>
      <c r="C3346" s="351"/>
      <c r="D3346" s="351"/>
      <c r="E3346" s="351"/>
      <c r="F3346" s="351"/>
      <c r="G3346" s="351"/>
      <c r="H3346" s="351"/>
      <c r="I3346" s="351"/>
    </row>
    <row r="3347" spans="2:9" x14ac:dyDescent="0.25">
      <c r="B3347" s="351"/>
      <c r="C3347" s="351"/>
      <c r="D3347" s="351"/>
      <c r="E3347" s="351"/>
      <c r="F3347" s="351"/>
      <c r="G3347" s="351"/>
      <c r="H3347" s="351"/>
      <c r="I3347" s="351"/>
    </row>
    <row r="3348" spans="2:9" x14ac:dyDescent="0.25">
      <c r="B3348" s="351"/>
      <c r="C3348" s="351"/>
      <c r="D3348" s="351"/>
      <c r="E3348" s="351"/>
      <c r="F3348" s="351"/>
      <c r="G3348" s="351"/>
      <c r="H3348" s="351"/>
      <c r="I3348" s="351"/>
    </row>
    <row r="3349" spans="2:9" x14ac:dyDescent="0.25">
      <c r="B3349" s="351"/>
      <c r="C3349" s="351"/>
      <c r="D3349" s="351"/>
      <c r="E3349" s="351"/>
      <c r="F3349" s="351"/>
      <c r="G3349" s="351"/>
      <c r="H3349" s="351"/>
      <c r="I3349" s="351"/>
    </row>
    <row r="3350" spans="2:9" x14ac:dyDescent="0.25">
      <c r="B3350" s="351"/>
      <c r="C3350" s="351"/>
      <c r="D3350" s="351"/>
      <c r="E3350" s="351"/>
      <c r="F3350" s="351"/>
      <c r="G3350" s="351"/>
      <c r="H3350" s="351"/>
      <c r="I3350" s="351"/>
    </row>
    <row r="3351" spans="2:9" x14ac:dyDescent="0.25">
      <c r="B3351" s="351"/>
      <c r="C3351" s="351"/>
      <c r="D3351" s="351"/>
      <c r="E3351" s="351"/>
      <c r="F3351" s="351"/>
      <c r="G3351" s="351"/>
      <c r="H3351" s="351"/>
      <c r="I3351" s="351"/>
    </row>
    <row r="3352" spans="2:9" x14ac:dyDescent="0.25">
      <c r="B3352" s="351"/>
      <c r="C3352" s="351"/>
      <c r="D3352" s="351"/>
      <c r="E3352" s="351"/>
      <c r="F3352" s="351"/>
      <c r="G3352" s="351"/>
      <c r="H3352" s="351"/>
      <c r="I3352" s="351"/>
    </row>
    <row r="3353" spans="2:9" x14ac:dyDescent="0.25">
      <c r="B3353" s="351"/>
      <c r="C3353" s="351"/>
      <c r="D3353" s="351"/>
      <c r="E3353" s="351"/>
      <c r="F3353" s="351"/>
      <c r="G3353" s="351"/>
      <c r="H3353" s="351"/>
      <c r="I3353" s="351"/>
    </row>
    <row r="3354" spans="2:9" x14ac:dyDescent="0.25">
      <c r="B3354" s="351"/>
      <c r="C3354" s="351"/>
      <c r="D3354" s="351"/>
      <c r="E3354" s="351"/>
      <c r="F3354" s="351"/>
      <c r="G3354" s="351"/>
      <c r="H3354" s="351"/>
      <c r="I3354" s="351"/>
    </row>
    <row r="3355" spans="2:9" x14ac:dyDescent="0.25">
      <c r="B3355" s="351"/>
      <c r="C3355" s="351"/>
      <c r="D3355" s="351"/>
      <c r="E3355" s="351"/>
      <c r="F3355" s="351"/>
      <c r="G3355" s="351"/>
      <c r="H3355" s="351"/>
      <c r="I3355" s="351"/>
    </row>
    <row r="3356" spans="2:9" x14ac:dyDescent="0.25">
      <c r="B3356" s="351"/>
      <c r="C3356" s="351"/>
      <c r="D3356" s="351"/>
      <c r="E3356" s="351"/>
      <c r="F3356" s="351"/>
      <c r="G3356" s="351"/>
      <c r="H3356" s="351"/>
      <c r="I3356" s="351"/>
    </row>
    <row r="3357" spans="2:9" x14ac:dyDescent="0.25">
      <c r="B3357" s="351"/>
      <c r="C3357" s="351"/>
      <c r="D3357" s="351"/>
      <c r="E3357" s="351"/>
      <c r="F3357" s="351"/>
      <c r="G3357" s="351"/>
      <c r="H3357" s="351"/>
      <c r="I3357" s="351"/>
    </row>
    <row r="3358" spans="2:9" x14ac:dyDescent="0.25">
      <c r="B3358" s="351"/>
      <c r="C3358" s="351"/>
      <c r="D3358" s="351"/>
      <c r="E3358" s="351"/>
      <c r="F3358" s="351"/>
      <c r="G3358" s="351"/>
      <c r="H3358" s="351"/>
      <c r="I3358" s="351"/>
    </row>
    <row r="3359" spans="2:9" x14ac:dyDescent="0.25">
      <c r="B3359" s="351"/>
      <c r="C3359" s="351"/>
      <c r="D3359" s="351"/>
      <c r="E3359" s="351"/>
      <c r="F3359" s="351"/>
      <c r="G3359" s="351"/>
      <c r="H3359" s="351"/>
      <c r="I3359" s="351"/>
    </row>
    <row r="3360" spans="2:9" x14ac:dyDescent="0.25">
      <c r="B3360" s="351"/>
      <c r="C3360" s="351"/>
      <c r="D3360" s="351"/>
      <c r="E3360" s="351"/>
      <c r="F3360" s="351"/>
      <c r="G3360" s="351"/>
      <c r="H3360" s="351"/>
      <c r="I3360" s="351"/>
    </row>
    <row r="3361" spans="2:9" x14ac:dyDescent="0.25">
      <c r="B3361" s="351"/>
      <c r="C3361" s="351"/>
      <c r="D3361" s="351"/>
      <c r="E3361" s="351"/>
      <c r="F3361" s="351"/>
      <c r="G3361" s="351"/>
      <c r="H3361" s="351"/>
      <c r="I3361" s="351"/>
    </row>
    <row r="3362" spans="2:9" x14ac:dyDescent="0.25">
      <c r="B3362" s="351"/>
      <c r="C3362" s="351"/>
      <c r="D3362" s="351"/>
      <c r="E3362" s="351"/>
      <c r="F3362" s="351"/>
      <c r="G3362" s="351"/>
      <c r="H3362" s="351"/>
      <c r="I3362" s="351"/>
    </row>
    <row r="3363" spans="2:9" x14ac:dyDescent="0.25">
      <c r="B3363" s="351"/>
      <c r="C3363" s="351"/>
      <c r="D3363" s="351"/>
      <c r="E3363" s="351"/>
      <c r="F3363" s="351"/>
      <c r="G3363" s="351"/>
      <c r="H3363" s="351"/>
      <c r="I3363" s="351"/>
    </row>
    <row r="3364" spans="2:9" x14ac:dyDescent="0.25">
      <c r="B3364" s="351"/>
      <c r="C3364" s="351"/>
      <c r="D3364" s="351"/>
      <c r="E3364" s="351"/>
      <c r="F3364" s="351"/>
      <c r="G3364" s="351"/>
      <c r="H3364" s="351"/>
      <c r="I3364" s="351"/>
    </row>
    <row r="3365" spans="2:9" x14ac:dyDescent="0.25">
      <c r="B3365" s="351"/>
      <c r="C3365" s="351"/>
      <c r="D3365" s="351"/>
      <c r="E3365" s="351"/>
      <c r="F3365" s="351"/>
      <c r="G3365" s="351"/>
      <c r="H3365" s="351"/>
      <c r="I3365" s="351"/>
    </row>
    <row r="3366" spans="2:9" x14ac:dyDescent="0.25">
      <c r="B3366" s="351"/>
      <c r="C3366" s="351"/>
      <c r="D3366" s="351"/>
      <c r="E3366" s="351"/>
      <c r="F3366" s="351"/>
      <c r="G3366" s="351"/>
      <c r="H3366" s="351"/>
      <c r="I3366" s="351"/>
    </row>
    <row r="3367" spans="2:9" x14ac:dyDescent="0.25">
      <c r="B3367" s="351"/>
      <c r="C3367" s="351"/>
      <c r="D3367" s="351"/>
      <c r="E3367" s="351"/>
      <c r="F3367" s="351"/>
      <c r="G3367" s="351"/>
      <c r="H3367" s="351"/>
      <c r="I3367" s="351"/>
    </row>
    <row r="3368" spans="2:9" x14ac:dyDescent="0.25">
      <c r="B3368" s="351"/>
      <c r="C3368" s="351"/>
      <c r="D3368" s="351"/>
      <c r="E3368" s="351"/>
      <c r="F3368" s="351"/>
      <c r="G3368" s="351"/>
      <c r="H3368" s="351"/>
      <c r="I3368" s="351"/>
    </row>
    <row r="3369" spans="2:9" x14ac:dyDescent="0.25">
      <c r="B3369" s="351"/>
      <c r="C3369" s="351"/>
      <c r="D3369" s="351"/>
      <c r="E3369" s="351"/>
      <c r="F3369" s="351"/>
      <c r="G3369" s="351"/>
      <c r="H3369" s="351"/>
      <c r="I3369" s="351"/>
    </row>
    <row r="3370" spans="2:9" x14ac:dyDescent="0.25">
      <c r="B3370" s="351"/>
      <c r="C3370" s="351"/>
      <c r="D3370" s="351"/>
      <c r="E3370" s="351"/>
      <c r="F3370" s="351"/>
      <c r="G3370" s="351"/>
      <c r="H3370" s="351"/>
      <c r="I3370" s="351"/>
    </row>
    <row r="3371" spans="2:9" x14ac:dyDescent="0.25">
      <c r="B3371" s="351"/>
      <c r="C3371" s="351"/>
      <c r="D3371" s="351"/>
      <c r="E3371" s="351"/>
      <c r="F3371" s="351"/>
      <c r="G3371" s="351"/>
      <c r="H3371" s="351"/>
      <c r="I3371" s="351"/>
    </row>
    <row r="3372" spans="2:9" x14ac:dyDescent="0.25">
      <c r="B3372" s="351"/>
      <c r="C3372" s="351"/>
      <c r="D3372" s="351"/>
      <c r="E3372" s="351"/>
      <c r="F3372" s="351"/>
      <c r="G3372" s="351"/>
      <c r="H3372" s="351"/>
      <c r="I3372" s="351"/>
    </row>
    <row r="3373" spans="2:9" x14ac:dyDescent="0.25">
      <c r="B3373" s="351"/>
      <c r="C3373" s="351"/>
      <c r="D3373" s="351"/>
      <c r="E3373" s="351"/>
      <c r="F3373" s="351"/>
      <c r="G3373" s="351"/>
      <c r="H3373" s="351"/>
      <c r="I3373" s="351"/>
    </row>
    <row r="3374" spans="2:9" x14ac:dyDescent="0.25">
      <c r="B3374" s="351"/>
      <c r="C3374" s="351"/>
      <c r="D3374" s="351"/>
      <c r="E3374" s="351"/>
      <c r="F3374" s="351"/>
      <c r="G3374" s="351"/>
      <c r="H3374" s="351"/>
      <c r="I3374" s="351"/>
    </row>
    <row r="3375" spans="2:9" x14ac:dyDescent="0.25">
      <c r="B3375" s="351"/>
      <c r="C3375" s="351"/>
      <c r="D3375" s="351"/>
      <c r="E3375" s="351"/>
      <c r="F3375" s="351"/>
      <c r="G3375" s="351"/>
      <c r="H3375" s="351"/>
      <c r="I3375" s="351"/>
    </row>
    <row r="3376" spans="2:9" x14ac:dyDescent="0.25">
      <c r="B3376" s="351"/>
      <c r="C3376" s="351"/>
      <c r="D3376" s="351"/>
      <c r="E3376" s="351"/>
      <c r="F3376" s="351"/>
      <c r="G3376" s="351"/>
      <c r="H3376" s="351"/>
      <c r="I3376" s="351"/>
    </row>
    <row r="3377" spans="2:9" x14ac:dyDescent="0.25">
      <c r="B3377" s="351"/>
      <c r="C3377" s="351"/>
      <c r="D3377" s="351"/>
      <c r="E3377" s="351"/>
      <c r="F3377" s="351"/>
      <c r="G3377" s="351"/>
      <c r="H3377" s="351"/>
      <c r="I3377" s="351"/>
    </row>
    <row r="3378" spans="2:9" x14ac:dyDescent="0.25">
      <c r="B3378" s="351"/>
      <c r="C3378" s="351"/>
      <c r="D3378" s="351"/>
      <c r="E3378" s="351"/>
      <c r="F3378" s="351"/>
      <c r="G3378" s="351"/>
      <c r="H3378" s="351"/>
      <c r="I3378" s="351"/>
    </row>
    <row r="3379" spans="2:9" x14ac:dyDescent="0.25">
      <c r="B3379" s="351"/>
      <c r="C3379" s="351"/>
      <c r="D3379" s="351"/>
      <c r="E3379" s="351"/>
      <c r="F3379" s="351"/>
      <c r="G3379" s="351"/>
      <c r="H3379" s="351"/>
      <c r="I3379" s="351"/>
    </row>
    <row r="3380" spans="2:9" x14ac:dyDescent="0.25">
      <c r="B3380" s="351"/>
      <c r="C3380" s="351"/>
      <c r="D3380" s="351"/>
      <c r="E3380" s="351"/>
      <c r="F3380" s="351"/>
      <c r="G3380" s="351"/>
      <c r="H3380" s="351"/>
      <c r="I3380" s="351"/>
    </row>
    <row r="3381" spans="2:9" x14ac:dyDescent="0.25">
      <c r="B3381" s="351"/>
      <c r="C3381" s="351"/>
      <c r="D3381" s="351"/>
      <c r="E3381" s="351"/>
      <c r="F3381" s="351"/>
      <c r="G3381" s="351"/>
      <c r="H3381" s="351"/>
      <c r="I3381" s="351"/>
    </row>
    <row r="3382" spans="2:9" x14ac:dyDescent="0.25">
      <c r="B3382" s="351"/>
      <c r="C3382" s="351"/>
      <c r="D3382" s="351"/>
      <c r="E3382" s="351"/>
      <c r="F3382" s="351"/>
      <c r="G3382" s="351"/>
      <c r="H3382" s="351"/>
      <c r="I3382" s="351"/>
    </row>
    <row r="3383" spans="2:9" x14ac:dyDescent="0.25">
      <c r="B3383" s="351"/>
      <c r="C3383" s="351"/>
      <c r="D3383" s="351"/>
      <c r="E3383" s="351"/>
      <c r="F3383" s="351"/>
      <c r="G3383" s="351"/>
      <c r="H3383" s="351"/>
      <c r="I3383" s="351"/>
    </row>
    <row r="3384" spans="2:9" x14ac:dyDescent="0.25">
      <c r="B3384" s="351"/>
      <c r="C3384" s="351"/>
      <c r="D3384" s="351"/>
      <c r="E3384" s="351"/>
      <c r="F3384" s="351"/>
      <c r="G3384" s="351"/>
      <c r="H3384" s="351"/>
      <c r="I3384" s="351"/>
    </row>
    <row r="3385" spans="2:9" x14ac:dyDescent="0.25">
      <c r="B3385" s="351"/>
      <c r="C3385" s="351"/>
      <c r="D3385" s="351"/>
      <c r="E3385" s="351"/>
      <c r="F3385" s="351"/>
      <c r="G3385" s="351"/>
      <c r="H3385" s="351"/>
      <c r="I3385" s="351"/>
    </row>
    <row r="3386" spans="2:9" x14ac:dyDescent="0.25">
      <c r="B3386" s="351"/>
      <c r="C3386" s="351"/>
      <c r="D3386" s="351"/>
      <c r="E3386" s="351"/>
      <c r="F3386" s="351"/>
      <c r="G3386" s="351"/>
      <c r="H3386" s="351"/>
      <c r="I3386" s="351"/>
    </row>
    <row r="3387" spans="2:9" x14ac:dyDescent="0.25">
      <c r="B3387" s="351"/>
      <c r="C3387" s="351"/>
      <c r="D3387" s="351"/>
      <c r="E3387" s="351"/>
      <c r="F3387" s="351"/>
      <c r="G3387" s="351"/>
      <c r="H3387" s="351"/>
      <c r="I3387" s="351"/>
    </row>
    <row r="3388" spans="2:9" x14ac:dyDescent="0.25">
      <c r="B3388" s="351"/>
      <c r="C3388" s="351"/>
      <c r="D3388" s="351"/>
      <c r="E3388" s="351"/>
      <c r="F3388" s="351"/>
      <c r="G3388" s="351"/>
      <c r="H3388" s="351"/>
      <c r="I3388" s="351"/>
    </row>
    <row r="3389" spans="2:9" x14ac:dyDescent="0.25">
      <c r="B3389" s="351"/>
      <c r="C3389" s="351"/>
      <c r="D3389" s="351"/>
      <c r="E3389" s="351"/>
      <c r="F3389" s="351"/>
      <c r="G3389" s="351"/>
      <c r="H3389" s="351"/>
      <c r="I3389" s="351"/>
    </row>
    <row r="3390" spans="2:9" x14ac:dyDescent="0.25">
      <c r="B3390" s="351"/>
      <c r="C3390" s="351"/>
      <c r="D3390" s="351"/>
      <c r="E3390" s="351"/>
      <c r="F3390" s="351"/>
      <c r="G3390" s="351"/>
      <c r="H3390" s="351"/>
      <c r="I3390" s="351"/>
    </row>
    <row r="3391" spans="2:9" x14ac:dyDescent="0.25">
      <c r="B3391" s="351"/>
      <c r="C3391" s="351"/>
      <c r="D3391" s="351"/>
      <c r="E3391" s="351"/>
      <c r="F3391" s="351"/>
      <c r="G3391" s="351"/>
      <c r="H3391" s="351"/>
      <c r="I3391" s="351"/>
    </row>
    <row r="3392" spans="2:9" x14ac:dyDescent="0.25">
      <c r="B3392" s="351"/>
      <c r="C3392" s="351"/>
      <c r="D3392" s="351"/>
      <c r="E3392" s="351"/>
      <c r="F3392" s="351"/>
      <c r="G3392" s="351"/>
      <c r="H3392" s="351"/>
      <c r="I3392" s="351"/>
    </row>
    <row r="3393" spans="2:9" x14ac:dyDescent="0.25">
      <c r="B3393" s="351"/>
      <c r="C3393" s="351"/>
      <c r="D3393" s="351"/>
      <c r="E3393" s="351"/>
      <c r="F3393" s="351"/>
      <c r="G3393" s="351"/>
      <c r="H3393" s="351"/>
      <c r="I3393" s="351"/>
    </row>
    <row r="3394" spans="2:9" x14ac:dyDescent="0.25">
      <c r="B3394" s="351"/>
      <c r="C3394" s="351"/>
      <c r="D3394" s="351"/>
      <c r="E3394" s="351"/>
      <c r="F3394" s="351"/>
      <c r="G3394" s="351"/>
      <c r="H3394" s="351"/>
      <c r="I3394" s="351"/>
    </row>
    <row r="3395" spans="2:9" x14ac:dyDescent="0.25">
      <c r="B3395" s="351"/>
      <c r="C3395" s="351"/>
      <c r="D3395" s="351"/>
      <c r="E3395" s="351"/>
      <c r="F3395" s="351"/>
      <c r="G3395" s="351"/>
      <c r="H3395" s="351"/>
      <c r="I3395" s="351"/>
    </row>
    <row r="3396" spans="2:9" x14ac:dyDescent="0.25">
      <c r="B3396" s="351"/>
      <c r="C3396" s="351"/>
      <c r="D3396" s="351"/>
      <c r="E3396" s="351"/>
      <c r="F3396" s="351"/>
      <c r="G3396" s="351"/>
      <c r="H3396" s="351"/>
      <c r="I3396" s="351"/>
    </row>
    <row r="3397" spans="2:9" x14ac:dyDescent="0.25">
      <c r="B3397" s="351"/>
      <c r="C3397" s="351"/>
      <c r="D3397" s="351"/>
      <c r="E3397" s="351"/>
      <c r="F3397" s="351"/>
      <c r="G3397" s="351"/>
      <c r="H3397" s="351"/>
      <c r="I3397" s="351"/>
    </row>
    <row r="3398" spans="2:9" x14ac:dyDescent="0.25">
      <c r="B3398" s="351"/>
      <c r="C3398" s="351"/>
      <c r="D3398" s="351"/>
      <c r="E3398" s="351"/>
      <c r="F3398" s="351"/>
      <c r="G3398" s="351"/>
      <c r="H3398" s="351"/>
      <c r="I3398" s="351"/>
    </row>
    <row r="3399" spans="2:9" x14ac:dyDescent="0.25">
      <c r="B3399" s="351"/>
      <c r="C3399" s="351"/>
      <c r="D3399" s="351"/>
      <c r="E3399" s="351"/>
      <c r="F3399" s="351"/>
      <c r="G3399" s="351"/>
      <c r="H3399" s="351"/>
      <c r="I3399" s="351"/>
    </row>
    <row r="3400" spans="2:9" x14ac:dyDescent="0.25">
      <c r="B3400" s="351"/>
      <c r="C3400" s="351"/>
      <c r="D3400" s="351"/>
      <c r="E3400" s="351"/>
      <c r="F3400" s="351"/>
      <c r="G3400" s="351"/>
      <c r="H3400" s="351"/>
      <c r="I3400" s="351"/>
    </row>
    <row r="3401" spans="2:9" x14ac:dyDescent="0.25">
      <c r="B3401" s="351"/>
      <c r="C3401" s="351"/>
      <c r="D3401" s="351"/>
      <c r="E3401" s="351"/>
      <c r="F3401" s="351"/>
      <c r="G3401" s="351"/>
      <c r="H3401" s="351"/>
      <c r="I3401" s="351"/>
    </row>
    <row r="3402" spans="2:9" x14ac:dyDescent="0.25">
      <c r="B3402" s="351"/>
      <c r="C3402" s="351"/>
      <c r="D3402" s="351"/>
      <c r="E3402" s="351"/>
      <c r="F3402" s="351"/>
      <c r="G3402" s="351"/>
      <c r="H3402" s="351"/>
      <c r="I3402" s="351"/>
    </row>
    <row r="3403" spans="2:9" x14ac:dyDescent="0.25">
      <c r="B3403" s="351"/>
      <c r="C3403" s="351"/>
      <c r="D3403" s="351"/>
      <c r="E3403" s="351"/>
      <c r="F3403" s="351"/>
      <c r="G3403" s="351"/>
      <c r="H3403" s="351"/>
      <c r="I3403" s="351"/>
    </row>
    <row r="3404" spans="2:9" x14ac:dyDescent="0.25">
      <c r="B3404" s="351"/>
      <c r="C3404" s="351"/>
      <c r="D3404" s="351"/>
      <c r="E3404" s="351"/>
      <c r="F3404" s="351"/>
      <c r="G3404" s="351"/>
      <c r="H3404" s="351"/>
      <c r="I3404" s="351"/>
    </row>
    <row r="3405" spans="2:9" x14ac:dyDescent="0.25">
      <c r="B3405" s="351"/>
      <c r="C3405" s="351"/>
      <c r="D3405" s="351"/>
      <c r="E3405" s="351"/>
      <c r="F3405" s="351"/>
      <c r="G3405" s="351"/>
      <c r="H3405" s="351"/>
      <c r="I3405" s="351"/>
    </row>
    <row r="3406" spans="2:9" x14ac:dyDescent="0.25">
      <c r="B3406" s="351"/>
      <c r="C3406" s="351"/>
      <c r="D3406" s="351"/>
      <c r="E3406" s="351"/>
      <c r="F3406" s="351"/>
      <c r="G3406" s="351"/>
      <c r="H3406" s="351"/>
      <c r="I3406" s="351"/>
    </row>
    <row r="3407" spans="2:9" x14ac:dyDescent="0.25">
      <c r="B3407" s="351"/>
      <c r="C3407" s="351"/>
      <c r="D3407" s="351"/>
      <c r="E3407" s="351"/>
      <c r="F3407" s="351"/>
      <c r="G3407" s="351"/>
      <c r="H3407" s="351"/>
      <c r="I3407" s="351"/>
    </row>
    <row r="3408" spans="2:9" x14ac:dyDescent="0.25">
      <c r="B3408" s="351"/>
      <c r="C3408" s="351"/>
      <c r="D3408" s="351"/>
      <c r="E3408" s="351"/>
      <c r="F3408" s="351"/>
      <c r="G3408" s="351"/>
      <c r="H3408" s="351"/>
      <c r="I3408" s="351"/>
    </row>
    <row r="3409" spans="2:9" x14ac:dyDescent="0.25">
      <c r="B3409" s="351"/>
      <c r="C3409" s="351"/>
      <c r="D3409" s="351"/>
      <c r="E3409" s="351"/>
      <c r="F3409" s="351"/>
      <c r="G3409" s="351"/>
      <c r="H3409" s="351"/>
      <c r="I3409" s="351"/>
    </row>
    <row r="3410" spans="2:9" x14ac:dyDescent="0.25">
      <c r="B3410" s="351"/>
      <c r="C3410" s="351"/>
      <c r="D3410" s="351"/>
      <c r="E3410" s="351"/>
      <c r="F3410" s="351"/>
      <c r="G3410" s="351"/>
      <c r="H3410" s="351"/>
      <c r="I3410" s="351"/>
    </row>
    <row r="3411" spans="2:9" x14ac:dyDescent="0.25">
      <c r="B3411" s="351"/>
      <c r="C3411" s="351"/>
      <c r="D3411" s="351"/>
      <c r="E3411" s="351"/>
      <c r="F3411" s="351"/>
      <c r="G3411" s="351"/>
      <c r="H3411" s="351"/>
      <c r="I3411" s="351"/>
    </row>
    <row r="3412" spans="2:9" x14ac:dyDescent="0.25">
      <c r="B3412" s="351"/>
      <c r="C3412" s="351"/>
      <c r="D3412" s="351"/>
      <c r="E3412" s="351"/>
      <c r="F3412" s="351"/>
      <c r="G3412" s="351"/>
      <c r="H3412" s="351"/>
      <c r="I3412" s="351"/>
    </row>
    <row r="3413" spans="2:9" x14ac:dyDescent="0.25">
      <c r="B3413" s="351"/>
      <c r="C3413" s="351"/>
      <c r="D3413" s="351"/>
      <c r="E3413" s="351"/>
      <c r="F3413" s="351"/>
      <c r="G3413" s="351"/>
      <c r="H3413" s="351"/>
      <c r="I3413" s="351"/>
    </row>
    <row r="3414" spans="2:9" x14ac:dyDescent="0.25">
      <c r="B3414" s="351"/>
      <c r="C3414" s="351"/>
      <c r="D3414" s="351"/>
      <c r="E3414" s="351"/>
      <c r="F3414" s="351"/>
      <c r="G3414" s="351"/>
      <c r="H3414" s="351"/>
      <c r="I3414" s="351"/>
    </row>
    <row r="3415" spans="2:9" x14ac:dyDescent="0.25">
      <c r="B3415" s="351"/>
      <c r="C3415" s="351"/>
      <c r="D3415" s="351"/>
      <c r="E3415" s="351"/>
      <c r="F3415" s="351"/>
      <c r="G3415" s="351"/>
      <c r="H3415" s="351"/>
      <c r="I3415" s="351"/>
    </row>
    <row r="3416" spans="2:9" x14ac:dyDescent="0.25">
      <c r="B3416" s="351"/>
      <c r="C3416" s="351"/>
      <c r="D3416" s="351"/>
      <c r="E3416" s="351"/>
      <c r="F3416" s="351"/>
      <c r="G3416" s="351"/>
      <c r="H3416" s="351"/>
      <c r="I3416" s="351"/>
    </row>
    <row r="3417" spans="2:9" x14ac:dyDescent="0.25">
      <c r="B3417" s="351"/>
      <c r="C3417" s="351"/>
      <c r="D3417" s="351"/>
      <c r="E3417" s="351"/>
      <c r="F3417" s="351"/>
      <c r="G3417" s="351"/>
      <c r="H3417" s="351"/>
      <c r="I3417" s="351"/>
    </row>
    <row r="3418" spans="2:9" x14ac:dyDescent="0.25">
      <c r="B3418" s="351"/>
      <c r="C3418" s="351"/>
      <c r="D3418" s="351"/>
      <c r="E3418" s="351"/>
      <c r="F3418" s="351"/>
      <c r="G3418" s="351"/>
      <c r="H3418" s="351"/>
      <c r="I3418" s="351"/>
    </row>
    <row r="3419" spans="2:9" x14ac:dyDescent="0.25">
      <c r="B3419" s="351"/>
      <c r="C3419" s="351"/>
      <c r="D3419" s="351"/>
      <c r="E3419" s="351"/>
      <c r="F3419" s="351"/>
      <c r="G3419" s="351"/>
      <c r="H3419" s="351"/>
      <c r="I3419" s="351"/>
    </row>
    <row r="3420" spans="2:9" x14ac:dyDescent="0.25">
      <c r="B3420" s="351"/>
      <c r="C3420" s="351"/>
      <c r="D3420" s="351"/>
      <c r="E3420" s="351"/>
      <c r="F3420" s="351"/>
      <c r="G3420" s="351"/>
      <c r="H3420" s="351"/>
      <c r="I3420" s="351"/>
    </row>
    <row r="3421" spans="2:9" x14ac:dyDescent="0.25">
      <c r="B3421" s="351"/>
      <c r="C3421" s="351"/>
      <c r="D3421" s="351"/>
      <c r="E3421" s="351"/>
      <c r="F3421" s="351"/>
      <c r="G3421" s="351"/>
      <c r="H3421" s="351"/>
      <c r="I3421" s="351"/>
    </row>
    <row r="3422" spans="2:9" x14ac:dyDescent="0.25">
      <c r="B3422" s="351"/>
      <c r="C3422" s="351"/>
      <c r="D3422" s="351"/>
      <c r="E3422" s="351"/>
      <c r="F3422" s="351"/>
      <c r="G3422" s="351"/>
      <c r="H3422" s="351"/>
      <c r="I3422" s="351"/>
    </row>
    <row r="3423" spans="2:9" x14ac:dyDescent="0.25">
      <c r="B3423" s="351"/>
      <c r="C3423" s="351"/>
      <c r="D3423" s="351"/>
      <c r="E3423" s="351"/>
      <c r="F3423" s="351"/>
      <c r="G3423" s="351"/>
      <c r="H3423" s="351"/>
      <c r="I3423" s="351"/>
    </row>
    <row r="3424" spans="2:9" x14ac:dyDescent="0.25">
      <c r="B3424" s="351"/>
      <c r="C3424" s="351"/>
      <c r="D3424" s="351"/>
      <c r="E3424" s="351"/>
      <c r="F3424" s="351"/>
      <c r="G3424" s="351"/>
      <c r="H3424" s="351"/>
      <c r="I3424" s="351"/>
    </row>
    <row r="3425" spans="2:9" x14ac:dyDescent="0.25">
      <c r="B3425" s="351"/>
      <c r="C3425" s="351"/>
      <c r="D3425" s="351"/>
      <c r="E3425" s="351"/>
      <c r="F3425" s="351"/>
      <c r="G3425" s="351"/>
      <c r="H3425" s="351"/>
      <c r="I3425" s="351"/>
    </row>
    <row r="3426" spans="2:9" x14ac:dyDescent="0.25">
      <c r="B3426" s="351"/>
      <c r="C3426" s="351"/>
      <c r="D3426" s="351"/>
      <c r="E3426" s="351"/>
      <c r="F3426" s="351"/>
      <c r="G3426" s="351"/>
      <c r="H3426" s="351"/>
      <c r="I3426" s="351"/>
    </row>
    <row r="3427" spans="2:9" x14ac:dyDescent="0.25">
      <c r="B3427" s="351"/>
      <c r="C3427" s="351"/>
      <c r="D3427" s="351"/>
      <c r="E3427" s="351"/>
      <c r="F3427" s="351"/>
      <c r="G3427" s="351"/>
      <c r="H3427" s="351"/>
      <c r="I3427" s="351"/>
    </row>
    <row r="3428" spans="2:9" x14ac:dyDescent="0.25">
      <c r="B3428" s="351"/>
      <c r="C3428" s="351"/>
      <c r="D3428" s="351"/>
      <c r="E3428" s="351"/>
      <c r="F3428" s="351"/>
      <c r="G3428" s="351"/>
      <c r="H3428" s="351"/>
      <c r="I3428" s="351"/>
    </row>
    <row r="3429" spans="2:9" x14ac:dyDescent="0.25">
      <c r="B3429" s="351"/>
      <c r="C3429" s="351"/>
      <c r="D3429" s="351"/>
      <c r="E3429" s="351"/>
      <c r="F3429" s="351"/>
      <c r="G3429" s="351"/>
      <c r="H3429" s="351"/>
      <c r="I3429" s="351"/>
    </row>
    <row r="3430" spans="2:9" x14ac:dyDescent="0.25">
      <c r="B3430" s="351"/>
      <c r="C3430" s="351"/>
      <c r="D3430" s="351"/>
      <c r="E3430" s="351"/>
      <c r="F3430" s="351"/>
      <c r="G3430" s="351"/>
      <c r="H3430" s="351"/>
      <c r="I3430" s="351"/>
    </row>
    <row r="3431" spans="2:9" x14ac:dyDescent="0.25">
      <c r="B3431" s="351"/>
      <c r="C3431" s="351"/>
      <c r="D3431" s="351"/>
      <c r="E3431" s="351"/>
      <c r="F3431" s="351"/>
      <c r="G3431" s="351"/>
      <c r="H3431" s="351"/>
      <c r="I3431" s="351"/>
    </row>
    <row r="3432" spans="2:9" x14ac:dyDescent="0.25">
      <c r="B3432" s="351"/>
      <c r="C3432" s="351"/>
      <c r="D3432" s="351"/>
      <c r="E3432" s="351"/>
      <c r="F3432" s="351"/>
      <c r="G3432" s="351"/>
      <c r="H3432" s="351"/>
      <c r="I3432" s="351"/>
    </row>
    <row r="3433" spans="2:9" x14ac:dyDescent="0.25">
      <c r="B3433" s="351"/>
      <c r="C3433" s="351"/>
      <c r="D3433" s="351"/>
      <c r="E3433" s="351"/>
      <c r="F3433" s="351"/>
      <c r="G3433" s="351"/>
      <c r="H3433" s="351"/>
      <c r="I3433" s="351"/>
    </row>
    <row r="3434" spans="2:9" x14ac:dyDescent="0.25">
      <c r="B3434" s="351"/>
      <c r="C3434" s="351"/>
      <c r="D3434" s="351"/>
      <c r="E3434" s="351"/>
      <c r="F3434" s="351"/>
      <c r="G3434" s="351"/>
      <c r="H3434" s="351"/>
      <c r="I3434" s="351"/>
    </row>
    <row r="3435" spans="2:9" x14ac:dyDescent="0.25">
      <c r="B3435" s="351"/>
      <c r="C3435" s="351"/>
      <c r="D3435" s="351"/>
      <c r="E3435" s="351"/>
      <c r="F3435" s="351"/>
      <c r="G3435" s="351"/>
      <c r="H3435" s="351"/>
      <c r="I3435" s="351"/>
    </row>
    <row r="3436" spans="2:9" x14ac:dyDescent="0.25">
      <c r="B3436" s="351"/>
      <c r="C3436" s="351"/>
      <c r="D3436" s="351"/>
      <c r="E3436" s="351"/>
      <c r="F3436" s="351"/>
      <c r="G3436" s="351"/>
      <c r="H3436" s="351"/>
      <c r="I3436" s="351"/>
    </row>
    <row r="3437" spans="2:9" x14ac:dyDescent="0.25">
      <c r="B3437" s="351"/>
      <c r="C3437" s="351"/>
      <c r="D3437" s="351"/>
      <c r="E3437" s="351"/>
      <c r="F3437" s="351"/>
      <c r="G3437" s="351"/>
      <c r="H3437" s="351"/>
      <c r="I3437" s="351"/>
    </row>
    <row r="3438" spans="2:9" x14ac:dyDescent="0.25">
      <c r="B3438" s="351"/>
      <c r="C3438" s="351"/>
      <c r="D3438" s="351"/>
      <c r="E3438" s="351"/>
      <c r="F3438" s="351"/>
      <c r="G3438" s="351"/>
      <c r="H3438" s="351"/>
      <c r="I3438" s="351"/>
    </row>
    <row r="3439" spans="2:9" x14ac:dyDescent="0.25">
      <c r="B3439" s="351"/>
      <c r="C3439" s="351"/>
      <c r="D3439" s="351"/>
      <c r="E3439" s="351"/>
      <c r="F3439" s="351"/>
      <c r="G3439" s="351"/>
      <c r="H3439" s="351"/>
      <c r="I3439" s="351"/>
    </row>
    <row r="3440" spans="2:9" x14ac:dyDescent="0.25">
      <c r="B3440" s="351"/>
      <c r="C3440" s="351"/>
      <c r="D3440" s="351"/>
      <c r="E3440" s="351"/>
      <c r="F3440" s="351"/>
      <c r="G3440" s="351"/>
      <c r="H3440" s="351"/>
      <c r="I3440" s="351"/>
    </row>
    <row r="3441" spans="2:9" x14ac:dyDescent="0.25">
      <c r="B3441" s="351"/>
      <c r="C3441" s="351"/>
      <c r="D3441" s="351"/>
      <c r="E3441" s="351"/>
      <c r="F3441" s="351"/>
      <c r="G3441" s="351"/>
      <c r="H3441" s="351"/>
      <c r="I3441" s="351"/>
    </row>
    <row r="3442" spans="2:9" x14ac:dyDescent="0.25">
      <c r="B3442" s="351"/>
      <c r="C3442" s="351"/>
      <c r="D3442" s="351"/>
      <c r="E3442" s="351"/>
      <c r="F3442" s="351"/>
      <c r="G3442" s="351"/>
      <c r="H3442" s="351"/>
      <c r="I3442" s="351"/>
    </row>
    <row r="3443" spans="2:9" x14ac:dyDescent="0.25">
      <c r="B3443" s="351"/>
      <c r="C3443" s="351"/>
      <c r="D3443" s="351"/>
      <c r="E3443" s="351"/>
      <c r="F3443" s="351"/>
      <c r="G3443" s="351"/>
      <c r="H3443" s="351"/>
      <c r="I3443" s="351"/>
    </row>
    <row r="3444" spans="2:9" x14ac:dyDescent="0.25">
      <c r="B3444" s="351"/>
      <c r="C3444" s="351"/>
      <c r="D3444" s="351"/>
      <c r="E3444" s="351"/>
      <c r="F3444" s="351"/>
      <c r="G3444" s="351"/>
      <c r="H3444" s="351"/>
      <c r="I3444" s="351"/>
    </row>
    <row r="3445" spans="2:9" x14ac:dyDescent="0.25">
      <c r="B3445" s="351"/>
      <c r="C3445" s="351"/>
      <c r="D3445" s="351"/>
      <c r="E3445" s="351"/>
      <c r="F3445" s="351"/>
      <c r="G3445" s="351"/>
      <c r="H3445" s="351"/>
      <c r="I3445" s="351"/>
    </row>
    <row r="3446" spans="2:9" x14ac:dyDescent="0.25">
      <c r="B3446" s="351"/>
      <c r="C3446" s="351"/>
      <c r="D3446" s="351"/>
      <c r="E3446" s="351"/>
      <c r="F3446" s="351"/>
      <c r="G3446" s="351"/>
      <c r="H3446" s="351"/>
      <c r="I3446" s="351"/>
    </row>
    <row r="3447" spans="2:9" x14ac:dyDescent="0.25">
      <c r="B3447" s="351"/>
      <c r="C3447" s="351"/>
      <c r="D3447" s="351"/>
      <c r="E3447" s="351"/>
      <c r="F3447" s="351"/>
      <c r="G3447" s="351"/>
      <c r="H3447" s="351"/>
      <c r="I3447" s="351"/>
    </row>
    <row r="3448" spans="2:9" x14ac:dyDescent="0.25">
      <c r="B3448" s="351"/>
      <c r="C3448" s="351"/>
      <c r="D3448" s="351"/>
      <c r="E3448" s="351"/>
      <c r="F3448" s="351"/>
      <c r="G3448" s="351"/>
      <c r="H3448" s="351"/>
      <c r="I3448" s="351"/>
    </row>
    <row r="3449" spans="2:9" x14ac:dyDescent="0.25">
      <c r="B3449" s="351"/>
      <c r="C3449" s="351"/>
      <c r="D3449" s="351"/>
      <c r="E3449" s="351"/>
      <c r="F3449" s="351"/>
      <c r="G3449" s="351"/>
      <c r="H3449" s="351"/>
      <c r="I3449" s="351"/>
    </row>
    <row r="3450" spans="2:9" x14ac:dyDescent="0.25">
      <c r="B3450" s="351"/>
      <c r="C3450" s="351"/>
      <c r="D3450" s="351"/>
      <c r="E3450" s="351"/>
      <c r="F3450" s="351"/>
      <c r="G3450" s="351"/>
      <c r="H3450" s="351"/>
      <c r="I3450" s="351"/>
    </row>
    <row r="3451" spans="2:9" x14ac:dyDescent="0.25">
      <c r="B3451" s="351"/>
      <c r="C3451" s="351"/>
      <c r="D3451" s="351"/>
      <c r="E3451" s="351"/>
      <c r="F3451" s="351"/>
      <c r="G3451" s="351"/>
      <c r="H3451" s="351"/>
      <c r="I3451" s="351"/>
    </row>
    <row r="3452" spans="2:9" x14ac:dyDescent="0.25">
      <c r="B3452" s="351"/>
      <c r="C3452" s="351"/>
      <c r="D3452" s="351"/>
      <c r="E3452" s="351"/>
      <c r="F3452" s="351"/>
      <c r="G3452" s="351"/>
      <c r="H3452" s="351"/>
      <c r="I3452" s="351"/>
    </row>
    <row r="3453" spans="2:9" x14ac:dyDescent="0.25">
      <c r="B3453" s="351"/>
      <c r="C3453" s="351"/>
      <c r="D3453" s="351"/>
      <c r="E3453" s="351"/>
      <c r="F3453" s="351"/>
      <c r="G3453" s="351"/>
      <c r="H3453" s="351"/>
      <c r="I3453" s="351"/>
    </row>
    <row r="3454" spans="2:9" x14ac:dyDescent="0.25">
      <c r="B3454" s="351"/>
      <c r="C3454" s="351"/>
      <c r="D3454" s="351"/>
      <c r="E3454" s="351"/>
      <c r="F3454" s="351"/>
      <c r="G3454" s="351"/>
      <c r="H3454" s="351"/>
      <c r="I3454" s="351"/>
    </row>
    <row r="3455" spans="2:9" x14ac:dyDescent="0.25">
      <c r="B3455" s="351"/>
      <c r="C3455" s="351"/>
      <c r="D3455" s="351"/>
      <c r="E3455" s="351"/>
      <c r="F3455" s="351"/>
      <c r="G3455" s="351"/>
      <c r="H3455" s="351"/>
      <c r="I3455" s="351"/>
    </row>
    <row r="3456" spans="2:9" x14ac:dyDescent="0.25">
      <c r="B3456" s="351"/>
      <c r="C3456" s="351"/>
      <c r="D3456" s="351"/>
      <c r="E3456" s="351"/>
      <c r="F3456" s="351"/>
      <c r="G3456" s="351"/>
      <c r="H3456" s="351"/>
      <c r="I3456" s="351"/>
    </row>
    <row r="3457" spans="2:9" x14ac:dyDescent="0.25">
      <c r="B3457" s="351"/>
      <c r="C3457" s="351"/>
      <c r="D3457" s="351"/>
      <c r="E3457" s="351"/>
      <c r="F3457" s="351"/>
      <c r="G3457" s="351"/>
      <c r="H3457" s="351"/>
      <c r="I3457" s="351"/>
    </row>
    <row r="3458" spans="2:9" x14ac:dyDescent="0.25">
      <c r="B3458" s="351"/>
      <c r="C3458" s="351"/>
      <c r="D3458" s="351"/>
      <c r="E3458" s="351"/>
      <c r="F3458" s="351"/>
      <c r="G3458" s="351"/>
      <c r="H3458" s="351"/>
      <c r="I3458" s="351"/>
    </row>
    <row r="3459" spans="2:9" x14ac:dyDescent="0.25">
      <c r="B3459" s="351"/>
      <c r="C3459" s="351"/>
      <c r="D3459" s="351"/>
      <c r="E3459" s="351"/>
      <c r="F3459" s="351"/>
      <c r="G3459" s="351"/>
      <c r="H3459" s="351"/>
      <c r="I3459" s="351"/>
    </row>
    <row r="3460" spans="2:9" x14ac:dyDescent="0.25">
      <c r="B3460" s="351"/>
      <c r="C3460" s="351"/>
      <c r="D3460" s="351"/>
      <c r="E3460" s="351"/>
      <c r="F3460" s="351"/>
      <c r="G3460" s="351"/>
      <c r="H3460" s="351"/>
      <c r="I3460" s="351"/>
    </row>
    <row r="3461" spans="2:9" x14ac:dyDescent="0.25">
      <c r="B3461" s="351"/>
      <c r="C3461" s="351"/>
      <c r="D3461" s="351"/>
      <c r="E3461" s="351"/>
      <c r="F3461" s="351"/>
      <c r="G3461" s="351"/>
      <c r="H3461" s="351"/>
      <c r="I3461" s="351"/>
    </row>
    <row r="3462" spans="2:9" x14ac:dyDescent="0.25">
      <c r="B3462" s="351"/>
      <c r="C3462" s="351"/>
      <c r="D3462" s="351"/>
      <c r="E3462" s="351"/>
      <c r="F3462" s="351"/>
      <c r="G3462" s="351"/>
      <c r="H3462" s="351"/>
      <c r="I3462" s="351"/>
    </row>
    <row r="3463" spans="2:9" x14ac:dyDescent="0.25">
      <c r="B3463" s="351"/>
      <c r="C3463" s="351"/>
      <c r="D3463" s="351"/>
      <c r="E3463" s="351"/>
      <c r="F3463" s="351"/>
      <c r="G3463" s="351"/>
      <c r="H3463" s="351"/>
      <c r="I3463" s="351"/>
    </row>
    <row r="3464" spans="2:9" x14ac:dyDescent="0.25">
      <c r="B3464" s="351"/>
      <c r="C3464" s="351"/>
      <c r="D3464" s="351"/>
      <c r="E3464" s="351"/>
      <c r="F3464" s="351"/>
      <c r="G3464" s="351"/>
      <c r="H3464" s="351"/>
      <c r="I3464" s="351"/>
    </row>
    <row r="3465" spans="2:9" x14ac:dyDescent="0.25">
      <c r="B3465" s="351"/>
      <c r="C3465" s="351"/>
      <c r="D3465" s="351"/>
      <c r="E3465" s="351"/>
      <c r="F3465" s="351"/>
      <c r="G3465" s="351"/>
      <c r="H3465" s="351"/>
      <c r="I3465" s="351"/>
    </row>
    <row r="3466" spans="2:9" x14ac:dyDescent="0.25">
      <c r="B3466" s="351"/>
      <c r="C3466" s="351"/>
      <c r="D3466" s="351"/>
      <c r="E3466" s="351"/>
      <c r="F3466" s="351"/>
      <c r="G3466" s="351"/>
      <c r="H3466" s="351"/>
      <c r="I3466" s="351"/>
    </row>
    <row r="3467" spans="2:9" x14ac:dyDescent="0.25">
      <c r="B3467" s="351"/>
      <c r="C3467" s="351"/>
      <c r="D3467" s="351"/>
      <c r="E3467" s="351"/>
      <c r="F3467" s="351"/>
      <c r="G3467" s="351"/>
      <c r="H3467" s="351"/>
      <c r="I3467" s="351"/>
    </row>
    <row r="3468" spans="2:9" x14ac:dyDescent="0.25">
      <c r="B3468" s="351"/>
      <c r="C3468" s="351"/>
      <c r="D3468" s="351"/>
      <c r="E3468" s="351"/>
      <c r="F3468" s="351"/>
      <c r="G3468" s="351"/>
      <c r="H3468" s="351"/>
      <c r="I3468" s="351"/>
    </row>
    <row r="3469" spans="2:9" x14ac:dyDescent="0.25">
      <c r="B3469" s="351"/>
      <c r="C3469" s="351"/>
      <c r="D3469" s="351"/>
      <c r="E3469" s="351"/>
      <c r="F3469" s="351"/>
      <c r="G3469" s="351"/>
      <c r="H3469" s="351"/>
      <c r="I3469" s="351"/>
    </row>
    <row r="3470" spans="2:9" x14ac:dyDescent="0.25">
      <c r="B3470" s="351"/>
      <c r="C3470" s="351"/>
      <c r="D3470" s="351"/>
      <c r="E3470" s="351"/>
      <c r="F3470" s="351"/>
      <c r="G3470" s="351"/>
      <c r="H3470" s="351"/>
      <c r="I3470" s="351"/>
    </row>
    <row r="3471" spans="2:9" x14ac:dyDescent="0.25">
      <c r="B3471" s="351"/>
      <c r="C3471" s="351"/>
      <c r="D3471" s="351"/>
      <c r="E3471" s="351"/>
      <c r="F3471" s="351"/>
      <c r="G3471" s="351"/>
      <c r="H3471" s="351"/>
      <c r="I3471" s="351"/>
    </row>
    <row r="3472" spans="2:9" x14ac:dyDescent="0.25">
      <c r="B3472" s="351"/>
      <c r="C3472" s="351"/>
      <c r="D3472" s="351"/>
      <c r="E3472" s="351"/>
      <c r="F3472" s="351"/>
      <c r="G3472" s="351"/>
      <c r="H3472" s="351"/>
      <c r="I3472" s="351"/>
    </row>
    <row r="3473" spans="2:9" x14ac:dyDescent="0.25">
      <c r="B3473" s="351"/>
      <c r="C3473" s="351"/>
      <c r="D3473" s="351"/>
      <c r="E3473" s="351"/>
      <c r="F3473" s="351"/>
      <c r="G3473" s="351"/>
      <c r="H3473" s="351"/>
      <c r="I3473" s="351"/>
    </row>
    <row r="3474" spans="2:9" x14ac:dyDescent="0.25">
      <c r="B3474" s="351"/>
      <c r="C3474" s="351"/>
      <c r="D3474" s="351"/>
      <c r="E3474" s="351"/>
      <c r="F3474" s="351"/>
      <c r="G3474" s="351"/>
      <c r="H3474" s="351"/>
      <c r="I3474" s="351"/>
    </row>
    <row r="3475" spans="2:9" x14ac:dyDescent="0.25">
      <c r="B3475" s="351"/>
      <c r="C3475" s="351"/>
      <c r="D3475" s="351"/>
      <c r="E3475" s="351"/>
      <c r="F3475" s="351"/>
      <c r="G3475" s="351"/>
      <c r="H3475" s="351"/>
      <c r="I3475" s="351"/>
    </row>
    <row r="3476" spans="2:9" x14ac:dyDescent="0.25">
      <c r="B3476" s="351"/>
      <c r="C3476" s="351"/>
      <c r="D3476" s="351"/>
      <c r="E3476" s="351"/>
      <c r="F3476" s="351"/>
      <c r="G3476" s="351"/>
      <c r="H3476" s="351"/>
      <c r="I3476" s="351"/>
    </row>
    <row r="3477" spans="2:9" x14ac:dyDescent="0.25">
      <c r="B3477" s="351"/>
      <c r="C3477" s="351"/>
      <c r="D3477" s="351"/>
      <c r="E3477" s="351"/>
      <c r="F3477" s="351"/>
      <c r="G3477" s="351"/>
      <c r="H3477" s="351"/>
      <c r="I3477" s="351"/>
    </row>
    <row r="3478" spans="2:9" x14ac:dyDescent="0.25">
      <c r="B3478" s="351"/>
      <c r="C3478" s="351"/>
      <c r="D3478" s="351"/>
      <c r="E3478" s="351"/>
      <c r="F3478" s="351"/>
      <c r="G3478" s="351"/>
      <c r="H3478" s="351"/>
      <c r="I3478" s="351"/>
    </row>
    <row r="3479" spans="2:9" x14ac:dyDescent="0.25">
      <c r="B3479" s="351"/>
      <c r="C3479" s="351"/>
      <c r="D3479" s="351"/>
      <c r="E3479" s="351"/>
      <c r="F3479" s="351"/>
      <c r="G3479" s="351"/>
      <c r="H3479" s="351"/>
      <c r="I3479" s="351"/>
    </row>
    <row r="3480" spans="2:9" x14ac:dyDescent="0.25">
      <c r="B3480" s="351"/>
      <c r="C3480" s="351"/>
      <c r="D3480" s="351"/>
      <c r="E3480" s="351"/>
      <c r="F3480" s="351"/>
      <c r="G3480" s="351"/>
      <c r="H3480" s="351"/>
      <c r="I3480" s="351"/>
    </row>
    <row r="3481" spans="2:9" x14ac:dyDescent="0.25">
      <c r="B3481" s="351"/>
      <c r="C3481" s="351"/>
      <c r="D3481" s="351"/>
      <c r="E3481" s="351"/>
      <c r="F3481" s="351"/>
      <c r="G3481" s="351"/>
      <c r="H3481" s="351"/>
      <c r="I3481" s="351"/>
    </row>
    <row r="3482" spans="2:9" x14ac:dyDescent="0.25">
      <c r="B3482" s="351"/>
      <c r="C3482" s="351"/>
      <c r="D3482" s="351"/>
      <c r="E3482" s="351"/>
      <c r="F3482" s="351"/>
      <c r="G3482" s="351"/>
      <c r="H3482" s="351"/>
      <c r="I3482" s="351"/>
    </row>
    <row r="3483" spans="2:9" x14ac:dyDescent="0.25">
      <c r="B3483" s="351"/>
      <c r="C3483" s="351"/>
      <c r="D3483" s="351"/>
      <c r="E3483" s="351"/>
      <c r="F3483" s="351"/>
      <c r="G3483" s="351"/>
      <c r="H3483" s="351"/>
      <c r="I3483" s="351"/>
    </row>
    <row r="3484" spans="2:9" x14ac:dyDescent="0.25">
      <c r="B3484" s="351"/>
      <c r="C3484" s="351"/>
      <c r="D3484" s="351"/>
      <c r="E3484" s="351"/>
      <c r="F3484" s="351"/>
      <c r="G3484" s="351"/>
      <c r="H3484" s="351"/>
      <c r="I3484" s="351"/>
    </row>
    <row r="3485" spans="2:9" x14ac:dyDescent="0.25">
      <c r="B3485" s="351"/>
      <c r="C3485" s="351"/>
      <c r="D3485" s="351"/>
      <c r="E3485" s="351"/>
      <c r="F3485" s="351"/>
      <c r="G3485" s="351"/>
      <c r="H3485" s="351"/>
      <c r="I3485" s="351"/>
    </row>
    <row r="3486" spans="2:9" x14ac:dyDescent="0.25">
      <c r="B3486" s="351"/>
      <c r="C3486" s="351"/>
      <c r="D3486" s="351"/>
      <c r="E3486" s="351"/>
      <c r="F3486" s="351"/>
      <c r="G3486" s="351"/>
      <c r="H3486" s="351"/>
      <c r="I3486" s="351"/>
    </row>
    <row r="3487" spans="2:9" x14ac:dyDescent="0.25">
      <c r="B3487" s="351"/>
      <c r="C3487" s="351"/>
      <c r="D3487" s="351"/>
      <c r="E3487" s="351"/>
      <c r="F3487" s="351"/>
      <c r="G3487" s="351"/>
      <c r="H3487" s="351"/>
      <c r="I3487" s="351"/>
    </row>
    <row r="3488" spans="2:9" x14ac:dyDescent="0.25">
      <c r="B3488" s="351"/>
      <c r="C3488" s="351"/>
      <c r="D3488" s="351"/>
      <c r="E3488" s="351"/>
      <c r="F3488" s="351"/>
      <c r="G3488" s="351"/>
      <c r="H3488" s="351"/>
      <c r="I3488" s="351"/>
    </row>
    <row r="3489" spans="2:9" x14ac:dyDescent="0.25">
      <c r="B3489" s="351"/>
      <c r="C3489" s="351"/>
      <c r="D3489" s="351"/>
      <c r="E3489" s="351"/>
      <c r="F3489" s="351"/>
      <c r="G3489" s="351"/>
      <c r="H3489" s="351"/>
      <c r="I3489" s="351"/>
    </row>
    <row r="3490" spans="2:9" x14ac:dyDescent="0.25">
      <c r="B3490" s="351"/>
      <c r="C3490" s="351"/>
      <c r="D3490" s="351"/>
      <c r="E3490" s="351"/>
      <c r="F3490" s="351"/>
      <c r="G3490" s="351"/>
      <c r="H3490" s="351"/>
      <c r="I3490" s="351"/>
    </row>
    <row r="3491" spans="2:9" x14ac:dyDescent="0.25">
      <c r="B3491" s="351"/>
      <c r="C3491" s="351"/>
      <c r="D3491" s="351"/>
      <c r="E3491" s="351"/>
      <c r="F3491" s="351"/>
      <c r="G3491" s="351"/>
      <c r="H3491" s="351"/>
      <c r="I3491" s="351"/>
    </row>
    <row r="3492" spans="2:9" x14ac:dyDescent="0.25">
      <c r="B3492" s="351"/>
      <c r="C3492" s="351"/>
      <c r="D3492" s="351"/>
      <c r="E3492" s="351"/>
      <c r="F3492" s="351"/>
      <c r="G3492" s="351"/>
      <c r="H3492" s="351"/>
      <c r="I3492" s="351"/>
    </row>
    <row r="3493" spans="2:9" x14ac:dyDescent="0.25">
      <c r="B3493" s="351"/>
      <c r="C3493" s="351"/>
      <c r="D3493" s="351"/>
      <c r="E3493" s="351"/>
      <c r="F3493" s="351"/>
      <c r="G3493" s="351"/>
      <c r="H3493" s="351"/>
      <c r="I3493" s="351"/>
    </row>
    <row r="3494" spans="2:9" x14ac:dyDescent="0.25">
      <c r="B3494" s="351"/>
      <c r="C3494" s="351"/>
      <c r="D3494" s="351"/>
      <c r="E3494" s="351"/>
      <c r="F3494" s="351"/>
      <c r="G3494" s="351"/>
      <c r="H3494" s="351"/>
      <c r="I3494" s="351"/>
    </row>
    <row r="3495" spans="2:9" x14ac:dyDescent="0.25">
      <c r="B3495" s="351"/>
      <c r="C3495" s="351"/>
      <c r="D3495" s="351"/>
      <c r="E3495" s="351"/>
      <c r="F3495" s="351"/>
      <c r="G3495" s="351"/>
      <c r="H3495" s="351"/>
      <c r="I3495" s="351"/>
    </row>
    <row r="3496" spans="2:9" x14ac:dyDescent="0.25">
      <c r="B3496" s="351"/>
      <c r="C3496" s="351"/>
      <c r="D3496" s="351"/>
      <c r="E3496" s="351"/>
      <c r="F3496" s="351"/>
      <c r="G3496" s="351"/>
      <c r="H3496" s="351"/>
      <c r="I3496" s="351"/>
    </row>
    <row r="3497" spans="2:9" x14ac:dyDescent="0.25">
      <c r="B3497" s="351"/>
      <c r="C3497" s="351"/>
      <c r="D3497" s="351"/>
      <c r="E3497" s="351"/>
      <c r="F3497" s="351"/>
      <c r="G3497" s="351"/>
      <c r="H3497" s="351"/>
      <c r="I3497" s="351"/>
    </row>
    <row r="3498" spans="2:9" x14ac:dyDescent="0.25">
      <c r="B3498" s="351"/>
      <c r="C3498" s="351"/>
      <c r="D3498" s="351"/>
      <c r="E3498" s="351"/>
      <c r="F3498" s="351"/>
      <c r="G3498" s="351"/>
      <c r="H3498" s="351"/>
      <c r="I3498" s="351"/>
    </row>
    <row r="3499" spans="2:9" x14ac:dyDescent="0.25">
      <c r="B3499" s="351"/>
      <c r="C3499" s="351"/>
      <c r="D3499" s="351"/>
      <c r="E3499" s="351"/>
      <c r="F3499" s="351"/>
      <c r="G3499" s="351"/>
      <c r="H3499" s="351"/>
      <c r="I3499" s="351"/>
    </row>
    <row r="3500" spans="2:9" x14ac:dyDescent="0.25">
      <c r="B3500" s="351"/>
      <c r="C3500" s="351"/>
      <c r="D3500" s="351"/>
      <c r="E3500" s="351"/>
      <c r="F3500" s="351"/>
      <c r="G3500" s="351"/>
      <c r="H3500" s="351"/>
      <c r="I3500" s="351"/>
    </row>
    <row r="3501" spans="2:9" x14ac:dyDescent="0.25">
      <c r="B3501" s="351"/>
      <c r="C3501" s="351"/>
      <c r="D3501" s="351"/>
      <c r="E3501" s="351"/>
      <c r="F3501" s="351"/>
      <c r="G3501" s="351"/>
      <c r="H3501" s="351"/>
      <c r="I3501" s="351"/>
    </row>
    <row r="3502" spans="2:9" x14ac:dyDescent="0.25">
      <c r="B3502" s="351"/>
      <c r="C3502" s="351"/>
      <c r="D3502" s="351"/>
      <c r="E3502" s="351"/>
      <c r="F3502" s="351"/>
      <c r="G3502" s="351"/>
      <c r="H3502" s="351"/>
      <c r="I3502" s="351"/>
    </row>
    <row r="3503" spans="2:9" x14ac:dyDescent="0.25">
      <c r="B3503" s="351"/>
      <c r="C3503" s="351"/>
      <c r="D3503" s="351"/>
      <c r="E3503" s="351"/>
      <c r="F3503" s="351"/>
      <c r="G3503" s="351"/>
      <c r="H3503" s="351"/>
      <c r="I3503" s="351"/>
    </row>
    <row r="3504" spans="2:9" x14ac:dyDescent="0.25">
      <c r="B3504" s="351"/>
      <c r="C3504" s="351"/>
      <c r="D3504" s="351"/>
      <c r="E3504" s="351"/>
      <c r="F3504" s="351"/>
      <c r="G3504" s="351"/>
      <c r="H3504" s="351"/>
      <c r="I3504" s="351"/>
    </row>
    <row r="3505" spans="2:9" x14ac:dyDescent="0.25">
      <c r="B3505" s="351"/>
      <c r="C3505" s="351"/>
      <c r="D3505" s="351"/>
      <c r="E3505" s="351"/>
      <c r="F3505" s="351"/>
      <c r="G3505" s="351"/>
      <c r="H3505" s="351"/>
      <c r="I3505" s="351"/>
    </row>
    <row r="3506" spans="2:9" x14ac:dyDescent="0.25">
      <c r="B3506" s="351"/>
      <c r="C3506" s="351"/>
      <c r="D3506" s="351"/>
      <c r="E3506" s="351"/>
      <c r="F3506" s="351"/>
      <c r="G3506" s="351"/>
      <c r="H3506" s="351"/>
      <c r="I3506" s="351"/>
    </row>
    <row r="3507" spans="2:9" x14ac:dyDescent="0.25">
      <c r="B3507" s="351"/>
      <c r="C3507" s="351"/>
      <c r="D3507" s="351"/>
      <c r="E3507" s="351"/>
      <c r="F3507" s="351"/>
      <c r="G3507" s="351"/>
      <c r="H3507" s="351"/>
      <c r="I3507" s="351"/>
    </row>
    <row r="3508" spans="2:9" x14ac:dyDescent="0.25">
      <c r="B3508" s="351"/>
      <c r="C3508" s="351"/>
      <c r="D3508" s="351"/>
      <c r="E3508" s="351"/>
      <c r="F3508" s="351"/>
      <c r="G3508" s="351"/>
      <c r="H3508" s="351"/>
      <c r="I3508" s="351"/>
    </row>
    <row r="3509" spans="2:9" x14ac:dyDescent="0.25">
      <c r="B3509" s="351"/>
      <c r="C3509" s="351"/>
      <c r="D3509" s="351"/>
      <c r="E3509" s="351"/>
      <c r="F3509" s="351"/>
      <c r="G3509" s="351"/>
      <c r="H3509" s="351"/>
      <c r="I3509" s="351"/>
    </row>
    <row r="3510" spans="2:9" x14ac:dyDescent="0.25">
      <c r="B3510" s="351"/>
      <c r="C3510" s="351"/>
      <c r="D3510" s="351"/>
      <c r="E3510" s="351"/>
      <c r="F3510" s="351"/>
      <c r="G3510" s="351"/>
      <c r="H3510" s="351"/>
      <c r="I3510" s="351"/>
    </row>
    <row r="3511" spans="2:9" x14ac:dyDescent="0.25">
      <c r="B3511" s="351"/>
      <c r="C3511" s="351"/>
      <c r="D3511" s="351"/>
      <c r="E3511" s="351"/>
      <c r="F3511" s="351"/>
      <c r="G3511" s="351"/>
      <c r="H3511" s="351"/>
      <c r="I3511" s="351"/>
    </row>
    <row r="3512" spans="2:9" x14ac:dyDescent="0.25">
      <c r="B3512" s="351"/>
      <c r="C3512" s="351"/>
      <c r="D3512" s="351"/>
      <c r="E3512" s="351"/>
      <c r="F3512" s="351"/>
      <c r="G3512" s="351"/>
      <c r="H3512" s="351"/>
      <c r="I3512" s="351"/>
    </row>
    <row r="3513" spans="2:9" x14ac:dyDescent="0.25">
      <c r="B3513" s="351"/>
      <c r="C3513" s="351"/>
      <c r="D3513" s="351"/>
      <c r="E3513" s="351"/>
      <c r="F3513" s="351"/>
      <c r="G3513" s="351"/>
      <c r="H3513" s="351"/>
      <c r="I3513" s="351"/>
    </row>
    <row r="3514" spans="2:9" x14ac:dyDescent="0.25">
      <c r="B3514" s="351"/>
      <c r="C3514" s="351"/>
      <c r="D3514" s="351"/>
      <c r="E3514" s="351"/>
      <c r="F3514" s="351"/>
      <c r="G3514" s="351"/>
      <c r="H3514" s="351"/>
      <c r="I3514" s="351"/>
    </row>
    <row r="3515" spans="2:9" x14ac:dyDescent="0.25">
      <c r="B3515" s="351"/>
      <c r="C3515" s="351"/>
      <c r="D3515" s="351"/>
      <c r="E3515" s="351"/>
      <c r="F3515" s="351"/>
      <c r="G3515" s="351"/>
      <c r="H3515" s="351"/>
      <c r="I3515" s="351"/>
    </row>
    <row r="3516" spans="2:9" x14ac:dyDescent="0.25">
      <c r="B3516" s="351"/>
      <c r="C3516" s="351"/>
      <c r="D3516" s="351"/>
      <c r="E3516" s="351"/>
      <c r="F3516" s="351"/>
      <c r="G3516" s="351"/>
      <c r="H3516" s="351"/>
      <c r="I3516" s="351"/>
    </row>
    <row r="3517" spans="2:9" x14ac:dyDescent="0.25">
      <c r="B3517" s="351"/>
      <c r="C3517" s="351"/>
      <c r="D3517" s="351"/>
      <c r="E3517" s="351"/>
      <c r="F3517" s="351"/>
      <c r="G3517" s="351"/>
      <c r="H3517" s="351"/>
      <c r="I3517" s="351"/>
    </row>
    <row r="3518" spans="2:9" x14ac:dyDescent="0.25">
      <c r="B3518" s="351"/>
      <c r="C3518" s="351"/>
      <c r="D3518" s="351"/>
      <c r="E3518" s="351"/>
      <c r="F3518" s="351"/>
      <c r="G3518" s="351"/>
      <c r="H3518" s="351"/>
      <c r="I3518" s="351"/>
    </row>
    <row r="3519" spans="2:9" x14ac:dyDescent="0.25">
      <c r="B3519" s="351"/>
      <c r="C3519" s="351"/>
      <c r="D3519" s="351"/>
      <c r="E3519" s="351"/>
      <c r="F3519" s="351"/>
      <c r="G3519" s="351"/>
      <c r="H3519" s="351"/>
      <c r="I3519" s="351"/>
    </row>
    <row r="3520" spans="2:9" x14ac:dyDescent="0.25">
      <c r="B3520" s="351"/>
      <c r="C3520" s="351"/>
      <c r="D3520" s="351"/>
      <c r="E3520" s="351"/>
      <c r="F3520" s="351"/>
      <c r="G3520" s="351"/>
      <c r="H3520" s="351"/>
      <c r="I3520" s="351"/>
    </row>
    <row r="3521" spans="2:9" x14ac:dyDescent="0.25">
      <c r="B3521" s="351"/>
      <c r="C3521" s="351"/>
      <c r="D3521" s="351"/>
      <c r="E3521" s="351"/>
      <c r="F3521" s="351"/>
      <c r="G3521" s="351"/>
      <c r="H3521" s="351"/>
      <c r="I3521" s="351"/>
    </row>
    <row r="3522" spans="2:9" x14ac:dyDescent="0.25">
      <c r="B3522" s="351"/>
      <c r="C3522" s="351"/>
      <c r="D3522" s="351"/>
      <c r="E3522" s="351"/>
      <c r="F3522" s="351"/>
      <c r="G3522" s="351"/>
      <c r="H3522" s="351"/>
      <c r="I3522" s="351"/>
    </row>
    <row r="3523" spans="2:9" x14ac:dyDescent="0.25">
      <c r="B3523" s="351"/>
      <c r="C3523" s="351"/>
      <c r="D3523" s="351"/>
      <c r="E3523" s="351"/>
      <c r="F3523" s="351"/>
      <c r="G3523" s="351"/>
      <c r="H3523" s="351"/>
      <c r="I3523" s="351"/>
    </row>
    <row r="3524" spans="2:9" x14ac:dyDescent="0.25">
      <c r="B3524" s="351"/>
      <c r="C3524" s="351"/>
      <c r="D3524" s="351"/>
      <c r="E3524" s="351"/>
      <c r="F3524" s="351"/>
      <c r="G3524" s="351"/>
      <c r="H3524" s="351"/>
      <c r="I3524" s="351"/>
    </row>
    <row r="3525" spans="2:9" x14ac:dyDescent="0.25">
      <c r="B3525" s="351"/>
      <c r="C3525" s="351"/>
      <c r="D3525" s="351"/>
      <c r="E3525" s="351"/>
      <c r="F3525" s="351"/>
      <c r="G3525" s="351"/>
      <c r="H3525" s="351"/>
      <c r="I3525" s="351"/>
    </row>
    <row r="3526" spans="2:9" x14ac:dyDescent="0.25">
      <c r="B3526" s="351"/>
      <c r="C3526" s="351"/>
      <c r="D3526" s="351"/>
      <c r="E3526" s="351"/>
      <c r="F3526" s="351"/>
      <c r="G3526" s="351"/>
      <c r="H3526" s="351"/>
      <c r="I3526" s="351"/>
    </row>
    <row r="3527" spans="2:9" x14ac:dyDescent="0.25">
      <c r="B3527" s="351"/>
      <c r="C3527" s="351"/>
      <c r="D3527" s="351"/>
      <c r="E3527" s="351"/>
      <c r="F3527" s="351"/>
      <c r="G3527" s="351"/>
      <c r="H3527" s="351"/>
      <c r="I3527" s="351"/>
    </row>
    <row r="3528" spans="2:9" x14ac:dyDescent="0.25">
      <c r="B3528" s="351"/>
      <c r="C3528" s="351"/>
      <c r="D3528" s="351"/>
      <c r="E3528" s="351"/>
      <c r="F3528" s="351"/>
      <c r="G3528" s="351"/>
      <c r="H3528" s="351"/>
      <c r="I3528" s="351"/>
    </row>
    <row r="3529" spans="2:9" x14ac:dyDescent="0.25">
      <c r="B3529" s="351"/>
      <c r="C3529" s="351"/>
      <c r="D3529" s="351"/>
      <c r="E3529" s="351"/>
      <c r="F3529" s="351"/>
      <c r="G3529" s="351"/>
      <c r="H3529" s="351"/>
      <c r="I3529" s="351"/>
    </row>
    <row r="3530" spans="2:9" x14ac:dyDescent="0.25">
      <c r="B3530" s="351"/>
      <c r="C3530" s="351"/>
      <c r="D3530" s="351"/>
      <c r="E3530" s="351"/>
      <c r="F3530" s="351"/>
      <c r="G3530" s="351"/>
      <c r="H3530" s="351"/>
      <c r="I3530" s="351"/>
    </row>
    <row r="3531" spans="2:9" x14ac:dyDescent="0.25">
      <c r="B3531" s="351"/>
      <c r="C3531" s="351"/>
      <c r="D3531" s="351"/>
      <c r="E3531" s="351"/>
      <c r="F3531" s="351"/>
      <c r="G3531" s="351"/>
      <c r="H3531" s="351"/>
      <c r="I3531" s="351"/>
    </row>
    <row r="3532" spans="2:9" x14ac:dyDescent="0.25">
      <c r="B3532" s="351"/>
      <c r="C3532" s="351"/>
      <c r="D3532" s="351"/>
      <c r="E3532" s="351"/>
      <c r="F3532" s="351"/>
      <c r="G3532" s="351"/>
      <c r="H3532" s="351"/>
      <c r="I3532" s="351"/>
    </row>
    <row r="3533" spans="2:9" x14ac:dyDescent="0.25">
      <c r="B3533" s="351"/>
      <c r="C3533" s="351"/>
      <c r="D3533" s="351"/>
      <c r="E3533" s="351"/>
      <c r="F3533" s="351"/>
      <c r="G3533" s="351"/>
      <c r="H3533" s="351"/>
      <c r="I3533" s="351"/>
    </row>
    <row r="3534" spans="2:9" x14ac:dyDescent="0.25">
      <c r="B3534" s="351"/>
      <c r="C3534" s="351"/>
      <c r="D3534" s="351"/>
      <c r="E3534" s="351"/>
      <c r="F3534" s="351"/>
      <c r="G3534" s="351"/>
      <c r="H3534" s="351"/>
      <c r="I3534" s="351"/>
    </row>
    <row r="3535" spans="2:9" x14ac:dyDescent="0.25">
      <c r="B3535" s="351"/>
      <c r="C3535" s="351"/>
      <c r="D3535" s="351"/>
      <c r="E3535" s="351"/>
      <c r="F3535" s="351"/>
      <c r="G3535" s="351"/>
      <c r="H3535" s="351"/>
      <c r="I3535" s="351"/>
    </row>
    <row r="3536" spans="2:9" x14ac:dyDescent="0.25">
      <c r="B3536" s="351"/>
      <c r="C3536" s="351"/>
      <c r="D3536" s="351"/>
      <c r="E3536" s="351"/>
      <c r="F3536" s="351"/>
      <c r="G3536" s="351"/>
      <c r="H3536" s="351"/>
      <c r="I3536" s="351"/>
    </row>
    <row r="3537" spans="2:9" x14ac:dyDescent="0.25">
      <c r="B3537" s="351"/>
      <c r="C3537" s="351"/>
      <c r="D3537" s="351"/>
      <c r="E3537" s="351"/>
      <c r="F3537" s="351"/>
      <c r="G3537" s="351"/>
      <c r="H3537" s="351"/>
      <c r="I3537" s="351"/>
    </row>
    <row r="3538" spans="2:9" x14ac:dyDescent="0.25">
      <c r="B3538" s="351"/>
      <c r="C3538" s="351"/>
      <c r="D3538" s="351"/>
      <c r="E3538" s="351"/>
      <c r="F3538" s="351"/>
      <c r="G3538" s="351"/>
      <c r="H3538" s="351"/>
      <c r="I3538" s="351"/>
    </row>
    <row r="3539" spans="2:9" x14ac:dyDescent="0.25">
      <c r="B3539" s="351"/>
      <c r="C3539" s="351"/>
      <c r="D3539" s="351"/>
      <c r="E3539" s="351"/>
      <c r="F3539" s="351"/>
      <c r="G3539" s="351"/>
      <c r="H3539" s="351"/>
      <c r="I3539" s="351"/>
    </row>
    <row r="3540" spans="2:9" x14ac:dyDescent="0.25">
      <c r="B3540" s="351"/>
      <c r="C3540" s="351"/>
      <c r="D3540" s="351"/>
      <c r="E3540" s="351"/>
      <c r="F3540" s="351"/>
      <c r="G3540" s="351"/>
      <c r="H3540" s="351"/>
      <c r="I3540" s="351"/>
    </row>
    <row r="3541" spans="2:9" x14ac:dyDescent="0.25">
      <c r="B3541" s="351"/>
      <c r="C3541" s="351"/>
      <c r="D3541" s="351"/>
      <c r="E3541" s="351"/>
      <c r="F3541" s="351"/>
      <c r="G3541" s="351"/>
      <c r="H3541" s="351"/>
      <c r="I3541" s="351"/>
    </row>
    <row r="3542" spans="2:9" x14ac:dyDescent="0.25">
      <c r="B3542" s="351"/>
      <c r="C3542" s="351"/>
      <c r="D3542" s="351"/>
      <c r="E3542" s="351"/>
      <c r="F3542" s="351"/>
      <c r="G3542" s="351"/>
      <c r="H3542" s="351"/>
      <c r="I3542" s="351"/>
    </row>
    <row r="3543" spans="2:9" x14ac:dyDescent="0.25">
      <c r="B3543" s="351"/>
      <c r="C3543" s="351"/>
      <c r="D3543" s="351"/>
      <c r="E3543" s="351"/>
      <c r="F3543" s="351"/>
      <c r="G3543" s="351"/>
      <c r="H3543" s="351"/>
      <c r="I3543" s="351"/>
    </row>
    <row r="3544" spans="2:9" x14ac:dyDescent="0.25">
      <c r="B3544" s="351"/>
      <c r="C3544" s="351"/>
      <c r="D3544" s="351"/>
      <c r="E3544" s="351"/>
      <c r="F3544" s="351"/>
      <c r="G3544" s="351"/>
      <c r="H3544" s="351"/>
      <c r="I3544" s="351"/>
    </row>
    <row r="3545" spans="2:9" x14ac:dyDescent="0.25">
      <c r="B3545" s="351"/>
      <c r="C3545" s="351"/>
      <c r="D3545" s="351"/>
      <c r="E3545" s="351"/>
      <c r="F3545" s="351"/>
      <c r="G3545" s="351"/>
      <c r="H3545" s="351"/>
      <c r="I3545" s="351"/>
    </row>
    <row r="3546" spans="2:9" x14ac:dyDescent="0.25">
      <c r="B3546" s="351"/>
      <c r="C3546" s="351"/>
      <c r="D3546" s="351"/>
      <c r="E3546" s="351"/>
      <c r="F3546" s="351"/>
      <c r="G3546" s="351"/>
      <c r="H3546" s="351"/>
      <c r="I3546" s="351"/>
    </row>
    <row r="3547" spans="2:9" x14ac:dyDescent="0.25">
      <c r="B3547" s="351"/>
      <c r="C3547" s="351"/>
      <c r="D3547" s="351"/>
      <c r="E3547" s="351"/>
      <c r="F3547" s="351"/>
      <c r="G3547" s="351"/>
      <c r="H3547" s="351"/>
      <c r="I3547" s="351"/>
    </row>
    <row r="3548" spans="2:9" x14ac:dyDescent="0.25">
      <c r="B3548" s="351"/>
      <c r="C3548" s="351"/>
      <c r="D3548" s="351"/>
      <c r="E3548" s="351"/>
      <c r="F3548" s="351"/>
      <c r="G3548" s="351"/>
      <c r="H3548" s="351"/>
      <c r="I3548" s="351"/>
    </row>
    <row r="3549" spans="2:9" x14ac:dyDescent="0.25">
      <c r="B3549" s="351"/>
      <c r="C3549" s="351"/>
      <c r="D3549" s="351"/>
      <c r="E3549" s="351"/>
      <c r="F3549" s="351"/>
      <c r="G3549" s="351"/>
      <c r="H3549" s="351"/>
      <c r="I3549" s="351"/>
    </row>
    <row r="3550" spans="2:9" x14ac:dyDescent="0.25">
      <c r="B3550" s="351"/>
      <c r="C3550" s="351"/>
      <c r="D3550" s="351"/>
      <c r="E3550" s="351"/>
      <c r="F3550" s="351"/>
      <c r="G3550" s="351"/>
      <c r="H3550" s="351"/>
      <c r="I3550" s="351"/>
    </row>
    <row r="3551" spans="2:9" x14ac:dyDescent="0.25">
      <c r="B3551" s="351"/>
      <c r="C3551" s="351"/>
      <c r="D3551" s="351"/>
      <c r="E3551" s="351"/>
      <c r="F3551" s="351"/>
      <c r="G3551" s="351"/>
      <c r="H3551" s="351"/>
      <c r="I3551" s="351"/>
    </row>
    <row r="3552" spans="2:9" x14ac:dyDescent="0.25">
      <c r="B3552" s="351"/>
      <c r="C3552" s="351"/>
      <c r="D3552" s="351"/>
      <c r="E3552" s="351"/>
      <c r="F3552" s="351"/>
      <c r="G3552" s="351"/>
      <c r="H3552" s="351"/>
      <c r="I3552" s="351"/>
    </row>
    <row r="3553" spans="2:9" x14ac:dyDescent="0.25">
      <c r="B3553" s="351"/>
      <c r="C3553" s="351"/>
      <c r="D3553" s="351"/>
      <c r="E3553" s="351"/>
      <c r="F3553" s="351"/>
      <c r="G3553" s="351"/>
      <c r="H3553" s="351"/>
      <c r="I3553" s="351"/>
    </row>
    <row r="3554" spans="2:9" x14ac:dyDescent="0.25">
      <c r="B3554" s="351"/>
      <c r="C3554" s="351"/>
      <c r="D3554" s="351"/>
      <c r="E3554" s="351"/>
      <c r="F3554" s="351"/>
      <c r="G3554" s="351"/>
      <c r="H3554" s="351"/>
      <c r="I3554" s="351"/>
    </row>
    <row r="3555" spans="2:9" x14ac:dyDescent="0.25">
      <c r="B3555" s="351"/>
      <c r="C3555" s="351"/>
      <c r="D3555" s="351"/>
      <c r="E3555" s="351"/>
      <c r="F3555" s="351"/>
      <c r="G3555" s="351"/>
      <c r="H3555" s="351"/>
      <c r="I3555" s="351"/>
    </row>
    <row r="3556" spans="2:9" x14ac:dyDescent="0.25">
      <c r="B3556" s="351"/>
      <c r="C3556" s="351"/>
      <c r="D3556" s="351"/>
      <c r="E3556" s="351"/>
      <c r="F3556" s="351"/>
      <c r="G3556" s="351"/>
      <c r="H3556" s="351"/>
      <c r="I3556" s="351"/>
    </row>
    <row r="3557" spans="2:9" x14ac:dyDescent="0.25">
      <c r="B3557" s="351"/>
      <c r="C3557" s="351"/>
      <c r="D3557" s="351"/>
      <c r="E3557" s="351"/>
      <c r="F3557" s="351"/>
      <c r="G3557" s="351"/>
      <c r="H3557" s="351"/>
      <c r="I3557" s="351"/>
    </row>
    <row r="3558" spans="2:9" x14ac:dyDescent="0.25">
      <c r="B3558" s="351"/>
      <c r="C3558" s="351"/>
      <c r="D3558" s="351"/>
      <c r="E3558" s="351"/>
      <c r="F3558" s="351"/>
      <c r="G3558" s="351"/>
      <c r="H3558" s="351"/>
      <c r="I3558" s="351"/>
    </row>
    <row r="3559" spans="2:9" x14ac:dyDescent="0.25">
      <c r="B3559" s="351"/>
      <c r="C3559" s="351"/>
      <c r="D3559" s="351"/>
      <c r="E3559" s="351"/>
      <c r="F3559" s="351"/>
      <c r="G3559" s="351"/>
      <c r="H3559" s="351"/>
      <c r="I3559" s="351"/>
    </row>
    <row r="3560" spans="2:9" x14ac:dyDescent="0.25">
      <c r="B3560" s="351"/>
      <c r="C3560" s="351"/>
      <c r="D3560" s="351"/>
      <c r="E3560" s="351"/>
      <c r="F3560" s="351"/>
      <c r="G3560" s="351"/>
      <c r="H3560" s="351"/>
      <c r="I3560" s="351"/>
    </row>
    <row r="3561" spans="2:9" x14ac:dyDescent="0.25">
      <c r="B3561" s="351"/>
      <c r="C3561" s="351"/>
      <c r="D3561" s="351"/>
      <c r="E3561" s="351"/>
      <c r="F3561" s="351"/>
      <c r="G3561" s="351"/>
      <c r="H3561" s="351"/>
      <c r="I3561" s="351"/>
    </row>
    <row r="3562" spans="2:9" x14ac:dyDescent="0.25">
      <c r="B3562" s="351"/>
      <c r="C3562" s="351"/>
      <c r="D3562" s="351"/>
      <c r="E3562" s="351"/>
      <c r="F3562" s="351"/>
      <c r="G3562" s="351"/>
      <c r="H3562" s="351"/>
      <c r="I3562" s="351"/>
    </row>
    <row r="3563" spans="2:9" x14ac:dyDescent="0.25">
      <c r="B3563" s="351"/>
      <c r="C3563" s="351"/>
      <c r="D3563" s="351"/>
      <c r="E3563" s="351"/>
      <c r="F3563" s="351"/>
      <c r="G3563" s="351"/>
      <c r="H3563" s="351"/>
      <c r="I3563" s="351"/>
    </row>
    <row r="3564" spans="2:9" x14ac:dyDescent="0.25">
      <c r="B3564" s="351"/>
      <c r="C3564" s="351"/>
      <c r="D3564" s="351"/>
      <c r="E3564" s="351"/>
      <c r="F3564" s="351"/>
      <c r="G3564" s="351"/>
      <c r="H3564" s="351"/>
      <c r="I3564" s="351"/>
    </row>
    <row r="3565" spans="2:9" x14ac:dyDescent="0.25">
      <c r="B3565" s="351"/>
      <c r="C3565" s="351"/>
      <c r="D3565" s="351"/>
      <c r="E3565" s="351"/>
      <c r="F3565" s="351"/>
      <c r="G3565" s="351"/>
      <c r="H3565" s="351"/>
      <c r="I3565" s="351"/>
    </row>
    <row r="3566" spans="2:9" x14ac:dyDescent="0.25">
      <c r="B3566" s="351"/>
      <c r="C3566" s="351"/>
      <c r="D3566" s="351"/>
      <c r="E3566" s="351"/>
      <c r="F3566" s="351"/>
      <c r="G3566" s="351"/>
      <c r="H3566" s="351"/>
      <c r="I3566" s="351"/>
    </row>
    <row r="3567" spans="2:9" x14ac:dyDescent="0.25">
      <c r="B3567" s="351"/>
      <c r="C3567" s="351"/>
      <c r="D3567" s="351"/>
      <c r="E3567" s="351"/>
      <c r="F3567" s="351"/>
      <c r="G3567" s="351"/>
      <c r="H3567" s="351"/>
      <c r="I3567" s="351"/>
    </row>
    <row r="3568" spans="2:9" x14ac:dyDescent="0.25">
      <c r="B3568" s="351"/>
      <c r="C3568" s="351"/>
      <c r="D3568" s="351"/>
      <c r="E3568" s="351"/>
      <c r="F3568" s="351"/>
      <c r="G3568" s="351"/>
      <c r="H3568" s="351"/>
      <c r="I3568" s="351"/>
    </row>
    <row r="3569" spans="2:9" x14ac:dyDescent="0.25">
      <c r="B3569" s="351"/>
      <c r="C3569" s="351"/>
      <c r="D3569" s="351"/>
      <c r="E3569" s="351"/>
      <c r="F3569" s="351"/>
      <c r="G3569" s="351"/>
      <c r="H3569" s="351"/>
      <c r="I3569" s="351"/>
    </row>
    <row r="3570" spans="2:9" x14ac:dyDescent="0.25">
      <c r="B3570" s="351"/>
      <c r="C3570" s="351"/>
      <c r="D3570" s="351"/>
      <c r="E3570" s="351"/>
      <c r="F3570" s="351"/>
      <c r="G3570" s="351"/>
      <c r="H3570" s="351"/>
      <c r="I3570" s="351"/>
    </row>
    <row r="3571" spans="2:9" x14ac:dyDescent="0.25">
      <c r="B3571" s="351"/>
      <c r="C3571" s="351"/>
      <c r="D3571" s="351"/>
      <c r="E3571" s="351"/>
      <c r="F3571" s="351"/>
      <c r="G3571" s="351"/>
      <c r="H3571" s="351"/>
      <c r="I3571" s="351"/>
    </row>
    <row r="3572" spans="2:9" x14ac:dyDescent="0.25">
      <c r="B3572" s="351"/>
      <c r="C3572" s="351"/>
      <c r="D3572" s="351"/>
      <c r="E3572" s="351"/>
      <c r="F3572" s="351"/>
      <c r="G3572" s="351"/>
      <c r="H3572" s="351"/>
      <c r="I3572" s="351"/>
    </row>
    <row r="3573" spans="2:9" x14ac:dyDescent="0.25">
      <c r="B3573" s="351"/>
      <c r="C3573" s="351"/>
      <c r="D3573" s="351"/>
      <c r="E3573" s="351"/>
      <c r="F3573" s="351"/>
      <c r="G3573" s="351"/>
      <c r="H3573" s="351"/>
      <c r="I3573" s="351"/>
    </row>
    <row r="3574" spans="2:9" x14ac:dyDescent="0.25">
      <c r="B3574" s="351"/>
      <c r="C3574" s="351"/>
      <c r="D3574" s="351"/>
      <c r="E3574" s="351"/>
      <c r="F3574" s="351"/>
      <c r="G3574" s="351"/>
      <c r="H3574" s="351"/>
      <c r="I3574" s="351"/>
    </row>
    <row r="3575" spans="2:9" x14ac:dyDescent="0.25">
      <c r="B3575" s="351"/>
      <c r="C3575" s="351"/>
      <c r="D3575" s="351"/>
      <c r="E3575" s="351"/>
      <c r="F3575" s="351"/>
      <c r="G3575" s="351"/>
      <c r="H3575" s="351"/>
      <c r="I3575" s="351"/>
    </row>
    <row r="3576" spans="2:9" x14ac:dyDescent="0.25">
      <c r="B3576" s="351"/>
      <c r="C3576" s="351"/>
      <c r="D3576" s="351"/>
      <c r="E3576" s="351"/>
      <c r="F3576" s="351"/>
      <c r="G3576" s="351"/>
      <c r="H3576" s="351"/>
      <c r="I3576" s="351"/>
    </row>
    <row r="3577" spans="2:9" x14ac:dyDescent="0.25">
      <c r="B3577" s="351"/>
      <c r="C3577" s="351"/>
      <c r="D3577" s="351"/>
      <c r="E3577" s="351"/>
      <c r="F3577" s="351"/>
      <c r="G3577" s="351"/>
      <c r="H3577" s="351"/>
      <c r="I3577" s="351"/>
    </row>
    <row r="3578" spans="2:9" x14ac:dyDescent="0.25">
      <c r="B3578" s="351"/>
      <c r="C3578" s="351"/>
      <c r="D3578" s="351"/>
      <c r="E3578" s="351"/>
      <c r="F3578" s="351"/>
      <c r="G3578" s="351"/>
      <c r="H3578" s="351"/>
      <c r="I3578" s="351"/>
    </row>
    <row r="3579" spans="2:9" x14ac:dyDescent="0.25">
      <c r="B3579" s="351"/>
      <c r="C3579" s="351"/>
      <c r="D3579" s="351"/>
      <c r="E3579" s="351"/>
      <c r="F3579" s="351"/>
      <c r="G3579" s="351"/>
      <c r="H3579" s="351"/>
      <c r="I3579" s="351"/>
    </row>
    <row r="3580" spans="2:9" x14ac:dyDescent="0.25">
      <c r="B3580" s="351"/>
      <c r="C3580" s="351"/>
      <c r="D3580" s="351"/>
      <c r="E3580" s="351"/>
      <c r="F3580" s="351"/>
      <c r="G3580" s="351"/>
      <c r="H3580" s="351"/>
      <c r="I3580" s="351"/>
    </row>
    <row r="3581" spans="2:9" x14ac:dyDescent="0.25">
      <c r="B3581" s="351"/>
      <c r="C3581" s="351"/>
      <c r="D3581" s="351"/>
      <c r="E3581" s="351"/>
      <c r="F3581" s="351"/>
      <c r="G3581" s="351"/>
      <c r="H3581" s="351"/>
      <c r="I3581" s="351"/>
    </row>
    <row r="3582" spans="2:9" x14ac:dyDescent="0.25">
      <c r="B3582" s="351"/>
      <c r="C3582" s="351"/>
      <c r="D3582" s="351"/>
      <c r="E3582" s="351"/>
      <c r="F3582" s="351"/>
      <c r="G3582" s="351"/>
      <c r="H3582" s="351"/>
      <c r="I3582" s="351"/>
    </row>
    <row r="3583" spans="2:9" x14ac:dyDescent="0.25">
      <c r="B3583" s="351"/>
      <c r="C3583" s="351"/>
      <c r="D3583" s="351"/>
      <c r="E3583" s="351"/>
      <c r="F3583" s="351"/>
      <c r="G3583" s="351"/>
      <c r="H3583" s="351"/>
      <c r="I3583" s="351"/>
    </row>
    <row r="3584" spans="2:9" x14ac:dyDescent="0.25">
      <c r="B3584" s="351"/>
      <c r="C3584" s="351"/>
      <c r="D3584" s="351"/>
      <c r="E3584" s="351"/>
      <c r="F3584" s="351"/>
      <c r="G3584" s="351"/>
      <c r="H3584" s="351"/>
      <c r="I3584" s="351"/>
    </row>
    <row r="3585" spans="2:9" x14ac:dyDescent="0.25">
      <c r="B3585" s="351"/>
      <c r="C3585" s="351"/>
      <c r="D3585" s="351"/>
      <c r="E3585" s="351"/>
      <c r="F3585" s="351"/>
      <c r="G3585" s="351"/>
      <c r="H3585" s="351"/>
      <c r="I3585" s="351"/>
    </row>
    <row r="3586" spans="2:9" x14ac:dyDescent="0.25">
      <c r="B3586" s="351"/>
      <c r="C3586" s="351"/>
      <c r="D3586" s="351"/>
      <c r="E3586" s="351"/>
      <c r="F3586" s="351"/>
      <c r="G3586" s="351"/>
      <c r="H3586" s="351"/>
      <c r="I3586" s="351"/>
    </row>
    <row r="3587" spans="2:9" x14ac:dyDescent="0.25">
      <c r="B3587" s="351"/>
      <c r="C3587" s="351"/>
      <c r="D3587" s="351"/>
      <c r="E3587" s="351"/>
      <c r="F3587" s="351"/>
      <c r="G3587" s="351"/>
      <c r="H3587" s="351"/>
      <c r="I3587" s="351"/>
    </row>
    <row r="3588" spans="2:9" x14ac:dyDescent="0.25">
      <c r="B3588" s="351"/>
      <c r="C3588" s="351"/>
      <c r="D3588" s="351"/>
      <c r="E3588" s="351"/>
      <c r="F3588" s="351"/>
      <c r="G3588" s="351"/>
      <c r="H3588" s="351"/>
      <c r="I3588" s="351"/>
    </row>
    <row r="3589" spans="2:9" x14ac:dyDescent="0.25">
      <c r="B3589" s="351"/>
      <c r="C3589" s="351"/>
      <c r="D3589" s="351"/>
      <c r="E3589" s="351"/>
      <c r="F3589" s="351"/>
      <c r="G3589" s="351"/>
      <c r="H3589" s="351"/>
      <c r="I3589" s="351"/>
    </row>
    <row r="3590" spans="2:9" x14ac:dyDescent="0.25">
      <c r="B3590" s="351"/>
      <c r="C3590" s="351"/>
      <c r="D3590" s="351"/>
      <c r="E3590" s="351"/>
      <c r="F3590" s="351"/>
      <c r="G3590" s="351"/>
      <c r="H3590" s="351"/>
      <c r="I3590" s="351"/>
    </row>
    <row r="3591" spans="2:9" x14ac:dyDescent="0.25">
      <c r="B3591" s="351"/>
      <c r="C3591" s="351"/>
      <c r="D3591" s="351"/>
      <c r="E3591" s="351"/>
      <c r="F3591" s="351"/>
      <c r="G3591" s="351"/>
      <c r="H3591" s="351"/>
      <c r="I3591" s="351"/>
    </row>
    <row r="3592" spans="2:9" x14ac:dyDescent="0.25">
      <c r="B3592" s="351"/>
      <c r="C3592" s="351"/>
      <c r="D3592" s="351"/>
      <c r="E3592" s="351"/>
      <c r="F3592" s="351"/>
      <c r="G3592" s="351"/>
      <c r="H3592" s="351"/>
      <c r="I3592" s="351"/>
    </row>
    <row r="3593" spans="2:9" x14ac:dyDescent="0.25">
      <c r="B3593" s="351"/>
      <c r="C3593" s="351"/>
      <c r="D3593" s="351"/>
      <c r="E3593" s="351"/>
      <c r="F3593" s="351"/>
      <c r="G3593" s="351"/>
      <c r="H3593" s="351"/>
      <c r="I3593" s="351"/>
    </row>
    <row r="3594" spans="2:9" x14ac:dyDescent="0.25">
      <c r="B3594" s="351"/>
      <c r="C3594" s="351"/>
      <c r="D3594" s="351"/>
      <c r="E3594" s="351"/>
      <c r="F3594" s="351"/>
      <c r="G3594" s="351"/>
      <c r="H3594" s="351"/>
      <c r="I3594" s="351"/>
    </row>
    <row r="3595" spans="2:9" x14ac:dyDescent="0.25">
      <c r="B3595" s="351"/>
      <c r="C3595" s="351"/>
      <c r="D3595" s="351"/>
      <c r="E3595" s="351"/>
      <c r="F3595" s="351"/>
      <c r="G3595" s="351"/>
      <c r="H3595" s="351"/>
      <c r="I3595" s="351"/>
    </row>
    <row r="3596" spans="2:9" x14ac:dyDescent="0.25">
      <c r="B3596" s="351"/>
      <c r="C3596" s="351"/>
      <c r="D3596" s="351"/>
      <c r="E3596" s="351"/>
      <c r="F3596" s="351"/>
      <c r="G3596" s="351"/>
      <c r="H3596" s="351"/>
      <c r="I3596" s="351"/>
    </row>
    <row r="3597" spans="2:9" x14ac:dyDescent="0.25">
      <c r="B3597" s="351"/>
      <c r="C3597" s="351"/>
      <c r="D3597" s="351"/>
      <c r="E3597" s="351"/>
      <c r="F3597" s="351"/>
      <c r="G3597" s="351"/>
      <c r="H3597" s="351"/>
      <c r="I3597" s="351"/>
    </row>
    <row r="3598" spans="2:9" x14ac:dyDescent="0.25">
      <c r="B3598" s="351"/>
      <c r="C3598" s="351"/>
      <c r="D3598" s="351"/>
      <c r="E3598" s="351"/>
      <c r="F3598" s="351"/>
      <c r="G3598" s="351"/>
      <c r="H3598" s="351"/>
      <c r="I3598" s="351"/>
    </row>
    <row r="3599" spans="2:9" x14ac:dyDescent="0.25">
      <c r="B3599" s="351"/>
      <c r="C3599" s="351"/>
      <c r="D3599" s="351"/>
      <c r="E3599" s="351"/>
      <c r="F3599" s="351"/>
      <c r="G3599" s="351"/>
      <c r="H3599" s="351"/>
      <c r="I3599" s="351"/>
    </row>
    <row r="3600" spans="2:9" x14ac:dyDescent="0.25">
      <c r="B3600" s="351"/>
      <c r="C3600" s="351"/>
      <c r="D3600" s="351"/>
      <c r="E3600" s="351"/>
      <c r="F3600" s="351"/>
      <c r="G3600" s="351"/>
      <c r="H3600" s="351"/>
      <c r="I3600" s="351"/>
    </row>
    <row r="3601" spans="2:9" x14ac:dyDescent="0.25">
      <c r="B3601" s="351"/>
      <c r="C3601" s="351"/>
      <c r="D3601" s="351"/>
      <c r="E3601" s="351"/>
      <c r="F3601" s="351"/>
      <c r="G3601" s="351"/>
      <c r="H3601" s="351"/>
      <c r="I3601" s="351"/>
    </row>
    <row r="3602" spans="2:9" x14ac:dyDescent="0.25">
      <c r="B3602" s="351"/>
      <c r="C3602" s="351"/>
      <c r="D3602" s="351"/>
      <c r="E3602" s="351"/>
      <c r="F3602" s="351"/>
      <c r="G3602" s="351"/>
      <c r="H3602" s="351"/>
      <c r="I3602" s="351"/>
    </row>
    <row r="3603" spans="2:9" x14ac:dyDescent="0.25">
      <c r="B3603" s="351"/>
      <c r="C3603" s="351"/>
      <c r="D3603" s="351"/>
      <c r="E3603" s="351"/>
      <c r="F3603" s="351"/>
      <c r="G3603" s="351"/>
      <c r="H3603" s="351"/>
      <c r="I3603" s="351"/>
    </row>
    <row r="3604" spans="2:9" x14ac:dyDescent="0.25">
      <c r="B3604" s="351"/>
      <c r="C3604" s="351"/>
      <c r="D3604" s="351"/>
      <c r="E3604" s="351"/>
      <c r="F3604" s="351"/>
      <c r="G3604" s="351"/>
      <c r="H3604" s="351"/>
      <c r="I3604" s="351"/>
    </row>
    <row r="3605" spans="2:9" x14ac:dyDescent="0.25">
      <c r="B3605" s="351"/>
      <c r="C3605" s="351"/>
      <c r="D3605" s="351"/>
      <c r="E3605" s="351"/>
      <c r="F3605" s="351"/>
      <c r="G3605" s="351"/>
      <c r="H3605" s="351"/>
      <c r="I3605" s="351"/>
    </row>
    <row r="3606" spans="2:9" x14ac:dyDescent="0.25">
      <c r="B3606" s="351"/>
      <c r="C3606" s="351"/>
      <c r="D3606" s="351"/>
      <c r="E3606" s="351"/>
      <c r="F3606" s="351"/>
      <c r="G3606" s="351"/>
      <c r="H3606" s="351"/>
      <c r="I3606" s="351"/>
    </row>
    <row r="3607" spans="2:9" x14ac:dyDescent="0.25">
      <c r="B3607" s="351"/>
      <c r="C3607" s="351"/>
      <c r="D3607" s="351"/>
      <c r="E3607" s="351"/>
      <c r="F3607" s="351"/>
      <c r="G3607" s="351"/>
      <c r="H3607" s="351"/>
      <c r="I3607" s="351"/>
    </row>
    <row r="3608" spans="2:9" x14ac:dyDescent="0.25">
      <c r="B3608" s="351"/>
      <c r="C3608" s="351"/>
      <c r="D3608" s="351"/>
      <c r="E3608" s="351"/>
      <c r="F3608" s="351"/>
      <c r="G3608" s="351"/>
      <c r="H3608" s="351"/>
      <c r="I3608" s="351"/>
    </row>
    <row r="3609" spans="2:9" x14ac:dyDescent="0.25">
      <c r="B3609" s="351"/>
      <c r="C3609" s="351"/>
      <c r="D3609" s="351"/>
      <c r="E3609" s="351"/>
      <c r="F3609" s="351"/>
      <c r="G3609" s="351"/>
      <c r="H3609" s="351"/>
      <c r="I3609" s="351"/>
    </row>
    <row r="3610" spans="2:9" x14ac:dyDescent="0.25">
      <c r="B3610" s="351"/>
      <c r="C3610" s="351"/>
      <c r="D3610" s="351"/>
      <c r="E3610" s="351"/>
      <c r="F3610" s="351"/>
      <c r="G3610" s="351"/>
      <c r="H3610" s="351"/>
      <c r="I3610" s="351"/>
    </row>
    <row r="3611" spans="2:9" x14ac:dyDescent="0.25">
      <c r="B3611" s="351"/>
      <c r="C3611" s="351"/>
      <c r="D3611" s="351"/>
      <c r="E3611" s="351"/>
      <c r="F3611" s="351"/>
      <c r="G3611" s="351"/>
      <c r="H3611" s="351"/>
      <c r="I3611" s="351"/>
    </row>
    <row r="3612" spans="2:9" x14ac:dyDescent="0.25">
      <c r="B3612" s="351"/>
      <c r="C3612" s="351"/>
      <c r="D3612" s="351"/>
      <c r="E3612" s="351"/>
      <c r="F3612" s="351"/>
      <c r="G3612" s="351"/>
      <c r="H3612" s="351"/>
      <c r="I3612" s="351"/>
    </row>
    <row r="3613" spans="2:9" x14ac:dyDescent="0.25">
      <c r="B3613" s="351"/>
      <c r="C3613" s="351"/>
      <c r="D3613" s="351"/>
      <c r="E3613" s="351"/>
      <c r="F3613" s="351"/>
      <c r="G3613" s="351"/>
      <c r="H3613" s="351"/>
      <c r="I3613" s="351"/>
    </row>
    <row r="3614" spans="2:9" x14ac:dyDescent="0.25">
      <c r="B3614" s="351"/>
      <c r="C3614" s="351"/>
      <c r="D3614" s="351"/>
      <c r="E3614" s="351"/>
      <c r="F3614" s="351"/>
      <c r="G3614" s="351"/>
      <c r="H3614" s="351"/>
      <c r="I3614" s="351"/>
    </row>
    <row r="3615" spans="2:9" x14ac:dyDescent="0.25">
      <c r="B3615" s="351"/>
      <c r="C3615" s="351"/>
      <c r="D3615" s="351"/>
      <c r="E3615" s="351"/>
      <c r="F3615" s="351"/>
      <c r="G3615" s="351"/>
      <c r="H3615" s="351"/>
      <c r="I3615" s="351"/>
    </row>
    <row r="3616" spans="2:9" x14ac:dyDescent="0.25">
      <c r="B3616" s="351"/>
      <c r="C3616" s="351"/>
      <c r="D3616" s="351"/>
      <c r="E3616" s="351"/>
      <c r="F3616" s="351"/>
      <c r="G3616" s="351"/>
      <c r="H3616" s="351"/>
      <c r="I3616" s="351"/>
    </row>
    <row r="3617" spans="2:9" x14ac:dyDescent="0.25">
      <c r="B3617" s="351"/>
      <c r="C3617" s="351"/>
      <c r="D3617" s="351"/>
      <c r="E3617" s="351"/>
      <c r="F3617" s="351"/>
      <c r="G3617" s="351"/>
      <c r="H3617" s="351"/>
      <c r="I3617" s="351"/>
    </row>
    <row r="3618" spans="2:9" x14ac:dyDescent="0.25">
      <c r="B3618" s="351"/>
      <c r="C3618" s="351"/>
      <c r="D3618" s="351"/>
      <c r="E3618" s="351"/>
      <c r="F3618" s="351"/>
      <c r="G3618" s="351"/>
      <c r="H3618" s="351"/>
      <c r="I3618" s="351"/>
    </row>
    <row r="3619" spans="2:9" x14ac:dyDescent="0.25">
      <c r="B3619" s="351"/>
      <c r="C3619" s="351"/>
      <c r="D3619" s="351"/>
      <c r="E3619" s="351"/>
      <c r="F3619" s="351"/>
      <c r="G3619" s="351"/>
      <c r="H3619" s="351"/>
      <c r="I3619" s="351"/>
    </row>
    <row r="3620" spans="2:9" x14ac:dyDescent="0.25">
      <c r="B3620" s="351"/>
      <c r="C3620" s="351"/>
      <c r="D3620" s="351"/>
      <c r="E3620" s="351"/>
      <c r="F3620" s="351"/>
      <c r="G3620" s="351"/>
      <c r="H3620" s="351"/>
      <c r="I3620" s="351"/>
    </row>
    <row r="3621" spans="2:9" x14ac:dyDescent="0.25">
      <c r="B3621" s="351"/>
      <c r="C3621" s="351"/>
      <c r="D3621" s="351"/>
      <c r="E3621" s="351"/>
      <c r="F3621" s="351"/>
      <c r="G3621" s="351"/>
      <c r="H3621" s="351"/>
      <c r="I3621" s="351"/>
    </row>
    <row r="3622" spans="2:9" x14ac:dyDescent="0.25">
      <c r="B3622" s="351"/>
      <c r="C3622" s="351"/>
      <c r="D3622" s="351"/>
      <c r="E3622" s="351"/>
      <c r="F3622" s="351"/>
      <c r="G3622" s="351"/>
      <c r="H3622" s="351"/>
      <c r="I3622" s="351"/>
    </row>
    <row r="3623" spans="2:9" x14ac:dyDescent="0.25">
      <c r="B3623" s="351"/>
      <c r="C3623" s="351"/>
      <c r="D3623" s="351"/>
      <c r="E3623" s="351"/>
      <c r="F3623" s="351"/>
      <c r="G3623" s="351"/>
      <c r="H3623" s="351"/>
      <c r="I3623" s="351"/>
    </row>
    <row r="3624" spans="2:9" x14ac:dyDescent="0.25">
      <c r="B3624" s="351"/>
      <c r="C3624" s="351"/>
      <c r="D3624" s="351"/>
      <c r="E3624" s="351"/>
      <c r="F3624" s="351"/>
      <c r="G3624" s="351"/>
      <c r="H3624" s="351"/>
      <c r="I3624" s="351"/>
    </row>
    <row r="3625" spans="2:9" x14ac:dyDescent="0.25">
      <c r="B3625" s="351"/>
      <c r="C3625" s="351"/>
      <c r="D3625" s="351"/>
      <c r="E3625" s="351"/>
      <c r="F3625" s="351"/>
      <c r="G3625" s="351"/>
      <c r="H3625" s="351"/>
      <c r="I3625" s="351"/>
    </row>
    <row r="3626" spans="2:9" x14ac:dyDescent="0.25">
      <c r="B3626" s="351"/>
      <c r="C3626" s="351"/>
      <c r="D3626" s="351"/>
      <c r="E3626" s="351"/>
      <c r="F3626" s="351"/>
      <c r="G3626" s="351"/>
      <c r="H3626" s="351"/>
      <c r="I3626" s="351"/>
    </row>
    <row r="3627" spans="2:9" x14ac:dyDescent="0.25">
      <c r="B3627" s="351"/>
      <c r="C3627" s="351"/>
      <c r="D3627" s="351"/>
      <c r="E3627" s="351"/>
      <c r="F3627" s="351"/>
      <c r="G3627" s="351"/>
      <c r="H3627" s="351"/>
      <c r="I3627" s="351"/>
    </row>
    <row r="3628" spans="2:9" x14ac:dyDescent="0.25">
      <c r="B3628" s="351"/>
      <c r="C3628" s="351"/>
      <c r="D3628" s="351"/>
      <c r="E3628" s="351"/>
      <c r="F3628" s="351"/>
      <c r="G3628" s="351"/>
      <c r="H3628" s="351"/>
      <c r="I3628" s="351"/>
    </row>
    <row r="3629" spans="2:9" x14ac:dyDescent="0.25">
      <c r="B3629" s="351"/>
      <c r="C3629" s="351"/>
      <c r="D3629" s="351"/>
      <c r="E3629" s="351"/>
      <c r="F3629" s="351"/>
      <c r="G3629" s="351"/>
      <c r="H3629" s="351"/>
      <c r="I3629" s="351"/>
    </row>
    <row r="3630" spans="2:9" x14ac:dyDescent="0.25">
      <c r="B3630" s="351"/>
      <c r="C3630" s="351"/>
      <c r="D3630" s="351"/>
      <c r="E3630" s="351"/>
      <c r="F3630" s="351"/>
      <c r="G3630" s="351"/>
      <c r="H3630" s="351"/>
      <c r="I3630" s="351"/>
    </row>
    <row r="3631" spans="2:9" x14ac:dyDescent="0.25">
      <c r="B3631" s="351"/>
      <c r="C3631" s="351"/>
      <c r="D3631" s="351"/>
      <c r="E3631" s="351"/>
      <c r="F3631" s="351"/>
      <c r="G3631" s="351"/>
      <c r="H3631" s="351"/>
      <c r="I3631" s="351"/>
    </row>
    <row r="3632" spans="2:9" x14ac:dyDescent="0.25">
      <c r="B3632" s="351"/>
      <c r="C3632" s="351"/>
      <c r="D3632" s="351"/>
      <c r="E3632" s="351"/>
      <c r="F3632" s="351"/>
      <c r="G3632" s="351"/>
      <c r="H3632" s="351"/>
      <c r="I3632" s="351"/>
    </row>
    <row r="3633" spans="2:9" x14ac:dyDescent="0.25">
      <c r="B3633" s="351"/>
      <c r="C3633" s="351"/>
      <c r="D3633" s="351"/>
      <c r="E3633" s="351"/>
      <c r="F3633" s="351"/>
      <c r="G3633" s="351"/>
      <c r="H3633" s="351"/>
      <c r="I3633" s="351"/>
    </row>
    <row r="3634" spans="2:9" x14ac:dyDescent="0.25">
      <c r="B3634" s="351"/>
      <c r="C3634" s="351"/>
      <c r="D3634" s="351"/>
      <c r="E3634" s="351"/>
      <c r="F3634" s="351"/>
      <c r="G3634" s="351"/>
      <c r="H3634" s="351"/>
      <c r="I3634" s="351"/>
    </row>
    <row r="3635" spans="2:9" x14ac:dyDescent="0.25">
      <c r="B3635" s="351"/>
      <c r="C3635" s="351"/>
      <c r="D3635" s="351"/>
      <c r="E3635" s="351"/>
      <c r="F3635" s="351"/>
      <c r="G3635" s="351"/>
      <c r="H3635" s="351"/>
      <c r="I3635" s="351"/>
    </row>
    <row r="3636" spans="2:9" x14ac:dyDescent="0.25">
      <c r="B3636" s="351"/>
      <c r="C3636" s="351"/>
      <c r="D3636" s="351"/>
      <c r="E3636" s="351"/>
      <c r="F3636" s="351"/>
      <c r="G3636" s="351"/>
      <c r="H3636" s="351"/>
      <c r="I3636" s="351"/>
    </row>
    <row r="3637" spans="2:9" x14ac:dyDescent="0.25">
      <c r="B3637" s="351"/>
      <c r="C3637" s="351"/>
      <c r="D3637" s="351"/>
      <c r="E3637" s="351"/>
      <c r="F3637" s="351"/>
      <c r="G3637" s="351"/>
      <c r="H3637" s="351"/>
      <c r="I3637" s="351"/>
    </row>
    <row r="3638" spans="2:9" x14ac:dyDescent="0.25">
      <c r="B3638" s="351"/>
      <c r="C3638" s="351"/>
      <c r="D3638" s="351"/>
      <c r="E3638" s="351"/>
      <c r="F3638" s="351"/>
      <c r="G3638" s="351"/>
      <c r="H3638" s="351"/>
      <c r="I3638" s="351"/>
    </row>
    <row r="3639" spans="2:9" x14ac:dyDescent="0.25">
      <c r="B3639" s="351"/>
      <c r="C3639" s="351"/>
      <c r="D3639" s="351"/>
      <c r="E3639" s="351"/>
      <c r="F3639" s="351"/>
      <c r="G3639" s="351"/>
      <c r="H3639" s="351"/>
      <c r="I3639" s="351"/>
    </row>
    <row r="3640" spans="2:9" x14ac:dyDescent="0.25">
      <c r="B3640" s="351"/>
      <c r="C3640" s="351"/>
      <c r="D3640" s="351"/>
      <c r="E3640" s="351"/>
      <c r="F3640" s="351"/>
      <c r="G3640" s="351"/>
      <c r="H3640" s="351"/>
      <c r="I3640" s="351"/>
    </row>
    <row r="3641" spans="2:9" x14ac:dyDescent="0.25">
      <c r="B3641" s="351"/>
      <c r="C3641" s="351"/>
      <c r="D3641" s="351"/>
      <c r="E3641" s="351"/>
      <c r="F3641" s="351"/>
      <c r="G3641" s="351"/>
      <c r="H3641" s="351"/>
      <c r="I3641" s="351"/>
    </row>
    <row r="3642" spans="2:9" x14ac:dyDescent="0.25">
      <c r="B3642" s="351"/>
      <c r="C3642" s="351"/>
      <c r="D3642" s="351"/>
      <c r="E3642" s="351"/>
      <c r="F3642" s="351"/>
      <c r="G3642" s="351"/>
      <c r="H3642" s="351"/>
      <c r="I3642" s="351"/>
    </row>
    <row r="3643" spans="2:9" x14ac:dyDescent="0.25">
      <c r="B3643" s="351"/>
      <c r="C3643" s="351"/>
      <c r="D3643" s="351"/>
      <c r="E3643" s="351"/>
      <c r="F3643" s="351"/>
      <c r="G3643" s="351"/>
      <c r="H3643" s="351"/>
      <c r="I3643" s="351"/>
    </row>
    <row r="3644" spans="2:9" x14ac:dyDescent="0.25">
      <c r="B3644" s="351"/>
      <c r="C3644" s="351"/>
      <c r="D3644" s="351"/>
      <c r="E3644" s="351"/>
      <c r="F3644" s="351"/>
      <c r="G3644" s="351"/>
      <c r="H3644" s="351"/>
      <c r="I3644" s="351"/>
    </row>
    <row r="3645" spans="2:9" x14ac:dyDescent="0.25">
      <c r="B3645" s="351"/>
      <c r="C3645" s="351"/>
      <c r="D3645" s="351"/>
      <c r="E3645" s="351"/>
      <c r="F3645" s="351"/>
      <c r="G3645" s="351"/>
      <c r="H3645" s="351"/>
      <c r="I3645" s="351"/>
    </row>
    <row r="3646" spans="2:9" x14ac:dyDescent="0.25">
      <c r="B3646" s="351"/>
      <c r="C3646" s="351"/>
      <c r="D3646" s="351"/>
      <c r="E3646" s="351"/>
      <c r="F3646" s="351"/>
      <c r="G3646" s="351"/>
      <c r="H3646" s="351"/>
      <c r="I3646" s="351"/>
    </row>
    <row r="3647" spans="2:9" x14ac:dyDescent="0.25">
      <c r="B3647" s="351"/>
      <c r="C3647" s="351"/>
      <c r="D3647" s="351"/>
      <c r="E3647" s="351"/>
      <c r="F3647" s="351"/>
      <c r="G3647" s="351"/>
      <c r="H3647" s="351"/>
      <c r="I3647" s="351"/>
    </row>
    <row r="3648" spans="2:9" x14ac:dyDescent="0.25">
      <c r="B3648" s="351"/>
      <c r="C3648" s="351"/>
      <c r="D3648" s="351"/>
      <c r="E3648" s="351"/>
      <c r="F3648" s="351"/>
      <c r="G3648" s="351"/>
      <c r="H3648" s="351"/>
      <c r="I3648" s="351"/>
    </row>
    <row r="3649" spans="2:9" x14ac:dyDescent="0.25">
      <c r="B3649" s="351"/>
      <c r="C3649" s="351"/>
      <c r="D3649" s="351"/>
      <c r="E3649" s="351"/>
      <c r="F3649" s="351"/>
      <c r="G3649" s="351"/>
      <c r="H3649" s="351"/>
      <c r="I3649" s="351"/>
    </row>
    <row r="3650" spans="2:9" x14ac:dyDescent="0.25">
      <c r="B3650" s="351"/>
      <c r="C3650" s="351"/>
      <c r="D3650" s="351"/>
      <c r="E3650" s="351"/>
      <c r="F3650" s="351"/>
      <c r="G3650" s="351"/>
      <c r="H3650" s="351"/>
      <c r="I3650" s="351"/>
    </row>
    <row r="3651" spans="2:9" x14ac:dyDescent="0.25">
      <c r="B3651" s="351"/>
      <c r="C3651" s="351"/>
      <c r="D3651" s="351"/>
      <c r="E3651" s="351"/>
      <c r="F3651" s="351"/>
      <c r="G3651" s="351"/>
      <c r="H3651" s="351"/>
      <c r="I3651" s="351"/>
    </row>
    <row r="3652" spans="2:9" x14ac:dyDescent="0.25">
      <c r="B3652" s="351"/>
      <c r="C3652" s="351"/>
      <c r="D3652" s="351"/>
      <c r="E3652" s="351"/>
      <c r="F3652" s="351"/>
      <c r="G3652" s="351"/>
      <c r="H3652" s="351"/>
      <c r="I3652" s="351"/>
    </row>
    <row r="3653" spans="2:9" x14ac:dyDescent="0.25">
      <c r="B3653" s="351"/>
      <c r="C3653" s="351"/>
      <c r="D3653" s="351"/>
      <c r="E3653" s="351"/>
      <c r="F3653" s="351"/>
      <c r="G3653" s="351"/>
      <c r="H3653" s="351"/>
      <c r="I3653" s="351"/>
    </row>
    <row r="3654" spans="2:9" x14ac:dyDescent="0.25">
      <c r="B3654" s="351"/>
      <c r="C3654" s="351"/>
      <c r="D3654" s="351"/>
      <c r="E3654" s="351"/>
      <c r="F3654" s="351"/>
      <c r="G3654" s="351"/>
      <c r="H3654" s="351"/>
      <c r="I3654" s="351"/>
    </row>
    <row r="3655" spans="2:9" x14ac:dyDescent="0.25">
      <c r="B3655" s="351"/>
      <c r="C3655" s="351"/>
      <c r="D3655" s="351"/>
      <c r="E3655" s="351"/>
      <c r="F3655" s="351"/>
      <c r="G3655" s="351"/>
      <c r="H3655" s="351"/>
      <c r="I3655" s="351"/>
    </row>
    <row r="3656" spans="2:9" x14ac:dyDescent="0.25">
      <c r="B3656" s="351"/>
      <c r="C3656" s="351"/>
      <c r="D3656" s="351"/>
      <c r="E3656" s="351"/>
      <c r="F3656" s="351"/>
      <c r="G3656" s="351"/>
      <c r="H3656" s="351"/>
      <c r="I3656" s="351"/>
    </row>
    <row r="3657" spans="2:9" x14ac:dyDescent="0.25">
      <c r="B3657" s="351"/>
      <c r="C3657" s="351"/>
      <c r="D3657" s="351"/>
      <c r="E3657" s="351"/>
      <c r="F3657" s="351"/>
      <c r="G3657" s="351"/>
      <c r="H3657" s="351"/>
      <c r="I3657" s="351"/>
    </row>
    <row r="3658" spans="2:9" x14ac:dyDescent="0.25">
      <c r="B3658" s="351"/>
      <c r="C3658" s="351"/>
      <c r="D3658" s="351"/>
      <c r="E3658" s="351"/>
      <c r="F3658" s="351"/>
      <c r="G3658" s="351"/>
      <c r="H3658" s="351"/>
      <c r="I3658" s="351"/>
    </row>
    <row r="3659" spans="2:9" x14ac:dyDescent="0.25">
      <c r="B3659" s="351"/>
      <c r="C3659" s="351"/>
      <c r="D3659" s="351"/>
      <c r="E3659" s="351"/>
      <c r="F3659" s="351"/>
      <c r="G3659" s="351"/>
      <c r="H3659" s="351"/>
      <c r="I3659" s="351"/>
    </row>
    <row r="3660" spans="2:9" x14ac:dyDescent="0.25">
      <c r="B3660" s="351"/>
      <c r="C3660" s="351"/>
      <c r="D3660" s="351"/>
      <c r="E3660" s="351"/>
      <c r="F3660" s="351"/>
      <c r="G3660" s="351"/>
      <c r="H3660" s="351"/>
      <c r="I3660" s="351"/>
    </row>
    <row r="3661" spans="2:9" x14ac:dyDescent="0.25">
      <c r="B3661" s="351"/>
      <c r="C3661" s="351"/>
      <c r="D3661" s="351"/>
      <c r="E3661" s="351"/>
      <c r="F3661" s="351"/>
      <c r="G3661" s="351"/>
      <c r="H3661" s="351"/>
      <c r="I3661" s="351"/>
    </row>
    <row r="3662" spans="2:9" x14ac:dyDescent="0.25">
      <c r="B3662" s="351"/>
      <c r="C3662" s="351"/>
      <c r="D3662" s="351"/>
      <c r="E3662" s="351"/>
      <c r="F3662" s="351"/>
      <c r="G3662" s="351"/>
      <c r="H3662" s="351"/>
      <c r="I3662" s="351"/>
    </row>
    <row r="3663" spans="2:9" x14ac:dyDescent="0.25">
      <c r="B3663" s="351"/>
      <c r="C3663" s="351"/>
      <c r="D3663" s="351"/>
      <c r="E3663" s="351"/>
      <c r="F3663" s="351"/>
      <c r="G3663" s="351"/>
      <c r="H3663" s="351"/>
      <c r="I3663" s="351"/>
    </row>
    <row r="3664" spans="2:9" x14ac:dyDescent="0.25">
      <c r="B3664" s="351"/>
      <c r="C3664" s="351"/>
      <c r="D3664" s="351"/>
      <c r="E3664" s="351"/>
      <c r="F3664" s="351"/>
      <c r="G3664" s="351"/>
      <c r="H3664" s="351"/>
      <c r="I3664" s="351"/>
    </row>
    <row r="3665" spans="2:9" x14ac:dyDescent="0.25">
      <c r="B3665" s="351"/>
      <c r="C3665" s="351"/>
      <c r="D3665" s="351"/>
      <c r="E3665" s="351"/>
      <c r="F3665" s="351"/>
      <c r="G3665" s="351"/>
      <c r="H3665" s="351"/>
      <c r="I3665" s="351"/>
    </row>
    <row r="3666" spans="2:9" x14ac:dyDescent="0.25">
      <c r="B3666" s="351"/>
      <c r="C3666" s="351"/>
      <c r="D3666" s="351"/>
      <c r="E3666" s="351"/>
      <c r="F3666" s="351"/>
      <c r="G3666" s="351"/>
      <c r="H3666" s="351"/>
      <c r="I3666" s="351"/>
    </row>
    <row r="3667" spans="2:9" x14ac:dyDescent="0.25">
      <c r="B3667" s="351"/>
      <c r="C3667" s="351"/>
      <c r="D3667" s="351"/>
      <c r="E3667" s="351"/>
      <c r="F3667" s="351"/>
      <c r="G3667" s="351"/>
      <c r="H3667" s="351"/>
      <c r="I3667" s="351"/>
    </row>
    <row r="3668" spans="2:9" x14ac:dyDescent="0.25">
      <c r="B3668" s="351"/>
      <c r="C3668" s="351"/>
      <c r="D3668" s="351"/>
      <c r="E3668" s="351"/>
      <c r="F3668" s="351"/>
      <c r="G3668" s="351"/>
      <c r="H3668" s="351"/>
      <c r="I3668" s="351"/>
    </row>
    <row r="3669" spans="2:9" x14ac:dyDescent="0.25">
      <c r="B3669" s="351"/>
      <c r="C3669" s="351"/>
      <c r="D3669" s="351"/>
      <c r="E3669" s="351"/>
      <c r="F3669" s="351"/>
      <c r="G3669" s="351"/>
      <c r="H3669" s="351"/>
      <c r="I3669" s="351"/>
    </row>
    <row r="3670" spans="2:9" x14ac:dyDescent="0.25">
      <c r="B3670" s="351"/>
      <c r="C3670" s="351"/>
      <c r="D3670" s="351"/>
      <c r="E3670" s="351"/>
      <c r="F3670" s="351"/>
      <c r="G3670" s="351"/>
      <c r="H3670" s="351"/>
      <c r="I3670" s="351"/>
    </row>
    <row r="3671" spans="2:9" x14ac:dyDescent="0.25">
      <c r="B3671" s="351"/>
      <c r="C3671" s="351"/>
      <c r="D3671" s="351"/>
      <c r="E3671" s="351"/>
      <c r="F3671" s="351"/>
      <c r="G3671" s="351"/>
      <c r="H3671" s="351"/>
      <c r="I3671" s="351"/>
    </row>
    <row r="3672" spans="2:9" x14ac:dyDescent="0.25">
      <c r="B3672" s="351"/>
      <c r="C3672" s="351"/>
      <c r="D3672" s="351"/>
      <c r="E3672" s="351"/>
      <c r="F3672" s="351"/>
      <c r="G3672" s="351"/>
      <c r="H3672" s="351"/>
      <c r="I3672" s="351"/>
    </row>
    <row r="3673" spans="2:9" x14ac:dyDescent="0.25">
      <c r="B3673" s="351"/>
      <c r="C3673" s="351"/>
      <c r="D3673" s="351"/>
      <c r="E3673" s="351"/>
      <c r="F3673" s="351"/>
      <c r="G3673" s="351"/>
      <c r="H3673" s="351"/>
      <c r="I3673" s="351"/>
    </row>
    <row r="3674" spans="2:9" x14ac:dyDescent="0.25">
      <c r="B3674" s="351"/>
      <c r="C3674" s="351"/>
      <c r="D3674" s="351"/>
      <c r="E3674" s="351"/>
      <c r="F3674" s="351"/>
      <c r="G3674" s="351"/>
      <c r="H3674" s="351"/>
      <c r="I3674" s="351"/>
    </row>
    <row r="3675" spans="2:9" x14ac:dyDescent="0.25">
      <c r="B3675" s="351"/>
      <c r="C3675" s="351"/>
      <c r="D3675" s="351"/>
      <c r="E3675" s="351"/>
      <c r="F3675" s="351"/>
      <c r="G3675" s="351"/>
      <c r="H3675" s="351"/>
      <c r="I3675" s="351"/>
    </row>
    <row r="3676" spans="2:9" x14ac:dyDescent="0.25">
      <c r="B3676" s="351"/>
      <c r="C3676" s="351"/>
      <c r="D3676" s="351"/>
      <c r="E3676" s="351"/>
      <c r="F3676" s="351"/>
      <c r="G3676" s="351"/>
      <c r="H3676" s="351"/>
      <c r="I3676" s="351"/>
    </row>
    <row r="3677" spans="2:9" x14ac:dyDescent="0.25">
      <c r="B3677" s="351"/>
      <c r="C3677" s="351"/>
      <c r="D3677" s="351"/>
      <c r="E3677" s="351"/>
      <c r="F3677" s="351"/>
      <c r="G3677" s="351"/>
      <c r="H3677" s="351"/>
      <c r="I3677" s="351"/>
    </row>
    <row r="3678" spans="2:9" x14ac:dyDescent="0.25">
      <c r="B3678" s="351"/>
      <c r="C3678" s="351"/>
      <c r="D3678" s="351"/>
      <c r="E3678" s="351"/>
      <c r="F3678" s="351"/>
      <c r="G3678" s="351"/>
      <c r="H3678" s="351"/>
      <c r="I3678" s="351"/>
    </row>
    <row r="3679" spans="2:9" x14ac:dyDescent="0.25">
      <c r="B3679" s="351"/>
      <c r="C3679" s="351"/>
      <c r="D3679" s="351"/>
      <c r="E3679" s="351"/>
      <c r="F3679" s="351"/>
      <c r="G3679" s="351"/>
      <c r="H3679" s="351"/>
      <c r="I3679" s="351"/>
    </row>
    <row r="3680" spans="2:9" x14ac:dyDescent="0.25">
      <c r="B3680" s="351"/>
      <c r="C3680" s="351"/>
      <c r="D3680" s="351"/>
      <c r="E3680" s="351"/>
      <c r="F3680" s="351"/>
      <c r="G3680" s="351"/>
      <c r="H3680" s="351"/>
      <c r="I3680" s="351"/>
    </row>
    <row r="3681" spans="2:9" x14ac:dyDescent="0.25">
      <c r="B3681" s="351"/>
      <c r="C3681" s="351"/>
      <c r="D3681" s="351"/>
      <c r="E3681" s="351"/>
      <c r="F3681" s="351"/>
      <c r="G3681" s="351"/>
      <c r="H3681" s="351"/>
      <c r="I3681" s="351"/>
    </row>
    <row r="3682" spans="2:9" x14ac:dyDescent="0.25">
      <c r="B3682" s="351"/>
      <c r="C3682" s="351"/>
      <c r="D3682" s="351"/>
      <c r="E3682" s="351"/>
      <c r="F3682" s="351"/>
      <c r="G3682" s="351"/>
      <c r="H3682" s="351"/>
      <c r="I3682" s="351"/>
    </row>
    <row r="3683" spans="2:9" x14ac:dyDescent="0.25">
      <c r="B3683" s="351"/>
      <c r="C3683" s="351"/>
      <c r="D3683" s="351"/>
      <c r="E3683" s="351"/>
      <c r="F3683" s="351"/>
      <c r="G3683" s="351"/>
      <c r="H3683" s="351"/>
      <c r="I3683" s="351"/>
    </row>
    <row r="3684" spans="2:9" x14ac:dyDescent="0.25">
      <c r="B3684" s="351"/>
      <c r="C3684" s="351"/>
      <c r="D3684" s="351"/>
      <c r="E3684" s="351"/>
      <c r="F3684" s="351"/>
      <c r="G3684" s="351"/>
      <c r="H3684" s="351"/>
      <c r="I3684" s="351"/>
    </row>
    <row r="3685" spans="2:9" x14ac:dyDescent="0.25">
      <c r="B3685" s="351"/>
      <c r="C3685" s="351"/>
      <c r="D3685" s="351"/>
      <c r="E3685" s="351"/>
      <c r="F3685" s="351"/>
      <c r="G3685" s="351"/>
      <c r="H3685" s="351"/>
      <c r="I3685" s="351"/>
    </row>
    <row r="3686" spans="2:9" x14ac:dyDescent="0.25">
      <c r="B3686" s="351"/>
      <c r="C3686" s="351"/>
      <c r="D3686" s="351"/>
      <c r="E3686" s="351"/>
      <c r="F3686" s="351"/>
      <c r="G3686" s="351"/>
      <c r="H3686" s="351"/>
      <c r="I3686" s="351"/>
    </row>
    <row r="3687" spans="2:9" x14ac:dyDescent="0.25">
      <c r="B3687" s="351"/>
      <c r="C3687" s="351"/>
      <c r="D3687" s="351"/>
      <c r="E3687" s="351"/>
      <c r="F3687" s="351"/>
      <c r="G3687" s="351"/>
      <c r="H3687" s="351"/>
      <c r="I3687" s="351"/>
    </row>
    <row r="3688" spans="2:9" x14ac:dyDescent="0.25">
      <c r="B3688" s="351"/>
      <c r="C3688" s="351"/>
      <c r="D3688" s="351"/>
      <c r="E3688" s="351"/>
      <c r="F3688" s="351"/>
      <c r="G3688" s="351"/>
      <c r="H3688" s="351"/>
      <c r="I3688" s="351"/>
    </row>
    <row r="3689" spans="2:9" x14ac:dyDescent="0.25">
      <c r="B3689" s="351"/>
      <c r="C3689" s="351"/>
      <c r="D3689" s="351"/>
      <c r="E3689" s="351"/>
      <c r="F3689" s="351"/>
      <c r="G3689" s="351"/>
      <c r="H3689" s="351"/>
      <c r="I3689" s="351"/>
    </row>
    <row r="3690" spans="2:9" x14ac:dyDescent="0.25">
      <c r="B3690" s="351"/>
      <c r="C3690" s="351"/>
      <c r="D3690" s="351"/>
      <c r="E3690" s="351"/>
      <c r="F3690" s="351"/>
      <c r="G3690" s="351"/>
      <c r="H3690" s="351"/>
      <c r="I3690" s="351"/>
    </row>
    <row r="3691" spans="2:9" x14ac:dyDescent="0.25">
      <c r="B3691" s="351"/>
      <c r="C3691" s="351"/>
      <c r="D3691" s="351"/>
      <c r="E3691" s="351"/>
      <c r="F3691" s="351"/>
      <c r="G3691" s="351"/>
      <c r="H3691" s="351"/>
      <c r="I3691" s="351"/>
    </row>
    <row r="3692" spans="2:9" x14ac:dyDescent="0.25">
      <c r="B3692" s="351"/>
      <c r="C3692" s="351"/>
      <c r="D3692" s="351"/>
      <c r="E3692" s="351"/>
      <c r="F3692" s="351"/>
      <c r="G3692" s="351"/>
      <c r="H3692" s="351"/>
      <c r="I3692" s="351"/>
    </row>
    <row r="3693" spans="2:9" x14ac:dyDescent="0.25">
      <c r="B3693" s="351"/>
      <c r="C3693" s="351"/>
      <c r="D3693" s="351"/>
      <c r="E3693" s="351"/>
      <c r="F3693" s="351"/>
      <c r="G3693" s="351"/>
      <c r="H3693" s="351"/>
      <c r="I3693" s="351"/>
    </row>
    <row r="3694" spans="2:9" x14ac:dyDescent="0.25">
      <c r="B3694" s="351"/>
      <c r="C3694" s="351"/>
      <c r="D3694" s="351"/>
      <c r="E3694" s="351"/>
      <c r="F3694" s="351"/>
      <c r="G3694" s="351"/>
      <c r="H3694" s="351"/>
      <c r="I3694" s="351"/>
    </row>
    <row r="3695" spans="2:9" x14ac:dyDescent="0.25">
      <c r="B3695" s="351"/>
      <c r="C3695" s="351"/>
      <c r="D3695" s="351"/>
      <c r="E3695" s="351"/>
      <c r="F3695" s="351"/>
      <c r="G3695" s="351"/>
      <c r="H3695" s="351"/>
      <c r="I3695" s="351"/>
    </row>
    <row r="3696" spans="2:9" x14ac:dyDescent="0.25">
      <c r="B3696" s="351"/>
      <c r="C3696" s="351"/>
      <c r="D3696" s="351"/>
      <c r="E3696" s="351"/>
      <c r="F3696" s="351"/>
      <c r="G3696" s="351"/>
      <c r="H3696" s="351"/>
      <c r="I3696" s="351"/>
    </row>
    <row r="3697" spans="2:9" x14ac:dyDescent="0.25">
      <c r="B3697" s="351"/>
      <c r="C3697" s="351"/>
      <c r="D3697" s="351"/>
      <c r="E3697" s="351"/>
      <c r="F3697" s="351"/>
      <c r="G3697" s="351"/>
      <c r="H3697" s="351"/>
      <c r="I3697" s="351"/>
    </row>
    <row r="3698" spans="2:9" x14ac:dyDescent="0.25">
      <c r="B3698" s="351"/>
      <c r="C3698" s="351"/>
      <c r="D3698" s="351"/>
      <c r="E3698" s="351"/>
      <c r="F3698" s="351"/>
      <c r="G3698" s="351"/>
      <c r="H3698" s="351"/>
      <c r="I3698" s="351"/>
    </row>
    <row r="3699" spans="2:9" x14ac:dyDescent="0.25">
      <c r="B3699" s="351"/>
      <c r="C3699" s="351"/>
      <c r="D3699" s="351"/>
      <c r="E3699" s="351"/>
      <c r="F3699" s="351"/>
      <c r="G3699" s="351"/>
      <c r="H3699" s="351"/>
      <c r="I3699" s="351"/>
    </row>
    <row r="3700" spans="2:9" x14ac:dyDescent="0.25">
      <c r="B3700" s="351"/>
      <c r="C3700" s="351"/>
      <c r="D3700" s="351"/>
      <c r="E3700" s="351"/>
      <c r="F3700" s="351"/>
      <c r="G3700" s="351"/>
      <c r="H3700" s="351"/>
      <c r="I3700" s="351"/>
    </row>
    <row r="3701" spans="2:9" x14ac:dyDescent="0.25">
      <c r="B3701" s="351"/>
      <c r="C3701" s="351"/>
      <c r="D3701" s="351"/>
      <c r="E3701" s="351"/>
      <c r="F3701" s="351"/>
      <c r="G3701" s="351"/>
      <c r="H3701" s="351"/>
      <c r="I3701" s="351"/>
    </row>
    <row r="3702" spans="2:9" x14ac:dyDescent="0.25">
      <c r="B3702" s="351"/>
      <c r="C3702" s="351"/>
      <c r="D3702" s="351"/>
      <c r="E3702" s="351"/>
      <c r="F3702" s="351"/>
      <c r="G3702" s="351"/>
      <c r="H3702" s="351"/>
      <c r="I3702" s="351"/>
    </row>
    <row r="3703" spans="2:9" x14ac:dyDescent="0.25">
      <c r="B3703" s="351"/>
      <c r="C3703" s="351"/>
      <c r="D3703" s="351"/>
      <c r="E3703" s="351"/>
      <c r="F3703" s="351"/>
      <c r="G3703" s="351"/>
      <c r="H3703" s="351"/>
      <c r="I3703" s="351"/>
    </row>
    <row r="3704" spans="2:9" x14ac:dyDescent="0.25">
      <c r="B3704" s="351"/>
      <c r="C3704" s="351"/>
      <c r="D3704" s="351"/>
      <c r="E3704" s="351"/>
      <c r="F3704" s="351"/>
      <c r="G3704" s="351"/>
      <c r="H3704" s="351"/>
      <c r="I3704" s="351"/>
    </row>
    <row r="3705" spans="2:9" x14ac:dyDescent="0.25">
      <c r="B3705" s="351"/>
      <c r="C3705" s="351"/>
      <c r="D3705" s="351"/>
      <c r="E3705" s="351"/>
      <c r="F3705" s="351"/>
      <c r="G3705" s="351"/>
      <c r="H3705" s="351"/>
      <c r="I3705" s="351"/>
    </row>
    <row r="3706" spans="2:9" x14ac:dyDescent="0.25">
      <c r="B3706" s="351"/>
      <c r="C3706" s="351"/>
      <c r="D3706" s="351"/>
      <c r="E3706" s="351"/>
      <c r="F3706" s="351"/>
      <c r="G3706" s="351"/>
      <c r="H3706" s="351"/>
      <c r="I3706" s="351"/>
    </row>
    <row r="3707" spans="2:9" x14ac:dyDescent="0.25">
      <c r="B3707" s="351"/>
      <c r="C3707" s="351"/>
      <c r="D3707" s="351"/>
      <c r="E3707" s="351"/>
      <c r="F3707" s="351"/>
      <c r="G3707" s="351"/>
      <c r="H3707" s="351"/>
      <c r="I3707" s="351"/>
    </row>
    <row r="3708" spans="2:9" x14ac:dyDescent="0.25">
      <c r="B3708" s="351"/>
      <c r="C3708" s="351"/>
      <c r="D3708" s="351"/>
      <c r="E3708" s="351"/>
      <c r="F3708" s="351"/>
      <c r="G3708" s="351"/>
      <c r="H3708" s="351"/>
      <c r="I3708" s="351"/>
    </row>
    <row r="3709" spans="2:9" x14ac:dyDescent="0.25">
      <c r="B3709" s="351"/>
      <c r="C3709" s="351"/>
      <c r="D3709" s="351"/>
      <c r="E3709" s="351"/>
      <c r="F3709" s="351"/>
      <c r="G3709" s="351"/>
      <c r="H3709" s="351"/>
      <c r="I3709" s="351"/>
    </row>
    <row r="3710" spans="2:9" x14ac:dyDescent="0.25">
      <c r="B3710" s="351"/>
      <c r="C3710" s="351"/>
      <c r="D3710" s="351"/>
      <c r="E3710" s="351"/>
      <c r="F3710" s="351"/>
      <c r="G3710" s="351"/>
      <c r="H3710" s="351"/>
      <c r="I3710" s="351"/>
    </row>
    <row r="3711" spans="2:9" x14ac:dyDescent="0.25">
      <c r="B3711" s="351"/>
      <c r="C3711" s="351"/>
      <c r="D3711" s="351"/>
      <c r="E3711" s="351"/>
      <c r="F3711" s="351"/>
      <c r="G3711" s="351"/>
      <c r="H3711" s="351"/>
      <c r="I3711" s="351"/>
    </row>
    <row r="3712" spans="2:9" x14ac:dyDescent="0.25">
      <c r="B3712" s="351"/>
      <c r="C3712" s="351"/>
      <c r="D3712" s="351"/>
      <c r="E3712" s="351"/>
      <c r="F3712" s="351"/>
      <c r="G3712" s="351"/>
      <c r="H3712" s="351"/>
      <c r="I3712" s="351"/>
    </row>
    <row r="3713" spans="2:9" x14ac:dyDescent="0.25">
      <c r="B3713" s="351"/>
      <c r="C3713" s="351"/>
      <c r="D3713" s="351"/>
      <c r="E3713" s="351"/>
      <c r="F3713" s="351"/>
      <c r="G3713" s="351"/>
      <c r="H3713" s="351"/>
      <c r="I3713" s="351"/>
    </row>
    <row r="3714" spans="2:9" x14ac:dyDescent="0.25">
      <c r="B3714" s="351"/>
      <c r="C3714" s="351"/>
      <c r="D3714" s="351"/>
      <c r="E3714" s="351"/>
      <c r="F3714" s="351"/>
      <c r="G3714" s="351"/>
      <c r="H3714" s="351"/>
      <c r="I3714" s="351"/>
    </row>
    <row r="3715" spans="2:9" x14ac:dyDescent="0.25">
      <c r="B3715" s="351"/>
      <c r="C3715" s="351"/>
      <c r="D3715" s="351"/>
      <c r="E3715" s="351"/>
      <c r="F3715" s="351"/>
      <c r="G3715" s="351"/>
      <c r="H3715" s="351"/>
      <c r="I3715" s="351"/>
    </row>
    <row r="3716" spans="2:9" x14ac:dyDescent="0.25">
      <c r="B3716" s="351"/>
      <c r="C3716" s="351"/>
      <c r="D3716" s="351"/>
      <c r="E3716" s="351"/>
      <c r="F3716" s="351"/>
      <c r="G3716" s="351"/>
      <c r="H3716" s="351"/>
      <c r="I3716" s="351"/>
    </row>
    <row r="3717" spans="2:9" x14ac:dyDescent="0.25">
      <c r="B3717" s="351"/>
      <c r="C3717" s="351"/>
      <c r="D3717" s="351"/>
      <c r="E3717" s="351"/>
      <c r="F3717" s="351"/>
      <c r="G3717" s="351"/>
      <c r="H3717" s="351"/>
      <c r="I3717" s="351"/>
    </row>
    <row r="3718" spans="2:9" x14ac:dyDescent="0.25">
      <c r="B3718" s="351"/>
      <c r="C3718" s="351"/>
      <c r="D3718" s="351"/>
      <c r="E3718" s="351"/>
      <c r="F3718" s="351"/>
      <c r="G3718" s="351"/>
      <c r="H3718" s="351"/>
      <c r="I3718" s="351"/>
    </row>
    <row r="3719" spans="2:9" x14ac:dyDescent="0.25">
      <c r="B3719" s="351"/>
      <c r="C3719" s="351"/>
      <c r="D3719" s="351"/>
      <c r="E3719" s="351"/>
      <c r="F3719" s="351"/>
      <c r="G3719" s="351"/>
      <c r="H3719" s="351"/>
      <c r="I3719" s="351"/>
    </row>
    <row r="3720" spans="2:9" x14ac:dyDescent="0.25">
      <c r="B3720" s="351"/>
      <c r="C3720" s="351"/>
      <c r="D3720" s="351"/>
      <c r="E3720" s="351"/>
      <c r="F3720" s="351"/>
      <c r="G3720" s="351"/>
      <c r="H3720" s="351"/>
      <c r="I3720" s="351"/>
    </row>
    <row r="3721" spans="2:9" x14ac:dyDescent="0.25">
      <c r="B3721" s="351"/>
      <c r="C3721" s="351"/>
      <c r="D3721" s="351"/>
      <c r="E3721" s="351"/>
      <c r="F3721" s="351"/>
      <c r="G3721" s="351"/>
      <c r="H3721" s="351"/>
      <c r="I3721" s="351"/>
    </row>
    <row r="3722" spans="2:9" x14ac:dyDescent="0.25">
      <c r="B3722" s="351"/>
      <c r="C3722" s="351"/>
      <c r="D3722" s="351"/>
      <c r="E3722" s="351"/>
      <c r="F3722" s="351"/>
      <c r="G3722" s="351"/>
      <c r="H3722" s="351"/>
      <c r="I3722" s="351"/>
    </row>
    <row r="3723" spans="2:9" x14ac:dyDescent="0.25">
      <c r="B3723" s="351"/>
      <c r="C3723" s="351"/>
      <c r="D3723" s="351"/>
      <c r="E3723" s="351"/>
      <c r="F3723" s="351"/>
      <c r="G3723" s="351"/>
      <c r="H3723" s="351"/>
      <c r="I3723" s="351"/>
    </row>
    <row r="3724" spans="2:9" x14ac:dyDescent="0.25">
      <c r="B3724" s="351"/>
      <c r="C3724" s="351"/>
      <c r="D3724" s="351"/>
      <c r="E3724" s="351"/>
      <c r="F3724" s="351"/>
      <c r="G3724" s="351"/>
      <c r="H3724" s="351"/>
      <c r="I3724" s="351"/>
    </row>
    <row r="3725" spans="2:9" x14ac:dyDescent="0.25">
      <c r="B3725" s="351"/>
      <c r="C3725" s="351"/>
      <c r="D3725" s="351"/>
      <c r="E3725" s="351"/>
      <c r="F3725" s="351"/>
      <c r="G3725" s="351"/>
      <c r="H3725" s="351"/>
      <c r="I3725" s="351"/>
    </row>
    <row r="3726" spans="2:9" x14ac:dyDescent="0.25">
      <c r="B3726" s="351"/>
      <c r="C3726" s="351"/>
      <c r="D3726" s="351"/>
      <c r="E3726" s="351"/>
      <c r="F3726" s="351"/>
      <c r="G3726" s="351"/>
      <c r="H3726" s="351"/>
      <c r="I3726" s="351"/>
    </row>
    <row r="3727" spans="2:9" x14ac:dyDescent="0.25">
      <c r="B3727" s="351"/>
      <c r="C3727" s="351"/>
      <c r="D3727" s="351"/>
      <c r="E3727" s="351"/>
      <c r="F3727" s="351"/>
      <c r="G3727" s="351"/>
      <c r="H3727" s="351"/>
      <c r="I3727" s="351"/>
    </row>
    <row r="3728" spans="2:9" x14ac:dyDescent="0.25">
      <c r="B3728" s="351"/>
      <c r="C3728" s="351"/>
      <c r="D3728" s="351"/>
      <c r="E3728" s="351"/>
      <c r="F3728" s="351"/>
      <c r="G3728" s="351"/>
      <c r="H3728" s="351"/>
      <c r="I3728" s="351"/>
    </row>
    <row r="3729" spans="2:9" x14ac:dyDescent="0.25">
      <c r="B3729" s="351"/>
      <c r="C3729" s="351"/>
      <c r="D3729" s="351"/>
      <c r="E3729" s="351"/>
      <c r="F3729" s="351"/>
      <c r="G3729" s="351"/>
      <c r="H3729" s="351"/>
      <c r="I3729" s="351"/>
    </row>
    <row r="3730" spans="2:9" x14ac:dyDescent="0.25">
      <c r="B3730" s="351"/>
      <c r="C3730" s="351"/>
      <c r="D3730" s="351"/>
      <c r="E3730" s="351"/>
      <c r="F3730" s="351"/>
      <c r="G3730" s="351"/>
      <c r="H3730" s="351"/>
      <c r="I3730" s="351"/>
    </row>
    <row r="3731" spans="2:9" x14ac:dyDescent="0.25">
      <c r="B3731" s="351"/>
      <c r="C3731" s="351"/>
      <c r="D3731" s="351"/>
      <c r="E3731" s="351"/>
      <c r="F3731" s="351"/>
      <c r="G3731" s="351"/>
      <c r="H3731" s="351"/>
      <c r="I3731" s="351"/>
    </row>
    <row r="3732" spans="2:9" x14ac:dyDescent="0.25">
      <c r="B3732" s="351"/>
      <c r="C3732" s="351"/>
      <c r="D3732" s="351"/>
      <c r="E3732" s="351"/>
      <c r="F3732" s="351"/>
      <c r="G3732" s="351"/>
      <c r="H3732" s="351"/>
      <c r="I3732" s="351"/>
    </row>
    <row r="3733" spans="2:9" x14ac:dyDescent="0.25">
      <c r="B3733" s="351"/>
      <c r="C3733" s="351"/>
      <c r="D3733" s="351"/>
      <c r="E3733" s="351"/>
      <c r="F3733" s="351"/>
      <c r="G3733" s="351"/>
      <c r="H3733" s="351"/>
      <c r="I3733" s="351"/>
    </row>
    <row r="3734" spans="2:9" x14ac:dyDescent="0.25">
      <c r="B3734" s="351"/>
      <c r="C3734" s="351"/>
      <c r="D3734" s="351"/>
      <c r="E3734" s="351"/>
      <c r="F3734" s="351"/>
      <c r="G3734" s="351"/>
      <c r="H3734" s="351"/>
      <c r="I3734" s="351"/>
    </row>
    <row r="3735" spans="2:9" x14ac:dyDescent="0.25">
      <c r="B3735" s="351"/>
      <c r="C3735" s="351"/>
      <c r="D3735" s="351"/>
      <c r="E3735" s="351"/>
      <c r="F3735" s="351"/>
      <c r="G3735" s="351"/>
      <c r="H3735" s="351"/>
      <c r="I3735" s="351"/>
    </row>
    <row r="3736" spans="2:9" x14ac:dyDescent="0.25">
      <c r="B3736" s="351"/>
      <c r="C3736" s="351"/>
      <c r="D3736" s="351"/>
      <c r="E3736" s="351"/>
      <c r="F3736" s="351"/>
      <c r="G3736" s="351"/>
      <c r="H3736" s="351"/>
      <c r="I3736" s="351"/>
    </row>
    <row r="3737" spans="2:9" x14ac:dyDescent="0.25">
      <c r="B3737" s="351"/>
      <c r="C3737" s="351"/>
      <c r="D3737" s="351"/>
      <c r="E3737" s="351"/>
      <c r="F3737" s="351"/>
      <c r="G3737" s="351"/>
      <c r="H3737" s="351"/>
      <c r="I3737" s="351"/>
    </row>
    <row r="3738" spans="2:9" x14ac:dyDescent="0.25">
      <c r="B3738" s="351"/>
      <c r="C3738" s="351"/>
      <c r="D3738" s="351"/>
      <c r="E3738" s="351"/>
      <c r="F3738" s="351"/>
      <c r="G3738" s="351"/>
      <c r="H3738" s="351"/>
      <c r="I3738" s="351"/>
    </row>
    <row r="3739" spans="2:9" x14ac:dyDescent="0.25">
      <c r="B3739" s="351"/>
      <c r="C3739" s="351"/>
      <c r="D3739" s="351"/>
      <c r="E3739" s="351"/>
      <c r="F3739" s="351"/>
      <c r="G3739" s="351"/>
      <c r="H3739" s="351"/>
      <c r="I3739" s="351"/>
    </row>
    <row r="3740" spans="2:9" x14ac:dyDescent="0.25">
      <c r="B3740" s="351"/>
      <c r="C3740" s="351"/>
      <c r="D3740" s="351"/>
      <c r="E3740" s="351"/>
      <c r="F3740" s="351"/>
      <c r="G3740" s="351"/>
      <c r="H3740" s="351"/>
      <c r="I3740" s="351"/>
    </row>
    <row r="3741" spans="2:9" x14ac:dyDescent="0.25">
      <c r="B3741" s="351"/>
      <c r="C3741" s="351"/>
      <c r="D3741" s="351"/>
      <c r="E3741" s="351"/>
      <c r="F3741" s="351"/>
      <c r="G3741" s="351"/>
      <c r="H3741" s="351"/>
      <c r="I3741" s="351"/>
    </row>
    <row r="3742" spans="2:9" x14ac:dyDescent="0.25">
      <c r="B3742" s="351"/>
      <c r="C3742" s="351"/>
      <c r="D3742" s="351"/>
      <c r="E3742" s="351"/>
      <c r="F3742" s="351"/>
      <c r="G3742" s="351"/>
      <c r="H3742" s="351"/>
      <c r="I3742" s="351"/>
    </row>
    <row r="3743" spans="2:9" x14ac:dyDescent="0.25">
      <c r="B3743" s="351"/>
      <c r="C3743" s="351"/>
      <c r="D3743" s="351"/>
      <c r="E3743" s="351"/>
      <c r="F3743" s="351"/>
      <c r="G3743" s="351"/>
      <c r="H3743" s="351"/>
      <c r="I3743" s="351"/>
    </row>
    <row r="3744" spans="2:9" x14ac:dyDescent="0.25">
      <c r="B3744" s="351"/>
      <c r="C3744" s="351"/>
      <c r="D3744" s="351"/>
      <c r="E3744" s="351"/>
      <c r="F3744" s="351"/>
      <c r="G3744" s="351"/>
      <c r="H3744" s="351"/>
      <c r="I3744" s="351"/>
    </row>
    <row r="3745" spans="2:9" x14ac:dyDescent="0.25">
      <c r="B3745" s="351"/>
      <c r="C3745" s="351"/>
      <c r="D3745" s="351"/>
      <c r="E3745" s="351"/>
      <c r="F3745" s="351"/>
      <c r="G3745" s="351"/>
      <c r="H3745" s="351"/>
      <c r="I3745" s="351"/>
    </row>
    <row r="3746" spans="2:9" x14ac:dyDescent="0.25">
      <c r="B3746" s="351"/>
      <c r="C3746" s="351"/>
      <c r="D3746" s="351"/>
      <c r="E3746" s="351"/>
      <c r="F3746" s="351"/>
      <c r="G3746" s="351"/>
      <c r="H3746" s="351"/>
      <c r="I3746" s="351"/>
    </row>
    <row r="3747" spans="2:9" x14ac:dyDescent="0.25">
      <c r="B3747" s="351"/>
      <c r="C3747" s="351"/>
      <c r="D3747" s="351"/>
      <c r="E3747" s="351"/>
      <c r="F3747" s="351"/>
      <c r="G3747" s="351"/>
      <c r="H3747" s="351"/>
      <c r="I3747" s="351"/>
    </row>
    <row r="3748" spans="2:9" x14ac:dyDescent="0.25">
      <c r="B3748" s="351"/>
      <c r="C3748" s="351"/>
      <c r="D3748" s="351"/>
      <c r="E3748" s="351"/>
      <c r="F3748" s="351"/>
      <c r="G3748" s="351"/>
      <c r="H3748" s="351"/>
      <c r="I3748" s="351"/>
    </row>
    <row r="3749" spans="2:9" x14ac:dyDescent="0.25">
      <c r="B3749" s="351"/>
      <c r="C3749" s="351"/>
      <c r="D3749" s="351"/>
      <c r="E3749" s="351"/>
      <c r="F3749" s="351"/>
      <c r="G3749" s="351"/>
      <c r="H3749" s="351"/>
      <c r="I3749" s="351"/>
    </row>
    <row r="3750" spans="2:9" x14ac:dyDescent="0.25">
      <c r="B3750" s="351"/>
      <c r="C3750" s="351"/>
      <c r="D3750" s="351"/>
      <c r="E3750" s="351"/>
      <c r="F3750" s="351"/>
      <c r="G3750" s="351"/>
      <c r="H3750" s="351"/>
      <c r="I3750" s="351"/>
    </row>
    <row r="3751" spans="2:9" x14ac:dyDescent="0.25">
      <c r="B3751" s="351"/>
      <c r="C3751" s="351"/>
      <c r="D3751" s="351"/>
      <c r="E3751" s="351"/>
      <c r="F3751" s="351"/>
      <c r="G3751" s="351"/>
      <c r="H3751" s="351"/>
      <c r="I3751" s="351"/>
    </row>
    <row r="3752" spans="2:9" x14ac:dyDescent="0.25">
      <c r="B3752" s="351"/>
      <c r="C3752" s="351"/>
      <c r="D3752" s="351"/>
      <c r="E3752" s="351"/>
      <c r="F3752" s="351"/>
      <c r="G3752" s="351"/>
      <c r="H3752" s="351"/>
      <c r="I3752" s="351"/>
    </row>
    <row r="3753" spans="2:9" x14ac:dyDescent="0.25">
      <c r="B3753" s="351"/>
      <c r="C3753" s="351"/>
      <c r="D3753" s="351"/>
      <c r="E3753" s="351"/>
      <c r="F3753" s="351"/>
      <c r="G3753" s="351"/>
      <c r="H3753" s="351"/>
      <c r="I3753" s="351"/>
    </row>
    <row r="3754" spans="2:9" x14ac:dyDescent="0.25">
      <c r="B3754" s="351"/>
      <c r="C3754" s="351"/>
      <c r="D3754" s="351"/>
      <c r="E3754" s="351"/>
      <c r="F3754" s="351"/>
      <c r="G3754" s="351"/>
      <c r="H3754" s="351"/>
      <c r="I3754" s="351"/>
    </row>
    <row r="3755" spans="2:9" x14ac:dyDescent="0.25">
      <c r="B3755" s="351"/>
      <c r="C3755" s="351"/>
      <c r="D3755" s="351"/>
      <c r="E3755" s="351"/>
      <c r="F3755" s="351"/>
      <c r="G3755" s="351"/>
      <c r="H3755" s="351"/>
      <c r="I3755" s="351"/>
    </row>
    <row r="3756" spans="2:9" x14ac:dyDescent="0.25">
      <c r="B3756" s="351"/>
      <c r="C3756" s="351"/>
      <c r="D3756" s="351"/>
      <c r="E3756" s="351"/>
      <c r="F3756" s="351"/>
      <c r="G3756" s="351"/>
      <c r="H3756" s="351"/>
      <c r="I3756" s="351"/>
    </row>
    <row r="3757" spans="2:9" x14ac:dyDescent="0.25">
      <c r="B3757" s="351"/>
      <c r="C3757" s="351"/>
      <c r="D3757" s="351"/>
      <c r="E3757" s="351"/>
      <c r="F3757" s="351"/>
      <c r="G3757" s="351"/>
      <c r="H3757" s="351"/>
      <c r="I3757" s="351"/>
    </row>
    <row r="3758" spans="2:9" x14ac:dyDescent="0.25">
      <c r="B3758" s="351"/>
      <c r="C3758" s="351"/>
      <c r="D3758" s="351"/>
      <c r="E3758" s="351"/>
      <c r="F3758" s="351"/>
      <c r="G3758" s="351"/>
      <c r="H3758" s="351"/>
      <c r="I3758" s="351"/>
    </row>
    <row r="3759" spans="2:9" x14ac:dyDescent="0.25">
      <c r="B3759" s="351"/>
      <c r="C3759" s="351"/>
      <c r="D3759" s="351"/>
      <c r="E3759" s="351"/>
      <c r="F3759" s="351"/>
      <c r="G3759" s="351"/>
      <c r="H3759" s="351"/>
      <c r="I3759" s="351"/>
    </row>
    <row r="3760" spans="2:9" x14ac:dyDescent="0.25">
      <c r="B3760" s="351"/>
      <c r="C3760" s="351"/>
      <c r="D3760" s="351"/>
      <c r="E3760" s="351"/>
      <c r="F3760" s="351"/>
      <c r="G3760" s="351"/>
      <c r="H3760" s="351"/>
      <c r="I3760" s="351"/>
    </row>
    <row r="3761" spans="2:9" x14ac:dyDescent="0.25">
      <c r="B3761" s="351"/>
      <c r="C3761" s="351"/>
      <c r="D3761" s="351"/>
      <c r="E3761" s="351"/>
      <c r="F3761" s="351"/>
      <c r="G3761" s="351"/>
      <c r="H3761" s="351"/>
      <c r="I3761" s="351"/>
    </row>
    <row r="3762" spans="2:9" x14ac:dyDescent="0.25">
      <c r="B3762" s="351"/>
      <c r="C3762" s="351"/>
      <c r="D3762" s="351"/>
      <c r="E3762" s="351"/>
      <c r="F3762" s="351"/>
      <c r="G3762" s="351"/>
      <c r="H3762" s="351"/>
      <c r="I3762" s="351"/>
    </row>
    <row r="3763" spans="2:9" x14ac:dyDescent="0.25">
      <c r="B3763" s="351"/>
      <c r="C3763" s="351"/>
      <c r="D3763" s="351"/>
      <c r="E3763" s="351"/>
      <c r="F3763" s="351"/>
      <c r="G3763" s="351"/>
      <c r="H3763" s="351"/>
      <c r="I3763" s="351"/>
    </row>
    <row r="3764" spans="2:9" x14ac:dyDescent="0.25">
      <c r="B3764" s="351"/>
      <c r="C3764" s="351"/>
      <c r="D3764" s="351"/>
      <c r="E3764" s="351"/>
      <c r="F3764" s="351"/>
      <c r="G3764" s="351"/>
      <c r="H3764" s="351"/>
      <c r="I3764" s="351"/>
    </row>
    <row r="3765" spans="2:9" x14ac:dyDescent="0.25">
      <c r="B3765" s="351"/>
      <c r="C3765" s="351"/>
      <c r="D3765" s="351"/>
      <c r="E3765" s="351"/>
      <c r="F3765" s="351"/>
      <c r="G3765" s="351"/>
      <c r="H3765" s="351"/>
      <c r="I3765" s="351"/>
    </row>
    <row r="3766" spans="2:9" x14ac:dyDescent="0.25">
      <c r="B3766" s="351"/>
      <c r="C3766" s="351"/>
      <c r="D3766" s="351"/>
      <c r="E3766" s="351"/>
      <c r="F3766" s="351"/>
      <c r="G3766" s="351"/>
      <c r="H3766" s="351"/>
      <c r="I3766" s="351"/>
    </row>
    <row r="3767" spans="2:9" x14ac:dyDescent="0.25">
      <c r="B3767" s="351"/>
      <c r="C3767" s="351"/>
      <c r="D3767" s="351"/>
      <c r="E3767" s="351"/>
      <c r="F3767" s="351"/>
      <c r="G3767" s="351"/>
      <c r="H3767" s="351"/>
      <c r="I3767" s="351"/>
    </row>
    <row r="3768" spans="2:9" x14ac:dyDescent="0.25">
      <c r="B3768" s="351"/>
      <c r="C3768" s="351"/>
      <c r="D3768" s="351"/>
      <c r="E3768" s="351"/>
      <c r="F3768" s="351"/>
      <c r="G3768" s="351"/>
      <c r="H3768" s="351"/>
      <c r="I3768" s="351"/>
    </row>
    <row r="3769" spans="2:9" x14ac:dyDescent="0.25">
      <c r="B3769" s="351"/>
      <c r="C3769" s="351"/>
      <c r="D3769" s="351"/>
      <c r="E3769" s="351"/>
      <c r="F3769" s="351"/>
      <c r="G3769" s="351"/>
      <c r="H3769" s="351"/>
      <c r="I3769" s="351"/>
    </row>
    <row r="3770" spans="2:9" x14ac:dyDescent="0.25">
      <c r="B3770" s="351"/>
      <c r="C3770" s="351"/>
      <c r="D3770" s="351"/>
      <c r="E3770" s="351"/>
      <c r="F3770" s="351"/>
      <c r="G3770" s="351"/>
      <c r="H3770" s="351"/>
      <c r="I3770" s="351"/>
    </row>
    <row r="3771" spans="2:9" x14ac:dyDescent="0.25">
      <c r="B3771" s="351"/>
      <c r="C3771" s="351"/>
      <c r="D3771" s="351"/>
      <c r="E3771" s="351"/>
      <c r="F3771" s="351"/>
      <c r="G3771" s="351"/>
      <c r="H3771" s="351"/>
      <c r="I3771" s="351"/>
    </row>
    <row r="3772" spans="2:9" x14ac:dyDescent="0.25">
      <c r="B3772" s="351"/>
      <c r="C3772" s="351"/>
      <c r="D3772" s="351"/>
      <c r="E3772" s="351"/>
      <c r="F3772" s="351"/>
      <c r="G3772" s="351"/>
      <c r="H3772" s="351"/>
      <c r="I3772" s="351"/>
    </row>
    <row r="3773" spans="2:9" x14ac:dyDescent="0.25">
      <c r="B3773" s="351"/>
      <c r="C3773" s="351"/>
      <c r="D3773" s="351"/>
      <c r="E3773" s="351"/>
      <c r="F3773" s="351"/>
      <c r="G3773" s="351"/>
      <c r="H3773" s="351"/>
      <c r="I3773" s="351"/>
    </row>
    <row r="3774" spans="2:9" x14ac:dyDescent="0.25">
      <c r="B3774" s="351"/>
      <c r="C3774" s="351"/>
      <c r="D3774" s="351"/>
      <c r="E3774" s="351"/>
      <c r="F3774" s="351"/>
      <c r="G3774" s="351"/>
      <c r="H3774" s="351"/>
      <c r="I3774" s="351"/>
    </row>
    <row r="3775" spans="2:9" x14ac:dyDescent="0.25">
      <c r="B3775" s="351"/>
      <c r="C3775" s="351"/>
      <c r="D3775" s="351"/>
      <c r="E3775" s="351"/>
      <c r="F3775" s="351"/>
      <c r="G3775" s="351"/>
      <c r="H3775" s="351"/>
      <c r="I3775" s="351"/>
    </row>
    <row r="3776" spans="2:9" x14ac:dyDescent="0.25">
      <c r="B3776" s="351"/>
      <c r="C3776" s="351"/>
      <c r="D3776" s="351"/>
      <c r="E3776" s="351"/>
      <c r="F3776" s="351"/>
      <c r="G3776" s="351"/>
      <c r="H3776" s="351"/>
      <c r="I3776" s="351"/>
    </row>
    <row r="3777" spans="2:9" x14ac:dyDescent="0.25">
      <c r="B3777" s="351"/>
      <c r="C3777" s="351"/>
      <c r="D3777" s="351"/>
      <c r="E3777" s="351"/>
      <c r="F3777" s="351"/>
      <c r="G3777" s="351"/>
      <c r="H3777" s="351"/>
      <c r="I3777" s="351"/>
    </row>
    <row r="3778" spans="2:9" x14ac:dyDescent="0.25">
      <c r="B3778" s="351"/>
      <c r="C3778" s="351"/>
      <c r="D3778" s="351"/>
      <c r="E3778" s="351"/>
      <c r="F3778" s="351"/>
      <c r="G3778" s="351"/>
      <c r="H3778" s="351"/>
      <c r="I3778" s="351"/>
    </row>
    <row r="3779" spans="2:9" x14ac:dyDescent="0.25">
      <c r="B3779" s="351"/>
      <c r="C3779" s="351"/>
      <c r="D3779" s="351"/>
      <c r="E3779" s="351"/>
      <c r="F3779" s="351"/>
      <c r="G3779" s="351"/>
      <c r="H3779" s="351"/>
      <c r="I3779" s="351"/>
    </row>
    <row r="3780" spans="2:9" x14ac:dyDescent="0.25">
      <c r="B3780" s="351"/>
      <c r="C3780" s="351"/>
      <c r="D3780" s="351"/>
      <c r="E3780" s="351"/>
      <c r="F3780" s="351"/>
      <c r="G3780" s="351"/>
      <c r="H3780" s="351"/>
      <c r="I3780" s="351"/>
    </row>
    <row r="3781" spans="2:9" x14ac:dyDescent="0.25">
      <c r="B3781" s="351"/>
      <c r="C3781" s="351"/>
      <c r="D3781" s="351"/>
      <c r="E3781" s="351"/>
      <c r="F3781" s="351"/>
      <c r="G3781" s="351"/>
      <c r="H3781" s="351"/>
      <c r="I3781" s="351"/>
    </row>
    <row r="3782" spans="2:9" x14ac:dyDescent="0.25">
      <c r="B3782" s="351"/>
      <c r="C3782" s="351"/>
      <c r="D3782" s="351"/>
      <c r="E3782" s="351"/>
      <c r="F3782" s="351"/>
      <c r="G3782" s="351"/>
      <c r="H3782" s="351"/>
      <c r="I3782" s="351"/>
    </row>
    <row r="3783" spans="2:9" x14ac:dyDescent="0.25">
      <c r="B3783" s="351"/>
      <c r="C3783" s="351"/>
      <c r="D3783" s="351"/>
      <c r="E3783" s="351"/>
      <c r="F3783" s="351"/>
      <c r="G3783" s="351"/>
      <c r="H3783" s="351"/>
      <c r="I3783" s="351"/>
    </row>
    <row r="3784" spans="2:9" x14ac:dyDescent="0.25">
      <c r="B3784" s="351"/>
      <c r="C3784" s="351"/>
      <c r="D3784" s="351"/>
      <c r="E3784" s="351"/>
      <c r="F3784" s="351"/>
      <c r="G3784" s="351"/>
      <c r="H3784" s="351"/>
      <c r="I3784" s="351"/>
    </row>
    <row r="3785" spans="2:9" x14ac:dyDescent="0.25">
      <c r="B3785" s="351"/>
      <c r="C3785" s="351"/>
      <c r="D3785" s="351"/>
      <c r="E3785" s="351"/>
      <c r="F3785" s="351"/>
      <c r="G3785" s="351"/>
      <c r="H3785" s="351"/>
      <c r="I3785" s="351"/>
    </row>
    <row r="3786" spans="2:9" x14ac:dyDescent="0.25">
      <c r="B3786" s="351"/>
      <c r="C3786" s="351"/>
      <c r="D3786" s="351"/>
      <c r="E3786" s="351"/>
      <c r="F3786" s="351"/>
      <c r="G3786" s="351"/>
      <c r="H3786" s="351"/>
      <c r="I3786" s="351"/>
    </row>
    <row r="3787" spans="2:9" x14ac:dyDescent="0.25">
      <c r="B3787" s="351"/>
      <c r="C3787" s="351"/>
      <c r="D3787" s="351"/>
      <c r="E3787" s="351"/>
      <c r="F3787" s="351"/>
      <c r="G3787" s="351"/>
      <c r="H3787" s="351"/>
      <c r="I3787" s="351"/>
    </row>
    <row r="3788" spans="2:9" x14ac:dyDescent="0.25">
      <c r="B3788" s="351"/>
      <c r="C3788" s="351"/>
      <c r="D3788" s="351"/>
      <c r="E3788" s="351"/>
      <c r="F3788" s="351"/>
      <c r="G3788" s="351"/>
      <c r="H3788" s="351"/>
      <c r="I3788" s="351"/>
    </row>
    <row r="3789" spans="2:9" x14ac:dyDescent="0.25">
      <c r="B3789" s="351"/>
      <c r="C3789" s="351"/>
      <c r="D3789" s="351"/>
      <c r="E3789" s="351"/>
      <c r="F3789" s="351"/>
      <c r="G3789" s="351"/>
      <c r="H3789" s="351"/>
      <c r="I3789" s="351"/>
    </row>
    <row r="3790" spans="2:9" x14ac:dyDescent="0.25">
      <c r="B3790" s="351"/>
      <c r="C3790" s="351"/>
      <c r="D3790" s="351"/>
      <c r="E3790" s="351"/>
      <c r="F3790" s="351"/>
      <c r="G3790" s="351"/>
      <c r="H3790" s="351"/>
      <c r="I3790" s="351"/>
    </row>
    <row r="3791" spans="2:9" x14ac:dyDescent="0.25">
      <c r="B3791" s="351"/>
      <c r="C3791" s="351"/>
      <c r="D3791" s="351"/>
      <c r="E3791" s="351"/>
      <c r="F3791" s="351"/>
      <c r="G3791" s="351"/>
      <c r="H3791" s="351"/>
      <c r="I3791" s="351"/>
    </row>
    <row r="3792" spans="2:9" x14ac:dyDescent="0.25">
      <c r="B3792" s="351"/>
      <c r="C3792" s="351"/>
      <c r="D3792" s="351"/>
      <c r="E3792" s="351"/>
      <c r="F3792" s="351"/>
      <c r="G3792" s="351"/>
      <c r="H3792" s="351"/>
      <c r="I3792" s="351"/>
    </row>
    <row r="3793" spans="2:9" x14ac:dyDescent="0.25">
      <c r="B3793" s="351"/>
      <c r="C3793" s="351"/>
      <c r="D3793" s="351"/>
      <c r="E3793" s="351"/>
      <c r="F3793" s="351"/>
      <c r="G3793" s="351"/>
      <c r="H3793" s="351"/>
      <c r="I3793" s="351"/>
    </row>
    <row r="3794" spans="2:9" x14ac:dyDescent="0.25">
      <c r="B3794" s="351"/>
      <c r="C3794" s="351"/>
      <c r="D3794" s="351"/>
      <c r="E3794" s="351"/>
      <c r="F3794" s="351"/>
      <c r="G3794" s="351"/>
      <c r="H3794" s="351"/>
      <c r="I3794" s="351"/>
    </row>
    <row r="3795" spans="2:9" x14ac:dyDescent="0.25">
      <c r="B3795" s="351"/>
      <c r="C3795" s="351"/>
      <c r="D3795" s="351"/>
      <c r="E3795" s="351"/>
      <c r="F3795" s="351"/>
      <c r="G3795" s="351"/>
      <c r="H3795" s="351"/>
      <c r="I3795" s="351"/>
    </row>
    <row r="3796" spans="2:9" x14ac:dyDescent="0.25">
      <c r="B3796" s="351"/>
      <c r="C3796" s="351"/>
      <c r="D3796" s="351"/>
      <c r="E3796" s="351"/>
      <c r="F3796" s="351"/>
      <c r="G3796" s="351"/>
      <c r="H3796" s="351"/>
      <c r="I3796" s="351"/>
    </row>
    <row r="3797" spans="2:9" x14ac:dyDescent="0.25">
      <c r="B3797" s="351"/>
      <c r="C3797" s="351"/>
      <c r="D3797" s="351"/>
      <c r="E3797" s="351"/>
      <c r="F3797" s="351"/>
      <c r="G3797" s="351"/>
      <c r="H3797" s="351"/>
      <c r="I3797" s="351"/>
    </row>
    <row r="3798" spans="2:9" x14ac:dyDescent="0.25">
      <c r="B3798" s="351"/>
      <c r="C3798" s="351"/>
      <c r="D3798" s="351"/>
      <c r="E3798" s="351"/>
      <c r="F3798" s="351"/>
      <c r="G3798" s="351"/>
      <c r="H3798" s="351"/>
      <c r="I3798" s="351"/>
    </row>
    <row r="3799" spans="2:9" x14ac:dyDescent="0.25">
      <c r="B3799" s="351"/>
      <c r="C3799" s="351"/>
      <c r="D3799" s="351"/>
      <c r="E3799" s="351"/>
      <c r="F3799" s="351"/>
      <c r="G3799" s="351"/>
      <c r="H3799" s="351"/>
      <c r="I3799" s="351"/>
    </row>
    <row r="3800" spans="2:9" x14ac:dyDescent="0.25">
      <c r="B3800" s="351"/>
      <c r="C3800" s="351"/>
      <c r="D3800" s="351"/>
      <c r="E3800" s="351"/>
      <c r="F3800" s="351"/>
      <c r="G3800" s="351"/>
      <c r="H3800" s="351"/>
      <c r="I3800" s="351"/>
    </row>
    <row r="3801" spans="2:9" x14ac:dyDescent="0.25">
      <c r="B3801" s="351"/>
      <c r="C3801" s="351"/>
      <c r="D3801" s="351"/>
      <c r="E3801" s="351"/>
      <c r="F3801" s="351"/>
      <c r="G3801" s="351"/>
      <c r="H3801" s="351"/>
      <c r="I3801" s="351"/>
    </row>
    <row r="3802" spans="2:9" x14ac:dyDescent="0.25">
      <c r="B3802" s="351"/>
      <c r="C3802" s="351"/>
      <c r="D3802" s="351"/>
      <c r="E3802" s="351"/>
      <c r="F3802" s="351"/>
      <c r="G3802" s="351"/>
      <c r="H3802" s="351"/>
      <c r="I3802" s="351"/>
    </row>
    <row r="3803" spans="2:9" x14ac:dyDescent="0.25">
      <c r="B3803" s="351"/>
      <c r="C3803" s="351"/>
      <c r="D3803" s="351"/>
      <c r="E3803" s="351"/>
      <c r="F3803" s="351"/>
      <c r="G3803" s="351"/>
      <c r="H3803" s="351"/>
      <c r="I3803" s="351"/>
    </row>
    <row r="3804" spans="2:9" x14ac:dyDescent="0.25">
      <c r="B3804" s="351"/>
      <c r="C3804" s="351"/>
      <c r="D3804" s="351"/>
      <c r="E3804" s="351"/>
      <c r="F3804" s="351"/>
      <c r="G3804" s="351"/>
      <c r="H3804" s="351"/>
      <c r="I3804" s="351"/>
    </row>
    <row r="3805" spans="2:9" x14ac:dyDescent="0.25">
      <c r="B3805" s="351"/>
      <c r="C3805" s="351"/>
      <c r="D3805" s="351"/>
      <c r="E3805" s="351"/>
      <c r="F3805" s="351"/>
      <c r="G3805" s="351"/>
      <c r="H3805" s="351"/>
      <c r="I3805" s="351"/>
    </row>
    <row r="3806" spans="2:9" x14ac:dyDescent="0.25">
      <c r="B3806" s="351"/>
      <c r="C3806" s="351"/>
      <c r="D3806" s="351"/>
      <c r="E3806" s="351"/>
      <c r="F3806" s="351"/>
      <c r="G3806" s="351"/>
      <c r="H3806" s="351"/>
      <c r="I3806" s="351"/>
    </row>
    <row r="3807" spans="2:9" x14ac:dyDescent="0.25">
      <c r="B3807" s="351"/>
      <c r="C3807" s="351"/>
      <c r="D3807" s="351"/>
      <c r="E3807" s="351"/>
      <c r="F3807" s="351"/>
      <c r="G3807" s="351"/>
      <c r="H3807" s="351"/>
      <c r="I3807" s="351"/>
    </row>
    <row r="3808" spans="2:9" x14ac:dyDescent="0.25">
      <c r="B3808" s="351"/>
      <c r="C3808" s="351"/>
      <c r="D3808" s="351"/>
      <c r="E3808" s="351"/>
      <c r="F3808" s="351"/>
      <c r="G3808" s="351"/>
      <c r="H3808" s="351"/>
      <c r="I3808" s="351"/>
    </row>
    <row r="3809" spans="2:9" x14ac:dyDescent="0.25">
      <c r="B3809" s="351"/>
      <c r="C3809" s="351"/>
      <c r="D3809" s="351"/>
      <c r="E3809" s="351"/>
      <c r="F3809" s="351"/>
      <c r="G3809" s="351"/>
      <c r="H3809" s="351"/>
      <c r="I3809" s="351"/>
    </row>
    <row r="3810" spans="2:9" x14ac:dyDescent="0.25">
      <c r="B3810" s="351"/>
      <c r="C3810" s="351"/>
      <c r="D3810" s="351"/>
      <c r="E3810" s="351"/>
      <c r="F3810" s="351"/>
      <c r="G3810" s="351"/>
      <c r="H3810" s="351"/>
      <c r="I3810" s="351"/>
    </row>
    <row r="3811" spans="2:9" x14ac:dyDescent="0.25">
      <c r="B3811" s="351"/>
      <c r="C3811" s="351"/>
      <c r="D3811" s="351"/>
      <c r="E3811" s="351"/>
      <c r="F3811" s="351"/>
      <c r="G3811" s="351"/>
      <c r="H3811" s="351"/>
      <c r="I3811" s="351"/>
    </row>
    <row r="3812" spans="2:9" x14ac:dyDescent="0.25">
      <c r="B3812" s="351"/>
      <c r="C3812" s="351"/>
      <c r="D3812" s="351"/>
      <c r="E3812" s="351"/>
      <c r="F3812" s="351"/>
      <c r="G3812" s="351"/>
      <c r="H3812" s="351"/>
      <c r="I3812" s="351"/>
    </row>
    <row r="3813" spans="2:9" x14ac:dyDescent="0.25">
      <c r="B3813" s="351"/>
      <c r="C3813" s="351"/>
      <c r="D3813" s="351"/>
      <c r="E3813" s="351"/>
      <c r="F3813" s="351"/>
      <c r="G3813" s="351"/>
      <c r="H3813" s="351"/>
      <c r="I3813" s="351"/>
    </row>
    <row r="3814" spans="2:9" x14ac:dyDescent="0.25">
      <c r="B3814" s="351"/>
      <c r="C3814" s="351"/>
      <c r="D3814" s="351"/>
      <c r="E3814" s="351"/>
      <c r="F3814" s="351"/>
      <c r="G3814" s="351"/>
      <c r="H3814" s="351"/>
      <c r="I3814" s="351"/>
    </row>
    <row r="3815" spans="2:9" x14ac:dyDescent="0.25">
      <c r="B3815" s="351"/>
      <c r="C3815" s="351"/>
      <c r="D3815" s="351"/>
      <c r="E3815" s="351"/>
      <c r="F3815" s="351"/>
      <c r="G3815" s="351"/>
      <c r="H3815" s="351"/>
      <c r="I3815" s="351"/>
    </row>
    <row r="3816" spans="2:9" x14ac:dyDescent="0.25">
      <c r="B3816" s="351"/>
      <c r="C3816" s="351"/>
      <c r="D3816" s="351"/>
      <c r="E3816" s="351"/>
      <c r="F3816" s="351"/>
      <c r="G3816" s="351"/>
      <c r="H3816" s="351"/>
      <c r="I3816" s="351"/>
    </row>
    <row r="3817" spans="2:9" x14ac:dyDescent="0.25">
      <c r="B3817" s="351"/>
      <c r="C3817" s="351"/>
      <c r="D3817" s="351"/>
      <c r="E3817" s="351"/>
      <c r="F3817" s="351"/>
      <c r="G3817" s="351"/>
      <c r="H3817" s="351"/>
      <c r="I3817" s="351"/>
    </row>
    <row r="3818" spans="2:9" x14ac:dyDescent="0.25">
      <c r="B3818" s="351"/>
      <c r="C3818" s="351"/>
      <c r="D3818" s="351"/>
      <c r="E3818" s="351"/>
      <c r="F3818" s="351"/>
      <c r="G3818" s="351"/>
      <c r="H3818" s="351"/>
      <c r="I3818" s="351"/>
    </row>
    <row r="3819" spans="2:9" x14ac:dyDescent="0.25">
      <c r="B3819" s="351"/>
      <c r="C3819" s="351"/>
      <c r="D3819" s="351"/>
      <c r="E3819" s="351"/>
      <c r="F3819" s="351"/>
      <c r="G3819" s="351"/>
      <c r="H3819" s="351"/>
      <c r="I3819" s="351"/>
    </row>
    <row r="3820" spans="2:9" x14ac:dyDescent="0.25">
      <c r="B3820" s="351"/>
      <c r="C3820" s="351"/>
      <c r="D3820" s="351"/>
      <c r="E3820" s="351"/>
      <c r="F3820" s="351"/>
      <c r="G3820" s="351"/>
      <c r="H3820" s="351"/>
      <c r="I3820" s="351"/>
    </row>
    <row r="3821" spans="2:9" x14ac:dyDescent="0.25">
      <c r="B3821" s="351"/>
      <c r="C3821" s="351"/>
      <c r="D3821" s="351"/>
      <c r="E3821" s="351"/>
      <c r="F3821" s="351"/>
      <c r="G3821" s="351"/>
      <c r="H3821" s="351"/>
      <c r="I3821" s="351"/>
    </row>
    <row r="3822" spans="2:9" x14ac:dyDescent="0.25">
      <c r="B3822" s="351"/>
      <c r="C3822" s="351"/>
      <c r="D3822" s="351"/>
      <c r="E3822" s="351"/>
      <c r="F3822" s="351"/>
      <c r="G3822" s="351"/>
      <c r="H3822" s="351"/>
      <c r="I3822" s="351"/>
    </row>
    <row r="3823" spans="2:9" x14ac:dyDescent="0.25">
      <c r="B3823" s="351"/>
      <c r="C3823" s="351"/>
      <c r="D3823" s="351"/>
      <c r="E3823" s="351"/>
      <c r="F3823" s="351"/>
      <c r="G3823" s="351"/>
      <c r="H3823" s="351"/>
      <c r="I3823" s="351"/>
    </row>
    <row r="3824" spans="2:9" x14ac:dyDescent="0.25">
      <c r="B3824" s="351"/>
      <c r="C3824" s="351"/>
      <c r="D3824" s="351"/>
      <c r="E3824" s="351"/>
      <c r="F3824" s="351"/>
      <c r="G3824" s="351"/>
      <c r="H3824" s="351"/>
      <c r="I3824" s="351"/>
    </row>
    <row r="3825" spans="2:9" x14ac:dyDescent="0.25">
      <c r="B3825" s="351"/>
      <c r="C3825" s="351"/>
      <c r="D3825" s="351"/>
      <c r="E3825" s="351"/>
      <c r="F3825" s="351"/>
      <c r="G3825" s="351"/>
      <c r="H3825" s="351"/>
      <c r="I3825" s="351"/>
    </row>
    <row r="3826" spans="2:9" x14ac:dyDescent="0.25">
      <c r="B3826" s="351"/>
      <c r="C3826" s="351"/>
      <c r="D3826" s="351"/>
      <c r="E3826" s="351"/>
      <c r="F3826" s="351"/>
      <c r="G3826" s="351"/>
      <c r="H3826" s="351"/>
      <c r="I3826" s="351"/>
    </row>
    <row r="3827" spans="2:9" x14ac:dyDescent="0.25">
      <c r="B3827" s="351"/>
      <c r="C3827" s="351"/>
      <c r="D3827" s="351"/>
      <c r="E3827" s="351"/>
      <c r="F3827" s="351"/>
      <c r="G3827" s="351"/>
      <c r="H3827" s="351"/>
      <c r="I3827" s="351"/>
    </row>
    <row r="3828" spans="2:9" x14ac:dyDescent="0.25">
      <c r="B3828" s="351"/>
      <c r="C3828" s="351"/>
      <c r="D3828" s="351"/>
      <c r="E3828" s="351"/>
      <c r="F3828" s="351"/>
      <c r="G3828" s="351"/>
      <c r="H3828" s="351"/>
      <c r="I3828" s="351"/>
    </row>
    <row r="3829" spans="2:9" x14ac:dyDescent="0.25">
      <c r="B3829" s="351"/>
      <c r="C3829" s="351"/>
      <c r="D3829" s="351"/>
      <c r="E3829" s="351"/>
      <c r="F3829" s="351"/>
      <c r="G3829" s="351"/>
      <c r="H3829" s="351"/>
      <c r="I3829" s="351"/>
    </row>
    <row r="3830" spans="2:9" x14ac:dyDescent="0.25">
      <c r="B3830" s="351"/>
      <c r="C3830" s="351"/>
      <c r="D3830" s="351"/>
      <c r="E3830" s="351"/>
      <c r="F3830" s="351"/>
      <c r="G3830" s="351"/>
      <c r="H3830" s="351"/>
      <c r="I3830" s="351"/>
    </row>
    <row r="3831" spans="2:9" x14ac:dyDescent="0.25">
      <c r="B3831" s="351"/>
      <c r="C3831" s="351"/>
      <c r="D3831" s="351"/>
      <c r="E3831" s="351"/>
      <c r="F3831" s="351"/>
      <c r="G3831" s="351"/>
      <c r="H3831" s="351"/>
      <c r="I3831" s="351"/>
    </row>
    <row r="3832" spans="2:9" x14ac:dyDescent="0.25">
      <c r="B3832" s="351"/>
      <c r="C3832" s="351"/>
      <c r="D3832" s="351"/>
      <c r="E3832" s="351"/>
      <c r="F3832" s="351"/>
      <c r="G3832" s="351"/>
      <c r="H3832" s="351"/>
      <c r="I3832" s="351"/>
    </row>
    <row r="3833" spans="2:9" x14ac:dyDescent="0.25">
      <c r="B3833" s="351"/>
      <c r="C3833" s="351"/>
      <c r="D3833" s="351"/>
      <c r="E3833" s="351"/>
      <c r="F3833" s="351"/>
      <c r="G3833" s="351"/>
      <c r="H3833" s="351"/>
      <c r="I3833" s="351"/>
    </row>
    <row r="3834" spans="2:9" x14ac:dyDescent="0.25">
      <c r="B3834" s="351"/>
      <c r="C3834" s="351"/>
      <c r="D3834" s="351"/>
      <c r="E3834" s="351"/>
      <c r="F3834" s="351"/>
      <c r="G3834" s="351"/>
      <c r="H3834" s="351"/>
      <c r="I3834" s="351"/>
    </row>
    <row r="3835" spans="2:9" x14ac:dyDescent="0.25">
      <c r="B3835" s="351"/>
      <c r="C3835" s="351"/>
      <c r="D3835" s="351"/>
      <c r="E3835" s="351"/>
      <c r="F3835" s="351"/>
      <c r="G3835" s="351"/>
      <c r="H3835" s="351"/>
      <c r="I3835" s="351"/>
    </row>
    <row r="3836" spans="2:9" x14ac:dyDescent="0.25">
      <c r="B3836" s="351"/>
      <c r="C3836" s="351"/>
      <c r="D3836" s="351"/>
      <c r="E3836" s="351"/>
      <c r="F3836" s="351"/>
      <c r="G3836" s="351"/>
      <c r="H3836" s="351"/>
      <c r="I3836" s="351"/>
    </row>
    <row r="3837" spans="2:9" x14ac:dyDescent="0.25">
      <c r="B3837" s="351"/>
      <c r="C3837" s="351"/>
      <c r="D3837" s="351"/>
      <c r="E3837" s="351"/>
      <c r="F3837" s="351"/>
      <c r="G3837" s="351"/>
      <c r="H3837" s="351"/>
      <c r="I3837" s="351"/>
    </row>
    <row r="3838" spans="2:9" x14ac:dyDescent="0.25">
      <c r="B3838" s="351"/>
      <c r="C3838" s="351"/>
      <c r="D3838" s="351"/>
      <c r="E3838" s="351"/>
      <c r="F3838" s="351"/>
      <c r="G3838" s="351"/>
      <c r="H3838" s="351"/>
      <c r="I3838" s="351"/>
    </row>
    <row r="3839" spans="2:9" x14ac:dyDescent="0.25">
      <c r="B3839" s="351"/>
      <c r="C3839" s="351"/>
      <c r="D3839" s="351"/>
      <c r="E3839" s="351"/>
      <c r="F3839" s="351"/>
      <c r="G3839" s="351"/>
      <c r="H3839" s="351"/>
      <c r="I3839" s="351"/>
    </row>
    <row r="3840" spans="2:9" x14ac:dyDescent="0.25">
      <c r="B3840" s="351"/>
      <c r="C3840" s="351"/>
      <c r="D3840" s="351"/>
      <c r="E3840" s="351"/>
      <c r="F3840" s="351"/>
      <c r="G3840" s="351"/>
      <c r="H3840" s="351"/>
      <c r="I3840" s="351"/>
    </row>
    <row r="3841" spans="2:9" x14ac:dyDescent="0.25">
      <c r="B3841" s="351"/>
      <c r="C3841" s="351"/>
      <c r="D3841" s="351"/>
      <c r="E3841" s="351"/>
      <c r="F3841" s="351"/>
      <c r="G3841" s="351"/>
      <c r="H3841" s="351"/>
      <c r="I3841" s="351"/>
    </row>
    <row r="3842" spans="2:9" x14ac:dyDescent="0.25">
      <c r="B3842" s="351"/>
      <c r="C3842" s="351"/>
      <c r="D3842" s="351"/>
      <c r="E3842" s="351"/>
      <c r="F3842" s="351"/>
      <c r="G3842" s="351"/>
      <c r="H3842" s="351"/>
      <c r="I3842" s="351"/>
    </row>
    <row r="3843" spans="2:9" x14ac:dyDescent="0.25">
      <c r="B3843" s="351"/>
      <c r="C3843" s="351"/>
      <c r="D3843" s="351"/>
      <c r="E3843" s="351"/>
      <c r="F3843" s="351"/>
      <c r="G3843" s="351"/>
      <c r="H3843" s="351"/>
      <c r="I3843" s="351"/>
    </row>
    <row r="3844" spans="2:9" x14ac:dyDescent="0.25">
      <c r="B3844" s="351"/>
      <c r="C3844" s="351"/>
      <c r="D3844" s="351"/>
      <c r="E3844" s="351"/>
      <c r="F3844" s="351"/>
      <c r="G3844" s="351"/>
      <c r="H3844" s="351"/>
      <c r="I3844" s="351"/>
    </row>
    <row r="3845" spans="2:9" x14ac:dyDescent="0.25">
      <c r="B3845" s="351"/>
      <c r="C3845" s="351"/>
      <c r="D3845" s="351"/>
      <c r="E3845" s="351"/>
      <c r="F3845" s="351"/>
      <c r="G3845" s="351"/>
      <c r="H3845" s="351"/>
      <c r="I3845" s="351"/>
    </row>
    <row r="3846" spans="2:9" x14ac:dyDescent="0.25">
      <c r="B3846" s="351"/>
      <c r="C3846" s="351"/>
      <c r="D3846" s="351"/>
      <c r="E3846" s="351"/>
      <c r="F3846" s="351"/>
      <c r="G3846" s="351"/>
      <c r="H3846" s="351"/>
      <c r="I3846" s="351"/>
    </row>
    <row r="3847" spans="2:9" x14ac:dyDescent="0.25">
      <c r="B3847" s="351"/>
      <c r="C3847" s="351"/>
      <c r="D3847" s="351"/>
      <c r="E3847" s="351"/>
      <c r="F3847" s="351"/>
      <c r="G3847" s="351"/>
      <c r="H3847" s="351"/>
      <c r="I3847" s="351"/>
    </row>
    <row r="3848" spans="2:9" x14ac:dyDescent="0.25">
      <c r="B3848" s="351"/>
      <c r="C3848" s="351"/>
      <c r="D3848" s="351"/>
      <c r="E3848" s="351"/>
      <c r="F3848" s="351"/>
      <c r="G3848" s="351"/>
      <c r="H3848" s="351"/>
      <c r="I3848" s="351"/>
    </row>
    <row r="3849" spans="2:9" x14ac:dyDescent="0.25">
      <c r="B3849" s="351"/>
      <c r="C3849" s="351"/>
      <c r="D3849" s="351"/>
      <c r="E3849" s="351"/>
      <c r="F3849" s="351"/>
      <c r="G3849" s="351"/>
      <c r="H3849" s="351"/>
      <c r="I3849" s="351"/>
    </row>
    <row r="3850" spans="2:9" x14ac:dyDescent="0.25">
      <c r="B3850" s="351"/>
      <c r="C3850" s="351"/>
      <c r="D3850" s="351"/>
      <c r="E3850" s="351"/>
      <c r="F3850" s="351"/>
      <c r="G3850" s="351"/>
      <c r="H3850" s="351"/>
      <c r="I3850" s="351"/>
    </row>
    <row r="3851" spans="2:9" x14ac:dyDescent="0.25">
      <c r="B3851" s="351"/>
      <c r="C3851" s="351"/>
      <c r="D3851" s="351"/>
      <c r="E3851" s="351"/>
      <c r="F3851" s="351"/>
      <c r="G3851" s="351"/>
      <c r="H3851" s="351"/>
      <c r="I3851" s="351"/>
    </row>
    <row r="3852" spans="2:9" x14ac:dyDescent="0.25">
      <c r="B3852" s="351"/>
      <c r="C3852" s="351"/>
      <c r="D3852" s="351"/>
      <c r="E3852" s="351"/>
      <c r="F3852" s="351"/>
      <c r="G3852" s="351"/>
      <c r="H3852" s="351"/>
      <c r="I3852" s="351"/>
    </row>
    <row r="3853" spans="2:9" x14ac:dyDescent="0.25">
      <c r="B3853" s="351"/>
      <c r="C3853" s="351"/>
      <c r="D3853" s="351"/>
      <c r="E3853" s="351"/>
      <c r="F3853" s="351"/>
      <c r="G3853" s="351"/>
      <c r="H3853" s="351"/>
      <c r="I3853" s="351"/>
    </row>
    <row r="3854" spans="2:9" x14ac:dyDescent="0.25">
      <c r="B3854" s="351"/>
      <c r="C3854" s="351"/>
      <c r="D3854" s="351"/>
      <c r="E3854" s="351"/>
      <c r="F3854" s="351"/>
      <c r="G3854" s="351"/>
      <c r="H3854" s="351"/>
      <c r="I3854" s="351"/>
    </row>
    <row r="3855" spans="2:9" x14ac:dyDescent="0.25">
      <c r="B3855" s="351"/>
      <c r="C3855" s="351"/>
      <c r="D3855" s="351"/>
      <c r="E3855" s="351"/>
      <c r="F3855" s="351"/>
      <c r="G3855" s="351"/>
      <c r="H3855" s="351"/>
      <c r="I3855" s="351"/>
    </row>
    <row r="3856" spans="2:9" x14ac:dyDescent="0.25">
      <c r="B3856" s="351"/>
      <c r="C3856" s="351"/>
      <c r="D3856" s="351"/>
      <c r="E3856" s="351"/>
      <c r="F3856" s="351"/>
      <c r="G3856" s="351"/>
      <c r="H3856" s="351"/>
      <c r="I3856" s="351"/>
    </row>
    <row r="3857" spans="2:9" x14ac:dyDescent="0.25">
      <c r="B3857" s="351"/>
      <c r="C3857" s="351"/>
      <c r="D3857" s="351"/>
      <c r="E3857" s="351"/>
      <c r="F3857" s="351"/>
      <c r="G3857" s="351"/>
      <c r="H3857" s="351"/>
      <c r="I3857" s="351"/>
    </row>
    <row r="3858" spans="2:9" x14ac:dyDescent="0.25">
      <c r="B3858" s="351"/>
      <c r="C3858" s="351"/>
      <c r="D3858" s="351"/>
      <c r="E3858" s="351"/>
      <c r="F3858" s="351"/>
      <c r="G3858" s="351"/>
      <c r="H3858" s="351"/>
      <c r="I3858" s="351"/>
    </row>
    <row r="3859" spans="2:9" x14ac:dyDescent="0.25">
      <c r="B3859" s="351"/>
      <c r="C3859" s="351"/>
      <c r="D3859" s="351"/>
      <c r="E3859" s="351"/>
      <c r="F3859" s="351"/>
      <c r="G3859" s="351"/>
      <c r="H3859" s="351"/>
      <c r="I3859" s="351"/>
    </row>
    <row r="3860" spans="2:9" x14ac:dyDescent="0.25">
      <c r="B3860" s="351"/>
      <c r="C3860" s="351"/>
      <c r="D3860" s="351"/>
      <c r="E3860" s="351"/>
      <c r="F3860" s="351"/>
      <c r="G3860" s="351"/>
      <c r="H3860" s="351"/>
      <c r="I3860" s="351"/>
    </row>
    <row r="3861" spans="2:9" x14ac:dyDescent="0.25">
      <c r="B3861" s="351"/>
      <c r="C3861" s="351"/>
      <c r="D3861" s="351"/>
      <c r="E3861" s="351"/>
      <c r="F3861" s="351"/>
      <c r="G3861" s="351"/>
      <c r="H3861" s="351"/>
      <c r="I3861" s="351"/>
    </row>
    <row r="3862" spans="2:9" x14ac:dyDescent="0.25">
      <c r="B3862" s="351"/>
      <c r="C3862" s="351"/>
      <c r="D3862" s="351"/>
      <c r="E3862" s="351"/>
      <c r="F3862" s="351"/>
      <c r="G3862" s="351"/>
      <c r="H3862" s="351"/>
      <c r="I3862" s="351"/>
    </row>
    <row r="3863" spans="2:9" x14ac:dyDescent="0.25">
      <c r="B3863" s="351"/>
      <c r="C3863" s="351"/>
      <c r="D3863" s="351"/>
      <c r="E3863" s="351"/>
      <c r="F3863" s="351"/>
      <c r="G3863" s="351"/>
      <c r="H3863" s="351"/>
      <c r="I3863" s="351"/>
    </row>
    <row r="3864" spans="2:9" x14ac:dyDescent="0.25">
      <c r="B3864" s="351"/>
      <c r="C3864" s="351"/>
      <c r="D3864" s="351"/>
      <c r="E3864" s="351"/>
      <c r="F3864" s="351"/>
      <c r="G3864" s="351"/>
      <c r="H3864" s="351"/>
      <c r="I3864" s="351"/>
    </row>
    <row r="3865" spans="2:9" x14ac:dyDescent="0.25">
      <c r="B3865" s="351"/>
      <c r="C3865" s="351"/>
      <c r="D3865" s="351"/>
      <c r="E3865" s="351"/>
      <c r="F3865" s="351"/>
      <c r="G3865" s="351"/>
      <c r="H3865" s="351"/>
      <c r="I3865" s="351"/>
    </row>
    <row r="3866" spans="2:9" x14ac:dyDescent="0.25">
      <c r="B3866" s="351"/>
      <c r="C3866" s="351"/>
      <c r="D3866" s="351"/>
      <c r="E3866" s="351"/>
      <c r="F3866" s="351"/>
      <c r="G3866" s="351"/>
      <c r="H3866" s="351"/>
      <c r="I3866" s="351"/>
    </row>
    <row r="3867" spans="2:9" x14ac:dyDescent="0.25">
      <c r="B3867" s="351"/>
      <c r="C3867" s="351"/>
      <c r="D3867" s="351"/>
      <c r="E3867" s="351"/>
      <c r="F3867" s="351"/>
      <c r="G3867" s="351"/>
      <c r="H3867" s="351"/>
      <c r="I3867" s="351"/>
    </row>
    <row r="3868" spans="2:9" x14ac:dyDescent="0.25">
      <c r="B3868" s="351"/>
      <c r="C3868" s="351"/>
      <c r="D3868" s="351"/>
      <c r="E3868" s="351"/>
      <c r="F3868" s="351"/>
      <c r="G3868" s="351"/>
      <c r="H3868" s="351"/>
      <c r="I3868" s="351"/>
    </row>
    <row r="3869" spans="2:9" x14ac:dyDescent="0.25">
      <c r="B3869" s="351"/>
      <c r="C3869" s="351"/>
      <c r="D3869" s="351"/>
      <c r="E3869" s="351"/>
      <c r="F3869" s="351"/>
      <c r="G3869" s="351"/>
      <c r="H3869" s="351"/>
      <c r="I3869" s="351"/>
    </row>
    <row r="3870" spans="2:9" x14ac:dyDescent="0.25">
      <c r="B3870" s="351"/>
      <c r="C3870" s="351"/>
      <c r="D3870" s="351"/>
      <c r="E3870" s="351"/>
      <c r="F3870" s="351"/>
      <c r="G3870" s="351"/>
      <c r="H3870" s="351"/>
      <c r="I3870" s="351"/>
    </row>
    <row r="3871" spans="2:9" x14ac:dyDescent="0.25">
      <c r="B3871" s="351"/>
      <c r="C3871" s="351"/>
      <c r="D3871" s="351"/>
      <c r="E3871" s="351"/>
      <c r="F3871" s="351"/>
      <c r="G3871" s="351"/>
      <c r="H3871" s="351"/>
      <c r="I3871" s="351"/>
    </row>
    <row r="3872" spans="2:9" x14ac:dyDescent="0.25">
      <c r="B3872" s="351"/>
      <c r="C3872" s="351"/>
      <c r="D3872" s="351"/>
      <c r="E3872" s="351"/>
      <c r="F3872" s="351"/>
      <c r="G3872" s="351"/>
      <c r="H3872" s="351"/>
      <c r="I3872" s="351"/>
    </row>
    <row r="3873" spans="2:9" x14ac:dyDescent="0.25">
      <c r="B3873" s="351"/>
      <c r="C3873" s="351"/>
      <c r="D3873" s="351"/>
      <c r="E3873" s="351"/>
      <c r="F3873" s="351"/>
      <c r="G3873" s="351"/>
      <c r="H3873" s="351"/>
      <c r="I3873" s="351"/>
    </row>
    <row r="3874" spans="2:9" x14ac:dyDescent="0.25">
      <c r="B3874" s="351"/>
      <c r="C3874" s="351"/>
      <c r="D3874" s="351"/>
      <c r="E3874" s="351"/>
      <c r="F3874" s="351"/>
      <c r="G3874" s="351"/>
      <c r="H3874" s="351"/>
      <c r="I3874" s="351"/>
    </row>
    <row r="3875" spans="2:9" x14ac:dyDescent="0.25">
      <c r="B3875" s="351"/>
      <c r="C3875" s="351"/>
      <c r="D3875" s="351"/>
      <c r="E3875" s="351"/>
      <c r="F3875" s="351"/>
      <c r="G3875" s="351"/>
      <c r="H3875" s="351"/>
      <c r="I3875" s="351"/>
    </row>
    <row r="3876" spans="2:9" x14ac:dyDescent="0.25">
      <c r="B3876" s="351"/>
      <c r="C3876" s="351"/>
      <c r="D3876" s="351"/>
      <c r="E3876" s="351"/>
      <c r="F3876" s="351"/>
      <c r="G3876" s="351"/>
      <c r="H3876" s="351"/>
      <c r="I3876" s="351"/>
    </row>
    <row r="3877" spans="2:9" x14ac:dyDescent="0.25">
      <c r="B3877" s="351"/>
      <c r="C3877" s="351"/>
      <c r="D3877" s="351"/>
      <c r="E3877" s="351"/>
      <c r="F3877" s="351"/>
      <c r="G3877" s="351"/>
      <c r="H3877" s="351"/>
      <c r="I3877" s="351"/>
    </row>
    <row r="3878" spans="2:9" x14ac:dyDescent="0.25">
      <c r="B3878" s="351"/>
      <c r="C3878" s="351"/>
      <c r="D3878" s="351"/>
      <c r="E3878" s="351"/>
      <c r="F3878" s="351"/>
      <c r="G3878" s="351"/>
      <c r="H3878" s="351"/>
      <c r="I3878" s="351"/>
    </row>
    <row r="3879" spans="2:9" x14ac:dyDescent="0.25">
      <c r="B3879" s="351"/>
      <c r="C3879" s="351"/>
      <c r="D3879" s="351"/>
      <c r="E3879" s="351"/>
      <c r="F3879" s="351"/>
      <c r="G3879" s="351"/>
      <c r="H3879" s="351"/>
      <c r="I3879" s="351"/>
    </row>
    <row r="3880" spans="2:9" x14ac:dyDescent="0.25">
      <c r="B3880" s="351"/>
      <c r="C3880" s="351"/>
      <c r="D3880" s="351"/>
      <c r="E3880" s="351"/>
      <c r="F3880" s="351"/>
      <c r="G3880" s="351"/>
      <c r="H3880" s="351"/>
      <c r="I3880" s="351"/>
    </row>
    <row r="3881" spans="2:9" x14ac:dyDescent="0.25">
      <c r="B3881" s="351"/>
      <c r="C3881" s="351"/>
      <c r="D3881" s="351"/>
      <c r="E3881" s="351"/>
      <c r="F3881" s="351"/>
      <c r="G3881" s="351"/>
      <c r="H3881" s="351"/>
      <c r="I3881" s="351"/>
    </row>
    <row r="3882" spans="2:9" x14ac:dyDescent="0.25">
      <c r="B3882" s="351"/>
      <c r="C3882" s="351"/>
      <c r="D3882" s="351"/>
      <c r="E3882" s="351"/>
      <c r="F3882" s="351"/>
      <c r="G3882" s="351"/>
      <c r="H3882" s="351"/>
      <c r="I3882" s="351"/>
    </row>
    <row r="3883" spans="2:9" x14ac:dyDescent="0.25">
      <c r="B3883" s="351"/>
      <c r="C3883" s="351"/>
      <c r="D3883" s="351"/>
      <c r="E3883" s="351"/>
      <c r="F3883" s="351"/>
      <c r="G3883" s="351"/>
      <c r="H3883" s="351"/>
      <c r="I3883" s="351"/>
    </row>
    <row r="3884" spans="2:9" x14ac:dyDescent="0.25">
      <c r="B3884" s="351"/>
      <c r="C3884" s="351"/>
      <c r="D3884" s="351"/>
      <c r="E3884" s="351"/>
      <c r="F3884" s="351"/>
      <c r="G3884" s="351"/>
      <c r="H3884" s="351"/>
      <c r="I3884" s="351"/>
    </row>
    <row r="3885" spans="2:9" x14ac:dyDescent="0.25">
      <c r="B3885" s="351"/>
      <c r="C3885" s="351"/>
      <c r="D3885" s="351"/>
      <c r="E3885" s="351"/>
      <c r="F3885" s="351"/>
      <c r="G3885" s="351"/>
      <c r="H3885" s="351"/>
      <c r="I3885" s="351"/>
    </row>
    <row r="3886" spans="2:9" x14ac:dyDescent="0.25">
      <c r="B3886" s="351"/>
      <c r="C3886" s="351"/>
      <c r="D3886" s="351"/>
      <c r="E3886" s="351"/>
      <c r="F3886" s="351"/>
      <c r="G3886" s="351"/>
      <c r="H3886" s="351"/>
      <c r="I3886" s="351"/>
    </row>
    <row r="3887" spans="2:9" x14ac:dyDescent="0.25">
      <c r="B3887" s="351"/>
      <c r="C3887" s="351"/>
      <c r="D3887" s="351"/>
      <c r="E3887" s="351"/>
      <c r="F3887" s="351"/>
      <c r="G3887" s="351"/>
      <c r="H3887" s="351"/>
      <c r="I3887" s="351"/>
    </row>
    <row r="3888" spans="2:9" x14ac:dyDescent="0.25">
      <c r="B3888" s="351"/>
      <c r="C3888" s="351"/>
      <c r="D3888" s="351"/>
      <c r="E3888" s="351"/>
      <c r="F3888" s="351"/>
      <c r="G3888" s="351"/>
      <c r="H3888" s="351"/>
      <c r="I3888" s="351"/>
    </row>
    <row r="3889" spans="2:9" x14ac:dyDescent="0.25">
      <c r="B3889" s="351"/>
      <c r="C3889" s="351"/>
      <c r="D3889" s="351"/>
      <c r="E3889" s="351"/>
      <c r="F3889" s="351"/>
      <c r="G3889" s="351"/>
      <c r="H3889" s="351"/>
      <c r="I3889" s="351"/>
    </row>
    <row r="3890" spans="2:9" x14ac:dyDescent="0.25">
      <c r="B3890" s="351"/>
      <c r="C3890" s="351"/>
      <c r="D3890" s="351"/>
      <c r="E3890" s="351"/>
      <c r="F3890" s="351"/>
      <c r="G3890" s="351"/>
      <c r="H3890" s="351"/>
      <c r="I3890" s="351"/>
    </row>
    <row r="3891" spans="2:9" x14ac:dyDescent="0.25">
      <c r="B3891" s="351"/>
      <c r="C3891" s="351"/>
      <c r="D3891" s="351"/>
      <c r="E3891" s="351"/>
      <c r="F3891" s="351"/>
      <c r="G3891" s="351"/>
      <c r="H3891" s="351"/>
      <c r="I3891" s="351"/>
    </row>
    <row r="3892" spans="2:9" x14ac:dyDescent="0.25">
      <c r="B3892" s="351"/>
      <c r="C3892" s="351"/>
      <c r="D3892" s="351"/>
      <c r="E3892" s="351"/>
      <c r="F3892" s="351"/>
      <c r="G3892" s="351"/>
      <c r="H3892" s="351"/>
      <c r="I3892" s="351"/>
    </row>
    <row r="3893" spans="2:9" x14ac:dyDescent="0.25">
      <c r="B3893" s="351"/>
      <c r="C3893" s="351"/>
      <c r="D3893" s="351"/>
      <c r="E3893" s="351"/>
      <c r="F3893" s="351"/>
      <c r="G3893" s="351"/>
      <c r="H3893" s="351"/>
      <c r="I3893" s="351"/>
    </row>
    <row r="3894" spans="2:9" x14ac:dyDescent="0.25">
      <c r="B3894" s="351"/>
      <c r="C3894" s="351"/>
      <c r="D3894" s="351"/>
      <c r="E3894" s="351"/>
      <c r="F3894" s="351"/>
      <c r="G3894" s="351"/>
      <c r="H3894" s="351"/>
      <c r="I3894" s="351"/>
    </row>
    <row r="3895" spans="2:9" x14ac:dyDescent="0.25">
      <c r="B3895" s="351"/>
      <c r="C3895" s="351"/>
      <c r="D3895" s="351"/>
      <c r="E3895" s="351"/>
      <c r="F3895" s="351"/>
      <c r="G3895" s="351"/>
      <c r="H3895" s="351"/>
      <c r="I3895" s="351"/>
    </row>
    <row r="3896" spans="2:9" x14ac:dyDescent="0.25">
      <c r="B3896" s="351"/>
      <c r="C3896" s="351"/>
      <c r="D3896" s="351"/>
      <c r="E3896" s="351"/>
      <c r="F3896" s="351"/>
      <c r="G3896" s="351"/>
      <c r="H3896" s="351"/>
      <c r="I3896" s="351"/>
    </row>
    <row r="3897" spans="2:9" x14ac:dyDescent="0.25">
      <c r="B3897" s="351"/>
      <c r="C3897" s="351"/>
      <c r="D3897" s="351"/>
      <c r="E3897" s="351"/>
      <c r="F3897" s="351"/>
      <c r="G3897" s="351"/>
      <c r="H3897" s="351"/>
      <c r="I3897" s="351"/>
    </row>
    <row r="3898" spans="2:9" x14ac:dyDescent="0.25">
      <c r="B3898" s="351"/>
      <c r="C3898" s="351"/>
      <c r="D3898" s="351"/>
      <c r="E3898" s="351"/>
      <c r="F3898" s="351"/>
      <c r="G3898" s="351"/>
      <c r="H3898" s="351"/>
      <c r="I3898" s="351"/>
    </row>
    <row r="3899" spans="2:9" x14ac:dyDescent="0.25">
      <c r="B3899" s="351"/>
      <c r="C3899" s="351"/>
      <c r="D3899" s="351"/>
      <c r="E3899" s="351"/>
      <c r="F3899" s="351"/>
      <c r="G3899" s="351"/>
      <c r="H3899" s="351"/>
      <c r="I3899" s="351"/>
    </row>
    <row r="3900" spans="2:9" x14ac:dyDescent="0.25">
      <c r="B3900" s="351"/>
      <c r="C3900" s="351"/>
      <c r="D3900" s="351"/>
      <c r="E3900" s="351"/>
      <c r="F3900" s="351"/>
      <c r="G3900" s="351"/>
      <c r="H3900" s="351"/>
      <c r="I3900" s="351"/>
    </row>
    <row r="3901" spans="2:9" x14ac:dyDescent="0.25">
      <c r="B3901" s="351"/>
      <c r="C3901" s="351"/>
      <c r="D3901" s="351"/>
      <c r="E3901" s="351"/>
      <c r="F3901" s="351"/>
      <c r="G3901" s="351"/>
      <c r="H3901" s="351"/>
      <c r="I3901" s="351"/>
    </row>
    <row r="3902" spans="2:9" x14ac:dyDescent="0.25">
      <c r="B3902" s="351"/>
      <c r="C3902" s="351"/>
      <c r="D3902" s="351"/>
      <c r="E3902" s="351"/>
      <c r="F3902" s="351"/>
      <c r="G3902" s="351"/>
      <c r="H3902" s="351"/>
      <c r="I3902" s="351"/>
    </row>
    <row r="3903" spans="2:9" x14ac:dyDescent="0.25">
      <c r="B3903" s="351"/>
      <c r="C3903" s="351"/>
      <c r="D3903" s="351"/>
      <c r="E3903" s="351"/>
      <c r="F3903" s="351"/>
      <c r="G3903" s="351"/>
      <c r="H3903" s="351"/>
      <c r="I3903" s="351"/>
    </row>
    <row r="3904" spans="2:9" x14ac:dyDescent="0.25">
      <c r="B3904" s="351"/>
      <c r="C3904" s="351"/>
      <c r="D3904" s="351"/>
      <c r="E3904" s="351"/>
      <c r="F3904" s="351"/>
      <c r="G3904" s="351"/>
      <c r="H3904" s="351"/>
      <c r="I3904" s="351"/>
    </row>
    <row r="3905" spans="2:9" x14ac:dyDescent="0.25">
      <c r="B3905" s="351"/>
      <c r="C3905" s="351"/>
      <c r="D3905" s="351"/>
      <c r="E3905" s="351"/>
      <c r="F3905" s="351"/>
      <c r="G3905" s="351"/>
      <c r="H3905" s="351"/>
      <c r="I3905" s="351"/>
    </row>
    <row r="3906" spans="2:9" x14ac:dyDescent="0.25">
      <c r="B3906" s="351"/>
      <c r="C3906" s="351"/>
      <c r="D3906" s="351"/>
      <c r="E3906" s="351"/>
      <c r="F3906" s="351"/>
      <c r="G3906" s="351"/>
      <c r="H3906" s="351"/>
      <c r="I3906" s="351"/>
    </row>
    <row r="3907" spans="2:9" x14ac:dyDescent="0.25">
      <c r="B3907" s="351"/>
      <c r="C3907" s="351"/>
      <c r="D3907" s="351"/>
      <c r="E3907" s="351"/>
      <c r="F3907" s="351"/>
      <c r="G3907" s="351"/>
      <c r="H3907" s="351"/>
      <c r="I3907" s="351"/>
    </row>
    <row r="3908" spans="2:9" x14ac:dyDescent="0.25">
      <c r="B3908" s="351"/>
      <c r="C3908" s="351"/>
      <c r="D3908" s="351"/>
      <c r="E3908" s="351"/>
      <c r="F3908" s="351"/>
      <c r="G3908" s="351"/>
      <c r="H3908" s="351"/>
      <c r="I3908" s="351"/>
    </row>
    <row r="3909" spans="2:9" x14ac:dyDescent="0.25">
      <c r="B3909" s="351"/>
      <c r="C3909" s="351"/>
      <c r="D3909" s="351"/>
      <c r="E3909" s="351"/>
      <c r="F3909" s="351"/>
      <c r="G3909" s="351"/>
      <c r="H3909" s="351"/>
      <c r="I3909" s="351"/>
    </row>
    <row r="3910" spans="2:9" x14ac:dyDescent="0.25">
      <c r="B3910" s="351"/>
      <c r="C3910" s="351"/>
      <c r="D3910" s="351"/>
      <c r="E3910" s="351"/>
      <c r="F3910" s="351"/>
      <c r="G3910" s="351"/>
      <c r="H3910" s="351"/>
      <c r="I3910" s="351"/>
    </row>
    <row r="3911" spans="2:9" x14ac:dyDescent="0.25">
      <c r="B3911" s="351"/>
      <c r="C3911" s="351"/>
      <c r="D3911" s="351"/>
      <c r="E3911" s="351"/>
      <c r="F3911" s="351"/>
      <c r="G3911" s="351"/>
      <c r="H3911" s="351"/>
      <c r="I3911" s="351"/>
    </row>
    <row r="3912" spans="2:9" x14ac:dyDescent="0.25">
      <c r="B3912" s="351"/>
      <c r="C3912" s="351"/>
      <c r="D3912" s="351"/>
      <c r="E3912" s="351"/>
      <c r="F3912" s="351"/>
      <c r="G3912" s="351"/>
      <c r="H3912" s="351"/>
      <c r="I3912" s="351"/>
    </row>
    <row r="3913" spans="2:9" x14ac:dyDescent="0.25">
      <c r="B3913" s="351"/>
      <c r="C3913" s="351"/>
      <c r="D3913" s="351"/>
      <c r="E3913" s="351"/>
      <c r="F3913" s="351"/>
      <c r="G3913" s="351"/>
      <c r="H3913" s="351"/>
      <c r="I3913" s="351"/>
    </row>
    <row r="3914" spans="2:9" x14ac:dyDescent="0.25">
      <c r="B3914" s="351"/>
      <c r="C3914" s="351"/>
      <c r="D3914" s="351"/>
      <c r="E3914" s="351"/>
      <c r="F3914" s="351"/>
      <c r="G3914" s="351"/>
      <c r="H3914" s="351"/>
      <c r="I3914" s="351"/>
    </row>
    <row r="3915" spans="2:9" x14ac:dyDescent="0.25">
      <c r="B3915" s="351"/>
      <c r="C3915" s="351"/>
      <c r="D3915" s="351"/>
      <c r="E3915" s="351"/>
      <c r="F3915" s="351"/>
      <c r="G3915" s="351"/>
      <c r="H3915" s="351"/>
      <c r="I3915" s="351"/>
    </row>
    <row r="3916" spans="2:9" x14ac:dyDescent="0.25">
      <c r="B3916" s="351"/>
      <c r="C3916" s="351"/>
      <c r="D3916" s="351"/>
      <c r="E3916" s="351"/>
      <c r="F3916" s="351"/>
      <c r="G3916" s="351"/>
      <c r="H3916" s="351"/>
      <c r="I3916" s="351"/>
    </row>
    <row r="3917" spans="2:9" x14ac:dyDescent="0.25">
      <c r="B3917" s="351"/>
      <c r="C3917" s="351"/>
      <c r="D3917" s="351"/>
      <c r="E3917" s="351"/>
      <c r="F3917" s="351"/>
      <c r="G3917" s="351"/>
      <c r="H3917" s="351"/>
      <c r="I3917" s="351"/>
    </row>
    <row r="3918" spans="2:9" x14ac:dyDescent="0.25">
      <c r="B3918" s="351"/>
      <c r="C3918" s="351"/>
      <c r="D3918" s="351"/>
      <c r="E3918" s="351"/>
      <c r="F3918" s="351"/>
      <c r="G3918" s="351"/>
      <c r="H3918" s="351"/>
      <c r="I3918" s="351"/>
    </row>
    <row r="3919" spans="2:9" x14ac:dyDescent="0.25">
      <c r="B3919" s="351"/>
      <c r="C3919" s="351"/>
      <c r="D3919" s="351"/>
      <c r="E3919" s="351"/>
      <c r="F3919" s="351"/>
      <c r="G3919" s="351"/>
      <c r="H3919" s="351"/>
      <c r="I3919" s="351"/>
    </row>
    <row r="3920" spans="2:9" x14ac:dyDescent="0.25">
      <c r="B3920" s="351"/>
      <c r="C3920" s="351"/>
      <c r="D3920" s="351"/>
      <c r="E3920" s="351"/>
      <c r="F3920" s="351"/>
      <c r="G3920" s="351"/>
      <c r="H3920" s="351"/>
      <c r="I3920" s="351"/>
    </row>
    <row r="3921" spans="2:9" x14ac:dyDescent="0.25">
      <c r="B3921" s="351"/>
      <c r="C3921" s="351"/>
      <c r="D3921" s="351"/>
      <c r="E3921" s="351"/>
      <c r="F3921" s="351"/>
      <c r="G3921" s="351"/>
      <c r="H3921" s="351"/>
      <c r="I3921" s="351"/>
    </row>
    <row r="3922" spans="2:9" x14ac:dyDescent="0.25">
      <c r="B3922" s="351"/>
      <c r="C3922" s="351"/>
      <c r="D3922" s="351"/>
      <c r="E3922" s="351"/>
      <c r="F3922" s="351"/>
      <c r="G3922" s="351"/>
      <c r="H3922" s="351"/>
      <c r="I3922" s="351"/>
    </row>
    <row r="3923" spans="2:9" x14ac:dyDescent="0.25">
      <c r="B3923" s="351"/>
      <c r="C3923" s="351"/>
      <c r="D3923" s="351"/>
      <c r="E3923" s="351"/>
      <c r="F3923" s="351"/>
      <c r="G3923" s="351"/>
      <c r="H3923" s="351"/>
      <c r="I3923" s="351"/>
    </row>
    <row r="3924" spans="2:9" x14ac:dyDescent="0.25">
      <c r="B3924" s="351"/>
      <c r="C3924" s="351"/>
      <c r="D3924" s="351"/>
      <c r="E3924" s="351"/>
      <c r="F3924" s="351"/>
      <c r="G3924" s="351"/>
      <c r="H3924" s="351"/>
      <c r="I3924" s="351"/>
    </row>
    <row r="3925" spans="2:9" x14ac:dyDescent="0.25">
      <c r="B3925" s="351"/>
      <c r="C3925" s="351"/>
      <c r="D3925" s="351"/>
      <c r="E3925" s="351"/>
      <c r="F3925" s="351"/>
      <c r="G3925" s="351"/>
      <c r="H3925" s="351"/>
      <c r="I3925" s="351"/>
    </row>
    <row r="3926" spans="2:9" x14ac:dyDescent="0.25">
      <c r="B3926" s="351"/>
      <c r="C3926" s="351"/>
      <c r="D3926" s="351"/>
      <c r="E3926" s="351"/>
      <c r="F3926" s="351"/>
      <c r="G3926" s="351"/>
      <c r="H3926" s="351"/>
      <c r="I3926" s="351"/>
    </row>
    <row r="3927" spans="2:9" x14ac:dyDescent="0.25">
      <c r="B3927" s="351"/>
      <c r="C3927" s="351"/>
      <c r="D3927" s="351"/>
      <c r="E3927" s="351"/>
      <c r="F3927" s="351"/>
      <c r="G3927" s="351"/>
      <c r="H3927" s="351"/>
      <c r="I3927" s="351"/>
    </row>
    <row r="3928" spans="2:9" x14ac:dyDescent="0.25">
      <c r="B3928" s="351"/>
      <c r="C3928" s="351"/>
      <c r="D3928" s="351"/>
      <c r="E3928" s="351"/>
      <c r="F3928" s="351"/>
      <c r="G3928" s="351"/>
      <c r="H3928" s="351"/>
      <c r="I3928" s="351"/>
    </row>
    <row r="3929" spans="2:9" x14ac:dyDescent="0.25">
      <c r="B3929" s="351"/>
      <c r="C3929" s="351"/>
      <c r="D3929" s="351"/>
      <c r="E3929" s="351"/>
      <c r="F3929" s="351"/>
      <c r="G3929" s="351"/>
      <c r="H3929" s="351"/>
      <c r="I3929" s="351"/>
    </row>
    <row r="3930" spans="2:9" x14ac:dyDescent="0.25">
      <c r="B3930" s="351"/>
      <c r="C3930" s="351"/>
      <c r="D3930" s="351"/>
      <c r="E3930" s="351"/>
      <c r="F3930" s="351"/>
      <c r="G3930" s="351"/>
      <c r="H3930" s="351"/>
      <c r="I3930" s="351"/>
    </row>
    <row r="3931" spans="2:9" x14ac:dyDescent="0.25">
      <c r="B3931" s="351"/>
      <c r="C3931" s="351"/>
      <c r="D3931" s="351"/>
      <c r="E3931" s="351"/>
      <c r="F3931" s="351"/>
      <c r="G3931" s="351"/>
      <c r="H3931" s="351"/>
      <c r="I3931" s="351"/>
    </row>
    <row r="3932" spans="2:9" x14ac:dyDescent="0.25">
      <c r="B3932" s="351"/>
      <c r="C3932" s="351"/>
      <c r="D3932" s="351"/>
      <c r="E3932" s="351"/>
      <c r="F3932" s="351"/>
      <c r="G3932" s="351"/>
      <c r="H3932" s="351"/>
      <c r="I3932" s="351"/>
    </row>
    <row r="3933" spans="2:9" x14ac:dyDescent="0.25">
      <c r="B3933" s="351"/>
      <c r="C3933" s="351"/>
      <c r="D3933" s="351"/>
      <c r="E3933" s="351"/>
      <c r="F3933" s="351"/>
      <c r="G3933" s="351"/>
      <c r="H3933" s="351"/>
      <c r="I3933" s="351"/>
    </row>
    <row r="3934" spans="2:9" x14ac:dyDescent="0.25">
      <c r="B3934" s="351"/>
      <c r="C3934" s="351"/>
      <c r="D3934" s="351"/>
      <c r="E3934" s="351"/>
      <c r="F3934" s="351"/>
      <c r="G3934" s="351"/>
      <c r="H3934" s="351"/>
      <c r="I3934" s="351"/>
    </row>
    <row r="3935" spans="2:9" x14ac:dyDescent="0.25">
      <c r="B3935" s="351"/>
      <c r="C3935" s="351"/>
      <c r="D3935" s="351"/>
      <c r="E3935" s="351"/>
      <c r="F3935" s="351"/>
      <c r="G3935" s="351"/>
      <c r="H3935" s="351"/>
      <c r="I3935" s="351"/>
    </row>
    <row r="3936" spans="2:9" x14ac:dyDescent="0.25">
      <c r="B3936" s="351"/>
      <c r="C3936" s="351"/>
      <c r="D3936" s="351"/>
      <c r="E3936" s="351"/>
      <c r="F3936" s="351"/>
      <c r="G3936" s="351"/>
      <c r="H3936" s="351"/>
      <c r="I3936" s="351"/>
    </row>
    <row r="3937" spans="2:9" x14ac:dyDescent="0.25">
      <c r="B3937" s="351"/>
      <c r="C3937" s="351"/>
      <c r="D3937" s="351"/>
      <c r="E3937" s="351"/>
      <c r="F3937" s="351"/>
      <c r="G3937" s="351"/>
      <c r="H3937" s="351"/>
      <c r="I3937" s="351"/>
    </row>
    <row r="3938" spans="2:9" x14ac:dyDescent="0.25">
      <c r="B3938" s="351"/>
      <c r="C3938" s="351"/>
      <c r="D3938" s="351"/>
      <c r="E3938" s="351"/>
      <c r="F3938" s="351"/>
      <c r="G3938" s="351"/>
      <c r="H3938" s="351"/>
      <c r="I3938" s="351"/>
    </row>
    <row r="3939" spans="2:9" x14ac:dyDescent="0.25">
      <c r="B3939" s="351"/>
      <c r="C3939" s="351"/>
      <c r="D3939" s="351"/>
      <c r="E3939" s="351"/>
      <c r="F3939" s="351"/>
      <c r="G3939" s="351"/>
      <c r="H3939" s="351"/>
      <c r="I3939" s="351"/>
    </row>
    <row r="3940" spans="2:9" x14ac:dyDescent="0.25">
      <c r="B3940" s="351"/>
      <c r="C3940" s="351"/>
      <c r="D3940" s="351"/>
      <c r="E3940" s="351"/>
      <c r="F3940" s="351"/>
      <c r="G3940" s="351"/>
      <c r="H3940" s="351"/>
      <c r="I3940" s="351"/>
    </row>
    <row r="3941" spans="2:9" x14ac:dyDescent="0.25">
      <c r="B3941" s="351"/>
      <c r="C3941" s="351"/>
      <c r="D3941" s="351"/>
      <c r="E3941" s="351"/>
      <c r="F3941" s="351"/>
      <c r="G3941" s="351"/>
      <c r="H3941" s="351"/>
      <c r="I3941" s="351"/>
    </row>
    <row r="3942" spans="2:9" x14ac:dyDescent="0.25">
      <c r="B3942" s="351"/>
      <c r="C3942" s="351"/>
      <c r="D3942" s="351"/>
      <c r="E3942" s="351"/>
      <c r="F3942" s="351"/>
      <c r="G3942" s="351"/>
      <c r="H3942" s="351"/>
      <c r="I3942" s="351"/>
    </row>
    <row r="3943" spans="2:9" x14ac:dyDescent="0.25">
      <c r="B3943" s="351"/>
      <c r="C3943" s="351"/>
      <c r="D3943" s="351"/>
      <c r="E3943" s="351"/>
      <c r="F3943" s="351"/>
      <c r="G3943" s="351"/>
      <c r="H3943" s="351"/>
      <c r="I3943" s="351"/>
    </row>
    <row r="3944" spans="2:9" x14ac:dyDescent="0.25">
      <c r="B3944" s="351"/>
      <c r="C3944" s="351"/>
      <c r="D3944" s="351"/>
      <c r="E3944" s="351"/>
      <c r="F3944" s="351"/>
      <c r="G3944" s="351"/>
      <c r="H3944" s="351"/>
      <c r="I3944" s="351"/>
    </row>
    <row r="3945" spans="2:9" x14ac:dyDescent="0.25">
      <c r="B3945" s="351"/>
      <c r="C3945" s="351"/>
      <c r="D3945" s="351"/>
      <c r="E3945" s="351"/>
      <c r="F3945" s="351"/>
      <c r="G3945" s="351"/>
      <c r="H3945" s="351"/>
      <c r="I3945" s="351"/>
    </row>
    <row r="3946" spans="2:9" x14ac:dyDescent="0.25">
      <c r="B3946" s="351"/>
      <c r="C3946" s="351"/>
      <c r="D3946" s="351"/>
      <c r="E3946" s="351"/>
      <c r="F3946" s="351"/>
      <c r="G3946" s="351"/>
      <c r="H3946" s="351"/>
      <c r="I3946" s="351"/>
    </row>
    <row r="3947" spans="2:9" x14ac:dyDescent="0.25">
      <c r="B3947" s="351"/>
      <c r="C3947" s="351"/>
      <c r="D3947" s="351"/>
      <c r="E3947" s="351"/>
      <c r="F3947" s="351"/>
      <c r="G3947" s="351"/>
      <c r="H3947" s="351"/>
      <c r="I3947" s="351"/>
    </row>
    <row r="3948" spans="2:9" x14ac:dyDescent="0.25">
      <c r="B3948" s="351"/>
      <c r="C3948" s="351"/>
      <c r="D3948" s="351"/>
      <c r="E3948" s="351"/>
      <c r="F3948" s="351"/>
      <c r="G3948" s="351"/>
      <c r="H3948" s="351"/>
      <c r="I3948" s="351"/>
    </row>
    <row r="3949" spans="2:9" x14ac:dyDescent="0.25">
      <c r="B3949" s="351"/>
      <c r="C3949" s="351"/>
      <c r="D3949" s="351"/>
      <c r="E3949" s="351"/>
      <c r="F3949" s="351"/>
      <c r="G3949" s="351"/>
      <c r="H3949" s="351"/>
      <c r="I3949" s="351"/>
    </row>
    <row r="3950" spans="2:9" x14ac:dyDescent="0.25">
      <c r="B3950" s="351"/>
      <c r="C3950" s="351"/>
      <c r="D3950" s="351"/>
      <c r="E3950" s="351"/>
      <c r="F3950" s="351"/>
      <c r="G3950" s="351"/>
      <c r="H3950" s="351"/>
      <c r="I3950" s="351"/>
    </row>
    <row r="3951" spans="2:9" x14ac:dyDescent="0.25">
      <c r="B3951" s="351"/>
      <c r="C3951" s="351"/>
      <c r="D3951" s="351"/>
      <c r="E3951" s="351"/>
      <c r="F3951" s="351"/>
      <c r="G3951" s="351"/>
      <c r="H3951" s="351"/>
      <c r="I3951" s="351"/>
    </row>
    <row r="3952" spans="2:9" x14ac:dyDescent="0.25">
      <c r="B3952" s="351"/>
      <c r="C3952" s="351"/>
      <c r="D3952" s="351"/>
      <c r="E3952" s="351"/>
      <c r="F3952" s="351"/>
      <c r="G3952" s="351"/>
      <c r="H3952" s="351"/>
      <c r="I3952" s="351"/>
    </row>
    <row r="3953" spans="2:9" x14ac:dyDescent="0.25">
      <c r="B3953" s="351"/>
      <c r="C3953" s="351"/>
      <c r="D3953" s="351"/>
      <c r="E3953" s="351"/>
      <c r="F3953" s="351"/>
      <c r="G3953" s="351"/>
      <c r="H3953" s="351"/>
      <c r="I3953" s="351"/>
    </row>
    <row r="3954" spans="2:9" x14ac:dyDescent="0.25">
      <c r="B3954" s="351"/>
      <c r="C3954" s="351"/>
      <c r="D3954" s="351"/>
      <c r="E3954" s="351"/>
      <c r="F3954" s="351"/>
      <c r="G3954" s="351"/>
      <c r="H3954" s="351"/>
      <c r="I3954" s="351"/>
    </row>
    <row r="3955" spans="2:9" x14ac:dyDescent="0.25">
      <c r="B3955" s="351"/>
      <c r="C3955" s="351"/>
      <c r="D3955" s="351"/>
      <c r="E3955" s="351"/>
      <c r="F3955" s="351"/>
      <c r="G3955" s="351"/>
      <c r="H3955" s="351"/>
      <c r="I3955" s="351"/>
    </row>
    <row r="3956" spans="2:9" x14ac:dyDescent="0.25">
      <c r="B3956" s="351"/>
      <c r="C3956" s="351"/>
      <c r="D3956" s="351"/>
      <c r="E3956" s="351"/>
      <c r="F3956" s="351"/>
      <c r="G3956" s="351"/>
      <c r="H3956" s="351"/>
      <c r="I3956" s="351"/>
    </row>
    <row r="3957" spans="2:9" x14ac:dyDescent="0.25">
      <c r="B3957" s="351"/>
      <c r="C3957" s="351"/>
      <c r="D3957" s="351"/>
      <c r="E3957" s="351"/>
      <c r="F3957" s="351"/>
      <c r="G3957" s="351"/>
      <c r="H3957" s="351"/>
      <c r="I3957" s="351"/>
    </row>
    <row r="3958" spans="2:9" x14ac:dyDescent="0.25">
      <c r="B3958" s="351"/>
      <c r="C3958" s="351"/>
      <c r="D3958" s="351"/>
      <c r="E3958" s="351"/>
      <c r="F3958" s="351"/>
      <c r="G3958" s="351"/>
      <c r="H3958" s="351"/>
      <c r="I3958" s="351"/>
    </row>
    <row r="3959" spans="2:9" x14ac:dyDescent="0.25">
      <c r="B3959" s="351"/>
      <c r="C3959" s="351"/>
      <c r="D3959" s="351"/>
      <c r="E3959" s="351"/>
      <c r="F3959" s="351"/>
      <c r="G3959" s="351"/>
      <c r="H3959" s="351"/>
      <c r="I3959" s="351"/>
    </row>
    <row r="3960" spans="2:9" x14ac:dyDescent="0.25">
      <c r="B3960" s="351"/>
      <c r="C3960" s="351"/>
      <c r="D3960" s="351"/>
      <c r="E3960" s="351"/>
      <c r="F3960" s="351"/>
      <c r="G3960" s="351"/>
      <c r="H3960" s="351"/>
      <c r="I3960" s="351"/>
    </row>
    <row r="3961" spans="2:9" x14ac:dyDescent="0.25">
      <c r="B3961" s="351"/>
      <c r="C3961" s="351"/>
      <c r="D3961" s="351"/>
      <c r="E3961" s="351"/>
      <c r="F3961" s="351"/>
      <c r="G3961" s="351"/>
      <c r="H3961" s="351"/>
      <c r="I3961" s="351"/>
    </row>
    <row r="3962" spans="2:9" x14ac:dyDescent="0.25">
      <c r="B3962" s="351"/>
      <c r="C3962" s="351"/>
      <c r="D3962" s="351"/>
      <c r="E3962" s="351"/>
      <c r="F3962" s="351"/>
      <c r="G3962" s="351"/>
      <c r="H3962" s="351"/>
      <c r="I3962" s="351"/>
    </row>
    <row r="3963" spans="2:9" x14ac:dyDescent="0.25">
      <c r="B3963" s="351"/>
      <c r="C3963" s="351"/>
      <c r="D3963" s="351"/>
      <c r="E3963" s="351"/>
      <c r="F3963" s="351"/>
      <c r="G3963" s="351"/>
      <c r="H3963" s="351"/>
      <c r="I3963" s="351"/>
    </row>
    <row r="3964" spans="2:9" x14ac:dyDescent="0.25">
      <c r="B3964" s="351"/>
      <c r="C3964" s="351"/>
      <c r="D3964" s="351"/>
      <c r="E3964" s="351"/>
      <c r="F3964" s="351"/>
      <c r="G3964" s="351"/>
      <c r="H3964" s="351"/>
      <c r="I3964" s="351"/>
    </row>
    <row r="3965" spans="2:9" x14ac:dyDescent="0.25">
      <c r="B3965" s="351"/>
      <c r="C3965" s="351"/>
      <c r="D3965" s="351"/>
      <c r="E3965" s="351"/>
      <c r="F3965" s="351"/>
      <c r="G3965" s="351"/>
      <c r="H3965" s="351"/>
      <c r="I3965" s="351"/>
    </row>
    <row r="3966" spans="2:9" x14ac:dyDescent="0.25">
      <c r="B3966" s="351"/>
      <c r="C3966" s="351"/>
      <c r="D3966" s="351"/>
      <c r="E3966" s="351"/>
      <c r="F3966" s="351"/>
      <c r="G3966" s="351"/>
      <c r="H3966" s="351"/>
      <c r="I3966" s="351"/>
    </row>
    <row r="3967" spans="2:9" x14ac:dyDescent="0.25">
      <c r="B3967" s="351"/>
      <c r="C3967" s="351"/>
      <c r="D3967" s="351"/>
      <c r="E3967" s="351"/>
      <c r="F3967" s="351"/>
      <c r="G3967" s="351"/>
      <c r="H3967" s="351"/>
      <c r="I3967" s="351"/>
    </row>
    <row r="3968" spans="2:9" x14ac:dyDescent="0.25">
      <c r="B3968" s="351"/>
      <c r="C3968" s="351"/>
      <c r="D3968" s="351"/>
      <c r="E3968" s="351"/>
      <c r="F3968" s="351"/>
      <c r="G3968" s="351"/>
      <c r="H3968" s="351"/>
      <c r="I3968" s="351"/>
    </row>
    <row r="3969" spans="2:9" x14ac:dyDescent="0.25">
      <c r="B3969" s="351"/>
      <c r="C3969" s="351"/>
      <c r="D3969" s="351"/>
      <c r="E3969" s="351"/>
      <c r="F3969" s="351"/>
      <c r="G3969" s="351"/>
      <c r="H3969" s="351"/>
      <c r="I3969" s="351"/>
    </row>
    <row r="3970" spans="2:9" x14ac:dyDescent="0.25">
      <c r="B3970" s="351"/>
      <c r="C3970" s="351"/>
      <c r="D3970" s="351"/>
      <c r="E3970" s="351"/>
      <c r="F3970" s="351"/>
      <c r="G3970" s="351"/>
      <c r="H3970" s="351"/>
      <c r="I3970" s="351"/>
    </row>
    <row r="3971" spans="2:9" x14ac:dyDescent="0.25">
      <c r="B3971" s="351"/>
      <c r="C3971" s="351"/>
      <c r="D3971" s="351"/>
      <c r="E3971" s="351"/>
      <c r="F3971" s="351"/>
      <c r="G3971" s="351"/>
      <c r="H3971" s="351"/>
      <c r="I3971" s="351"/>
    </row>
    <row r="3972" spans="2:9" x14ac:dyDescent="0.25">
      <c r="B3972" s="351"/>
      <c r="C3972" s="351"/>
      <c r="D3972" s="351"/>
      <c r="E3972" s="351"/>
      <c r="F3972" s="351"/>
      <c r="G3972" s="351"/>
      <c r="H3972" s="351"/>
      <c r="I3972" s="351"/>
    </row>
    <row r="3973" spans="2:9" x14ac:dyDescent="0.25">
      <c r="B3973" s="351"/>
      <c r="C3973" s="351"/>
      <c r="D3973" s="351"/>
      <c r="E3973" s="351"/>
      <c r="F3973" s="351"/>
      <c r="G3973" s="351"/>
      <c r="H3973" s="351"/>
      <c r="I3973" s="351"/>
    </row>
    <row r="3974" spans="2:9" x14ac:dyDescent="0.25">
      <c r="B3974" s="351"/>
      <c r="C3974" s="351"/>
      <c r="D3974" s="351"/>
      <c r="E3974" s="351"/>
      <c r="F3974" s="351"/>
      <c r="G3974" s="351"/>
      <c r="H3974" s="351"/>
      <c r="I3974" s="351"/>
    </row>
    <row r="3975" spans="2:9" x14ac:dyDescent="0.25">
      <c r="B3975" s="351"/>
      <c r="C3975" s="351"/>
      <c r="D3975" s="351"/>
      <c r="E3975" s="351"/>
      <c r="F3975" s="351"/>
      <c r="G3975" s="351"/>
      <c r="H3975" s="351"/>
      <c r="I3975" s="351"/>
    </row>
    <row r="3976" spans="2:9" x14ac:dyDescent="0.25">
      <c r="B3976" s="351"/>
      <c r="C3976" s="351"/>
      <c r="D3976" s="351"/>
      <c r="E3976" s="351"/>
      <c r="F3976" s="351"/>
      <c r="G3976" s="351"/>
      <c r="H3976" s="351"/>
      <c r="I3976" s="351"/>
    </row>
    <row r="3977" spans="2:9" x14ac:dyDescent="0.25">
      <c r="B3977" s="351"/>
      <c r="C3977" s="351"/>
      <c r="D3977" s="351"/>
      <c r="E3977" s="351"/>
      <c r="F3977" s="351"/>
      <c r="G3977" s="351"/>
      <c r="H3977" s="351"/>
      <c r="I3977" s="351"/>
    </row>
    <row r="3978" spans="2:9" x14ac:dyDescent="0.25">
      <c r="B3978" s="351"/>
      <c r="C3978" s="351"/>
      <c r="D3978" s="351"/>
      <c r="E3978" s="351"/>
      <c r="F3978" s="351"/>
      <c r="G3978" s="351"/>
      <c r="H3978" s="351"/>
      <c r="I3978" s="351"/>
    </row>
    <row r="3979" spans="2:9" x14ac:dyDescent="0.25">
      <c r="B3979" s="351"/>
      <c r="C3979" s="351"/>
      <c r="D3979" s="351"/>
      <c r="E3979" s="351"/>
      <c r="F3979" s="351"/>
      <c r="G3979" s="351"/>
      <c r="H3979" s="351"/>
      <c r="I3979" s="351"/>
    </row>
    <row r="3980" spans="2:9" x14ac:dyDescent="0.25">
      <c r="B3980" s="351"/>
      <c r="C3980" s="351"/>
      <c r="D3980" s="351"/>
      <c r="E3980" s="351"/>
      <c r="F3980" s="351"/>
      <c r="G3980" s="351"/>
      <c r="H3980" s="351"/>
      <c r="I3980" s="351"/>
    </row>
    <row r="3981" spans="2:9" x14ac:dyDescent="0.25">
      <c r="B3981" s="351"/>
      <c r="C3981" s="351"/>
      <c r="D3981" s="351"/>
      <c r="E3981" s="351"/>
      <c r="F3981" s="351"/>
      <c r="G3981" s="351"/>
      <c r="H3981" s="351"/>
      <c r="I3981" s="351"/>
    </row>
    <row r="3982" spans="2:9" x14ac:dyDescent="0.25">
      <c r="B3982" s="351"/>
      <c r="C3982" s="351"/>
      <c r="D3982" s="351"/>
      <c r="E3982" s="351"/>
      <c r="F3982" s="351"/>
      <c r="G3982" s="351"/>
      <c r="H3982" s="351"/>
      <c r="I3982" s="351"/>
    </row>
    <row r="3983" spans="2:9" x14ac:dyDescent="0.25">
      <c r="B3983" s="351"/>
      <c r="C3983" s="351"/>
      <c r="D3983" s="351"/>
      <c r="E3983" s="351"/>
      <c r="F3983" s="351"/>
      <c r="G3983" s="351"/>
      <c r="H3983" s="351"/>
      <c r="I3983" s="351"/>
    </row>
    <row r="3984" spans="2:9" x14ac:dyDescent="0.25">
      <c r="B3984" s="351"/>
      <c r="C3984" s="351"/>
      <c r="D3984" s="351"/>
      <c r="E3984" s="351"/>
      <c r="F3984" s="351"/>
      <c r="G3984" s="351"/>
      <c r="H3984" s="351"/>
      <c r="I3984" s="351"/>
    </row>
    <row r="3985" spans="2:9" x14ac:dyDescent="0.25">
      <c r="B3985" s="351"/>
      <c r="C3985" s="351"/>
      <c r="D3985" s="351"/>
      <c r="E3985" s="351"/>
      <c r="F3985" s="351"/>
      <c r="G3985" s="351"/>
      <c r="H3985" s="351"/>
      <c r="I3985" s="351"/>
    </row>
    <row r="3986" spans="2:9" x14ac:dyDescent="0.25">
      <c r="B3986" s="351"/>
      <c r="C3986" s="351"/>
      <c r="D3986" s="351"/>
      <c r="E3986" s="351"/>
      <c r="F3986" s="351"/>
      <c r="G3986" s="351"/>
      <c r="H3986" s="351"/>
      <c r="I3986" s="351"/>
    </row>
    <row r="3987" spans="2:9" x14ac:dyDescent="0.25">
      <c r="B3987" s="351"/>
      <c r="C3987" s="351"/>
      <c r="D3987" s="351"/>
      <c r="E3987" s="351"/>
      <c r="F3987" s="351"/>
      <c r="G3987" s="351"/>
      <c r="H3987" s="351"/>
      <c r="I3987" s="351"/>
    </row>
    <row r="3988" spans="2:9" x14ac:dyDescent="0.25">
      <c r="B3988" s="351"/>
      <c r="C3988" s="351"/>
      <c r="D3988" s="351"/>
      <c r="E3988" s="351"/>
      <c r="F3988" s="351"/>
      <c r="G3988" s="351"/>
      <c r="H3988" s="351"/>
      <c r="I3988" s="351"/>
    </row>
    <row r="3989" spans="2:9" x14ac:dyDescent="0.25">
      <c r="B3989" s="351"/>
      <c r="C3989" s="351"/>
      <c r="D3989" s="351"/>
      <c r="E3989" s="351"/>
      <c r="F3989" s="351"/>
      <c r="G3989" s="351"/>
      <c r="H3989" s="351"/>
      <c r="I3989" s="351"/>
    </row>
    <row r="3990" spans="2:9" x14ac:dyDescent="0.25">
      <c r="B3990" s="351"/>
      <c r="C3990" s="351"/>
      <c r="D3990" s="351"/>
      <c r="E3990" s="351"/>
      <c r="F3990" s="351"/>
      <c r="G3990" s="351"/>
      <c r="H3990" s="351"/>
      <c r="I3990" s="351"/>
    </row>
    <row r="3991" spans="2:9" x14ac:dyDescent="0.25">
      <c r="B3991" s="351"/>
      <c r="C3991" s="351"/>
      <c r="D3991" s="351"/>
      <c r="E3991" s="351"/>
      <c r="F3991" s="351"/>
      <c r="G3991" s="351"/>
      <c r="H3991" s="351"/>
      <c r="I3991" s="351"/>
    </row>
    <row r="3992" spans="2:9" x14ac:dyDescent="0.25">
      <c r="B3992" s="351"/>
      <c r="C3992" s="351"/>
      <c r="D3992" s="351"/>
      <c r="E3992" s="351"/>
      <c r="F3992" s="351"/>
      <c r="G3992" s="351"/>
      <c r="H3992" s="351"/>
      <c r="I3992" s="351"/>
    </row>
    <row r="3993" spans="2:9" x14ac:dyDescent="0.25">
      <c r="B3993" s="351"/>
      <c r="C3993" s="351"/>
      <c r="D3993" s="351"/>
      <c r="E3993" s="351"/>
      <c r="F3993" s="351"/>
      <c r="G3993" s="351"/>
      <c r="H3993" s="351"/>
      <c r="I3993" s="351"/>
    </row>
    <row r="3994" spans="2:9" x14ac:dyDescent="0.25">
      <c r="B3994" s="351"/>
      <c r="C3994" s="351"/>
      <c r="D3994" s="351"/>
      <c r="E3994" s="351"/>
      <c r="F3994" s="351"/>
      <c r="G3994" s="351"/>
      <c r="H3994" s="351"/>
      <c r="I3994" s="351"/>
    </row>
    <row r="3995" spans="2:9" x14ac:dyDescent="0.25">
      <c r="B3995" s="351"/>
      <c r="C3995" s="351"/>
      <c r="D3995" s="351"/>
      <c r="E3995" s="351"/>
      <c r="F3995" s="351"/>
      <c r="G3995" s="351"/>
      <c r="H3995" s="351"/>
      <c r="I3995" s="351"/>
    </row>
    <row r="3996" spans="2:9" x14ac:dyDescent="0.25">
      <c r="B3996" s="351"/>
      <c r="C3996" s="351"/>
      <c r="D3996" s="351"/>
      <c r="E3996" s="351"/>
      <c r="F3996" s="351"/>
      <c r="G3996" s="351"/>
      <c r="H3996" s="351"/>
      <c r="I3996" s="351"/>
    </row>
    <row r="3997" spans="2:9" x14ac:dyDescent="0.25">
      <c r="B3997" s="351"/>
      <c r="C3997" s="351"/>
      <c r="D3997" s="351"/>
      <c r="E3997" s="351"/>
      <c r="F3997" s="351"/>
      <c r="G3997" s="351"/>
      <c r="H3997" s="351"/>
      <c r="I3997" s="351"/>
    </row>
    <row r="3998" spans="2:9" x14ac:dyDescent="0.25">
      <c r="B3998" s="351"/>
      <c r="C3998" s="351"/>
      <c r="D3998" s="351"/>
      <c r="E3998" s="351"/>
      <c r="F3998" s="351"/>
      <c r="G3998" s="351"/>
      <c r="H3998" s="351"/>
      <c r="I3998" s="351"/>
    </row>
    <row r="3999" spans="2:9" x14ac:dyDescent="0.25">
      <c r="B3999" s="351"/>
      <c r="C3999" s="351"/>
      <c r="D3999" s="351"/>
      <c r="E3999" s="351"/>
      <c r="F3999" s="351"/>
      <c r="G3999" s="351"/>
      <c r="H3999" s="351"/>
      <c r="I3999" s="351"/>
    </row>
    <row r="4000" spans="2:9" x14ac:dyDescent="0.25">
      <c r="B4000" s="351"/>
      <c r="C4000" s="351"/>
      <c r="D4000" s="351"/>
      <c r="E4000" s="351"/>
      <c r="F4000" s="351"/>
      <c r="G4000" s="351"/>
      <c r="H4000" s="351"/>
      <c r="I4000" s="351"/>
    </row>
    <row r="4001" spans="2:9" x14ac:dyDescent="0.25">
      <c r="B4001" s="351"/>
      <c r="C4001" s="351"/>
      <c r="D4001" s="351"/>
      <c r="E4001" s="351"/>
      <c r="F4001" s="351"/>
      <c r="G4001" s="351"/>
      <c r="H4001" s="351"/>
      <c r="I4001" s="351"/>
    </row>
    <row r="4002" spans="2:9" x14ac:dyDescent="0.25">
      <c r="B4002" s="351"/>
      <c r="C4002" s="351"/>
      <c r="D4002" s="351"/>
      <c r="E4002" s="351"/>
      <c r="F4002" s="351"/>
      <c r="G4002" s="351"/>
      <c r="H4002" s="351"/>
      <c r="I4002" s="351"/>
    </row>
    <row r="4003" spans="2:9" x14ac:dyDescent="0.25">
      <c r="B4003" s="351"/>
      <c r="C4003" s="351"/>
      <c r="D4003" s="351"/>
      <c r="E4003" s="351"/>
      <c r="F4003" s="351"/>
      <c r="G4003" s="351"/>
      <c r="H4003" s="351"/>
      <c r="I4003" s="351"/>
    </row>
    <row r="4004" spans="2:9" x14ac:dyDescent="0.25">
      <c r="B4004" s="351"/>
      <c r="C4004" s="351"/>
      <c r="D4004" s="351"/>
      <c r="E4004" s="351"/>
      <c r="F4004" s="351"/>
      <c r="G4004" s="351"/>
      <c r="H4004" s="351"/>
      <c r="I4004" s="351"/>
    </row>
    <row r="4005" spans="2:9" x14ac:dyDescent="0.25">
      <c r="B4005" s="351"/>
      <c r="C4005" s="351"/>
      <c r="D4005" s="351"/>
      <c r="E4005" s="351"/>
      <c r="F4005" s="351"/>
      <c r="G4005" s="351"/>
      <c r="H4005" s="351"/>
      <c r="I4005" s="351"/>
    </row>
    <row r="4006" spans="2:9" x14ac:dyDescent="0.25">
      <c r="B4006" s="351"/>
      <c r="C4006" s="351"/>
      <c r="D4006" s="351"/>
      <c r="E4006" s="351"/>
      <c r="F4006" s="351"/>
      <c r="G4006" s="351"/>
      <c r="H4006" s="351"/>
      <c r="I4006" s="351"/>
    </row>
    <row r="4007" spans="2:9" x14ac:dyDescent="0.25">
      <c r="B4007" s="351"/>
      <c r="C4007" s="351"/>
      <c r="D4007" s="351"/>
      <c r="E4007" s="351"/>
      <c r="F4007" s="351"/>
      <c r="G4007" s="351"/>
      <c r="H4007" s="351"/>
      <c r="I4007" s="351"/>
    </row>
    <row r="4008" spans="2:9" x14ac:dyDescent="0.25">
      <c r="B4008" s="351"/>
      <c r="C4008" s="351"/>
      <c r="D4008" s="351"/>
      <c r="E4008" s="351"/>
      <c r="F4008" s="351"/>
      <c r="G4008" s="351"/>
      <c r="H4008" s="351"/>
      <c r="I4008" s="351"/>
    </row>
    <row r="4009" spans="2:9" x14ac:dyDescent="0.25">
      <c r="B4009" s="351"/>
      <c r="C4009" s="351"/>
      <c r="D4009" s="351"/>
      <c r="E4009" s="351"/>
      <c r="F4009" s="351"/>
      <c r="G4009" s="351"/>
      <c r="H4009" s="351"/>
      <c r="I4009" s="351"/>
    </row>
    <row r="4010" spans="2:9" x14ac:dyDescent="0.25">
      <c r="B4010" s="351"/>
      <c r="C4010" s="351"/>
      <c r="D4010" s="351"/>
      <c r="E4010" s="351"/>
      <c r="F4010" s="351"/>
      <c r="G4010" s="351"/>
      <c r="H4010" s="351"/>
      <c r="I4010" s="351"/>
    </row>
    <row r="4011" spans="2:9" x14ac:dyDescent="0.25">
      <c r="B4011" s="351"/>
      <c r="C4011" s="351"/>
      <c r="D4011" s="351"/>
      <c r="E4011" s="351"/>
      <c r="F4011" s="351"/>
      <c r="G4011" s="351"/>
      <c r="H4011" s="351"/>
      <c r="I4011" s="351"/>
    </row>
    <row r="4012" spans="2:9" x14ac:dyDescent="0.25">
      <c r="B4012" s="351"/>
      <c r="C4012" s="351"/>
      <c r="D4012" s="351"/>
      <c r="E4012" s="351"/>
      <c r="F4012" s="351"/>
      <c r="G4012" s="351"/>
      <c r="H4012" s="351"/>
      <c r="I4012" s="351"/>
    </row>
    <row r="4013" spans="2:9" x14ac:dyDescent="0.25">
      <c r="B4013" s="351"/>
      <c r="C4013" s="351"/>
      <c r="D4013" s="351"/>
      <c r="E4013" s="351"/>
      <c r="F4013" s="351"/>
      <c r="G4013" s="351"/>
      <c r="H4013" s="351"/>
      <c r="I4013" s="351"/>
    </row>
    <row r="4014" spans="2:9" x14ac:dyDescent="0.25">
      <c r="B4014" s="351"/>
      <c r="C4014" s="351"/>
      <c r="D4014" s="351"/>
      <c r="E4014" s="351"/>
      <c r="F4014" s="351"/>
      <c r="G4014" s="351"/>
      <c r="H4014" s="351"/>
      <c r="I4014" s="351"/>
    </row>
    <row r="4015" spans="2:9" x14ac:dyDescent="0.25">
      <c r="B4015" s="351"/>
      <c r="C4015" s="351"/>
      <c r="D4015" s="351"/>
      <c r="E4015" s="351"/>
      <c r="F4015" s="351"/>
      <c r="G4015" s="351"/>
      <c r="H4015" s="351"/>
      <c r="I4015" s="351"/>
    </row>
    <row r="4016" spans="2:9" x14ac:dyDescent="0.25">
      <c r="B4016" s="351"/>
      <c r="C4016" s="351"/>
      <c r="D4016" s="351"/>
      <c r="E4016" s="351"/>
      <c r="F4016" s="351"/>
      <c r="G4016" s="351"/>
      <c r="H4016" s="351"/>
      <c r="I4016" s="351"/>
    </row>
    <row r="4017" spans="2:9" x14ac:dyDescent="0.25">
      <c r="B4017" s="351"/>
      <c r="C4017" s="351"/>
      <c r="D4017" s="351"/>
      <c r="E4017" s="351"/>
      <c r="F4017" s="351"/>
      <c r="G4017" s="351"/>
      <c r="H4017" s="351"/>
      <c r="I4017" s="351"/>
    </row>
    <row r="4018" spans="2:9" x14ac:dyDescent="0.25">
      <c r="B4018" s="351"/>
      <c r="C4018" s="351"/>
      <c r="D4018" s="351"/>
      <c r="E4018" s="351"/>
      <c r="F4018" s="351"/>
      <c r="G4018" s="351"/>
      <c r="H4018" s="351"/>
      <c r="I4018" s="351"/>
    </row>
    <row r="4019" spans="2:9" x14ac:dyDescent="0.25">
      <c r="B4019" s="351"/>
      <c r="C4019" s="351"/>
      <c r="D4019" s="351"/>
      <c r="E4019" s="351"/>
      <c r="F4019" s="351"/>
      <c r="G4019" s="351"/>
      <c r="H4019" s="351"/>
      <c r="I4019" s="351"/>
    </row>
    <row r="4020" spans="2:9" x14ac:dyDescent="0.25">
      <c r="B4020" s="351"/>
      <c r="C4020" s="351"/>
      <c r="D4020" s="351"/>
      <c r="E4020" s="351"/>
      <c r="F4020" s="351"/>
      <c r="G4020" s="351"/>
      <c r="H4020" s="351"/>
      <c r="I4020" s="351"/>
    </row>
    <row r="4021" spans="2:9" x14ac:dyDescent="0.25">
      <c r="B4021" s="351"/>
      <c r="C4021" s="351"/>
      <c r="D4021" s="351"/>
      <c r="E4021" s="351"/>
      <c r="F4021" s="351"/>
      <c r="G4021" s="351"/>
      <c r="H4021" s="351"/>
      <c r="I4021" s="351"/>
    </row>
    <row r="4022" spans="2:9" x14ac:dyDescent="0.25">
      <c r="B4022" s="351"/>
      <c r="C4022" s="351"/>
      <c r="D4022" s="351"/>
      <c r="E4022" s="351"/>
      <c r="F4022" s="351"/>
      <c r="G4022" s="351"/>
      <c r="H4022" s="351"/>
      <c r="I4022" s="351"/>
    </row>
    <row r="4023" spans="2:9" x14ac:dyDescent="0.25">
      <c r="B4023" s="351"/>
      <c r="C4023" s="351"/>
      <c r="D4023" s="351"/>
      <c r="E4023" s="351"/>
      <c r="F4023" s="351"/>
      <c r="G4023" s="351"/>
      <c r="H4023" s="351"/>
      <c r="I4023" s="351"/>
    </row>
    <row r="4024" spans="2:9" x14ac:dyDescent="0.25">
      <c r="B4024" s="351"/>
      <c r="C4024" s="351"/>
      <c r="D4024" s="351"/>
      <c r="E4024" s="351"/>
      <c r="F4024" s="351"/>
      <c r="G4024" s="351"/>
      <c r="H4024" s="351"/>
      <c r="I4024" s="351"/>
    </row>
    <row r="4025" spans="2:9" x14ac:dyDescent="0.25">
      <c r="B4025" s="351"/>
      <c r="C4025" s="351"/>
      <c r="D4025" s="351"/>
      <c r="E4025" s="351"/>
      <c r="F4025" s="351"/>
      <c r="G4025" s="351"/>
      <c r="H4025" s="351"/>
      <c r="I4025" s="351"/>
    </row>
    <row r="4026" spans="2:9" x14ac:dyDescent="0.25">
      <c r="B4026" s="351"/>
      <c r="C4026" s="351"/>
      <c r="D4026" s="351"/>
      <c r="E4026" s="351"/>
      <c r="F4026" s="351"/>
      <c r="G4026" s="351"/>
      <c r="H4026" s="351"/>
      <c r="I4026" s="351"/>
    </row>
    <row r="4027" spans="2:9" x14ac:dyDescent="0.25">
      <c r="B4027" s="351"/>
      <c r="C4027" s="351"/>
      <c r="D4027" s="351"/>
      <c r="E4027" s="351"/>
      <c r="F4027" s="351"/>
      <c r="G4027" s="351"/>
      <c r="H4027" s="351"/>
      <c r="I4027" s="351"/>
    </row>
    <row r="4028" spans="2:9" x14ac:dyDescent="0.25">
      <c r="B4028" s="351"/>
      <c r="C4028" s="351"/>
      <c r="D4028" s="351"/>
      <c r="E4028" s="351"/>
      <c r="F4028" s="351"/>
      <c r="G4028" s="351"/>
      <c r="H4028" s="351"/>
      <c r="I4028" s="351"/>
    </row>
    <row r="4029" spans="2:9" x14ac:dyDescent="0.25">
      <c r="B4029" s="351"/>
      <c r="C4029" s="351"/>
      <c r="D4029" s="351"/>
      <c r="E4029" s="351"/>
      <c r="F4029" s="351"/>
      <c r="G4029" s="351"/>
      <c r="H4029" s="351"/>
      <c r="I4029" s="351"/>
    </row>
    <row r="4030" spans="2:9" x14ac:dyDescent="0.25">
      <c r="B4030" s="351"/>
      <c r="C4030" s="351"/>
      <c r="D4030" s="351"/>
      <c r="E4030" s="351"/>
      <c r="F4030" s="351"/>
      <c r="G4030" s="351"/>
      <c r="H4030" s="351"/>
      <c r="I4030" s="351"/>
    </row>
    <row r="4031" spans="2:9" x14ac:dyDescent="0.25">
      <c r="B4031" s="351"/>
      <c r="C4031" s="351"/>
      <c r="D4031" s="351"/>
      <c r="E4031" s="351"/>
      <c r="F4031" s="351"/>
      <c r="G4031" s="351"/>
      <c r="H4031" s="351"/>
      <c r="I4031" s="351"/>
    </row>
    <row r="4032" spans="2:9" x14ac:dyDescent="0.25">
      <c r="B4032" s="351"/>
      <c r="C4032" s="351"/>
      <c r="D4032" s="351"/>
      <c r="E4032" s="351"/>
      <c r="F4032" s="351"/>
      <c r="G4032" s="351"/>
      <c r="H4032" s="351"/>
      <c r="I4032" s="351"/>
    </row>
    <row r="4033" spans="2:9" x14ac:dyDescent="0.25">
      <c r="B4033" s="351"/>
      <c r="C4033" s="351"/>
      <c r="D4033" s="351"/>
      <c r="E4033" s="351"/>
      <c r="F4033" s="351"/>
      <c r="G4033" s="351"/>
      <c r="H4033" s="351"/>
      <c r="I4033" s="351"/>
    </row>
    <row r="4034" spans="2:9" x14ac:dyDescent="0.25">
      <c r="B4034" s="351"/>
      <c r="C4034" s="351"/>
      <c r="D4034" s="351"/>
      <c r="E4034" s="351"/>
      <c r="F4034" s="351"/>
      <c r="G4034" s="351"/>
      <c r="H4034" s="351"/>
      <c r="I4034" s="351"/>
    </row>
    <row r="4035" spans="2:9" x14ac:dyDescent="0.25">
      <c r="B4035" s="351"/>
      <c r="C4035" s="351"/>
      <c r="D4035" s="351"/>
      <c r="E4035" s="351"/>
      <c r="F4035" s="351"/>
      <c r="G4035" s="351"/>
      <c r="H4035" s="351"/>
      <c r="I4035" s="351"/>
    </row>
    <row r="4036" spans="2:9" x14ac:dyDescent="0.25">
      <c r="B4036" s="351"/>
      <c r="C4036" s="351"/>
      <c r="D4036" s="351"/>
      <c r="E4036" s="351"/>
      <c r="F4036" s="351"/>
      <c r="G4036" s="351"/>
      <c r="H4036" s="351"/>
      <c r="I4036" s="351"/>
    </row>
    <row r="4037" spans="2:9" x14ac:dyDescent="0.25">
      <c r="B4037" s="351"/>
      <c r="C4037" s="351"/>
      <c r="D4037" s="351"/>
      <c r="E4037" s="351"/>
      <c r="F4037" s="351"/>
      <c r="G4037" s="351"/>
      <c r="H4037" s="351"/>
      <c r="I4037" s="351"/>
    </row>
    <row r="4038" spans="2:9" x14ac:dyDescent="0.25">
      <c r="B4038" s="351"/>
      <c r="C4038" s="351"/>
      <c r="D4038" s="351"/>
      <c r="E4038" s="351"/>
      <c r="F4038" s="351"/>
      <c r="G4038" s="351"/>
      <c r="H4038" s="351"/>
      <c r="I4038" s="351"/>
    </row>
    <row r="4039" spans="2:9" x14ac:dyDescent="0.25">
      <c r="B4039" s="351"/>
      <c r="C4039" s="351"/>
      <c r="D4039" s="351"/>
      <c r="E4039" s="351"/>
      <c r="F4039" s="351"/>
      <c r="G4039" s="351"/>
      <c r="H4039" s="351"/>
      <c r="I4039" s="351"/>
    </row>
    <row r="4040" spans="2:9" x14ac:dyDescent="0.25">
      <c r="B4040" s="351"/>
      <c r="C4040" s="351"/>
      <c r="D4040" s="351"/>
      <c r="E4040" s="351"/>
      <c r="F4040" s="351"/>
      <c r="G4040" s="351"/>
      <c r="H4040" s="351"/>
      <c r="I4040" s="351"/>
    </row>
    <row r="4041" spans="2:9" x14ac:dyDescent="0.25">
      <c r="B4041" s="351"/>
      <c r="C4041" s="351"/>
      <c r="D4041" s="351"/>
      <c r="E4041" s="351"/>
      <c r="F4041" s="351"/>
      <c r="G4041" s="351"/>
      <c r="H4041" s="351"/>
      <c r="I4041" s="351"/>
    </row>
    <row r="4042" spans="2:9" x14ac:dyDescent="0.25">
      <c r="B4042" s="351"/>
      <c r="C4042" s="351"/>
      <c r="D4042" s="351"/>
      <c r="E4042" s="351"/>
      <c r="F4042" s="351"/>
      <c r="G4042" s="351"/>
      <c r="H4042" s="351"/>
      <c r="I4042" s="351"/>
    </row>
    <row r="4043" spans="2:9" x14ac:dyDescent="0.25">
      <c r="B4043" s="351"/>
      <c r="C4043" s="351"/>
      <c r="D4043" s="351"/>
      <c r="E4043" s="351"/>
      <c r="F4043" s="351"/>
      <c r="G4043" s="351"/>
      <c r="H4043" s="351"/>
      <c r="I4043" s="351"/>
    </row>
    <row r="4044" spans="2:9" x14ac:dyDescent="0.25">
      <c r="B4044" s="351"/>
      <c r="C4044" s="351"/>
      <c r="D4044" s="351"/>
      <c r="E4044" s="351"/>
      <c r="F4044" s="351"/>
      <c r="G4044" s="351"/>
      <c r="H4044" s="351"/>
      <c r="I4044" s="351"/>
    </row>
    <row r="4045" spans="2:9" x14ac:dyDescent="0.25">
      <c r="B4045" s="351"/>
      <c r="C4045" s="351"/>
      <c r="D4045" s="351"/>
      <c r="E4045" s="351"/>
      <c r="F4045" s="351"/>
      <c r="G4045" s="351"/>
      <c r="H4045" s="351"/>
      <c r="I4045" s="351"/>
    </row>
    <row r="4046" spans="2:9" x14ac:dyDescent="0.25">
      <c r="B4046" s="351"/>
      <c r="C4046" s="351"/>
      <c r="D4046" s="351"/>
      <c r="E4046" s="351"/>
      <c r="F4046" s="351"/>
      <c r="G4046" s="351"/>
      <c r="H4046" s="351"/>
      <c r="I4046" s="351"/>
    </row>
    <row r="4047" spans="2:9" x14ac:dyDescent="0.25">
      <c r="B4047" s="351"/>
      <c r="C4047" s="351"/>
      <c r="D4047" s="351"/>
      <c r="E4047" s="351"/>
      <c r="F4047" s="351"/>
      <c r="G4047" s="351"/>
      <c r="H4047" s="351"/>
      <c r="I4047" s="351"/>
    </row>
    <row r="4048" spans="2:9" x14ac:dyDescent="0.25">
      <c r="B4048" s="351"/>
      <c r="C4048" s="351"/>
      <c r="D4048" s="351"/>
      <c r="E4048" s="351"/>
      <c r="F4048" s="351"/>
      <c r="G4048" s="351"/>
      <c r="H4048" s="351"/>
      <c r="I4048" s="351"/>
    </row>
    <row r="4049" spans="2:9" x14ac:dyDescent="0.25">
      <c r="B4049" s="351"/>
      <c r="C4049" s="351"/>
      <c r="D4049" s="351"/>
      <c r="E4049" s="351"/>
      <c r="F4049" s="351"/>
      <c r="G4049" s="351"/>
      <c r="H4049" s="351"/>
      <c r="I4049" s="351"/>
    </row>
    <row r="4050" spans="2:9" x14ac:dyDescent="0.25">
      <c r="B4050" s="351"/>
      <c r="C4050" s="351"/>
      <c r="D4050" s="351"/>
      <c r="E4050" s="351"/>
      <c r="F4050" s="351"/>
      <c r="G4050" s="351"/>
      <c r="H4050" s="351"/>
      <c r="I4050" s="351"/>
    </row>
    <row r="4051" spans="2:9" x14ac:dyDescent="0.25">
      <c r="B4051" s="351"/>
      <c r="C4051" s="351"/>
      <c r="D4051" s="351"/>
      <c r="E4051" s="351"/>
      <c r="F4051" s="351"/>
      <c r="G4051" s="351"/>
      <c r="H4051" s="351"/>
      <c r="I4051" s="351"/>
    </row>
    <row r="4052" spans="2:9" x14ac:dyDescent="0.25">
      <c r="B4052" s="351"/>
      <c r="C4052" s="351"/>
      <c r="D4052" s="351"/>
      <c r="E4052" s="351"/>
      <c r="F4052" s="351"/>
      <c r="G4052" s="351"/>
      <c r="H4052" s="351"/>
      <c r="I4052" s="351"/>
    </row>
    <row r="4053" spans="2:9" x14ac:dyDescent="0.25">
      <c r="B4053" s="351"/>
      <c r="C4053" s="351"/>
      <c r="D4053" s="351"/>
      <c r="E4053" s="351"/>
      <c r="F4053" s="351"/>
      <c r="G4053" s="351"/>
      <c r="H4053" s="351"/>
      <c r="I4053" s="351"/>
    </row>
    <row r="4054" spans="2:9" x14ac:dyDescent="0.25">
      <c r="B4054" s="351"/>
      <c r="C4054" s="351"/>
      <c r="D4054" s="351"/>
      <c r="E4054" s="351"/>
      <c r="F4054" s="351"/>
      <c r="G4054" s="351"/>
      <c r="H4054" s="351"/>
      <c r="I4054" s="351"/>
    </row>
    <row r="4055" spans="2:9" x14ac:dyDescent="0.25">
      <c r="B4055" s="351"/>
      <c r="C4055" s="351"/>
      <c r="D4055" s="351"/>
      <c r="E4055" s="351"/>
      <c r="F4055" s="351"/>
      <c r="G4055" s="351"/>
      <c r="H4055" s="351"/>
      <c r="I4055" s="351"/>
    </row>
    <row r="4056" spans="2:9" x14ac:dyDescent="0.25">
      <c r="B4056" s="351"/>
      <c r="C4056" s="351"/>
      <c r="D4056" s="351"/>
      <c r="E4056" s="351"/>
      <c r="F4056" s="351"/>
      <c r="G4056" s="351"/>
      <c r="H4056" s="351"/>
      <c r="I4056" s="351"/>
    </row>
    <row r="4057" spans="2:9" x14ac:dyDescent="0.25">
      <c r="B4057" s="351"/>
      <c r="C4057" s="351"/>
      <c r="D4057" s="351"/>
      <c r="E4057" s="351"/>
      <c r="F4057" s="351"/>
      <c r="G4057" s="351"/>
      <c r="H4057" s="351"/>
      <c r="I4057" s="351"/>
    </row>
    <row r="4058" spans="2:9" x14ac:dyDescent="0.25">
      <c r="B4058" s="351"/>
      <c r="C4058" s="351"/>
      <c r="D4058" s="351"/>
      <c r="E4058" s="351"/>
      <c r="F4058" s="351"/>
      <c r="G4058" s="351"/>
      <c r="H4058" s="351"/>
      <c r="I4058" s="351"/>
    </row>
    <row r="4059" spans="2:9" x14ac:dyDescent="0.25">
      <c r="B4059" s="351"/>
      <c r="C4059" s="351"/>
      <c r="D4059" s="351"/>
      <c r="E4059" s="351"/>
      <c r="F4059" s="351"/>
      <c r="G4059" s="351"/>
      <c r="H4059" s="351"/>
      <c r="I4059" s="351"/>
    </row>
    <row r="4060" spans="2:9" x14ac:dyDescent="0.25">
      <c r="B4060" s="351"/>
      <c r="C4060" s="351"/>
      <c r="D4060" s="351"/>
      <c r="E4060" s="351"/>
      <c r="F4060" s="351"/>
      <c r="G4060" s="351"/>
      <c r="H4060" s="351"/>
      <c r="I4060" s="351"/>
    </row>
    <row r="4061" spans="2:9" x14ac:dyDescent="0.25">
      <c r="B4061" s="351"/>
      <c r="C4061" s="351"/>
      <c r="D4061" s="351"/>
      <c r="E4061" s="351"/>
      <c r="F4061" s="351"/>
      <c r="G4061" s="351"/>
      <c r="H4061" s="351"/>
      <c r="I4061" s="351"/>
    </row>
    <row r="4062" spans="2:9" x14ac:dyDescent="0.25">
      <c r="B4062" s="351"/>
      <c r="C4062" s="351"/>
      <c r="D4062" s="351"/>
      <c r="E4062" s="351"/>
      <c r="F4062" s="351"/>
      <c r="G4062" s="351"/>
      <c r="H4062" s="351"/>
      <c r="I4062" s="351"/>
    </row>
    <row r="4063" spans="2:9" x14ac:dyDescent="0.25">
      <c r="B4063" s="351"/>
      <c r="C4063" s="351"/>
      <c r="D4063" s="351"/>
      <c r="E4063" s="351"/>
      <c r="F4063" s="351"/>
      <c r="G4063" s="351"/>
      <c r="H4063" s="351"/>
      <c r="I4063" s="351"/>
    </row>
    <row r="4064" spans="2:9" x14ac:dyDescent="0.25">
      <c r="B4064" s="351"/>
      <c r="C4064" s="351"/>
      <c r="D4064" s="351"/>
      <c r="E4064" s="351"/>
      <c r="F4064" s="351"/>
      <c r="G4064" s="351"/>
      <c r="H4064" s="351"/>
      <c r="I4064" s="351"/>
    </row>
    <row r="4065" spans="2:9" x14ac:dyDescent="0.25">
      <c r="B4065" s="351"/>
      <c r="C4065" s="351"/>
      <c r="D4065" s="351"/>
      <c r="E4065" s="351"/>
      <c r="F4065" s="351"/>
      <c r="G4065" s="351"/>
      <c r="H4065" s="351"/>
      <c r="I4065" s="351"/>
    </row>
    <row r="4066" spans="2:9" x14ac:dyDescent="0.25">
      <c r="B4066" s="351"/>
      <c r="C4066" s="351"/>
      <c r="D4066" s="351"/>
      <c r="E4066" s="351"/>
      <c r="F4066" s="351"/>
      <c r="G4066" s="351"/>
      <c r="H4066" s="351"/>
      <c r="I4066" s="351"/>
    </row>
    <row r="4067" spans="2:9" x14ac:dyDescent="0.25">
      <c r="B4067" s="351"/>
      <c r="C4067" s="351"/>
      <c r="D4067" s="351"/>
      <c r="E4067" s="351"/>
      <c r="F4067" s="351"/>
      <c r="G4067" s="351"/>
      <c r="H4067" s="351"/>
      <c r="I4067" s="351"/>
    </row>
    <row r="4068" spans="2:9" x14ac:dyDescent="0.25">
      <c r="B4068" s="351"/>
      <c r="C4068" s="351"/>
      <c r="D4068" s="351"/>
      <c r="E4068" s="351"/>
      <c r="F4068" s="351"/>
      <c r="G4068" s="351"/>
      <c r="H4068" s="351"/>
      <c r="I4068" s="351"/>
    </row>
    <row r="4069" spans="2:9" x14ac:dyDescent="0.25">
      <c r="B4069" s="351"/>
      <c r="C4069" s="351"/>
      <c r="D4069" s="351"/>
      <c r="E4069" s="351"/>
      <c r="F4069" s="351"/>
      <c r="G4069" s="351"/>
      <c r="H4069" s="351"/>
      <c r="I4069" s="351"/>
    </row>
    <row r="4070" spans="2:9" x14ac:dyDescent="0.25">
      <c r="B4070" s="351"/>
      <c r="C4070" s="351"/>
      <c r="D4070" s="351"/>
      <c r="E4070" s="351"/>
      <c r="F4070" s="351"/>
      <c r="G4070" s="351"/>
      <c r="H4070" s="351"/>
      <c r="I4070" s="351"/>
    </row>
    <row r="4071" spans="2:9" x14ac:dyDescent="0.25">
      <c r="B4071" s="351"/>
      <c r="C4071" s="351"/>
      <c r="D4071" s="351"/>
      <c r="E4071" s="351"/>
      <c r="F4071" s="351"/>
      <c r="G4071" s="351"/>
      <c r="H4071" s="351"/>
      <c r="I4071" s="351"/>
    </row>
    <row r="4072" spans="2:9" x14ac:dyDescent="0.25">
      <c r="B4072" s="351"/>
      <c r="C4072" s="351"/>
      <c r="D4072" s="351"/>
      <c r="E4072" s="351"/>
      <c r="F4072" s="351"/>
      <c r="G4072" s="351"/>
      <c r="H4072" s="351"/>
      <c r="I4072" s="351"/>
    </row>
    <row r="4073" spans="2:9" x14ac:dyDescent="0.25">
      <c r="B4073" s="351"/>
      <c r="C4073" s="351"/>
      <c r="D4073" s="351"/>
      <c r="E4073" s="351"/>
      <c r="F4073" s="351"/>
      <c r="G4073" s="351"/>
      <c r="H4073" s="351"/>
      <c r="I4073" s="351"/>
    </row>
    <row r="4074" spans="2:9" x14ac:dyDescent="0.25">
      <c r="B4074" s="351"/>
      <c r="C4074" s="351"/>
      <c r="D4074" s="351"/>
      <c r="E4074" s="351"/>
      <c r="F4074" s="351"/>
      <c r="G4074" s="351"/>
      <c r="H4074" s="351"/>
      <c r="I4074" s="351"/>
    </row>
    <row r="4075" spans="2:9" x14ac:dyDescent="0.25">
      <c r="B4075" s="351"/>
      <c r="C4075" s="351"/>
      <c r="D4075" s="351"/>
      <c r="E4075" s="351"/>
      <c r="F4075" s="351"/>
      <c r="G4075" s="351"/>
      <c r="H4075" s="351"/>
      <c r="I4075" s="351"/>
    </row>
    <row r="4076" spans="2:9" x14ac:dyDescent="0.25">
      <c r="B4076" s="351"/>
      <c r="C4076" s="351"/>
      <c r="D4076" s="351"/>
      <c r="E4076" s="351"/>
      <c r="F4076" s="351"/>
      <c r="G4076" s="351"/>
      <c r="H4076" s="351"/>
      <c r="I4076" s="351"/>
    </row>
    <row r="4077" spans="2:9" x14ac:dyDescent="0.25">
      <c r="B4077" s="351"/>
      <c r="C4077" s="351"/>
      <c r="D4077" s="351"/>
      <c r="E4077" s="351"/>
      <c r="F4077" s="351"/>
      <c r="G4077" s="351"/>
      <c r="H4077" s="351"/>
      <c r="I4077" s="351"/>
    </row>
    <row r="4078" spans="2:9" x14ac:dyDescent="0.25">
      <c r="B4078" s="351"/>
      <c r="C4078" s="351"/>
      <c r="D4078" s="351"/>
      <c r="E4078" s="351"/>
      <c r="F4078" s="351"/>
      <c r="G4078" s="351"/>
      <c r="H4078" s="351"/>
      <c r="I4078" s="351"/>
    </row>
    <row r="4079" spans="2:9" x14ac:dyDescent="0.25">
      <c r="B4079" s="351"/>
      <c r="C4079" s="351"/>
      <c r="D4079" s="351"/>
      <c r="E4079" s="351"/>
      <c r="F4079" s="351"/>
      <c r="G4079" s="351"/>
      <c r="H4079" s="351"/>
      <c r="I4079" s="351"/>
    </row>
    <row r="4080" spans="2:9" x14ac:dyDescent="0.25">
      <c r="B4080" s="351"/>
      <c r="C4080" s="351"/>
      <c r="D4080" s="351"/>
      <c r="E4080" s="351"/>
      <c r="F4080" s="351"/>
      <c r="G4080" s="351"/>
      <c r="H4080" s="351"/>
      <c r="I4080" s="351"/>
    </row>
    <row r="4081" spans="2:9" x14ac:dyDescent="0.25">
      <c r="B4081" s="351"/>
      <c r="C4081" s="351"/>
      <c r="D4081" s="351"/>
      <c r="E4081" s="351"/>
      <c r="F4081" s="351"/>
      <c r="G4081" s="351"/>
      <c r="H4081" s="351"/>
      <c r="I4081" s="351"/>
    </row>
    <row r="4082" spans="2:9" x14ac:dyDescent="0.25">
      <c r="B4082" s="351"/>
      <c r="C4082" s="351"/>
      <c r="D4082" s="351"/>
      <c r="E4082" s="351"/>
      <c r="F4082" s="351"/>
      <c r="G4082" s="351"/>
      <c r="H4082" s="351"/>
      <c r="I4082" s="351"/>
    </row>
    <row r="4083" spans="2:9" x14ac:dyDescent="0.25">
      <c r="B4083" s="351"/>
      <c r="C4083" s="351"/>
      <c r="D4083" s="351"/>
      <c r="E4083" s="351"/>
      <c r="F4083" s="351"/>
      <c r="G4083" s="351"/>
      <c r="H4083" s="351"/>
      <c r="I4083" s="351"/>
    </row>
    <row r="4084" spans="2:9" x14ac:dyDescent="0.25">
      <c r="B4084" s="351"/>
      <c r="C4084" s="351"/>
      <c r="D4084" s="351"/>
      <c r="E4084" s="351"/>
      <c r="F4084" s="351"/>
      <c r="G4084" s="351"/>
      <c r="H4084" s="351"/>
      <c r="I4084" s="351"/>
    </row>
    <row r="4085" spans="2:9" x14ac:dyDescent="0.25">
      <c r="B4085" s="351"/>
      <c r="C4085" s="351"/>
      <c r="D4085" s="351"/>
      <c r="E4085" s="351"/>
      <c r="F4085" s="351"/>
      <c r="G4085" s="351"/>
      <c r="H4085" s="351"/>
      <c r="I4085" s="351"/>
    </row>
    <row r="4086" spans="2:9" x14ac:dyDescent="0.25">
      <c r="B4086" s="351"/>
      <c r="C4086" s="351"/>
      <c r="D4086" s="351"/>
      <c r="E4086" s="351"/>
      <c r="F4086" s="351"/>
      <c r="G4086" s="351"/>
      <c r="H4086" s="351"/>
      <c r="I4086" s="351"/>
    </row>
    <row r="4087" spans="2:9" x14ac:dyDescent="0.25">
      <c r="B4087" s="351"/>
      <c r="C4087" s="351"/>
      <c r="D4087" s="351"/>
      <c r="E4087" s="351"/>
      <c r="F4087" s="351"/>
      <c r="G4087" s="351"/>
      <c r="H4087" s="351"/>
      <c r="I4087" s="351"/>
    </row>
    <row r="4088" spans="2:9" x14ac:dyDescent="0.25">
      <c r="B4088" s="351"/>
      <c r="C4088" s="351"/>
      <c r="D4088" s="351"/>
      <c r="E4088" s="351"/>
      <c r="F4088" s="351"/>
      <c r="G4088" s="351"/>
      <c r="H4088" s="351"/>
      <c r="I4088" s="351"/>
    </row>
    <row r="4089" spans="2:9" x14ac:dyDescent="0.25">
      <c r="B4089" s="351"/>
      <c r="C4089" s="351"/>
      <c r="D4089" s="351"/>
      <c r="E4089" s="351"/>
      <c r="F4089" s="351"/>
      <c r="G4089" s="351"/>
      <c r="H4089" s="351"/>
      <c r="I4089" s="351"/>
    </row>
    <row r="4090" spans="2:9" x14ac:dyDescent="0.25">
      <c r="B4090" s="351"/>
      <c r="C4090" s="351"/>
      <c r="D4090" s="351"/>
      <c r="E4090" s="351"/>
      <c r="F4090" s="351"/>
      <c r="G4090" s="351"/>
      <c r="H4090" s="351"/>
      <c r="I4090" s="351"/>
    </row>
    <row r="4091" spans="2:9" x14ac:dyDescent="0.25">
      <c r="B4091" s="351"/>
      <c r="C4091" s="351"/>
      <c r="D4091" s="351"/>
      <c r="E4091" s="351"/>
      <c r="F4091" s="351"/>
      <c r="G4091" s="351"/>
      <c r="H4091" s="351"/>
      <c r="I4091" s="351"/>
    </row>
    <row r="4092" spans="2:9" x14ac:dyDescent="0.25">
      <c r="B4092" s="351"/>
      <c r="C4092" s="351"/>
      <c r="D4092" s="351"/>
      <c r="E4092" s="351"/>
      <c r="F4092" s="351"/>
      <c r="G4092" s="351"/>
      <c r="H4092" s="351"/>
      <c r="I4092" s="351"/>
    </row>
    <row r="4093" spans="2:9" x14ac:dyDescent="0.25">
      <c r="B4093" s="351"/>
      <c r="C4093" s="351"/>
      <c r="D4093" s="351"/>
      <c r="E4093" s="351"/>
      <c r="F4093" s="351"/>
      <c r="G4093" s="351"/>
      <c r="H4093" s="351"/>
      <c r="I4093" s="351"/>
    </row>
    <row r="4094" spans="2:9" x14ac:dyDescent="0.25">
      <c r="B4094" s="351"/>
      <c r="C4094" s="351"/>
      <c r="D4094" s="351"/>
      <c r="E4094" s="351"/>
      <c r="F4094" s="351"/>
      <c r="G4094" s="351"/>
      <c r="H4094" s="351"/>
      <c r="I4094" s="351"/>
    </row>
    <row r="4095" spans="2:9" x14ac:dyDescent="0.25">
      <c r="B4095" s="351"/>
      <c r="C4095" s="351"/>
      <c r="D4095" s="351"/>
      <c r="E4095" s="351"/>
      <c r="F4095" s="351"/>
      <c r="G4095" s="351"/>
      <c r="H4095" s="351"/>
      <c r="I4095" s="351"/>
    </row>
    <row r="4096" spans="2:9" x14ac:dyDescent="0.25">
      <c r="B4096" s="351"/>
      <c r="C4096" s="351"/>
      <c r="D4096" s="351"/>
      <c r="E4096" s="351"/>
      <c r="F4096" s="351"/>
      <c r="G4096" s="351"/>
      <c r="H4096" s="351"/>
      <c r="I4096" s="351"/>
    </row>
    <row r="4097" spans="2:9" x14ac:dyDescent="0.25">
      <c r="B4097" s="351"/>
      <c r="C4097" s="351"/>
      <c r="D4097" s="351"/>
      <c r="E4097" s="351"/>
      <c r="F4097" s="351"/>
      <c r="G4097" s="351"/>
      <c r="H4097" s="351"/>
      <c r="I4097" s="351"/>
    </row>
    <row r="4098" spans="2:9" x14ac:dyDescent="0.25">
      <c r="B4098" s="351"/>
      <c r="C4098" s="351"/>
      <c r="D4098" s="351"/>
      <c r="E4098" s="351"/>
      <c r="F4098" s="351"/>
      <c r="G4098" s="351"/>
      <c r="H4098" s="351"/>
      <c r="I4098" s="351"/>
    </row>
    <row r="4099" spans="2:9" x14ac:dyDescent="0.25">
      <c r="B4099" s="351"/>
      <c r="C4099" s="351"/>
      <c r="D4099" s="351"/>
      <c r="E4099" s="351"/>
      <c r="F4099" s="351"/>
      <c r="G4099" s="351"/>
      <c r="H4099" s="351"/>
      <c r="I4099" s="351"/>
    </row>
    <row r="4100" spans="2:9" x14ac:dyDescent="0.25">
      <c r="B4100" s="351"/>
      <c r="C4100" s="351"/>
      <c r="D4100" s="351"/>
      <c r="E4100" s="351"/>
      <c r="F4100" s="351"/>
      <c r="G4100" s="351"/>
      <c r="H4100" s="351"/>
      <c r="I4100" s="351"/>
    </row>
    <row r="4101" spans="2:9" x14ac:dyDescent="0.25">
      <c r="B4101" s="351"/>
      <c r="C4101" s="351"/>
      <c r="D4101" s="351"/>
      <c r="E4101" s="351"/>
      <c r="F4101" s="351"/>
      <c r="G4101" s="351"/>
      <c r="H4101" s="351"/>
      <c r="I4101" s="351"/>
    </row>
    <row r="4102" spans="2:9" x14ac:dyDescent="0.25">
      <c r="B4102" s="351"/>
      <c r="C4102" s="351"/>
      <c r="D4102" s="351"/>
      <c r="E4102" s="351"/>
      <c r="F4102" s="351"/>
      <c r="G4102" s="351"/>
      <c r="H4102" s="351"/>
      <c r="I4102" s="351"/>
    </row>
    <row r="4103" spans="2:9" x14ac:dyDescent="0.25">
      <c r="B4103" s="351"/>
      <c r="C4103" s="351"/>
      <c r="D4103" s="351"/>
      <c r="E4103" s="351"/>
      <c r="F4103" s="351"/>
      <c r="G4103" s="351"/>
      <c r="H4103" s="351"/>
      <c r="I4103" s="351"/>
    </row>
    <row r="4104" spans="2:9" x14ac:dyDescent="0.25">
      <c r="B4104" s="351"/>
      <c r="C4104" s="351"/>
      <c r="D4104" s="351"/>
      <c r="E4104" s="351"/>
      <c r="F4104" s="351"/>
      <c r="G4104" s="351"/>
      <c r="H4104" s="351"/>
      <c r="I4104" s="351"/>
    </row>
    <row r="4105" spans="2:9" x14ac:dyDescent="0.25">
      <c r="B4105" s="351"/>
      <c r="C4105" s="351"/>
      <c r="D4105" s="351"/>
      <c r="E4105" s="351"/>
      <c r="F4105" s="351"/>
      <c r="G4105" s="351"/>
      <c r="H4105" s="351"/>
      <c r="I4105" s="351"/>
    </row>
    <row r="4106" spans="2:9" x14ac:dyDescent="0.25">
      <c r="B4106" s="351"/>
      <c r="C4106" s="351"/>
      <c r="D4106" s="351"/>
      <c r="E4106" s="351"/>
      <c r="F4106" s="351"/>
      <c r="G4106" s="351"/>
      <c r="H4106" s="351"/>
      <c r="I4106" s="351"/>
    </row>
    <row r="4107" spans="2:9" x14ac:dyDescent="0.25">
      <c r="B4107" s="351"/>
      <c r="C4107" s="351"/>
      <c r="D4107" s="351"/>
      <c r="E4107" s="351"/>
      <c r="F4107" s="351"/>
      <c r="G4107" s="351"/>
      <c r="H4107" s="351"/>
      <c r="I4107" s="351"/>
    </row>
    <row r="4108" spans="2:9" x14ac:dyDescent="0.25">
      <c r="B4108" s="351"/>
      <c r="C4108" s="351"/>
      <c r="D4108" s="351"/>
      <c r="E4108" s="351"/>
      <c r="F4108" s="351"/>
      <c r="G4108" s="351"/>
      <c r="H4108" s="351"/>
      <c r="I4108" s="351"/>
    </row>
    <row r="4109" spans="2:9" x14ac:dyDescent="0.25">
      <c r="B4109" s="351"/>
      <c r="C4109" s="351"/>
      <c r="D4109" s="351"/>
      <c r="E4109" s="351"/>
      <c r="F4109" s="351"/>
      <c r="G4109" s="351"/>
      <c r="H4109" s="351"/>
      <c r="I4109" s="351"/>
    </row>
    <row r="4110" spans="2:9" x14ac:dyDescent="0.25">
      <c r="B4110" s="351"/>
      <c r="C4110" s="351"/>
      <c r="D4110" s="351"/>
      <c r="E4110" s="351"/>
      <c r="F4110" s="351"/>
      <c r="G4110" s="351"/>
      <c r="H4110" s="351"/>
      <c r="I4110" s="351"/>
    </row>
    <row r="4111" spans="2:9" x14ac:dyDescent="0.25">
      <c r="B4111" s="351"/>
      <c r="C4111" s="351"/>
      <c r="D4111" s="351"/>
      <c r="E4111" s="351"/>
      <c r="F4111" s="351"/>
      <c r="G4111" s="351"/>
      <c r="H4111" s="351"/>
      <c r="I4111" s="351"/>
    </row>
    <row r="4112" spans="2:9" x14ac:dyDescent="0.25">
      <c r="B4112" s="351"/>
      <c r="C4112" s="351"/>
      <c r="D4112" s="351"/>
      <c r="E4112" s="351"/>
      <c r="F4112" s="351"/>
      <c r="G4112" s="351"/>
      <c r="H4112" s="351"/>
      <c r="I4112" s="351"/>
    </row>
    <row r="4113" spans="2:9" x14ac:dyDescent="0.25">
      <c r="B4113" s="351"/>
      <c r="C4113" s="351"/>
      <c r="D4113" s="351"/>
      <c r="E4113" s="351"/>
      <c r="F4113" s="351"/>
      <c r="G4113" s="351"/>
      <c r="H4113" s="351"/>
      <c r="I4113" s="351"/>
    </row>
    <row r="4114" spans="2:9" x14ac:dyDescent="0.25">
      <c r="B4114" s="351"/>
      <c r="C4114" s="351"/>
      <c r="D4114" s="351"/>
      <c r="E4114" s="351"/>
      <c r="F4114" s="351"/>
      <c r="G4114" s="351"/>
      <c r="H4114" s="351"/>
      <c r="I4114" s="351"/>
    </row>
    <row r="4115" spans="2:9" x14ac:dyDescent="0.25">
      <c r="B4115" s="351"/>
      <c r="C4115" s="351"/>
      <c r="D4115" s="351"/>
      <c r="E4115" s="351"/>
      <c r="F4115" s="351"/>
      <c r="G4115" s="351"/>
      <c r="H4115" s="351"/>
      <c r="I4115" s="351"/>
    </row>
    <row r="4116" spans="2:9" x14ac:dyDescent="0.25">
      <c r="B4116" s="351"/>
      <c r="C4116" s="351"/>
      <c r="D4116" s="351"/>
      <c r="E4116" s="351"/>
      <c r="F4116" s="351"/>
      <c r="G4116" s="351"/>
      <c r="H4116" s="351"/>
      <c r="I4116" s="351"/>
    </row>
    <row r="4117" spans="2:9" x14ac:dyDescent="0.25">
      <c r="B4117" s="351"/>
      <c r="C4117" s="351"/>
      <c r="D4117" s="351"/>
      <c r="E4117" s="351"/>
      <c r="F4117" s="351"/>
      <c r="G4117" s="351"/>
      <c r="H4117" s="351"/>
      <c r="I4117" s="351"/>
    </row>
    <row r="4118" spans="2:9" x14ac:dyDescent="0.25">
      <c r="B4118" s="351"/>
      <c r="C4118" s="351"/>
      <c r="D4118" s="351"/>
      <c r="E4118" s="351"/>
      <c r="F4118" s="351"/>
      <c r="G4118" s="351"/>
      <c r="H4118" s="351"/>
      <c r="I4118" s="351"/>
    </row>
    <row r="4119" spans="2:9" x14ac:dyDescent="0.25">
      <c r="B4119" s="351"/>
      <c r="C4119" s="351"/>
      <c r="D4119" s="351"/>
      <c r="E4119" s="351"/>
      <c r="F4119" s="351"/>
      <c r="G4119" s="351"/>
      <c r="H4119" s="351"/>
      <c r="I4119" s="351"/>
    </row>
    <row r="4120" spans="2:9" x14ac:dyDescent="0.25">
      <c r="B4120" s="351"/>
      <c r="C4120" s="351"/>
      <c r="D4120" s="351"/>
      <c r="E4120" s="351"/>
      <c r="F4120" s="351"/>
      <c r="G4120" s="351"/>
      <c r="H4120" s="351"/>
      <c r="I4120" s="351"/>
    </row>
    <row r="4121" spans="2:9" x14ac:dyDescent="0.25">
      <c r="B4121" s="351"/>
      <c r="C4121" s="351"/>
      <c r="D4121" s="351"/>
      <c r="E4121" s="351"/>
      <c r="F4121" s="351"/>
      <c r="G4121" s="351"/>
      <c r="H4121" s="351"/>
      <c r="I4121" s="351"/>
    </row>
    <row r="4122" spans="2:9" x14ac:dyDescent="0.25">
      <c r="B4122" s="351"/>
      <c r="C4122" s="351"/>
      <c r="D4122" s="351"/>
      <c r="E4122" s="351"/>
      <c r="F4122" s="351"/>
      <c r="G4122" s="351"/>
      <c r="H4122" s="351"/>
      <c r="I4122" s="351"/>
    </row>
    <row r="4123" spans="2:9" x14ac:dyDescent="0.25">
      <c r="B4123" s="351"/>
      <c r="C4123" s="351"/>
      <c r="D4123" s="351"/>
      <c r="E4123" s="351"/>
      <c r="F4123" s="351"/>
      <c r="G4123" s="351"/>
      <c r="H4123" s="351"/>
      <c r="I4123" s="351"/>
    </row>
    <row r="4124" spans="2:9" x14ac:dyDescent="0.25">
      <c r="B4124" s="351"/>
      <c r="C4124" s="351"/>
      <c r="D4124" s="351"/>
      <c r="E4124" s="351"/>
      <c r="F4124" s="351"/>
      <c r="G4124" s="351"/>
      <c r="H4124" s="351"/>
      <c r="I4124" s="351"/>
    </row>
    <row r="4125" spans="2:9" x14ac:dyDescent="0.25">
      <c r="B4125" s="351"/>
      <c r="C4125" s="351"/>
      <c r="D4125" s="351"/>
      <c r="E4125" s="351"/>
      <c r="F4125" s="351"/>
      <c r="G4125" s="351"/>
      <c r="H4125" s="351"/>
      <c r="I4125" s="351"/>
    </row>
    <row r="4126" spans="2:9" x14ac:dyDescent="0.25">
      <c r="B4126" s="351"/>
      <c r="C4126" s="351"/>
      <c r="D4126" s="351"/>
      <c r="E4126" s="351"/>
      <c r="F4126" s="351"/>
      <c r="G4126" s="351"/>
      <c r="H4126" s="351"/>
      <c r="I4126" s="351"/>
    </row>
    <row r="4127" spans="2:9" x14ac:dyDescent="0.25">
      <c r="B4127" s="351"/>
      <c r="C4127" s="351"/>
      <c r="D4127" s="351"/>
      <c r="E4127" s="351"/>
      <c r="F4127" s="351"/>
      <c r="G4127" s="351"/>
      <c r="H4127" s="351"/>
      <c r="I4127" s="351"/>
    </row>
    <row r="4128" spans="2:9" x14ac:dyDescent="0.25">
      <c r="B4128" s="351"/>
      <c r="C4128" s="351"/>
      <c r="D4128" s="351"/>
      <c r="E4128" s="351"/>
      <c r="F4128" s="351"/>
      <c r="G4128" s="351"/>
      <c r="H4128" s="351"/>
      <c r="I4128" s="351"/>
    </row>
    <row r="4129" spans="2:9" x14ac:dyDescent="0.25">
      <c r="B4129" s="351"/>
      <c r="C4129" s="351"/>
      <c r="D4129" s="351"/>
      <c r="E4129" s="351"/>
      <c r="F4129" s="351"/>
      <c r="G4129" s="351"/>
      <c r="H4129" s="351"/>
      <c r="I4129" s="351"/>
    </row>
    <row r="4130" spans="2:9" x14ac:dyDescent="0.25">
      <c r="B4130" s="351"/>
      <c r="C4130" s="351"/>
      <c r="D4130" s="351"/>
      <c r="E4130" s="351"/>
      <c r="F4130" s="351"/>
      <c r="G4130" s="351"/>
      <c r="H4130" s="351"/>
      <c r="I4130" s="351"/>
    </row>
    <row r="4131" spans="2:9" x14ac:dyDescent="0.25">
      <c r="B4131" s="351"/>
      <c r="C4131" s="351"/>
      <c r="D4131" s="351"/>
      <c r="E4131" s="351"/>
      <c r="F4131" s="351"/>
      <c r="G4131" s="351"/>
      <c r="H4131" s="351"/>
      <c r="I4131" s="351"/>
    </row>
    <row r="4132" spans="2:9" x14ac:dyDescent="0.25">
      <c r="B4132" s="351"/>
      <c r="C4132" s="351"/>
      <c r="D4132" s="351"/>
      <c r="E4132" s="351"/>
      <c r="F4132" s="351"/>
      <c r="G4132" s="351"/>
      <c r="H4132" s="351"/>
      <c r="I4132" s="351"/>
    </row>
    <row r="4133" spans="2:9" x14ac:dyDescent="0.25">
      <c r="B4133" s="351"/>
      <c r="C4133" s="351"/>
      <c r="D4133" s="351"/>
      <c r="E4133" s="351"/>
      <c r="F4133" s="351"/>
      <c r="G4133" s="351"/>
      <c r="H4133" s="351"/>
      <c r="I4133" s="351"/>
    </row>
    <row r="4134" spans="2:9" x14ac:dyDescent="0.25">
      <c r="B4134" s="351"/>
      <c r="C4134" s="351"/>
      <c r="D4134" s="351"/>
      <c r="E4134" s="351"/>
      <c r="F4134" s="351"/>
      <c r="G4134" s="351"/>
      <c r="H4134" s="351"/>
      <c r="I4134" s="351"/>
    </row>
    <row r="4135" spans="2:9" x14ac:dyDescent="0.25">
      <c r="B4135" s="351"/>
      <c r="C4135" s="351"/>
      <c r="D4135" s="351"/>
      <c r="E4135" s="351"/>
      <c r="F4135" s="351"/>
      <c r="G4135" s="351"/>
      <c r="H4135" s="351"/>
      <c r="I4135" s="351"/>
    </row>
    <row r="4136" spans="2:9" x14ac:dyDescent="0.25">
      <c r="B4136" s="351"/>
      <c r="C4136" s="351"/>
      <c r="D4136" s="351"/>
      <c r="E4136" s="351"/>
      <c r="F4136" s="351"/>
      <c r="G4136" s="351"/>
      <c r="H4136" s="351"/>
      <c r="I4136" s="351"/>
    </row>
    <row r="4137" spans="2:9" x14ac:dyDescent="0.25">
      <c r="B4137" s="351"/>
      <c r="C4137" s="351"/>
      <c r="D4137" s="351"/>
      <c r="E4137" s="351"/>
      <c r="F4137" s="351"/>
      <c r="G4137" s="351"/>
      <c r="H4137" s="351"/>
      <c r="I4137" s="351"/>
    </row>
    <row r="4138" spans="2:9" x14ac:dyDescent="0.25">
      <c r="B4138" s="351"/>
      <c r="C4138" s="351"/>
      <c r="D4138" s="351"/>
      <c r="E4138" s="351"/>
      <c r="F4138" s="351"/>
      <c r="G4138" s="351"/>
      <c r="H4138" s="351"/>
      <c r="I4138" s="351"/>
    </row>
    <row r="4139" spans="2:9" x14ac:dyDescent="0.25">
      <c r="B4139" s="351"/>
      <c r="C4139" s="351"/>
      <c r="D4139" s="351"/>
      <c r="E4139" s="351"/>
      <c r="F4139" s="351"/>
      <c r="G4139" s="351"/>
      <c r="H4139" s="351"/>
      <c r="I4139" s="351"/>
    </row>
    <row r="4140" spans="2:9" x14ac:dyDescent="0.25">
      <c r="B4140" s="351"/>
      <c r="C4140" s="351"/>
      <c r="D4140" s="351"/>
      <c r="E4140" s="351"/>
      <c r="F4140" s="351"/>
      <c r="G4140" s="351"/>
      <c r="H4140" s="351"/>
      <c r="I4140" s="351"/>
    </row>
    <row r="4141" spans="2:9" x14ac:dyDescent="0.25">
      <c r="B4141" s="351"/>
      <c r="C4141" s="351"/>
      <c r="D4141" s="351"/>
      <c r="E4141" s="351"/>
      <c r="F4141" s="351"/>
      <c r="G4141" s="351"/>
      <c r="H4141" s="351"/>
      <c r="I4141" s="351"/>
    </row>
    <row r="4142" spans="2:9" x14ac:dyDescent="0.25">
      <c r="B4142" s="351"/>
      <c r="C4142" s="351"/>
      <c r="D4142" s="351"/>
      <c r="E4142" s="351"/>
      <c r="F4142" s="351"/>
      <c r="G4142" s="351"/>
      <c r="H4142" s="351"/>
      <c r="I4142" s="351"/>
    </row>
    <row r="4143" spans="2:9" x14ac:dyDescent="0.25">
      <c r="B4143" s="351"/>
      <c r="C4143" s="351"/>
      <c r="D4143" s="351"/>
      <c r="E4143" s="351"/>
      <c r="F4143" s="351"/>
      <c r="G4143" s="351"/>
      <c r="H4143" s="351"/>
      <c r="I4143" s="351"/>
    </row>
    <row r="4144" spans="2:9" x14ac:dyDescent="0.25">
      <c r="B4144" s="351"/>
      <c r="C4144" s="351"/>
      <c r="D4144" s="351"/>
      <c r="E4144" s="351"/>
      <c r="F4144" s="351"/>
      <c r="G4144" s="351"/>
      <c r="H4144" s="351"/>
      <c r="I4144" s="351"/>
    </row>
    <row r="4145" spans="2:9" x14ac:dyDescent="0.25">
      <c r="B4145" s="351"/>
      <c r="C4145" s="351"/>
      <c r="D4145" s="351"/>
      <c r="E4145" s="351"/>
      <c r="F4145" s="351"/>
      <c r="G4145" s="351"/>
      <c r="H4145" s="351"/>
      <c r="I4145" s="351"/>
    </row>
    <row r="4146" spans="2:9" x14ac:dyDescent="0.25">
      <c r="B4146" s="351"/>
      <c r="C4146" s="351"/>
      <c r="D4146" s="351"/>
      <c r="E4146" s="351"/>
      <c r="F4146" s="351"/>
      <c r="G4146" s="351"/>
      <c r="H4146" s="351"/>
      <c r="I4146" s="351"/>
    </row>
    <row r="4147" spans="2:9" x14ac:dyDescent="0.25">
      <c r="B4147" s="351"/>
      <c r="C4147" s="351"/>
      <c r="D4147" s="351"/>
      <c r="E4147" s="351"/>
      <c r="F4147" s="351"/>
      <c r="G4147" s="351"/>
      <c r="H4147" s="351"/>
      <c r="I4147" s="351"/>
    </row>
    <row r="4148" spans="2:9" x14ac:dyDescent="0.25">
      <c r="B4148" s="351"/>
      <c r="C4148" s="351"/>
      <c r="D4148" s="351"/>
      <c r="E4148" s="351"/>
      <c r="F4148" s="351"/>
      <c r="G4148" s="351"/>
      <c r="H4148" s="351"/>
      <c r="I4148" s="351"/>
    </row>
    <row r="4149" spans="2:9" x14ac:dyDescent="0.25">
      <c r="B4149" s="351"/>
      <c r="C4149" s="351"/>
      <c r="D4149" s="351"/>
      <c r="E4149" s="351"/>
      <c r="F4149" s="351"/>
      <c r="G4149" s="351"/>
      <c r="H4149" s="351"/>
      <c r="I4149" s="351"/>
    </row>
    <row r="4150" spans="2:9" x14ac:dyDescent="0.25">
      <c r="B4150" s="351"/>
      <c r="C4150" s="351"/>
      <c r="D4150" s="351"/>
      <c r="E4150" s="351"/>
      <c r="F4150" s="351"/>
      <c r="G4150" s="351"/>
      <c r="H4150" s="351"/>
      <c r="I4150" s="351"/>
    </row>
    <row r="4151" spans="2:9" x14ac:dyDescent="0.25">
      <c r="B4151" s="351"/>
      <c r="C4151" s="351"/>
      <c r="D4151" s="351"/>
      <c r="E4151" s="351"/>
      <c r="F4151" s="351"/>
      <c r="G4151" s="351"/>
      <c r="H4151" s="351"/>
      <c r="I4151" s="351"/>
    </row>
    <row r="4152" spans="2:9" x14ac:dyDescent="0.25">
      <c r="B4152" s="351"/>
      <c r="C4152" s="351"/>
      <c r="D4152" s="351"/>
      <c r="E4152" s="351"/>
      <c r="F4152" s="351"/>
      <c r="G4152" s="351"/>
      <c r="H4152" s="351"/>
      <c r="I4152" s="351"/>
    </row>
    <row r="4153" spans="2:9" x14ac:dyDescent="0.25">
      <c r="B4153" s="351"/>
      <c r="C4153" s="351"/>
      <c r="D4153" s="351"/>
      <c r="E4153" s="351"/>
      <c r="F4153" s="351"/>
      <c r="G4153" s="351"/>
      <c r="H4153" s="351"/>
      <c r="I4153" s="351"/>
    </row>
    <row r="4154" spans="2:9" x14ac:dyDescent="0.25">
      <c r="B4154" s="351"/>
      <c r="C4154" s="351"/>
      <c r="D4154" s="351"/>
      <c r="E4154" s="351"/>
      <c r="F4154" s="351"/>
      <c r="G4154" s="351"/>
      <c r="H4154" s="351"/>
      <c r="I4154" s="351"/>
    </row>
    <row r="4155" spans="2:9" x14ac:dyDescent="0.25">
      <c r="B4155" s="351"/>
      <c r="C4155" s="351"/>
      <c r="D4155" s="351"/>
      <c r="E4155" s="351"/>
      <c r="F4155" s="351"/>
      <c r="G4155" s="351"/>
      <c r="H4155" s="351"/>
      <c r="I4155" s="351"/>
    </row>
    <row r="4156" spans="2:9" x14ac:dyDescent="0.25">
      <c r="B4156" s="351"/>
      <c r="C4156" s="351"/>
      <c r="D4156" s="351"/>
      <c r="E4156" s="351"/>
      <c r="F4156" s="351"/>
      <c r="G4156" s="351"/>
      <c r="H4156" s="351"/>
      <c r="I4156" s="351"/>
    </row>
    <row r="4157" spans="2:9" x14ac:dyDescent="0.25">
      <c r="B4157" s="351"/>
      <c r="C4157" s="351"/>
      <c r="D4157" s="351"/>
      <c r="E4157" s="351"/>
      <c r="F4157" s="351"/>
      <c r="G4157" s="351"/>
      <c r="H4157" s="351"/>
      <c r="I4157" s="351"/>
    </row>
    <row r="4158" spans="2:9" x14ac:dyDescent="0.25">
      <c r="B4158" s="351"/>
      <c r="C4158" s="351"/>
      <c r="D4158" s="351"/>
      <c r="E4158" s="351"/>
      <c r="F4158" s="351"/>
      <c r="G4158" s="351"/>
      <c r="H4158" s="351"/>
      <c r="I4158" s="351"/>
    </row>
    <row r="4159" spans="2:9" x14ac:dyDescent="0.25">
      <c r="B4159" s="351"/>
      <c r="C4159" s="351"/>
      <c r="D4159" s="351"/>
      <c r="E4159" s="351"/>
      <c r="F4159" s="351"/>
      <c r="G4159" s="351"/>
      <c r="H4159" s="351"/>
      <c r="I4159" s="351"/>
    </row>
    <row r="4160" spans="2:9" x14ac:dyDescent="0.25">
      <c r="B4160" s="351"/>
      <c r="C4160" s="351"/>
      <c r="D4160" s="351"/>
      <c r="E4160" s="351"/>
      <c r="F4160" s="351"/>
      <c r="G4160" s="351"/>
      <c r="H4160" s="351"/>
      <c r="I4160" s="351"/>
    </row>
    <row r="4161" spans="2:9" x14ac:dyDescent="0.25">
      <c r="B4161" s="351"/>
      <c r="C4161" s="351"/>
      <c r="D4161" s="351"/>
      <c r="E4161" s="351"/>
      <c r="F4161" s="351"/>
      <c r="G4161" s="351"/>
      <c r="H4161" s="351"/>
      <c r="I4161" s="351"/>
    </row>
    <row r="4162" spans="2:9" x14ac:dyDescent="0.25">
      <c r="B4162" s="351"/>
      <c r="C4162" s="351"/>
      <c r="D4162" s="351"/>
      <c r="E4162" s="351"/>
      <c r="F4162" s="351"/>
      <c r="G4162" s="351"/>
      <c r="H4162" s="351"/>
      <c r="I4162" s="351"/>
    </row>
    <row r="4163" spans="2:9" x14ac:dyDescent="0.25">
      <c r="B4163" s="351"/>
      <c r="C4163" s="351"/>
      <c r="D4163" s="351"/>
      <c r="E4163" s="351"/>
      <c r="F4163" s="351"/>
      <c r="G4163" s="351"/>
      <c r="H4163" s="351"/>
      <c r="I4163" s="351"/>
    </row>
    <row r="4164" spans="2:9" x14ac:dyDescent="0.25">
      <c r="B4164" s="351"/>
      <c r="C4164" s="351"/>
      <c r="D4164" s="351"/>
      <c r="E4164" s="351"/>
      <c r="F4164" s="351"/>
      <c r="G4164" s="351"/>
      <c r="H4164" s="351"/>
      <c r="I4164" s="351"/>
    </row>
    <row r="4165" spans="2:9" x14ac:dyDescent="0.25">
      <c r="B4165" s="351"/>
      <c r="C4165" s="351"/>
      <c r="D4165" s="351"/>
      <c r="E4165" s="351"/>
      <c r="F4165" s="351"/>
      <c r="G4165" s="351"/>
      <c r="H4165" s="351"/>
      <c r="I4165" s="351"/>
    </row>
    <row r="4166" spans="2:9" x14ac:dyDescent="0.25">
      <c r="B4166" s="351"/>
      <c r="C4166" s="351"/>
      <c r="D4166" s="351"/>
      <c r="E4166" s="351"/>
      <c r="F4166" s="351"/>
      <c r="G4166" s="351"/>
      <c r="H4166" s="351"/>
      <c r="I4166" s="351"/>
    </row>
    <row r="4167" spans="2:9" x14ac:dyDescent="0.25">
      <c r="B4167" s="351"/>
      <c r="C4167" s="351"/>
      <c r="D4167" s="351"/>
      <c r="E4167" s="351"/>
      <c r="F4167" s="351"/>
      <c r="G4167" s="351"/>
      <c r="H4167" s="351"/>
      <c r="I4167" s="351"/>
    </row>
    <row r="4168" spans="2:9" x14ac:dyDescent="0.25">
      <c r="B4168" s="351"/>
      <c r="C4168" s="351"/>
      <c r="D4168" s="351"/>
      <c r="E4168" s="351"/>
      <c r="F4168" s="351"/>
      <c r="G4168" s="351"/>
      <c r="H4168" s="351"/>
      <c r="I4168" s="351"/>
    </row>
    <row r="4169" spans="2:9" x14ac:dyDescent="0.25">
      <c r="B4169" s="351"/>
      <c r="C4169" s="351"/>
      <c r="D4169" s="351"/>
      <c r="E4169" s="351"/>
      <c r="F4169" s="351"/>
      <c r="G4169" s="351"/>
      <c r="H4169" s="351"/>
      <c r="I4169" s="351"/>
    </row>
    <row r="4170" spans="2:9" x14ac:dyDescent="0.25">
      <c r="B4170" s="351"/>
      <c r="C4170" s="351"/>
      <c r="D4170" s="351"/>
      <c r="E4170" s="351"/>
      <c r="F4170" s="351"/>
      <c r="G4170" s="351"/>
      <c r="H4170" s="351"/>
      <c r="I4170" s="351"/>
    </row>
    <row r="4171" spans="2:9" x14ac:dyDescent="0.25">
      <c r="B4171" s="351"/>
      <c r="C4171" s="351"/>
      <c r="D4171" s="351"/>
      <c r="E4171" s="351"/>
      <c r="F4171" s="351"/>
      <c r="G4171" s="351"/>
      <c r="H4171" s="351"/>
      <c r="I4171" s="351"/>
    </row>
    <row r="4172" spans="2:9" x14ac:dyDescent="0.25">
      <c r="B4172" s="351"/>
      <c r="C4172" s="351"/>
      <c r="D4172" s="351"/>
      <c r="E4172" s="351"/>
      <c r="F4172" s="351"/>
      <c r="G4172" s="351"/>
      <c r="H4172" s="351"/>
      <c r="I4172" s="351"/>
    </row>
    <row r="4173" spans="2:9" x14ac:dyDescent="0.25">
      <c r="B4173" s="351"/>
      <c r="C4173" s="351"/>
      <c r="D4173" s="351"/>
      <c r="E4173" s="351"/>
      <c r="F4173" s="351"/>
      <c r="G4173" s="351"/>
      <c r="H4173" s="351"/>
      <c r="I4173" s="351"/>
    </row>
    <row r="4174" spans="2:9" x14ac:dyDescent="0.25">
      <c r="B4174" s="351"/>
      <c r="C4174" s="351"/>
      <c r="D4174" s="351"/>
      <c r="E4174" s="351"/>
      <c r="F4174" s="351"/>
      <c r="G4174" s="351"/>
      <c r="H4174" s="351"/>
      <c r="I4174" s="351"/>
    </row>
    <row r="4175" spans="2:9" x14ac:dyDescent="0.25">
      <c r="B4175" s="351"/>
      <c r="C4175" s="351"/>
      <c r="D4175" s="351"/>
      <c r="E4175" s="351"/>
      <c r="F4175" s="351"/>
      <c r="G4175" s="351"/>
      <c r="H4175" s="351"/>
      <c r="I4175" s="351"/>
    </row>
    <row r="4176" spans="2:9" x14ac:dyDescent="0.25">
      <c r="B4176" s="351"/>
      <c r="C4176" s="351"/>
      <c r="D4176" s="351"/>
      <c r="E4176" s="351"/>
      <c r="F4176" s="351"/>
      <c r="G4176" s="351"/>
      <c r="H4176" s="351"/>
      <c r="I4176" s="351"/>
    </row>
    <row r="4177" spans="2:9" x14ac:dyDescent="0.25">
      <c r="B4177" s="351"/>
      <c r="C4177" s="351"/>
      <c r="D4177" s="351"/>
      <c r="E4177" s="351"/>
      <c r="F4177" s="351"/>
      <c r="G4177" s="351"/>
      <c r="H4177" s="351"/>
      <c r="I4177" s="351"/>
    </row>
    <row r="4178" spans="2:9" x14ac:dyDescent="0.25">
      <c r="B4178" s="351"/>
      <c r="C4178" s="351"/>
      <c r="D4178" s="351"/>
      <c r="E4178" s="351"/>
      <c r="F4178" s="351"/>
      <c r="G4178" s="351"/>
      <c r="H4178" s="351"/>
      <c r="I4178" s="351"/>
    </row>
    <row r="4179" spans="2:9" x14ac:dyDescent="0.25">
      <c r="B4179" s="351"/>
      <c r="C4179" s="351"/>
      <c r="D4179" s="351"/>
      <c r="E4179" s="351"/>
      <c r="F4179" s="351"/>
      <c r="G4179" s="351"/>
      <c r="H4179" s="351"/>
      <c r="I4179" s="351"/>
    </row>
    <row r="4180" spans="2:9" x14ac:dyDescent="0.25">
      <c r="B4180" s="351"/>
      <c r="C4180" s="351"/>
      <c r="D4180" s="351"/>
      <c r="E4180" s="351"/>
      <c r="F4180" s="351"/>
      <c r="G4180" s="351"/>
      <c r="H4180" s="351"/>
      <c r="I4180" s="351"/>
    </row>
    <row r="4181" spans="2:9" x14ac:dyDescent="0.25">
      <c r="B4181" s="351"/>
      <c r="C4181" s="351"/>
      <c r="D4181" s="351"/>
      <c r="E4181" s="351"/>
      <c r="F4181" s="351"/>
      <c r="G4181" s="351"/>
      <c r="H4181" s="351"/>
      <c r="I4181" s="351"/>
    </row>
    <row r="4182" spans="2:9" x14ac:dyDescent="0.25">
      <c r="B4182" s="351"/>
      <c r="C4182" s="351"/>
      <c r="D4182" s="351"/>
      <c r="E4182" s="351"/>
      <c r="F4182" s="351"/>
      <c r="G4182" s="351"/>
      <c r="H4182" s="351"/>
      <c r="I4182" s="351"/>
    </row>
    <row r="4183" spans="2:9" x14ac:dyDescent="0.25">
      <c r="B4183" s="351"/>
      <c r="C4183" s="351"/>
      <c r="D4183" s="351"/>
      <c r="E4183" s="351"/>
      <c r="F4183" s="351"/>
      <c r="G4183" s="351"/>
      <c r="H4183" s="351"/>
      <c r="I4183" s="351"/>
    </row>
    <row r="4184" spans="2:9" x14ac:dyDescent="0.25">
      <c r="B4184" s="351"/>
      <c r="C4184" s="351"/>
      <c r="D4184" s="351"/>
      <c r="E4184" s="351"/>
      <c r="F4184" s="351"/>
      <c r="G4184" s="351"/>
      <c r="H4184" s="351"/>
      <c r="I4184" s="351"/>
    </row>
    <row r="4185" spans="2:9" x14ac:dyDescent="0.25">
      <c r="B4185" s="351"/>
      <c r="C4185" s="351"/>
      <c r="D4185" s="351"/>
      <c r="E4185" s="351"/>
      <c r="F4185" s="351"/>
      <c r="G4185" s="351"/>
      <c r="H4185" s="351"/>
      <c r="I4185" s="351"/>
    </row>
    <row r="4186" spans="2:9" x14ac:dyDescent="0.25">
      <c r="B4186" s="351"/>
      <c r="C4186" s="351"/>
      <c r="D4186" s="351"/>
      <c r="E4186" s="351"/>
      <c r="F4186" s="351"/>
      <c r="G4186" s="351"/>
      <c r="H4186" s="351"/>
      <c r="I4186" s="351"/>
    </row>
    <row r="4187" spans="2:9" x14ac:dyDescent="0.25">
      <c r="B4187" s="351"/>
      <c r="C4187" s="351"/>
      <c r="D4187" s="351"/>
      <c r="E4187" s="351"/>
      <c r="F4187" s="351"/>
      <c r="G4187" s="351"/>
      <c r="H4187" s="351"/>
      <c r="I4187" s="351"/>
    </row>
    <row r="4188" spans="2:9" x14ac:dyDescent="0.25">
      <c r="B4188" s="351"/>
      <c r="C4188" s="351"/>
      <c r="D4188" s="351"/>
      <c r="E4188" s="351"/>
      <c r="F4188" s="351"/>
      <c r="G4188" s="351"/>
      <c r="H4188" s="351"/>
      <c r="I4188" s="351"/>
    </row>
    <row r="4189" spans="2:9" x14ac:dyDescent="0.25">
      <c r="B4189" s="351"/>
      <c r="C4189" s="351"/>
      <c r="D4189" s="351"/>
      <c r="E4189" s="351"/>
      <c r="F4189" s="351"/>
      <c r="G4189" s="351"/>
      <c r="H4189" s="351"/>
      <c r="I4189" s="351"/>
    </row>
    <row r="4190" spans="2:9" x14ac:dyDescent="0.25">
      <c r="B4190" s="351"/>
      <c r="C4190" s="351"/>
      <c r="D4190" s="351"/>
      <c r="E4190" s="351"/>
      <c r="F4190" s="351"/>
      <c r="G4190" s="351"/>
      <c r="H4190" s="351"/>
      <c r="I4190" s="351"/>
    </row>
    <row r="4191" spans="2:9" x14ac:dyDescent="0.25">
      <c r="B4191" s="351"/>
      <c r="C4191" s="351"/>
      <c r="D4191" s="351"/>
      <c r="E4191" s="351"/>
      <c r="F4191" s="351"/>
      <c r="G4191" s="351"/>
      <c r="H4191" s="351"/>
      <c r="I4191" s="351"/>
    </row>
    <row r="4192" spans="2:9" x14ac:dyDescent="0.25">
      <c r="B4192" s="351"/>
      <c r="C4192" s="351"/>
      <c r="D4192" s="351"/>
      <c r="E4192" s="351"/>
      <c r="F4192" s="351"/>
      <c r="G4192" s="351"/>
      <c r="H4192" s="351"/>
      <c r="I4192" s="351"/>
    </row>
    <row r="4193" spans="2:9" x14ac:dyDescent="0.25">
      <c r="B4193" s="351"/>
      <c r="C4193" s="351"/>
      <c r="D4193" s="351"/>
      <c r="E4193" s="351"/>
      <c r="F4193" s="351"/>
      <c r="G4193" s="351"/>
      <c r="H4193" s="351"/>
      <c r="I4193" s="351"/>
    </row>
    <row r="4194" spans="2:9" x14ac:dyDescent="0.25">
      <c r="B4194" s="351"/>
      <c r="C4194" s="351"/>
      <c r="D4194" s="351"/>
      <c r="E4194" s="351"/>
      <c r="F4194" s="351"/>
      <c r="G4194" s="351"/>
      <c r="H4194" s="351"/>
      <c r="I4194" s="351"/>
    </row>
    <row r="4195" spans="2:9" x14ac:dyDescent="0.25">
      <c r="B4195" s="351"/>
      <c r="C4195" s="351"/>
      <c r="D4195" s="351"/>
      <c r="E4195" s="351"/>
      <c r="F4195" s="351"/>
      <c r="G4195" s="351"/>
      <c r="H4195" s="351"/>
      <c r="I4195" s="351"/>
    </row>
    <row r="4196" spans="2:9" x14ac:dyDescent="0.25">
      <c r="B4196" s="351"/>
      <c r="C4196" s="351"/>
      <c r="D4196" s="351"/>
      <c r="E4196" s="351"/>
      <c r="F4196" s="351"/>
      <c r="G4196" s="351"/>
      <c r="H4196" s="351"/>
      <c r="I4196" s="351"/>
    </row>
    <row r="4197" spans="2:9" x14ac:dyDescent="0.25">
      <c r="B4197" s="351"/>
      <c r="C4197" s="351"/>
      <c r="D4197" s="351"/>
      <c r="E4197" s="351"/>
      <c r="F4197" s="351"/>
      <c r="G4197" s="351"/>
      <c r="H4197" s="351"/>
      <c r="I4197" s="351"/>
    </row>
    <row r="4198" spans="2:9" x14ac:dyDescent="0.25">
      <c r="B4198" s="351"/>
      <c r="C4198" s="351"/>
      <c r="D4198" s="351"/>
      <c r="E4198" s="351"/>
      <c r="F4198" s="351"/>
      <c r="G4198" s="351"/>
      <c r="H4198" s="351"/>
      <c r="I4198" s="351"/>
    </row>
    <row r="4199" spans="2:9" x14ac:dyDescent="0.25">
      <c r="B4199" s="351"/>
      <c r="C4199" s="351"/>
      <c r="D4199" s="351"/>
      <c r="E4199" s="351"/>
      <c r="F4199" s="351"/>
      <c r="G4199" s="351"/>
      <c r="H4199" s="351"/>
      <c r="I4199" s="351"/>
    </row>
    <row r="4200" spans="2:9" x14ac:dyDescent="0.25">
      <c r="B4200" s="351"/>
      <c r="C4200" s="351"/>
      <c r="D4200" s="351"/>
      <c r="E4200" s="351"/>
      <c r="F4200" s="351"/>
      <c r="G4200" s="351"/>
      <c r="H4200" s="351"/>
      <c r="I4200" s="351"/>
    </row>
    <row r="4201" spans="2:9" x14ac:dyDescent="0.25">
      <c r="B4201" s="351"/>
      <c r="C4201" s="351"/>
      <c r="D4201" s="351"/>
      <c r="E4201" s="351"/>
      <c r="F4201" s="351"/>
      <c r="G4201" s="351"/>
      <c r="H4201" s="351"/>
      <c r="I4201" s="351"/>
    </row>
    <row r="4202" spans="2:9" x14ac:dyDescent="0.25">
      <c r="B4202" s="351"/>
      <c r="C4202" s="351"/>
      <c r="D4202" s="351"/>
      <c r="E4202" s="351"/>
      <c r="F4202" s="351"/>
      <c r="G4202" s="351"/>
      <c r="H4202" s="351"/>
      <c r="I4202" s="351"/>
    </row>
    <row r="4203" spans="2:9" x14ac:dyDescent="0.25">
      <c r="B4203" s="351"/>
      <c r="C4203" s="351"/>
      <c r="D4203" s="351"/>
      <c r="E4203" s="351"/>
      <c r="F4203" s="351"/>
      <c r="G4203" s="351"/>
      <c r="H4203" s="351"/>
      <c r="I4203" s="351"/>
    </row>
    <row r="4204" spans="2:9" x14ac:dyDescent="0.25">
      <c r="B4204" s="351"/>
      <c r="C4204" s="351"/>
      <c r="D4204" s="351"/>
      <c r="E4204" s="351"/>
      <c r="F4204" s="351"/>
      <c r="G4204" s="351"/>
      <c r="H4204" s="351"/>
      <c r="I4204" s="351"/>
    </row>
    <row r="4205" spans="2:9" x14ac:dyDescent="0.25">
      <c r="B4205" s="351"/>
      <c r="C4205" s="351"/>
      <c r="D4205" s="351"/>
      <c r="E4205" s="351"/>
      <c r="F4205" s="351"/>
      <c r="G4205" s="351"/>
      <c r="H4205" s="351"/>
      <c r="I4205" s="351"/>
    </row>
    <row r="4206" spans="2:9" x14ac:dyDescent="0.25">
      <c r="B4206" s="351"/>
      <c r="C4206" s="351"/>
      <c r="D4206" s="351"/>
      <c r="E4206" s="351"/>
      <c r="F4206" s="351"/>
      <c r="G4206" s="351"/>
      <c r="H4206" s="351"/>
      <c r="I4206" s="351"/>
    </row>
    <row r="4207" spans="2:9" x14ac:dyDescent="0.25">
      <c r="B4207" s="351"/>
      <c r="C4207" s="351"/>
      <c r="D4207" s="351"/>
      <c r="E4207" s="351"/>
      <c r="F4207" s="351"/>
      <c r="G4207" s="351"/>
      <c r="H4207" s="351"/>
      <c r="I4207" s="351"/>
    </row>
    <row r="4208" spans="2:9" x14ac:dyDescent="0.25">
      <c r="B4208" s="351"/>
      <c r="C4208" s="351"/>
      <c r="D4208" s="351"/>
      <c r="E4208" s="351"/>
      <c r="F4208" s="351"/>
      <c r="G4208" s="351"/>
      <c r="H4208" s="351"/>
      <c r="I4208" s="351"/>
    </row>
    <row r="4209" spans="2:9" x14ac:dyDescent="0.25">
      <c r="B4209" s="351"/>
      <c r="C4209" s="351"/>
      <c r="D4209" s="351"/>
      <c r="E4209" s="351"/>
      <c r="F4209" s="351"/>
      <c r="G4209" s="351"/>
      <c r="H4209" s="351"/>
      <c r="I4209" s="351"/>
    </row>
    <row r="4210" spans="2:9" x14ac:dyDescent="0.25">
      <c r="B4210" s="351"/>
      <c r="C4210" s="351"/>
      <c r="D4210" s="351"/>
      <c r="E4210" s="351"/>
      <c r="F4210" s="351"/>
      <c r="G4210" s="351"/>
      <c r="H4210" s="351"/>
      <c r="I4210" s="351"/>
    </row>
    <row r="4211" spans="2:9" x14ac:dyDescent="0.25">
      <c r="B4211" s="351"/>
      <c r="C4211" s="351"/>
      <c r="D4211" s="351"/>
      <c r="E4211" s="351"/>
      <c r="F4211" s="351"/>
      <c r="G4211" s="351"/>
      <c r="H4211" s="351"/>
      <c r="I4211" s="351"/>
    </row>
    <row r="4212" spans="2:9" x14ac:dyDescent="0.25">
      <c r="B4212" s="351"/>
      <c r="C4212" s="351"/>
      <c r="D4212" s="351"/>
      <c r="E4212" s="351"/>
      <c r="F4212" s="351"/>
      <c r="G4212" s="351"/>
      <c r="H4212" s="351"/>
      <c r="I4212" s="351"/>
    </row>
    <row r="4213" spans="2:9" x14ac:dyDescent="0.25">
      <c r="B4213" s="351"/>
      <c r="C4213" s="351"/>
      <c r="D4213" s="351"/>
      <c r="E4213" s="351"/>
      <c r="F4213" s="351"/>
      <c r="G4213" s="351"/>
      <c r="H4213" s="351"/>
      <c r="I4213" s="351"/>
    </row>
    <row r="4214" spans="2:9" x14ac:dyDescent="0.25">
      <c r="B4214" s="351"/>
      <c r="C4214" s="351"/>
      <c r="D4214" s="351"/>
      <c r="E4214" s="351"/>
      <c r="F4214" s="351"/>
      <c r="G4214" s="351"/>
      <c r="H4214" s="351"/>
      <c r="I4214" s="351"/>
    </row>
    <row r="4215" spans="2:9" x14ac:dyDescent="0.25">
      <c r="B4215" s="351"/>
      <c r="C4215" s="351"/>
      <c r="D4215" s="351"/>
      <c r="E4215" s="351"/>
      <c r="F4215" s="351"/>
      <c r="G4215" s="351"/>
      <c r="H4215" s="351"/>
      <c r="I4215" s="351"/>
    </row>
    <row r="4216" spans="2:9" x14ac:dyDescent="0.25">
      <c r="B4216" s="351"/>
      <c r="C4216" s="351"/>
      <c r="D4216" s="351"/>
      <c r="E4216" s="351"/>
      <c r="F4216" s="351"/>
      <c r="G4216" s="351"/>
      <c r="H4216" s="351"/>
      <c r="I4216" s="351"/>
    </row>
    <row r="4217" spans="2:9" x14ac:dyDescent="0.25">
      <c r="B4217" s="351"/>
      <c r="C4217" s="351"/>
      <c r="D4217" s="351"/>
      <c r="E4217" s="351"/>
      <c r="F4217" s="351"/>
      <c r="G4217" s="351"/>
      <c r="H4217" s="351"/>
      <c r="I4217" s="351"/>
    </row>
    <row r="4218" spans="2:9" x14ac:dyDescent="0.25">
      <c r="B4218" s="351"/>
      <c r="C4218" s="351"/>
      <c r="D4218" s="351"/>
      <c r="E4218" s="351"/>
      <c r="F4218" s="351"/>
      <c r="G4218" s="351"/>
      <c r="H4218" s="351"/>
      <c r="I4218" s="351"/>
    </row>
    <row r="4219" spans="2:9" x14ac:dyDescent="0.25">
      <c r="B4219" s="351"/>
      <c r="C4219" s="351"/>
      <c r="D4219" s="351"/>
      <c r="E4219" s="351"/>
      <c r="F4219" s="351"/>
      <c r="G4219" s="351"/>
      <c r="H4219" s="351"/>
      <c r="I4219" s="351"/>
    </row>
    <row r="4220" spans="2:9" x14ac:dyDescent="0.25">
      <c r="B4220" s="351"/>
      <c r="C4220" s="351"/>
      <c r="D4220" s="351"/>
      <c r="E4220" s="351"/>
      <c r="F4220" s="351"/>
      <c r="G4220" s="351"/>
      <c r="H4220" s="351"/>
      <c r="I4220" s="351"/>
    </row>
    <row r="4221" spans="2:9" x14ac:dyDescent="0.25">
      <c r="B4221" s="351"/>
      <c r="C4221" s="351"/>
      <c r="D4221" s="351"/>
      <c r="E4221" s="351"/>
      <c r="F4221" s="351"/>
      <c r="G4221" s="351"/>
      <c r="H4221" s="351"/>
      <c r="I4221" s="351"/>
    </row>
    <row r="4222" spans="2:9" x14ac:dyDescent="0.25">
      <c r="B4222" s="351"/>
      <c r="C4222" s="351"/>
      <c r="D4222" s="351"/>
      <c r="E4222" s="351"/>
      <c r="F4222" s="351"/>
      <c r="G4222" s="351"/>
      <c r="H4222" s="351"/>
      <c r="I4222" s="351"/>
    </row>
    <row r="4223" spans="2:9" x14ac:dyDescent="0.25">
      <c r="B4223" s="351"/>
      <c r="C4223" s="351"/>
      <c r="D4223" s="351"/>
      <c r="E4223" s="351"/>
      <c r="F4223" s="351"/>
      <c r="G4223" s="351"/>
      <c r="H4223" s="351"/>
      <c r="I4223" s="351"/>
    </row>
    <row r="4224" spans="2:9" x14ac:dyDescent="0.25">
      <c r="B4224" s="351"/>
      <c r="C4224" s="351"/>
      <c r="D4224" s="351"/>
      <c r="E4224" s="351"/>
      <c r="F4224" s="351"/>
      <c r="G4224" s="351"/>
      <c r="H4224" s="351"/>
      <c r="I4224" s="351"/>
    </row>
    <row r="4225" spans="2:9" x14ac:dyDescent="0.25">
      <c r="B4225" s="351"/>
      <c r="C4225" s="351"/>
      <c r="D4225" s="351"/>
      <c r="E4225" s="351"/>
      <c r="F4225" s="351"/>
      <c r="G4225" s="351"/>
      <c r="H4225" s="351"/>
      <c r="I4225" s="351"/>
    </row>
    <row r="4226" spans="2:9" x14ac:dyDescent="0.25">
      <c r="B4226" s="351"/>
      <c r="C4226" s="351"/>
      <c r="D4226" s="351"/>
      <c r="E4226" s="351"/>
      <c r="F4226" s="351"/>
      <c r="G4226" s="351"/>
      <c r="H4226" s="351"/>
      <c r="I4226" s="351"/>
    </row>
    <row r="4227" spans="2:9" x14ac:dyDescent="0.25">
      <c r="B4227" s="351"/>
      <c r="C4227" s="351"/>
      <c r="D4227" s="351"/>
      <c r="E4227" s="351"/>
      <c r="F4227" s="351"/>
      <c r="G4227" s="351"/>
      <c r="H4227" s="351"/>
      <c r="I4227" s="351"/>
    </row>
    <row r="4228" spans="2:9" x14ac:dyDescent="0.25">
      <c r="B4228" s="351"/>
      <c r="C4228" s="351"/>
      <c r="D4228" s="351"/>
      <c r="E4228" s="351"/>
      <c r="F4228" s="351"/>
      <c r="G4228" s="351"/>
      <c r="H4228" s="351"/>
      <c r="I4228" s="351"/>
    </row>
    <row r="4229" spans="2:9" x14ac:dyDescent="0.25">
      <c r="B4229" s="351"/>
      <c r="C4229" s="351"/>
      <c r="D4229" s="351"/>
      <c r="E4229" s="351"/>
      <c r="F4229" s="351"/>
      <c r="G4229" s="351"/>
      <c r="H4229" s="351"/>
      <c r="I4229" s="351"/>
    </row>
    <row r="4230" spans="2:9" x14ac:dyDescent="0.25">
      <c r="B4230" s="351"/>
      <c r="C4230" s="351"/>
      <c r="D4230" s="351"/>
      <c r="E4230" s="351"/>
      <c r="F4230" s="351"/>
      <c r="G4230" s="351"/>
      <c r="H4230" s="351"/>
      <c r="I4230" s="351"/>
    </row>
    <row r="4231" spans="2:9" x14ac:dyDescent="0.25">
      <c r="B4231" s="351"/>
      <c r="C4231" s="351"/>
      <c r="D4231" s="351"/>
      <c r="E4231" s="351"/>
      <c r="F4231" s="351"/>
      <c r="G4231" s="351"/>
      <c r="H4231" s="351"/>
      <c r="I4231" s="351"/>
    </row>
    <row r="4232" spans="2:9" x14ac:dyDescent="0.25">
      <c r="B4232" s="351"/>
      <c r="C4232" s="351"/>
      <c r="D4232" s="351"/>
      <c r="E4232" s="351"/>
      <c r="F4232" s="351"/>
      <c r="G4232" s="351"/>
      <c r="H4232" s="351"/>
      <c r="I4232" s="351"/>
    </row>
    <row r="4233" spans="2:9" x14ac:dyDescent="0.25">
      <c r="B4233" s="351"/>
      <c r="C4233" s="351"/>
      <c r="D4233" s="351"/>
      <c r="E4233" s="351"/>
      <c r="F4233" s="351"/>
      <c r="G4233" s="351"/>
      <c r="H4233" s="351"/>
      <c r="I4233" s="351"/>
    </row>
    <row r="4234" spans="2:9" x14ac:dyDescent="0.25">
      <c r="B4234" s="351"/>
      <c r="C4234" s="351"/>
      <c r="D4234" s="351"/>
      <c r="E4234" s="351"/>
      <c r="F4234" s="351"/>
      <c r="G4234" s="351"/>
      <c r="H4234" s="351"/>
      <c r="I4234" s="351"/>
    </row>
    <row r="4235" spans="2:9" x14ac:dyDescent="0.25">
      <c r="B4235" s="351"/>
      <c r="C4235" s="351"/>
      <c r="D4235" s="351"/>
      <c r="E4235" s="351"/>
      <c r="F4235" s="351"/>
      <c r="G4235" s="351"/>
      <c r="H4235" s="351"/>
      <c r="I4235" s="351"/>
    </row>
    <row r="4236" spans="2:9" x14ac:dyDescent="0.25">
      <c r="B4236" s="351"/>
      <c r="C4236" s="351"/>
      <c r="D4236" s="351"/>
      <c r="E4236" s="351"/>
      <c r="F4236" s="351"/>
      <c r="G4236" s="351"/>
      <c r="H4236" s="351"/>
      <c r="I4236" s="351"/>
    </row>
    <row r="4237" spans="2:9" x14ac:dyDescent="0.25">
      <c r="B4237" s="351"/>
      <c r="C4237" s="351"/>
      <c r="D4237" s="351"/>
      <c r="E4237" s="351"/>
      <c r="F4237" s="351"/>
      <c r="G4237" s="351"/>
      <c r="H4237" s="351"/>
      <c r="I4237" s="351"/>
    </row>
    <row r="4238" spans="2:9" x14ac:dyDescent="0.25">
      <c r="B4238" s="351"/>
      <c r="C4238" s="351"/>
      <c r="D4238" s="351"/>
      <c r="E4238" s="351"/>
      <c r="F4238" s="351"/>
      <c r="G4238" s="351"/>
      <c r="H4238" s="351"/>
      <c r="I4238" s="351"/>
    </row>
    <row r="4239" spans="2:9" x14ac:dyDescent="0.25">
      <c r="B4239" s="351"/>
      <c r="C4239" s="351"/>
      <c r="D4239" s="351"/>
      <c r="E4239" s="351"/>
      <c r="F4239" s="351"/>
      <c r="G4239" s="351"/>
      <c r="H4239" s="351"/>
      <c r="I4239" s="351"/>
    </row>
    <row r="4240" spans="2:9" x14ac:dyDescent="0.25">
      <c r="B4240" s="351"/>
      <c r="C4240" s="351"/>
      <c r="D4240" s="351"/>
      <c r="E4240" s="351"/>
      <c r="F4240" s="351"/>
      <c r="G4240" s="351"/>
      <c r="H4240" s="351"/>
      <c r="I4240" s="351"/>
    </row>
    <row r="4241" spans="2:9" x14ac:dyDescent="0.25">
      <c r="B4241" s="351"/>
      <c r="C4241" s="351"/>
      <c r="D4241" s="351"/>
      <c r="E4241" s="351"/>
      <c r="F4241" s="351"/>
      <c r="G4241" s="351"/>
      <c r="H4241" s="351"/>
      <c r="I4241" s="351"/>
    </row>
    <row r="4242" spans="2:9" x14ac:dyDescent="0.25">
      <c r="B4242" s="351"/>
      <c r="C4242" s="351"/>
      <c r="D4242" s="351"/>
      <c r="E4242" s="351"/>
      <c r="F4242" s="351"/>
      <c r="G4242" s="351"/>
      <c r="H4242" s="351"/>
      <c r="I4242" s="351"/>
    </row>
    <row r="4243" spans="2:9" x14ac:dyDescent="0.25">
      <c r="B4243" s="351"/>
      <c r="C4243" s="351"/>
      <c r="D4243" s="351"/>
      <c r="E4243" s="351"/>
      <c r="F4243" s="351"/>
      <c r="G4243" s="351"/>
      <c r="H4243" s="351"/>
      <c r="I4243" s="351"/>
    </row>
    <row r="4244" spans="2:9" x14ac:dyDescent="0.25">
      <c r="B4244" s="351"/>
      <c r="C4244" s="351"/>
      <c r="D4244" s="351"/>
      <c r="E4244" s="351"/>
      <c r="F4244" s="351"/>
      <c r="G4244" s="351"/>
      <c r="H4244" s="351"/>
      <c r="I4244" s="351"/>
    </row>
    <row r="4245" spans="2:9" x14ac:dyDescent="0.25">
      <c r="B4245" s="351"/>
      <c r="C4245" s="351"/>
      <c r="D4245" s="351"/>
      <c r="E4245" s="351"/>
      <c r="F4245" s="351"/>
      <c r="G4245" s="351"/>
      <c r="H4245" s="351"/>
      <c r="I4245" s="351"/>
    </row>
    <row r="4246" spans="2:9" x14ac:dyDescent="0.25">
      <c r="B4246" s="351"/>
      <c r="C4246" s="351"/>
      <c r="D4246" s="351"/>
      <c r="E4246" s="351"/>
      <c r="F4246" s="351"/>
      <c r="G4246" s="351"/>
      <c r="H4246" s="351"/>
      <c r="I4246" s="351"/>
    </row>
    <row r="4247" spans="2:9" x14ac:dyDescent="0.25">
      <c r="B4247" s="351"/>
      <c r="C4247" s="351"/>
      <c r="D4247" s="351"/>
      <c r="E4247" s="351"/>
      <c r="F4247" s="351"/>
      <c r="G4247" s="351"/>
      <c r="H4247" s="351"/>
      <c r="I4247" s="351"/>
    </row>
    <row r="4248" spans="2:9" x14ac:dyDescent="0.25">
      <c r="B4248" s="351"/>
      <c r="C4248" s="351"/>
      <c r="D4248" s="351"/>
      <c r="E4248" s="351"/>
      <c r="F4248" s="351"/>
      <c r="G4248" s="351"/>
      <c r="H4248" s="351"/>
      <c r="I4248" s="351"/>
    </row>
    <row r="4249" spans="2:9" x14ac:dyDescent="0.25">
      <c r="B4249" s="351"/>
      <c r="C4249" s="351"/>
      <c r="D4249" s="351"/>
      <c r="E4249" s="351"/>
      <c r="F4249" s="351"/>
      <c r="G4249" s="351"/>
      <c r="H4249" s="351"/>
      <c r="I4249" s="351"/>
    </row>
    <row r="4250" spans="2:9" x14ac:dyDescent="0.25">
      <c r="B4250" s="351"/>
      <c r="C4250" s="351"/>
      <c r="D4250" s="351"/>
      <c r="E4250" s="351"/>
      <c r="F4250" s="351"/>
      <c r="G4250" s="351"/>
      <c r="H4250" s="351"/>
      <c r="I4250" s="351"/>
    </row>
    <row r="4251" spans="2:9" x14ac:dyDescent="0.25">
      <c r="B4251" s="351"/>
      <c r="C4251" s="351"/>
      <c r="D4251" s="351"/>
      <c r="E4251" s="351"/>
      <c r="F4251" s="351"/>
      <c r="G4251" s="351"/>
      <c r="H4251" s="351"/>
      <c r="I4251" s="351"/>
    </row>
    <row r="4252" spans="2:9" x14ac:dyDescent="0.25">
      <c r="B4252" s="351"/>
      <c r="C4252" s="351"/>
      <c r="D4252" s="351"/>
      <c r="E4252" s="351"/>
      <c r="F4252" s="351"/>
      <c r="G4252" s="351"/>
      <c r="H4252" s="351"/>
      <c r="I4252" s="351"/>
    </row>
    <row r="4253" spans="2:9" x14ac:dyDescent="0.25">
      <c r="B4253" s="351"/>
      <c r="C4253" s="351"/>
      <c r="D4253" s="351"/>
      <c r="E4253" s="351"/>
      <c r="F4253" s="351"/>
      <c r="G4253" s="351"/>
      <c r="H4253" s="351"/>
      <c r="I4253" s="351"/>
    </row>
    <row r="4254" spans="2:9" x14ac:dyDescent="0.25">
      <c r="B4254" s="351"/>
      <c r="C4254" s="351"/>
      <c r="D4254" s="351"/>
      <c r="E4254" s="351"/>
      <c r="F4254" s="351"/>
      <c r="G4254" s="351"/>
      <c r="H4254" s="351"/>
      <c r="I4254" s="351"/>
    </row>
    <row r="4255" spans="2:9" x14ac:dyDescent="0.25">
      <c r="B4255" s="351"/>
      <c r="C4255" s="351"/>
      <c r="D4255" s="351"/>
      <c r="E4255" s="351"/>
      <c r="F4255" s="351"/>
      <c r="G4255" s="351"/>
      <c r="H4255" s="351"/>
      <c r="I4255" s="351"/>
    </row>
    <row r="4256" spans="2:9" x14ac:dyDescent="0.25">
      <c r="B4256" s="351"/>
      <c r="C4256" s="351"/>
      <c r="D4256" s="351"/>
      <c r="E4256" s="351"/>
      <c r="F4256" s="351"/>
      <c r="G4256" s="351"/>
      <c r="H4256" s="351"/>
      <c r="I4256" s="351"/>
    </row>
    <row r="4257" spans="2:9" x14ac:dyDescent="0.25">
      <c r="B4257" s="351"/>
      <c r="C4257" s="351"/>
      <c r="D4257" s="351"/>
      <c r="E4257" s="351"/>
      <c r="F4257" s="351"/>
      <c r="G4257" s="351"/>
      <c r="H4257" s="351"/>
      <c r="I4257" s="351"/>
    </row>
    <row r="4258" spans="2:9" x14ac:dyDescent="0.25">
      <c r="B4258" s="351"/>
      <c r="C4258" s="351"/>
      <c r="D4258" s="351"/>
      <c r="E4258" s="351"/>
      <c r="F4258" s="351"/>
      <c r="G4258" s="351"/>
      <c r="H4258" s="351"/>
      <c r="I4258" s="351"/>
    </row>
    <row r="4259" spans="2:9" x14ac:dyDescent="0.25">
      <c r="B4259" s="351"/>
      <c r="C4259" s="351"/>
      <c r="D4259" s="351"/>
      <c r="E4259" s="351"/>
      <c r="F4259" s="351"/>
      <c r="G4259" s="351"/>
      <c r="H4259" s="351"/>
      <c r="I4259" s="351"/>
    </row>
    <row r="4260" spans="2:9" x14ac:dyDescent="0.25">
      <c r="B4260" s="351"/>
      <c r="C4260" s="351"/>
      <c r="D4260" s="351"/>
      <c r="E4260" s="351"/>
      <c r="F4260" s="351"/>
      <c r="G4260" s="351"/>
      <c r="H4260" s="351"/>
      <c r="I4260" s="351"/>
    </row>
    <row r="4261" spans="2:9" x14ac:dyDescent="0.25">
      <c r="B4261" s="351"/>
      <c r="C4261" s="351"/>
      <c r="D4261" s="351"/>
      <c r="E4261" s="351"/>
      <c r="F4261" s="351"/>
      <c r="G4261" s="351"/>
      <c r="H4261" s="351"/>
      <c r="I4261" s="351"/>
    </row>
    <row r="4262" spans="2:9" x14ac:dyDescent="0.25">
      <c r="B4262" s="351"/>
      <c r="C4262" s="351"/>
      <c r="D4262" s="351"/>
      <c r="E4262" s="351"/>
      <c r="F4262" s="351"/>
      <c r="G4262" s="351"/>
      <c r="H4262" s="351"/>
      <c r="I4262" s="351"/>
    </row>
    <row r="4263" spans="2:9" x14ac:dyDescent="0.25">
      <c r="B4263" s="351"/>
      <c r="C4263" s="351"/>
      <c r="D4263" s="351"/>
      <c r="E4263" s="351"/>
      <c r="F4263" s="351"/>
      <c r="G4263" s="351"/>
      <c r="H4263" s="351"/>
      <c r="I4263" s="351"/>
    </row>
    <row r="4264" spans="2:9" x14ac:dyDescent="0.25">
      <c r="B4264" s="351"/>
      <c r="C4264" s="351"/>
      <c r="D4264" s="351"/>
      <c r="E4264" s="351"/>
      <c r="F4264" s="351"/>
      <c r="G4264" s="351"/>
      <c r="H4264" s="351"/>
      <c r="I4264" s="351"/>
    </row>
    <row r="4265" spans="2:9" x14ac:dyDescent="0.25">
      <c r="B4265" s="351"/>
      <c r="C4265" s="351"/>
      <c r="D4265" s="351"/>
      <c r="E4265" s="351"/>
      <c r="F4265" s="351"/>
      <c r="G4265" s="351"/>
      <c r="H4265" s="351"/>
      <c r="I4265" s="351"/>
    </row>
    <row r="4266" spans="2:9" x14ac:dyDescent="0.25">
      <c r="B4266" s="351"/>
      <c r="C4266" s="351"/>
      <c r="D4266" s="351"/>
      <c r="E4266" s="351"/>
      <c r="F4266" s="351"/>
      <c r="G4266" s="351"/>
      <c r="H4266" s="351"/>
      <c r="I4266" s="351"/>
    </row>
    <row r="4267" spans="2:9" x14ac:dyDescent="0.25">
      <c r="B4267" s="351"/>
      <c r="C4267" s="351"/>
      <c r="D4267" s="351"/>
      <c r="E4267" s="351"/>
      <c r="F4267" s="351"/>
      <c r="G4267" s="351"/>
      <c r="H4267" s="351"/>
      <c r="I4267" s="351"/>
    </row>
    <row r="4268" spans="2:9" x14ac:dyDescent="0.25">
      <c r="B4268" s="351"/>
      <c r="C4268" s="351"/>
      <c r="D4268" s="351"/>
      <c r="E4268" s="351"/>
      <c r="F4268" s="351"/>
      <c r="G4268" s="351"/>
      <c r="H4268" s="351"/>
      <c r="I4268" s="351"/>
    </row>
    <row r="4269" spans="2:9" x14ac:dyDescent="0.25">
      <c r="B4269" s="351"/>
      <c r="C4269" s="351"/>
      <c r="D4269" s="351"/>
      <c r="E4269" s="351"/>
      <c r="F4269" s="351"/>
      <c r="G4269" s="351"/>
      <c r="H4269" s="351"/>
      <c r="I4269" s="351"/>
    </row>
    <row r="4270" spans="2:9" x14ac:dyDescent="0.25">
      <c r="B4270" s="351"/>
      <c r="C4270" s="351"/>
      <c r="D4270" s="351"/>
      <c r="E4270" s="351"/>
      <c r="F4270" s="351"/>
      <c r="G4270" s="351"/>
      <c r="H4270" s="351"/>
      <c r="I4270" s="351"/>
    </row>
    <row r="4271" spans="2:9" x14ac:dyDescent="0.25">
      <c r="B4271" s="351"/>
      <c r="C4271" s="351"/>
      <c r="D4271" s="351"/>
      <c r="E4271" s="351"/>
      <c r="F4271" s="351"/>
      <c r="G4271" s="351"/>
      <c r="H4271" s="351"/>
      <c r="I4271" s="351"/>
    </row>
    <row r="4272" spans="2:9" x14ac:dyDescent="0.25">
      <c r="B4272" s="351"/>
      <c r="C4272" s="351"/>
      <c r="D4272" s="351"/>
      <c r="E4272" s="351"/>
      <c r="F4272" s="351"/>
      <c r="G4272" s="351"/>
      <c r="H4272" s="351"/>
      <c r="I4272" s="351"/>
    </row>
    <row r="4273" spans="2:9" x14ac:dyDescent="0.25">
      <c r="B4273" s="351"/>
      <c r="C4273" s="351"/>
      <c r="D4273" s="351"/>
      <c r="E4273" s="351"/>
      <c r="F4273" s="351"/>
      <c r="G4273" s="351"/>
      <c r="H4273" s="351"/>
      <c r="I4273" s="351"/>
    </row>
    <row r="4274" spans="2:9" x14ac:dyDescent="0.25">
      <c r="B4274" s="351"/>
      <c r="C4274" s="351"/>
      <c r="D4274" s="351"/>
      <c r="E4274" s="351"/>
      <c r="F4274" s="351"/>
      <c r="G4274" s="351"/>
      <c r="H4274" s="351"/>
      <c r="I4274" s="351"/>
    </row>
    <row r="4275" spans="2:9" x14ac:dyDescent="0.25">
      <c r="B4275" s="351"/>
      <c r="C4275" s="351"/>
      <c r="D4275" s="351"/>
      <c r="E4275" s="351"/>
      <c r="F4275" s="351"/>
      <c r="G4275" s="351"/>
      <c r="H4275" s="351"/>
      <c r="I4275" s="351"/>
    </row>
    <row r="4276" spans="2:9" x14ac:dyDescent="0.25">
      <c r="B4276" s="351"/>
      <c r="C4276" s="351"/>
      <c r="D4276" s="351"/>
      <c r="E4276" s="351"/>
      <c r="F4276" s="351"/>
      <c r="G4276" s="351"/>
      <c r="H4276" s="351"/>
      <c r="I4276" s="351"/>
    </row>
    <row r="4277" spans="2:9" x14ac:dyDescent="0.25">
      <c r="B4277" s="351"/>
      <c r="C4277" s="351"/>
      <c r="D4277" s="351"/>
      <c r="E4277" s="351"/>
      <c r="F4277" s="351"/>
      <c r="G4277" s="351"/>
      <c r="H4277" s="351"/>
      <c r="I4277" s="351"/>
    </row>
    <row r="4278" spans="2:9" x14ac:dyDescent="0.25">
      <c r="B4278" s="351"/>
      <c r="C4278" s="351"/>
      <c r="D4278" s="351"/>
      <c r="E4278" s="351"/>
      <c r="F4278" s="351"/>
      <c r="G4278" s="351"/>
      <c r="H4278" s="351"/>
      <c r="I4278" s="351"/>
    </row>
    <row r="4279" spans="2:9" x14ac:dyDescent="0.25">
      <c r="B4279" s="351"/>
      <c r="C4279" s="351"/>
      <c r="D4279" s="351"/>
      <c r="E4279" s="351"/>
      <c r="F4279" s="351"/>
      <c r="G4279" s="351"/>
      <c r="H4279" s="351"/>
      <c r="I4279" s="351"/>
    </row>
    <row r="4280" spans="2:9" x14ac:dyDescent="0.25">
      <c r="B4280" s="351"/>
      <c r="C4280" s="351"/>
      <c r="D4280" s="351"/>
      <c r="E4280" s="351"/>
      <c r="F4280" s="351"/>
      <c r="G4280" s="351"/>
      <c r="H4280" s="351"/>
      <c r="I4280" s="351"/>
    </row>
    <row r="4281" spans="2:9" x14ac:dyDescent="0.25">
      <c r="B4281" s="351"/>
      <c r="C4281" s="351"/>
      <c r="D4281" s="351"/>
      <c r="E4281" s="351"/>
      <c r="F4281" s="351"/>
      <c r="G4281" s="351"/>
      <c r="H4281" s="351"/>
      <c r="I4281" s="351"/>
    </row>
    <row r="4282" spans="2:9" x14ac:dyDescent="0.25">
      <c r="B4282" s="351"/>
      <c r="C4282" s="351"/>
      <c r="D4282" s="351"/>
      <c r="E4282" s="351"/>
      <c r="F4282" s="351"/>
      <c r="G4282" s="351"/>
      <c r="H4282" s="351"/>
      <c r="I4282" s="351"/>
    </row>
    <row r="4283" spans="2:9" x14ac:dyDescent="0.25">
      <c r="B4283" s="351"/>
      <c r="C4283" s="351"/>
      <c r="D4283" s="351"/>
      <c r="E4283" s="351"/>
      <c r="F4283" s="351"/>
      <c r="G4283" s="351"/>
      <c r="H4283" s="351"/>
      <c r="I4283" s="351"/>
    </row>
    <row r="4284" spans="2:9" x14ac:dyDescent="0.25">
      <c r="B4284" s="351"/>
      <c r="C4284" s="351"/>
      <c r="D4284" s="351"/>
      <c r="E4284" s="351"/>
      <c r="F4284" s="351"/>
      <c r="G4284" s="351"/>
      <c r="H4284" s="351"/>
      <c r="I4284" s="351"/>
    </row>
    <row r="4285" spans="2:9" x14ac:dyDescent="0.25">
      <c r="B4285" s="351"/>
      <c r="C4285" s="351"/>
      <c r="D4285" s="351"/>
      <c r="E4285" s="351"/>
      <c r="F4285" s="351"/>
      <c r="G4285" s="351"/>
      <c r="H4285" s="351"/>
      <c r="I4285" s="351"/>
    </row>
    <row r="4286" spans="2:9" x14ac:dyDescent="0.25">
      <c r="B4286" s="351"/>
      <c r="C4286" s="351"/>
      <c r="D4286" s="351"/>
      <c r="E4286" s="351"/>
      <c r="F4286" s="351"/>
      <c r="G4286" s="351"/>
      <c r="H4286" s="351"/>
      <c r="I4286" s="351"/>
    </row>
    <row r="4287" spans="2:9" x14ac:dyDescent="0.25">
      <c r="B4287" s="351"/>
      <c r="C4287" s="351"/>
      <c r="D4287" s="351"/>
      <c r="E4287" s="351"/>
      <c r="F4287" s="351"/>
      <c r="G4287" s="351"/>
      <c r="H4287" s="351"/>
      <c r="I4287" s="351"/>
    </row>
    <row r="4288" spans="2:9" x14ac:dyDescent="0.25">
      <c r="B4288" s="351"/>
      <c r="C4288" s="351"/>
      <c r="D4288" s="351"/>
      <c r="E4288" s="351"/>
      <c r="F4288" s="351"/>
      <c r="G4288" s="351"/>
      <c r="H4288" s="351"/>
      <c r="I4288" s="351"/>
    </row>
    <row r="4289" spans="2:9" x14ac:dyDescent="0.25">
      <c r="B4289" s="351"/>
      <c r="C4289" s="351"/>
      <c r="D4289" s="351"/>
      <c r="E4289" s="351"/>
      <c r="F4289" s="351"/>
      <c r="G4289" s="351"/>
      <c r="H4289" s="351"/>
      <c r="I4289" s="351"/>
    </row>
    <row r="4290" spans="2:9" x14ac:dyDescent="0.25">
      <c r="B4290" s="351"/>
      <c r="C4290" s="351"/>
      <c r="D4290" s="351"/>
      <c r="E4290" s="351"/>
      <c r="F4290" s="351"/>
      <c r="G4290" s="351"/>
      <c r="H4290" s="351"/>
      <c r="I4290" s="351"/>
    </row>
    <row r="4291" spans="2:9" x14ac:dyDescent="0.25">
      <c r="B4291" s="351"/>
      <c r="C4291" s="351"/>
      <c r="D4291" s="351"/>
      <c r="E4291" s="351"/>
      <c r="F4291" s="351"/>
      <c r="G4291" s="351"/>
      <c r="H4291" s="351"/>
      <c r="I4291" s="351"/>
    </row>
    <row r="4292" spans="2:9" x14ac:dyDescent="0.25">
      <c r="B4292" s="351"/>
      <c r="C4292" s="351"/>
      <c r="D4292" s="351"/>
      <c r="E4292" s="351"/>
      <c r="F4292" s="351"/>
      <c r="G4292" s="351"/>
      <c r="H4292" s="351"/>
      <c r="I4292" s="351"/>
    </row>
    <row r="4293" spans="2:9" x14ac:dyDescent="0.25">
      <c r="B4293" s="351"/>
      <c r="C4293" s="351"/>
      <c r="D4293" s="351"/>
      <c r="E4293" s="351"/>
      <c r="F4293" s="351"/>
      <c r="G4293" s="351"/>
      <c r="H4293" s="351"/>
      <c r="I4293" s="351"/>
    </row>
    <row r="4294" spans="2:9" x14ac:dyDescent="0.25">
      <c r="B4294" s="351"/>
      <c r="C4294" s="351"/>
      <c r="D4294" s="351"/>
      <c r="E4294" s="351"/>
      <c r="F4294" s="351"/>
      <c r="G4294" s="351"/>
      <c r="H4294" s="351"/>
      <c r="I4294" s="351"/>
    </row>
    <row r="4295" spans="2:9" x14ac:dyDescent="0.25">
      <c r="B4295" s="351"/>
      <c r="C4295" s="351"/>
      <c r="D4295" s="351"/>
      <c r="E4295" s="351"/>
      <c r="F4295" s="351"/>
      <c r="G4295" s="351"/>
      <c r="H4295" s="351"/>
      <c r="I4295" s="351"/>
    </row>
    <row r="4296" spans="2:9" x14ac:dyDescent="0.25">
      <c r="B4296" s="351"/>
      <c r="C4296" s="351"/>
      <c r="D4296" s="351"/>
      <c r="E4296" s="351"/>
      <c r="F4296" s="351"/>
      <c r="G4296" s="351"/>
      <c r="H4296" s="351"/>
      <c r="I4296" s="351"/>
    </row>
    <row r="4297" spans="2:9" x14ac:dyDescent="0.25">
      <c r="B4297" s="351"/>
      <c r="C4297" s="351"/>
      <c r="D4297" s="351"/>
      <c r="E4297" s="351"/>
      <c r="F4297" s="351"/>
      <c r="G4297" s="351"/>
      <c r="H4297" s="351"/>
      <c r="I4297" s="351"/>
    </row>
    <row r="4298" spans="2:9" x14ac:dyDescent="0.25">
      <c r="B4298" s="351"/>
      <c r="C4298" s="351"/>
      <c r="D4298" s="351"/>
      <c r="E4298" s="351"/>
      <c r="F4298" s="351"/>
      <c r="G4298" s="351"/>
      <c r="H4298" s="351"/>
      <c r="I4298" s="351"/>
    </row>
    <row r="4299" spans="2:9" x14ac:dyDescent="0.25">
      <c r="B4299" s="351"/>
      <c r="C4299" s="351"/>
      <c r="D4299" s="351"/>
      <c r="E4299" s="351"/>
      <c r="F4299" s="351"/>
      <c r="G4299" s="351"/>
      <c r="H4299" s="351"/>
      <c r="I4299" s="351"/>
    </row>
    <row r="4300" spans="2:9" x14ac:dyDescent="0.25">
      <c r="B4300" s="351"/>
      <c r="C4300" s="351"/>
      <c r="D4300" s="351"/>
      <c r="E4300" s="351"/>
      <c r="F4300" s="351"/>
      <c r="G4300" s="351"/>
      <c r="H4300" s="351"/>
      <c r="I4300" s="351"/>
    </row>
    <row r="4301" spans="2:9" x14ac:dyDescent="0.25">
      <c r="B4301" s="351"/>
      <c r="C4301" s="351"/>
      <c r="D4301" s="351"/>
      <c r="E4301" s="351"/>
      <c r="F4301" s="351"/>
      <c r="G4301" s="351"/>
      <c r="H4301" s="351"/>
      <c r="I4301" s="351"/>
    </row>
    <row r="4302" spans="2:9" x14ac:dyDescent="0.25">
      <c r="B4302" s="351"/>
      <c r="C4302" s="351"/>
      <c r="D4302" s="351"/>
      <c r="E4302" s="351"/>
      <c r="F4302" s="351"/>
      <c r="G4302" s="351"/>
      <c r="H4302" s="351"/>
      <c r="I4302" s="351"/>
    </row>
    <row r="4303" spans="2:9" x14ac:dyDescent="0.25">
      <c r="B4303" s="351"/>
      <c r="C4303" s="351"/>
      <c r="D4303" s="351"/>
      <c r="E4303" s="351"/>
      <c r="F4303" s="351"/>
      <c r="G4303" s="351"/>
      <c r="H4303" s="351"/>
      <c r="I4303" s="351"/>
    </row>
    <row r="4304" spans="2:9" x14ac:dyDescent="0.25">
      <c r="B4304" s="351"/>
      <c r="C4304" s="351"/>
      <c r="D4304" s="351"/>
      <c r="E4304" s="351"/>
      <c r="F4304" s="351"/>
      <c r="G4304" s="351"/>
      <c r="H4304" s="351"/>
      <c r="I4304" s="351"/>
    </row>
    <row r="4305" spans="2:9" x14ac:dyDescent="0.25">
      <c r="B4305" s="351"/>
      <c r="C4305" s="351"/>
      <c r="D4305" s="351"/>
      <c r="E4305" s="351"/>
      <c r="F4305" s="351"/>
      <c r="G4305" s="351"/>
      <c r="H4305" s="351"/>
      <c r="I4305" s="351"/>
    </row>
    <row r="4306" spans="2:9" x14ac:dyDescent="0.25">
      <c r="B4306" s="351"/>
      <c r="C4306" s="351"/>
      <c r="D4306" s="351"/>
      <c r="E4306" s="351"/>
      <c r="F4306" s="351"/>
      <c r="G4306" s="351"/>
      <c r="H4306" s="351"/>
      <c r="I4306" s="351"/>
    </row>
    <row r="4307" spans="2:9" x14ac:dyDescent="0.25">
      <c r="B4307" s="351"/>
      <c r="C4307" s="351"/>
      <c r="D4307" s="351"/>
      <c r="E4307" s="351"/>
      <c r="F4307" s="351"/>
      <c r="G4307" s="351"/>
      <c r="H4307" s="351"/>
      <c r="I4307" s="351"/>
    </row>
    <row r="4308" spans="2:9" x14ac:dyDescent="0.25">
      <c r="B4308" s="351"/>
      <c r="C4308" s="351"/>
      <c r="D4308" s="351"/>
      <c r="E4308" s="351"/>
      <c r="F4308" s="351"/>
      <c r="G4308" s="351"/>
      <c r="H4308" s="351"/>
      <c r="I4308" s="351"/>
    </row>
    <row r="4309" spans="2:9" x14ac:dyDescent="0.25">
      <c r="B4309" s="351"/>
      <c r="C4309" s="351"/>
      <c r="D4309" s="351"/>
      <c r="E4309" s="351"/>
      <c r="F4309" s="351"/>
      <c r="G4309" s="351"/>
      <c r="H4309" s="351"/>
      <c r="I4309" s="351"/>
    </row>
    <row r="4310" spans="2:9" x14ac:dyDescent="0.25">
      <c r="B4310" s="351"/>
      <c r="C4310" s="351"/>
      <c r="D4310" s="351"/>
      <c r="E4310" s="351"/>
      <c r="F4310" s="351"/>
      <c r="G4310" s="351"/>
      <c r="H4310" s="351"/>
      <c r="I4310" s="351"/>
    </row>
    <row r="4311" spans="2:9" x14ac:dyDescent="0.25">
      <c r="B4311" s="351"/>
      <c r="C4311" s="351"/>
      <c r="D4311" s="351"/>
      <c r="E4311" s="351"/>
      <c r="F4311" s="351"/>
      <c r="G4311" s="351"/>
      <c r="H4311" s="351"/>
      <c r="I4311" s="351"/>
    </row>
    <row r="4312" spans="2:9" x14ac:dyDescent="0.25">
      <c r="B4312" s="351"/>
      <c r="C4312" s="351"/>
      <c r="D4312" s="351"/>
      <c r="E4312" s="351"/>
      <c r="F4312" s="351"/>
      <c r="G4312" s="351"/>
      <c r="H4312" s="351"/>
      <c r="I4312" s="351"/>
    </row>
    <row r="4313" spans="2:9" x14ac:dyDescent="0.25">
      <c r="B4313" s="351"/>
      <c r="C4313" s="351"/>
      <c r="D4313" s="351"/>
      <c r="E4313" s="351"/>
      <c r="F4313" s="351"/>
      <c r="G4313" s="351"/>
      <c r="H4313" s="351"/>
      <c r="I4313" s="351"/>
    </row>
    <row r="4314" spans="2:9" x14ac:dyDescent="0.25">
      <c r="B4314" s="351"/>
      <c r="C4314" s="351"/>
      <c r="D4314" s="351"/>
      <c r="E4314" s="351"/>
      <c r="F4314" s="351"/>
      <c r="G4314" s="351"/>
      <c r="H4314" s="351"/>
      <c r="I4314" s="351"/>
    </row>
    <row r="4315" spans="2:9" x14ac:dyDescent="0.25">
      <c r="B4315" s="351"/>
      <c r="C4315" s="351"/>
      <c r="D4315" s="351"/>
      <c r="E4315" s="351"/>
      <c r="F4315" s="351"/>
      <c r="G4315" s="351"/>
      <c r="H4315" s="351"/>
      <c r="I4315" s="351"/>
    </row>
    <row r="4316" spans="2:9" x14ac:dyDescent="0.25">
      <c r="B4316" s="351"/>
      <c r="C4316" s="351"/>
      <c r="D4316" s="351"/>
      <c r="E4316" s="351"/>
      <c r="F4316" s="351"/>
      <c r="G4316" s="351"/>
      <c r="H4316" s="351"/>
      <c r="I4316" s="351"/>
    </row>
    <row r="4317" spans="2:9" x14ac:dyDescent="0.25">
      <c r="B4317" s="351"/>
      <c r="C4317" s="351"/>
      <c r="D4317" s="351"/>
      <c r="E4317" s="351"/>
      <c r="F4317" s="351"/>
      <c r="G4317" s="351"/>
      <c r="H4317" s="351"/>
      <c r="I4317" s="351"/>
    </row>
    <row r="4318" spans="2:9" x14ac:dyDescent="0.25">
      <c r="B4318" s="351"/>
      <c r="C4318" s="351"/>
      <c r="D4318" s="351"/>
      <c r="E4318" s="351"/>
      <c r="F4318" s="351"/>
      <c r="G4318" s="351"/>
      <c r="H4318" s="351"/>
      <c r="I4318" s="351"/>
    </row>
    <row r="4319" spans="2:9" x14ac:dyDescent="0.25">
      <c r="B4319" s="351"/>
      <c r="C4319" s="351"/>
      <c r="D4319" s="351"/>
      <c r="E4319" s="351"/>
      <c r="F4319" s="351"/>
      <c r="G4319" s="351"/>
      <c r="H4319" s="351"/>
      <c r="I4319" s="351"/>
    </row>
    <row r="4320" spans="2:9" x14ac:dyDescent="0.25">
      <c r="B4320" s="351"/>
      <c r="C4320" s="351"/>
      <c r="D4320" s="351"/>
      <c r="E4320" s="351"/>
      <c r="F4320" s="351"/>
      <c r="G4320" s="351"/>
      <c r="H4320" s="351"/>
      <c r="I4320" s="351"/>
    </row>
    <row r="4321" spans="2:9" x14ac:dyDescent="0.25">
      <c r="B4321" s="351"/>
      <c r="C4321" s="351"/>
      <c r="D4321" s="351"/>
      <c r="E4321" s="351"/>
      <c r="F4321" s="351"/>
      <c r="G4321" s="351"/>
      <c r="H4321" s="351"/>
      <c r="I4321" s="351"/>
    </row>
    <row r="4322" spans="2:9" x14ac:dyDescent="0.25">
      <c r="B4322" s="351"/>
      <c r="C4322" s="351"/>
      <c r="D4322" s="351"/>
      <c r="E4322" s="351"/>
      <c r="F4322" s="351"/>
      <c r="G4322" s="351"/>
      <c r="H4322" s="351"/>
      <c r="I4322" s="351"/>
    </row>
    <row r="4323" spans="2:9" x14ac:dyDescent="0.25">
      <c r="B4323" s="351"/>
      <c r="C4323" s="351"/>
      <c r="D4323" s="351"/>
      <c r="E4323" s="351"/>
      <c r="F4323" s="351"/>
      <c r="G4323" s="351"/>
      <c r="H4323" s="351"/>
      <c r="I4323" s="351"/>
    </row>
    <row r="4324" spans="2:9" x14ac:dyDescent="0.25">
      <c r="B4324" s="351"/>
      <c r="C4324" s="351"/>
      <c r="D4324" s="351"/>
      <c r="E4324" s="351"/>
      <c r="F4324" s="351"/>
      <c r="G4324" s="351"/>
      <c r="H4324" s="351"/>
      <c r="I4324" s="351"/>
    </row>
    <row r="4325" spans="2:9" x14ac:dyDescent="0.25">
      <c r="B4325" s="351"/>
      <c r="C4325" s="351"/>
      <c r="D4325" s="351"/>
      <c r="E4325" s="351"/>
      <c r="F4325" s="351"/>
      <c r="G4325" s="351"/>
      <c r="H4325" s="351"/>
      <c r="I4325" s="351"/>
    </row>
    <row r="4326" spans="2:9" x14ac:dyDescent="0.25">
      <c r="B4326" s="351"/>
      <c r="C4326" s="351"/>
      <c r="D4326" s="351"/>
      <c r="E4326" s="351"/>
      <c r="F4326" s="351"/>
      <c r="G4326" s="351"/>
      <c r="H4326" s="351"/>
      <c r="I4326" s="351"/>
    </row>
    <row r="4327" spans="2:9" x14ac:dyDescent="0.25">
      <c r="B4327" s="351"/>
      <c r="C4327" s="351"/>
      <c r="D4327" s="351"/>
      <c r="E4327" s="351"/>
      <c r="F4327" s="351"/>
      <c r="G4327" s="351"/>
      <c r="H4327" s="351"/>
      <c r="I4327" s="351"/>
    </row>
    <row r="4328" spans="2:9" x14ac:dyDescent="0.25">
      <c r="B4328" s="351"/>
      <c r="C4328" s="351"/>
      <c r="D4328" s="351"/>
      <c r="E4328" s="351"/>
      <c r="F4328" s="351"/>
      <c r="G4328" s="351"/>
      <c r="H4328" s="351"/>
      <c r="I4328" s="351"/>
    </row>
    <row r="4329" spans="2:9" x14ac:dyDescent="0.25">
      <c r="B4329" s="351"/>
      <c r="C4329" s="351"/>
      <c r="D4329" s="351"/>
      <c r="E4329" s="351"/>
      <c r="F4329" s="351"/>
      <c r="G4329" s="351"/>
      <c r="H4329" s="351"/>
      <c r="I4329" s="351"/>
    </row>
    <row r="4330" spans="2:9" x14ac:dyDescent="0.25">
      <c r="B4330" s="351"/>
      <c r="C4330" s="351"/>
      <c r="D4330" s="351"/>
      <c r="E4330" s="351"/>
      <c r="F4330" s="351"/>
      <c r="G4330" s="351"/>
      <c r="H4330" s="351"/>
      <c r="I4330" s="351"/>
    </row>
    <row r="4331" spans="2:9" x14ac:dyDescent="0.25">
      <c r="B4331" s="351"/>
      <c r="C4331" s="351"/>
      <c r="D4331" s="351"/>
      <c r="E4331" s="351"/>
      <c r="F4331" s="351"/>
      <c r="G4331" s="351"/>
      <c r="H4331" s="351"/>
      <c r="I4331" s="351"/>
    </row>
    <row r="4332" spans="2:9" x14ac:dyDescent="0.25">
      <c r="B4332" s="351"/>
      <c r="C4332" s="351"/>
      <c r="D4332" s="351"/>
      <c r="E4332" s="351"/>
      <c r="F4332" s="351"/>
      <c r="G4332" s="351"/>
      <c r="H4332" s="351"/>
      <c r="I4332" s="351"/>
    </row>
    <row r="4333" spans="2:9" x14ac:dyDescent="0.25">
      <c r="B4333" s="351"/>
      <c r="C4333" s="351"/>
      <c r="D4333" s="351"/>
      <c r="E4333" s="351"/>
      <c r="F4333" s="351"/>
      <c r="G4333" s="351"/>
      <c r="H4333" s="351"/>
      <c r="I4333" s="351"/>
    </row>
    <row r="4334" spans="2:9" x14ac:dyDescent="0.25">
      <c r="B4334" s="351"/>
      <c r="C4334" s="351"/>
      <c r="D4334" s="351"/>
      <c r="E4334" s="351"/>
      <c r="F4334" s="351"/>
      <c r="G4334" s="351"/>
      <c r="H4334" s="351"/>
      <c r="I4334" s="351"/>
    </row>
    <row r="4335" spans="2:9" x14ac:dyDescent="0.25">
      <c r="B4335" s="351"/>
      <c r="C4335" s="351"/>
      <c r="D4335" s="351"/>
      <c r="E4335" s="351"/>
      <c r="F4335" s="351"/>
      <c r="G4335" s="351"/>
      <c r="H4335" s="351"/>
      <c r="I4335" s="351"/>
    </row>
    <row r="4336" spans="2:9" x14ac:dyDescent="0.25">
      <c r="B4336" s="351"/>
      <c r="C4336" s="351"/>
      <c r="D4336" s="351"/>
      <c r="E4336" s="351"/>
      <c r="F4336" s="351"/>
      <c r="G4336" s="351"/>
      <c r="H4336" s="351"/>
      <c r="I4336" s="351"/>
    </row>
    <row r="4337" spans="2:9" x14ac:dyDescent="0.25">
      <c r="B4337" s="351"/>
      <c r="C4337" s="351"/>
      <c r="D4337" s="351"/>
      <c r="E4337" s="351"/>
      <c r="F4337" s="351"/>
      <c r="G4337" s="351"/>
      <c r="H4337" s="351"/>
      <c r="I4337" s="351"/>
    </row>
    <row r="4338" spans="2:9" x14ac:dyDescent="0.25">
      <c r="B4338" s="351"/>
      <c r="C4338" s="351"/>
      <c r="D4338" s="351"/>
      <c r="E4338" s="351"/>
      <c r="F4338" s="351"/>
      <c r="G4338" s="351"/>
      <c r="H4338" s="351"/>
      <c r="I4338" s="351"/>
    </row>
    <row r="4339" spans="2:9" x14ac:dyDescent="0.25">
      <c r="B4339" s="351"/>
      <c r="C4339" s="351"/>
      <c r="D4339" s="351"/>
      <c r="E4339" s="351"/>
      <c r="F4339" s="351"/>
      <c r="G4339" s="351"/>
      <c r="H4339" s="351"/>
      <c r="I4339" s="351"/>
    </row>
    <row r="4340" spans="2:9" x14ac:dyDescent="0.25">
      <c r="B4340" s="351"/>
      <c r="C4340" s="351"/>
      <c r="D4340" s="351"/>
      <c r="E4340" s="351"/>
      <c r="F4340" s="351"/>
      <c r="G4340" s="351"/>
      <c r="H4340" s="351"/>
      <c r="I4340" s="351"/>
    </row>
    <row r="4341" spans="2:9" x14ac:dyDescent="0.25">
      <c r="B4341" s="351"/>
      <c r="C4341" s="351"/>
      <c r="D4341" s="351"/>
      <c r="E4341" s="351"/>
      <c r="F4341" s="351"/>
      <c r="G4341" s="351"/>
      <c r="H4341" s="351"/>
      <c r="I4341" s="351"/>
    </row>
    <row r="4342" spans="2:9" x14ac:dyDescent="0.25">
      <c r="B4342" s="351"/>
      <c r="C4342" s="351"/>
      <c r="D4342" s="351"/>
      <c r="E4342" s="351"/>
      <c r="F4342" s="351"/>
      <c r="G4342" s="351"/>
      <c r="H4342" s="351"/>
      <c r="I4342" s="351"/>
    </row>
    <row r="4343" spans="2:9" x14ac:dyDescent="0.25">
      <c r="B4343" s="351"/>
      <c r="C4343" s="351"/>
      <c r="D4343" s="351"/>
      <c r="E4343" s="351"/>
      <c r="F4343" s="351"/>
      <c r="G4343" s="351"/>
      <c r="H4343" s="351"/>
      <c r="I4343" s="351"/>
    </row>
    <row r="4344" spans="2:9" x14ac:dyDescent="0.25">
      <c r="B4344" s="351"/>
      <c r="C4344" s="351"/>
      <c r="D4344" s="351"/>
      <c r="E4344" s="351"/>
      <c r="F4344" s="351"/>
      <c r="G4344" s="351"/>
      <c r="H4344" s="351"/>
      <c r="I4344" s="351"/>
    </row>
    <row r="4345" spans="2:9" x14ac:dyDescent="0.25">
      <c r="B4345" s="351"/>
      <c r="C4345" s="351"/>
      <c r="D4345" s="351"/>
      <c r="E4345" s="351"/>
      <c r="F4345" s="351"/>
      <c r="G4345" s="351"/>
      <c r="H4345" s="351"/>
      <c r="I4345" s="351"/>
    </row>
    <row r="4346" spans="2:9" x14ac:dyDescent="0.25">
      <c r="B4346" s="351"/>
      <c r="C4346" s="351"/>
      <c r="D4346" s="351"/>
      <c r="E4346" s="351"/>
      <c r="F4346" s="351"/>
      <c r="G4346" s="351"/>
      <c r="H4346" s="351"/>
      <c r="I4346" s="351"/>
    </row>
    <row r="4347" spans="2:9" x14ac:dyDescent="0.25">
      <c r="B4347" s="351"/>
      <c r="C4347" s="351"/>
      <c r="D4347" s="351"/>
      <c r="E4347" s="351"/>
      <c r="F4347" s="351"/>
      <c r="G4347" s="351"/>
      <c r="H4347" s="351"/>
      <c r="I4347" s="351"/>
    </row>
    <row r="4348" spans="2:9" x14ac:dyDescent="0.25">
      <c r="B4348" s="351"/>
      <c r="C4348" s="351"/>
      <c r="D4348" s="351"/>
      <c r="E4348" s="351"/>
      <c r="F4348" s="351"/>
      <c r="G4348" s="351"/>
      <c r="H4348" s="351"/>
      <c r="I4348" s="351"/>
    </row>
    <row r="4349" spans="2:9" x14ac:dyDescent="0.25">
      <c r="B4349" s="351"/>
      <c r="C4349" s="351"/>
      <c r="D4349" s="351"/>
      <c r="E4349" s="351"/>
      <c r="F4349" s="351"/>
      <c r="G4349" s="351"/>
      <c r="H4349" s="351"/>
      <c r="I4349" s="351"/>
    </row>
    <row r="4350" spans="2:9" x14ac:dyDescent="0.25">
      <c r="B4350" s="351"/>
      <c r="C4350" s="351"/>
      <c r="D4350" s="351"/>
      <c r="E4350" s="351"/>
      <c r="F4350" s="351"/>
      <c r="G4350" s="351"/>
      <c r="H4350" s="351"/>
      <c r="I4350" s="351"/>
    </row>
    <row r="4351" spans="2:9" x14ac:dyDescent="0.25">
      <c r="B4351" s="351"/>
      <c r="C4351" s="351"/>
      <c r="D4351" s="351"/>
      <c r="E4351" s="351"/>
      <c r="F4351" s="351"/>
      <c r="G4351" s="351"/>
      <c r="H4351" s="351"/>
      <c r="I4351" s="351"/>
    </row>
    <row r="4352" spans="2:9" x14ac:dyDescent="0.25">
      <c r="B4352" s="351"/>
      <c r="C4352" s="351"/>
      <c r="D4352" s="351"/>
      <c r="E4352" s="351"/>
      <c r="F4352" s="351"/>
      <c r="G4352" s="351"/>
      <c r="H4352" s="351"/>
      <c r="I4352" s="351"/>
    </row>
    <row r="4353" spans="2:9" x14ac:dyDescent="0.25">
      <c r="B4353" s="351"/>
      <c r="C4353" s="351"/>
      <c r="D4353" s="351"/>
      <c r="E4353" s="351"/>
      <c r="F4353" s="351"/>
      <c r="G4353" s="351"/>
      <c r="H4353" s="351"/>
      <c r="I4353" s="351"/>
    </row>
    <row r="4354" spans="2:9" x14ac:dyDescent="0.25">
      <c r="B4354" s="351"/>
      <c r="C4354" s="351"/>
      <c r="D4354" s="351"/>
      <c r="E4354" s="351"/>
      <c r="F4354" s="351"/>
      <c r="G4354" s="351"/>
      <c r="H4354" s="351"/>
      <c r="I4354" s="351"/>
    </row>
    <row r="4355" spans="2:9" x14ac:dyDescent="0.25">
      <c r="B4355" s="351"/>
      <c r="C4355" s="351"/>
      <c r="D4355" s="351"/>
      <c r="E4355" s="351"/>
      <c r="F4355" s="351"/>
      <c r="G4355" s="351"/>
      <c r="H4355" s="351"/>
      <c r="I4355" s="351"/>
    </row>
    <row r="4356" spans="2:9" x14ac:dyDescent="0.25">
      <c r="B4356" s="351"/>
      <c r="C4356" s="351"/>
      <c r="D4356" s="351"/>
      <c r="E4356" s="351"/>
      <c r="F4356" s="351"/>
      <c r="G4356" s="351"/>
      <c r="H4356" s="351"/>
      <c r="I4356" s="351"/>
    </row>
    <row r="4357" spans="2:9" x14ac:dyDescent="0.25">
      <c r="B4357" s="351"/>
      <c r="C4357" s="351"/>
      <c r="D4357" s="351"/>
      <c r="E4357" s="351"/>
      <c r="F4357" s="351"/>
      <c r="G4357" s="351"/>
      <c r="H4357" s="351"/>
      <c r="I4357" s="351"/>
    </row>
    <row r="4358" spans="2:9" x14ac:dyDescent="0.25">
      <c r="B4358" s="351"/>
      <c r="C4358" s="351"/>
      <c r="D4358" s="351"/>
      <c r="E4358" s="351"/>
      <c r="F4358" s="351"/>
      <c r="G4358" s="351"/>
      <c r="H4358" s="351"/>
      <c r="I4358" s="351"/>
    </row>
    <row r="4359" spans="2:9" x14ac:dyDescent="0.25">
      <c r="B4359" s="351"/>
      <c r="C4359" s="351"/>
      <c r="D4359" s="351"/>
      <c r="E4359" s="351"/>
      <c r="F4359" s="351"/>
      <c r="G4359" s="351"/>
      <c r="H4359" s="351"/>
      <c r="I4359" s="351"/>
    </row>
    <row r="4360" spans="2:9" x14ac:dyDescent="0.25">
      <c r="B4360" s="351"/>
      <c r="C4360" s="351"/>
      <c r="D4360" s="351"/>
      <c r="E4360" s="351"/>
      <c r="F4360" s="351"/>
      <c r="G4360" s="351"/>
      <c r="H4360" s="351"/>
      <c r="I4360" s="351"/>
    </row>
    <row r="4361" spans="2:9" x14ac:dyDescent="0.25">
      <c r="B4361" s="351"/>
      <c r="C4361" s="351"/>
      <c r="D4361" s="351"/>
      <c r="E4361" s="351"/>
      <c r="F4361" s="351"/>
      <c r="G4361" s="351"/>
      <c r="H4361" s="351"/>
      <c r="I4361" s="351"/>
    </row>
    <row r="4362" spans="2:9" x14ac:dyDescent="0.25">
      <c r="B4362" s="351"/>
      <c r="C4362" s="351"/>
      <c r="D4362" s="351"/>
      <c r="E4362" s="351"/>
      <c r="F4362" s="351"/>
      <c r="G4362" s="351"/>
      <c r="H4362" s="351"/>
      <c r="I4362" s="351"/>
    </row>
    <row r="4363" spans="2:9" x14ac:dyDescent="0.25">
      <c r="B4363" s="351"/>
      <c r="C4363" s="351"/>
      <c r="D4363" s="351"/>
      <c r="E4363" s="351"/>
      <c r="F4363" s="351"/>
      <c r="G4363" s="351"/>
      <c r="H4363" s="351"/>
      <c r="I4363" s="351"/>
    </row>
    <row r="4364" spans="2:9" x14ac:dyDescent="0.25">
      <c r="B4364" s="351"/>
      <c r="C4364" s="351"/>
      <c r="D4364" s="351"/>
      <c r="E4364" s="351"/>
      <c r="F4364" s="351"/>
      <c r="G4364" s="351"/>
      <c r="H4364" s="351"/>
      <c r="I4364" s="351"/>
    </row>
    <row r="4365" spans="2:9" x14ac:dyDescent="0.25">
      <c r="B4365" s="351"/>
      <c r="C4365" s="351"/>
      <c r="D4365" s="351"/>
      <c r="E4365" s="351"/>
      <c r="F4365" s="351"/>
      <c r="G4365" s="351"/>
      <c r="H4365" s="351"/>
      <c r="I4365" s="351"/>
    </row>
    <row r="4366" spans="2:9" x14ac:dyDescent="0.25">
      <c r="B4366" s="351"/>
      <c r="C4366" s="351"/>
      <c r="D4366" s="351"/>
      <c r="E4366" s="351"/>
      <c r="F4366" s="351"/>
      <c r="G4366" s="351"/>
      <c r="H4366" s="351"/>
      <c r="I4366" s="351"/>
    </row>
    <row r="4367" spans="2:9" x14ac:dyDescent="0.25">
      <c r="B4367" s="351"/>
      <c r="C4367" s="351"/>
      <c r="D4367" s="351"/>
      <c r="E4367" s="351"/>
      <c r="F4367" s="351"/>
      <c r="G4367" s="351"/>
      <c r="H4367" s="351"/>
      <c r="I4367" s="351"/>
    </row>
    <row r="4368" spans="2:9" x14ac:dyDescent="0.25">
      <c r="B4368" s="351"/>
      <c r="C4368" s="351"/>
      <c r="D4368" s="351"/>
      <c r="E4368" s="351"/>
      <c r="F4368" s="351"/>
      <c r="G4368" s="351"/>
      <c r="H4368" s="351"/>
      <c r="I4368" s="351"/>
    </row>
    <row r="4369" spans="2:9" x14ac:dyDescent="0.25">
      <c r="B4369" s="351"/>
      <c r="C4369" s="351"/>
      <c r="D4369" s="351"/>
      <c r="E4369" s="351"/>
      <c r="F4369" s="351"/>
      <c r="G4369" s="351"/>
      <c r="H4369" s="351"/>
      <c r="I4369" s="351"/>
    </row>
    <row r="4370" spans="2:9" x14ac:dyDescent="0.25">
      <c r="B4370" s="351"/>
      <c r="C4370" s="351"/>
      <c r="D4370" s="351"/>
      <c r="E4370" s="351"/>
      <c r="F4370" s="351"/>
      <c r="G4370" s="351"/>
      <c r="H4370" s="351"/>
      <c r="I4370" s="351"/>
    </row>
    <row r="4371" spans="2:9" x14ac:dyDescent="0.25">
      <c r="B4371" s="351"/>
      <c r="C4371" s="351"/>
      <c r="D4371" s="351"/>
      <c r="E4371" s="351"/>
      <c r="F4371" s="351"/>
      <c r="G4371" s="351"/>
      <c r="H4371" s="351"/>
      <c r="I4371" s="351"/>
    </row>
    <row r="4372" spans="2:9" x14ac:dyDescent="0.25">
      <c r="B4372" s="351"/>
      <c r="C4372" s="351"/>
      <c r="D4372" s="351"/>
      <c r="E4372" s="351"/>
      <c r="F4372" s="351"/>
      <c r="G4372" s="351"/>
      <c r="H4372" s="351"/>
      <c r="I4372" s="351"/>
    </row>
    <row r="4373" spans="2:9" x14ac:dyDescent="0.25">
      <c r="B4373" s="351"/>
      <c r="C4373" s="351"/>
      <c r="D4373" s="351"/>
      <c r="E4373" s="351"/>
      <c r="F4373" s="351"/>
      <c r="G4373" s="351"/>
      <c r="H4373" s="351"/>
      <c r="I4373" s="351"/>
    </row>
    <row r="4374" spans="2:9" x14ac:dyDescent="0.25">
      <c r="B4374" s="351"/>
      <c r="C4374" s="351"/>
      <c r="D4374" s="351"/>
      <c r="E4374" s="351"/>
      <c r="F4374" s="351"/>
      <c r="G4374" s="351"/>
      <c r="H4374" s="351"/>
      <c r="I4374" s="351"/>
    </row>
    <row r="4375" spans="2:9" x14ac:dyDescent="0.25">
      <c r="B4375" s="351"/>
      <c r="C4375" s="351"/>
      <c r="D4375" s="351"/>
      <c r="E4375" s="351"/>
      <c r="F4375" s="351"/>
      <c r="G4375" s="351"/>
      <c r="H4375" s="351"/>
      <c r="I4375" s="351"/>
    </row>
    <row r="4376" spans="2:9" x14ac:dyDescent="0.25">
      <c r="B4376" s="351"/>
      <c r="C4376" s="351"/>
      <c r="D4376" s="351"/>
      <c r="E4376" s="351"/>
      <c r="F4376" s="351"/>
      <c r="G4376" s="351"/>
      <c r="H4376" s="351"/>
      <c r="I4376" s="351"/>
    </row>
    <row r="4377" spans="2:9" x14ac:dyDescent="0.25">
      <c r="B4377" s="351"/>
      <c r="C4377" s="351"/>
      <c r="D4377" s="351"/>
      <c r="E4377" s="351"/>
      <c r="F4377" s="351"/>
      <c r="G4377" s="351"/>
      <c r="H4377" s="351"/>
      <c r="I4377" s="351"/>
    </row>
    <row r="4378" spans="2:9" x14ac:dyDescent="0.25">
      <c r="B4378" s="351"/>
      <c r="C4378" s="351"/>
      <c r="D4378" s="351"/>
      <c r="E4378" s="351"/>
      <c r="F4378" s="351"/>
      <c r="G4378" s="351"/>
      <c r="H4378" s="351"/>
      <c r="I4378" s="351"/>
    </row>
    <row r="4379" spans="2:9" x14ac:dyDescent="0.25">
      <c r="B4379" s="351"/>
      <c r="C4379" s="351"/>
      <c r="D4379" s="351"/>
      <c r="E4379" s="351"/>
      <c r="F4379" s="351"/>
      <c r="G4379" s="351"/>
      <c r="H4379" s="351"/>
      <c r="I4379" s="351"/>
    </row>
    <row r="4380" spans="2:9" x14ac:dyDescent="0.25">
      <c r="B4380" s="351"/>
      <c r="C4380" s="351"/>
      <c r="D4380" s="351"/>
      <c r="E4380" s="351"/>
      <c r="F4380" s="351"/>
      <c r="G4380" s="351"/>
      <c r="H4380" s="351"/>
      <c r="I4380" s="351"/>
    </row>
    <row r="4381" spans="2:9" x14ac:dyDescent="0.25">
      <c r="B4381" s="351"/>
      <c r="C4381" s="351"/>
      <c r="D4381" s="351"/>
      <c r="E4381" s="351"/>
      <c r="F4381" s="351"/>
      <c r="G4381" s="351"/>
      <c r="H4381" s="351"/>
      <c r="I4381" s="351"/>
    </row>
    <row r="4382" spans="2:9" x14ac:dyDescent="0.25">
      <c r="B4382" s="351"/>
      <c r="C4382" s="351"/>
      <c r="D4382" s="351"/>
      <c r="E4382" s="351"/>
      <c r="F4382" s="351"/>
      <c r="G4382" s="351"/>
      <c r="H4382" s="351"/>
      <c r="I4382" s="351"/>
    </row>
    <row r="4383" spans="2:9" x14ac:dyDescent="0.25">
      <c r="B4383" s="351"/>
      <c r="C4383" s="351"/>
      <c r="D4383" s="351"/>
      <c r="E4383" s="351"/>
      <c r="F4383" s="351"/>
      <c r="G4383" s="351"/>
      <c r="H4383" s="351"/>
      <c r="I4383" s="351"/>
    </row>
    <row r="4384" spans="2:9" x14ac:dyDescent="0.25">
      <c r="B4384" s="351"/>
      <c r="C4384" s="351"/>
      <c r="D4384" s="351"/>
      <c r="E4384" s="351"/>
      <c r="F4384" s="351"/>
      <c r="G4384" s="351"/>
      <c r="H4384" s="351"/>
      <c r="I4384" s="351"/>
    </row>
    <row r="4385" spans="2:9" x14ac:dyDescent="0.25">
      <c r="B4385" s="351"/>
      <c r="C4385" s="351"/>
      <c r="D4385" s="351"/>
      <c r="E4385" s="351"/>
      <c r="F4385" s="351"/>
      <c r="G4385" s="351"/>
      <c r="H4385" s="351"/>
      <c r="I4385" s="351"/>
    </row>
    <row r="4386" spans="2:9" x14ac:dyDescent="0.25">
      <c r="B4386" s="351"/>
      <c r="C4386" s="351"/>
      <c r="D4386" s="351"/>
      <c r="E4386" s="351"/>
      <c r="F4386" s="351"/>
      <c r="G4386" s="351"/>
      <c r="H4386" s="351"/>
      <c r="I4386" s="351"/>
    </row>
    <row r="4387" spans="2:9" x14ac:dyDescent="0.25">
      <c r="B4387" s="351"/>
      <c r="C4387" s="351"/>
      <c r="D4387" s="351"/>
      <c r="E4387" s="351"/>
      <c r="F4387" s="351"/>
      <c r="G4387" s="351"/>
      <c r="H4387" s="351"/>
      <c r="I4387" s="351"/>
    </row>
    <row r="4388" spans="2:9" x14ac:dyDescent="0.25">
      <c r="B4388" s="351"/>
      <c r="C4388" s="351"/>
      <c r="D4388" s="351"/>
      <c r="E4388" s="351"/>
      <c r="F4388" s="351"/>
      <c r="G4388" s="351"/>
      <c r="H4388" s="351"/>
      <c r="I4388" s="351"/>
    </row>
    <row r="4389" spans="2:9" x14ac:dyDescent="0.25">
      <c r="B4389" s="351"/>
      <c r="C4389" s="351"/>
      <c r="D4389" s="351"/>
      <c r="E4389" s="351"/>
      <c r="F4389" s="351"/>
      <c r="G4389" s="351"/>
      <c r="H4389" s="351"/>
      <c r="I4389" s="351"/>
    </row>
    <row r="4390" spans="2:9" x14ac:dyDescent="0.25">
      <c r="B4390" s="351"/>
      <c r="C4390" s="351"/>
      <c r="D4390" s="351"/>
      <c r="E4390" s="351"/>
      <c r="F4390" s="351"/>
      <c r="G4390" s="351"/>
      <c r="H4390" s="351"/>
      <c r="I4390" s="351"/>
    </row>
    <row r="4391" spans="2:9" x14ac:dyDescent="0.25">
      <c r="B4391" s="351"/>
      <c r="C4391" s="351"/>
      <c r="D4391" s="351"/>
      <c r="E4391" s="351"/>
      <c r="F4391" s="351"/>
      <c r="G4391" s="351"/>
      <c r="H4391" s="351"/>
      <c r="I4391" s="351"/>
    </row>
    <row r="4392" spans="2:9" x14ac:dyDescent="0.25">
      <c r="B4392" s="351"/>
      <c r="C4392" s="351"/>
      <c r="D4392" s="351"/>
      <c r="E4392" s="351"/>
      <c r="F4392" s="351"/>
      <c r="G4392" s="351"/>
      <c r="H4392" s="351"/>
      <c r="I4392" s="351"/>
    </row>
    <row r="4393" spans="2:9" x14ac:dyDescent="0.25">
      <c r="B4393" s="351"/>
      <c r="C4393" s="351"/>
      <c r="D4393" s="351"/>
      <c r="E4393" s="351"/>
      <c r="F4393" s="351"/>
      <c r="G4393" s="351"/>
      <c r="H4393" s="351"/>
      <c r="I4393" s="351"/>
    </row>
    <row r="4394" spans="2:9" x14ac:dyDescent="0.25">
      <c r="B4394" s="351"/>
      <c r="C4394" s="351"/>
      <c r="D4394" s="351"/>
      <c r="E4394" s="351"/>
      <c r="F4394" s="351"/>
      <c r="G4394" s="351"/>
      <c r="H4394" s="351"/>
      <c r="I4394" s="351"/>
    </row>
    <row r="4395" spans="2:9" x14ac:dyDescent="0.25">
      <c r="B4395" s="351"/>
      <c r="C4395" s="351"/>
      <c r="D4395" s="351"/>
      <c r="E4395" s="351"/>
      <c r="F4395" s="351"/>
      <c r="G4395" s="351"/>
      <c r="H4395" s="351"/>
      <c r="I4395" s="351"/>
    </row>
    <row r="4396" spans="2:9" x14ac:dyDescent="0.25">
      <c r="B4396" s="351"/>
      <c r="C4396" s="351"/>
      <c r="D4396" s="351"/>
      <c r="E4396" s="351"/>
      <c r="F4396" s="351"/>
      <c r="G4396" s="351"/>
      <c r="H4396" s="351"/>
      <c r="I4396" s="351"/>
    </row>
    <row r="4397" spans="2:9" x14ac:dyDescent="0.25">
      <c r="B4397" s="351"/>
      <c r="C4397" s="351"/>
      <c r="D4397" s="351"/>
      <c r="E4397" s="351"/>
      <c r="F4397" s="351"/>
      <c r="G4397" s="351"/>
      <c r="H4397" s="351"/>
      <c r="I4397" s="351"/>
    </row>
    <row r="4398" spans="2:9" x14ac:dyDescent="0.25">
      <c r="B4398" s="351"/>
      <c r="C4398" s="351"/>
      <c r="D4398" s="351"/>
      <c r="E4398" s="351"/>
      <c r="F4398" s="351"/>
      <c r="G4398" s="351"/>
      <c r="H4398" s="351"/>
      <c r="I4398" s="351"/>
    </row>
    <row r="4399" spans="2:9" x14ac:dyDescent="0.25">
      <c r="B4399" s="351"/>
      <c r="C4399" s="351"/>
      <c r="D4399" s="351"/>
      <c r="E4399" s="351"/>
      <c r="F4399" s="351"/>
      <c r="G4399" s="351"/>
      <c r="H4399" s="351"/>
      <c r="I4399" s="351"/>
    </row>
    <row r="4400" spans="2:9" x14ac:dyDescent="0.25">
      <c r="B4400" s="351"/>
      <c r="C4400" s="351"/>
      <c r="D4400" s="351"/>
      <c r="E4400" s="351"/>
      <c r="F4400" s="351"/>
      <c r="G4400" s="351"/>
      <c r="H4400" s="351"/>
      <c r="I4400" s="351"/>
    </row>
    <row r="4401" spans="2:9" x14ac:dyDescent="0.25">
      <c r="B4401" s="351"/>
      <c r="C4401" s="351"/>
      <c r="D4401" s="351"/>
      <c r="E4401" s="351"/>
      <c r="F4401" s="351"/>
      <c r="G4401" s="351"/>
      <c r="H4401" s="351"/>
      <c r="I4401" s="351"/>
    </row>
    <row r="4402" spans="2:9" x14ac:dyDescent="0.25">
      <c r="B4402" s="351"/>
      <c r="C4402" s="351"/>
      <c r="D4402" s="351"/>
      <c r="E4402" s="351"/>
      <c r="F4402" s="351"/>
      <c r="G4402" s="351"/>
      <c r="H4402" s="351"/>
      <c r="I4402" s="351"/>
    </row>
    <row r="4403" spans="2:9" x14ac:dyDescent="0.25">
      <c r="B4403" s="351"/>
      <c r="C4403" s="351"/>
      <c r="D4403" s="351"/>
      <c r="E4403" s="351"/>
      <c r="F4403" s="351"/>
      <c r="G4403" s="351"/>
      <c r="H4403" s="351"/>
      <c r="I4403" s="351"/>
    </row>
    <row r="4404" spans="2:9" x14ac:dyDescent="0.25">
      <c r="B4404" s="351"/>
      <c r="C4404" s="351"/>
      <c r="D4404" s="351"/>
      <c r="E4404" s="351"/>
      <c r="F4404" s="351"/>
      <c r="G4404" s="351"/>
      <c r="H4404" s="351"/>
      <c r="I4404" s="351"/>
    </row>
    <row r="4405" spans="2:9" x14ac:dyDescent="0.25">
      <c r="B4405" s="351"/>
      <c r="C4405" s="351"/>
      <c r="D4405" s="351"/>
      <c r="E4405" s="351"/>
      <c r="F4405" s="351"/>
      <c r="G4405" s="351"/>
      <c r="H4405" s="351"/>
      <c r="I4405" s="351"/>
    </row>
    <row r="4406" spans="2:9" x14ac:dyDescent="0.25">
      <c r="B4406" s="351"/>
      <c r="C4406" s="351"/>
      <c r="D4406" s="351"/>
      <c r="E4406" s="351"/>
      <c r="F4406" s="351"/>
      <c r="G4406" s="351"/>
      <c r="H4406" s="351"/>
      <c r="I4406" s="351"/>
    </row>
    <row r="4407" spans="2:9" x14ac:dyDescent="0.25">
      <c r="B4407" s="351"/>
      <c r="C4407" s="351"/>
      <c r="D4407" s="351"/>
      <c r="E4407" s="351"/>
      <c r="F4407" s="351"/>
      <c r="G4407" s="351"/>
      <c r="H4407" s="351"/>
      <c r="I4407" s="351"/>
    </row>
    <row r="4408" spans="2:9" x14ac:dyDescent="0.25">
      <c r="B4408" s="351"/>
      <c r="C4408" s="351"/>
      <c r="D4408" s="351"/>
      <c r="E4408" s="351"/>
      <c r="F4408" s="351"/>
      <c r="G4408" s="351"/>
      <c r="H4408" s="351"/>
      <c r="I4408" s="351"/>
    </row>
    <row r="4409" spans="2:9" x14ac:dyDescent="0.25">
      <c r="B4409" s="351"/>
      <c r="C4409" s="351"/>
      <c r="D4409" s="351"/>
      <c r="E4409" s="351"/>
      <c r="F4409" s="351"/>
      <c r="G4409" s="351"/>
      <c r="H4409" s="351"/>
      <c r="I4409" s="351"/>
    </row>
    <row r="4410" spans="2:9" x14ac:dyDescent="0.25">
      <c r="B4410" s="351"/>
      <c r="C4410" s="351"/>
      <c r="D4410" s="351"/>
      <c r="E4410" s="351"/>
      <c r="F4410" s="351"/>
      <c r="G4410" s="351"/>
      <c r="H4410" s="351"/>
      <c r="I4410" s="351"/>
    </row>
    <row r="4411" spans="2:9" x14ac:dyDescent="0.25">
      <c r="B4411" s="351"/>
      <c r="C4411" s="351"/>
      <c r="D4411" s="351"/>
      <c r="E4411" s="351"/>
      <c r="F4411" s="351"/>
      <c r="G4411" s="351"/>
      <c r="H4411" s="351"/>
      <c r="I4411" s="351"/>
    </row>
    <row r="4412" spans="2:9" x14ac:dyDescent="0.25">
      <c r="B4412" s="351"/>
      <c r="C4412" s="351"/>
      <c r="D4412" s="351"/>
      <c r="E4412" s="351"/>
      <c r="F4412" s="351"/>
      <c r="G4412" s="351"/>
      <c r="H4412" s="351"/>
      <c r="I4412" s="351"/>
    </row>
    <row r="4413" spans="2:9" x14ac:dyDescent="0.25">
      <c r="B4413" s="351"/>
      <c r="C4413" s="351"/>
      <c r="D4413" s="351"/>
      <c r="E4413" s="351"/>
      <c r="F4413" s="351"/>
      <c r="G4413" s="351"/>
      <c r="H4413" s="351"/>
      <c r="I4413" s="351"/>
    </row>
    <row r="4414" spans="2:9" x14ac:dyDescent="0.25">
      <c r="B4414" s="351"/>
      <c r="C4414" s="351"/>
      <c r="D4414" s="351"/>
      <c r="E4414" s="351"/>
      <c r="F4414" s="351"/>
      <c r="G4414" s="351"/>
      <c r="H4414" s="351"/>
      <c r="I4414" s="351"/>
    </row>
    <row r="4415" spans="2:9" x14ac:dyDescent="0.25">
      <c r="B4415" s="351"/>
      <c r="C4415" s="351"/>
      <c r="D4415" s="351"/>
      <c r="E4415" s="351"/>
      <c r="F4415" s="351"/>
      <c r="G4415" s="351"/>
      <c r="H4415" s="351"/>
      <c r="I4415" s="351"/>
    </row>
    <row r="4416" spans="2:9" x14ac:dyDescent="0.25">
      <c r="B4416" s="351"/>
      <c r="C4416" s="351"/>
      <c r="D4416" s="351"/>
      <c r="E4416" s="351"/>
      <c r="F4416" s="351"/>
      <c r="G4416" s="351"/>
      <c r="H4416" s="351"/>
      <c r="I4416" s="351"/>
    </row>
    <row r="4417" spans="2:9" x14ac:dyDescent="0.25">
      <c r="B4417" s="351"/>
      <c r="C4417" s="351"/>
      <c r="D4417" s="351"/>
      <c r="E4417" s="351"/>
      <c r="F4417" s="351"/>
      <c r="G4417" s="351"/>
      <c r="H4417" s="351"/>
      <c r="I4417" s="351"/>
    </row>
    <row r="4418" spans="2:9" x14ac:dyDescent="0.25">
      <c r="B4418" s="351"/>
      <c r="C4418" s="351"/>
      <c r="D4418" s="351"/>
      <c r="E4418" s="351"/>
      <c r="F4418" s="351"/>
      <c r="G4418" s="351"/>
      <c r="H4418" s="351"/>
      <c r="I4418" s="351"/>
    </row>
    <row r="4419" spans="2:9" x14ac:dyDescent="0.25">
      <c r="B4419" s="351"/>
      <c r="C4419" s="351"/>
      <c r="D4419" s="351"/>
      <c r="E4419" s="351"/>
      <c r="F4419" s="351"/>
      <c r="G4419" s="351"/>
      <c r="H4419" s="351"/>
      <c r="I4419" s="351"/>
    </row>
    <row r="4420" spans="2:9" x14ac:dyDescent="0.25">
      <c r="B4420" s="351"/>
      <c r="C4420" s="351"/>
      <c r="D4420" s="351"/>
      <c r="E4420" s="351"/>
      <c r="F4420" s="351"/>
      <c r="G4420" s="351"/>
      <c r="H4420" s="351"/>
      <c r="I4420" s="351"/>
    </row>
    <row r="4421" spans="2:9" x14ac:dyDescent="0.25">
      <c r="B4421" s="351"/>
      <c r="C4421" s="351"/>
      <c r="D4421" s="351"/>
      <c r="E4421" s="351"/>
      <c r="F4421" s="351"/>
      <c r="G4421" s="351"/>
      <c r="H4421" s="351"/>
      <c r="I4421" s="351"/>
    </row>
    <row r="4422" spans="2:9" x14ac:dyDescent="0.25">
      <c r="B4422" s="351"/>
      <c r="C4422" s="351"/>
      <c r="D4422" s="351"/>
      <c r="E4422" s="351"/>
      <c r="F4422" s="351"/>
      <c r="G4422" s="351"/>
      <c r="H4422" s="351"/>
      <c r="I4422" s="351"/>
    </row>
    <row r="4423" spans="2:9" x14ac:dyDescent="0.25">
      <c r="B4423" s="351"/>
      <c r="C4423" s="351"/>
      <c r="D4423" s="351"/>
      <c r="E4423" s="351"/>
      <c r="F4423" s="351"/>
      <c r="G4423" s="351"/>
      <c r="H4423" s="351"/>
      <c r="I4423" s="351"/>
    </row>
    <row r="4424" spans="2:9" x14ac:dyDescent="0.25">
      <c r="B4424" s="351"/>
      <c r="C4424" s="351"/>
      <c r="D4424" s="351"/>
      <c r="E4424" s="351"/>
      <c r="F4424" s="351"/>
      <c r="G4424" s="351"/>
      <c r="H4424" s="351"/>
      <c r="I4424" s="351"/>
    </row>
    <row r="4425" spans="2:9" x14ac:dyDescent="0.25">
      <c r="B4425" s="351"/>
      <c r="C4425" s="351"/>
      <c r="D4425" s="351"/>
      <c r="E4425" s="351"/>
      <c r="F4425" s="351"/>
      <c r="G4425" s="351"/>
      <c r="H4425" s="351"/>
      <c r="I4425" s="351"/>
    </row>
    <row r="4426" spans="2:9" x14ac:dyDescent="0.25">
      <c r="B4426" s="351"/>
      <c r="C4426" s="351"/>
      <c r="D4426" s="351"/>
      <c r="E4426" s="351"/>
      <c r="F4426" s="351"/>
      <c r="G4426" s="351"/>
      <c r="H4426" s="351"/>
      <c r="I4426" s="351"/>
    </row>
    <row r="4427" spans="2:9" x14ac:dyDescent="0.25">
      <c r="B4427" s="351"/>
      <c r="C4427" s="351"/>
      <c r="D4427" s="351"/>
      <c r="E4427" s="351"/>
      <c r="F4427" s="351"/>
      <c r="G4427" s="351"/>
      <c r="H4427" s="351"/>
      <c r="I4427" s="351"/>
    </row>
    <row r="4428" spans="2:9" x14ac:dyDescent="0.25">
      <c r="B4428" s="351"/>
      <c r="C4428" s="351"/>
      <c r="D4428" s="351"/>
      <c r="E4428" s="351"/>
      <c r="F4428" s="351"/>
      <c r="G4428" s="351"/>
      <c r="H4428" s="351"/>
      <c r="I4428" s="351"/>
    </row>
    <row r="4429" spans="2:9" x14ac:dyDescent="0.25">
      <c r="B4429" s="351"/>
      <c r="C4429" s="351"/>
      <c r="D4429" s="351"/>
      <c r="E4429" s="351"/>
      <c r="F4429" s="351"/>
      <c r="G4429" s="351"/>
      <c r="H4429" s="351"/>
      <c r="I4429" s="351"/>
    </row>
    <row r="4430" spans="2:9" x14ac:dyDescent="0.25">
      <c r="B4430" s="351"/>
      <c r="C4430" s="351"/>
      <c r="D4430" s="351"/>
      <c r="E4430" s="351"/>
      <c r="F4430" s="351"/>
      <c r="G4430" s="351"/>
      <c r="H4430" s="351"/>
      <c r="I4430" s="351"/>
    </row>
    <row r="4431" spans="2:9" x14ac:dyDescent="0.25">
      <c r="B4431" s="351"/>
      <c r="C4431" s="351"/>
      <c r="D4431" s="351"/>
      <c r="E4431" s="351"/>
      <c r="F4431" s="351"/>
      <c r="G4431" s="351"/>
      <c r="H4431" s="351"/>
      <c r="I4431" s="351"/>
    </row>
    <row r="4432" spans="2:9" x14ac:dyDescent="0.25">
      <c r="B4432" s="351"/>
      <c r="C4432" s="351"/>
      <c r="D4432" s="351"/>
      <c r="E4432" s="351"/>
      <c r="F4432" s="351"/>
      <c r="G4432" s="351"/>
      <c r="H4432" s="351"/>
      <c r="I4432" s="351"/>
    </row>
    <row r="4433" spans="2:9" x14ac:dyDescent="0.25">
      <c r="B4433" s="351"/>
      <c r="C4433" s="351"/>
      <c r="D4433" s="351"/>
      <c r="E4433" s="351"/>
      <c r="F4433" s="351"/>
      <c r="G4433" s="351"/>
      <c r="H4433" s="351"/>
      <c r="I4433" s="351"/>
    </row>
    <row r="4434" spans="2:9" x14ac:dyDescent="0.25">
      <c r="B4434" s="351"/>
      <c r="C4434" s="351"/>
      <c r="D4434" s="351"/>
      <c r="E4434" s="351"/>
      <c r="F4434" s="351"/>
      <c r="G4434" s="351"/>
      <c r="H4434" s="351"/>
      <c r="I4434" s="351"/>
    </row>
    <row r="4435" spans="2:9" x14ac:dyDescent="0.25">
      <c r="B4435" s="351"/>
      <c r="C4435" s="351"/>
      <c r="D4435" s="351"/>
      <c r="E4435" s="351"/>
      <c r="F4435" s="351"/>
      <c r="G4435" s="351"/>
      <c r="H4435" s="351"/>
      <c r="I4435" s="351"/>
    </row>
    <row r="4436" spans="2:9" x14ac:dyDescent="0.25">
      <c r="B4436" s="351"/>
      <c r="C4436" s="351"/>
      <c r="D4436" s="351"/>
      <c r="E4436" s="351"/>
      <c r="F4436" s="351"/>
      <c r="G4436" s="351"/>
      <c r="H4436" s="351"/>
      <c r="I4436" s="351"/>
    </row>
    <row r="4437" spans="2:9" x14ac:dyDescent="0.25">
      <c r="B4437" s="351"/>
      <c r="C4437" s="351"/>
      <c r="D4437" s="351"/>
      <c r="E4437" s="351"/>
      <c r="F4437" s="351"/>
      <c r="G4437" s="351"/>
      <c r="H4437" s="351"/>
      <c r="I4437" s="351"/>
    </row>
    <row r="4438" spans="2:9" x14ac:dyDescent="0.25">
      <c r="B4438" s="351"/>
      <c r="C4438" s="351"/>
      <c r="D4438" s="351"/>
      <c r="E4438" s="351"/>
      <c r="F4438" s="351"/>
      <c r="G4438" s="351"/>
      <c r="H4438" s="351"/>
      <c r="I4438" s="351"/>
    </row>
    <row r="4439" spans="2:9" x14ac:dyDescent="0.25">
      <c r="B4439" s="351"/>
      <c r="C4439" s="351"/>
      <c r="D4439" s="351"/>
      <c r="E4439" s="351"/>
      <c r="F4439" s="351"/>
      <c r="G4439" s="351"/>
      <c r="H4439" s="351"/>
      <c r="I4439" s="351"/>
    </row>
    <row r="4440" spans="2:9" x14ac:dyDescent="0.25">
      <c r="B4440" s="351"/>
      <c r="C4440" s="351"/>
      <c r="D4440" s="351"/>
      <c r="E4440" s="351"/>
      <c r="F4440" s="351"/>
      <c r="G4440" s="351"/>
      <c r="H4440" s="351"/>
      <c r="I4440" s="351"/>
    </row>
    <row r="4441" spans="2:9" x14ac:dyDescent="0.25">
      <c r="B4441" s="351"/>
      <c r="C4441" s="351"/>
      <c r="D4441" s="351"/>
      <c r="E4441" s="351"/>
      <c r="F4441" s="351"/>
      <c r="G4441" s="351"/>
      <c r="H4441" s="351"/>
      <c r="I4441" s="351"/>
    </row>
    <row r="4442" spans="2:9" x14ac:dyDescent="0.25">
      <c r="B4442" s="351"/>
      <c r="C4442" s="351"/>
      <c r="D4442" s="351"/>
      <c r="E4442" s="351"/>
      <c r="F4442" s="351"/>
      <c r="G4442" s="351"/>
      <c r="H4442" s="351"/>
      <c r="I4442" s="351"/>
    </row>
    <row r="4443" spans="2:9" x14ac:dyDescent="0.25">
      <c r="B4443" s="351"/>
      <c r="C4443" s="351"/>
      <c r="D4443" s="351"/>
      <c r="E4443" s="351"/>
      <c r="F4443" s="351"/>
      <c r="G4443" s="351"/>
      <c r="H4443" s="351"/>
      <c r="I4443" s="351"/>
    </row>
    <row r="4444" spans="2:9" x14ac:dyDescent="0.25">
      <c r="B4444" s="351"/>
      <c r="C4444" s="351"/>
      <c r="D4444" s="351"/>
      <c r="E4444" s="351"/>
      <c r="F4444" s="351"/>
      <c r="G4444" s="351"/>
      <c r="H4444" s="351"/>
      <c r="I4444" s="351"/>
    </row>
    <row r="4445" spans="2:9" x14ac:dyDescent="0.25">
      <c r="B4445" s="351"/>
      <c r="C4445" s="351"/>
      <c r="D4445" s="351"/>
      <c r="E4445" s="351"/>
      <c r="F4445" s="351"/>
      <c r="G4445" s="351"/>
      <c r="H4445" s="351"/>
      <c r="I4445" s="351"/>
    </row>
    <row r="4446" spans="2:9" x14ac:dyDescent="0.25">
      <c r="B4446" s="351"/>
      <c r="C4446" s="351"/>
      <c r="D4446" s="351"/>
      <c r="E4446" s="351"/>
      <c r="F4446" s="351"/>
      <c r="G4446" s="351"/>
      <c r="H4446" s="351"/>
      <c r="I4446" s="351"/>
    </row>
    <row r="4447" spans="2:9" x14ac:dyDescent="0.25">
      <c r="B4447" s="351"/>
      <c r="C4447" s="351"/>
      <c r="D4447" s="351"/>
      <c r="E4447" s="351"/>
      <c r="F4447" s="351"/>
      <c r="G4447" s="351"/>
      <c r="H4447" s="351"/>
      <c r="I4447" s="351"/>
    </row>
    <row r="4448" spans="2:9" x14ac:dyDescent="0.25">
      <c r="B4448" s="351"/>
      <c r="C4448" s="351"/>
      <c r="D4448" s="351"/>
      <c r="E4448" s="351"/>
      <c r="F4448" s="351"/>
      <c r="G4448" s="351"/>
      <c r="H4448" s="351"/>
      <c r="I4448" s="351"/>
    </row>
    <row r="4449" spans="2:9" x14ac:dyDescent="0.25">
      <c r="B4449" s="351"/>
      <c r="C4449" s="351"/>
      <c r="D4449" s="351"/>
      <c r="E4449" s="351"/>
      <c r="F4449" s="351"/>
      <c r="G4449" s="351"/>
      <c r="H4449" s="351"/>
      <c r="I4449" s="351"/>
    </row>
    <row r="4450" spans="2:9" x14ac:dyDescent="0.25">
      <c r="B4450" s="351"/>
      <c r="C4450" s="351"/>
      <c r="D4450" s="351"/>
      <c r="E4450" s="351"/>
      <c r="F4450" s="351"/>
      <c r="G4450" s="351"/>
      <c r="H4450" s="351"/>
      <c r="I4450" s="351"/>
    </row>
    <row r="4451" spans="2:9" x14ac:dyDescent="0.25">
      <c r="B4451" s="351"/>
      <c r="C4451" s="351"/>
      <c r="D4451" s="351"/>
      <c r="E4451" s="351"/>
      <c r="F4451" s="351"/>
      <c r="G4451" s="351"/>
      <c r="H4451" s="351"/>
      <c r="I4451" s="351"/>
    </row>
    <row r="4452" spans="2:9" x14ac:dyDescent="0.25">
      <c r="B4452" s="351"/>
      <c r="C4452" s="351"/>
      <c r="D4452" s="351"/>
      <c r="E4452" s="351"/>
      <c r="F4452" s="351"/>
      <c r="G4452" s="351"/>
      <c r="H4452" s="351"/>
      <c r="I4452" s="351"/>
    </row>
    <row r="4453" spans="2:9" x14ac:dyDescent="0.25">
      <c r="B4453" s="351"/>
      <c r="C4453" s="351"/>
      <c r="D4453" s="351"/>
      <c r="E4453" s="351"/>
      <c r="F4453" s="351"/>
      <c r="G4453" s="351"/>
      <c r="H4453" s="351"/>
      <c r="I4453" s="351"/>
    </row>
    <row r="4454" spans="2:9" x14ac:dyDescent="0.25">
      <c r="B4454" s="351"/>
      <c r="C4454" s="351"/>
      <c r="D4454" s="351"/>
      <c r="E4454" s="351"/>
      <c r="F4454" s="351"/>
      <c r="G4454" s="351"/>
      <c r="H4454" s="351"/>
      <c r="I4454" s="351"/>
    </row>
    <row r="4455" spans="2:9" x14ac:dyDescent="0.25">
      <c r="B4455" s="351"/>
      <c r="C4455" s="351"/>
      <c r="D4455" s="351"/>
      <c r="E4455" s="351"/>
      <c r="F4455" s="351"/>
      <c r="G4455" s="351"/>
      <c r="H4455" s="351"/>
      <c r="I4455" s="351"/>
    </row>
    <row r="4456" spans="2:9" x14ac:dyDescent="0.25">
      <c r="B4456" s="351"/>
      <c r="C4456" s="351"/>
      <c r="D4456" s="351"/>
      <c r="E4456" s="351"/>
      <c r="F4456" s="351"/>
      <c r="G4456" s="351"/>
      <c r="H4456" s="351"/>
      <c r="I4456" s="351"/>
    </row>
    <row r="4457" spans="2:9" x14ac:dyDescent="0.25">
      <c r="B4457" s="351"/>
      <c r="C4457" s="351"/>
      <c r="D4457" s="351"/>
      <c r="E4457" s="351"/>
      <c r="F4457" s="351"/>
      <c r="G4457" s="351"/>
      <c r="H4457" s="351"/>
      <c r="I4457" s="351"/>
    </row>
    <row r="4458" spans="2:9" x14ac:dyDescent="0.25">
      <c r="B4458" s="351"/>
      <c r="C4458" s="351"/>
      <c r="D4458" s="351"/>
      <c r="E4458" s="351"/>
      <c r="F4458" s="351"/>
      <c r="G4458" s="351"/>
      <c r="H4458" s="351"/>
      <c r="I4458" s="351"/>
    </row>
    <row r="4459" spans="2:9" x14ac:dyDescent="0.25">
      <c r="B4459" s="351"/>
      <c r="C4459" s="351"/>
      <c r="D4459" s="351"/>
      <c r="E4459" s="351"/>
      <c r="F4459" s="351"/>
      <c r="G4459" s="351"/>
      <c r="H4459" s="351"/>
      <c r="I4459" s="351"/>
    </row>
    <row r="4460" spans="2:9" x14ac:dyDescent="0.25">
      <c r="B4460" s="351"/>
      <c r="C4460" s="351"/>
      <c r="D4460" s="351"/>
      <c r="E4460" s="351"/>
      <c r="F4460" s="351"/>
      <c r="G4460" s="351"/>
      <c r="H4460" s="351"/>
      <c r="I4460" s="351"/>
    </row>
    <row r="4461" spans="2:9" x14ac:dyDescent="0.25">
      <c r="B4461" s="351"/>
      <c r="C4461" s="351"/>
      <c r="D4461" s="351"/>
      <c r="E4461" s="351"/>
      <c r="F4461" s="351"/>
      <c r="G4461" s="351"/>
      <c r="H4461" s="351"/>
      <c r="I4461" s="351"/>
    </row>
    <row r="4462" spans="2:9" x14ac:dyDescent="0.25">
      <c r="B4462" s="351"/>
      <c r="C4462" s="351"/>
      <c r="D4462" s="351"/>
      <c r="E4462" s="351"/>
      <c r="F4462" s="351"/>
      <c r="G4462" s="351"/>
      <c r="H4462" s="351"/>
      <c r="I4462" s="351"/>
    </row>
    <row r="4463" spans="2:9" x14ac:dyDescent="0.25">
      <c r="B4463" s="351"/>
      <c r="C4463" s="351"/>
      <c r="D4463" s="351"/>
      <c r="E4463" s="351"/>
      <c r="F4463" s="351"/>
      <c r="G4463" s="351"/>
      <c r="H4463" s="351"/>
      <c r="I4463" s="351"/>
    </row>
    <row r="4464" spans="2:9" x14ac:dyDescent="0.25">
      <c r="B4464" s="351"/>
      <c r="C4464" s="351"/>
      <c r="D4464" s="351"/>
      <c r="E4464" s="351"/>
      <c r="F4464" s="351"/>
      <c r="G4464" s="351"/>
      <c r="H4464" s="351"/>
      <c r="I4464" s="351"/>
    </row>
    <row r="4465" spans="2:9" x14ac:dyDescent="0.25">
      <c r="B4465" s="351"/>
      <c r="C4465" s="351"/>
      <c r="D4465" s="351"/>
      <c r="E4465" s="351"/>
      <c r="F4465" s="351"/>
      <c r="G4465" s="351"/>
      <c r="H4465" s="351"/>
      <c r="I4465" s="351"/>
    </row>
    <row r="4466" spans="2:9" x14ac:dyDescent="0.25">
      <c r="B4466" s="351"/>
      <c r="C4466" s="351"/>
      <c r="D4466" s="351"/>
      <c r="E4466" s="351"/>
      <c r="F4466" s="351"/>
      <c r="G4466" s="351"/>
      <c r="H4466" s="351"/>
      <c r="I4466" s="351"/>
    </row>
    <row r="4467" spans="2:9" x14ac:dyDescent="0.25">
      <c r="B4467" s="351"/>
      <c r="C4467" s="351"/>
      <c r="D4467" s="351"/>
      <c r="E4467" s="351"/>
      <c r="F4467" s="351"/>
      <c r="G4467" s="351"/>
      <c r="H4467" s="351"/>
      <c r="I4467" s="351"/>
    </row>
    <row r="4468" spans="2:9" x14ac:dyDescent="0.25">
      <c r="B4468" s="351"/>
      <c r="C4468" s="351"/>
      <c r="D4468" s="351"/>
      <c r="E4468" s="351"/>
      <c r="F4468" s="351"/>
      <c r="G4468" s="351"/>
      <c r="H4468" s="351"/>
      <c r="I4468" s="351"/>
    </row>
    <row r="4469" spans="2:9" x14ac:dyDescent="0.25">
      <c r="B4469" s="351"/>
      <c r="C4469" s="351"/>
      <c r="D4469" s="351"/>
      <c r="E4469" s="351"/>
      <c r="F4469" s="351"/>
      <c r="G4469" s="351"/>
      <c r="H4469" s="351"/>
      <c r="I4469" s="351"/>
    </row>
    <row r="4470" spans="2:9" x14ac:dyDescent="0.25">
      <c r="B4470" s="351"/>
      <c r="C4470" s="351"/>
      <c r="D4470" s="351"/>
      <c r="E4470" s="351"/>
      <c r="F4470" s="351"/>
      <c r="G4470" s="351"/>
      <c r="H4470" s="351"/>
      <c r="I4470" s="351"/>
    </row>
    <row r="4471" spans="2:9" x14ac:dyDescent="0.25">
      <c r="B4471" s="351"/>
      <c r="C4471" s="351"/>
      <c r="D4471" s="351"/>
      <c r="E4471" s="351"/>
      <c r="F4471" s="351"/>
      <c r="G4471" s="351"/>
      <c r="H4471" s="351"/>
      <c r="I4471" s="351"/>
    </row>
    <row r="4472" spans="2:9" x14ac:dyDescent="0.25">
      <c r="B4472" s="351"/>
      <c r="C4472" s="351"/>
      <c r="D4472" s="351"/>
      <c r="E4472" s="351"/>
      <c r="F4472" s="351"/>
      <c r="G4472" s="351"/>
      <c r="H4472" s="351"/>
      <c r="I4472" s="351"/>
    </row>
    <row r="4473" spans="2:9" x14ac:dyDescent="0.25">
      <c r="B4473" s="351"/>
      <c r="C4473" s="351"/>
      <c r="D4473" s="351"/>
      <c r="E4473" s="351"/>
      <c r="F4473" s="351"/>
      <c r="G4473" s="351"/>
      <c r="H4473" s="351"/>
      <c r="I4473" s="351"/>
    </row>
    <row r="4474" spans="2:9" x14ac:dyDescent="0.25">
      <c r="B4474" s="351"/>
      <c r="C4474" s="351"/>
      <c r="D4474" s="351"/>
      <c r="E4474" s="351"/>
      <c r="F4474" s="351"/>
      <c r="G4474" s="351"/>
      <c r="H4474" s="351"/>
      <c r="I4474" s="351"/>
    </row>
    <row r="4475" spans="2:9" x14ac:dyDescent="0.25">
      <c r="B4475" s="351"/>
      <c r="C4475" s="351"/>
      <c r="D4475" s="351"/>
      <c r="E4475" s="351"/>
      <c r="F4475" s="351"/>
      <c r="G4475" s="351"/>
      <c r="H4475" s="351"/>
      <c r="I4475" s="351"/>
    </row>
    <row r="4476" spans="2:9" x14ac:dyDescent="0.25">
      <c r="B4476" s="351"/>
      <c r="C4476" s="351"/>
      <c r="D4476" s="351"/>
      <c r="E4476" s="351"/>
      <c r="F4476" s="351"/>
      <c r="G4476" s="351"/>
      <c r="H4476" s="351"/>
      <c r="I4476" s="351"/>
    </row>
    <row r="4477" spans="2:9" x14ac:dyDescent="0.25">
      <c r="B4477" s="351"/>
      <c r="C4477" s="351"/>
      <c r="D4477" s="351"/>
      <c r="E4477" s="351"/>
      <c r="F4477" s="351"/>
      <c r="G4477" s="351"/>
      <c r="H4477" s="351"/>
      <c r="I4477" s="351"/>
    </row>
    <row r="4478" spans="2:9" x14ac:dyDescent="0.25">
      <c r="B4478" s="351"/>
      <c r="C4478" s="351"/>
      <c r="D4478" s="351"/>
      <c r="E4478" s="351"/>
      <c r="F4478" s="351"/>
      <c r="G4478" s="351"/>
      <c r="H4478" s="351"/>
      <c r="I4478" s="351"/>
    </row>
    <row r="4479" spans="2:9" x14ac:dyDescent="0.25">
      <c r="B4479" s="351"/>
      <c r="C4479" s="351"/>
      <c r="D4479" s="351"/>
      <c r="E4479" s="351"/>
      <c r="F4479" s="351"/>
      <c r="G4479" s="351"/>
      <c r="H4479" s="351"/>
      <c r="I4479" s="351"/>
    </row>
    <row r="4480" spans="2:9" x14ac:dyDescent="0.25">
      <c r="B4480" s="351"/>
      <c r="C4480" s="351"/>
      <c r="D4480" s="351"/>
      <c r="E4480" s="351"/>
      <c r="F4480" s="351"/>
      <c r="G4480" s="351"/>
      <c r="H4480" s="351"/>
      <c r="I4480" s="351"/>
    </row>
    <row r="4481" spans="2:9" x14ac:dyDescent="0.25">
      <c r="B4481" s="351"/>
      <c r="C4481" s="351"/>
      <c r="D4481" s="351"/>
      <c r="E4481" s="351"/>
      <c r="F4481" s="351"/>
      <c r="G4481" s="351"/>
      <c r="H4481" s="351"/>
      <c r="I4481" s="351"/>
    </row>
    <row r="4482" spans="2:9" x14ac:dyDescent="0.25">
      <c r="B4482" s="351"/>
      <c r="C4482" s="351"/>
      <c r="D4482" s="351"/>
      <c r="E4482" s="351"/>
      <c r="F4482" s="351"/>
      <c r="G4482" s="351"/>
      <c r="H4482" s="351"/>
      <c r="I4482" s="351"/>
    </row>
    <row r="4483" spans="2:9" x14ac:dyDescent="0.25">
      <c r="B4483" s="351"/>
      <c r="C4483" s="351"/>
      <c r="D4483" s="351"/>
      <c r="E4483" s="351"/>
      <c r="F4483" s="351"/>
      <c r="G4483" s="351"/>
      <c r="H4483" s="351"/>
      <c r="I4483" s="351"/>
    </row>
    <row r="4484" spans="2:9" x14ac:dyDescent="0.25">
      <c r="B4484" s="351"/>
      <c r="C4484" s="351"/>
      <c r="D4484" s="351"/>
      <c r="E4484" s="351"/>
      <c r="F4484" s="351"/>
      <c r="G4484" s="351"/>
      <c r="H4484" s="351"/>
      <c r="I4484" s="351"/>
    </row>
    <row r="4485" spans="2:9" x14ac:dyDescent="0.25">
      <c r="B4485" s="351"/>
      <c r="C4485" s="351"/>
      <c r="D4485" s="351"/>
      <c r="E4485" s="351"/>
      <c r="F4485" s="351"/>
      <c r="G4485" s="351"/>
      <c r="H4485" s="351"/>
      <c r="I4485" s="351"/>
    </row>
    <row r="4486" spans="2:9" x14ac:dyDescent="0.25">
      <c r="B4486" s="351"/>
      <c r="C4486" s="351"/>
      <c r="D4486" s="351"/>
      <c r="E4486" s="351"/>
      <c r="F4486" s="351"/>
      <c r="G4486" s="351"/>
      <c r="H4486" s="351"/>
      <c r="I4486" s="351"/>
    </row>
    <row r="4487" spans="2:9" x14ac:dyDescent="0.25">
      <c r="B4487" s="351"/>
      <c r="C4487" s="351"/>
      <c r="D4487" s="351"/>
      <c r="E4487" s="351"/>
      <c r="F4487" s="351"/>
      <c r="G4487" s="351"/>
      <c r="H4487" s="351"/>
      <c r="I4487" s="351"/>
    </row>
    <row r="4488" spans="2:9" x14ac:dyDescent="0.25">
      <c r="B4488" s="351"/>
      <c r="C4488" s="351"/>
      <c r="D4488" s="351"/>
      <c r="E4488" s="351"/>
      <c r="F4488" s="351"/>
      <c r="G4488" s="351"/>
      <c r="H4488" s="351"/>
      <c r="I4488" s="351"/>
    </row>
    <row r="4489" spans="2:9" x14ac:dyDescent="0.25">
      <c r="B4489" s="351"/>
      <c r="C4489" s="351"/>
      <c r="D4489" s="351"/>
      <c r="E4489" s="351"/>
      <c r="F4489" s="351"/>
      <c r="G4489" s="351"/>
      <c r="H4489" s="351"/>
      <c r="I4489" s="351"/>
    </row>
    <row r="4490" spans="2:9" x14ac:dyDescent="0.25">
      <c r="B4490" s="351"/>
      <c r="C4490" s="351"/>
      <c r="D4490" s="351"/>
      <c r="E4490" s="351"/>
      <c r="F4490" s="351"/>
      <c r="G4490" s="351"/>
      <c r="H4490" s="351"/>
      <c r="I4490" s="351"/>
    </row>
    <row r="4491" spans="2:9" x14ac:dyDescent="0.25">
      <c r="B4491" s="351"/>
      <c r="C4491" s="351"/>
      <c r="D4491" s="351"/>
      <c r="E4491" s="351"/>
      <c r="F4491" s="351"/>
      <c r="G4491" s="351"/>
      <c r="H4491" s="351"/>
      <c r="I4491" s="351"/>
    </row>
    <row r="4492" spans="2:9" x14ac:dyDescent="0.25">
      <c r="B4492" s="351"/>
      <c r="C4492" s="351"/>
      <c r="D4492" s="351"/>
      <c r="E4492" s="351"/>
      <c r="F4492" s="351"/>
      <c r="G4492" s="351"/>
      <c r="H4492" s="351"/>
      <c r="I4492" s="351"/>
    </row>
    <row r="4493" spans="2:9" x14ac:dyDescent="0.25">
      <c r="B4493" s="351"/>
      <c r="C4493" s="351"/>
      <c r="D4493" s="351"/>
      <c r="E4493" s="351"/>
      <c r="F4493" s="351"/>
      <c r="G4493" s="351"/>
      <c r="H4493" s="351"/>
      <c r="I4493" s="351"/>
    </row>
    <row r="4494" spans="2:9" x14ac:dyDescent="0.25">
      <c r="B4494" s="351"/>
      <c r="C4494" s="351"/>
      <c r="D4494" s="351"/>
      <c r="E4494" s="351"/>
      <c r="F4494" s="351"/>
      <c r="G4494" s="351"/>
      <c r="H4494" s="351"/>
      <c r="I4494" s="351"/>
    </row>
    <row r="4495" spans="2:9" x14ac:dyDescent="0.25">
      <c r="B4495" s="351"/>
      <c r="C4495" s="351"/>
      <c r="D4495" s="351"/>
      <c r="E4495" s="351"/>
      <c r="F4495" s="351"/>
      <c r="G4495" s="351"/>
      <c r="H4495" s="351"/>
      <c r="I4495" s="351"/>
    </row>
    <row r="4496" spans="2:9" x14ac:dyDescent="0.25">
      <c r="B4496" s="351"/>
      <c r="C4496" s="351"/>
      <c r="D4496" s="351"/>
      <c r="E4496" s="351"/>
      <c r="F4496" s="351"/>
      <c r="G4496" s="351"/>
      <c r="H4496" s="351"/>
      <c r="I4496" s="351"/>
    </row>
    <row r="4497" spans="2:9" x14ac:dyDescent="0.25">
      <c r="B4497" s="351"/>
      <c r="C4497" s="351"/>
      <c r="D4497" s="351"/>
      <c r="E4497" s="351"/>
      <c r="F4497" s="351"/>
      <c r="G4497" s="351"/>
      <c r="H4497" s="351"/>
      <c r="I4497" s="351"/>
    </row>
    <row r="4498" spans="2:9" x14ac:dyDescent="0.25">
      <c r="B4498" s="351"/>
      <c r="C4498" s="351"/>
      <c r="D4498" s="351"/>
      <c r="E4498" s="351"/>
      <c r="F4498" s="351"/>
      <c r="G4498" s="351"/>
      <c r="H4498" s="351"/>
      <c r="I4498" s="351"/>
    </row>
    <row r="4499" spans="2:9" x14ac:dyDescent="0.25">
      <c r="B4499" s="351"/>
      <c r="C4499" s="351"/>
      <c r="D4499" s="351"/>
      <c r="E4499" s="351"/>
      <c r="F4499" s="351"/>
      <c r="G4499" s="351"/>
      <c r="H4499" s="351"/>
      <c r="I4499" s="351"/>
    </row>
    <row r="4500" spans="2:9" x14ac:dyDescent="0.25">
      <c r="B4500" s="351"/>
      <c r="C4500" s="351"/>
      <c r="D4500" s="351"/>
      <c r="E4500" s="351"/>
      <c r="F4500" s="351"/>
      <c r="G4500" s="351"/>
      <c r="H4500" s="351"/>
      <c r="I4500" s="351"/>
    </row>
    <row r="4501" spans="2:9" x14ac:dyDescent="0.25">
      <c r="B4501" s="351"/>
      <c r="C4501" s="351"/>
      <c r="D4501" s="351"/>
      <c r="E4501" s="351"/>
      <c r="F4501" s="351"/>
      <c r="G4501" s="351"/>
      <c r="H4501" s="351"/>
      <c r="I4501" s="351"/>
    </row>
    <row r="4502" spans="2:9" x14ac:dyDescent="0.25">
      <c r="B4502" s="351"/>
      <c r="C4502" s="351"/>
      <c r="D4502" s="351"/>
      <c r="E4502" s="351"/>
      <c r="F4502" s="351"/>
      <c r="G4502" s="351"/>
      <c r="H4502" s="351"/>
      <c r="I4502" s="351"/>
    </row>
    <row r="4503" spans="2:9" x14ac:dyDescent="0.25">
      <c r="B4503" s="351"/>
      <c r="C4503" s="351"/>
      <c r="D4503" s="351"/>
      <c r="E4503" s="351"/>
      <c r="F4503" s="351"/>
      <c r="G4503" s="351"/>
      <c r="H4503" s="351"/>
      <c r="I4503" s="351"/>
    </row>
    <row r="4504" spans="2:9" x14ac:dyDescent="0.25">
      <c r="B4504" s="351"/>
      <c r="C4504" s="351"/>
      <c r="D4504" s="351"/>
      <c r="E4504" s="351"/>
      <c r="F4504" s="351"/>
      <c r="G4504" s="351"/>
      <c r="H4504" s="351"/>
      <c r="I4504" s="351"/>
    </row>
    <row r="4505" spans="2:9" x14ac:dyDescent="0.25">
      <c r="B4505" s="351"/>
      <c r="C4505" s="351"/>
      <c r="D4505" s="351"/>
      <c r="E4505" s="351"/>
      <c r="F4505" s="351"/>
      <c r="G4505" s="351"/>
      <c r="H4505" s="351"/>
      <c r="I4505" s="351"/>
    </row>
    <row r="4506" spans="2:9" x14ac:dyDescent="0.25">
      <c r="B4506" s="351"/>
      <c r="C4506" s="351"/>
      <c r="D4506" s="351"/>
      <c r="E4506" s="351"/>
      <c r="F4506" s="351"/>
      <c r="G4506" s="351"/>
      <c r="H4506" s="351"/>
      <c r="I4506" s="351"/>
    </row>
    <row r="4507" spans="2:9" x14ac:dyDescent="0.25">
      <c r="B4507" s="351"/>
      <c r="C4507" s="351"/>
      <c r="D4507" s="351"/>
      <c r="E4507" s="351"/>
      <c r="F4507" s="351"/>
      <c r="G4507" s="351"/>
      <c r="H4507" s="351"/>
      <c r="I4507" s="351"/>
    </row>
    <row r="4508" spans="2:9" x14ac:dyDescent="0.25">
      <c r="B4508" s="351"/>
      <c r="C4508" s="351"/>
      <c r="D4508" s="351"/>
      <c r="E4508" s="351"/>
      <c r="F4508" s="351"/>
      <c r="G4508" s="351"/>
      <c r="H4508" s="351"/>
      <c r="I4508" s="351"/>
    </row>
    <row r="4509" spans="2:9" x14ac:dyDescent="0.25">
      <c r="B4509" s="351"/>
      <c r="C4509" s="351"/>
      <c r="D4509" s="351"/>
      <c r="E4509" s="351"/>
      <c r="F4509" s="351"/>
      <c r="G4509" s="351"/>
      <c r="H4509" s="351"/>
      <c r="I4509" s="351"/>
    </row>
    <row r="4510" spans="2:9" x14ac:dyDescent="0.25">
      <c r="B4510" s="351"/>
      <c r="C4510" s="351"/>
      <c r="D4510" s="351"/>
      <c r="E4510" s="351"/>
      <c r="F4510" s="351"/>
      <c r="G4510" s="351"/>
      <c r="H4510" s="351"/>
      <c r="I4510" s="351"/>
    </row>
    <row r="4511" spans="2:9" x14ac:dyDescent="0.25">
      <c r="B4511" s="351"/>
      <c r="C4511" s="351"/>
      <c r="D4511" s="351"/>
      <c r="E4511" s="351"/>
      <c r="F4511" s="351"/>
      <c r="G4511" s="351"/>
      <c r="H4511" s="351"/>
      <c r="I4511" s="351"/>
    </row>
    <row r="4512" spans="2:9" x14ac:dyDescent="0.25">
      <c r="B4512" s="351"/>
      <c r="C4512" s="351"/>
      <c r="D4512" s="351"/>
      <c r="E4512" s="351"/>
      <c r="F4512" s="351"/>
      <c r="G4512" s="351"/>
      <c r="H4512" s="351"/>
      <c r="I4512" s="351"/>
    </row>
    <row r="4513" spans="2:9" x14ac:dyDescent="0.25">
      <c r="B4513" s="351"/>
      <c r="C4513" s="351"/>
      <c r="D4513" s="351"/>
      <c r="E4513" s="351"/>
      <c r="F4513" s="351"/>
      <c r="G4513" s="351"/>
      <c r="H4513" s="351"/>
      <c r="I4513" s="351"/>
    </row>
    <row r="4514" spans="2:9" x14ac:dyDescent="0.25">
      <c r="B4514" s="351"/>
      <c r="C4514" s="351"/>
      <c r="D4514" s="351"/>
      <c r="E4514" s="351"/>
      <c r="F4514" s="351"/>
      <c r="G4514" s="351"/>
      <c r="H4514" s="351"/>
      <c r="I4514" s="351"/>
    </row>
    <row r="4515" spans="2:9" x14ac:dyDescent="0.25">
      <c r="B4515" s="351"/>
      <c r="C4515" s="351"/>
      <c r="D4515" s="351"/>
      <c r="E4515" s="351"/>
      <c r="F4515" s="351"/>
      <c r="G4515" s="351"/>
      <c r="H4515" s="351"/>
      <c r="I4515" s="351"/>
    </row>
    <row r="4516" spans="2:9" x14ac:dyDescent="0.25">
      <c r="B4516" s="351"/>
      <c r="C4516" s="351"/>
      <c r="D4516" s="351"/>
      <c r="E4516" s="351"/>
      <c r="F4516" s="351"/>
      <c r="G4516" s="351"/>
      <c r="H4516" s="351"/>
      <c r="I4516" s="351"/>
    </row>
    <row r="4517" spans="2:9" x14ac:dyDescent="0.25">
      <c r="B4517" s="351"/>
      <c r="C4517" s="351"/>
      <c r="D4517" s="351"/>
      <c r="E4517" s="351"/>
      <c r="F4517" s="351"/>
      <c r="G4517" s="351"/>
      <c r="H4517" s="351"/>
      <c r="I4517" s="351"/>
    </row>
    <row r="4518" spans="2:9" x14ac:dyDescent="0.25">
      <c r="B4518" s="351"/>
      <c r="C4518" s="351"/>
      <c r="D4518" s="351"/>
      <c r="E4518" s="351"/>
      <c r="F4518" s="351"/>
      <c r="G4518" s="351"/>
      <c r="H4518" s="351"/>
      <c r="I4518" s="351"/>
    </row>
    <row r="4519" spans="2:9" x14ac:dyDescent="0.25">
      <c r="B4519" s="351"/>
      <c r="C4519" s="351"/>
      <c r="D4519" s="351"/>
      <c r="E4519" s="351"/>
      <c r="F4519" s="351"/>
      <c r="G4519" s="351"/>
      <c r="H4519" s="351"/>
      <c r="I4519" s="351"/>
    </row>
    <row r="4520" spans="2:9" x14ac:dyDescent="0.25">
      <c r="B4520" s="351"/>
      <c r="C4520" s="351"/>
      <c r="D4520" s="351"/>
      <c r="E4520" s="351"/>
      <c r="F4520" s="351"/>
      <c r="G4520" s="351"/>
      <c r="H4520" s="351"/>
      <c r="I4520" s="351"/>
    </row>
    <row r="4521" spans="2:9" x14ac:dyDescent="0.25">
      <c r="B4521" s="351"/>
      <c r="C4521" s="351"/>
      <c r="D4521" s="351"/>
      <c r="E4521" s="351"/>
      <c r="F4521" s="351"/>
      <c r="G4521" s="351"/>
      <c r="H4521" s="351"/>
      <c r="I4521" s="351"/>
    </row>
    <row r="4522" spans="2:9" x14ac:dyDescent="0.25">
      <c r="B4522" s="351"/>
      <c r="C4522" s="351"/>
      <c r="D4522" s="351"/>
      <c r="E4522" s="351"/>
      <c r="F4522" s="351"/>
      <c r="G4522" s="351"/>
      <c r="H4522" s="351"/>
      <c r="I4522" s="351"/>
    </row>
    <row r="4523" spans="2:9" x14ac:dyDescent="0.25">
      <c r="B4523" s="351"/>
      <c r="C4523" s="351"/>
      <c r="D4523" s="351"/>
      <c r="E4523" s="351"/>
      <c r="F4523" s="351"/>
      <c r="G4523" s="351"/>
      <c r="H4523" s="351"/>
      <c r="I4523" s="351"/>
    </row>
    <row r="4524" spans="2:9" x14ac:dyDescent="0.25">
      <c r="B4524" s="351"/>
      <c r="C4524" s="351"/>
      <c r="D4524" s="351"/>
      <c r="E4524" s="351"/>
      <c r="F4524" s="351"/>
      <c r="G4524" s="351"/>
      <c r="H4524" s="351"/>
      <c r="I4524" s="351"/>
    </row>
    <row r="4525" spans="2:9" x14ac:dyDescent="0.25">
      <c r="B4525" s="351"/>
      <c r="C4525" s="351"/>
      <c r="D4525" s="351"/>
      <c r="E4525" s="351"/>
      <c r="F4525" s="351"/>
      <c r="G4525" s="351"/>
      <c r="H4525" s="351"/>
      <c r="I4525" s="351"/>
    </row>
    <row r="4526" spans="2:9" x14ac:dyDescent="0.25">
      <c r="B4526" s="351"/>
      <c r="C4526" s="351"/>
      <c r="D4526" s="351"/>
      <c r="E4526" s="351"/>
      <c r="F4526" s="351"/>
      <c r="G4526" s="351"/>
      <c r="H4526" s="351"/>
      <c r="I4526" s="351"/>
    </row>
    <row r="4527" spans="2:9" x14ac:dyDescent="0.25">
      <c r="B4527" s="351"/>
      <c r="C4527" s="351"/>
      <c r="D4527" s="351"/>
      <c r="E4527" s="351"/>
      <c r="F4527" s="351"/>
      <c r="G4527" s="351"/>
      <c r="H4527" s="351"/>
      <c r="I4527" s="351"/>
    </row>
    <row r="4528" spans="2:9" x14ac:dyDescent="0.25">
      <c r="B4528" s="351"/>
      <c r="C4528" s="351"/>
      <c r="D4528" s="351"/>
      <c r="E4528" s="351"/>
      <c r="F4528" s="351"/>
      <c r="G4528" s="351"/>
      <c r="H4528" s="351"/>
      <c r="I4528" s="351"/>
    </row>
    <row r="4529" spans="2:9" x14ac:dyDescent="0.25">
      <c r="B4529" s="351"/>
      <c r="C4529" s="351"/>
      <c r="D4529" s="351"/>
      <c r="E4529" s="351"/>
      <c r="F4529" s="351"/>
      <c r="G4529" s="351"/>
      <c r="H4529" s="351"/>
      <c r="I4529" s="351"/>
    </row>
    <row r="4530" spans="2:9" x14ac:dyDescent="0.25">
      <c r="B4530" s="351"/>
      <c r="C4530" s="351"/>
      <c r="D4530" s="351"/>
      <c r="E4530" s="351"/>
      <c r="F4530" s="351"/>
      <c r="G4530" s="351"/>
      <c r="H4530" s="351"/>
      <c r="I4530" s="351"/>
    </row>
    <row r="4531" spans="2:9" x14ac:dyDescent="0.25">
      <c r="B4531" s="351"/>
      <c r="C4531" s="351"/>
      <c r="D4531" s="351"/>
      <c r="E4531" s="351"/>
      <c r="F4531" s="351"/>
      <c r="G4531" s="351"/>
      <c r="H4531" s="351"/>
      <c r="I4531" s="351"/>
    </row>
    <row r="4532" spans="2:9" x14ac:dyDescent="0.25">
      <c r="B4532" s="351"/>
      <c r="C4532" s="351"/>
      <c r="D4532" s="351"/>
      <c r="E4532" s="351"/>
      <c r="F4532" s="351"/>
      <c r="G4532" s="351"/>
      <c r="H4532" s="351"/>
      <c r="I4532" s="351"/>
    </row>
    <row r="4533" spans="2:9" x14ac:dyDescent="0.25">
      <c r="B4533" s="351"/>
      <c r="C4533" s="351"/>
      <c r="D4533" s="351"/>
      <c r="E4533" s="351"/>
      <c r="F4533" s="351"/>
      <c r="G4533" s="351"/>
      <c r="H4533" s="351"/>
      <c r="I4533" s="351"/>
    </row>
    <row r="4534" spans="2:9" x14ac:dyDescent="0.25">
      <c r="B4534" s="351"/>
      <c r="C4534" s="351"/>
      <c r="D4534" s="351"/>
      <c r="E4534" s="351"/>
      <c r="F4534" s="351"/>
      <c r="G4534" s="351"/>
      <c r="H4534" s="351"/>
      <c r="I4534" s="351"/>
    </row>
    <row r="4535" spans="2:9" x14ac:dyDescent="0.25">
      <c r="B4535" s="351"/>
      <c r="C4535" s="351"/>
      <c r="D4535" s="351"/>
      <c r="E4535" s="351"/>
      <c r="F4535" s="351"/>
      <c r="G4535" s="351"/>
      <c r="H4535" s="351"/>
      <c r="I4535" s="351"/>
    </row>
    <row r="4536" spans="2:9" x14ac:dyDescent="0.25">
      <c r="B4536" s="351"/>
      <c r="C4536" s="351"/>
      <c r="D4536" s="351"/>
      <c r="E4536" s="351"/>
      <c r="F4536" s="351"/>
      <c r="G4536" s="351"/>
      <c r="H4536" s="351"/>
      <c r="I4536" s="351"/>
    </row>
    <row r="4537" spans="2:9" x14ac:dyDescent="0.25">
      <c r="B4537" s="351"/>
      <c r="C4537" s="351"/>
      <c r="D4537" s="351"/>
      <c r="E4537" s="351"/>
      <c r="F4537" s="351"/>
      <c r="G4537" s="351"/>
      <c r="H4537" s="351"/>
      <c r="I4537" s="351"/>
    </row>
    <row r="4538" spans="2:9" x14ac:dyDescent="0.25">
      <c r="B4538" s="351"/>
      <c r="C4538" s="351"/>
      <c r="D4538" s="351"/>
      <c r="E4538" s="351"/>
      <c r="F4538" s="351"/>
      <c r="G4538" s="351"/>
      <c r="H4538" s="351"/>
      <c r="I4538" s="351"/>
    </row>
    <row r="4539" spans="2:9" x14ac:dyDescent="0.25">
      <c r="B4539" s="351"/>
      <c r="C4539" s="351"/>
      <c r="D4539" s="351"/>
      <c r="E4539" s="351"/>
      <c r="F4539" s="351"/>
      <c r="G4539" s="351"/>
      <c r="H4539" s="351"/>
      <c r="I4539" s="351"/>
    </row>
    <row r="4540" spans="2:9" x14ac:dyDescent="0.25">
      <c r="B4540" s="351"/>
      <c r="C4540" s="351"/>
      <c r="D4540" s="351"/>
      <c r="E4540" s="351"/>
      <c r="F4540" s="351"/>
      <c r="G4540" s="351"/>
      <c r="H4540" s="351"/>
      <c r="I4540" s="351"/>
    </row>
    <row r="4541" spans="2:9" x14ac:dyDescent="0.25">
      <c r="B4541" s="351"/>
      <c r="C4541" s="351"/>
      <c r="D4541" s="351"/>
      <c r="E4541" s="351"/>
      <c r="F4541" s="351"/>
      <c r="G4541" s="351"/>
      <c r="H4541" s="351"/>
      <c r="I4541" s="351"/>
    </row>
    <row r="4542" spans="2:9" x14ac:dyDescent="0.25">
      <c r="B4542" s="351"/>
      <c r="C4542" s="351"/>
      <c r="D4542" s="351"/>
      <c r="E4542" s="351"/>
      <c r="F4542" s="351"/>
      <c r="G4542" s="351"/>
      <c r="H4542" s="351"/>
      <c r="I4542" s="351"/>
    </row>
    <row r="4543" spans="2:9" x14ac:dyDescent="0.25">
      <c r="B4543" s="351"/>
      <c r="C4543" s="351"/>
      <c r="D4543" s="351"/>
      <c r="E4543" s="351"/>
      <c r="F4543" s="351"/>
      <c r="G4543" s="351"/>
      <c r="H4543" s="351"/>
      <c r="I4543" s="351"/>
    </row>
    <row r="4544" spans="2:9" x14ac:dyDescent="0.25">
      <c r="B4544" s="351"/>
      <c r="C4544" s="351"/>
      <c r="D4544" s="351"/>
      <c r="E4544" s="351"/>
      <c r="F4544" s="351"/>
      <c r="G4544" s="351"/>
      <c r="H4544" s="351"/>
      <c r="I4544" s="351"/>
    </row>
    <row r="4545" spans="2:9" x14ac:dyDescent="0.25">
      <c r="B4545" s="351"/>
      <c r="C4545" s="351"/>
      <c r="D4545" s="351"/>
      <c r="E4545" s="351"/>
      <c r="F4545" s="351"/>
      <c r="G4545" s="351"/>
      <c r="H4545" s="351"/>
      <c r="I4545" s="351"/>
    </row>
    <row r="4546" spans="2:9" x14ac:dyDescent="0.25">
      <c r="B4546" s="351"/>
      <c r="C4546" s="351"/>
      <c r="D4546" s="351"/>
      <c r="E4546" s="351"/>
      <c r="F4546" s="351"/>
      <c r="G4546" s="351"/>
      <c r="H4546" s="351"/>
      <c r="I4546" s="351"/>
    </row>
    <row r="4547" spans="2:9" x14ac:dyDescent="0.25">
      <c r="B4547" s="351"/>
      <c r="C4547" s="351"/>
      <c r="D4547" s="351"/>
      <c r="E4547" s="351"/>
      <c r="F4547" s="351"/>
      <c r="G4547" s="351"/>
      <c r="H4547" s="351"/>
      <c r="I4547" s="351"/>
    </row>
    <row r="4548" spans="2:9" x14ac:dyDescent="0.25">
      <c r="B4548" s="351"/>
      <c r="C4548" s="351"/>
      <c r="D4548" s="351"/>
      <c r="E4548" s="351"/>
      <c r="F4548" s="351"/>
      <c r="G4548" s="351"/>
      <c r="H4548" s="351"/>
      <c r="I4548" s="351"/>
    </row>
    <row r="4549" spans="2:9" x14ac:dyDescent="0.25">
      <c r="B4549" s="351"/>
      <c r="C4549" s="351"/>
      <c r="D4549" s="351"/>
      <c r="E4549" s="351"/>
      <c r="F4549" s="351"/>
      <c r="G4549" s="351"/>
      <c r="H4549" s="351"/>
      <c r="I4549" s="351"/>
    </row>
    <row r="4550" spans="2:9" x14ac:dyDescent="0.25">
      <c r="B4550" s="351"/>
      <c r="C4550" s="351"/>
      <c r="D4550" s="351"/>
      <c r="E4550" s="351"/>
      <c r="F4550" s="351"/>
      <c r="G4550" s="351"/>
      <c r="H4550" s="351"/>
      <c r="I4550" s="351"/>
    </row>
    <row r="4551" spans="2:9" x14ac:dyDescent="0.25">
      <c r="B4551" s="351"/>
      <c r="C4551" s="351"/>
      <c r="D4551" s="351"/>
      <c r="E4551" s="351"/>
      <c r="F4551" s="351"/>
      <c r="G4551" s="351"/>
      <c r="H4551" s="351"/>
      <c r="I4551" s="351"/>
    </row>
    <row r="4552" spans="2:9" x14ac:dyDescent="0.25">
      <c r="B4552" s="351"/>
      <c r="C4552" s="351"/>
      <c r="D4552" s="351"/>
      <c r="E4552" s="351"/>
      <c r="F4552" s="351"/>
      <c r="G4552" s="351"/>
      <c r="H4552" s="351"/>
      <c r="I4552" s="351"/>
    </row>
    <row r="4553" spans="2:9" x14ac:dyDescent="0.25">
      <c r="B4553" s="351"/>
      <c r="C4553" s="351"/>
      <c r="D4553" s="351"/>
      <c r="E4553" s="351"/>
      <c r="F4553" s="351"/>
      <c r="G4553" s="351"/>
      <c r="H4553" s="351"/>
      <c r="I4553" s="351"/>
    </row>
    <row r="4554" spans="2:9" x14ac:dyDescent="0.25">
      <c r="B4554" s="351"/>
      <c r="C4554" s="351"/>
      <c r="D4554" s="351"/>
      <c r="E4554" s="351"/>
      <c r="F4554" s="351"/>
      <c r="G4554" s="351"/>
      <c r="H4554" s="351"/>
      <c r="I4554" s="351"/>
    </row>
    <row r="4555" spans="2:9" x14ac:dyDescent="0.25">
      <c r="B4555" s="351"/>
      <c r="C4555" s="351"/>
      <c r="D4555" s="351"/>
      <c r="E4555" s="351"/>
      <c r="F4555" s="351"/>
      <c r="G4555" s="351"/>
      <c r="H4555" s="351"/>
      <c r="I4555" s="351"/>
    </row>
    <row r="4556" spans="2:9" x14ac:dyDescent="0.25">
      <c r="B4556" s="351"/>
      <c r="C4556" s="351"/>
      <c r="D4556" s="351"/>
      <c r="E4556" s="351"/>
      <c r="F4556" s="351"/>
      <c r="G4556" s="351"/>
      <c r="H4556" s="351"/>
      <c r="I4556" s="351"/>
    </row>
    <row r="4557" spans="2:9" x14ac:dyDescent="0.25">
      <c r="B4557" s="351"/>
      <c r="C4557" s="351"/>
      <c r="D4557" s="351"/>
      <c r="E4557" s="351"/>
      <c r="F4557" s="351"/>
      <c r="G4557" s="351"/>
      <c r="H4557" s="351"/>
      <c r="I4557" s="351"/>
    </row>
    <row r="4558" spans="2:9" x14ac:dyDescent="0.25">
      <c r="B4558" s="351"/>
      <c r="C4558" s="351"/>
      <c r="D4558" s="351"/>
      <c r="E4558" s="351"/>
      <c r="F4558" s="351"/>
      <c r="G4558" s="351"/>
      <c r="H4558" s="351"/>
      <c r="I4558" s="351"/>
    </row>
    <row r="4559" spans="2:9" x14ac:dyDescent="0.25">
      <c r="B4559" s="351"/>
      <c r="C4559" s="351"/>
      <c r="D4559" s="351"/>
      <c r="E4559" s="351"/>
      <c r="F4559" s="351"/>
      <c r="G4559" s="351"/>
      <c r="H4559" s="351"/>
      <c r="I4559" s="351"/>
    </row>
    <row r="4560" spans="2:9" x14ac:dyDescent="0.25">
      <c r="B4560" s="351"/>
      <c r="C4560" s="351"/>
      <c r="D4560" s="351"/>
      <c r="E4560" s="351"/>
      <c r="F4560" s="351"/>
      <c r="G4560" s="351"/>
      <c r="H4560" s="351"/>
      <c r="I4560" s="351"/>
    </row>
    <row r="4561" spans="2:9" x14ac:dyDescent="0.25">
      <c r="B4561" s="351"/>
      <c r="C4561" s="351"/>
      <c r="D4561" s="351"/>
      <c r="E4561" s="351"/>
      <c r="F4561" s="351"/>
      <c r="G4561" s="351"/>
      <c r="H4561" s="351"/>
      <c r="I4561" s="351"/>
    </row>
    <row r="4562" spans="2:9" x14ac:dyDescent="0.25">
      <c r="B4562" s="351"/>
      <c r="C4562" s="351"/>
      <c r="D4562" s="351"/>
      <c r="E4562" s="351"/>
      <c r="F4562" s="351"/>
      <c r="G4562" s="351"/>
      <c r="H4562" s="351"/>
      <c r="I4562" s="351"/>
    </row>
    <row r="4563" spans="2:9" x14ac:dyDescent="0.25">
      <c r="B4563" s="351"/>
      <c r="C4563" s="351"/>
      <c r="D4563" s="351"/>
      <c r="E4563" s="351"/>
      <c r="F4563" s="351"/>
      <c r="G4563" s="351"/>
      <c r="H4563" s="351"/>
      <c r="I4563" s="351"/>
    </row>
    <row r="4564" spans="2:9" x14ac:dyDescent="0.25">
      <c r="B4564" s="351"/>
      <c r="C4564" s="351"/>
      <c r="D4564" s="351"/>
      <c r="E4564" s="351"/>
      <c r="F4564" s="351"/>
      <c r="G4564" s="351"/>
      <c r="H4564" s="351"/>
      <c r="I4564" s="351"/>
    </row>
    <row r="4565" spans="2:9" x14ac:dyDescent="0.25">
      <c r="B4565" s="351"/>
      <c r="C4565" s="351"/>
      <c r="D4565" s="351"/>
      <c r="E4565" s="351"/>
      <c r="F4565" s="351"/>
      <c r="G4565" s="351"/>
      <c r="H4565" s="351"/>
      <c r="I4565" s="351"/>
    </row>
    <row r="4566" spans="2:9" x14ac:dyDescent="0.25">
      <c r="B4566" s="351"/>
      <c r="C4566" s="351"/>
      <c r="D4566" s="351"/>
      <c r="E4566" s="351"/>
      <c r="F4566" s="351"/>
      <c r="G4566" s="351"/>
      <c r="H4566" s="351"/>
      <c r="I4566" s="351"/>
    </row>
    <row r="4567" spans="2:9" x14ac:dyDescent="0.25">
      <c r="B4567" s="351"/>
      <c r="C4567" s="351"/>
      <c r="D4567" s="351"/>
      <c r="E4567" s="351"/>
      <c r="F4567" s="351"/>
      <c r="G4567" s="351"/>
      <c r="H4567" s="351"/>
      <c r="I4567" s="351"/>
    </row>
    <row r="4568" spans="2:9" x14ac:dyDescent="0.25">
      <c r="B4568" s="351"/>
      <c r="C4568" s="351"/>
      <c r="D4568" s="351"/>
      <c r="E4568" s="351"/>
      <c r="F4568" s="351"/>
      <c r="G4568" s="351"/>
      <c r="H4568" s="351"/>
      <c r="I4568" s="351"/>
    </row>
    <row r="4569" spans="2:9" x14ac:dyDescent="0.25">
      <c r="B4569" s="351"/>
      <c r="C4569" s="351"/>
      <c r="D4569" s="351"/>
      <c r="E4569" s="351"/>
      <c r="F4569" s="351"/>
      <c r="G4569" s="351"/>
      <c r="H4569" s="351"/>
      <c r="I4569" s="351"/>
    </row>
    <row r="4570" spans="2:9" x14ac:dyDescent="0.25">
      <c r="B4570" s="351"/>
      <c r="C4570" s="351"/>
      <c r="D4570" s="351"/>
      <c r="E4570" s="351"/>
      <c r="F4570" s="351"/>
      <c r="G4570" s="351"/>
      <c r="H4570" s="351"/>
      <c r="I4570" s="351"/>
    </row>
    <row r="4571" spans="2:9" x14ac:dyDescent="0.25">
      <c r="B4571" s="351"/>
      <c r="C4571" s="351"/>
      <c r="D4571" s="351"/>
      <c r="E4571" s="351"/>
      <c r="F4571" s="351"/>
      <c r="G4571" s="351"/>
      <c r="H4571" s="351"/>
      <c r="I4571" s="351"/>
    </row>
    <row r="4572" spans="2:9" x14ac:dyDescent="0.25">
      <c r="B4572" s="351"/>
      <c r="C4572" s="351"/>
      <c r="D4572" s="351"/>
      <c r="E4572" s="351"/>
      <c r="F4572" s="351"/>
      <c r="G4572" s="351"/>
      <c r="H4572" s="351"/>
      <c r="I4572" s="351"/>
    </row>
    <row r="4573" spans="2:9" x14ac:dyDescent="0.25">
      <c r="B4573" s="351"/>
      <c r="C4573" s="351"/>
      <c r="D4573" s="351"/>
      <c r="E4573" s="351"/>
      <c r="F4573" s="351"/>
      <c r="G4573" s="351"/>
      <c r="H4573" s="351"/>
      <c r="I4573" s="351"/>
    </row>
    <row r="4574" spans="2:9" x14ac:dyDescent="0.25">
      <c r="B4574" s="351"/>
      <c r="C4574" s="351"/>
      <c r="D4574" s="351"/>
      <c r="E4574" s="351"/>
      <c r="F4574" s="351"/>
      <c r="G4574" s="351"/>
      <c r="H4574" s="351"/>
      <c r="I4574" s="351"/>
    </row>
    <row r="4575" spans="2:9" x14ac:dyDescent="0.25">
      <c r="B4575" s="351"/>
      <c r="C4575" s="351"/>
      <c r="D4575" s="351"/>
      <c r="E4575" s="351"/>
      <c r="F4575" s="351"/>
      <c r="G4575" s="351"/>
      <c r="H4575" s="351"/>
      <c r="I4575" s="351"/>
    </row>
    <row r="4576" spans="2:9" x14ac:dyDescent="0.25">
      <c r="B4576" s="351"/>
      <c r="C4576" s="351"/>
      <c r="D4576" s="351"/>
      <c r="E4576" s="351"/>
      <c r="F4576" s="351"/>
      <c r="G4576" s="351"/>
      <c r="H4576" s="351"/>
      <c r="I4576" s="351"/>
    </row>
    <row r="4577" spans="2:9" x14ac:dyDescent="0.25">
      <c r="B4577" s="351"/>
      <c r="C4577" s="351"/>
      <c r="D4577" s="351"/>
      <c r="E4577" s="351"/>
      <c r="F4577" s="351"/>
      <c r="G4577" s="351"/>
      <c r="H4577" s="351"/>
      <c r="I4577" s="351"/>
    </row>
    <row r="4578" spans="2:9" x14ac:dyDescent="0.25">
      <c r="B4578" s="351"/>
      <c r="C4578" s="351"/>
      <c r="D4578" s="351"/>
      <c r="E4578" s="351"/>
      <c r="F4578" s="351"/>
      <c r="G4578" s="351"/>
      <c r="H4578" s="351"/>
      <c r="I4578" s="351"/>
    </row>
    <row r="4579" spans="2:9" x14ac:dyDescent="0.25">
      <c r="B4579" s="351"/>
      <c r="C4579" s="351"/>
      <c r="D4579" s="351"/>
      <c r="E4579" s="351"/>
      <c r="F4579" s="351"/>
      <c r="G4579" s="351"/>
      <c r="H4579" s="351"/>
      <c r="I4579" s="351"/>
    </row>
    <row r="4580" spans="2:9" x14ac:dyDescent="0.25">
      <c r="B4580" s="351"/>
      <c r="C4580" s="351"/>
      <c r="D4580" s="351"/>
      <c r="E4580" s="351"/>
      <c r="F4580" s="351"/>
      <c r="G4580" s="351"/>
      <c r="H4580" s="351"/>
      <c r="I4580" s="351"/>
    </row>
    <row r="4581" spans="2:9" x14ac:dyDescent="0.25">
      <c r="B4581" s="351"/>
      <c r="C4581" s="351"/>
      <c r="D4581" s="351"/>
      <c r="E4581" s="351"/>
      <c r="F4581" s="351"/>
      <c r="G4581" s="351"/>
      <c r="H4581" s="351"/>
      <c r="I4581" s="351"/>
    </row>
    <row r="4582" spans="2:9" x14ac:dyDescent="0.25">
      <c r="B4582" s="351"/>
      <c r="C4582" s="351"/>
      <c r="D4582" s="351"/>
      <c r="E4582" s="351"/>
      <c r="F4582" s="351"/>
      <c r="G4582" s="351"/>
      <c r="H4582" s="351"/>
      <c r="I4582" s="351"/>
    </row>
    <row r="4583" spans="2:9" x14ac:dyDescent="0.25">
      <c r="B4583" s="351"/>
      <c r="C4583" s="351"/>
      <c r="D4583" s="351"/>
      <c r="E4583" s="351"/>
      <c r="F4583" s="351"/>
      <c r="G4583" s="351"/>
      <c r="H4583" s="351"/>
      <c r="I4583" s="351"/>
    </row>
    <row r="4584" spans="2:9" x14ac:dyDescent="0.25">
      <c r="B4584" s="351"/>
      <c r="C4584" s="351"/>
      <c r="D4584" s="351"/>
      <c r="E4584" s="351"/>
      <c r="F4584" s="351"/>
      <c r="G4584" s="351"/>
      <c r="H4584" s="351"/>
      <c r="I4584" s="351"/>
    </row>
    <row r="4585" spans="2:9" x14ac:dyDescent="0.25">
      <c r="B4585" s="351"/>
      <c r="C4585" s="351"/>
      <c r="D4585" s="351"/>
      <c r="E4585" s="351"/>
      <c r="F4585" s="351"/>
      <c r="G4585" s="351"/>
      <c r="H4585" s="351"/>
      <c r="I4585" s="351"/>
    </row>
    <row r="4586" spans="2:9" x14ac:dyDescent="0.25">
      <c r="B4586" s="351"/>
      <c r="C4586" s="351"/>
      <c r="D4586" s="351"/>
      <c r="E4586" s="351"/>
      <c r="F4586" s="351"/>
      <c r="G4586" s="351"/>
      <c r="H4586" s="351"/>
      <c r="I4586" s="351"/>
    </row>
    <row r="4587" spans="2:9" x14ac:dyDescent="0.25">
      <c r="B4587" s="351"/>
      <c r="C4587" s="351"/>
      <c r="D4587" s="351"/>
      <c r="E4587" s="351"/>
      <c r="F4587" s="351"/>
      <c r="G4587" s="351"/>
      <c r="H4587" s="351"/>
      <c r="I4587" s="351"/>
    </row>
    <row r="4588" spans="2:9" x14ac:dyDescent="0.25">
      <c r="B4588" s="351"/>
      <c r="C4588" s="351"/>
      <c r="D4588" s="351"/>
      <c r="E4588" s="351"/>
      <c r="F4588" s="351"/>
      <c r="G4588" s="351"/>
      <c r="H4588" s="351"/>
      <c r="I4588" s="351"/>
    </row>
    <row r="4589" spans="2:9" x14ac:dyDescent="0.25">
      <c r="B4589" s="351"/>
      <c r="C4589" s="351"/>
      <c r="D4589" s="351"/>
      <c r="E4589" s="351"/>
      <c r="F4589" s="351"/>
      <c r="G4589" s="351"/>
      <c r="H4589" s="351"/>
      <c r="I4589" s="351"/>
    </row>
    <row r="4590" spans="2:9" x14ac:dyDescent="0.25">
      <c r="B4590" s="351"/>
      <c r="C4590" s="351"/>
      <c r="D4590" s="351"/>
      <c r="E4590" s="351"/>
      <c r="F4590" s="351"/>
      <c r="G4590" s="351"/>
      <c r="H4590" s="351"/>
      <c r="I4590" s="351"/>
    </row>
    <row r="4591" spans="2:9" x14ac:dyDescent="0.25">
      <c r="B4591" s="351"/>
      <c r="C4591" s="351"/>
      <c r="D4591" s="351"/>
      <c r="E4591" s="351"/>
      <c r="F4591" s="351"/>
      <c r="G4591" s="351"/>
      <c r="H4591" s="351"/>
      <c r="I4591" s="351"/>
    </row>
    <row r="4592" spans="2:9" x14ac:dyDescent="0.25">
      <c r="B4592" s="351"/>
      <c r="C4592" s="351"/>
      <c r="D4592" s="351"/>
      <c r="E4592" s="351"/>
      <c r="F4592" s="351"/>
      <c r="G4592" s="351"/>
      <c r="H4592" s="351"/>
      <c r="I4592" s="351"/>
    </row>
    <row r="4593" spans="2:9" x14ac:dyDescent="0.25">
      <c r="B4593" s="351"/>
      <c r="C4593" s="351"/>
      <c r="D4593" s="351"/>
      <c r="E4593" s="351"/>
      <c r="F4593" s="351"/>
      <c r="G4593" s="351"/>
      <c r="H4593" s="351"/>
      <c r="I4593" s="351"/>
    </row>
    <row r="4594" spans="2:9" x14ac:dyDescent="0.25">
      <c r="B4594" s="351"/>
      <c r="C4594" s="351"/>
      <c r="D4594" s="351"/>
      <c r="E4594" s="351"/>
      <c r="F4594" s="351"/>
      <c r="G4594" s="351"/>
      <c r="H4594" s="351"/>
      <c r="I4594" s="351"/>
    </row>
    <row r="4595" spans="2:9" x14ac:dyDescent="0.25">
      <c r="B4595" s="351"/>
      <c r="C4595" s="351"/>
      <c r="D4595" s="351"/>
      <c r="E4595" s="351"/>
      <c r="F4595" s="351"/>
      <c r="G4595" s="351"/>
      <c r="H4595" s="351"/>
      <c r="I4595" s="351"/>
    </row>
    <row r="4596" spans="2:9" x14ac:dyDescent="0.25">
      <c r="B4596" s="351"/>
      <c r="C4596" s="351"/>
      <c r="D4596" s="351"/>
      <c r="E4596" s="351"/>
      <c r="F4596" s="351"/>
      <c r="G4596" s="351"/>
      <c r="H4596" s="351"/>
      <c r="I4596" s="351"/>
    </row>
    <row r="4597" spans="2:9" x14ac:dyDescent="0.25">
      <c r="B4597" s="351"/>
      <c r="C4597" s="351"/>
      <c r="D4597" s="351"/>
      <c r="E4597" s="351"/>
      <c r="F4597" s="351"/>
      <c r="G4597" s="351"/>
      <c r="H4597" s="351"/>
      <c r="I4597" s="351"/>
    </row>
    <row r="4598" spans="2:9" x14ac:dyDescent="0.25">
      <c r="B4598" s="351"/>
      <c r="C4598" s="351"/>
      <c r="D4598" s="351"/>
      <c r="E4598" s="351"/>
      <c r="F4598" s="351"/>
      <c r="G4598" s="351"/>
      <c r="H4598" s="351"/>
      <c r="I4598" s="351"/>
    </row>
    <row r="4599" spans="2:9" x14ac:dyDescent="0.25">
      <c r="B4599" s="351"/>
      <c r="C4599" s="351"/>
      <c r="D4599" s="351"/>
      <c r="E4599" s="351"/>
      <c r="F4599" s="351"/>
      <c r="G4599" s="351"/>
      <c r="H4599" s="351"/>
      <c r="I4599" s="351"/>
    </row>
    <row r="4600" spans="2:9" x14ac:dyDescent="0.25">
      <c r="B4600" s="351"/>
      <c r="C4600" s="351"/>
      <c r="D4600" s="351"/>
      <c r="E4600" s="351"/>
      <c r="F4600" s="351"/>
      <c r="G4600" s="351"/>
      <c r="H4600" s="351"/>
      <c r="I4600" s="351"/>
    </row>
    <row r="4601" spans="2:9" x14ac:dyDescent="0.25">
      <c r="B4601" s="351"/>
      <c r="C4601" s="351"/>
      <c r="D4601" s="351"/>
      <c r="E4601" s="351"/>
      <c r="F4601" s="351"/>
      <c r="G4601" s="351"/>
      <c r="H4601" s="351"/>
      <c r="I4601" s="351"/>
    </row>
    <row r="4602" spans="2:9" x14ac:dyDescent="0.25">
      <c r="B4602" s="351"/>
      <c r="C4602" s="351"/>
      <c r="D4602" s="351"/>
      <c r="E4602" s="351"/>
      <c r="F4602" s="351"/>
      <c r="G4602" s="351"/>
      <c r="H4602" s="351"/>
      <c r="I4602" s="351"/>
    </row>
    <row r="4603" spans="2:9" x14ac:dyDescent="0.25">
      <c r="B4603" s="351"/>
      <c r="C4603" s="351"/>
      <c r="D4603" s="351"/>
      <c r="E4603" s="351"/>
      <c r="F4603" s="351"/>
      <c r="G4603" s="351"/>
      <c r="H4603" s="351"/>
      <c r="I4603" s="351"/>
    </row>
    <row r="4604" spans="2:9" x14ac:dyDescent="0.25">
      <c r="B4604" s="351"/>
      <c r="C4604" s="351"/>
      <c r="D4604" s="351"/>
      <c r="E4604" s="351"/>
      <c r="F4604" s="351"/>
      <c r="G4604" s="351"/>
      <c r="H4604" s="351"/>
      <c r="I4604" s="351"/>
    </row>
    <row r="4605" spans="2:9" x14ac:dyDescent="0.25">
      <c r="B4605" s="351"/>
      <c r="C4605" s="351"/>
      <c r="D4605" s="351"/>
      <c r="E4605" s="351"/>
      <c r="F4605" s="351"/>
      <c r="G4605" s="351"/>
      <c r="H4605" s="351"/>
      <c r="I4605" s="351"/>
    </row>
    <row r="4606" spans="2:9" x14ac:dyDescent="0.25">
      <c r="B4606" s="351"/>
      <c r="C4606" s="351"/>
      <c r="D4606" s="351"/>
      <c r="E4606" s="351"/>
      <c r="F4606" s="351"/>
      <c r="G4606" s="351"/>
      <c r="H4606" s="351"/>
      <c r="I4606" s="351"/>
    </row>
    <row r="4607" spans="2:9" x14ac:dyDescent="0.25">
      <c r="B4607" s="351"/>
      <c r="C4607" s="351"/>
      <c r="D4607" s="351"/>
      <c r="E4607" s="351"/>
      <c r="F4607" s="351"/>
      <c r="G4607" s="351"/>
      <c r="H4607" s="351"/>
      <c r="I4607" s="351"/>
    </row>
    <row r="4608" spans="2:9" x14ac:dyDescent="0.25">
      <c r="B4608" s="351"/>
      <c r="C4608" s="351"/>
      <c r="D4608" s="351"/>
      <c r="E4608" s="351"/>
      <c r="F4608" s="351"/>
      <c r="G4608" s="351"/>
      <c r="H4608" s="351"/>
      <c r="I4608" s="351"/>
    </row>
    <row r="4609" spans="2:9" x14ac:dyDescent="0.25">
      <c r="B4609" s="351"/>
      <c r="C4609" s="351"/>
      <c r="D4609" s="351"/>
      <c r="E4609" s="351"/>
      <c r="F4609" s="351"/>
      <c r="G4609" s="351"/>
      <c r="H4609" s="351"/>
      <c r="I4609" s="351"/>
    </row>
    <row r="4610" spans="2:9" x14ac:dyDescent="0.25">
      <c r="B4610" s="351"/>
      <c r="C4610" s="351"/>
      <c r="D4610" s="351"/>
      <c r="E4610" s="351"/>
      <c r="F4610" s="351"/>
      <c r="G4610" s="351"/>
      <c r="H4610" s="351"/>
      <c r="I4610" s="351"/>
    </row>
    <row r="4611" spans="2:9" x14ac:dyDescent="0.25">
      <c r="B4611" s="351"/>
      <c r="C4611" s="351"/>
      <c r="D4611" s="351"/>
      <c r="E4611" s="351"/>
      <c r="F4611" s="351"/>
      <c r="G4611" s="351"/>
      <c r="H4611" s="351"/>
      <c r="I4611" s="351"/>
    </row>
    <row r="4612" spans="2:9" x14ac:dyDescent="0.25">
      <c r="B4612" s="351"/>
      <c r="C4612" s="351"/>
      <c r="D4612" s="351"/>
      <c r="E4612" s="351"/>
      <c r="F4612" s="351"/>
      <c r="G4612" s="351"/>
      <c r="H4612" s="351"/>
      <c r="I4612" s="351"/>
    </row>
    <row r="4613" spans="2:9" x14ac:dyDescent="0.25">
      <c r="B4613" s="351"/>
      <c r="C4613" s="351"/>
      <c r="D4613" s="351"/>
      <c r="E4613" s="351"/>
      <c r="F4613" s="351"/>
      <c r="G4613" s="351"/>
      <c r="H4613" s="351"/>
      <c r="I4613" s="351"/>
    </row>
    <row r="4614" spans="2:9" x14ac:dyDescent="0.25">
      <c r="B4614" s="351"/>
      <c r="C4614" s="351"/>
      <c r="D4614" s="351"/>
      <c r="E4614" s="351"/>
      <c r="F4614" s="351"/>
      <c r="G4614" s="351"/>
      <c r="H4614" s="351"/>
      <c r="I4614" s="351"/>
    </row>
    <row r="4615" spans="2:9" x14ac:dyDescent="0.25">
      <c r="B4615" s="351"/>
      <c r="C4615" s="351"/>
      <c r="D4615" s="351"/>
      <c r="E4615" s="351"/>
      <c r="F4615" s="351"/>
      <c r="G4615" s="351"/>
      <c r="H4615" s="351"/>
      <c r="I4615" s="351"/>
    </row>
    <row r="4616" spans="2:9" x14ac:dyDescent="0.25">
      <c r="B4616" s="351"/>
      <c r="C4616" s="351"/>
      <c r="D4616" s="351"/>
      <c r="E4616" s="351"/>
      <c r="F4616" s="351"/>
      <c r="G4616" s="351"/>
      <c r="H4616" s="351"/>
      <c r="I4616" s="351"/>
    </row>
    <row r="4617" spans="2:9" x14ac:dyDescent="0.25">
      <c r="B4617" s="351"/>
      <c r="C4617" s="351"/>
      <c r="D4617" s="351"/>
      <c r="E4617" s="351"/>
      <c r="F4617" s="351"/>
      <c r="G4617" s="351"/>
      <c r="H4617" s="351"/>
      <c r="I4617" s="351"/>
    </row>
    <row r="4618" spans="2:9" x14ac:dyDescent="0.25">
      <c r="B4618" s="351"/>
      <c r="C4618" s="351"/>
      <c r="D4618" s="351"/>
      <c r="E4618" s="351"/>
      <c r="F4618" s="351"/>
      <c r="G4618" s="351"/>
      <c r="H4618" s="351"/>
      <c r="I4618" s="351"/>
    </row>
    <row r="4619" spans="2:9" x14ac:dyDescent="0.25">
      <c r="B4619" s="351"/>
      <c r="C4619" s="351"/>
      <c r="D4619" s="351"/>
      <c r="E4619" s="351"/>
      <c r="F4619" s="351"/>
      <c r="G4619" s="351"/>
      <c r="H4619" s="351"/>
      <c r="I4619" s="351"/>
    </row>
    <row r="4620" spans="2:9" x14ac:dyDescent="0.25">
      <c r="B4620" s="351"/>
      <c r="C4620" s="351"/>
      <c r="D4620" s="351"/>
      <c r="E4620" s="351"/>
      <c r="F4620" s="351"/>
      <c r="G4620" s="351"/>
      <c r="H4620" s="351"/>
      <c r="I4620" s="351"/>
    </row>
    <row r="4621" spans="2:9" x14ac:dyDescent="0.25">
      <c r="B4621" s="351"/>
      <c r="C4621" s="351"/>
      <c r="D4621" s="351"/>
      <c r="E4621" s="351"/>
      <c r="F4621" s="351"/>
      <c r="G4621" s="351"/>
      <c r="H4621" s="351"/>
      <c r="I4621" s="351"/>
    </row>
    <row r="4622" spans="2:9" x14ac:dyDescent="0.25">
      <c r="B4622" s="351"/>
      <c r="C4622" s="351"/>
      <c r="D4622" s="351"/>
      <c r="E4622" s="351"/>
      <c r="F4622" s="351"/>
      <c r="G4622" s="351"/>
      <c r="H4622" s="351"/>
      <c r="I4622" s="351"/>
    </row>
    <row r="4623" spans="2:9" x14ac:dyDescent="0.25">
      <c r="B4623" s="351"/>
      <c r="C4623" s="351"/>
      <c r="D4623" s="351"/>
      <c r="E4623" s="351"/>
      <c r="F4623" s="351"/>
      <c r="G4623" s="351"/>
      <c r="H4623" s="351"/>
      <c r="I4623" s="351"/>
    </row>
    <row r="4624" spans="2:9" x14ac:dyDescent="0.25">
      <c r="B4624" s="351"/>
      <c r="C4624" s="351"/>
      <c r="D4624" s="351"/>
      <c r="E4624" s="351"/>
      <c r="F4624" s="351"/>
      <c r="G4624" s="351"/>
      <c r="H4624" s="351"/>
      <c r="I4624" s="351"/>
    </row>
    <row r="4625" spans="2:9" x14ac:dyDescent="0.25">
      <c r="B4625" s="351"/>
      <c r="C4625" s="351"/>
      <c r="D4625" s="351"/>
      <c r="E4625" s="351"/>
      <c r="F4625" s="351"/>
      <c r="G4625" s="351"/>
      <c r="H4625" s="351"/>
      <c r="I4625" s="351"/>
    </row>
    <row r="4626" spans="2:9" x14ac:dyDescent="0.25">
      <c r="B4626" s="351"/>
      <c r="C4626" s="351"/>
      <c r="D4626" s="351"/>
      <c r="E4626" s="351"/>
      <c r="F4626" s="351"/>
      <c r="G4626" s="351"/>
      <c r="H4626" s="351"/>
      <c r="I4626" s="351"/>
    </row>
    <row r="4627" spans="2:9" x14ac:dyDescent="0.25">
      <c r="B4627" s="351"/>
      <c r="C4627" s="351"/>
      <c r="D4627" s="351"/>
      <c r="E4627" s="351"/>
      <c r="F4627" s="351"/>
      <c r="G4627" s="351"/>
      <c r="H4627" s="351"/>
      <c r="I4627" s="351"/>
    </row>
    <row r="4628" spans="2:9" x14ac:dyDescent="0.25">
      <c r="B4628" s="351"/>
      <c r="C4628" s="351"/>
      <c r="D4628" s="351"/>
      <c r="E4628" s="351"/>
      <c r="F4628" s="351"/>
      <c r="G4628" s="351"/>
      <c r="H4628" s="351"/>
      <c r="I4628" s="351"/>
    </row>
    <row r="4629" spans="2:9" x14ac:dyDescent="0.25">
      <c r="B4629" s="351"/>
      <c r="C4629" s="351"/>
      <c r="D4629" s="351"/>
      <c r="E4629" s="351"/>
      <c r="F4629" s="351"/>
      <c r="G4629" s="351"/>
      <c r="H4629" s="351"/>
      <c r="I4629" s="351"/>
    </row>
    <row r="4630" spans="2:9" x14ac:dyDescent="0.25">
      <c r="B4630" s="351"/>
      <c r="C4630" s="351"/>
      <c r="D4630" s="351"/>
      <c r="E4630" s="351"/>
      <c r="F4630" s="351"/>
      <c r="G4630" s="351"/>
      <c r="H4630" s="351"/>
      <c r="I4630" s="351"/>
    </row>
    <row r="4631" spans="2:9" x14ac:dyDescent="0.25">
      <c r="B4631" s="351"/>
      <c r="C4631" s="351"/>
      <c r="D4631" s="351"/>
      <c r="E4631" s="351"/>
      <c r="F4631" s="351"/>
      <c r="G4631" s="351"/>
      <c r="H4631" s="351"/>
      <c r="I4631" s="351"/>
    </row>
    <row r="4632" spans="2:9" x14ac:dyDescent="0.25">
      <c r="B4632" s="351"/>
      <c r="C4632" s="351"/>
      <c r="D4632" s="351"/>
      <c r="E4632" s="351"/>
      <c r="F4632" s="351"/>
      <c r="G4632" s="351"/>
      <c r="H4632" s="351"/>
      <c r="I4632" s="351"/>
    </row>
    <row r="4633" spans="2:9" x14ac:dyDescent="0.25">
      <c r="B4633" s="351"/>
      <c r="C4633" s="351"/>
      <c r="D4633" s="351"/>
      <c r="E4633" s="351"/>
      <c r="F4633" s="351"/>
      <c r="G4633" s="351"/>
      <c r="H4633" s="351"/>
      <c r="I4633" s="351"/>
    </row>
    <row r="4634" spans="2:9" x14ac:dyDescent="0.25">
      <c r="B4634" s="351"/>
      <c r="C4634" s="351"/>
      <c r="D4634" s="351"/>
      <c r="E4634" s="351"/>
      <c r="F4634" s="351"/>
      <c r="G4634" s="351"/>
      <c r="H4634" s="351"/>
      <c r="I4634" s="351"/>
    </row>
    <row r="4635" spans="2:9" x14ac:dyDescent="0.25">
      <c r="B4635" s="351"/>
      <c r="C4635" s="351"/>
      <c r="D4635" s="351"/>
      <c r="E4635" s="351"/>
      <c r="F4635" s="351"/>
      <c r="G4635" s="351"/>
      <c r="H4635" s="351"/>
      <c r="I4635" s="351"/>
    </row>
    <row r="4636" spans="2:9" x14ac:dyDescent="0.25">
      <c r="B4636" s="351"/>
      <c r="C4636" s="351"/>
      <c r="D4636" s="351"/>
      <c r="E4636" s="351"/>
      <c r="F4636" s="351"/>
      <c r="G4636" s="351"/>
      <c r="H4636" s="351"/>
      <c r="I4636" s="351"/>
    </row>
    <row r="4637" spans="2:9" x14ac:dyDescent="0.25">
      <c r="B4637" s="351"/>
      <c r="C4637" s="351"/>
      <c r="D4637" s="351"/>
      <c r="E4637" s="351"/>
      <c r="F4637" s="351"/>
      <c r="G4637" s="351"/>
      <c r="H4637" s="351"/>
      <c r="I4637" s="351"/>
    </row>
    <row r="4638" spans="2:9" x14ac:dyDescent="0.25">
      <c r="B4638" s="351"/>
      <c r="C4638" s="351"/>
      <c r="D4638" s="351"/>
      <c r="E4638" s="351"/>
      <c r="F4638" s="351"/>
      <c r="G4638" s="351"/>
      <c r="H4638" s="351"/>
      <c r="I4638" s="351"/>
    </row>
    <row r="4639" spans="2:9" x14ac:dyDescent="0.25">
      <c r="B4639" s="351"/>
      <c r="C4639" s="351"/>
      <c r="D4639" s="351"/>
      <c r="E4639" s="351"/>
      <c r="F4639" s="351"/>
      <c r="G4639" s="351"/>
      <c r="H4639" s="351"/>
      <c r="I4639" s="351"/>
    </row>
    <row r="4640" spans="2:9" x14ac:dyDescent="0.25">
      <c r="B4640" s="351"/>
      <c r="C4640" s="351"/>
      <c r="D4640" s="351"/>
      <c r="E4640" s="351"/>
      <c r="F4640" s="351"/>
      <c r="G4640" s="351"/>
      <c r="H4640" s="351"/>
      <c r="I4640" s="351"/>
    </row>
    <row r="4641" spans="2:9" x14ac:dyDescent="0.25">
      <c r="B4641" s="351"/>
      <c r="C4641" s="351"/>
      <c r="D4641" s="351"/>
      <c r="E4641" s="351"/>
      <c r="F4641" s="351"/>
      <c r="G4641" s="351"/>
      <c r="H4641" s="351"/>
      <c r="I4641" s="351"/>
    </row>
    <row r="4642" spans="2:9" x14ac:dyDescent="0.25">
      <c r="B4642" s="351"/>
      <c r="C4642" s="351"/>
      <c r="D4642" s="351"/>
      <c r="E4642" s="351"/>
      <c r="F4642" s="351"/>
      <c r="G4642" s="351"/>
      <c r="H4642" s="351"/>
      <c r="I4642" s="351"/>
    </row>
    <row r="4643" spans="2:9" x14ac:dyDescent="0.25">
      <c r="B4643" s="351"/>
      <c r="C4643" s="351"/>
      <c r="D4643" s="351"/>
      <c r="E4643" s="351"/>
      <c r="F4643" s="351"/>
      <c r="G4643" s="351"/>
      <c r="H4643" s="351"/>
      <c r="I4643" s="351"/>
    </row>
    <row r="4644" spans="2:9" x14ac:dyDescent="0.25">
      <c r="B4644" s="351"/>
      <c r="C4644" s="351"/>
      <c r="D4644" s="351"/>
      <c r="E4644" s="351"/>
      <c r="F4644" s="351"/>
      <c r="G4644" s="351"/>
      <c r="H4644" s="351"/>
      <c r="I4644" s="351"/>
    </row>
    <row r="4645" spans="2:9" x14ac:dyDescent="0.25">
      <c r="B4645" s="351"/>
      <c r="C4645" s="351"/>
      <c r="D4645" s="351"/>
      <c r="E4645" s="351"/>
      <c r="F4645" s="351"/>
      <c r="G4645" s="351"/>
      <c r="H4645" s="351"/>
      <c r="I4645" s="351"/>
    </row>
    <row r="4646" spans="2:9" x14ac:dyDescent="0.25">
      <c r="B4646" s="351"/>
      <c r="C4646" s="351"/>
      <c r="D4646" s="351"/>
      <c r="E4646" s="351"/>
      <c r="F4646" s="351"/>
      <c r="G4646" s="351"/>
      <c r="H4646" s="351"/>
      <c r="I4646" s="351"/>
    </row>
    <row r="4647" spans="2:9" x14ac:dyDescent="0.25">
      <c r="B4647" s="351"/>
      <c r="C4647" s="351"/>
      <c r="D4647" s="351"/>
      <c r="E4647" s="351"/>
      <c r="F4647" s="351"/>
      <c r="G4647" s="351"/>
      <c r="H4647" s="351"/>
      <c r="I4647" s="351"/>
    </row>
    <row r="4648" spans="2:9" x14ac:dyDescent="0.25">
      <c r="B4648" s="351"/>
      <c r="C4648" s="351"/>
      <c r="D4648" s="351"/>
      <c r="E4648" s="351"/>
      <c r="F4648" s="351"/>
      <c r="G4648" s="351"/>
      <c r="H4648" s="351"/>
      <c r="I4648" s="351"/>
    </row>
    <row r="4649" spans="2:9" x14ac:dyDescent="0.25">
      <c r="B4649" s="351"/>
      <c r="C4649" s="351"/>
      <c r="D4649" s="351"/>
      <c r="E4649" s="351"/>
      <c r="F4649" s="351"/>
      <c r="G4649" s="351"/>
      <c r="H4649" s="351"/>
      <c r="I4649" s="351"/>
    </row>
    <row r="4650" spans="2:9" x14ac:dyDescent="0.25">
      <c r="B4650" s="351"/>
      <c r="C4650" s="351"/>
      <c r="D4650" s="351"/>
      <c r="E4650" s="351"/>
      <c r="F4650" s="351"/>
      <c r="G4650" s="351"/>
      <c r="H4650" s="351"/>
      <c r="I4650" s="351"/>
    </row>
    <row r="4651" spans="2:9" x14ac:dyDescent="0.25">
      <c r="B4651" s="351"/>
      <c r="C4651" s="351"/>
      <c r="D4651" s="351"/>
      <c r="E4651" s="351"/>
      <c r="F4651" s="351"/>
      <c r="G4651" s="351"/>
      <c r="H4651" s="351"/>
      <c r="I4651" s="351"/>
    </row>
    <row r="4652" spans="2:9" x14ac:dyDescent="0.25">
      <c r="B4652" s="351"/>
      <c r="C4652" s="351"/>
      <c r="D4652" s="351"/>
      <c r="E4652" s="351"/>
      <c r="F4652" s="351"/>
      <c r="G4652" s="351"/>
      <c r="H4652" s="351"/>
      <c r="I4652" s="351"/>
    </row>
    <row r="4653" spans="2:9" x14ac:dyDescent="0.25">
      <c r="B4653" s="351"/>
      <c r="C4653" s="351"/>
      <c r="D4653" s="351"/>
      <c r="E4653" s="351"/>
      <c r="F4653" s="351"/>
      <c r="G4653" s="351"/>
      <c r="H4653" s="351"/>
      <c r="I4653" s="351"/>
    </row>
    <row r="4654" spans="2:9" x14ac:dyDescent="0.25">
      <c r="B4654" s="351"/>
      <c r="C4654" s="351"/>
      <c r="D4654" s="351"/>
      <c r="E4654" s="351"/>
      <c r="F4654" s="351"/>
      <c r="G4654" s="351"/>
      <c r="H4654" s="351"/>
      <c r="I4654" s="351"/>
    </row>
    <row r="4655" spans="2:9" x14ac:dyDescent="0.25">
      <c r="B4655" s="351"/>
      <c r="C4655" s="351"/>
      <c r="D4655" s="351"/>
      <c r="E4655" s="351"/>
      <c r="F4655" s="351"/>
      <c r="G4655" s="351"/>
      <c r="H4655" s="351"/>
      <c r="I4655" s="351"/>
    </row>
    <row r="4656" spans="2:9" x14ac:dyDescent="0.25">
      <c r="B4656" s="351"/>
      <c r="C4656" s="351"/>
      <c r="D4656" s="351"/>
      <c r="E4656" s="351"/>
      <c r="F4656" s="351"/>
      <c r="G4656" s="351"/>
      <c r="H4656" s="351"/>
      <c r="I4656" s="351"/>
    </row>
    <row r="4657" spans="2:9" x14ac:dyDescent="0.25">
      <c r="B4657" s="351"/>
      <c r="C4657" s="351"/>
      <c r="D4657" s="351"/>
      <c r="E4657" s="351"/>
      <c r="F4657" s="351"/>
      <c r="G4657" s="351"/>
      <c r="H4657" s="351"/>
      <c r="I4657" s="351"/>
    </row>
    <row r="4658" spans="2:9" x14ac:dyDescent="0.25">
      <c r="B4658" s="351"/>
      <c r="C4658" s="351"/>
      <c r="D4658" s="351"/>
      <c r="E4658" s="351"/>
      <c r="F4658" s="351"/>
      <c r="G4658" s="351"/>
      <c r="H4658" s="351"/>
      <c r="I4658" s="351"/>
    </row>
    <row r="4659" spans="2:9" x14ac:dyDescent="0.25">
      <c r="B4659" s="351"/>
      <c r="C4659" s="351"/>
      <c r="D4659" s="351"/>
      <c r="E4659" s="351"/>
      <c r="F4659" s="351"/>
      <c r="G4659" s="351"/>
      <c r="H4659" s="351"/>
      <c r="I4659" s="351"/>
    </row>
    <row r="4660" spans="2:9" x14ac:dyDescent="0.25">
      <c r="B4660" s="351"/>
      <c r="C4660" s="351"/>
      <c r="D4660" s="351"/>
      <c r="E4660" s="351"/>
      <c r="F4660" s="351"/>
      <c r="G4660" s="351"/>
      <c r="H4660" s="351"/>
      <c r="I4660" s="351"/>
    </row>
    <row r="4661" spans="2:9" x14ac:dyDescent="0.25">
      <c r="B4661" s="351"/>
      <c r="C4661" s="351"/>
      <c r="D4661" s="351"/>
      <c r="E4661" s="351"/>
      <c r="F4661" s="351"/>
      <c r="G4661" s="351"/>
      <c r="H4661" s="351"/>
      <c r="I4661" s="351"/>
    </row>
    <row r="4662" spans="2:9" x14ac:dyDescent="0.25">
      <c r="B4662" s="351"/>
      <c r="C4662" s="351"/>
      <c r="D4662" s="351"/>
      <c r="E4662" s="351"/>
      <c r="F4662" s="351"/>
      <c r="G4662" s="351"/>
      <c r="H4662" s="351"/>
      <c r="I4662" s="351"/>
    </row>
    <row r="4663" spans="2:9" x14ac:dyDescent="0.25">
      <c r="B4663" s="351"/>
      <c r="C4663" s="351"/>
      <c r="D4663" s="351"/>
      <c r="E4663" s="351"/>
      <c r="F4663" s="351"/>
      <c r="G4663" s="351"/>
      <c r="H4663" s="351"/>
      <c r="I4663" s="351"/>
    </row>
    <row r="4664" spans="2:9" x14ac:dyDescent="0.25">
      <c r="B4664" s="351"/>
      <c r="C4664" s="351"/>
      <c r="D4664" s="351"/>
      <c r="E4664" s="351"/>
      <c r="F4664" s="351"/>
      <c r="G4664" s="351"/>
      <c r="H4664" s="351"/>
      <c r="I4664" s="351"/>
    </row>
    <row r="4665" spans="2:9" x14ac:dyDescent="0.25">
      <c r="B4665" s="351"/>
      <c r="C4665" s="351"/>
      <c r="D4665" s="351"/>
      <c r="E4665" s="351"/>
      <c r="F4665" s="351"/>
      <c r="G4665" s="351"/>
      <c r="H4665" s="351"/>
      <c r="I4665" s="351"/>
    </row>
    <row r="4666" spans="2:9" x14ac:dyDescent="0.25">
      <c r="B4666" s="351"/>
      <c r="C4666" s="351"/>
      <c r="D4666" s="351"/>
      <c r="E4666" s="351"/>
      <c r="F4666" s="351"/>
      <c r="G4666" s="351"/>
      <c r="H4666" s="351"/>
      <c r="I4666" s="351"/>
    </row>
    <row r="4667" spans="2:9" x14ac:dyDescent="0.25">
      <c r="B4667" s="351"/>
      <c r="C4667" s="351"/>
      <c r="D4667" s="351"/>
      <c r="E4667" s="351"/>
      <c r="F4667" s="351"/>
      <c r="G4667" s="351"/>
      <c r="H4667" s="351"/>
      <c r="I4667" s="351"/>
    </row>
    <row r="4668" spans="2:9" x14ac:dyDescent="0.25">
      <c r="B4668" s="351"/>
      <c r="C4668" s="351"/>
      <c r="D4668" s="351"/>
      <c r="E4668" s="351"/>
      <c r="F4668" s="351"/>
      <c r="G4668" s="351"/>
      <c r="H4668" s="351"/>
      <c r="I4668" s="351"/>
    </row>
    <row r="4669" spans="2:9" x14ac:dyDescent="0.25">
      <c r="B4669" s="351"/>
      <c r="C4669" s="351"/>
      <c r="D4669" s="351"/>
      <c r="E4669" s="351"/>
      <c r="F4669" s="351"/>
      <c r="G4669" s="351"/>
      <c r="H4669" s="351"/>
      <c r="I4669" s="351"/>
    </row>
    <row r="4670" spans="2:9" x14ac:dyDescent="0.25">
      <c r="B4670" s="351"/>
      <c r="C4670" s="351"/>
      <c r="D4670" s="351"/>
      <c r="E4670" s="351"/>
      <c r="F4670" s="351"/>
      <c r="G4670" s="351"/>
      <c r="H4670" s="351"/>
      <c r="I4670" s="351"/>
    </row>
    <row r="4671" spans="2:9" x14ac:dyDescent="0.25">
      <c r="B4671" s="351"/>
      <c r="C4671" s="351"/>
      <c r="D4671" s="351"/>
      <c r="E4671" s="351"/>
      <c r="F4671" s="351"/>
      <c r="G4671" s="351"/>
      <c r="H4671" s="351"/>
      <c r="I4671" s="351"/>
    </row>
    <row r="4672" spans="2:9" x14ac:dyDescent="0.25">
      <c r="B4672" s="351"/>
      <c r="C4672" s="351"/>
      <c r="D4672" s="351"/>
      <c r="E4672" s="351"/>
      <c r="F4672" s="351"/>
      <c r="G4672" s="351"/>
      <c r="H4672" s="351"/>
      <c r="I4672" s="351"/>
    </row>
    <row r="4673" spans="2:9" x14ac:dyDescent="0.25">
      <c r="B4673" s="351"/>
      <c r="C4673" s="351"/>
      <c r="D4673" s="351"/>
      <c r="E4673" s="351"/>
      <c r="F4673" s="351"/>
      <c r="G4673" s="351"/>
      <c r="H4673" s="351"/>
      <c r="I4673" s="351"/>
    </row>
    <row r="4674" spans="2:9" x14ac:dyDescent="0.25">
      <c r="B4674" s="351"/>
      <c r="C4674" s="351"/>
      <c r="D4674" s="351"/>
      <c r="E4674" s="351"/>
      <c r="F4674" s="351"/>
      <c r="G4674" s="351"/>
      <c r="H4674" s="351"/>
      <c r="I4674" s="351"/>
    </row>
    <row r="4675" spans="2:9" x14ac:dyDescent="0.25">
      <c r="B4675" s="351"/>
      <c r="C4675" s="351"/>
      <c r="D4675" s="351"/>
      <c r="E4675" s="351"/>
      <c r="F4675" s="351"/>
      <c r="G4675" s="351"/>
      <c r="H4675" s="351"/>
      <c r="I4675" s="351"/>
    </row>
    <row r="4676" spans="2:9" x14ac:dyDescent="0.25">
      <c r="B4676" s="351"/>
      <c r="C4676" s="351"/>
      <c r="D4676" s="351"/>
      <c r="E4676" s="351"/>
      <c r="F4676" s="351"/>
      <c r="G4676" s="351"/>
      <c r="H4676" s="351"/>
      <c r="I4676" s="351"/>
    </row>
    <row r="4677" spans="2:9" x14ac:dyDescent="0.25">
      <c r="B4677" s="351"/>
      <c r="C4677" s="351"/>
      <c r="D4677" s="351"/>
      <c r="E4677" s="351"/>
      <c r="F4677" s="351"/>
      <c r="G4677" s="351"/>
      <c r="H4677" s="351"/>
      <c r="I4677" s="351"/>
    </row>
    <row r="4678" spans="2:9" x14ac:dyDescent="0.25">
      <c r="B4678" s="351"/>
      <c r="C4678" s="351"/>
      <c r="D4678" s="351"/>
      <c r="E4678" s="351"/>
      <c r="F4678" s="351"/>
      <c r="G4678" s="351"/>
      <c r="H4678" s="351"/>
      <c r="I4678" s="351"/>
    </row>
    <row r="4679" spans="2:9" x14ac:dyDescent="0.25">
      <c r="B4679" s="351"/>
      <c r="C4679" s="351"/>
      <c r="D4679" s="351"/>
      <c r="E4679" s="351"/>
      <c r="F4679" s="351"/>
      <c r="G4679" s="351"/>
      <c r="H4679" s="351"/>
      <c r="I4679" s="351"/>
    </row>
    <row r="4680" spans="2:9" x14ac:dyDescent="0.25">
      <c r="B4680" s="351"/>
      <c r="C4680" s="351"/>
      <c r="D4680" s="351"/>
      <c r="E4680" s="351"/>
      <c r="F4680" s="351"/>
      <c r="G4680" s="351"/>
      <c r="H4680" s="351"/>
      <c r="I4680" s="351"/>
    </row>
    <row r="4681" spans="2:9" x14ac:dyDescent="0.25">
      <c r="B4681" s="351"/>
      <c r="C4681" s="351"/>
      <c r="D4681" s="351"/>
      <c r="E4681" s="351"/>
      <c r="F4681" s="351"/>
      <c r="G4681" s="351"/>
      <c r="H4681" s="351"/>
      <c r="I4681" s="351"/>
    </row>
    <row r="4682" spans="2:9" x14ac:dyDescent="0.25">
      <c r="B4682" s="351"/>
      <c r="C4682" s="351"/>
      <c r="D4682" s="351"/>
      <c r="E4682" s="351"/>
      <c r="F4682" s="351"/>
      <c r="G4682" s="351"/>
      <c r="H4682" s="351"/>
      <c r="I4682" s="351"/>
    </row>
    <row r="4683" spans="2:9" x14ac:dyDescent="0.25">
      <c r="B4683" s="351"/>
      <c r="C4683" s="351"/>
      <c r="D4683" s="351"/>
      <c r="E4683" s="351"/>
      <c r="F4683" s="351"/>
      <c r="G4683" s="351"/>
      <c r="H4683" s="351"/>
      <c r="I4683" s="351"/>
    </row>
    <row r="4684" spans="2:9" x14ac:dyDescent="0.25">
      <c r="B4684" s="351"/>
      <c r="C4684" s="351"/>
      <c r="D4684" s="351"/>
      <c r="E4684" s="351"/>
      <c r="F4684" s="351"/>
      <c r="G4684" s="351"/>
      <c r="H4684" s="351"/>
      <c r="I4684" s="351"/>
    </row>
    <row r="4685" spans="2:9" x14ac:dyDescent="0.25">
      <c r="B4685" s="351"/>
      <c r="C4685" s="351"/>
      <c r="D4685" s="351"/>
      <c r="E4685" s="351"/>
      <c r="F4685" s="351"/>
      <c r="G4685" s="351"/>
      <c r="H4685" s="351"/>
      <c r="I4685" s="351"/>
    </row>
    <row r="4686" spans="2:9" x14ac:dyDescent="0.25">
      <c r="B4686" s="351"/>
      <c r="C4686" s="351"/>
      <c r="D4686" s="351"/>
      <c r="E4686" s="351"/>
      <c r="F4686" s="351"/>
      <c r="G4686" s="351"/>
      <c r="H4686" s="351"/>
      <c r="I4686" s="351"/>
    </row>
    <row r="4687" spans="2:9" x14ac:dyDescent="0.25">
      <c r="B4687" s="351"/>
      <c r="C4687" s="351"/>
      <c r="D4687" s="351"/>
      <c r="E4687" s="351"/>
      <c r="F4687" s="351"/>
      <c r="G4687" s="351"/>
      <c r="H4687" s="351"/>
      <c r="I4687" s="351"/>
    </row>
    <row r="4688" spans="2:9" x14ac:dyDescent="0.25">
      <c r="B4688" s="351"/>
      <c r="C4688" s="351"/>
      <c r="D4688" s="351"/>
      <c r="E4688" s="351"/>
      <c r="F4688" s="351"/>
      <c r="G4688" s="351"/>
      <c r="H4688" s="351"/>
      <c r="I4688" s="351"/>
    </row>
    <row r="4689" spans="2:9" x14ac:dyDescent="0.25">
      <c r="B4689" s="351"/>
      <c r="C4689" s="351"/>
      <c r="D4689" s="351"/>
      <c r="E4689" s="351"/>
      <c r="F4689" s="351"/>
      <c r="G4689" s="351"/>
      <c r="H4689" s="351"/>
      <c r="I4689" s="351"/>
    </row>
    <row r="4690" spans="2:9" x14ac:dyDescent="0.25">
      <c r="B4690" s="351"/>
      <c r="C4690" s="351"/>
      <c r="D4690" s="351"/>
      <c r="E4690" s="351"/>
      <c r="F4690" s="351"/>
      <c r="G4690" s="351"/>
      <c r="H4690" s="351"/>
      <c r="I4690" s="351"/>
    </row>
    <row r="4691" spans="2:9" x14ac:dyDescent="0.25">
      <c r="B4691" s="351"/>
      <c r="C4691" s="351"/>
      <c r="D4691" s="351"/>
      <c r="E4691" s="351"/>
      <c r="F4691" s="351"/>
      <c r="G4691" s="351"/>
      <c r="H4691" s="351"/>
      <c r="I4691" s="351"/>
    </row>
    <row r="4692" spans="2:9" x14ac:dyDescent="0.25">
      <c r="B4692" s="351"/>
      <c r="C4692" s="351"/>
      <c r="D4692" s="351"/>
      <c r="E4692" s="351"/>
      <c r="F4692" s="351"/>
      <c r="G4692" s="351"/>
      <c r="H4692" s="351"/>
      <c r="I4692" s="351"/>
    </row>
    <row r="4693" spans="2:9" x14ac:dyDescent="0.25">
      <c r="B4693" s="351"/>
      <c r="C4693" s="351"/>
      <c r="D4693" s="351"/>
      <c r="E4693" s="351"/>
      <c r="F4693" s="351"/>
      <c r="G4693" s="351"/>
      <c r="H4693" s="351"/>
      <c r="I4693" s="351"/>
    </row>
    <row r="4694" spans="2:9" x14ac:dyDescent="0.25">
      <c r="B4694" s="351"/>
      <c r="C4694" s="351"/>
      <c r="D4694" s="351"/>
      <c r="E4694" s="351"/>
      <c r="F4694" s="351"/>
      <c r="G4694" s="351"/>
      <c r="H4694" s="351"/>
      <c r="I4694" s="351"/>
    </row>
    <row r="4695" spans="2:9" x14ac:dyDescent="0.25">
      <c r="B4695" s="351"/>
      <c r="C4695" s="351"/>
      <c r="D4695" s="351"/>
      <c r="E4695" s="351"/>
      <c r="F4695" s="351"/>
      <c r="G4695" s="351"/>
      <c r="H4695" s="351"/>
      <c r="I4695" s="351"/>
    </row>
    <row r="4696" spans="2:9" x14ac:dyDescent="0.25">
      <c r="B4696" s="351"/>
      <c r="C4696" s="351"/>
      <c r="D4696" s="351"/>
      <c r="E4696" s="351"/>
      <c r="F4696" s="351"/>
      <c r="G4696" s="351"/>
      <c r="H4696" s="351"/>
      <c r="I4696" s="351"/>
    </row>
    <row r="4697" spans="2:9" x14ac:dyDescent="0.25">
      <c r="B4697" s="351"/>
      <c r="C4697" s="351"/>
      <c r="D4697" s="351"/>
      <c r="E4697" s="351"/>
      <c r="F4697" s="351"/>
      <c r="G4697" s="351"/>
      <c r="H4697" s="351"/>
      <c r="I4697" s="351"/>
    </row>
    <row r="4698" spans="2:9" x14ac:dyDescent="0.25">
      <c r="B4698" s="351"/>
      <c r="C4698" s="351"/>
      <c r="D4698" s="351"/>
      <c r="E4698" s="351"/>
      <c r="F4698" s="351"/>
      <c r="G4698" s="351"/>
      <c r="H4698" s="351"/>
      <c r="I4698" s="351"/>
    </row>
    <row r="4699" spans="2:9" x14ac:dyDescent="0.25">
      <c r="B4699" s="351"/>
      <c r="C4699" s="351"/>
      <c r="D4699" s="351"/>
      <c r="E4699" s="351"/>
      <c r="F4699" s="351"/>
      <c r="G4699" s="351"/>
      <c r="H4699" s="351"/>
      <c r="I4699" s="351"/>
    </row>
    <row r="4700" spans="2:9" x14ac:dyDescent="0.25">
      <c r="B4700" s="351"/>
      <c r="C4700" s="351"/>
      <c r="D4700" s="351"/>
      <c r="E4700" s="351"/>
      <c r="F4700" s="351"/>
      <c r="G4700" s="351"/>
      <c r="H4700" s="351"/>
      <c r="I4700" s="351"/>
    </row>
    <row r="4701" spans="2:9" x14ac:dyDescent="0.25">
      <c r="B4701" s="351"/>
      <c r="C4701" s="351"/>
      <c r="D4701" s="351"/>
      <c r="E4701" s="351"/>
      <c r="F4701" s="351"/>
      <c r="G4701" s="351"/>
      <c r="H4701" s="351"/>
      <c r="I4701" s="351"/>
    </row>
    <row r="4702" spans="2:9" x14ac:dyDescent="0.25">
      <c r="B4702" s="351"/>
      <c r="C4702" s="351"/>
      <c r="D4702" s="351"/>
      <c r="E4702" s="351"/>
      <c r="F4702" s="351"/>
      <c r="G4702" s="351"/>
      <c r="H4702" s="351"/>
      <c r="I4702" s="351"/>
    </row>
    <row r="4703" spans="2:9" x14ac:dyDescent="0.25">
      <c r="B4703" s="351"/>
      <c r="C4703" s="351"/>
      <c r="D4703" s="351"/>
      <c r="E4703" s="351"/>
      <c r="F4703" s="351"/>
      <c r="G4703" s="351"/>
      <c r="H4703" s="351"/>
      <c r="I4703" s="351"/>
    </row>
    <row r="4704" spans="2:9" x14ac:dyDescent="0.25">
      <c r="B4704" s="351"/>
      <c r="C4704" s="351"/>
      <c r="D4704" s="351"/>
      <c r="E4704" s="351"/>
      <c r="F4704" s="351"/>
      <c r="G4704" s="351"/>
      <c r="H4704" s="351"/>
      <c r="I4704" s="351"/>
    </row>
    <row r="4705" spans="2:9" x14ac:dyDescent="0.25">
      <c r="B4705" s="351"/>
      <c r="C4705" s="351"/>
      <c r="D4705" s="351"/>
      <c r="E4705" s="351"/>
      <c r="F4705" s="351"/>
      <c r="G4705" s="351"/>
      <c r="H4705" s="351"/>
      <c r="I4705" s="351"/>
    </row>
    <row r="4706" spans="2:9" x14ac:dyDescent="0.25">
      <c r="B4706" s="351"/>
      <c r="C4706" s="351"/>
      <c r="D4706" s="351"/>
      <c r="E4706" s="351"/>
      <c r="F4706" s="351"/>
      <c r="G4706" s="351"/>
      <c r="H4706" s="351"/>
      <c r="I4706" s="351"/>
    </row>
    <row r="4707" spans="2:9" x14ac:dyDescent="0.25">
      <c r="B4707" s="351"/>
      <c r="C4707" s="351"/>
      <c r="D4707" s="351"/>
      <c r="E4707" s="351"/>
      <c r="F4707" s="351"/>
      <c r="G4707" s="351"/>
      <c r="H4707" s="351"/>
      <c r="I4707" s="351"/>
    </row>
    <row r="4708" spans="2:9" x14ac:dyDescent="0.25">
      <c r="B4708" s="351"/>
      <c r="C4708" s="351"/>
      <c r="D4708" s="351"/>
      <c r="E4708" s="351"/>
      <c r="F4708" s="351"/>
      <c r="G4708" s="351"/>
      <c r="H4708" s="351"/>
      <c r="I4708" s="351"/>
    </row>
    <row r="4709" spans="2:9" x14ac:dyDescent="0.25">
      <c r="B4709" s="351"/>
      <c r="C4709" s="351"/>
      <c r="D4709" s="351"/>
      <c r="E4709" s="351"/>
      <c r="F4709" s="351"/>
      <c r="G4709" s="351"/>
      <c r="H4709" s="351"/>
      <c r="I4709" s="351"/>
    </row>
    <row r="4710" spans="2:9" x14ac:dyDescent="0.25">
      <c r="B4710" s="351"/>
      <c r="C4710" s="351"/>
      <c r="D4710" s="351"/>
      <c r="E4710" s="351"/>
      <c r="F4710" s="351"/>
      <c r="G4710" s="351"/>
      <c r="H4710" s="351"/>
      <c r="I4710" s="351"/>
    </row>
    <row r="4711" spans="2:9" x14ac:dyDescent="0.25">
      <c r="B4711" s="351"/>
      <c r="C4711" s="351"/>
      <c r="D4711" s="351"/>
      <c r="E4711" s="351"/>
      <c r="F4711" s="351"/>
      <c r="G4711" s="351"/>
      <c r="H4711" s="351"/>
      <c r="I4711" s="351"/>
    </row>
    <row r="4712" spans="2:9" x14ac:dyDescent="0.25">
      <c r="B4712" s="351"/>
      <c r="C4712" s="351"/>
      <c r="D4712" s="351"/>
      <c r="E4712" s="351"/>
      <c r="F4712" s="351"/>
      <c r="G4712" s="351"/>
      <c r="H4712" s="351"/>
      <c r="I4712" s="351"/>
    </row>
    <row r="4713" spans="2:9" x14ac:dyDescent="0.25">
      <c r="B4713" s="351"/>
      <c r="C4713" s="351"/>
      <c r="D4713" s="351"/>
      <c r="E4713" s="351"/>
      <c r="F4713" s="351"/>
      <c r="G4713" s="351"/>
      <c r="H4713" s="351"/>
      <c r="I4713" s="351"/>
    </row>
    <row r="4714" spans="2:9" x14ac:dyDescent="0.25">
      <c r="B4714" s="351"/>
      <c r="C4714" s="351"/>
      <c r="D4714" s="351"/>
      <c r="E4714" s="351"/>
      <c r="F4714" s="351"/>
      <c r="G4714" s="351"/>
      <c r="H4714" s="351"/>
      <c r="I4714" s="351"/>
    </row>
    <row r="4715" spans="2:9" x14ac:dyDescent="0.25">
      <c r="B4715" s="351"/>
      <c r="C4715" s="351"/>
      <c r="D4715" s="351"/>
      <c r="E4715" s="351"/>
      <c r="F4715" s="351"/>
      <c r="G4715" s="351"/>
      <c r="H4715" s="351"/>
      <c r="I4715" s="351"/>
    </row>
    <row r="4716" spans="2:9" x14ac:dyDescent="0.25">
      <c r="B4716" s="351"/>
      <c r="C4716" s="351"/>
      <c r="D4716" s="351"/>
      <c r="E4716" s="351"/>
      <c r="F4716" s="351"/>
      <c r="G4716" s="351"/>
      <c r="H4716" s="351"/>
      <c r="I4716" s="351"/>
    </row>
    <row r="4717" spans="2:9" x14ac:dyDescent="0.25">
      <c r="B4717" s="351"/>
      <c r="C4717" s="351"/>
      <c r="D4717" s="351"/>
      <c r="E4717" s="351"/>
      <c r="F4717" s="351"/>
      <c r="G4717" s="351"/>
      <c r="H4717" s="351"/>
      <c r="I4717" s="351"/>
    </row>
    <row r="4718" spans="2:9" x14ac:dyDescent="0.25">
      <c r="B4718" s="351"/>
      <c r="C4718" s="351"/>
      <c r="D4718" s="351"/>
      <c r="E4718" s="351"/>
      <c r="F4718" s="351"/>
      <c r="G4718" s="351"/>
      <c r="H4718" s="351"/>
      <c r="I4718" s="351"/>
    </row>
    <row r="4719" spans="2:9" x14ac:dyDescent="0.25">
      <c r="B4719" s="351"/>
      <c r="C4719" s="351"/>
      <c r="D4719" s="351"/>
      <c r="E4719" s="351"/>
      <c r="F4719" s="351"/>
      <c r="G4719" s="351"/>
      <c r="H4719" s="351"/>
      <c r="I4719" s="351"/>
    </row>
    <row r="4720" spans="2:9" x14ac:dyDescent="0.25">
      <c r="B4720" s="351"/>
      <c r="C4720" s="351"/>
      <c r="D4720" s="351"/>
      <c r="E4720" s="351"/>
      <c r="F4720" s="351"/>
      <c r="G4720" s="351"/>
      <c r="H4720" s="351"/>
      <c r="I4720" s="351"/>
    </row>
    <row r="4721" spans="2:9" x14ac:dyDescent="0.25">
      <c r="B4721" s="351"/>
      <c r="C4721" s="351"/>
      <c r="D4721" s="351"/>
      <c r="E4721" s="351"/>
      <c r="F4721" s="351"/>
      <c r="G4721" s="351"/>
      <c r="H4721" s="351"/>
      <c r="I4721" s="351"/>
    </row>
    <row r="4722" spans="2:9" x14ac:dyDescent="0.25">
      <c r="B4722" s="351"/>
      <c r="C4722" s="351"/>
      <c r="D4722" s="351"/>
      <c r="E4722" s="351"/>
      <c r="F4722" s="351"/>
      <c r="G4722" s="351"/>
      <c r="H4722" s="351"/>
      <c r="I4722" s="351"/>
    </row>
    <row r="4723" spans="2:9" x14ac:dyDescent="0.25">
      <c r="B4723" s="351"/>
      <c r="C4723" s="351"/>
      <c r="D4723" s="351"/>
      <c r="E4723" s="351"/>
      <c r="F4723" s="351"/>
      <c r="G4723" s="351"/>
      <c r="H4723" s="351"/>
      <c r="I4723" s="351"/>
    </row>
    <row r="4724" spans="2:9" x14ac:dyDescent="0.25">
      <c r="B4724" s="351"/>
      <c r="C4724" s="351"/>
      <c r="D4724" s="351"/>
      <c r="E4724" s="351"/>
      <c r="F4724" s="351"/>
      <c r="G4724" s="351"/>
      <c r="H4724" s="351"/>
      <c r="I4724" s="351"/>
    </row>
    <row r="4725" spans="2:9" x14ac:dyDescent="0.25">
      <c r="B4725" s="351"/>
      <c r="C4725" s="351"/>
      <c r="D4725" s="351"/>
      <c r="E4725" s="351"/>
      <c r="F4725" s="351"/>
      <c r="G4725" s="351"/>
      <c r="H4725" s="351"/>
      <c r="I4725" s="351"/>
    </row>
    <row r="4726" spans="2:9" x14ac:dyDescent="0.25">
      <c r="B4726" s="351"/>
      <c r="C4726" s="351"/>
      <c r="D4726" s="351"/>
      <c r="E4726" s="351"/>
      <c r="F4726" s="351"/>
      <c r="G4726" s="351"/>
      <c r="H4726" s="351"/>
      <c r="I4726" s="351"/>
    </row>
    <row r="4727" spans="2:9" x14ac:dyDescent="0.25">
      <c r="B4727" s="351"/>
      <c r="C4727" s="351"/>
      <c r="D4727" s="351"/>
      <c r="E4727" s="351"/>
      <c r="F4727" s="351"/>
      <c r="G4727" s="351"/>
      <c r="H4727" s="351"/>
      <c r="I4727" s="351"/>
    </row>
    <row r="4728" spans="2:9" x14ac:dyDescent="0.25">
      <c r="B4728" s="351"/>
      <c r="C4728" s="351"/>
      <c r="D4728" s="351"/>
      <c r="E4728" s="351"/>
      <c r="F4728" s="351"/>
      <c r="G4728" s="351"/>
      <c r="H4728" s="351"/>
      <c r="I4728" s="351"/>
    </row>
    <row r="4729" spans="2:9" x14ac:dyDescent="0.25">
      <c r="B4729" s="351"/>
      <c r="C4729" s="351"/>
      <c r="D4729" s="351"/>
      <c r="E4729" s="351"/>
      <c r="F4729" s="351"/>
      <c r="G4729" s="351"/>
      <c r="H4729" s="351"/>
      <c r="I4729" s="351"/>
    </row>
    <row r="4730" spans="2:9" x14ac:dyDescent="0.25">
      <c r="B4730" s="351"/>
      <c r="C4730" s="351"/>
      <c r="D4730" s="351"/>
      <c r="E4730" s="351"/>
      <c r="F4730" s="351"/>
      <c r="G4730" s="351"/>
      <c r="H4730" s="351"/>
      <c r="I4730" s="351"/>
    </row>
    <row r="4731" spans="2:9" x14ac:dyDescent="0.25">
      <c r="B4731" s="351"/>
      <c r="C4731" s="351"/>
      <c r="D4731" s="351"/>
      <c r="E4731" s="351"/>
      <c r="F4731" s="351"/>
      <c r="G4731" s="351"/>
      <c r="H4731" s="351"/>
      <c r="I4731" s="351"/>
    </row>
    <row r="4732" spans="2:9" x14ac:dyDescent="0.25">
      <c r="B4732" s="351"/>
      <c r="C4732" s="351"/>
      <c r="D4732" s="351"/>
      <c r="E4732" s="351"/>
      <c r="F4732" s="351"/>
      <c r="G4732" s="351"/>
      <c r="H4732" s="351"/>
      <c r="I4732" s="351"/>
    </row>
    <row r="4733" spans="2:9" x14ac:dyDescent="0.25">
      <c r="B4733" s="351"/>
      <c r="C4733" s="351"/>
      <c r="D4733" s="351"/>
      <c r="E4733" s="351"/>
      <c r="F4733" s="351"/>
      <c r="G4733" s="351"/>
      <c r="H4733" s="351"/>
      <c r="I4733" s="351"/>
    </row>
    <row r="4734" spans="2:9" x14ac:dyDescent="0.25">
      <c r="B4734" s="351"/>
      <c r="C4734" s="351"/>
      <c r="D4734" s="351"/>
      <c r="E4734" s="351"/>
      <c r="F4734" s="351"/>
      <c r="G4734" s="351"/>
      <c r="H4734" s="351"/>
      <c r="I4734" s="351"/>
    </row>
    <row r="4735" spans="2:9" x14ac:dyDescent="0.25">
      <c r="B4735" s="351"/>
      <c r="C4735" s="351"/>
      <c r="D4735" s="351"/>
      <c r="E4735" s="351"/>
      <c r="F4735" s="351"/>
      <c r="G4735" s="351"/>
      <c r="H4735" s="351"/>
      <c r="I4735" s="351"/>
    </row>
    <row r="4736" spans="2:9" x14ac:dyDescent="0.25">
      <c r="B4736" s="351"/>
      <c r="C4736" s="351"/>
      <c r="D4736" s="351"/>
      <c r="E4736" s="351"/>
      <c r="F4736" s="351"/>
      <c r="G4736" s="351"/>
      <c r="H4736" s="351"/>
      <c r="I4736" s="351"/>
    </row>
    <row r="4737" spans="2:9" x14ac:dyDescent="0.25">
      <c r="B4737" s="351"/>
      <c r="C4737" s="351"/>
      <c r="D4737" s="351"/>
      <c r="E4737" s="351"/>
      <c r="F4737" s="351"/>
      <c r="G4737" s="351"/>
      <c r="H4737" s="351"/>
      <c r="I4737" s="351"/>
    </row>
    <row r="4738" spans="2:9" x14ac:dyDescent="0.25">
      <c r="B4738" s="351"/>
      <c r="C4738" s="351"/>
      <c r="D4738" s="351"/>
      <c r="E4738" s="351"/>
      <c r="F4738" s="351"/>
      <c r="G4738" s="351"/>
      <c r="H4738" s="351"/>
      <c r="I4738" s="351"/>
    </row>
    <row r="4739" spans="2:9" x14ac:dyDescent="0.25">
      <c r="B4739" s="351"/>
      <c r="C4739" s="351"/>
      <c r="D4739" s="351"/>
      <c r="E4739" s="351"/>
      <c r="F4739" s="351"/>
      <c r="G4739" s="351"/>
      <c r="H4739" s="351"/>
      <c r="I4739" s="351"/>
    </row>
    <row r="4740" spans="2:9" x14ac:dyDescent="0.25">
      <c r="B4740" s="351"/>
      <c r="C4740" s="351"/>
      <c r="D4740" s="351"/>
      <c r="E4740" s="351"/>
      <c r="F4740" s="351"/>
      <c r="G4740" s="351"/>
      <c r="H4740" s="351"/>
      <c r="I4740" s="351"/>
    </row>
    <row r="4741" spans="2:9" x14ac:dyDescent="0.25">
      <c r="B4741" s="351"/>
      <c r="C4741" s="351"/>
      <c r="D4741" s="351"/>
      <c r="E4741" s="351"/>
      <c r="F4741" s="351"/>
      <c r="G4741" s="351"/>
      <c r="H4741" s="351"/>
      <c r="I4741" s="351"/>
    </row>
    <row r="4742" spans="2:9" x14ac:dyDescent="0.25">
      <c r="B4742" s="351"/>
      <c r="C4742" s="351"/>
      <c r="D4742" s="351"/>
      <c r="E4742" s="351"/>
      <c r="F4742" s="351"/>
      <c r="G4742" s="351"/>
      <c r="H4742" s="351"/>
      <c r="I4742" s="351"/>
    </row>
    <row r="4743" spans="2:9" x14ac:dyDescent="0.25">
      <c r="B4743" s="351"/>
      <c r="C4743" s="351"/>
      <c r="D4743" s="351"/>
      <c r="E4743" s="351"/>
      <c r="F4743" s="351"/>
      <c r="G4743" s="351"/>
      <c r="H4743" s="351"/>
      <c r="I4743" s="351"/>
    </row>
    <row r="4744" spans="2:9" x14ac:dyDescent="0.25">
      <c r="B4744" s="351"/>
      <c r="C4744" s="351"/>
      <c r="D4744" s="351"/>
      <c r="E4744" s="351"/>
      <c r="F4744" s="351"/>
      <c r="G4744" s="351"/>
      <c r="H4744" s="351"/>
      <c r="I4744" s="351"/>
    </row>
    <row r="4745" spans="2:9" x14ac:dyDescent="0.25">
      <c r="B4745" s="351"/>
      <c r="C4745" s="351"/>
      <c r="D4745" s="351"/>
      <c r="E4745" s="351"/>
      <c r="F4745" s="351"/>
      <c r="G4745" s="351"/>
      <c r="H4745" s="351"/>
      <c r="I4745" s="351"/>
    </row>
    <row r="4746" spans="2:9" x14ac:dyDescent="0.25">
      <c r="B4746" s="351"/>
      <c r="C4746" s="351"/>
      <c r="D4746" s="351"/>
      <c r="E4746" s="351"/>
      <c r="F4746" s="351"/>
      <c r="G4746" s="351"/>
      <c r="H4746" s="351"/>
      <c r="I4746" s="351"/>
    </row>
    <row r="4747" spans="2:9" x14ac:dyDescent="0.25">
      <c r="B4747" s="351"/>
      <c r="C4747" s="351"/>
      <c r="D4747" s="351"/>
      <c r="E4747" s="351"/>
      <c r="F4747" s="351"/>
      <c r="G4747" s="351"/>
      <c r="H4747" s="351"/>
      <c r="I4747" s="351"/>
    </row>
    <row r="4748" spans="2:9" x14ac:dyDescent="0.25">
      <c r="B4748" s="351"/>
      <c r="C4748" s="351"/>
      <c r="D4748" s="351"/>
      <c r="E4748" s="351"/>
      <c r="F4748" s="351"/>
      <c r="G4748" s="351"/>
      <c r="H4748" s="351"/>
      <c r="I4748" s="351"/>
    </row>
    <row r="4749" spans="2:9" x14ac:dyDescent="0.25">
      <c r="B4749" s="351"/>
      <c r="C4749" s="351"/>
      <c r="D4749" s="351"/>
      <c r="E4749" s="351"/>
      <c r="F4749" s="351"/>
      <c r="G4749" s="351"/>
      <c r="H4749" s="351"/>
      <c r="I4749" s="351"/>
    </row>
    <row r="4750" spans="2:9" x14ac:dyDescent="0.25">
      <c r="B4750" s="351"/>
      <c r="C4750" s="351"/>
      <c r="D4750" s="351"/>
      <c r="E4750" s="351"/>
      <c r="F4750" s="351"/>
      <c r="G4750" s="351"/>
      <c r="H4750" s="351"/>
      <c r="I4750" s="351"/>
    </row>
    <row r="4751" spans="2:9" x14ac:dyDescent="0.25">
      <c r="B4751" s="351"/>
      <c r="C4751" s="351"/>
      <c r="D4751" s="351"/>
      <c r="E4751" s="351"/>
      <c r="F4751" s="351"/>
      <c r="G4751" s="351"/>
      <c r="H4751" s="351"/>
      <c r="I4751" s="351"/>
    </row>
    <row r="4752" spans="2:9" x14ac:dyDescent="0.25">
      <c r="B4752" s="351"/>
      <c r="C4752" s="351"/>
      <c r="D4752" s="351"/>
      <c r="E4752" s="351"/>
      <c r="F4752" s="351"/>
      <c r="G4752" s="351"/>
      <c r="H4752" s="351"/>
      <c r="I4752" s="351"/>
    </row>
    <row r="4753" spans="2:9" x14ac:dyDescent="0.25">
      <c r="B4753" s="351"/>
      <c r="C4753" s="351"/>
      <c r="D4753" s="351"/>
      <c r="E4753" s="351"/>
      <c r="F4753" s="351"/>
      <c r="G4753" s="351"/>
      <c r="H4753" s="351"/>
      <c r="I4753" s="351"/>
    </row>
    <row r="4754" spans="2:9" x14ac:dyDescent="0.25">
      <c r="B4754" s="351"/>
      <c r="C4754" s="351"/>
      <c r="D4754" s="351"/>
      <c r="E4754" s="351"/>
      <c r="F4754" s="351"/>
      <c r="G4754" s="351"/>
      <c r="H4754" s="351"/>
      <c r="I4754" s="351"/>
    </row>
    <row r="4755" spans="2:9" x14ac:dyDescent="0.25">
      <c r="B4755" s="351"/>
      <c r="C4755" s="351"/>
      <c r="D4755" s="351"/>
      <c r="E4755" s="351"/>
      <c r="F4755" s="351"/>
      <c r="G4755" s="351"/>
      <c r="H4755" s="351"/>
      <c r="I4755" s="351"/>
    </row>
    <row r="4756" spans="2:9" x14ac:dyDescent="0.25">
      <c r="B4756" s="351"/>
      <c r="C4756" s="351"/>
      <c r="D4756" s="351"/>
      <c r="E4756" s="351"/>
      <c r="F4756" s="351"/>
      <c r="G4756" s="351"/>
      <c r="H4756" s="351"/>
      <c r="I4756" s="351"/>
    </row>
    <row r="4757" spans="2:9" x14ac:dyDescent="0.25">
      <c r="B4757" s="351"/>
      <c r="C4757" s="351"/>
      <c r="D4757" s="351"/>
      <c r="E4757" s="351"/>
      <c r="F4757" s="351"/>
      <c r="G4757" s="351"/>
      <c r="H4757" s="351"/>
      <c r="I4757" s="351"/>
    </row>
    <row r="4758" spans="2:9" x14ac:dyDescent="0.25">
      <c r="B4758" s="351"/>
      <c r="C4758" s="351"/>
      <c r="D4758" s="351"/>
      <c r="E4758" s="351"/>
      <c r="F4758" s="351"/>
      <c r="G4758" s="351"/>
      <c r="H4758" s="351"/>
      <c r="I4758" s="351"/>
    </row>
    <row r="4759" spans="2:9" x14ac:dyDescent="0.25">
      <c r="B4759" s="351"/>
      <c r="C4759" s="351"/>
      <c r="D4759" s="351"/>
      <c r="E4759" s="351"/>
      <c r="F4759" s="351"/>
      <c r="G4759" s="351"/>
      <c r="H4759" s="351"/>
      <c r="I4759" s="351"/>
    </row>
    <row r="4760" spans="2:9" x14ac:dyDescent="0.25">
      <c r="B4760" s="351"/>
      <c r="C4760" s="351"/>
      <c r="D4760" s="351"/>
      <c r="E4760" s="351"/>
      <c r="F4760" s="351"/>
      <c r="G4760" s="351"/>
      <c r="H4760" s="351"/>
      <c r="I4760" s="351"/>
    </row>
    <row r="4761" spans="2:9" x14ac:dyDescent="0.25">
      <c r="B4761" s="351"/>
      <c r="C4761" s="351"/>
      <c r="D4761" s="351"/>
      <c r="E4761" s="351"/>
      <c r="F4761" s="351"/>
      <c r="G4761" s="351"/>
      <c r="H4761" s="351"/>
      <c r="I4761" s="351"/>
    </row>
    <row r="4762" spans="2:9" x14ac:dyDescent="0.25">
      <c r="B4762" s="351"/>
      <c r="C4762" s="351"/>
      <c r="D4762" s="351"/>
      <c r="E4762" s="351"/>
      <c r="F4762" s="351"/>
      <c r="G4762" s="351"/>
      <c r="H4762" s="351"/>
      <c r="I4762" s="351"/>
    </row>
    <row r="4763" spans="2:9" x14ac:dyDescent="0.25">
      <c r="B4763" s="351"/>
      <c r="C4763" s="351"/>
      <c r="D4763" s="351"/>
      <c r="E4763" s="351"/>
      <c r="F4763" s="351"/>
      <c r="G4763" s="351"/>
      <c r="H4763" s="351"/>
      <c r="I4763" s="351"/>
    </row>
    <row r="4764" spans="2:9" x14ac:dyDescent="0.25">
      <c r="B4764" s="351"/>
      <c r="C4764" s="351"/>
      <c r="D4764" s="351"/>
      <c r="E4764" s="351"/>
      <c r="F4764" s="351"/>
      <c r="G4764" s="351"/>
      <c r="H4764" s="351"/>
      <c r="I4764" s="351"/>
    </row>
    <row r="4765" spans="2:9" x14ac:dyDescent="0.25">
      <c r="B4765" s="351"/>
      <c r="C4765" s="351"/>
      <c r="D4765" s="351"/>
      <c r="E4765" s="351"/>
      <c r="F4765" s="351"/>
      <c r="G4765" s="351"/>
      <c r="H4765" s="351"/>
      <c r="I4765" s="351"/>
    </row>
    <row r="4766" spans="2:9" x14ac:dyDescent="0.25">
      <c r="B4766" s="351"/>
      <c r="C4766" s="351"/>
      <c r="D4766" s="351"/>
      <c r="E4766" s="351"/>
      <c r="F4766" s="351"/>
      <c r="G4766" s="351"/>
      <c r="H4766" s="351"/>
      <c r="I4766" s="351"/>
    </row>
    <row r="4767" spans="2:9" x14ac:dyDescent="0.25">
      <c r="B4767" s="351"/>
      <c r="C4767" s="351"/>
      <c r="D4767" s="351"/>
      <c r="E4767" s="351"/>
      <c r="F4767" s="351"/>
      <c r="G4767" s="351"/>
      <c r="H4767" s="351"/>
      <c r="I4767" s="351"/>
    </row>
    <row r="4768" spans="2:9" x14ac:dyDescent="0.25">
      <c r="B4768" s="351"/>
      <c r="C4768" s="351"/>
      <c r="D4768" s="351"/>
      <c r="E4768" s="351"/>
      <c r="F4768" s="351"/>
      <c r="G4768" s="351"/>
      <c r="H4768" s="351"/>
      <c r="I4768" s="351"/>
    </row>
    <row r="4769" spans="2:9" x14ac:dyDescent="0.25">
      <c r="B4769" s="351"/>
      <c r="C4769" s="351"/>
      <c r="D4769" s="351"/>
      <c r="E4769" s="351"/>
      <c r="F4769" s="351"/>
      <c r="G4769" s="351"/>
      <c r="H4769" s="351"/>
      <c r="I4769" s="351"/>
    </row>
    <row r="4770" spans="2:9" x14ac:dyDescent="0.25">
      <c r="B4770" s="351"/>
      <c r="C4770" s="351"/>
      <c r="D4770" s="351"/>
      <c r="E4770" s="351"/>
      <c r="F4770" s="351"/>
      <c r="G4770" s="351"/>
      <c r="H4770" s="351"/>
      <c r="I4770" s="351"/>
    </row>
    <row r="4771" spans="2:9" x14ac:dyDescent="0.25">
      <c r="B4771" s="351"/>
      <c r="C4771" s="351"/>
      <c r="D4771" s="351"/>
      <c r="E4771" s="351"/>
      <c r="F4771" s="351"/>
      <c r="G4771" s="351"/>
      <c r="H4771" s="351"/>
      <c r="I4771" s="351"/>
    </row>
    <row r="4772" spans="2:9" x14ac:dyDescent="0.25">
      <c r="B4772" s="351"/>
      <c r="C4772" s="351"/>
      <c r="D4772" s="351"/>
      <c r="E4772" s="351"/>
      <c r="F4772" s="351"/>
      <c r="G4772" s="351"/>
      <c r="H4772" s="351"/>
      <c r="I4772" s="351"/>
    </row>
    <row r="4773" spans="2:9" x14ac:dyDescent="0.25">
      <c r="B4773" s="351"/>
      <c r="C4773" s="351"/>
      <c r="D4773" s="351"/>
      <c r="E4773" s="351"/>
      <c r="F4773" s="351"/>
      <c r="G4773" s="351"/>
      <c r="H4773" s="351"/>
      <c r="I4773" s="351"/>
    </row>
    <row r="4774" spans="2:9" x14ac:dyDescent="0.25">
      <c r="B4774" s="351"/>
      <c r="C4774" s="351"/>
      <c r="D4774" s="351"/>
      <c r="E4774" s="351"/>
      <c r="F4774" s="351"/>
      <c r="G4774" s="351"/>
      <c r="H4774" s="351"/>
      <c r="I4774" s="351"/>
    </row>
    <row r="4775" spans="2:9" x14ac:dyDescent="0.25">
      <c r="B4775" s="351"/>
      <c r="C4775" s="351"/>
      <c r="D4775" s="351"/>
      <c r="E4775" s="351"/>
      <c r="F4775" s="351"/>
      <c r="G4775" s="351"/>
      <c r="H4775" s="351"/>
      <c r="I4775" s="351"/>
    </row>
    <row r="4776" spans="2:9" x14ac:dyDescent="0.25">
      <c r="B4776" s="351"/>
      <c r="C4776" s="351"/>
      <c r="D4776" s="351"/>
      <c r="E4776" s="351"/>
      <c r="F4776" s="351"/>
      <c r="G4776" s="351"/>
      <c r="H4776" s="351"/>
      <c r="I4776" s="351"/>
    </row>
    <row r="4777" spans="2:9" x14ac:dyDescent="0.25">
      <c r="B4777" s="351"/>
      <c r="C4777" s="351"/>
      <c r="D4777" s="351"/>
      <c r="E4777" s="351"/>
      <c r="F4777" s="351"/>
      <c r="G4777" s="351"/>
      <c r="H4777" s="351"/>
      <c r="I4777" s="351"/>
    </row>
    <row r="4778" spans="2:9" x14ac:dyDescent="0.25">
      <c r="B4778" s="351"/>
      <c r="C4778" s="351"/>
      <c r="D4778" s="351"/>
      <c r="E4778" s="351"/>
      <c r="F4778" s="351"/>
      <c r="G4778" s="351"/>
      <c r="H4778" s="351"/>
      <c r="I4778" s="351"/>
    </row>
    <row r="4779" spans="2:9" x14ac:dyDescent="0.25">
      <c r="B4779" s="351"/>
      <c r="C4779" s="351"/>
      <c r="D4779" s="351"/>
      <c r="E4779" s="351"/>
      <c r="F4779" s="351"/>
      <c r="G4779" s="351"/>
      <c r="H4779" s="351"/>
      <c r="I4779" s="351"/>
    </row>
    <row r="4780" spans="2:9" x14ac:dyDescent="0.25">
      <c r="B4780" s="351"/>
      <c r="C4780" s="351"/>
      <c r="D4780" s="351"/>
      <c r="E4780" s="351"/>
      <c r="F4780" s="351"/>
      <c r="G4780" s="351"/>
      <c r="H4780" s="351"/>
      <c r="I4780" s="351"/>
    </row>
    <row r="4781" spans="2:9" x14ac:dyDescent="0.25">
      <c r="B4781" s="351"/>
      <c r="C4781" s="351"/>
      <c r="D4781" s="351"/>
      <c r="E4781" s="351"/>
      <c r="F4781" s="351"/>
      <c r="G4781" s="351"/>
      <c r="H4781" s="351"/>
      <c r="I4781" s="351"/>
    </row>
    <row r="4782" spans="2:9" x14ac:dyDescent="0.25">
      <c r="B4782" s="351"/>
      <c r="C4782" s="351"/>
      <c r="D4782" s="351"/>
      <c r="E4782" s="351"/>
      <c r="F4782" s="351"/>
      <c r="G4782" s="351"/>
      <c r="H4782" s="351"/>
      <c r="I4782" s="351"/>
    </row>
    <row r="4783" spans="2:9" x14ac:dyDescent="0.25">
      <c r="B4783" s="351"/>
      <c r="C4783" s="351"/>
      <c r="D4783" s="351"/>
      <c r="E4783" s="351"/>
      <c r="F4783" s="351"/>
      <c r="G4783" s="351"/>
      <c r="H4783" s="351"/>
      <c r="I4783" s="351"/>
    </row>
    <row r="4784" spans="2:9" x14ac:dyDescent="0.25">
      <c r="B4784" s="351"/>
      <c r="C4784" s="351"/>
      <c r="D4784" s="351"/>
      <c r="E4784" s="351"/>
      <c r="F4784" s="351"/>
      <c r="G4784" s="351"/>
      <c r="H4784" s="351"/>
      <c r="I4784" s="351"/>
    </row>
    <row r="4785" spans="2:9" x14ac:dyDescent="0.25">
      <c r="B4785" s="351"/>
      <c r="C4785" s="351"/>
      <c r="D4785" s="351"/>
      <c r="E4785" s="351"/>
      <c r="F4785" s="351"/>
      <c r="G4785" s="351"/>
      <c r="H4785" s="351"/>
      <c r="I4785" s="351"/>
    </row>
    <row r="4786" spans="2:9" x14ac:dyDescent="0.25">
      <c r="B4786" s="351"/>
      <c r="C4786" s="351"/>
      <c r="D4786" s="351"/>
      <c r="E4786" s="351"/>
      <c r="F4786" s="351"/>
      <c r="G4786" s="351"/>
      <c r="H4786" s="351"/>
      <c r="I4786" s="351"/>
    </row>
    <row r="4787" spans="2:9" x14ac:dyDescent="0.25">
      <c r="B4787" s="351"/>
      <c r="C4787" s="351"/>
      <c r="D4787" s="351"/>
      <c r="E4787" s="351"/>
      <c r="F4787" s="351"/>
      <c r="G4787" s="351"/>
      <c r="H4787" s="351"/>
      <c r="I4787" s="351"/>
    </row>
    <row r="4788" spans="2:9" x14ac:dyDescent="0.25">
      <c r="B4788" s="351"/>
      <c r="C4788" s="351"/>
      <c r="D4788" s="351"/>
      <c r="E4788" s="351"/>
      <c r="F4788" s="351"/>
      <c r="G4788" s="351"/>
      <c r="H4788" s="351"/>
      <c r="I4788" s="351"/>
    </row>
    <row r="4789" spans="2:9" x14ac:dyDescent="0.25">
      <c r="B4789" s="351"/>
      <c r="C4789" s="351"/>
      <c r="D4789" s="351"/>
      <c r="E4789" s="351"/>
      <c r="F4789" s="351"/>
      <c r="G4789" s="351"/>
      <c r="H4789" s="351"/>
      <c r="I4789" s="351"/>
    </row>
    <row r="4790" spans="2:9" x14ac:dyDescent="0.25">
      <c r="B4790" s="351"/>
      <c r="C4790" s="351"/>
      <c r="D4790" s="351"/>
      <c r="E4790" s="351"/>
      <c r="F4790" s="351"/>
      <c r="G4790" s="351"/>
      <c r="H4790" s="351"/>
      <c r="I4790" s="351"/>
    </row>
    <row r="4791" spans="2:9" x14ac:dyDescent="0.25">
      <c r="B4791" s="351"/>
      <c r="C4791" s="351"/>
      <c r="D4791" s="351"/>
      <c r="E4791" s="351"/>
      <c r="F4791" s="351"/>
      <c r="G4791" s="351"/>
      <c r="H4791" s="351"/>
      <c r="I4791" s="351"/>
    </row>
    <row r="4792" spans="2:9" x14ac:dyDescent="0.25">
      <c r="B4792" s="351"/>
      <c r="C4792" s="351"/>
      <c r="D4792" s="351"/>
      <c r="E4792" s="351"/>
      <c r="F4792" s="351"/>
      <c r="G4792" s="351"/>
      <c r="H4792" s="351"/>
      <c r="I4792" s="351"/>
    </row>
    <row r="4793" spans="2:9" x14ac:dyDescent="0.25">
      <c r="B4793" s="351"/>
      <c r="C4793" s="351"/>
      <c r="D4793" s="351"/>
      <c r="E4793" s="351"/>
      <c r="F4793" s="351"/>
      <c r="G4793" s="351"/>
      <c r="H4793" s="351"/>
      <c r="I4793" s="351"/>
    </row>
    <row r="4794" spans="2:9" x14ac:dyDescent="0.25">
      <c r="B4794" s="351"/>
      <c r="C4794" s="351"/>
      <c r="D4794" s="351"/>
      <c r="E4794" s="351"/>
      <c r="F4794" s="351"/>
      <c r="G4794" s="351"/>
      <c r="H4794" s="351"/>
      <c r="I4794" s="351"/>
    </row>
    <row r="4795" spans="2:9" x14ac:dyDescent="0.25">
      <c r="B4795" s="351"/>
      <c r="C4795" s="351"/>
      <c r="D4795" s="351"/>
      <c r="E4795" s="351"/>
      <c r="F4795" s="351"/>
      <c r="G4795" s="351"/>
      <c r="H4795" s="351"/>
      <c r="I4795" s="351"/>
    </row>
    <row r="4796" spans="2:9" x14ac:dyDescent="0.25">
      <c r="B4796" s="351"/>
      <c r="C4796" s="351"/>
      <c r="D4796" s="351"/>
      <c r="E4796" s="351"/>
      <c r="F4796" s="351"/>
      <c r="G4796" s="351"/>
      <c r="H4796" s="351"/>
      <c r="I4796" s="351"/>
    </row>
    <row r="4797" spans="2:9" x14ac:dyDescent="0.25">
      <c r="B4797" s="351"/>
      <c r="C4797" s="351"/>
      <c r="D4797" s="351"/>
      <c r="E4797" s="351"/>
      <c r="F4797" s="351"/>
      <c r="G4797" s="351"/>
      <c r="H4797" s="351"/>
      <c r="I4797" s="351"/>
    </row>
    <row r="4798" spans="2:9" x14ac:dyDescent="0.25">
      <c r="B4798" s="351"/>
      <c r="C4798" s="351"/>
      <c r="D4798" s="351"/>
      <c r="E4798" s="351"/>
      <c r="F4798" s="351"/>
      <c r="G4798" s="351"/>
      <c r="H4798" s="351"/>
      <c r="I4798" s="351"/>
    </row>
    <row r="4799" spans="2:9" x14ac:dyDescent="0.25">
      <c r="B4799" s="351"/>
      <c r="C4799" s="351"/>
      <c r="D4799" s="351"/>
      <c r="E4799" s="351"/>
      <c r="F4799" s="351"/>
      <c r="G4799" s="351"/>
      <c r="H4799" s="351"/>
      <c r="I4799" s="351"/>
    </row>
    <row r="4800" spans="2:9" x14ac:dyDescent="0.25">
      <c r="B4800" s="351"/>
      <c r="C4800" s="351"/>
      <c r="D4800" s="351"/>
      <c r="E4800" s="351"/>
      <c r="F4800" s="351"/>
      <c r="G4800" s="351"/>
      <c r="H4800" s="351"/>
      <c r="I4800" s="351"/>
    </row>
    <row r="4801" spans="2:9" x14ac:dyDescent="0.25">
      <c r="B4801" s="351"/>
      <c r="C4801" s="351"/>
      <c r="D4801" s="351"/>
      <c r="E4801" s="351"/>
      <c r="F4801" s="351"/>
      <c r="G4801" s="351"/>
      <c r="H4801" s="351"/>
      <c r="I4801" s="351"/>
    </row>
    <row r="4802" spans="2:9" x14ac:dyDescent="0.25">
      <c r="B4802" s="351"/>
      <c r="C4802" s="351"/>
      <c r="D4802" s="351"/>
      <c r="E4802" s="351"/>
      <c r="F4802" s="351"/>
      <c r="G4802" s="351"/>
      <c r="H4802" s="351"/>
      <c r="I4802" s="351"/>
    </row>
    <row r="4803" spans="2:9" x14ac:dyDescent="0.25">
      <c r="B4803" s="351"/>
      <c r="C4803" s="351"/>
      <c r="D4803" s="351"/>
      <c r="E4803" s="351"/>
      <c r="F4803" s="351"/>
      <c r="G4803" s="351"/>
      <c r="H4803" s="351"/>
      <c r="I4803" s="351"/>
    </row>
    <row r="4804" spans="2:9" x14ac:dyDescent="0.25">
      <c r="B4804" s="351"/>
      <c r="C4804" s="351"/>
      <c r="D4804" s="351"/>
      <c r="E4804" s="351"/>
      <c r="F4804" s="351"/>
      <c r="G4804" s="351"/>
      <c r="H4804" s="351"/>
      <c r="I4804" s="351"/>
    </row>
    <row r="4805" spans="2:9" x14ac:dyDescent="0.25">
      <c r="B4805" s="351"/>
      <c r="C4805" s="351"/>
      <c r="D4805" s="351"/>
      <c r="E4805" s="351"/>
      <c r="F4805" s="351"/>
      <c r="G4805" s="351"/>
      <c r="H4805" s="351"/>
      <c r="I4805" s="351"/>
    </row>
    <row r="4806" spans="2:9" x14ac:dyDescent="0.25">
      <c r="B4806" s="351"/>
      <c r="C4806" s="351"/>
      <c r="D4806" s="351"/>
      <c r="E4806" s="351"/>
      <c r="F4806" s="351"/>
      <c r="G4806" s="351"/>
      <c r="H4806" s="351"/>
      <c r="I4806" s="351"/>
    </row>
    <row r="4807" spans="2:9" x14ac:dyDescent="0.25">
      <c r="B4807" s="351"/>
      <c r="C4807" s="351"/>
      <c r="D4807" s="351"/>
      <c r="E4807" s="351"/>
      <c r="F4807" s="351"/>
      <c r="G4807" s="351"/>
      <c r="H4807" s="351"/>
      <c r="I4807" s="351"/>
    </row>
    <row r="4808" spans="2:9" x14ac:dyDescent="0.25">
      <c r="B4808" s="351"/>
      <c r="C4808" s="351"/>
      <c r="D4808" s="351"/>
      <c r="E4808" s="351"/>
      <c r="F4808" s="351"/>
      <c r="G4808" s="351"/>
      <c r="H4808" s="351"/>
      <c r="I4808" s="351"/>
    </row>
    <row r="4809" spans="2:9" x14ac:dyDescent="0.25">
      <c r="B4809" s="351"/>
      <c r="C4809" s="351"/>
      <c r="D4809" s="351"/>
      <c r="E4809" s="351"/>
      <c r="F4809" s="351"/>
      <c r="G4809" s="351"/>
      <c r="H4809" s="351"/>
      <c r="I4809" s="351"/>
    </row>
    <row r="4810" spans="2:9" x14ac:dyDescent="0.25">
      <c r="B4810" s="351"/>
      <c r="C4810" s="351"/>
      <c r="D4810" s="351"/>
      <c r="E4810" s="351"/>
      <c r="F4810" s="351"/>
      <c r="G4810" s="351"/>
      <c r="H4810" s="351"/>
      <c r="I4810" s="351"/>
    </row>
    <row r="4811" spans="2:9" x14ac:dyDescent="0.25">
      <c r="B4811" s="351"/>
      <c r="C4811" s="351"/>
      <c r="D4811" s="351"/>
      <c r="E4811" s="351"/>
      <c r="F4811" s="351"/>
      <c r="G4811" s="351"/>
      <c r="H4811" s="351"/>
      <c r="I4811" s="351"/>
    </row>
    <row r="4812" spans="2:9" x14ac:dyDescent="0.25">
      <c r="B4812" s="351"/>
      <c r="C4812" s="351"/>
      <c r="D4812" s="351"/>
      <c r="E4812" s="351"/>
      <c r="F4812" s="351"/>
      <c r="G4812" s="351"/>
      <c r="H4812" s="351"/>
      <c r="I4812" s="351"/>
    </row>
    <row r="4813" spans="2:9" x14ac:dyDescent="0.25">
      <c r="B4813" s="351"/>
      <c r="C4813" s="351"/>
      <c r="D4813" s="351"/>
      <c r="E4813" s="351"/>
      <c r="F4813" s="351"/>
      <c r="G4813" s="351"/>
      <c r="H4813" s="351"/>
      <c r="I4813" s="351"/>
    </row>
    <row r="4814" spans="2:9" x14ac:dyDescent="0.25">
      <c r="B4814" s="351"/>
      <c r="C4814" s="351"/>
      <c r="D4814" s="351"/>
      <c r="E4814" s="351"/>
      <c r="F4814" s="351"/>
      <c r="G4814" s="351"/>
      <c r="H4814" s="351"/>
      <c r="I4814" s="351"/>
    </row>
    <row r="4815" spans="2:9" x14ac:dyDescent="0.25">
      <c r="B4815" s="351"/>
      <c r="C4815" s="351"/>
      <c r="D4815" s="351"/>
      <c r="E4815" s="351"/>
      <c r="F4815" s="351"/>
      <c r="G4815" s="351"/>
      <c r="H4815" s="351"/>
      <c r="I4815" s="351"/>
    </row>
    <row r="4816" spans="2:9" x14ac:dyDescent="0.25">
      <c r="B4816" s="351"/>
      <c r="C4816" s="351"/>
      <c r="D4816" s="351"/>
      <c r="E4816" s="351"/>
      <c r="F4816" s="351"/>
      <c r="G4816" s="351"/>
      <c r="H4816" s="351"/>
      <c r="I4816" s="351"/>
    </row>
    <row r="4817" spans="2:9" x14ac:dyDescent="0.25">
      <c r="B4817" s="351"/>
      <c r="C4817" s="351"/>
      <c r="D4817" s="351"/>
      <c r="E4817" s="351"/>
      <c r="F4817" s="351"/>
      <c r="G4817" s="351"/>
      <c r="H4817" s="351"/>
      <c r="I4817" s="351"/>
    </row>
    <row r="4818" spans="2:9" x14ac:dyDescent="0.25">
      <c r="B4818" s="351"/>
      <c r="C4818" s="351"/>
      <c r="D4818" s="351"/>
      <c r="E4818" s="351"/>
      <c r="F4818" s="351"/>
      <c r="G4818" s="351"/>
      <c r="H4818" s="351"/>
      <c r="I4818" s="351"/>
    </row>
    <row r="4819" spans="2:9" x14ac:dyDescent="0.25">
      <c r="B4819" s="351"/>
      <c r="C4819" s="351"/>
      <c r="D4819" s="351"/>
      <c r="E4819" s="351"/>
      <c r="F4819" s="351"/>
      <c r="G4819" s="351"/>
      <c r="H4819" s="351"/>
      <c r="I4819" s="351"/>
    </row>
    <row r="4820" spans="2:9" x14ac:dyDescent="0.25">
      <c r="B4820" s="351"/>
      <c r="C4820" s="351"/>
      <c r="D4820" s="351"/>
      <c r="E4820" s="351"/>
      <c r="F4820" s="351"/>
      <c r="G4820" s="351"/>
      <c r="H4820" s="351"/>
      <c r="I4820" s="351"/>
    </row>
    <row r="4821" spans="2:9" x14ac:dyDescent="0.25">
      <c r="B4821" s="351"/>
      <c r="C4821" s="351"/>
      <c r="D4821" s="351"/>
      <c r="E4821" s="351"/>
      <c r="F4821" s="351"/>
      <c r="G4821" s="351"/>
      <c r="H4821" s="351"/>
      <c r="I4821" s="351"/>
    </row>
    <row r="4822" spans="2:9" x14ac:dyDescent="0.25">
      <c r="B4822" s="351"/>
      <c r="C4822" s="351"/>
      <c r="D4822" s="351"/>
      <c r="E4822" s="351"/>
      <c r="F4822" s="351"/>
      <c r="G4822" s="351"/>
      <c r="H4822" s="351"/>
      <c r="I4822" s="351"/>
    </row>
    <row r="4823" spans="2:9" x14ac:dyDescent="0.25">
      <c r="B4823" s="351"/>
      <c r="C4823" s="351"/>
      <c r="D4823" s="351"/>
      <c r="E4823" s="351"/>
      <c r="F4823" s="351"/>
      <c r="G4823" s="351"/>
      <c r="H4823" s="351"/>
      <c r="I4823" s="351"/>
    </row>
    <row r="4824" spans="2:9" x14ac:dyDescent="0.25">
      <c r="B4824" s="351"/>
      <c r="C4824" s="351"/>
      <c r="D4824" s="351"/>
      <c r="E4824" s="351"/>
      <c r="F4824" s="351"/>
      <c r="G4824" s="351"/>
      <c r="H4824" s="351"/>
      <c r="I4824" s="351"/>
    </row>
    <row r="4825" spans="2:9" x14ac:dyDescent="0.25">
      <c r="B4825" s="351"/>
      <c r="C4825" s="351"/>
      <c r="D4825" s="351"/>
      <c r="E4825" s="351"/>
      <c r="F4825" s="351"/>
      <c r="G4825" s="351"/>
      <c r="H4825" s="351"/>
      <c r="I4825" s="351"/>
    </row>
    <row r="4826" spans="2:9" x14ac:dyDescent="0.25">
      <c r="B4826" s="351"/>
      <c r="C4826" s="351"/>
      <c r="D4826" s="351"/>
      <c r="E4826" s="351"/>
      <c r="F4826" s="351"/>
      <c r="G4826" s="351"/>
      <c r="H4826" s="351"/>
      <c r="I4826" s="351"/>
    </row>
    <row r="4827" spans="2:9" x14ac:dyDescent="0.25">
      <c r="B4827" s="351"/>
      <c r="C4827" s="351"/>
      <c r="D4827" s="351"/>
      <c r="E4827" s="351"/>
      <c r="F4827" s="351"/>
      <c r="G4827" s="351"/>
      <c r="H4827" s="351"/>
      <c r="I4827" s="351"/>
    </row>
    <row r="4828" spans="2:9" x14ac:dyDescent="0.25">
      <c r="B4828" s="351"/>
      <c r="C4828" s="351"/>
      <c r="D4828" s="351"/>
      <c r="E4828" s="351"/>
      <c r="F4828" s="351"/>
      <c r="G4828" s="351"/>
      <c r="H4828" s="351"/>
      <c r="I4828" s="351"/>
    </row>
    <row r="4829" spans="2:9" x14ac:dyDescent="0.25">
      <c r="B4829" s="351"/>
      <c r="C4829" s="351"/>
      <c r="D4829" s="351"/>
      <c r="E4829" s="351"/>
      <c r="F4829" s="351"/>
      <c r="G4829" s="351"/>
      <c r="H4829" s="351"/>
      <c r="I4829" s="351"/>
    </row>
    <row r="4830" spans="2:9" x14ac:dyDescent="0.25">
      <c r="B4830" s="351"/>
      <c r="C4830" s="351"/>
      <c r="D4830" s="351"/>
      <c r="E4830" s="351"/>
      <c r="F4830" s="351"/>
      <c r="G4830" s="351"/>
      <c r="H4830" s="351"/>
      <c r="I4830" s="351"/>
    </row>
    <row r="4831" spans="2:9" x14ac:dyDescent="0.25">
      <c r="B4831" s="351"/>
      <c r="C4831" s="351"/>
      <c r="D4831" s="351"/>
      <c r="E4831" s="351"/>
      <c r="F4831" s="351"/>
      <c r="G4831" s="351"/>
      <c r="H4831" s="351"/>
      <c r="I4831" s="351"/>
    </row>
    <row r="4832" spans="2:9" x14ac:dyDescent="0.25">
      <c r="B4832" s="351"/>
      <c r="C4832" s="351"/>
      <c r="D4832" s="351"/>
      <c r="E4832" s="351"/>
      <c r="F4832" s="351"/>
      <c r="G4832" s="351"/>
      <c r="H4832" s="351"/>
      <c r="I4832" s="351"/>
    </row>
    <row r="4833" spans="2:9" x14ac:dyDescent="0.25">
      <c r="B4833" s="351"/>
      <c r="C4833" s="351"/>
      <c r="D4833" s="351"/>
      <c r="E4833" s="351"/>
      <c r="F4833" s="351"/>
      <c r="G4833" s="351"/>
      <c r="H4833" s="351"/>
      <c r="I4833" s="351"/>
    </row>
    <row r="4834" spans="2:9" x14ac:dyDescent="0.25">
      <c r="B4834" s="351"/>
      <c r="C4834" s="351"/>
      <c r="D4834" s="351"/>
      <c r="E4834" s="351"/>
      <c r="F4834" s="351"/>
      <c r="G4834" s="351"/>
      <c r="H4834" s="351"/>
      <c r="I4834" s="351"/>
    </row>
    <row r="4835" spans="2:9" x14ac:dyDescent="0.25">
      <c r="B4835" s="351"/>
      <c r="C4835" s="351"/>
      <c r="D4835" s="351"/>
      <c r="E4835" s="351"/>
      <c r="F4835" s="351"/>
      <c r="G4835" s="351"/>
      <c r="H4835" s="351"/>
      <c r="I4835" s="351"/>
    </row>
    <row r="4836" spans="2:9" x14ac:dyDescent="0.25">
      <c r="B4836" s="351"/>
      <c r="C4836" s="351"/>
      <c r="D4836" s="351"/>
      <c r="E4836" s="351"/>
      <c r="F4836" s="351"/>
      <c r="G4836" s="351"/>
      <c r="H4836" s="351"/>
      <c r="I4836" s="351"/>
    </row>
    <row r="4837" spans="2:9" x14ac:dyDescent="0.25">
      <c r="B4837" s="351"/>
      <c r="C4837" s="351"/>
      <c r="D4837" s="351"/>
      <c r="E4837" s="351"/>
      <c r="F4837" s="351"/>
      <c r="G4837" s="351"/>
      <c r="H4837" s="351"/>
      <c r="I4837" s="351"/>
    </row>
    <row r="4838" spans="2:9" x14ac:dyDescent="0.25">
      <c r="B4838" s="351"/>
      <c r="C4838" s="351"/>
      <c r="D4838" s="351"/>
      <c r="E4838" s="351"/>
      <c r="F4838" s="351"/>
      <c r="G4838" s="351"/>
      <c r="H4838" s="351"/>
      <c r="I4838" s="351"/>
    </row>
    <row r="4839" spans="2:9" x14ac:dyDescent="0.25">
      <c r="B4839" s="351"/>
      <c r="C4839" s="351"/>
      <c r="D4839" s="351"/>
      <c r="E4839" s="351"/>
      <c r="F4839" s="351"/>
      <c r="G4839" s="351"/>
      <c r="H4839" s="351"/>
      <c r="I4839" s="351"/>
    </row>
    <row r="4840" spans="2:9" x14ac:dyDescent="0.25">
      <c r="B4840" s="351"/>
      <c r="C4840" s="351"/>
      <c r="D4840" s="351"/>
      <c r="E4840" s="351"/>
      <c r="F4840" s="351"/>
      <c r="G4840" s="351"/>
      <c r="H4840" s="351"/>
      <c r="I4840" s="351"/>
    </row>
    <row r="4841" spans="2:9" x14ac:dyDescent="0.25">
      <c r="B4841" s="351"/>
      <c r="C4841" s="351"/>
      <c r="D4841" s="351"/>
      <c r="E4841" s="351"/>
      <c r="F4841" s="351"/>
      <c r="G4841" s="351"/>
      <c r="H4841" s="351"/>
      <c r="I4841" s="351"/>
    </row>
    <row r="4842" spans="2:9" x14ac:dyDescent="0.25">
      <c r="B4842" s="351"/>
      <c r="C4842" s="351"/>
      <c r="D4842" s="351"/>
      <c r="E4842" s="351"/>
      <c r="F4842" s="351"/>
      <c r="G4842" s="351"/>
      <c r="H4842" s="351"/>
      <c r="I4842" s="351"/>
    </row>
    <row r="4843" spans="2:9" x14ac:dyDescent="0.25">
      <c r="B4843" s="351"/>
      <c r="C4843" s="351"/>
      <c r="D4843" s="351"/>
      <c r="E4843" s="351"/>
      <c r="F4843" s="351"/>
      <c r="G4843" s="351"/>
      <c r="H4843" s="351"/>
      <c r="I4843" s="351"/>
    </row>
    <row r="4844" spans="2:9" x14ac:dyDescent="0.25">
      <c r="B4844" s="351"/>
      <c r="C4844" s="351"/>
      <c r="D4844" s="351"/>
      <c r="E4844" s="351"/>
      <c r="F4844" s="351"/>
      <c r="G4844" s="351"/>
      <c r="H4844" s="351"/>
      <c r="I4844" s="351"/>
    </row>
    <row r="4845" spans="2:9" x14ac:dyDescent="0.25">
      <c r="B4845" s="351"/>
      <c r="C4845" s="351"/>
      <c r="D4845" s="351"/>
      <c r="E4845" s="351"/>
      <c r="F4845" s="351"/>
      <c r="G4845" s="351"/>
      <c r="H4845" s="351"/>
      <c r="I4845" s="351"/>
    </row>
    <row r="4846" spans="2:9" x14ac:dyDescent="0.25">
      <c r="B4846" s="351"/>
      <c r="C4846" s="351"/>
      <c r="D4846" s="351"/>
      <c r="E4846" s="351"/>
      <c r="F4846" s="351"/>
      <c r="G4846" s="351"/>
      <c r="H4846" s="351"/>
      <c r="I4846" s="351"/>
    </row>
    <row r="4847" spans="2:9" x14ac:dyDescent="0.25">
      <c r="B4847" s="351"/>
      <c r="C4847" s="351"/>
      <c r="D4847" s="351"/>
      <c r="E4847" s="351"/>
      <c r="F4847" s="351"/>
      <c r="G4847" s="351"/>
      <c r="H4847" s="351"/>
      <c r="I4847" s="351"/>
    </row>
    <row r="4848" spans="2:9" x14ac:dyDescent="0.25">
      <c r="B4848" s="351"/>
      <c r="C4848" s="351"/>
      <c r="D4848" s="351"/>
      <c r="E4848" s="351"/>
      <c r="F4848" s="351"/>
      <c r="G4848" s="351"/>
      <c r="H4848" s="351"/>
      <c r="I4848" s="351"/>
    </row>
    <row r="4849" spans="2:9" x14ac:dyDescent="0.25">
      <c r="B4849" s="351"/>
      <c r="C4849" s="351"/>
      <c r="D4849" s="351"/>
      <c r="E4849" s="351"/>
      <c r="F4849" s="351"/>
      <c r="G4849" s="351"/>
      <c r="H4849" s="351"/>
      <c r="I4849" s="351"/>
    </row>
    <row r="4850" spans="2:9" x14ac:dyDescent="0.25">
      <c r="B4850" s="351"/>
      <c r="C4850" s="351"/>
      <c r="D4850" s="351"/>
      <c r="E4850" s="351"/>
      <c r="F4850" s="351"/>
      <c r="G4850" s="351"/>
      <c r="H4850" s="351"/>
      <c r="I4850" s="351"/>
    </row>
    <row r="4851" spans="2:9" x14ac:dyDescent="0.25">
      <c r="B4851" s="351"/>
      <c r="C4851" s="351"/>
      <c r="D4851" s="351"/>
      <c r="E4851" s="351"/>
      <c r="F4851" s="351"/>
      <c r="G4851" s="351"/>
      <c r="H4851" s="351"/>
      <c r="I4851" s="351"/>
    </row>
    <row r="4852" spans="2:9" x14ac:dyDescent="0.25">
      <c r="B4852" s="351"/>
      <c r="C4852" s="351"/>
      <c r="D4852" s="351"/>
      <c r="E4852" s="351"/>
      <c r="F4852" s="351"/>
      <c r="G4852" s="351"/>
      <c r="H4852" s="351"/>
      <c r="I4852" s="351"/>
    </row>
    <row r="4853" spans="2:9" x14ac:dyDescent="0.25">
      <c r="B4853" s="351"/>
      <c r="C4853" s="351"/>
      <c r="D4853" s="351"/>
      <c r="E4853" s="351"/>
      <c r="F4853" s="351"/>
      <c r="G4853" s="351"/>
      <c r="H4853" s="351"/>
      <c r="I4853" s="351"/>
    </row>
    <row r="4854" spans="2:9" x14ac:dyDescent="0.25">
      <c r="B4854" s="351"/>
      <c r="C4854" s="351"/>
      <c r="D4854" s="351"/>
      <c r="E4854" s="351"/>
      <c r="F4854" s="351"/>
      <c r="G4854" s="351"/>
      <c r="H4854" s="351"/>
      <c r="I4854" s="351"/>
    </row>
    <row r="4855" spans="2:9" x14ac:dyDescent="0.25">
      <c r="B4855" s="351"/>
      <c r="C4855" s="351"/>
      <c r="D4855" s="351"/>
      <c r="E4855" s="351"/>
      <c r="F4855" s="351"/>
      <c r="G4855" s="351"/>
      <c r="H4855" s="351"/>
      <c r="I4855" s="351"/>
    </row>
    <row r="4856" spans="2:9" x14ac:dyDescent="0.25">
      <c r="B4856" s="351"/>
      <c r="C4856" s="351"/>
      <c r="D4856" s="351"/>
      <c r="E4856" s="351"/>
      <c r="F4856" s="351"/>
      <c r="G4856" s="351"/>
      <c r="H4856" s="351"/>
      <c r="I4856" s="351"/>
    </row>
    <row r="4857" spans="2:9" x14ac:dyDescent="0.25">
      <c r="B4857" s="351"/>
      <c r="C4857" s="351"/>
      <c r="D4857" s="351"/>
      <c r="E4857" s="351"/>
      <c r="F4857" s="351"/>
      <c r="G4857" s="351"/>
      <c r="H4857" s="351"/>
      <c r="I4857" s="351"/>
    </row>
    <row r="4858" spans="2:9" x14ac:dyDescent="0.25">
      <c r="B4858" s="351"/>
      <c r="C4858" s="351"/>
      <c r="D4858" s="351"/>
      <c r="E4858" s="351"/>
      <c r="F4858" s="351"/>
      <c r="G4858" s="351"/>
      <c r="H4858" s="351"/>
      <c r="I4858" s="351"/>
    </row>
    <row r="4859" spans="2:9" x14ac:dyDescent="0.25">
      <c r="B4859" s="351"/>
      <c r="C4859" s="351"/>
      <c r="D4859" s="351"/>
      <c r="E4859" s="351"/>
      <c r="F4859" s="351"/>
      <c r="G4859" s="351"/>
      <c r="H4859" s="351"/>
      <c r="I4859" s="351"/>
    </row>
    <row r="4860" spans="2:9" x14ac:dyDescent="0.25">
      <c r="B4860" s="351"/>
      <c r="C4860" s="351"/>
      <c r="D4860" s="351"/>
      <c r="E4860" s="351"/>
      <c r="F4860" s="351"/>
      <c r="G4860" s="351"/>
      <c r="H4860" s="351"/>
      <c r="I4860" s="351"/>
    </row>
    <row r="4861" spans="2:9" x14ac:dyDescent="0.25">
      <c r="B4861" s="351"/>
      <c r="C4861" s="351"/>
      <c r="D4861" s="351"/>
      <c r="E4861" s="351"/>
      <c r="F4861" s="351"/>
      <c r="G4861" s="351"/>
      <c r="H4861" s="351"/>
      <c r="I4861" s="351"/>
    </row>
    <row r="4862" spans="2:9" x14ac:dyDescent="0.25">
      <c r="B4862" s="351"/>
      <c r="C4862" s="351"/>
      <c r="D4862" s="351"/>
      <c r="E4862" s="351"/>
      <c r="F4862" s="351"/>
      <c r="G4862" s="351"/>
      <c r="H4862" s="351"/>
      <c r="I4862" s="351"/>
    </row>
    <row r="4863" spans="2:9" x14ac:dyDescent="0.25">
      <c r="B4863" s="351"/>
      <c r="C4863" s="351"/>
      <c r="D4863" s="351"/>
      <c r="E4863" s="351"/>
      <c r="F4863" s="351"/>
      <c r="G4863" s="351"/>
      <c r="H4863" s="351"/>
      <c r="I4863" s="351"/>
    </row>
    <row r="4864" spans="2:9" x14ac:dyDescent="0.25">
      <c r="B4864" s="351"/>
      <c r="C4864" s="351"/>
      <c r="D4864" s="351"/>
      <c r="E4864" s="351"/>
      <c r="F4864" s="351"/>
      <c r="G4864" s="351"/>
      <c r="H4864" s="351"/>
      <c r="I4864" s="351"/>
    </row>
    <row r="4865" spans="2:9" x14ac:dyDescent="0.25">
      <c r="B4865" s="351"/>
      <c r="C4865" s="351"/>
      <c r="D4865" s="351"/>
      <c r="E4865" s="351"/>
      <c r="F4865" s="351"/>
      <c r="G4865" s="351"/>
      <c r="H4865" s="351"/>
      <c r="I4865" s="351"/>
    </row>
    <row r="4866" spans="2:9" x14ac:dyDescent="0.25">
      <c r="B4866" s="351"/>
      <c r="C4866" s="351"/>
      <c r="D4866" s="351"/>
      <c r="E4866" s="351"/>
      <c r="F4866" s="351"/>
      <c r="G4866" s="351"/>
      <c r="H4866" s="351"/>
      <c r="I4866" s="351"/>
    </row>
    <row r="4867" spans="2:9" x14ac:dyDescent="0.25">
      <c r="B4867" s="351"/>
      <c r="C4867" s="351"/>
      <c r="D4867" s="351"/>
      <c r="E4867" s="351"/>
      <c r="F4867" s="351"/>
      <c r="G4867" s="351"/>
      <c r="H4867" s="351"/>
      <c r="I4867" s="351"/>
    </row>
    <row r="4868" spans="2:9" x14ac:dyDescent="0.25">
      <c r="B4868" s="351"/>
      <c r="C4868" s="351"/>
      <c r="D4868" s="351"/>
      <c r="E4868" s="351"/>
      <c r="F4868" s="351"/>
      <c r="G4868" s="351"/>
      <c r="H4868" s="351"/>
      <c r="I4868" s="351"/>
    </row>
    <row r="4869" spans="2:9" x14ac:dyDescent="0.25">
      <c r="B4869" s="351"/>
      <c r="C4869" s="351"/>
      <c r="D4869" s="351"/>
      <c r="E4869" s="351"/>
      <c r="F4869" s="351"/>
      <c r="G4869" s="351"/>
      <c r="H4869" s="351"/>
      <c r="I4869" s="351"/>
    </row>
    <row r="4870" spans="2:9" x14ac:dyDescent="0.25">
      <c r="B4870" s="351"/>
      <c r="C4870" s="351"/>
      <c r="D4870" s="351"/>
      <c r="E4870" s="351"/>
      <c r="F4870" s="351"/>
      <c r="G4870" s="351"/>
      <c r="H4870" s="351"/>
      <c r="I4870" s="351"/>
    </row>
    <row r="4871" spans="2:9" x14ac:dyDescent="0.25">
      <c r="B4871" s="351"/>
      <c r="C4871" s="351"/>
      <c r="D4871" s="351"/>
      <c r="E4871" s="351"/>
      <c r="F4871" s="351"/>
      <c r="G4871" s="351"/>
      <c r="H4871" s="351"/>
      <c r="I4871" s="351"/>
    </row>
    <row r="4872" spans="2:9" x14ac:dyDescent="0.25">
      <c r="B4872" s="351"/>
      <c r="C4872" s="351"/>
      <c r="D4872" s="351"/>
      <c r="E4872" s="351"/>
      <c r="F4872" s="351"/>
      <c r="G4872" s="351"/>
      <c r="H4872" s="351"/>
      <c r="I4872" s="351"/>
    </row>
    <row r="4873" spans="2:9" x14ac:dyDescent="0.25">
      <c r="B4873" s="351"/>
      <c r="C4873" s="351"/>
      <c r="D4873" s="351"/>
      <c r="E4873" s="351"/>
      <c r="F4873" s="351"/>
      <c r="G4873" s="351"/>
      <c r="H4873" s="351"/>
      <c r="I4873" s="351"/>
    </row>
    <row r="4874" spans="2:9" x14ac:dyDescent="0.25">
      <c r="B4874" s="351"/>
      <c r="C4874" s="351"/>
      <c r="D4874" s="351"/>
      <c r="E4874" s="351"/>
      <c r="F4874" s="351"/>
      <c r="G4874" s="351"/>
      <c r="H4874" s="351"/>
      <c r="I4874" s="351"/>
    </row>
    <row r="4875" spans="2:9" x14ac:dyDescent="0.25">
      <c r="B4875" s="351"/>
      <c r="C4875" s="351"/>
      <c r="D4875" s="351"/>
      <c r="E4875" s="351"/>
      <c r="F4875" s="351"/>
      <c r="G4875" s="351"/>
      <c r="H4875" s="351"/>
      <c r="I4875" s="351"/>
    </row>
    <row r="4876" spans="2:9" x14ac:dyDescent="0.25">
      <c r="B4876" s="351"/>
      <c r="C4876" s="351"/>
      <c r="D4876" s="351"/>
      <c r="E4876" s="351"/>
      <c r="F4876" s="351"/>
      <c r="G4876" s="351"/>
      <c r="H4876" s="351"/>
      <c r="I4876" s="351"/>
    </row>
    <row r="4877" spans="2:9" x14ac:dyDescent="0.25">
      <c r="B4877" s="351"/>
      <c r="C4877" s="351"/>
      <c r="D4877" s="351"/>
      <c r="E4877" s="351"/>
      <c r="F4877" s="351"/>
      <c r="G4877" s="351"/>
      <c r="H4877" s="351"/>
      <c r="I4877" s="351"/>
    </row>
    <row r="4878" spans="2:9" x14ac:dyDescent="0.25">
      <c r="B4878" s="351"/>
      <c r="C4878" s="351"/>
      <c r="D4878" s="351"/>
      <c r="E4878" s="351"/>
      <c r="F4878" s="351"/>
      <c r="G4878" s="351"/>
      <c r="H4878" s="351"/>
      <c r="I4878" s="351"/>
    </row>
    <row r="4879" spans="2:9" x14ac:dyDescent="0.25">
      <c r="B4879" s="351"/>
      <c r="C4879" s="351"/>
      <c r="D4879" s="351"/>
      <c r="E4879" s="351"/>
      <c r="F4879" s="351"/>
      <c r="G4879" s="351"/>
      <c r="H4879" s="351"/>
      <c r="I4879" s="351"/>
    </row>
    <row r="4880" spans="2:9" x14ac:dyDescent="0.25">
      <c r="B4880" s="351"/>
      <c r="C4880" s="351"/>
      <c r="D4880" s="351"/>
      <c r="E4880" s="351"/>
      <c r="F4880" s="351"/>
      <c r="G4880" s="351"/>
      <c r="H4880" s="351"/>
      <c r="I4880" s="351"/>
    </row>
    <row r="4881" spans="2:9" x14ac:dyDescent="0.25">
      <c r="B4881" s="351"/>
      <c r="C4881" s="351"/>
      <c r="D4881" s="351"/>
      <c r="E4881" s="351"/>
      <c r="F4881" s="351"/>
      <c r="G4881" s="351"/>
      <c r="H4881" s="351"/>
      <c r="I4881" s="351"/>
    </row>
    <row r="4882" spans="2:9" x14ac:dyDescent="0.25">
      <c r="B4882" s="351"/>
      <c r="C4882" s="351"/>
      <c r="D4882" s="351"/>
      <c r="E4882" s="351"/>
      <c r="F4882" s="351"/>
      <c r="G4882" s="351"/>
      <c r="H4882" s="351"/>
      <c r="I4882" s="351"/>
    </row>
    <row r="4883" spans="2:9" x14ac:dyDescent="0.25">
      <c r="B4883" s="351"/>
      <c r="C4883" s="351"/>
      <c r="D4883" s="351"/>
      <c r="E4883" s="351"/>
      <c r="F4883" s="351"/>
      <c r="G4883" s="351"/>
      <c r="H4883" s="351"/>
      <c r="I4883" s="351"/>
    </row>
    <row r="4884" spans="2:9" x14ac:dyDescent="0.25">
      <c r="B4884" s="351"/>
      <c r="C4884" s="351"/>
      <c r="D4884" s="351"/>
      <c r="E4884" s="351"/>
      <c r="F4884" s="351"/>
      <c r="G4884" s="351"/>
      <c r="H4884" s="351"/>
      <c r="I4884" s="351"/>
    </row>
    <row r="4885" spans="2:9" x14ac:dyDescent="0.25">
      <c r="B4885" s="351"/>
      <c r="C4885" s="351"/>
      <c r="D4885" s="351"/>
      <c r="E4885" s="351"/>
      <c r="F4885" s="351"/>
      <c r="G4885" s="351"/>
      <c r="H4885" s="351"/>
      <c r="I4885" s="351"/>
    </row>
    <row r="4886" spans="2:9" x14ac:dyDescent="0.25">
      <c r="B4886" s="351"/>
      <c r="C4886" s="351"/>
      <c r="D4886" s="351"/>
      <c r="E4886" s="351"/>
      <c r="F4886" s="351"/>
      <c r="G4886" s="351"/>
      <c r="H4886" s="351"/>
      <c r="I4886" s="351"/>
    </row>
    <row r="4887" spans="2:9" x14ac:dyDescent="0.25">
      <c r="B4887" s="351"/>
      <c r="C4887" s="351"/>
      <c r="D4887" s="351"/>
      <c r="E4887" s="351"/>
      <c r="F4887" s="351"/>
      <c r="G4887" s="351"/>
      <c r="H4887" s="351"/>
      <c r="I4887" s="351"/>
    </row>
    <row r="4888" spans="2:9" x14ac:dyDescent="0.25">
      <c r="B4888" s="351"/>
      <c r="C4888" s="351"/>
      <c r="D4888" s="351"/>
      <c r="E4888" s="351"/>
      <c r="F4888" s="351"/>
      <c r="G4888" s="351"/>
      <c r="H4888" s="351"/>
      <c r="I4888" s="351"/>
    </row>
    <row r="4889" spans="2:9" x14ac:dyDescent="0.25">
      <c r="B4889" s="351"/>
      <c r="C4889" s="351"/>
      <c r="D4889" s="351"/>
      <c r="E4889" s="351"/>
      <c r="F4889" s="351"/>
      <c r="G4889" s="351"/>
      <c r="H4889" s="351"/>
      <c r="I4889" s="351"/>
    </row>
    <row r="4890" spans="2:9" x14ac:dyDescent="0.25">
      <c r="B4890" s="351"/>
      <c r="C4890" s="351"/>
      <c r="D4890" s="351"/>
      <c r="E4890" s="351"/>
      <c r="F4890" s="351"/>
      <c r="G4890" s="351"/>
      <c r="H4890" s="351"/>
      <c r="I4890" s="351"/>
    </row>
    <row r="4891" spans="2:9" x14ac:dyDescent="0.25">
      <c r="B4891" s="351"/>
      <c r="C4891" s="351"/>
      <c r="D4891" s="351"/>
      <c r="E4891" s="351"/>
      <c r="F4891" s="351"/>
      <c r="G4891" s="351"/>
      <c r="H4891" s="351"/>
      <c r="I4891" s="351"/>
    </row>
    <row r="4892" spans="2:9" x14ac:dyDescent="0.25">
      <c r="B4892" s="351"/>
      <c r="C4892" s="351"/>
      <c r="D4892" s="351"/>
      <c r="E4892" s="351"/>
      <c r="F4892" s="351"/>
      <c r="G4892" s="351"/>
      <c r="H4892" s="351"/>
      <c r="I4892" s="351"/>
    </row>
    <row r="4893" spans="2:9" x14ac:dyDescent="0.25">
      <c r="B4893" s="351"/>
      <c r="C4893" s="351"/>
      <c r="D4893" s="351"/>
      <c r="E4893" s="351"/>
      <c r="F4893" s="351"/>
      <c r="G4893" s="351"/>
      <c r="H4893" s="351"/>
      <c r="I4893" s="351"/>
    </row>
    <row r="4894" spans="2:9" x14ac:dyDescent="0.25">
      <c r="B4894" s="351"/>
      <c r="C4894" s="351"/>
      <c r="D4894" s="351"/>
      <c r="E4894" s="351"/>
      <c r="F4894" s="351"/>
      <c r="G4894" s="351"/>
      <c r="H4894" s="351"/>
      <c r="I4894" s="351"/>
    </row>
    <row r="4895" spans="2:9" x14ac:dyDescent="0.25">
      <c r="B4895" s="351"/>
      <c r="C4895" s="351"/>
      <c r="D4895" s="351"/>
      <c r="E4895" s="351"/>
      <c r="F4895" s="351"/>
      <c r="G4895" s="351"/>
      <c r="H4895" s="351"/>
      <c r="I4895" s="351"/>
    </row>
    <row r="4896" spans="2:9" x14ac:dyDescent="0.25">
      <c r="B4896" s="351"/>
      <c r="C4896" s="351"/>
      <c r="D4896" s="351"/>
      <c r="E4896" s="351"/>
      <c r="F4896" s="351"/>
      <c r="G4896" s="351"/>
      <c r="H4896" s="351"/>
      <c r="I4896" s="351"/>
    </row>
    <row r="4897" spans="2:9" x14ac:dyDescent="0.25">
      <c r="B4897" s="351"/>
      <c r="C4897" s="351"/>
      <c r="D4897" s="351"/>
      <c r="E4897" s="351"/>
      <c r="F4897" s="351"/>
      <c r="G4897" s="351"/>
      <c r="H4897" s="351"/>
      <c r="I4897" s="351"/>
    </row>
    <row r="4898" spans="2:9" x14ac:dyDescent="0.25">
      <c r="B4898" s="351"/>
      <c r="C4898" s="351"/>
      <c r="D4898" s="351"/>
      <c r="E4898" s="351"/>
      <c r="F4898" s="351"/>
      <c r="G4898" s="351"/>
      <c r="H4898" s="351"/>
      <c r="I4898" s="351"/>
    </row>
    <row r="4899" spans="2:9" x14ac:dyDescent="0.25">
      <c r="B4899" s="351"/>
      <c r="C4899" s="351"/>
      <c r="D4899" s="351"/>
      <c r="E4899" s="351"/>
      <c r="F4899" s="351"/>
      <c r="G4899" s="351"/>
      <c r="H4899" s="351"/>
      <c r="I4899" s="351"/>
    </row>
    <row r="4900" spans="2:9" x14ac:dyDescent="0.25">
      <c r="B4900" s="351"/>
      <c r="C4900" s="351"/>
      <c r="D4900" s="351"/>
      <c r="E4900" s="351"/>
      <c r="F4900" s="351"/>
      <c r="G4900" s="351"/>
      <c r="H4900" s="351"/>
      <c r="I4900" s="351"/>
    </row>
    <row r="4901" spans="2:9" x14ac:dyDescent="0.25">
      <c r="B4901" s="351"/>
      <c r="C4901" s="351"/>
      <c r="D4901" s="351"/>
      <c r="E4901" s="351"/>
      <c r="F4901" s="351"/>
      <c r="G4901" s="351"/>
      <c r="H4901" s="351"/>
      <c r="I4901" s="351"/>
    </row>
    <row r="4902" spans="2:9" x14ac:dyDescent="0.25">
      <c r="B4902" s="351"/>
      <c r="C4902" s="351"/>
      <c r="D4902" s="351"/>
      <c r="E4902" s="351"/>
      <c r="F4902" s="351"/>
      <c r="G4902" s="351"/>
      <c r="H4902" s="351"/>
      <c r="I4902" s="351"/>
    </row>
    <row r="4903" spans="2:9" x14ac:dyDescent="0.25">
      <c r="B4903" s="351"/>
      <c r="C4903" s="351"/>
      <c r="D4903" s="351"/>
      <c r="E4903" s="351"/>
      <c r="F4903" s="351"/>
      <c r="G4903" s="351"/>
      <c r="H4903" s="351"/>
      <c r="I4903" s="351"/>
    </row>
    <row r="4904" spans="2:9" x14ac:dyDescent="0.25">
      <c r="B4904" s="351"/>
      <c r="C4904" s="351"/>
      <c r="D4904" s="351"/>
      <c r="E4904" s="351"/>
      <c r="F4904" s="351"/>
      <c r="G4904" s="351"/>
      <c r="H4904" s="351"/>
      <c r="I4904" s="351"/>
    </row>
    <row r="4905" spans="2:9" x14ac:dyDescent="0.25">
      <c r="B4905" s="351"/>
      <c r="C4905" s="351"/>
      <c r="D4905" s="351"/>
      <c r="E4905" s="351"/>
      <c r="F4905" s="351"/>
      <c r="G4905" s="351"/>
      <c r="H4905" s="351"/>
      <c r="I4905" s="351"/>
    </row>
    <row r="4906" spans="2:9" x14ac:dyDescent="0.25">
      <c r="B4906" s="351"/>
      <c r="C4906" s="351"/>
      <c r="D4906" s="351"/>
      <c r="E4906" s="351"/>
      <c r="F4906" s="351"/>
      <c r="G4906" s="351"/>
      <c r="H4906" s="351"/>
      <c r="I4906" s="351"/>
    </row>
    <row r="4907" spans="2:9" x14ac:dyDescent="0.25">
      <c r="B4907" s="351"/>
      <c r="C4907" s="351"/>
      <c r="D4907" s="351"/>
      <c r="E4907" s="351"/>
      <c r="F4907" s="351"/>
      <c r="G4907" s="351"/>
      <c r="H4907" s="351"/>
      <c r="I4907" s="351"/>
    </row>
    <row r="4908" spans="2:9" x14ac:dyDescent="0.25">
      <c r="B4908" s="351"/>
      <c r="C4908" s="351"/>
      <c r="D4908" s="351"/>
      <c r="E4908" s="351"/>
      <c r="F4908" s="351"/>
      <c r="G4908" s="351"/>
      <c r="H4908" s="351"/>
      <c r="I4908" s="351"/>
    </row>
    <row r="4909" spans="2:9" x14ac:dyDescent="0.25">
      <c r="B4909" s="351"/>
      <c r="C4909" s="351"/>
      <c r="D4909" s="351"/>
      <c r="E4909" s="351"/>
      <c r="F4909" s="351"/>
      <c r="G4909" s="351"/>
      <c r="H4909" s="351"/>
      <c r="I4909" s="351"/>
    </row>
    <row r="4910" spans="2:9" x14ac:dyDescent="0.25">
      <c r="B4910" s="351"/>
      <c r="C4910" s="351"/>
      <c r="D4910" s="351"/>
      <c r="E4910" s="351"/>
      <c r="F4910" s="351"/>
      <c r="G4910" s="351"/>
      <c r="H4910" s="351"/>
      <c r="I4910" s="351"/>
    </row>
    <row r="4911" spans="2:9" x14ac:dyDescent="0.25">
      <c r="B4911" s="351"/>
      <c r="C4911" s="351"/>
      <c r="D4911" s="351"/>
      <c r="E4911" s="351"/>
      <c r="F4911" s="351"/>
      <c r="G4911" s="351"/>
      <c r="H4911" s="351"/>
      <c r="I4911" s="351"/>
    </row>
    <row r="4912" spans="2:9" x14ac:dyDescent="0.25">
      <c r="B4912" s="351"/>
      <c r="C4912" s="351"/>
      <c r="D4912" s="351"/>
      <c r="E4912" s="351"/>
      <c r="F4912" s="351"/>
      <c r="G4912" s="351"/>
      <c r="H4912" s="351"/>
      <c r="I4912" s="351"/>
    </row>
    <row r="4913" spans="2:9" x14ac:dyDescent="0.25">
      <c r="B4913" s="351"/>
      <c r="C4913" s="351"/>
      <c r="D4913" s="351"/>
      <c r="E4913" s="351"/>
      <c r="F4913" s="351"/>
      <c r="G4913" s="351"/>
      <c r="H4913" s="351"/>
      <c r="I4913" s="351"/>
    </row>
    <row r="4914" spans="2:9" x14ac:dyDescent="0.25">
      <c r="B4914" s="351"/>
      <c r="C4914" s="351"/>
      <c r="D4914" s="351"/>
      <c r="E4914" s="351"/>
      <c r="F4914" s="351"/>
      <c r="G4914" s="351"/>
      <c r="H4914" s="351"/>
      <c r="I4914" s="351"/>
    </row>
    <row r="4915" spans="2:9" x14ac:dyDescent="0.25">
      <c r="B4915" s="351"/>
      <c r="C4915" s="351"/>
      <c r="D4915" s="351"/>
      <c r="E4915" s="351"/>
      <c r="F4915" s="351"/>
      <c r="G4915" s="351"/>
      <c r="H4915" s="351"/>
      <c r="I4915" s="351"/>
    </row>
    <row r="4916" spans="2:9" x14ac:dyDescent="0.25">
      <c r="B4916" s="351"/>
      <c r="C4916" s="351"/>
      <c r="D4916" s="351"/>
      <c r="E4916" s="351"/>
      <c r="F4916" s="351"/>
      <c r="G4916" s="351"/>
      <c r="H4916" s="351"/>
      <c r="I4916" s="351"/>
    </row>
    <row r="4917" spans="2:9" x14ac:dyDescent="0.25">
      <c r="B4917" s="351"/>
      <c r="C4917" s="351"/>
      <c r="D4917" s="351"/>
      <c r="E4917" s="351"/>
      <c r="F4917" s="351"/>
      <c r="G4917" s="351"/>
      <c r="H4917" s="351"/>
      <c r="I4917" s="351"/>
    </row>
    <row r="4918" spans="2:9" x14ac:dyDescent="0.25">
      <c r="B4918" s="351"/>
      <c r="C4918" s="351"/>
      <c r="D4918" s="351"/>
      <c r="E4918" s="351"/>
      <c r="F4918" s="351"/>
      <c r="G4918" s="351"/>
      <c r="H4918" s="351"/>
      <c r="I4918" s="351"/>
    </row>
    <row r="4919" spans="2:9" x14ac:dyDescent="0.25">
      <c r="B4919" s="351"/>
      <c r="C4919" s="351"/>
      <c r="D4919" s="351"/>
      <c r="E4919" s="351"/>
      <c r="F4919" s="351"/>
      <c r="G4919" s="351"/>
      <c r="H4919" s="351"/>
      <c r="I4919" s="351"/>
    </row>
    <row r="4920" spans="2:9" x14ac:dyDescent="0.25">
      <c r="B4920" s="351"/>
      <c r="C4920" s="351"/>
      <c r="D4920" s="351"/>
      <c r="E4920" s="351"/>
      <c r="F4920" s="351"/>
      <c r="G4920" s="351"/>
      <c r="H4920" s="351"/>
      <c r="I4920" s="351"/>
    </row>
    <row r="4921" spans="2:9" x14ac:dyDescent="0.25">
      <c r="B4921" s="351"/>
      <c r="C4921" s="351"/>
      <c r="D4921" s="351"/>
      <c r="E4921" s="351"/>
      <c r="F4921" s="351"/>
      <c r="G4921" s="351"/>
      <c r="H4921" s="351"/>
      <c r="I4921" s="351"/>
    </row>
    <row r="4922" spans="2:9" x14ac:dyDescent="0.25">
      <c r="B4922" s="351"/>
      <c r="C4922" s="351"/>
      <c r="D4922" s="351"/>
      <c r="E4922" s="351"/>
      <c r="F4922" s="351"/>
      <c r="G4922" s="351"/>
      <c r="H4922" s="351"/>
      <c r="I4922" s="351"/>
    </row>
    <row r="4923" spans="2:9" x14ac:dyDescent="0.25">
      <c r="B4923" s="351"/>
      <c r="C4923" s="351"/>
      <c r="D4923" s="351"/>
      <c r="E4923" s="351"/>
      <c r="F4923" s="351"/>
      <c r="G4923" s="351"/>
      <c r="H4923" s="351"/>
      <c r="I4923" s="351"/>
    </row>
    <row r="4924" spans="2:9" x14ac:dyDescent="0.25">
      <c r="B4924" s="351"/>
      <c r="C4924" s="351"/>
      <c r="D4924" s="351"/>
      <c r="E4924" s="351"/>
      <c r="F4924" s="351"/>
      <c r="G4924" s="351"/>
      <c r="H4924" s="351"/>
      <c r="I4924" s="351"/>
    </row>
    <row r="4925" spans="2:9" x14ac:dyDescent="0.25">
      <c r="B4925" s="351"/>
      <c r="C4925" s="351"/>
      <c r="D4925" s="351"/>
      <c r="E4925" s="351"/>
      <c r="F4925" s="351"/>
      <c r="G4925" s="351"/>
      <c r="H4925" s="351"/>
      <c r="I4925" s="351"/>
    </row>
    <row r="4926" spans="2:9" x14ac:dyDescent="0.25">
      <c r="B4926" s="351"/>
      <c r="C4926" s="351"/>
      <c r="D4926" s="351"/>
      <c r="E4926" s="351"/>
      <c r="F4926" s="351"/>
      <c r="G4926" s="351"/>
      <c r="H4926" s="351"/>
      <c r="I4926" s="351"/>
    </row>
    <row r="4927" spans="2:9" x14ac:dyDescent="0.25">
      <c r="B4927" s="351"/>
      <c r="C4927" s="351"/>
      <c r="D4927" s="351"/>
      <c r="E4927" s="351"/>
      <c r="F4927" s="351"/>
      <c r="G4927" s="351"/>
      <c r="H4927" s="351"/>
      <c r="I4927" s="351"/>
    </row>
    <row r="4928" spans="2:9" x14ac:dyDescent="0.25">
      <c r="B4928" s="351"/>
      <c r="C4928" s="351"/>
      <c r="D4928" s="351"/>
      <c r="E4928" s="351"/>
      <c r="F4928" s="351"/>
      <c r="G4928" s="351"/>
      <c r="H4928" s="351"/>
      <c r="I4928" s="351"/>
    </row>
    <row r="4929" spans="2:9" x14ac:dyDescent="0.25">
      <c r="B4929" s="351"/>
      <c r="C4929" s="351"/>
      <c r="D4929" s="351"/>
      <c r="E4929" s="351"/>
      <c r="F4929" s="351"/>
      <c r="G4929" s="351"/>
      <c r="H4929" s="351"/>
      <c r="I4929" s="351"/>
    </row>
    <row r="4930" spans="2:9" x14ac:dyDescent="0.25">
      <c r="B4930" s="351"/>
      <c r="C4930" s="351"/>
      <c r="D4930" s="351"/>
      <c r="E4930" s="351"/>
      <c r="F4930" s="351"/>
      <c r="G4930" s="351"/>
      <c r="H4930" s="351"/>
      <c r="I4930" s="351"/>
    </row>
    <row r="4931" spans="2:9" x14ac:dyDescent="0.25">
      <c r="B4931" s="351"/>
      <c r="C4931" s="351"/>
      <c r="D4931" s="351"/>
      <c r="E4931" s="351"/>
      <c r="F4931" s="351"/>
      <c r="G4931" s="351"/>
      <c r="H4931" s="351"/>
      <c r="I4931" s="351"/>
    </row>
    <row r="4932" spans="2:9" x14ac:dyDescent="0.25">
      <c r="B4932" s="351"/>
      <c r="C4932" s="351"/>
      <c r="D4932" s="351"/>
      <c r="E4932" s="351"/>
      <c r="F4932" s="351"/>
      <c r="G4932" s="351"/>
      <c r="H4932" s="351"/>
      <c r="I4932" s="351"/>
    </row>
    <row r="4933" spans="2:9" x14ac:dyDescent="0.25">
      <c r="B4933" s="351"/>
      <c r="C4933" s="351"/>
      <c r="D4933" s="351"/>
      <c r="E4933" s="351"/>
      <c r="F4933" s="351"/>
      <c r="G4933" s="351"/>
      <c r="H4933" s="351"/>
      <c r="I4933" s="351"/>
    </row>
    <row r="4934" spans="2:9" x14ac:dyDescent="0.25">
      <c r="B4934" s="351"/>
      <c r="C4934" s="351"/>
      <c r="D4934" s="351"/>
      <c r="E4934" s="351"/>
      <c r="F4934" s="351"/>
      <c r="G4934" s="351"/>
      <c r="H4934" s="351"/>
      <c r="I4934" s="351"/>
    </row>
    <row r="4935" spans="2:9" x14ac:dyDescent="0.25">
      <c r="B4935" s="351"/>
      <c r="C4935" s="351"/>
      <c r="D4935" s="351"/>
      <c r="E4935" s="351"/>
      <c r="F4935" s="351"/>
      <c r="G4935" s="351"/>
      <c r="H4935" s="351"/>
      <c r="I4935" s="351"/>
    </row>
    <row r="4936" spans="2:9" x14ac:dyDescent="0.25">
      <c r="B4936" s="351"/>
      <c r="C4936" s="351"/>
      <c r="D4936" s="351"/>
      <c r="E4936" s="351"/>
      <c r="F4936" s="351"/>
      <c r="G4936" s="351"/>
      <c r="H4936" s="351"/>
      <c r="I4936" s="351"/>
    </row>
    <row r="4937" spans="2:9" x14ac:dyDescent="0.25">
      <c r="B4937" s="351"/>
      <c r="C4937" s="351"/>
      <c r="D4937" s="351"/>
      <c r="E4937" s="351"/>
      <c r="F4937" s="351"/>
      <c r="G4937" s="351"/>
      <c r="H4937" s="351"/>
      <c r="I4937" s="351"/>
    </row>
    <row r="4938" spans="2:9" x14ac:dyDescent="0.25">
      <c r="B4938" s="351"/>
      <c r="C4938" s="351"/>
      <c r="D4938" s="351"/>
      <c r="E4938" s="351"/>
      <c r="F4938" s="351"/>
      <c r="G4938" s="351"/>
      <c r="H4938" s="351"/>
      <c r="I4938" s="351"/>
    </row>
    <row r="4939" spans="2:9" x14ac:dyDescent="0.25">
      <c r="B4939" s="351"/>
      <c r="C4939" s="351"/>
      <c r="D4939" s="351"/>
      <c r="E4939" s="351"/>
      <c r="F4939" s="351"/>
      <c r="G4939" s="351"/>
      <c r="H4939" s="351"/>
      <c r="I4939" s="351"/>
    </row>
    <row r="4940" spans="2:9" x14ac:dyDescent="0.25">
      <c r="B4940" s="351"/>
      <c r="C4940" s="351"/>
      <c r="D4940" s="351"/>
      <c r="E4940" s="351"/>
      <c r="F4940" s="351"/>
      <c r="G4940" s="351"/>
      <c r="H4940" s="351"/>
      <c r="I4940" s="351"/>
    </row>
    <row r="4941" spans="2:9" x14ac:dyDescent="0.25">
      <c r="B4941" s="351"/>
      <c r="C4941" s="351"/>
      <c r="D4941" s="351"/>
      <c r="E4941" s="351"/>
      <c r="F4941" s="351"/>
      <c r="G4941" s="351"/>
      <c r="H4941" s="351"/>
      <c r="I4941" s="351"/>
    </row>
    <row r="4942" spans="2:9" x14ac:dyDescent="0.25">
      <c r="B4942" s="351"/>
      <c r="C4942" s="351"/>
      <c r="D4942" s="351"/>
      <c r="E4942" s="351"/>
      <c r="F4942" s="351"/>
      <c r="G4942" s="351"/>
      <c r="H4942" s="351"/>
      <c r="I4942" s="351"/>
    </row>
    <row r="4943" spans="2:9" x14ac:dyDescent="0.25">
      <c r="B4943" s="351"/>
      <c r="C4943" s="351"/>
      <c r="D4943" s="351"/>
      <c r="E4943" s="351"/>
      <c r="F4943" s="351"/>
      <c r="G4943" s="351"/>
      <c r="H4943" s="351"/>
      <c r="I4943" s="351"/>
    </row>
    <row r="4944" spans="2:9" x14ac:dyDescent="0.25">
      <c r="B4944" s="351"/>
      <c r="C4944" s="351"/>
      <c r="D4944" s="351"/>
      <c r="E4944" s="351"/>
      <c r="F4944" s="351"/>
      <c r="G4944" s="351"/>
      <c r="H4944" s="351"/>
      <c r="I4944" s="351"/>
    </row>
    <row r="4945" spans="2:9" x14ac:dyDescent="0.25">
      <c r="B4945" s="351"/>
      <c r="C4945" s="351"/>
      <c r="D4945" s="351"/>
      <c r="E4945" s="351"/>
      <c r="F4945" s="351"/>
      <c r="G4945" s="351"/>
      <c r="H4945" s="351"/>
      <c r="I4945" s="351"/>
    </row>
    <row r="4946" spans="2:9" x14ac:dyDescent="0.25">
      <c r="B4946" s="351"/>
      <c r="C4946" s="351"/>
      <c r="D4946" s="351"/>
      <c r="E4946" s="351"/>
      <c r="F4946" s="351"/>
      <c r="G4946" s="351"/>
      <c r="H4946" s="351"/>
      <c r="I4946" s="351"/>
    </row>
    <row r="4947" spans="2:9" x14ac:dyDescent="0.25">
      <c r="B4947" s="351"/>
      <c r="C4947" s="351"/>
      <c r="D4947" s="351"/>
      <c r="E4947" s="351"/>
      <c r="F4947" s="351"/>
      <c r="G4947" s="351"/>
      <c r="H4947" s="351"/>
      <c r="I4947" s="351"/>
    </row>
    <row r="4948" spans="2:9" x14ac:dyDescent="0.25">
      <c r="B4948" s="351"/>
      <c r="C4948" s="351"/>
      <c r="D4948" s="351"/>
      <c r="E4948" s="351"/>
      <c r="F4948" s="351"/>
      <c r="G4948" s="351"/>
      <c r="H4948" s="351"/>
      <c r="I4948" s="351"/>
    </row>
    <row r="4949" spans="2:9" x14ac:dyDescent="0.25">
      <c r="B4949" s="351"/>
      <c r="C4949" s="351"/>
      <c r="D4949" s="351"/>
      <c r="E4949" s="351"/>
      <c r="F4949" s="351"/>
      <c r="G4949" s="351"/>
      <c r="H4949" s="351"/>
      <c r="I4949" s="351"/>
    </row>
    <row r="4950" spans="2:9" x14ac:dyDescent="0.25">
      <c r="B4950" s="351"/>
      <c r="C4950" s="351"/>
      <c r="D4950" s="351"/>
      <c r="E4950" s="351"/>
      <c r="F4950" s="351"/>
      <c r="G4950" s="351"/>
      <c r="H4950" s="351"/>
      <c r="I4950" s="351"/>
    </row>
    <row r="4951" spans="2:9" x14ac:dyDescent="0.25">
      <c r="B4951" s="351"/>
      <c r="C4951" s="351"/>
      <c r="D4951" s="351"/>
      <c r="E4951" s="351"/>
      <c r="F4951" s="351"/>
      <c r="G4951" s="351"/>
      <c r="H4951" s="351"/>
      <c r="I4951" s="351"/>
    </row>
    <row r="4952" spans="2:9" x14ac:dyDescent="0.25">
      <c r="B4952" s="351"/>
      <c r="C4952" s="351"/>
      <c r="D4952" s="351"/>
      <c r="E4952" s="351"/>
      <c r="F4952" s="351"/>
      <c r="G4952" s="351"/>
      <c r="H4952" s="351"/>
      <c r="I4952" s="351"/>
    </row>
    <row r="4953" spans="2:9" x14ac:dyDescent="0.25">
      <c r="B4953" s="351"/>
      <c r="C4953" s="351"/>
      <c r="D4953" s="351"/>
      <c r="E4953" s="351"/>
      <c r="F4953" s="351"/>
      <c r="G4953" s="351"/>
      <c r="H4953" s="351"/>
      <c r="I4953" s="351"/>
    </row>
    <row r="4954" spans="2:9" x14ac:dyDescent="0.25">
      <c r="B4954" s="351"/>
      <c r="C4954" s="351"/>
      <c r="D4954" s="351"/>
      <c r="E4954" s="351"/>
      <c r="F4954" s="351"/>
      <c r="G4954" s="351"/>
      <c r="H4954" s="351"/>
      <c r="I4954" s="351"/>
    </row>
    <row r="4955" spans="2:9" x14ac:dyDescent="0.25">
      <c r="B4955" s="351"/>
      <c r="C4955" s="351"/>
      <c r="D4955" s="351"/>
      <c r="E4955" s="351"/>
      <c r="F4955" s="351"/>
      <c r="G4955" s="351"/>
      <c r="H4955" s="351"/>
      <c r="I4955" s="351"/>
    </row>
    <row r="4956" spans="2:9" x14ac:dyDescent="0.25">
      <c r="B4956" s="351"/>
      <c r="C4956" s="351"/>
      <c r="D4956" s="351"/>
      <c r="E4956" s="351"/>
      <c r="F4956" s="351"/>
      <c r="G4956" s="351"/>
      <c r="H4956" s="351"/>
      <c r="I4956" s="351"/>
    </row>
    <row r="4957" spans="2:9" x14ac:dyDescent="0.25">
      <c r="B4957" s="351"/>
      <c r="C4957" s="351"/>
      <c r="D4957" s="351"/>
      <c r="E4957" s="351"/>
      <c r="F4957" s="351"/>
      <c r="G4957" s="351"/>
      <c r="H4957" s="351"/>
      <c r="I4957" s="351"/>
    </row>
    <row r="4958" spans="2:9" x14ac:dyDescent="0.25">
      <c r="B4958" s="351"/>
      <c r="C4958" s="351"/>
      <c r="D4958" s="351"/>
      <c r="E4958" s="351"/>
      <c r="F4958" s="351"/>
      <c r="G4958" s="351"/>
      <c r="H4958" s="351"/>
      <c r="I4958" s="351"/>
    </row>
    <row r="4959" spans="2:9" x14ac:dyDescent="0.25">
      <c r="B4959" s="351"/>
      <c r="C4959" s="351"/>
      <c r="D4959" s="351"/>
      <c r="E4959" s="351"/>
      <c r="F4959" s="351"/>
      <c r="G4959" s="351"/>
      <c r="H4959" s="351"/>
      <c r="I4959" s="351"/>
    </row>
    <row r="4960" spans="2:9" x14ac:dyDescent="0.25">
      <c r="B4960" s="351"/>
      <c r="C4960" s="351"/>
      <c r="D4960" s="351"/>
      <c r="E4960" s="351"/>
      <c r="F4960" s="351"/>
      <c r="G4960" s="351"/>
      <c r="H4960" s="351"/>
      <c r="I4960" s="351"/>
    </row>
    <row r="4961" spans="2:9" x14ac:dyDescent="0.25">
      <c r="B4961" s="351"/>
      <c r="C4961" s="351"/>
      <c r="D4961" s="351"/>
      <c r="E4961" s="351"/>
      <c r="F4961" s="351"/>
      <c r="G4961" s="351"/>
      <c r="H4961" s="351"/>
      <c r="I4961" s="351"/>
    </row>
    <row r="4962" spans="2:9" x14ac:dyDescent="0.25">
      <c r="B4962" s="351"/>
      <c r="C4962" s="351"/>
      <c r="D4962" s="351"/>
      <c r="E4962" s="351"/>
      <c r="F4962" s="351"/>
      <c r="G4962" s="351"/>
      <c r="H4962" s="351"/>
      <c r="I4962" s="351"/>
    </row>
    <row r="4963" spans="2:9" x14ac:dyDescent="0.25">
      <c r="B4963" s="351"/>
      <c r="C4963" s="351"/>
      <c r="D4963" s="351"/>
      <c r="E4963" s="351"/>
      <c r="F4963" s="351"/>
      <c r="G4963" s="351"/>
      <c r="H4963" s="351"/>
      <c r="I4963" s="351"/>
    </row>
    <row r="4964" spans="2:9" x14ac:dyDescent="0.25">
      <c r="B4964" s="351"/>
      <c r="C4964" s="351"/>
      <c r="D4964" s="351"/>
      <c r="E4964" s="351"/>
      <c r="F4964" s="351"/>
      <c r="G4964" s="351"/>
      <c r="H4964" s="351"/>
      <c r="I4964" s="351"/>
    </row>
    <row r="4965" spans="2:9" x14ac:dyDescent="0.25">
      <c r="B4965" s="351"/>
      <c r="C4965" s="351"/>
      <c r="D4965" s="351"/>
      <c r="E4965" s="351"/>
      <c r="F4965" s="351"/>
      <c r="G4965" s="351"/>
      <c r="H4965" s="351"/>
      <c r="I4965" s="351"/>
    </row>
    <row r="4966" spans="2:9" x14ac:dyDescent="0.25">
      <c r="B4966" s="351"/>
      <c r="C4966" s="351"/>
      <c r="D4966" s="351"/>
      <c r="E4966" s="351"/>
      <c r="F4966" s="351"/>
      <c r="G4966" s="351"/>
      <c r="H4966" s="351"/>
      <c r="I4966" s="351"/>
    </row>
    <row r="4967" spans="2:9" x14ac:dyDescent="0.25">
      <c r="B4967" s="351"/>
      <c r="C4967" s="351"/>
      <c r="D4967" s="351"/>
      <c r="E4967" s="351"/>
      <c r="F4967" s="351"/>
      <c r="G4967" s="351"/>
      <c r="H4967" s="351"/>
      <c r="I4967" s="351"/>
    </row>
    <row r="4968" spans="2:9" x14ac:dyDescent="0.25">
      <c r="B4968" s="351"/>
      <c r="C4968" s="351"/>
      <c r="D4968" s="351"/>
      <c r="E4968" s="351"/>
      <c r="F4968" s="351"/>
      <c r="G4968" s="351"/>
      <c r="H4968" s="351"/>
      <c r="I4968" s="351"/>
    </row>
    <row r="4969" spans="2:9" x14ac:dyDescent="0.25">
      <c r="B4969" s="351"/>
      <c r="C4969" s="351"/>
      <c r="D4969" s="351"/>
      <c r="E4969" s="351"/>
      <c r="F4969" s="351"/>
      <c r="G4969" s="351"/>
      <c r="H4969" s="351"/>
      <c r="I4969" s="351"/>
    </row>
    <row r="4970" spans="2:9" x14ac:dyDescent="0.25">
      <c r="B4970" s="351"/>
      <c r="C4970" s="351"/>
      <c r="D4970" s="351"/>
      <c r="E4970" s="351"/>
      <c r="F4970" s="351"/>
      <c r="G4970" s="351"/>
      <c r="H4970" s="351"/>
      <c r="I4970" s="351"/>
    </row>
    <row r="4971" spans="2:9" x14ac:dyDescent="0.25">
      <c r="B4971" s="351"/>
      <c r="C4971" s="351"/>
      <c r="D4971" s="351"/>
      <c r="E4971" s="351"/>
      <c r="F4971" s="351"/>
      <c r="G4971" s="351"/>
      <c r="H4971" s="351"/>
      <c r="I4971" s="351"/>
    </row>
    <row r="4972" spans="2:9" x14ac:dyDescent="0.25">
      <c r="B4972" s="351"/>
      <c r="C4972" s="351"/>
      <c r="D4972" s="351"/>
      <c r="E4972" s="351"/>
      <c r="F4972" s="351"/>
      <c r="G4972" s="351"/>
      <c r="H4972" s="351"/>
      <c r="I4972" s="351"/>
    </row>
    <row r="4973" spans="2:9" x14ac:dyDescent="0.25">
      <c r="B4973" s="351"/>
      <c r="C4973" s="351"/>
      <c r="D4973" s="351"/>
      <c r="E4973" s="351"/>
      <c r="F4973" s="351"/>
      <c r="G4973" s="351"/>
      <c r="H4973" s="351"/>
      <c r="I4973" s="351"/>
    </row>
    <row r="4974" spans="2:9" x14ac:dyDescent="0.25">
      <c r="B4974" s="351"/>
      <c r="C4974" s="351"/>
      <c r="D4974" s="351"/>
      <c r="E4974" s="351"/>
      <c r="F4974" s="351"/>
      <c r="G4974" s="351"/>
      <c r="H4974" s="351"/>
      <c r="I4974" s="351"/>
    </row>
    <row r="4975" spans="2:9" x14ac:dyDescent="0.25">
      <c r="B4975" s="351"/>
      <c r="C4975" s="351"/>
      <c r="D4975" s="351"/>
      <c r="E4975" s="351"/>
      <c r="F4975" s="351"/>
      <c r="G4975" s="351"/>
      <c r="H4975" s="351"/>
      <c r="I4975" s="351"/>
    </row>
    <row r="4976" spans="2:9" x14ac:dyDescent="0.25">
      <c r="B4976" s="351"/>
      <c r="C4976" s="351"/>
      <c r="D4976" s="351"/>
      <c r="E4976" s="351"/>
      <c r="F4976" s="351"/>
      <c r="G4976" s="351"/>
      <c r="H4976" s="351"/>
      <c r="I4976" s="351"/>
    </row>
    <row r="4977" spans="2:9" x14ac:dyDescent="0.25">
      <c r="B4977" s="351"/>
      <c r="C4977" s="351"/>
      <c r="D4977" s="351"/>
      <c r="E4977" s="351"/>
      <c r="F4977" s="351"/>
      <c r="G4977" s="351"/>
      <c r="H4977" s="351"/>
      <c r="I4977" s="351"/>
    </row>
    <row r="4978" spans="2:9" x14ac:dyDescent="0.25">
      <c r="B4978" s="351"/>
      <c r="C4978" s="351"/>
      <c r="D4978" s="351"/>
      <c r="E4978" s="351"/>
      <c r="F4978" s="351"/>
      <c r="G4978" s="351"/>
      <c r="H4978" s="351"/>
      <c r="I4978" s="351"/>
    </row>
    <row r="4979" spans="2:9" x14ac:dyDescent="0.25">
      <c r="B4979" s="351"/>
      <c r="C4979" s="351"/>
      <c r="D4979" s="351"/>
      <c r="E4979" s="351"/>
      <c r="F4979" s="351"/>
      <c r="G4979" s="351"/>
      <c r="H4979" s="351"/>
      <c r="I4979" s="351"/>
    </row>
    <row r="4980" spans="2:9" x14ac:dyDescent="0.25">
      <c r="B4980" s="351"/>
      <c r="C4980" s="351"/>
      <c r="D4980" s="351"/>
      <c r="E4980" s="351"/>
      <c r="F4980" s="351"/>
      <c r="G4980" s="351"/>
      <c r="H4980" s="351"/>
      <c r="I4980" s="351"/>
    </row>
    <row r="4981" spans="2:9" x14ac:dyDescent="0.25">
      <c r="B4981" s="351"/>
      <c r="C4981" s="351"/>
      <c r="D4981" s="351"/>
      <c r="E4981" s="351"/>
      <c r="F4981" s="351"/>
      <c r="G4981" s="351"/>
      <c r="H4981" s="351"/>
      <c r="I4981" s="351"/>
    </row>
    <row r="4982" spans="2:9" x14ac:dyDescent="0.25">
      <c r="B4982" s="351"/>
      <c r="C4982" s="351"/>
      <c r="D4982" s="351"/>
      <c r="E4982" s="351"/>
      <c r="F4982" s="351"/>
      <c r="G4982" s="351"/>
      <c r="H4982" s="351"/>
      <c r="I4982" s="351"/>
    </row>
    <row r="4983" spans="2:9" x14ac:dyDescent="0.25">
      <c r="B4983" s="351"/>
      <c r="C4983" s="351"/>
      <c r="D4983" s="351"/>
      <c r="E4983" s="351"/>
      <c r="F4983" s="351"/>
      <c r="G4983" s="351"/>
      <c r="H4983" s="351"/>
      <c r="I4983" s="351"/>
    </row>
    <row r="4984" spans="2:9" x14ac:dyDescent="0.25">
      <c r="B4984" s="351"/>
      <c r="C4984" s="351"/>
      <c r="D4984" s="351"/>
      <c r="E4984" s="351"/>
      <c r="F4984" s="351"/>
      <c r="G4984" s="351"/>
      <c r="H4984" s="351"/>
      <c r="I4984" s="351"/>
    </row>
    <row r="4985" spans="2:9" x14ac:dyDescent="0.25">
      <c r="B4985" s="351"/>
      <c r="C4985" s="351"/>
      <c r="D4985" s="351"/>
      <c r="E4985" s="351"/>
      <c r="F4985" s="351"/>
      <c r="G4985" s="351"/>
      <c r="H4985" s="351"/>
      <c r="I4985" s="351"/>
    </row>
    <row r="4986" spans="2:9" x14ac:dyDescent="0.25">
      <c r="B4986" s="351"/>
      <c r="C4986" s="351"/>
      <c r="D4986" s="351"/>
      <c r="E4986" s="351"/>
      <c r="F4986" s="351"/>
      <c r="G4986" s="351"/>
      <c r="H4986" s="351"/>
      <c r="I4986" s="351"/>
    </row>
    <row r="4987" spans="2:9" x14ac:dyDescent="0.25">
      <c r="B4987" s="351"/>
      <c r="C4987" s="351"/>
      <c r="D4987" s="351"/>
      <c r="E4987" s="351"/>
      <c r="F4987" s="351"/>
      <c r="G4987" s="351"/>
      <c r="H4987" s="351"/>
      <c r="I4987" s="351"/>
    </row>
    <row r="4988" spans="2:9" x14ac:dyDescent="0.25">
      <c r="B4988" s="351"/>
      <c r="C4988" s="351"/>
      <c r="D4988" s="351"/>
      <c r="E4988" s="351"/>
      <c r="F4988" s="351"/>
      <c r="G4988" s="351"/>
      <c r="H4988" s="351"/>
      <c r="I4988" s="351"/>
    </row>
    <row r="4989" spans="2:9" x14ac:dyDescent="0.25">
      <c r="B4989" s="351"/>
      <c r="C4989" s="351"/>
      <c r="D4989" s="351"/>
      <c r="E4989" s="351"/>
      <c r="F4989" s="351"/>
      <c r="G4989" s="351"/>
      <c r="H4989" s="351"/>
      <c r="I4989" s="351"/>
    </row>
    <row r="4990" spans="2:9" x14ac:dyDescent="0.25">
      <c r="B4990" s="351"/>
      <c r="C4990" s="351"/>
      <c r="D4990" s="351"/>
      <c r="E4990" s="351"/>
      <c r="F4990" s="351"/>
      <c r="G4990" s="351"/>
      <c r="H4990" s="351"/>
      <c r="I4990" s="351"/>
    </row>
    <row r="4991" spans="2:9" x14ac:dyDescent="0.25">
      <c r="B4991" s="351"/>
      <c r="C4991" s="351"/>
      <c r="D4991" s="351"/>
      <c r="E4991" s="351"/>
      <c r="F4991" s="351"/>
      <c r="G4991" s="351"/>
      <c r="H4991" s="351"/>
      <c r="I4991" s="351"/>
    </row>
    <row r="4992" spans="2:9" x14ac:dyDescent="0.25">
      <c r="B4992" s="351"/>
      <c r="C4992" s="351"/>
      <c r="D4992" s="351"/>
      <c r="E4992" s="351"/>
      <c r="F4992" s="351"/>
      <c r="G4992" s="351"/>
      <c r="H4992" s="351"/>
      <c r="I4992" s="351"/>
    </row>
    <row r="4993" spans="2:9" x14ac:dyDescent="0.25">
      <c r="B4993" s="351"/>
      <c r="C4993" s="351"/>
      <c r="D4993" s="351"/>
      <c r="E4993" s="351"/>
      <c r="F4993" s="351"/>
      <c r="G4993" s="351"/>
      <c r="H4993" s="351"/>
      <c r="I4993" s="351"/>
    </row>
    <row r="4994" spans="2:9" x14ac:dyDescent="0.25">
      <c r="B4994" s="351"/>
      <c r="C4994" s="351"/>
      <c r="D4994" s="351"/>
      <c r="E4994" s="351"/>
      <c r="F4994" s="351"/>
      <c r="G4994" s="351"/>
      <c r="H4994" s="351"/>
      <c r="I4994" s="351"/>
    </row>
    <row r="4995" spans="2:9" x14ac:dyDescent="0.25">
      <c r="B4995" s="351"/>
      <c r="C4995" s="351"/>
      <c r="D4995" s="351"/>
      <c r="E4995" s="351"/>
      <c r="F4995" s="351"/>
      <c r="G4995" s="351"/>
      <c r="H4995" s="351"/>
      <c r="I4995" s="351"/>
    </row>
    <row r="4996" spans="2:9" x14ac:dyDescent="0.25">
      <c r="B4996" s="351"/>
      <c r="C4996" s="351"/>
      <c r="D4996" s="351"/>
      <c r="E4996" s="351"/>
      <c r="F4996" s="351"/>
      <c r="G4996" s="351"/>
      <c r="H4996" s="351"/>
      <c r="I4996" s="351"/>
    </row>
    <row r="4997" spans="2:9" x14ac:dyDescent="0.25">
      <c r="B4997" s="351"/>
      <c r="C4997" s="351"/>
      <c r="D4997" s="351"/>
      <c r="E4997" s="351"/>
      <c r="F4997" s="351"/>
      <c r="G4997" s="351"/>
      <c r="H4997" s="351"/>
      <c r="I4997" s="351"/>
    </row>
    <row r="4998" spans="2:9" x14ac:dyDescent="0.25">
      <c r="B4998" s="351"/>
      <c r="C4998" s="351"/>
      <c r="D4998" s="351"/>
      <c r="E4998" s="351"/>
      <c r="F4998" s="351"/>
      <c r="G4998" s="351"/>
      <c r="H4998" s="351"/>
      <c r="I4998" s="351"/>
    </row>
    <row r="4999" spans="2:9" x14ac:dyDescent="0.25">
      <c r="B4999" s="351"/>
      <c r="C4999" s="351"/>
      <c r="D4999" s="351"/>
      <c r="E4999" s="351"/>
      <c r="F4999" s="351"/>
      <c r="G4999" s="351"/>
      <c r="H4999" s="351"/>
      <c r="I4999" s="351"/>
    </row>
    <row r="5000" spans="2:9" x14ac:dyDescent="0.25">
      <c r="B5000" s="351"/>
      <c r="C5000" s="351"/>
      <c r="D5000" s="351"/>
      <c r="E5000" s="351"/>
      <c r="F5000" s="351"/>
      <c r="G5000" s="351"/>
      <c r="H5000" s="351"/>
      <c r="I5000" s="351"/>
    </row>
    <row r="5001" spans="2:9" x14ac:dyDescent="0.25">
      <c r="B5001" s="351"/>
      <c r="C5001" s="351"/>
      <c r="D5001" s="351"/>
      <c r="E5001" s="351"/>
      <c r="F5001" s="351"/>
      <c r="G5001" s="351"/>
      <c r="H5001" s="351"/>
      <c r="I5001" s="351"/>
    </row>
    <row r="5002" spans="2:9" x14ac:dyDescent="0.25">
      <c r="B5002" s="351"/>
      <c r="C5002" s="351"/>
      <c r="D5002" s="351"/>
      <c r="E5002" s="351"/>
      <c r="F5002" s="351"/>
      <c r="G5002" s="351"/>
      <c r="H5002" s="351"/>
      <c r="I5002" s="351"/>
    </row>
    <row r="5003" spans="2:9" x14ac:dyDescent="0.25">
      <c r="B5003" s="351"/>
      <c r="C5003" s="351"/>
      <c r="D5003" s="351"/>
      <c r="E5003" s="351"/>
      <c r="F5003" s="351"/>
      <c r="G5003" s="351"/>
      <c r="H5003" s="351"/>
      <c r="I5003" s="351"/>
    </row>
    <row r="5004" spans="2:9" x14ac:dyDescent="0.25">
      <c r="B5004" s="351"/>
      <c r="C5004" s="351"/>
      <c r="D5004" s="351"/>
      <c r="E5004" s="351"/>
      <c r="F5004" s="351"/>
      <c r="G5004" s="351"/>
      <c r="H5004" s="351"/>
      <c r="I5004" s="351"/>
    </row>
    <row r="5005" spans="2:9" x14ac:dyDescent="0.25">
      <c r="B5005" s="351"/>
      <c r="C5005" s="351"/>
      <c r="D5005" s="351"/>
      <c r="E5005" s="351"/>
      <c r="F5005" s="351"/>
      <c r="G5005" s="351"/>
      <c r="H5005" s="351"/>
      <c r="I5005" s="351"/>
    </row>
    <row r="5006" spans="2:9" x14ac:dyDescent="0.25">
      <c r="B5006" s="351"/>
      <c r="C5006" s="351"/>
      <c r="D5006" s="351"/>
      <c r="E5006" s="351"/>
      <c r="F5006" s="351"/>
      <c r="G5006" s="351"/>
      <c r="H5006" s="351"/>
      <c r="I5006" s="351"/>
    </row>
    <row r="5007" spans="2:9" x14ac:dyDescent="0.25">
      <c r="B5007" s="351"/>
      <c r="C5007" s="351"/>
      <c r="D5007" s="351"/>
      <c r="E5007" s="351"/>
      <c r="F5007" s="351"/>
      <c r="G5007" s="351"/>
      <c r="H5007" s="351"/>
      <c r="I5007" s="351"/>
    </row>
    <row r="5008" spans="2:9" x14ac:dyDescent="0.25">
      <c r="B5008" s="351"/>
      <c r="C5008" s="351"/>
      <c r="D5008" s="351"/>
      <c r="E5008" s="351"/>
      <c r="F5008" s="351"/>
      <c r="G5008" s="351"/>
      <c r="H5008" s="351"/>
      <c r="I5008" s="351"/>
    </row>
    <row r="5009" spans="2:9" x14ac:dyDescent="0.25">
      <c r="B5009" s="351"/>
      <c r="C5009" s="351"/>
      <c r="D5009" s="351"/>
      <c r="E5009" s="351"/>
      <c r="F5009" s="351"/>
      <c r="G5009" s="351"/>
      <c r="H5009" s="351"/>
      <c r="I5009" s="351"/>
    </row>
    <row r="5010" spans="2:9" x14ac:dyDescent="0.25">
      <c r="B5010" s="351"/>
      <c r="C5010" s="351"/>
      <c r="D5010" s="351"/>
      <c r="E5010" s="351"/>
      <c r="F5010" s="351"/>
      <c r="G5010" s="351"/>
      <c r="H5010" s="351"/>
      <c r="I5010" s="351"/>
    </row>
    <row r="5011" spans="2:9" x14ac:dyDescent="0.25">
      <c r="B5011" s="351"/>
      <c r="C5011" s="351"/>
      <c r="D5011" s="351"/>
      <c r="E5011" s="351"/>
      <c r="F5011" s="351"/>
      <c r="G5011" s="351"/>
      <c r="H5011" s="351"/>
      <c r="I5011" s="351"/>
    </row>
    <row r="5012" spans="2:9" x14ac:dyDescent="0.25">
      <c r="B5012" s="351"/>
      <c r="C5012" s="351"/>
      <c r="D5012" s="351"/>
      <c r="E5012" s="351"/>
      <c r="F5012" s="351"/>
      <c r="G5012" s="351"/>
      <c r="H5012" s="351"/>
      <c r="I5012" s="351"/>
    </row>
    <row r="5013" spans="2:9" x14ac:dyDescent="0.25">
      <c r="B5013" s="351"/>
      <c r="C5013" s="351"/>
      <c r="D5013" s="351"/>
      <c r="E5013" s="351"/>
      <c r="F5013" s="351"/>
      <c r="G5013" s="351"/>
      <c r="H5013" s="351"/>
      <c r="I5013" s="351"/>
    </row>
    <row r="5014" spans="2:9" x14ac:dyDescent="0.25">
      <c r="B5014" s="351"/>
      <c r="C5014" s="351"/>
      <c r="D5014" s="351"/>
      <c r="E5014" s="351"/>
      <c r="F5014" s="351"/>
      <c r="G5014" s="351"/>
      <c r="H5014" s="351"/>
      <c r="I5014" s="351"/>
    </row>
    <row r="5015" spans="2:9" x14ac:dyDescent="0.25">
      <c r="B5015" s="351"/>
      <c r="C5015" s="351"/>
      <c r="D5015" s="351"/>
      <c r="E5015" s="351"/>
      <c r="F5015" s="351"/>
      <c r="G5015" s="351"/>
      <c r="H5015" s="351"/>
      <c r="I5015" s="351"/>
    </row>
    <row r="5016" spans="2:9" x14ac:dyDescent="0.25">
      <c r="B5016" s="351"/>
      <c r="C5016" s="351"/>
      <c r="D5016" s="351"/>
      <c r="E5016" s="351"/>
      <c r="F5016" s="351"/>
      <c r="G5016" s="351"/>
      <c r="H5016" s="351"/>
      <c r="I5016" s="351"/>
    </row>
    <row r="5017" spans="2:9" x14ac:dyDescent="0.25">
      <c r="B5017" s="351"/>
      <c r="C5017" s="351"/>
      <c r="D5017" s="351"/>
      <c r="E5017" s="351"/>
      <c r="F5017" s="351"/>
      <c r="G5017" s="351"/>
      <c r="H5017" s="351"/>
      <c r="I5017" s="351"/>
    </row>
    <row r="5018" spans="2:9" x14ac:dyDescent="0.25">
      <c r="B5018" s="351"/>
      <c r="C5018" s="351"/>
      <c r="D5018" s="351"/>
      <c r="E5018" s="351"/>
      <c r="F5018" s="351"/>
      <c r="G5018" s="351"/>
      <c r="H5018" s="351"/>
      <c r="I5018" s="351"/>
    </row>
    <row r="5019" spans="2:9" x14ac:dyDescent="0.25">
      <c r="B5019" s="351"/>
      <c r="C5019" s="351"/>
      <c r="D5019" s="351"/>
      <c r="E5019" s="351"/>
      <c r="F5019" s="351"/>
      <c r="G5019" s="351"/>
      <c r="H5019" s="351"/>
      <c r="I5019" s="351"/>
    </row>
    <row r="5020" spans="2:9" x14ac:dyDescent="0.25">
      <c r="B5020" s="351"/>
      <c r="C5020" s="351"/>
      <c r="D5020" s="351"/>
      <c r="E5020" s="351"/>
      <c r="F5020" s="351"/>
      <c r="G5020" s="351"/>
      <c r="H5020" s="351"/>
      <c r="I5020" s="351"/>
    </row>
    <row r="5021" spans="2:9" x14ac:dyDescent="0.25">
      <c r="B5021" s="351"/>
      <c r="C5021" s="351"/>
      <c r="D5021" s="351"/>
      <c r="E5021" s="351"/>
      <c r="F5021" s="351"/>
      <c r="G5021" s="351"/>
      <c r="H5021" s="351"/>
      <c r="I5021" s="351"/>
    </row>
    <row r="5022" spans="2:9" x14ac:dyDescent="0.25">
      <c r="B5022" s="351"/>
      <c r="C5022" s="351"/>
      <c r="D5022" s="351"/>
      <c r="E5022" s="351"/>
      <c r="F5022" s="351"/>
      <c r="G5022" s="351"/>
      <c r="H5022" s="351"/>
      <c r="I5022" s="351"/>
    </row>
    <row r="5023" spans="2:9" x14ac:dyDescent="0.25">
      <c r="B5023" s="351"/>
      <c r="C5023" s="351"/>
      <c r="D5023" s="351"/>
      <c r="E5023" s="351"/>
      <c r="F5023" s="351"/>
      <c r="G5023" s="351"/>
      <c r="H5023" s="351"/>
      <c r="I5023" s="351"/>
    </row>
    <row r="5024" spans="2:9" x14ac:dyDescent="0.25">
      <c r="B5024" s="351"/>
      <c r="C5024" s="351"/>
      <c r="D5024" s="351"/>
      <c r="E5024" s="351"/>
      <c r="F5024" s="351"/>
      <c r="G5024" s="351"/>
      <c r="H5024" s="351"/>
      <c r="I5024" s="351"/>
    </row>
    <row r="5025" spans="2:9" x14ac:dyDescent="0.25">
      <c r="B5025" s="351"/>
      <c r="C5025" s="351"/>
      <c r="D5025" s="351"/>
      <c r="E5025" s="351"/>
      <c r="F5025" s="351"/>
      <c r="G5025" s="351"/>
      <c r="H5025" s="351"/>
      <c r="I5025" s="351"/>
    </row>
    <row r="5026" spans="2:9" x14ac:dyDescent="0.25">
      <c r="B5026" s="351"/>
      <c r="C5026" s="351"/>
      <c r="D5026" s="351"/>
      <c r="E5026" s="351"/>
      <c r="F5026" s="351"/>
      <c r="G5026" s="351"/>
      <c r="H5026" s="351"/>
      <c r="I5026" s="351"/>
    </row>
    <row r="5027" spans="2:9" x14ac:dyDescent="0.25">
      <c r="B5027" s="351"/>
      <c r="C5027" s="351"/>
      <c r="D5027" s="351"/>
      <c r="E5027" s="351"/>
      <c r="F5027" s="351"/>
      <c r="G5027" s="351"/>
      <c r="H5027" s="351"/>
      <c r="I5027" s="351"/>
    </row>
    <row r="5028" spans="2:9" x14ac:dyDescent="0.25">
      <c r="B5028" s="351"/>
      <c r="C5028" s="351"/>
      <c r="D5028" s="351"/>
      <c r="E5028" s="351"/>
      <c r="F5028" s="351"/>
      <c r="G5028" s="351"/>
      <c r="H5028" s="351"/>
      <c r="I5028" s="351"/>
    </row>
    <row r="5029" spans="2:9" x14ac:dyDescent="0.25">
      <c r="B5029" s="351"/>
      <c r="C5029" s="351"/>
      <c r="D5029" s="351"/>
      <c r="E5029" s="351"/>
      <c r="F5029" s="351"/>
      <c r="G5029" s="351"/>
      <c r="H5029" s="351"/>
      <c r="I5029" s="351"/>
    </row>
    <row r="5030" spans="2:9" x14ac:dyDescent="0.25">
      <c r="B5030" s="351"/>
      <c r="C5030" s="351"/>
      <c r="D5030" s="351"/>
      <c r="E5030" s="351"/>
      <c r="F5030" s="351"/>
      <c r="G5030" s="351"/>
      <c r="H5030" s="351"/>
      <c r="I5030" s="351"/>
    </row>
    <row r="5031" spans="2:9" x14ac:dyDescent="0.25">
      <c r="B5031" s="351"/>
      <c r="C5031" s="351"/>
      <c r="D5031" s="351"/>
      <c r="E5031" s="351"/>
      <c r="F5031" s="351"/>
      <c r="G5031" s="351"/>
      <c r="H5031" s="351"/>
      <c r="I5031" s="351"/>
    </row>
    <row r="5032" spans="2:9" x14ac:dyDescent="0.25">
      <c r="B5032" s="351"/>
      <c r="C5032" s="351"/>
      <c r="D5032" s="351"/>
      <c r="E5032" s="351"/>
      <c r="F5032" s="351"/>
      <c r="G5032" s="351"/>
      <c r="H5032" s="351"/>
      <c r="I5032" s="351"/>
    </row>
    <row r="5033" spans="2:9" x14ac:dyDescent="0.25">
      <c r="B5033" s="351"/>
      <c r="C5033" s="351"/>
      <c r="D5033" s="351"/>
      <c r="E5033" s="351"/>
      <c r="F5033" s="351"/>
      <c r="G5033" s="351"/>
      <c r="H5033" s="351"/>
      <c r="I5033" s="351"/>
    </row>
    <row r="5034" spans="2:9" x14ac:dyDescent="0.25">
      <c r="B5034" s="351"/>
      <c r="C5034" s="351"/>
      <c r="D5034" s="351"/>
      <c r="E5034" s="351"/>
      <c r="F5034" s="351"/>
      <c r="G5034" s="351"/>
      <c r="H5034" s="351"/>
      <c r="I5034" s="351"/>
    </row>
    <row r="5035" spans="2:9" x14ac:dyDescent="0.25">
      <c r="B5035" s="351"/>
      <c r="C5035" s="351"/>
      <c r="D5035" s="351"/>
      <c r="E5035" s="351"/>
      <c r="F5035" s="351"/>
      <c r="G5035" s="351"/>
      <c r="H5035" s="351"/>
      <c r="I5035" s="351"/>
    </row>
    <row r="5036" spans="2:9" x14ac:dyDescent="0.25">
      <c r="B5036" s="351"/>
      <c r="C5036" s="351"/>
      <c r="D5036" s="351"/>
      <c r="E5036" s="351"/>
      <c r="F5036" s="351"/>
      <c r="G5036" s="351"/>
      <c r="H5036" s="351"/>
      <c r="I5036" s="351"/>
    </row>
    <row r="5037" spans="2:9" x14ac:dyDescent="0.25">
      <c r="B5037" s="351"/>
      <c r="C5037" s="351"/>
      <c r="D5037" s="351"/>
      <c r="E5037" s="351"/>
      <c r="F5037" s="351"/>
      <c r="G5037" s="351"/>
      <c r="H5037" s="351"/>
      <c r="I5037" s="351"/>
    </row>
    <row r="5038" spans="2:9" x14ac:dyDescent="0.25">
      <c r="B5038" s="351"/>
      <c r="C5038" s="351"/>
      <c r="D5038" s="351"/>
      <c r="E5038" s="351"/>
      <c r="F5038" s="351"/>
      <c r="G5038" s="351"/>
      <c r="H5038" s="351"/>
      <c r="I5038" s="351"/>
    </row>
    <row r="5039" spans="2:9" x14ac:dyDescent="0.25">
      <c r="B5039" s="351"/>
      <c r="C5039" s="351"/>
      <c r="D5039" s="351"/>
      <c r="E5039" s="351"/>
      <c r="F5039" s="351"/>
      <c r="G5039" s="351"/>
      <c r="H5039" s="351"/>
      <c r="I5039" s="351"/>
    </row>
    <row r="5040" spans="2:9" x14ac:dyDescent="0.25">
      <c r="B5040" s="351"/>
      <c r="C5040" s="351"/>
      <c r="D5040" s="351"/>
      <c r="E5040" s="351"/>
      <c r="F5040" s="351"/>
      <c r="G5040" s="351"/>
      <c r="H5040" s="351"/>
      <c r="I5040" s="351"/>
    </row>
    <row r="5041" spans="2:9" x14ac:dyDescent="0.25">
      <c r="B5041" s="351"/>
      <c r="C5041" s="351"/>
      <c r="D5041" s="351"/>
      <c r="E5041" s="351"/>
      <c r="F5041" s="351"/>
      <c r="G5041" s="351"/>
      <c r="H5041" s="351"/>
      <c r="I5041" s="351"/>
    </row>
    <row r="5042" spans="2:9" x14ac:dyDescent="0.25">
      <c r="B5042" s="351"/>
      <c r="C5042" s="351"/>
      <c r="D5042" s="351"/>
      <c r="E5042" s="351"/>
      <c r="F5042" s="351"/>
      <c r="G5042" s="351"/>
      <c r="H5042" s="351"/>
      <c r="I5042" s="351"/>
    </row>
    <row r="5043" spans="2:9" x14ac:dyDescent="0.25">
      <c r="B5043" s="351"/>
      <c r="C5043" s="351"/>
      <c r="D5043" s="351"/>
      <c r="E5043" s="351"/>
      <c r="F5043" s="351"/>
      <c r="G5043" s="351"/>
      <c r="H5043" s="351"/>
      <c r="I5043" s="351"/>
    </row>
    <row r="5044" spans="2:9" x14ac:dyDescent="0.25">
      <c r="B5044" s="351"/>
      <c r="C5044" s="351"/>
      <c r="D5044" s="351"/>
      <c r="E5044" s="351"/>
      <c r="F5044" s="351"/>
      <c r="G5044" s="351"/>
      <c r="H5044" s="351"/>
      <c r="I5044" s="351"/>
    </row>
    <row r="5045" spans="2:9" x14ac:dyDescent="0.25">
      <c r="B5045" s="351"/>
      <c r="C5045" s="351"/>
      <c r="D5045" s="351"/>
      <c r="E5045" s="351"/>
      <c r="F5045" s="351"/>
      <c r="G5045" s="351"/>
      <c r="H5045" s="351"/>
      <c r="I5045" s="351"/>
    </row>
    <row r="5046" spans="2:9" x14ac:dyDescent="0.25">
      <c r="B5046" s="351"/>
      <c r="C5046" s="351"/>
      <c r="D5046" s="351"/>
      <c r="E5046" s="351"/>
      <c r="F5046" s="351"/>
      <c r="G5046" s="351"/>
      <c r="H5046" s="351"/>
      <c r="I5046" s="351"/>
    </row>
    <row r="5047" spans="2:9" x14ac:dyDescent="0.25">
      <c r="B5047" s="351"/>
      <c r="C5047" s="351"/>
      <c r="D5047" s="351"/>
      <c r="E5047" s="351"/>
      <c r="F5047" s="351"/>
      <c r="G5047" s="351"/>
      <c r="H5047" s="351"/>
      <c r="I5047" s="351"/>
    </row>
    <row r="5048" spans="2:9" x14ac:dyDescent="0.25">
      <c r="B5048" s="351"/>
      <c r="C5048" s="351"/>
      <c r="D5048" s="351"/>
      <c r="E5048" s="351"/>
      <c r="F5048" s="351"/>
      <c r="G5048" s="351"/>
      <c r="H5048" s="351"/>
      <c r="I5048" s="351"/>
    </row>
    <row r="5049" spans="2:9" x14ac:dyDescent="0.25">
      <c r="B5049" s="351"/>
      <c r="C5049" s="351"/>
      <c r="D5049" s="351"/>
      <c r="E5049" s="351"/>
      <c r="F5049" s="351"/>
      <c r="G5049" s="351"/>
      <c r="H5049" s="351"/>
      <c r="I5049" s="351"/>
    </row>
    <row r="5050" spans="2:9" x14ac:dyDescent="0.25">
      <c r="B5050" s="351"/>
      <c r="C5050" s="351"/>
      <c r="D5050" s="351"/>
      <c r="E5050" s="351"/>
      <c r="F5050" s="351"/>
      <c r="G5050" s="351"/>
      <c r="H5050" s="351"/>
      <c r="I5050" s="351"/>
    </row>
    <row r="5051" spans="2:9" x14ac:dyDescent="0.25">
      <c r="B5051" s="351"/>
      <c r="C5051" s="351"/>
      <c r="D5051" s="351"/>
      <c r="E5051" s="351"/>
      <c r="F5051" s="351"/>
      <c r="G5051" s="351"/>
      <c r="H5051" s="351"/>
      <c r="I5051" s="351"/>
    </row>
    <row r="5052" spans="2:9" x14ac:dyDescent="0.25">
      <c r="B5052" s="351"/>
      <c r="C5052" s="351"/>
      <c r="D5052" s="351"/>
      <c r="E5052" s="351"/>
      <c r="F5052" s="351"/>
      <c r="G5052" s="351"/>
      <c r="H5052" s="351"/>
      <c r="I5052" s="351"/>
    </row>
    <row r="5053" spans="2:9" x14ac:dyDescent="0.25">
      <c r="B5053" s="351"/>
      <c r="C5053" s="351"/>
      <c r="D5053" s="351"/>
      <c r="E5053" s="351"/>
      <c r="F5053" s="351"/>
      <c r="G5053" s="351"/>
      <c r="H5053" s="351"/>
      <c r="I5053" s="351"/>
    </row>
    <row r="5054" spans="2:9" x14ac:dyDescent="0.25">
      <c r="B5054" s="351"/>
      <c r="C5054" s="351"/>
      <c r="D5054" s="351"/>
      <c r="E5054" s="351"/>
      <c r="F5054" s="351"/>
      <c r="G5054" s="351"/>
      <c r="H5054" s="351"/>
      <c r="I5054" s="351"/>
    </row>
    <row r="5055" spans="2:9" x14ac:dyDescent="0.25">
      <c r="B5055" s="351"/>
      <c r="C5055" s="351"/>
      <c r="D5055" s="351"/>
      <c r="E5055" s="351"/>
      <c r="F5055" s="351"/>
      <c r="G5055" s="351"/>
      <c r="H5055" s="351"/>
      <c r="I5055" s="351"/>
    </row>
    <row r="5056" spans="2:9" x14ac:dyDescent="0.25">
      <c r="B5056" s="351"/>
      <c r="C5056" s="351"/>
      <c r="D5056" s="351"/>
      <c r="E5056" s="351"/>
      <c r="F5056" s="351"/>
      <c r="G5056" s="351"/>
      <c r="H5056" s="351"/>
      <c r="I5056" s="351"/>
    </row>
    <row r="5057" spans="2:9" x14ac:dyDescent="0.25">
      <c r="B5057" s="351"/>
      <c r="C5057" s="351"/>
      <c r="D5057" s="351"/>
      <c r="E5057" s="351"/>
      <c r="F5057" s="351"/>
      <c r="G5057" s="351"/>
      <c r="H5057" s="351"/>
      <c r="I5057" s="351"/>
    </row>
    <row r="5058" spans="2:9" x14ac:dyDescent="0.25">
      <c r="B5058" s="351"/>
      <c r="C5058" s="351"/>
      <c r="D5058" s="351"/>
      <c r="E5058" s="351"/>
      <c r="F5058" s="351"/>
      <c r="G5058" s="351"/>
      <c r="H5058" s="351"/>
      <c r="I5058" s="351"/>
    </row>
    <row r="5059" spans="2:9" x14ac:dyDescent="0.25">
      <c r="B5059" s="351"/>
      <c r="C5059" s="351"/>
      <c r="D5059" s="351"/>
      <c r="E5059" s="351"/>
      <c r="F5059" s="351"/>
      <c r="G5059" s="351"/>
      <c r="H5059" s="351"/>
      <c r="I5059" s="351"/>
    </row>
    <row r="5060" spans="2:9" x14ac:dyDescent="0.25">
      <c r="B5060" s="351"/>
      <c r="C5060" s="351"/>
      <c r="D5060" s="351"/>
      <c r="E5060" s="351"/>
      <c r="F5060" s="351"/>
      <c r="G5060" s="351"/>
      <c r="H5060" s="351"/>
      <c r="I5060" s="351"/>
    </row>
    <row r="5061" spans="2:9" x14ac:dyDescent="0.25">
      <c r="B5061" s="351"/>
      <c r="C5061" s="351"/>
      <c r="D5061" s="351"/>
      <c r="E5061" s="351"/>
      <c r="F5061" s="351"/>
      <c r="G5061" s="351"/>
      <c r="H5061" s="351"/>
      <c r="I5061" s="351"/>
    </row>
    <row r="5062" spans="2:9" x14ac:dyDescent="0.25">
      <c r="B5062" s="351"/>
      <c r="C5062" s="351"/>
      <c r="D5062" s="351"/>
      <c r="E5062" s="351"/>
      <c r="F5062" s="351"/>
      <c r="G5062" s="351"/>
      <c r="H5062" s="351"/>
      <c r="I5062" s="351"/>
    </row>
    <row r="5063" spans="2:9" x14ac:dyDescent="0.25">
      <c r="B5063" s="351"/>
      <c r="C5063" s="351"/>
      <c r="D5063" s="351"/>
      <c r="E5063" s="351"/>
      <c r="F5063" s="351"/>
      <c r="G5063" s="351"/>
      <c r="H5063" s="351"/>
      <c r="I5063" s="351"/>
    </row>
    <row r="5064" spans="2:9" x14ac:dyDescent="0.25">
      <c r="B5064" s="351"/>
      <c r="C5064" s="351"/>
      <c r="D5064" s="351"/>
      <c r="E5064" s="351"/>
      <c r="F5064" s="351"/>
      <c r="G5064" s="351"/>
      <c r="H5064" s="351"/>
      <c r="I5064" s="351"/>
    </row>
    <row r="5065" spans="2:9" x14ac:dyDescent="0.25">
      <c r="B5065" s="351"/>
      <c r="C5065" s="351"/>
      <c r="D5065" s="351"/>
      <c r="E5065" s="351"/>
      <c r="F5065" s="351"/>
      <c r="G5065" s="351"/>
      <c r="H5065" s="351"/>
      <c r="I5065" s="351"/>
    </row>
    <row r="5066" spans="2:9" x14ac:dyDescent="0.25">
      <c r="B5066" s="351"/>
      <c r="C5066" s="351"/>
      <c r="D5066" s="351"/>
      <c r="E5066" s="351"/>
      <c r="F5066" s="351"/>
      <c r="G5066" s="351"/>
      <c r="H5066" s="351"/>
      <c r="I5066" s="351"/>
    </row>
    <row r="5067" spans="2:9" x14ac:dyDescent="0.25">
      <c r="B5067" s="351"/>
      <c r="C5067" s="351"/>
      <c r="D5067" s="351"/>
      <c r="E5067" s="351"/>
      <c r="F5067" s="351"/>
      <c r="G5067" s="351"/>
      <c r="H5067" s="351"/>
      <c r="I5067" s="351"/>
    </row>
    <row r="5068" spans="2:9" x14ac:dyDescent="0.25">
      <c r="B5068" s="351"/>
      <c r="C5068" s="351"/>
      <c r="D5068" s="351"/>
      <c r="E5068" s="351"/>
      <c r="F5068" s="351"/>
      <c r="G5068" s="351"/>
      <c r="H5068" s="351"/>
      <c r="I5068" s="351"/>
    </row>
    <row r="5069" spans="2:9" x14ac:dyDescent="0.25">
      <c r="B5069" s="351"/>
      <c r="C5069" s="351"/>
      <c r="D5069" s="351"/>
      <c r="E5069" s="351"/>
      <c r="F5069" s="351"/>
      <c r="G5069" s="351"/>
      <c r="H5069" s="351"/>
      <c r="I5069" s="351"/>
    </row>
    <row r="5070" spans="2:9" x14ac:dyDescent="0.25">
      <c r="B5070" s="351"/>
      <c r="C5070" s="351"/>
      <c r="D5070" s="351"/>
      <c r="E5070" s="351"/>
      <c r="F5070" s="351"/>
      <c r="G5070" s="351"/>
      <c r="H5070" s="351"/>
      <c r="I5070" s="351"/>
    </row>
    <row r="5071" spans="2:9" x14ac:dyDescent="0.25">
      <c r="B5071" s="351"/>
      <c r="C5071" s="351"/>
      <c r="D5071" s="351"/>
      <c r="E5071" s="351"/>
      <c r="F5071" s="351"/>
      <c r="G5071" s="351"/>
      <c r="H5071" s="351"/>
      <c r="I5071" s="351"/>
    </row>
    <row r="5072" spans="2:9" x14ac:dyDescent="0.25">
      <c r="B5072" s="351"/>
      <c r="C5072" s="351"/>
      <c r="D5072" s="351"/>
      <c r="E5072" s="351"/>
      <c r="F5072" s="351"/>
      <c r="G5072" s="351"/>
      <c r="H5072" s="351"/>
      <c r="I5072" s="351"/>
    </row>
    <row r="5073" spans="2:9" x14ac:dyDescent="0.25">
      <c r="B5073" s="351"/>
      <c r="C5073" s="351"/>
      <c r="D5073" s="351"/>
      <c r="E5073" s="351"/>
      <c r="F5073" s="351"/>
      <c r="G5073" s="351"/>
      <c r="H5073" s="351"/>
      <c r="I5073" s="351"/>
    </row>
    <row r="5074" spans="2:9" x14ac:dyDescent="0.25">
      <c r="B5074" s="351"/>
      <c r="C5074" s="351"/>
      <c r="D5074" s="351"/>
      <c r="E5074" s="351"/>
      <c r="F5074" s="351"/>
      <c r="G5074" s="351"/>
      <c r="H5074" s="351"/>
      <c r="I5074" s="351"/>
    </row>
    <row r="5075" spans="2:9" x14ac:dyDescent="0.25">
      <c r="B5075" s="351"/>
      <c r="C5075" s="351"/>
      <c r="D5075" s="351"/>
      <c r="E5075" s="351"/>
      <c r="F5075" s="351"/>
      <c r="G5075" s="351"/>
      <c r="H5075" s="351"/>
      <c r="I5075" s="351"/>
    </row>
    <row r="5076" spans="2:9" x14ac:dyDescent="0.25">
      <c r="B5076" s="351"/>
      <c r="C5076" s="351"/>
      <c r="D5076" s="351"/>
      <c r="E5076" s="351"/>
      <c r="F5076" s="351"/>
      <c r="G5076" s="351"/>
      <c r="H5076" s="351"/>
      <c r="I5076" s="351"/>
    </row>
    <row r="5077" spans="2:9" x14ac:dyDescent="0.25">
      <c r="B5077" s="351"/>
      <c r="C5077" s="351"/>
      <c r="D5077" s="351"/>
      <c r="E5077" s="351"/>
      <c r="F5077" s="351"/>
      <c r="G5077" s="351"/>
      <c r="H5077" s="351"/>
      <c r="I5077" s="351"/>
    </row>
    <row r="5078" spans="2:9" x14ac:dyDescent="0.25">
      <c r="B5078" s="351"/>
      <c r="C5078" s="351"/>
      <c r="D5078" s="351"/>
      <c r="E5078" s="351"/>
      <c r="F5078" s="351"/>
      <c r="G5078" s="351"/>
      <c r="H5078" s="351"/>
      <c r="I5078" s="351"/>
    </row>
    <row r="5079" spans="2:9" x14ac:dyDescent="0.25">
      <c r="B5079" s="351"/>
      <c r="C5079" s="351"/>
      <c r="D5079" s="351"/>
      <c r="E5079" s="351"/>
      <c r="F5079" s="351"/>
      <c r="G5079" s="351"/>
      <c r="H5079" s="351"/>
      <c r="I5079" s="351"/>
    </row>
    <row r="5080" spans="2:9" x14ac:dyDescent="0.25">
      <c r="B5080" s="351"/>
      <c r="C5080" s="351"/>
      <c r="D5080" s="351"/>
      <c r="E5080" s="351"/>
      <c r="F5080" s="351"/>
      <c r="G5080" s="351"/>
      <c r="H5080" s="351"/>
      <c r="I5080" s="351"/>
    </row>
    <row r="5081" spans="2:9" x14ac:dyDescent="0.25">
      <c r="B5081" s="351"/>
      <c r="C5081" s="351"/>
      <c r="D5081" s="351"/>
      <c r="E5081" s="351"/>
      <c r="F5081" s="351"/>
      <c r="G5081" s="351"/>
      <c r="H5081" s="351"/>
      <c r="I5081" s="351"/>
    </row>
    <row r="5082" spans="2:9" x14ac:dyDescent="0.25">
      <c r="B5082" s="351"/>
      <c r="C5082" s="351"/>
      <c r="D5082" s="351"/>
      <c r="E5082" s="351"/>
      <c r="F5082" s="351"/>
      <c r="G5082" s="351"/>
      <c r="H5082" s="351"/>
      <c r="I5082" s="351"/>
    </row>
    <row r="5083" spans="2:9" x14ac:dyDescent="0.25">
      <c r="B5083" s="351"/>
      <c r="C5083" s="351"/>
      <c r="D5083" s="351"/>
      <c r="E5083" s="351"/>
      <c r="F5083" s="351"/>
      <c r="G5083" s="351"/>
      <c r="H5083" s="351"/>
      <c r="I5083" s="351"/>
    </row>
    <row r="5084" spans="2:9" x14ac:dyDescent="0.25">
      <c r="B5084" s="351"/>
      <c r="C5084" s="351"/>
      <c r="D5084" s="351"/>
      <c r="E5084" s="351"/>
      <c r="F5084" s="351"/>
      <c r="G5084" s="351"/>
      <c r="H5084" s="351"/>
      <c r="I5084" s="351"/>
    </row>
    <row r="5085" spans="2:9" x14ac:dyDescent="0.25">
      <c r="B5085" s="351"/>
      <c r="C5085" s="351"/>
      <c r="D5085" s="351"/>
      <c r="E5085" s="351"/>
      <c r="F5085" s="351"/>
      <c r="G5085" s="351"/>
      <c r="H5085" s="351"/>
      <c r="I5085" s="351"/>
    </row>
    <row r="5086" spans="2:9" x14ac:dyDescent="0.25">
      <c r="B5086" s="351"/>
      <c r="C5086" s="351"/>
      <c r="D5086" s="351"/>
      <c r="E5086" s="351"/>
      <c r="F5086" s="351"/>
      <c r="G5086" s="351"/>
      <c r="H5086" s="351"/>
      <c r="I5086" s="351"/>
    </row>
    <row r="5087" spans="2:9" x14ac:dyDescent="0.25">
      <c r="B5087" s="351"/>
      <c r="C5087" s="351"/>
      <c r="D5087" s="351"/>
      <c r="E5087" s="351"/>
      <c r="F5087" s="351"/>
      <c r="G5087" s="351"/>
      <c r="H5087" s="351"/>
      <c r="I5087" s="351"/>
    </row>
    <row r="5088" spans="2:9" x14ac:dyDescent="0.25">
      <c r="B5088" s="351"/>
      <c r="C5088" s="351"/>
      <c r="D5088" s="351"/>
      <c r="E5088" s="351"/>
      <c r="F5088" s="351"/>
      <c r="G5088" s="351"/>
      <c r="H5088" s="351"/>
      <c r="I5088" s="351"/>
    </row>
    <row r="5089" spans="2:9" x14ac:dyDescent="0.25">
      <c r="B5089" s="351"/>
      <c r="C5089" s="351"/>
      <c r="D5089" s="351"/>
      <c r="E5089" s="351"/>
      <c r="F5089" s="351"/>
      <c r="G5089" s="351"/>
      <c r="H5089" s="351"/>
      <c r="I5089" s="351"/>
    </row>
    <row r="5090" spans="2:9" x14ac:dyDescent="0.25">
      <c r="B5090" s="351"/>
      <c r="C5090" s="351"/>
      <c r="D5090" s="351"/>
      <c r="E5090" s="351"/>
      <c r="F5090" s="351"/>
      <c r="G5090" s="351"/>
      <c r="H5090" s="351"/>
      <c r="I5090" s="351"/>
    </row>
    <row r="5091" spans="2:9" x14ac:dyDescent="0.25">
      <c r="B5091" s="351"/>
      <c r="C5091" s="351"/>
      <c r="D5091" s="351"/>
      <c r="E5091" s="351"/>
      <c r="F5091" s="351"/>
      <c r="G5091" s="351"/>
      <c r="H5091" s="351"/>
      <c r="I5091" s="351"/>
    </row>
    <row r="5092" spans="2:9" x14ac:dyDescent="0.25">
      <c r="B5092" s="351"/>
      <c r="C5092" s="351"/>
      <c r="D5092" s="351"/>
      <c r="E5092" s="351"/>
      <c r="F5092" s="351"/>
      <c r="G5092" s="351"/>
      <c r="H5092" s="351"/>
      <c r="I5092" s="351"/>
    </row>
    <row r="5093" spans="2:9" x14ac:dyDescent="0.25">
      <c r="B5093" s="351"/>
      <c r="C5093" s="351"/>
      <c r="D5093" s="351"/>
      <c r="E5093" s="351"/>
      <c r="F5093" s="351"/>
      <c r="G5093" s="351"/>
      <c r="H5093" s="351"/>
      <c r="I5093" s="351"/>
    </row>
    <row r="5094" spans="2:9" x14ac:dyDescent="0.25">
      <c r="B5094" s="351"/>
      <c r="C5094" s="351"/>
      <c r="D5094" s="351"/>
      <c r="E5094" s="351"/>
      <c r="F5094" s="351"/>
      <c r="G5094" s="351"/>
      <c r="H5094" s="351"/>
      <c r="I5094" s="351"/>
    </row>
    <row r="5095" spans="2:9" x14ac:dyDescent="0.25">
      <c r="B5095" s="351"/>
      <c r="C5095" s="351"/>
      <c r="D5095" s="351"/>
      <c r="E5095" s="351"/>
      <c r="F5095" s="351"/>
      <c r="G5095" s="351"/>
      <c r="H5095" s="351"/>
      <c r="I5095" s="351"/>
    </row>
    <row r="5096" spans="2:9" x14ac:dyDescent="0.25">
      <c r="B5096" s="351"/>
      <c r="C5096" s="351"/>
      <c r="D5096" s="351"/>
      <c r="E5096" s="351"/>
      <c r="F5096" s="351"/>
      <c r="G5096" s="351"/>
      <c r="H5096" s="351"/>
      <c r="I5096" s="351"/>
    </row>
    <row r="5097" spans="2:9" x14ac:dyDescent="0.25">
      <c r="B5097" s="351"/>
      <c r="C5097" s="351"/>
      <c r="D5097" s="351"/>
      <c r="E5097" s="351"/>
      <c r="F5097" s="351"/>
      <c r="G5097" s="351"/>
      <c r="H5097" s="351"/>
      <c r="I5097" s="351"/>
    </row>
    <row r="5098" spans="2:9" x14ac:dyDescent="0.25">
      <c r="B5098" s="351"/>
      <c r="C5098" s="351"/>
      <c r="D5098" s="351"/>
      <c r="E5098" s="351"/>
      <c r="F5098" s="351"/>
      <c r="G5098" s="351"/>
      <c r="H5098" s="351"/>
      <c r="I5098" s="351"/>
    </row>
    <row r="5099" spans="2:9" x14ac:dyDescent="0.25">
      <c r="B5099" s="351"/>
      <c r="C5099" s="351"/>
      <c r="D5099" s="351"/>
      <c r="E5099" s="351"/>
      <c r="F5099" s="351"/>
      <c r="G5099" s="351"/>
      <c r="H5099" s="351"/>
      <c r="I5099" s="351"/>
    </row>
    <row r="5100" spans="2:9" x14ac:dyDescent="0.25">
      <c r="B5100" s="351"/>
      <c r="C5100" s="351"/>
      <c r="D5100" s="351"/>
      <c r="E5100" s="351"/>
      <c r="F5100" s="351"/>
      <c r="G5100" s="351"/>
      <c r="H5100" s="351"/>
      <c r="I5100" s="351"/>
    </row>
    <row r="5101" spans="2:9" x14ac:dyDescent="0.25">
      <c r="B5101" s="351"/>
      <c r="C5101" s="351"/>
      <c r="D5101" s="351"/>
      <c r="E5101" s="351"/>
      <c r="F5101" s="351"/>
      <c r="G5101" s="351"/>
      <c r="H5101" s="351"/>
      <c r="I5101" s="351"/>
    </row>
    <row r="5102" spans="2:9" x14ac:dyDescent="0.25">
      <c r="B5102" s="351"/>
      <c r="C5102" s="351"/>
      <c r="D5102" s="351"/>
      <c r="E5102" s="351"/>
      <c r="F5102" s="351"/>
      <c r="G5102" s="351"/>
      <c r="H5102" s="351"/>
      <c r="I5102" s="351"/>
    </row>
    <row r="5103" spans="2:9" x14ac:dyDescent="0.25">
      <c r="B5103" s="351"/>
      <c r="C5103" s="351"/>
      <c r="D5103" s="351"/>
      <c r="E5103" s="351"/>
      <c r="F5103" s="351"/>
      <c r="G5103" s="351"/>
      <c r="H5103" s="351"/>
      <c r="I5103" s="351"/>
    </row>
    <row r="5104" spans="2:9" x14ac:dyDescent="0.25">
      <c r="B5104" s="351"/>
      <c r="C5104" s="351"/>
      <c r="D5104" s="351"/>
      <c r="E5104" s="351"/>
      <c r="F5104" s="351"/>
      <c r="G5104" s="351"/>
      <c r="H5104" s="351"/>
      <c r="I5104" s="351"/>
    </row>
    <row r="5105" spans="2:9" x14ac:dyDescent="0.25">
      <c r="B5105" s="351"/>
      <c r="C5105" s="351"/>
      <c r="D5105" s="351"/>
      <c r="E5105" s="351"/>
      <c r="F5105" s="351"/>
      <c r="G5105" s="351"/>
      <c r="H5105" s="351"/>
      <c r="I5105" s="351"/>
    </row>
    <row r="5106" spans="2:9" x14ac:dyDescent="0.25">
      <c r="B5106" s="351"/>
      <c r="C5106" s="351"/>
      <c r="D5106" s="351"/>
      <c r="E5106" s="351"/>
      <c r="F5106" s="351"/>
      <c r="G5106" s="351"/>
      <c r="H5106" s="351"/>
      <c r="I5106" s="351"/>
    </row>
    <row r="5107" spans="2:9" x14ac:dyDescent="0.25">
      <c r="B5107" s="351"/>
      <c r="C5107" s="351"/>
      <c r="D5107" s="351"/>
      <c r="E5107" s="351"/>
      <c r="F5107" s="351"/>
      <c r="G5107" s="351"/>
      <c r="H5107" s="351"/>
      <c r="I5107" s="351"/>
    </row>
    <row r="5108" spans="2:9" x14ac:dyDescent="0.25">
      <c r="B5108" s="351"/>
      <c r="C5108" s="351"/>
      <c r="D5108" s="351"/>
      <c r="E5108" s="351"/>
      <c r="F5108" s="351"/>
      <c r="G5108" s="351"/>
      <c r="H5108" s="351"/>
      <c r="I5108" s="351"/>
    </row>
    <row r="5109" spans="2:9" x14ac:dyDescent="0.25">
      <c r="B5109" s="351"/>
      <c r="C5109" s="351"/>
      <c r="D5109" s="351"/>
      <c r="E5109" s="351"/>
      <c r="F5109" s="351"/>
      <c r="G5109" s="351"/>
      <c r="H5109" s="351"/>
      <c r="I5109" s="351"/>
    </row>
    <row r="5110" spans="2:9" x14ac:dyDescent="0.25">
      <c r="B5110" s="351"/>
      <c r="C5110" s="351"/>
      <c r="D5110" s="351"/>
      <c r="E5110" s="351"/>
      <c r="F5110" s="351"/>
      <c r="G5110" s="351"/>
      <c r="H5110" s="351"/>
      <c r="I5110" s="351"/>
    </row>
    <row r="5111" spans="2:9" x14ac:dyDescent="0.25">
      <c r="B5111" s="351"/>
      <c r="C5111" s="351"/>
      <c r="D5111" s="351"/>
      <c r="E5111" s="351"/>
      <c r="F5111" s="351"/>
      <c r="G5111" s="351"/>
      <c r="H5111" s="351"/>
      <c r="I5111" s="351"/>
    </row>
    <row r="5112" spans="2:9" x14ac:dyDescent="0.25">
      <c r="B5112" s="351"/>
      <c r="C5112" s="351"/>
      <c r="D5112" s="351"/>
      <c r="E5112" s="351"/>
      <c r="F5112" s="351"/>
      <c r="G5112" s="351"/>
      <c r="H5112" s="351"/>
      <c r="I5112" s="351"/>
    </row>
    <row r="5113" spans="2:9" x14ac:dyDescent="0.25">
      <c r="B5113" s="351"/>
      <c r="C5113" s="351"/>
      <c r="D5113" s="351"/>
      <c r="E5113" s="351"/>
      <c r="F5113" s="351"/>
      <c r="G5113" s="351"/>
      <c r="H5113" s="351"/>
      <c r="I5113" s="351"/>
    </row>
    <row r="5114" spans="2:9" x14ac:dyDescent="0.25">
      <c r="B5114" s="351"/>
      <c r="C5114" s="351"/>
      <c r="D5114" s="351"/>
      <c r="E5114" s="351"/>
      <c r="F5114" s="351"/>
      <c r="G5114" s="351"/>
      <c r="H5114" s="351"/>
      <c r="I5114" s="351"/>
    </row>
    <row r="5115" spans="2:9" x14ac:dyDescent="0.25">
      <c r="B5115" s="351"/>
      <c r="C5115" s="351"/>
      <c r="D5115" s="351"/>
      <c r="E5115" s="351"/>
      <c r="F5115" s="351"/>
      <c r="G5115" s="351"/>
      <c r="H5115" s="351"/>
      <c r="I5115" s="351"/>
    </row>
    <row r="5116" spans="2:9" x14ac:dyDescent="0.25">
      <c r="B5116" s="351"/>
      <c r="C5116" s="351"/>
      <c r="D5116" s="351"/>
      <c r="E5116" s="351"/>
      <c r="F5116" s="351"/>
      <c r="G5116" s="351"/>
      <c r="H5116" s="351"/>
      <c r="I5116" s="351"/>
    </row>
    <row r="5117" spans="2:9" x14ac:dyDescent="0.25">
      <c r="B5117" s="351"/>
      <c r="C5117" s="351"/>
      <c r="D5117" s="351"/>
      <c r="E5117" s="351"/>
      <c r="F5117" s="351"/>
      <c r="G5117" s="351"/>
      <c r="H5117" s="351"/>
      <c r="I5117" s="351"/>
    </row>
    <row r="5118" spans="2:9" x14ac:dyDescent="0.25">
      <c r="B5118" s="351"/>
      <c r="C5118" s="351"/>
      <c r="D5118" s="351"/>
      <c r="E5118" s="351"/>
      <c r="F5118" s="351"/>
      <c r="G5118" s="351"/>
      <c r="H5118" s="351"/>
      <c r="I5118" s="351"/>
    </row>
    <row r="5119" spans="2:9" x14ac:dyDescent="0.25">
      <c r="B5119" s="351"/>
      <c r="C5119" s="351"/>
      <c r="D5119" s="351"/>
      <c r="E5119" s="351"/>
      <c r="F5119" s="351"/>
      <c r="G5119" s="351"/>
      <c r="H5119" s="351"/>
      <c r="I5119" s="351"/>
    </row>
    <row r="5120" spans="2:9" x14ac:dyDescent="0.25">
      <c r="B5120" s="351"/>
      <c r="C5120" s="351"/>
      <c r="D5120" s="351"/>
      <c r="E5120" s="351"/>
      <c r="F5120" s="351"/>
      <c r="G5120" s="351"/>
      <c r="H5120" s="351"/>
      <c r="I5120" s="351"/>
    </row>
    <row r="5121" spans="2:9" x14ac:dyDescent="0.25">
      <c r="B5121" s="351"/>
      <c r="C5121" s="351"/>
      <c r="D5121" s="351"/>
      <c r="E5121" s="351"/>
      <c r="F5121" s="351"/>
      <c r="G5121" s="351"/>
      <c r="H5121" s="351"/>
      <c r="I5121" s="351"/>
    </row>
    <row r="5122" spans="2:9" x14ac:dyDescent="0.25">
      <c r="B5122" s="351"/>
      <c r="C5122" s="351"/>
      <c r="D5122" s="351"/>
      <c r="E5122" s="351"/>
      <c r="F5122" s="351"/>
      <c r="G5122" s="351"/>
      <c r="H5122" s="351"/>
      <c r="I5122" s="351"/>
    </row>
    <row r="5123" spans="2:9" x14ac:dyDescent="0.25">
      <c r="B5123" s="351"/>
      <c r="C5123" s="351"/>
      <c r="D5123" s="351"/>
      <c r="E5123" s="351"/>
      <c r="F5123" s="351"/>
      <c r="G5123" s="351"/>
      <c r="H5123" s="351"/>
      <c r="I5123" s="351"/>
    </row>
    <row r="5124" spans="2:9" x14ac:dyDescent="0.25">
      <c r="B5124" s="351"/>
      <c r="C5124" s="351"/>
      <c r="D5124" s="351"/>
      <c r="E5124" s="351"/>
      <c r="F5124" s="351"/>
      <c r="G5124" s="351"/>
      <c r="H5124" s="351"/>
      <c r="I5124" s="351"/>
    </row>
    <row r="5125" spans="2:9" x14ac:dyDescent="0.25">
      <c r="B5125" s="351"/>
      <c r="C5125" s="351"/>
      <c r="D5125" s="351"/>
      <c r="E5125" s="351"/>
      <c r="F5125" s="351"/>
      <c r="G5125" s="351"/>
      <c r="H5125" s="351"/>
      <c r="I5125" s="351"/>
    </row>
    <row r="5126" spans="2:9" x14ac:dyDescent="0.25">
      <c r="B5126" s="351"/>
      <c r="C5126" s="351"/>
      <c r="D5126" s="351"/>
      <c r="E5126" s="351"/>
      <c r="F5126" s="351"/>
      <c r="G5126" s="351"/>
      <c r="H5126" s="351"/>
      <c r="I5126" s="351"/>
    </row>
    <row r="5127" spans="2:9" x14ac:dyDescent="0.25">
      <c r="B5127" s="351"/>
      <c r="C5127" s="351"/>
      <c r="D5127" s="351"/>
      <c r="E5127" s="351"/>
      <c r="F5127" s="351"/>
      <c r="G5127" s="351"/>
      <c r="H5127" s="351"/>
      <c r="I5127" s="351"/>
    </row>
    <row r="5128" spans="2:9" x14ac:dyDescent="0.25">
      <c r="B5128" s="351"/>
      <c r="C5128" s="351"/>
      <c r="D5128" s="351"/>
      <c r="E5128" s="351"/>
      <c r="F5128" s="351"/>
      <c r="G5128" s="351"/>
      <c r="H5128" s="351"/>
      <c r="I5128" s="351"/>
    </row>
    <row r="5129" spans="2:9" x14ac:dyDescent="0.25">
      <c r="B5129" s="351"/>
      <c r="C5129" s="351"/>
      <c r="D5129" s="351"/>
      <c r="E5129" s="351"/>
      <c r="F5129" s="351"/>
      <c r="G5129" s="351"/>
      <c r="H5129" s="351"/>
      <c r="I5129" s="351"/>
    </row>
    <row r="5130" spans="2:9" x14ac:dyDescent="0.25">
      <c r="B5130" s="351"/>
      <c r="C5130" s="351"/>
      <c r="D5130" s="351"/>
      <c r="E5130" s="351"/>
      <c r="F5130" s="351"/>
      <c r="G5130" s="351"/>
      <c r="H5130" s="351"/>
      <c r="I5130" s="351"/>
    </row>
    <row r="5131" spans="2:9" x14ac:dyDescent="0.25">
      <c r="B5131" s="351"/>
      <c r="C5131" s="351"/>
      <c r="D5131" s="351"/>
      <c r="E5131" s="351"/>
      <c r="F5131" s="351"/>
      <c r="G5131" s="351"/>
      <c r="H5131" s="351"/>
      <c r="I5131" s="351"/>
    </row>
    <row r="5132" spans="2:9" x14ac:dyDescent="0.25">
      <c r="B5132" s="351"/>
      <c r="C5132" s="351"/>
      <c r="D5132" s="351"/>
      <c r="E5132" s="351"/>
      <c r="F5132" s="351"/>
      <c r="G5132" s="351"/>
      <c r="H5132" s="351"/>
      <c r="I5132" s="351"/>
    </row>
    <row r="5133" spans="2:9" x14ac:dyDescent="0.25">
      <c r="B5133" s="351"/>
      <c r="C5133" s="351"/>
      <c r="D5133" s="351"/>
      <c r="E5133" s="351"/>
      <c r="F5133" s="351"/>
      <c r="G5133" s="351"/>
      <c r="H5133" s="351"/>
      <c r="I5133" s="351"/>
    </row>
    <row r="5134" spans="2:9" x14ac:dyDescent="0.25">
      <c r="B5134" s="351"/>
      <c r="C5134" s="351"/>
      <c r="D5134" s="351"/>
      <c r="E5134" s="351"/>
      <c r="F5134" s="351"/>
      <c r="G5134" s="351"/>
      <c r="H5134" s="351"/>
      <c r="I5134" s="351"/>
    </row>
    <row r="5135" spans="2:9" x14ac:dyDescent="0.25">
      <c r="B5135" s="351"/>
      <c r="C5135" s="351"/>
      <c r="D5135" s="351"/>
      <c r="E5135" s="351"/>
      <c r="F5135" s="351"/>
      <c r="G5135" s="351"/>
      <c r="H5135" s="351"/>
      <c r="I5135" s="351"/>
    </row>
    <row r="5136" spans="2:9" x14ac:dyDescent="0.25">
      <c r="B5136" s="351"/>
      <c r="C5136" s="351"/>
      <c r="D5136" s="351"/>
      <c r="E5136" s="351"/>
      <c r="F5136" s="351"/>
      <c r="G5136" s="351"/>
      <c r="H5136" s="351"/>
      <c r="I5136" s="351"/>
    </row>
    <row r="5137" spans="2:9" x14ac:dyDescent="0.25">
      <c r="B5137" s="351"/>
      <c r="C5137" s="351"/>
      <c r="D5137" s="351"/>
      <c r="E5137" s="351"/>
      <c r="F5137" s="351"/>
      <c r="G5137" s="351"/>
      <c r="H5137" s="351"/>
      <c r="I5137" s="351"/>
    </row>
    <row r="5138" spans="2:9" x14ac:dyDescent="0.25">
      <c r="B5138" s="351"/>
      <c r="C5138" s="351"/>
      <c r="D5138" s="351"/>
      <c r="E5138" s="351"/>
      <c r="F5138" s="351"/>
      <c r="G5138" s="351"/>
      <c r="H5138" s="351"/>
      <c r="I5138" s="351"/>
    </row>
    <row r="5139" spans="2:9" x14ac:dyDescent="0.25">
      <c r="B5139" s="351"/>
      <c r="C5139" s="351"/>
      <c r="D5139" s="351"/>
      <c r="E5139" s="351"/>
      <c r="F5139" s="351"/>
      <c r="G5139" s="351"/>
      <c r="H5139" s="351"/>
      <c r="I5139" s="351"/>
    </row>
    <row r="5140" spans="2:9" x14ac:dyDescent="0.25">
      <c r="B5140" s="351"/>
      <c r="C5140" s="351"/>
      <c r="D5140" s="351"/>
      <c r="E5140" s="351"/>
      <c r="F5140" s="351"/>
      <c r="G5140" s="351"/>
      <c r="H5140" s="351"/>
      <c r="I5140" s="351"/>
    </row>
    <row r="5141" spans="2:9" x14ac:dyDescent="0.25">
      <c r="B5141" s="351"/>
      <c r="C5141" s="351"/>
      <c r="D5141" s="351"/>
      <c r="E5141" s="351"/>
      <c r="F5141" s="351"/>
      <c r="G5141" s="351"/>
      <c r="H5141" s="351"/>
      <c r="I5141" s="351"/>
    </row>
    <row r="5142" spans="2:9" x14ac:dyDescent="0.25">
      <c r="B5142" s="351"/>
      <c r="C5142" s="351"/>
      <c r="D5142" s="351"/>
      <c r="E5142" s="351"/>
      <c r="F5142" s="351"/>
      <c r="G5142" s="351"/>
      <c r="H5142" s="351"/>
      <c r="I5142" s="351"/>
    </row>
    <row r="5143" spans="2:9" x14ac:dyDescent="0.25">
      <c r="B5143" s="351"/>
      <c r="C5143" s="351"/>
      <c r="D5143" s="351"/>
      <c r="E5143" s="351"/>
      <c r="F5143" s="351"/>
      <c r="G5143" s="351"/>
      <c r="H5143" s="351"/>
      <c r="I5143" s="351"/>
    </row>
    <row r="5144" spans="2:9" x14ac:dyDescent="0.25">
      <c r="B5144" s="351"/>
      <c r="C5144" s="351"/>
      <c r="D5144" s="351"/>
      <c r="E5144" s="351"/>
      <c r="F5144" s="351"/>
      <c r="G5144" s="351"/>
      <c r="H5144" s="351"/>
      <c r="I5144" s="351"/>
    </row>
    <row r="5145" spans="2:9" x14ac:dyDescent="0.25">
      <c r="B5145" s="351"/>
      <c r="C5145" s="351"/>
      <c r="D5145" s="351"/>
      <c r="E5145" s="351"/>
      <c r="F5145" s="351"/>
      <c r="G5145" s="351"/>
      <c r="H5145" s="351"/>
      <c r="I5145" s="351"/>
    </row>
    <row r="5146" spans="2:9" x14ac:dyDescent="0.25">
      <c r="B5146" s="351"/>
      <c r="C5146" s="351"/>
      <c r="D5146" s="351"/>
      <c r="E5146" s="351"/>
      <c r="F5146" s="351"/>
      <c r="G5146" s="351"/>
      <c r="H5146" s="351"/>
      <c r="I5146" s="351"/>
    </row>
    <row r="5147" spans="2:9" x14ac:dyDescent="0.25">
      <c r="B5147" s="351"/>
      <c r="C5147" s="351"/>
      <c r="D5147" s="351"/>
      <c r="E5147" s="351"/>
      <c r="F5147" s="351"/>
      <c r="G5147" s="351"/>
      <c r="H5147" s="351"/>
      <c r="I5147" s="351"/>
    </row>
    <row r="5148" spans="2:9" x14ac:dyDescent="0.25">
      <c r="B5148" s="351"/>
      <c r="C5148" s="351"/>
      <c r="D5148" s="351"/>
      <c r="E5148" s="351"/>
      <c r="F5148" s="351"/>
      <c r="G5148" s="351"/>
      <c r="H5148" s="351"/>
      <c r="I5148" s="351"/>
    </row>
    <row r="5149" spans="2:9" x14ac:dyDescent="0.25">
      <c r="B5149" s="351"/>
      <c r="C5149" s="351"/>
      <c r="D5149" s="351"/>
      <c r="E5149" s="351"/>
      <c r="F5149" s="351"/>
      <c r="G5149" s="351"/>
      <c r="H5149" s="351"/>
      <c r="I5149" s="351"/>
    </row>
    <row r="5150" spans="2:9" x14ac:dyDescent="0.25">
      <c r="B5150" s="351"/>
      <c r="C5150" s="351"/>
      <c r="D5150" s="351"/>
      <c r="E5150" s="351"/>
      <c r="F5150" s="351"/>
      <c r="G5150" s="351"/>
      <c r="H5150" s="351"/>
      <c r="I5150" s="351"/>
    </row>
    <row r="5151" spans="2:9" x14ac:dyDescent="0.25">
      <c r="B5151" s="351"/>
      <c r="C5151" s="351"/>
      <c r="D5151" s="351"/>
      <c r="E5151" s="351"/>
      <c r="F5151" s="351"/>
      <c r="G5151" s="351"/>
      <c r="H5151" s="351"/>
      <c r="I5151" s="351"/>
    </row>
    <row r="5152" spans="2:9" x14ac:dyDescent="0.25">
      <c r="B5152" s="351"/>
      <c r="C5152" s="351"/>
      <c r="D5152" s="351"/>
      <c r="E5152" s="351"/>
      <c r="F5152" s="351"/>
      <c r="G5152" s="351"/>
      <c r="H5152" s="351"/>
      <c r="I5152" s="351"/>
    </row>
    <row r="5153" spans="2:9" x14ac:dyDescent="0.25">
      <c r="B5153" s="351"/>
      <c r="C5153" s="351"/>
      <c r="D5153" s="351"/>
      <c r="E5153" s="351"/>
      <c r="F5153" s="351"/>
      <c r="G5153" s="351"/>
      <c r="H5153" s="351"/>
      <c r="I5153" s="351"/>
    </row>
    <row r="5154" spans="2:9" x14ac:dyDescent="0.25">
      <c r="B5154" s="351"/>
      <c r="C5154" s="351"/>
      <c r="D5154" s="351"/>
      <c r="E5154" s="351"/>
      <c r="F5154" s="351"/>
      <c r="G5154" s="351"/>
      <c r="H5154" s="351"/>
      <c r="I5154" s="351"/>
    </row>
    <row r="5155" spans="2:9" x14ac:dyDescent="0.25">
      <c r="B5155" s="351"/>
      <c r="C5155" s="351"/>
      <c r="D5155" s="351"/>
      <c r="E5155" s="351"/>
      <c r="F5155" s="351"/>
      <c r="G5155" s="351"/>
      <c r="H5155" s="351"/>
      <c r="I5155" s="351"/>
    </row>
    <row r="5156" spans="2:9" x14ac:dyDescent="0.25">
      <c r="B5156" s="351"/>
      <c r="C5156" s="351"/>
      <c r="D5156" s="351"/>
      <c r="E5156" s="351"/>
      <c r="F5156" s="351"/>
      <c r="G5156" s="351"/>
      <c r="H5156" s="351"/>
      <c r="I5156" s="351"/>
    </row>
    <row r="5157" spans="2:9" x14ac:dyDescent="0.25">
      <c r="B5157" s="351"/>
      <c r="C5157" s="351"/>
      <c r="D5157" s="351"/>
      <c r="E5157" s="351"/>
      <c r="F5157" s="351"/>
      <c r="G5157" s="351"/>
      <c r="H5157" s="351"/>
      <c r="I5157" s="351"/>
    </row>
    <row r="5158" spans="2:9" x14ac:dyDescent="0.25">
      <c r="B5158" s="351"/>
      <c r="C5158" s="351"/>
      <c r="D5158" s="351"/>
      <c r="E5158" s="351"/>
      <c r="F5158" s="351"/>
      <c r="G5158" s="351"/>
      <c r="H5158" s="351"/>
      <c r="I5158" s="351"/>
    </row>
    <row r="5159" spans="2:9" x14ac:dyDescent="0.25">
      <c r="B5159" s="351"/>
      <c r="C5159" s="351"/>
      <c r="D5159" s="351"/>
      <c r="E5159" s="351"/>
      <c r="F5159" s="351"/>
      <c r="G5159" s="351"/>
      <c r="H5159" s="351"/>
      <c r="I5159" s="351"/>
    </row>
    <row r="5160" spans="2:9" x14ac:dyDescent="0.25">
      <c r="B5160" s="351"/>
      <c r="C5160" s="351"/>
      <c r="D5160" s="351"/>
      <c r="E5160" s="351"/>
      <c r="F5160" s="351"/>
      <c r="G5160" s="351"/>
      <c r="H5160" s="351"/>
      <c r="I5160" s="351"/>
    </row>
    <row r="5161" spans="2:9" x14ac:dyDescent="0.25">
      <c r="B5161" s="351"/>
      <c r="C5161" s="351"/>
      <c r="D5161" s="351"/>
      <c r="E5161" s="351"/>
      <c r="F5161" s="351"/>
      <c r="G5161" s="351"/>
      <c r="H5161" s="351"/>
      <c r="I5161" s="351"/>
    </row>
    <row r="5162" spans="2:9" x14ac:dyDescent="0.25">
      <c r="B5162" s="351"/>
      <c r="C5162" s="351"/>
      <c r="D5162" s="351"/>
      <c r="E5162" s="351"/>
      <c r="F5162" s="351"/>
      <c r="G5162" s="351"/>
      <c r="H5162" s="351"/>
      <c r="I5162" s="351"/>
    </row>
    <row r="5163" spans="2:9" x14ac:dyDescent="0.25">
      <c r="B5163" s="351"/>
      <c r="C5163" s="351"/>
      <c r="D5163" s="351"/>
      <c r="E5163" s="351"/>
      <c r="F5163" s="351"/>
      <c r="G5163" s="351"/>
      <c r="H5163" s="351"/>
      <c r="I5163" s="351"/>
    </row>
    <row r="5164" spans="2:9" x14ac:dyDescent="0.25">
      <c r="B5164" s="351"/>
      <c r="C5164" s="351"/>
      <c r="D5164" s="351"/>
      <c r="E5164" s="351"/>
      <c r="F5164" s="351"/>
      <c r="G5164" s="351"/>
      <c r="H5164" s="351"/>
      <c r="I5164" s="351"/>
    </row>
    <row r="5165" spans="2:9" x14ac:dyDescent="0.25">
      <c r="B5165" s="351"/>
      <c r="C5165" s="351"/>
      <c r="D5165" s="351"/>
      <c r="E5165" s="351"/>
      <c r="F5165" s="351"/>
      <c r="G5165" s="351"/>
      <c r="H5165" s="351"/>
      <c r="I5165" s="351"/>
    </row>
    <row r="5166" spans="2:9" x14ac:dyDescent="0.25">
      <c r="B5166" s="351"/>
      <c r="C5166" s="351"/>
      <c r="D5166" s="351"/>
      <c r="E5166" s="351"/>
      <c r="F5166" s="351"/>
      <c r="G5166" s="351"/>
      <c r="H5166" s="351"/>
      <c r="I5166" s="351"/>
    </row>
    <row r="5167" spans="2:9" x14ac:dyDescent="0.25">
      <c r="B5167" s="351"/>
      <c r="C5167" s="351"/>
      <c r="D5167" s="351"/>
      <c r="E5167" s="351"/>
      <c r="F5167" s="351"/>
      <c r="G5167" s="351"/>
      <c r="H5167" s="351"/>
      <c r="I5167" s="351"/>
    </row>
    <row r="5168" spans="2:9" x14ac:dyDescent="0.25">
      <c r="B5168" s="351"/>
      <c r="C5168" s="351"/>
      <c r="D5168" s="351"/>
      <c r="E5168" s="351"/>
      <c r="F5168" s="351"/>
      <c r="G5168" s="351"/>
      <c r="H5168" s="351"/>
      <c r="I5168" s="351"/>
    </row>
    <row r="5169" spans="2:9" x14ac:dyDescent="0.25">
      <c r="B5169" s="351"/>
      <c r="C5169" s="351"/>
      <c r="D5169" s="351"/>
      <c r="E5169" s="351"/>
      <c r="F5169" s="351"/>
      <c r="G5169" s="351"/>
      <c r="H5169" s="351"/>
      <c r="I5169" s="351"/>
    </row>
    <row r="5170" spans="2:9" x14ac:dyDescent="0.25">
      <c r="B5170" s="351"/>
      <c r="C5170" s="351"/>
      <c r="D5170" s="351"/>
      <c r="E5170" s="351"/>
      <c r="F5170" s="351"/>
      <c r="G5170" s="351"/>
      <c r="H5170" s="351"/>
      <c r="I5170" s="351"/>
    </row>
    <row r="5171" spans="2:9" x14ac:dyDescent="0.25">
      <c r="B5171" s="351"/>
      <c r="C5171" s="351"/>
      <c r="D5171" s="351"/>
      <c r="E5171" s="351"/>
      <c r="F5171" s="351"/>
      <c r="G5171" s="351"/>
      <c r="H5171" s="351"/>
      <c r="I5171" s="351"/>
    </row>
    <row r="5172" spans="2:9" x14ac:dyDescent="0.25">
      <c r="B5172" s="351"/>
      <c r="C5172" s="351"/>
      <c r="D5172" s="351"/>
      <c r="E5172" s="351"/>
      <c r="F5172" s="351"/>
      <c r="G5172" s="351"/>
      <c r="H5172" s="351"/>
      <c r="I5172" s="351"/>
    </row>
    <row r="5173" spans="2:9" x14ac:dyDescent="0.25">
      <c r="B5173" s="351"/>
      <c r="C5173" s="351"/>
      <c r="D5173" s="351"/>
      <c r="E5173" s="351"/>
      <c r="F5173" s="351"/>
      <c r="G5173" s="351"/>
      <c r="H5173" s="351"/>
      <c r="I5173" s="351"/>
    </row>
    <row r="5174" spans="2:9" x14ac:dyDescent="0.25">
      <c r="B5174" s="351"/>
      <c r="C5174" s="351"/>
      <c r="D5174" s="351"/>
      <c r="E5174" s="351"/>
      <c r="F5174" s="351"/>
      <c r="G5174" s="351"/>
      <c r="H5174" s="351"/>
      <c r="I5174" s="351"/>
    </row>
    <row r="5175" spans="2:9" x14ac:dyDescent="0.25">
      <c r="B5175" s="351"/>
      <c r="C5175" s="351"/>
      <c r="D5175" s="351"/>
      <c r="E5175" s="351"/>
      <c r="F5175" s="351"/>
      <c r="G5175" s="351"/>
      <c r="H5175" s="351"/>
      <c r="I5175" s="351"/>
    </row>
    <row r="5176" spans="2:9" x14ac:dyDescent="0.25">
      <c r="B5176" s="351"/>
      <c r="C5176" s="351"/>
      <c r="D5176" s="351"/>
      <c r="E5176" s="351"/>
      <c r="F5176" s="351"/>
      <c r="G5176" s="351"/>
      <c r="H5176" s="351"/>
      <c r="I5176" s="351"/>
    </row>
    <row r="5177" spans="2:9" x14ac:dyDescent="0.25">
      <c r="B5177" s="351"/>
      <c r="C5177" s="351"/>
      <c r="D5177" s="351"/>
      <c r="E5177" s="351"/>
      <c r="F5177" s="351"/>
      <c r="G5177" s="351"/>
      <c r="H5177" s="351"/>
      <c r="I5177" s="351"/>
    </row>
    <row r="5178" spans="2:9" x14ac:dyDescent="0.25">
      <c r="B5178" s="351"/>
      <c r="C5178" s="351"/>
      <c r="D5178" s="351"/>
      <c r="E5178" s="351"/>
      <c r="F5178" s="351"/>
      <c r="G5178" s="351"/>
      <c r="H5178" s="351"/>
      <c r="I5178" s="351"/>
    </row>
    <row r="5179" spans="2:9" x14ac:dyDescent="0.25">
      <c r="B5179" s="351"/>
      <c r="C5179" s="351"/>
      <c r="D5179" s="351"/>
      <c r="E5179" s="351"/>
      <c r="F5179" s="351"/>
      <c r="G5179" s="351"/>
      <c r="H5179" s="351"/>
      <c r="I5179" s="351"/>
    </row>
    <row r="5180" spans="2:9" x14ac:dyDescent="0.25">
      <c r="B5180" s="351"/>
      <c r="C5180" s="351"/>
      <c r="D5180" s="351"/>
      <c r="E5180" s="351"/>
      <c r="F5180" s="351"/>
      <c r="G5180" s="351"/>
      <c r="H5180" s="351"/>
      <c r="I5180" s="351"/>
    </row>
    <row r="5181" spans="2:9" x14ac:dyDescent="0.25">
      <c r="B5181" s="351"/>
      <c r="C5181" s="351"/>
      <c r="D5181" s="351"/>
      <c r="E5181" s="351"/>
      <c r="F5181" s="351"/>
      <c r="G5181" s="351"/>
      <c r="H5181" s="351"/>
      <c r="I5181" s="351"/>
    </row>
    <row r="5182" spans="2:9" x14ac:dyDescent="0.25">
      <c r="B5182" s="351"/>
      <c r="C5182" s="351"/>
      <c r="D5182" s="351"/>
      <c r="E5182" s="351"/>
      <c r="F5182" s="351"/>
      <c r="G5182" s="351"/>
      <c r="H5182" s="351"/>
      <c r="I5182" s="351"/>
    </row>
    <row r="5183" spans="2:9" x14ac:dyDescent="0.25">
      <c r="B5183" s="351"/>
      <c r="C5183" s="351"/>
      <c r="D5183" s="351"/>
      <c r="E5183" s="351"/>
      <c r="F5183" s="351"/>
      <c r="G5183" s="351"/>
      <c r="H5183" s="351"/>
      <c r="I5183" s="351"/>
    </row>
    <row r="5184" spans="2:9" x14ac:dyDescent="0.25">
      <c r="B5184" s="351"/>
      <c r="C5184" s="351"/>
      <c r="D5184" s="351"/>
      <c r="E5184" s="351"/>
      <c r="F5184" s="351"/>
      <c r="G5184" s="351"/>
      <c r="H5184" s="351"/>
      <c r="I5184" s="351"/>
    </row>
    <row r="5185" spans="2:9" x14ac:dyDescent="0.25">
      <c r="B5185" s="351"/>
      <c r="C5185" s="351"/>
      <c r="D5185" s="351"/>
      <c r="E5185" s="351"/>
      <c r="F5185" s="351"/>
      <c r="G5185" s="351"/>
      <c r="H5185" s="351"/>
      <c r="I5185" s="351"/>
    </row>
    <row r="5186" spans="2:9" x14ac:dyDescent="0.25">
      <c r="B5186" s="351"/>
      <c r="C5186" s="351"/>
      <c r="D5186" s="351"/>
      <c r="E5186" s="351"/>
      <c r="F5186" s="351"/>
      <c r="G5186" s="351"/>
      <c r="H5186" s="351"/>
      <c r="I5186" s="351"/>
    </row>
    <row r="5187" spans="2:9" x14ac:dyDescent="0.25">
      <c r="B5187" s="351"/>
      <c r="C5187" s="351"/>
      <c r="D5187" s="351"/>
      <c r="E5187" s="351"/>
      <c r="F5187" s="351"/>
      <c r="G5187" s="351"/>
      <c r="H5187" s="351"/>
      <c r="I5187" s="351"/>
    </row>
    <row r="5188" spans="2:9" x14ac:dyDescent="0.25">
      <c r="B5188" s="351"/>
      <c r="C5188" s="351"/>
      <c r="D5188" s="351"/>
      <c r="E5188" s="351"/>
      <c r="F5188" s="351"/>
      <c r="G5188" s="351"/>
      <c r="H5188" s="351"/>
      <c r="I5188" s="351"/>
    </row>
    <row r="5189" spans="2:9" x14ac:dyDescent="0.25">
      <c r="B5189" s="351"/>
      <c r="C5189" s="351"/>
      <c r="D5189" s="351"/>
      <c r="E5189" s="351"/>
      <c r="F5189" s="351"/>
      <c r="G5189" s="351"/>
      <c r="H5189" s="351"/>
      <c r="I5189" s="351"/>
    </row>
    <row r="5190" spans="2:9" x14ac:dyDescent="0.25">
      <c r="B5190" s="351"/>
      <c r="C5190" s="351"/>
      <c r="D5190" s="351"/>
      <c r="E5190" s="351"/>
      <c r="F5190" s="351"/>
      <c r="G5190" s="351"/>
      <c r="H5190" s="351"/>
      <c r="I5190" s="351"/>
    </row>
    <row r="5191" spans="2:9" x14ac:dyDescent="0.25">
      <c r="B5191" s="351"/>
      <c r="C5191" s="351"/>
      <c r="D5191" s="351"/>
      <c r="E5191" s="351"/>
      <c r="F5191" s="351"/>
      <c r="G5191" s="351"/>
      <c r="H5191" s="351"/>
      <c r="I5191" s="351"/>
    </row>
    <row r="5192" spans="2:9" x14ac:dyDescent="0.25">
      <c r="B5192" s="351"/>
      <c r="C5192" s="351"/>
      <c r="D5192" s="351"/>
      <c r="E5192" s="351"/>
      <c r="F5192" s="351"/>
      <c r="G5192" s="351"/>
      <c r="H5192" s="351"/>
      <c r="I5192" s="351"/>
    </row>
    <row r="5193" spans="2:9" x14ac:dyDescent="0.25">
      <c r="B5193" s="351"/>
      <c r="C5193" s="351"/>
      <c r="D5193" s="351"/>
      <c r="E5193" s="351"/>
      <c r="F5193" s="351"/>
      <c r="G5193" s="351"/>
      <c r="H5193" s="351"/>
      <c r="I5193" s="351"/>
    </row>
    <row r="5194" spans="2:9" x14ac:dyDescent="0.25">
      <c r="B5194" s="351"/>
      <c r="C5194" s="351"/>
      <c r="D5194" s="351"/>
      <c r="E5194" s="351"/>
      <c r="F5194" s="351"/>
      <c r="G5194" s="351"/>
      <c r="H5194" s="351"/>
      <c r="I5194" s="351"/>
    </row>
    <row r="5195" spans="2:9" x14ac:dyDescent="0.25">
      <c r="B5195" s="351"/>
      <c r="C5195" s="351"/>
      <c r="D5195" s="351"/>
      <c r="E5195" s="351"/>
      <c r="F5195" s="351"/>
      <c r="G5195" s="351"/>
      <c r="H5195" s="351"/>
      <c r="I5195" s="351"/>
    </row>
    <row r="5196" spans="2:9" x14ac:dyDescent="0.25">
      <c r="B5196" s="351"/>
      <c r="C5196" s="351"/>
      <c r="D5196" s="351"/>
      <c r="E5196" s="351"/>
      <c r="F5196" s="351"/>
      <c r="G5196" s="351"/>
      <c r="H5196" s="351"/>
      <c r="I5196" s="351"/>
    </row>
    <row r="5197" spans="2:9" x14ac:dyDescent="0.25">
      <c r="B5197" s="351"/>
      <c r="C5197" s="351"/>
      <c r="D5197" s="351"/>
      <c r="E5197" s="351"/>
      <c r="F5197" s="351"/>
      <c r="G5197" s="351"/>
      <c r="H5197" s="351"/>
      <c r="I5197" s="351"/>
    </row>
    <row r="5198" spans="2:9" x14ac:dyDescent="0.25">
      <c r="B5198" s="351"/>
      <c r="C5198" s="351"/>
      <c r="D5198" s="351"/>
      <c r="E5198" s="351"/>
      <c r="F5198" s="351"/>
      <c r="G5198" s="351"/>
      <c r="H5198" s="351"/>
      <c r="I5198" s="351"/>
    </row>
    <row r="5199" spans="2:9" x14ac:dyDescent="0.25">
      <c r="B5199" s="351"/>
      <c r="C5199" s="351"/>
      <c r="D5199" s="351"/>
      <c r="E5199" s="351"/>
      <c r="F5199" s="351"/>
      <c r="G5199" s="351"/>
      <c r="H5199" s="351"/>
      <c r="I5199" s="351"/>
    </row>
    <row r="5200" spans="2:9" x14ac:dyDescent="0.25">
      <c r="B5200" s="351"/>
      <c r="C5200" s="351"/>
      <c r="D5200" s="351"/>
      <c r="E5200" s="351"/>
      <c r="F5200" s="351"/>
      <c r="G5200" s="351"/>
      <c r="H5200" s="351"/>
      <c r="I5200" s="351"/>
    </row>
    <row r="5201" spans="2:9" x14ac:dyDescent="0.25">
      <c r="B5201" s="351"/>
      <c r="C5201" s="351"/>
      <c r="D5201" s="351"/>
      <c r="E5201" s="351"/>
      <c r="F5201" s="351"/>
      <c r="G5201" s="351"/>
      <c r="H5201" s="351"/>
      <c r="I5201" s="351"/>
    </row>
    <row r="5202" spans="2:9" x14ac:dyDescent="0.25">
      <c r="B5202" s="351"/>
      <c r="C5202" s="351"/>
      <c r="D5202" s="351"/>
      <c r="E5202" s="351"/>
      <c r="F5202" s="351"/>
      <c r="G5202" s="351"/>
      <c r="H5202" s="351"/>
      <c r="I5202" s="351"/>
    </row>
    <row r="5203" spans="2:9" x14ac:dyDescent="0.25">
      <c r="B5203" s="351"/>
      <c r="C5203" s="351"/>
      <c r="D5203" s="351"/>
      <c r="E5203" s="351"/>
      <c r="F5203" s="351"/>
      <c r="G5203" s="351"/>
      <c r="H5203" s="351"/>
      <c r="I5203" s="351"/>
    </row>
    <row r="5204" spans="2:9" x14ac:dyDescent="0.25">
      <c r="B5204" s="351"/>
      <c r="C5204" s="351"/>
      <c r="D5204" s="351"/>
      <c r="E5204" s="351"/>
      <c r="F5204" s="351"/>
      <c r="G5204" s="351"/>
      <c r="H5204" s="351"/>
      <c r="I5204" s="351"/>
    </row>
    <row r="5205" spans="2:9" x14ac:dyDescent="0.25">
      <c r="B5205" s="351"/>
      <c r="C5205" s="351"/>
      <c r="D5205" s="351"/>
      <c r="E5205" s="351"/>
      <c r="F5205" s="351"/>
      <c r="G5205" s="351"/>
      <c r="H5205" s="351"/>
      <c r="I5205" s="351"/>
    </row>
    <row r="5206" spans="2:9" x14ac:dyDescent="0.25">
      <c r="B5206" s="351"/>
      <c r="C5206" s="351"/>
      <c r="D5206" s="351"/>
      <c r="E5206" s="351"/>
      <c r="F5206" s="351"/>
      <c r="G5206" s="351"/>
      <c r="H5206" s="351"/>
      <c r="I5206" s="351"/>
    </row>
    <row r="5207" spans="2:9" x14ac:dyDescent="0.25">
      <c r="B5207" s="351"/>
      <c r="C5207" s="351"/>
      <c r="D5207" s="351"/>
      <c r="E5207" s="351"/>
      <c r="F5207" s="351"/>
      <c r="G5207" s="351"/>
      <c r="H5207" s="351"/>
      <c r="I5207" s="351"/>
    </row>
    <row r="5208" spans="2:9" x14ac:dyDescent="0.25">
      <c r="B5208" s="351"/>
      <c r="C5208" s="351"/>
      <c r="D5208" s="351"/>
      <c r="E5208" s="351"/>
      <c r="F5208" s="351"/>
      <c r="G5208" s="351"/>
      <c r="H5208" s="351"/>
      <c r="I5208" s="351"/>
    </row>
    <row r="5209" spans="2:9" x14ac:dyDescent="0.25">
      <c r="B5209" s="351"/>
      <c r="C5209" s="351"/>
      <c r="D5209" s="351"/>
      <c r="E5209" s="351"/>
      <c r="F5209" s="351"/>
      <c r="G5209" s="351"/>
      <c r="H5209" s="351"/>
      <c r="I5209" s="351"/>
    </row>
    <row r="5210" spans="2:9" x14ac:dyDescent="0.25">
      <c r="B5210" s="351"/>
      <c r="C5210" s="351"/>
      <c r="D5210" s="351"/>
      <c r="E5210" s="351"/>
      <c r="F5210" s="351"/>
      <c r="G5210" s="351"/>
      <c r="H5210" s="351"/>
      <c r="I5210" s="351"/>
    </row>
    <row r="5211" spans="2:9" x14ac:dyDescent="0.25">
      <c r="B5211" s="351"/>
      <c r="C5211" s="351"/>
      <c r="D5211" s="351"/>
      <c r="E5211" s="351"/>
      <c r="F5211" s="351"/>
      <c r="G5211" s="351"/>
      <c r="H5211" s="351"/>
      <c r="I5211" s="351"/>
    </row>
    <row r="5212" spans="2:9" x14ac:dyDescent="0.25">
      <c r="B5212" s="351"/>
      <c r="C5212" s="351"/>
      <c r="D5212" s="351"/>
      <c r="E5212" s="351"/>
      <c r="F5212" s="351"/>
      <c r="G5212" s="351"/>
      <c r="H5212" s="351"/>
      <c r="I5212" s="351"/>
    </row>
    <row r="5213" spans="2:9" x14ac:dyDescent="0.25">
      <c r="B5213" s="351"/>
      <c r="C5213" s="351"/>
      <c r="D5213" s="351"/>
      <c r="E5213" s="351"/>
      <c r="F5213" s="351"/>
      <c r="G5213" s="351"/>
      <c r="H5213" s="351"/>
      <c r="I5213" s="351"/>
    </row>
    <row r="5214" spans="2:9" x14ac:dyDescent="0.25">
      <c r="B5214" s="351"/>
      <c r="C5214" s="351"/>
      <c r="D5214" s="351"/>
      <c r="E5214" s="351"/>
      <c r="F5214" s="351"/>
      <c r="G5214" s="351"/>
      <c r="H5214" s="351"/>
      <c r="I5214" s="351"/>
    </row>
    <row r="5215" spans="2:9" x14ac:dyDescent="0.25">
      <c r="B5215" s="351"/>
      <c r="C5215" s="351"/>
      <c r="D5215" s="351"/>
      <c r="E5215" s="351"/>
      <c r="F5215" s="351"/>
      <c r="G5215" s="351"/>
      <c r="H5215" s="351"/>
      <c r="I5215" s="351"/>
    </row>
    <row r="5216" spans="2:9" x14ac:dyDescent="0.25">
      <c r="B5216" s="351"/>
      <c r="C5216" s="351"/>
      <c r="D5216" s="351"/>
      <c r="E5216" s="351"/>
      <c r="F5216" s="351"/>
      <c r="G5216" s="351"/>
      <c r="H5216" s="351"/>
      <c r="I5216" s="351"/>
    </row>
    <row r="5217" spans="2:9" x14ac:dyDescent="0.25">
      <c r="B5217" s="351"/>
      <c r="C5217" s="351"/>
      <c r="D5217" s="351"/>
      <c r="E5217" s="351"/>
      <c r="F5217" s="351"/>
      <c r="G5217" s="351"/>
      <c r="H5217" s="351"/>
      <c r="I5217" s="351"/>
    </row>
    <row r="5218" spans="2:9" x14ac:dyDescent="0.25">
      <c r="B5218" s="351"/>
      <c r="C5218" s="351"/>
      <c r="D5218" s="351"/>
      <c r="E5218" s="351"/>
      <c r="F5218" s="351"/>
      <c r="G5218" s="351"/>
      <c r="H5218" s="351"/>
      <c r="I5218" s="351"/>
    </row>
    <row r="5219" spans="2:9" x14ac:dyDescent="0.25">
      <c r="B5219" s="351"/>
      <c r="C5219" s="351"/>
      <c r="D5219" s="351"/>
      <c r="E5219" s="351"/>
      <c r="F5219" s="351"/>
      <c r="G5219" s="351"/>
      <c r="H5219" s="351"/>
      <c r="I5219" s="351"/>
    </row>
    <row r="5220" spans="2:9" x14ac:dyDescent="0.25">
      <c r="B5220" s="351"/>
      <c r="C5220" s="351"/>
      <c r="D5220" s="351"/>
      <c r="E5220" s="351"/>
      <c r="F5220" s="351"/>
      <c r="G5220" s="351"/>
      <c r="H5220" s="351"/>
      <c r="I5220" s="351"/>
    </row>
    <row r="5221" spans="2:9" x14ac:dyDescent="0.25">
      <c r="B5221" s="351"/>
      <c r="C5221" s="351"/>
      <c r="D5221" s="351"/>
      <c r="E5221" s="351"/>
      <c r="F5221" s="351"/>
      <c r="G5221" s="351"/>
      <c r="H5221" s="351"/>
      <c r="I5221" s="351"/>
    </row>
    <row r="5222" spans="2:9" x14ac:dyDescent="0.25">
      <c r="B5222" s="351"/>
      <c r="C5222" s="351"/>
      <c r="D5222" s="351"/>
      <c r="E5222" s="351"/>
      <c r="F5222" s="351"/>
      <c r="G5222" s="351"/>
      <c r="H5222" s="351"/>
      <c r="I5222" s="351"/>
    </row>
    <row r="5223" spans="2:9" x14ac:dyDescent="0.25">
      <c r="B5223" s="351"/>
      <c r="C5223" s="351"/>
      <c r="D5223" s="351"/>
      <c r="E5223" s="351"/>
      <c r="F5223" s="351"/>
      <c r="G5223" s="351"/>
      <c r="H5223" s="351"/>
      <c r="I5223" s="351"/>
    </row>
    <row r="5224" spans="2:9" x14ac:dyDescent="0.25">
      <c r="B5224" s="351"/>
      <c r="C5224" s="351"/>
      <c r="D5224" s="351"/>
      <c r="E5224" s="351"/>
      <c r="F5224" s="351"/>
      <c r="G5224" s="351"/>
      <c r="H5224" s="351"/>
      <c r="I5224" s="351"/>
    </row>
    <row r="5225" spans="2:9" x14ac:dyDescent="0.25">
      <c r="B5225" s="351"/>
      <c r="C5225" s="351"/>
      <c r="D5225" s="351"/>
      <c r="E5225" s="351"/>
      <c r="F5225" s="351"/>
      <c r="G5225" s="351"/>
      <c r="H5225" s="351"/>
      <c r="I5225" s="351"/>
    </row>
    <row r="5226" spans="2:9" x14ac:dyDescent="0.25">
      <c r="B5226" s="351"/>
      <c r="C5226" s="351"/>
      <c r="D5226" s="351"/>
      <c r="E5226" s="351"/>
      <c r="F5226" s="351"/>
      <c r="G5226" s="351"/>
      <c r="H5226" s="351"/>
      <c r="I5226" s="351"/>
    </row>
    <row r="5227" spans="2:9" x14ac:dyDescent="0.25">
      <c r="B5227" s="351"/>
      <c r="C5227" s="351"/>
      <c r="D5227" s="351"/>
      <c r="E5227" s="351"/>
      <c r="F5227" s="351"/>
      <c r="G5227" s="351"/>
      <c r="H5227" s="351"/>
      <c r="I5227" s="351"/>
    </row>
    <row r="5228" spans="2:9" x14ac:dyDescent="0.25">
      <c r="B5228" s="351"/>
      <c r="C5228" s="351"/>
      <c r="D5228" s="351"/>
      <c r="E5228" s="351"/>
      <c r="F5228" s="351"/>
      <c r="G5228" s="351"/>
      <c r="H5228" s="351"/>
      <c r="I5228" s="351"/>
    </row>
    <row r="5229" spans="2:9" x14ac:dyDescent="0.25">
      <c r="B5229" s="351"/>
      <c r="C5229" s="351"/>
      <c r="D5229" s="351"/>
      <c r="E5229" s="351"/>
      <c r="F5229" s="351"/>
      <c r="G5229" s="351"/>
      <c r="H5229" s="351"/>
      <c r="I5229" s="351"/>
    </row>
    <row r="5230" spans="2:9" x14ac:dyDescent="0.25">
      <c r="B5230" s="351"/>
      <c r="C5230" s="351"/>
      <c r="D5230" s="351"/>
      <c r="E5230" s="351"/>
      <c r="F5230" s="351"/>
      <c r="G5230" s="351"/>
      <c r="H5230" s="351"/>
      <c r="I5230" s="351"/>
    </row>
    <row r="5231" spans="2:9" x14ac:dyDescent="0.25">
      <c r="B5231" s="351"/>
      <c r="C5231" s="351"/>
      <c r="D5231" s="351"/>
      <c r="E5231" s="351"/>
      <c r="F5231" s="351"/>
      <c r="G5231" s="351"/>
      <c r="H5231" s="351"/>
      <c r="I5231" s="351"/>
    </row>
    <row r="5232" spans="2:9" x14ac:dyDescent="0.25">
      <c r="B5232" s="351"/>
      <c r="C5232" s="351"/>
      <c r="D5232" s="351"/>
      <c r="E5232" s="351"/>
      <c r="F5232" s="351"/>
      <c r="G5232" s="351"/>
      <c r="H5232" s="351"/>
      <c r="I5232" s="351"/>
    </row>
    <row r="5233" spans="2:9" x14ac:dyDescent="0.25">
      <c r="B5233" s="351"/>
      <c r="C5233" s="351"/>
      <c r="D5233" s="351"/>
      <c r="E5233" s="351"/>
      <c r="F5233" s="351"/>
      <c r="G5233" s="351"/>
      <c r="H5233" s="351"/>
      <c r="I5233" s="351"/>
    </row>
    <row r="5234" spans="2:9" x14ac:dyDescent="0.25">
      <c r="B5234" s="351"/>
      <c r="C5234" s="351"/>
      <c r="D5234" s="351"/>
      <c r="E5234" s="351"/>
      <c r="F5234" s="351"/>
      <c r="G5234" s="351"/>
      <c r="H5234" s="351"/>
      <c r="I5234" s="351"/>
    </row>
    <row r="5235" spans="2:9" x14ac:dyDescent="0.25">
      <c r="B5235" s="351"/>
      <c r="C5235" s="351"/>
      <c r="D5235" s="351"/>
      <c r="E5235" s="351"/>
      <c r="F5235" s="351"/>
      <c r="G5235" s="351"/>
      <c r="H5235" s="351"/>
      <c r="I5235" s="351"/>
    </row>
    <row r="5236" spans="2:9" x14ac:dyDescent="0.25">
      <c r="B5236" s="351"/>
      <c r="C5236" s="351"/>
      <c r="D5236" s="351"/>
      <c r="E5236" s="351"/>
      <c r="F5236" s="351"/>
      <c r="G5236" s="351"/>
      <c r="H5236" s="351"/>
      <c r="I5236" s="351"/>
    </row>
    <row r="5237" spans="2:9" x14ac:dyDescent="0.25">
      <c r="B5237" s="351"/>
      <c r="C5237" s="351"/>
      <c r="D5237" s="351"/>
      <c r="E5237" s="351"/>
      <c r="F5237" s="351"/>
      <c r="G5237" s="351"/>
      <c r="H5237" s="351"/>
      <c r="I5237" s="351"/>
    </row>
    <row r="5238" spans="2:9" x14ac:dyDescent="0.25">
      <c r="B5238" s="351"/>
      <c r="C5238" s="351"/>
      <c r="D5238" s="351"/>
      <c r="E5238" s="351"/>
      <c r="F5238" s="351"/>
      <c r="G5238" s="351"/>
      <c r="H5238" s="351"/>
      <c r="I5238" s="351"/>
    </row>
    <row r="5239" spans="2:9" x14ac:dyDescent="0.25">
      <c r="B5239" s="351"/>
      <c r="C5239" s="351"/>
      <c r="D5239" s="351"/>
      <c r="E5239" s="351"/>
      <c r="F5239" s="351"/>
      <c r="G5239" s="351"/>
      <c r="H5239" s="351"/>
      <c r="I5239" s="351"/>
    </row>
    <row r="5240" spans="2:9" x14ac:dyDescent="0.25">
      <c r="B5240" s="351"/>
      <c r="C5240" s="351"/>
      <c r="D5240" s="351"/>
      <c r="E5240" s="351"/>
      <c r="F5240" s="351"/>
      <c r="G5240" s="351"/>
      <c r="H5240" s="351"/>
      <c r="I5240" s="351"/>
    </row>
    <row r="5241" spans="2:9" x14ac:dyDescent="0.25">
      <c r="B5241" s="351"/>
      <c r="C5241" s="351"/>
      <c r="D5241" s="351"/>
      <c r="E5241" s="351"/>
      <c r="F5241" s="351"/>
      <c r="G5241" s="351"/>
      <c r="H5241" s="351"/>
      <c r="I5241" s="351"/>
    </row>
    <row r="5242" spans="2:9" x14ac:dyDescent="0.25">
      <c r="B5242" s="351"/>
      <c r="C5242" s="351"/>
      <c r="D5242" s="351"/>
      <c r="E5242" s="351"/>
      <c r="F5242" s="351"/>
      <c r="G5242" s="351"/>
      <c r="H5242" s="351"/>
      <c r="I5242" s="351"/>
    </row>
    <row r="5243" spans="2:9" x14ac:dyDescent="0.25">
      <c r="B5243" s="351"/>
      <c r="C5243" s="351"/>
      <c r="D5243" s="351"/>
      <c r="E5243" s="351"/>
      <c r="F5243" s="351"/>
      <c r="G5243" s="351"/>
      <c r="H5243" s="351"/>
      <c r="I5243" s="351"/>
    </row>
    <row r="5244" spans="2:9" x14ac:dyDescent="0.25">
      <c r="B5244" s="351"/>
      <c r="C5244" s="351"/>
      <c r="D5244" s="351"/>
      <c r="E5244" s="351"/>
      <c r="F5244" s="351"/>
      <c r="G5244" s="351"/>
      <c r="H5244" s="351"/>
      <c r="I5244" s="351"/>
    </row>
    <row r="5245" spans="2:9" x14ac:dyDescent="0.25">
      <c r="B5245" s="351"/>
      <c r="C5245" s="351"/>
      <c r="D5245" s="351"/>
      <c r="E5245" s="351"/>
      <c r="F5245" s="351"/>
      <c r="G5245" s="351"/>
      <c r="H5245" s="351"/>
      <c r="I5245" s="351"/>
    </row>
    <row r="5246" spans="2:9" x14ac:dyDescent="0.25">
      <c r="B5246" s="351"/>
      <c r="C5246" s="351"/>
      <c r="D5246" s="351"/>
      <c r="E5246" s="351"/>
      <c r="F5246" s="351"/>
      <c r="G5246" s="351"/>
      <c r="H5246" s="351"/>
      <c r="I5246" s="351"/>
    </row>
    <row r="5247" spans="2:9" x14ac:dyDescent="0.25">
      <c r="B5247" s="351"/>
      <c r="C5247" s="351"/>
      <c r="D5247" s="351"/>
      <c r="E5247" s="351"/>
      <c r="F5247" s="351"/>
      <c r="G5247" s="351"/>
      <c r="H5247" s="351"/>
      <c r="I5247" s="351"/>
    </row>
    <row r="5248" spans="2:9" x14ac:dyDescent="0.25">
      <c r="B5248" s="351"/>
      <c r="C5248" s="351"/>
      <c r="D5248" s="351"/>
      <c r="E5248" s="351"/>
      <c r="F5248" s="351"/>
      <c r="G5248" s="351"/>
      <c r="H5248" s="351"/>
      <c r="I5248" s="351"/>
    </row>
    <row r="5249" spans="2:9" x14ac:dyDescent="0.25">
      <c r="B5249" s="351"/>
      <c r="C5249" s="351"/>
      <c r="D5249" s="351"/>
      <c r="E5249" s="351"/>
      <c r="F5249" s="351"/>
      <c r="G5249" s="351"/>
      <c r="H5249" s="351"/>
      <c r="I5249" s="351"/>
    </row>
    <row r="5250" spans="2:9" x14ac:dyDescent="0.25">
      <c r="B5250" s="351"/>
      <c r="C5250" s="351"/>
      <c r="D5250" s="351"/>
      <c r="E5250" s="351"/>
      <c r="F5250" s="351"/>
      <c r="G5250" s="351"/>
      <c r="H5250" s="351"/>
      <c r="I5250" s="351"/>
    </row>
    <row r="5251" spans="2:9" x14ac:dyDescent="0.25">
      <c r="B5251" s="351"/>
      <c r="C5251" s="351"/>
      <c r="D5251" s="351"/>
      <c r="E5251" s="351"/>
      <c r="F5251" s="351"/>
      <c r="G5251" s="351"/>
      <c r="H5251" s="351"/>
      <c r="I5251" s="351"/>
    </row>
    <row r="5252" spans="2:9" x14ac:dyDescent="0.25">
      <c r="B5252" s="351"/>
      <c r="C5252" s="351"/>
      <c r="D5252" s="351"/>
      <c r="E5252" s="351"/>
      <c r="F5252" s="351"/>
      <c r="G5252" s="351"/>
      <c r="H5252" s="351"/>
      <c r="I5252" s="351"/>
    </row>
    <row r="5253" spans="2:9" x14ac:dyDescent="0.25">
      <c r="B5253" s="351"/>
      <c r="C5253" s="351"/>
      <c r="D5253" s="351"/>
      <c r="E5253" s="351"/>
      <c r="F5253" s="351"/>
      <c r="G5253" s="351"/>
      <c r="H5253" s="351"/>
      <c r="I5253" s="351"/>
    </row>
    <row r="5254" spans="2:9" x14ac:dyDescent="0.25">
      <c r="B5254" s="351"/>
      <c r="C5254" s="351"/>
      <c r="D5254" s="351"/>
      <c r="E5254" s="351"/>
      <c r="F5254" s="351"/>
      <c r="G5254" s="351"/>
      <c r="H5254" s="351"/>
      <c r="I5254" s="351"/>
    </row>
    <row r="5255" spans="2:9" x14ac:dyDescent="0.25">
      <c r="B5255" s="351"/>
      <c r="C5255" s="351"/>
      <c r="D5255" s="351"/>
      <c r="E5255" s="351"/>
      <c r="F5255" s="351"/>
      <c r="G5255" s="351"/>
      <c r="H5255" s="351"/>
      <c r="I5255" s="351"/>
    </row>
    <row r="5256" spans="2:9" x14ac:dyDescent="0.25">
      <c r="B5256" s="351"/>
      <c r="C5256" s="351"/>
      <c r="D5256" s="351"/>
      <c r="E5256" s="351"/>
      <c r="F5256" s="351"/>
      <c r="G5256" s="351"/>
      <c r="H5256" s="351"/>
      <c r="I5256" s="351"/>
    </row>
    <row r="5257" spans="2:9" x14ac:dyDescent="0.25">
      <c r="B5257" s="351"/>
      <c r="C5257" s="351"/>
      <c r="D5257" s="351"/>
      <c r="E5257" s="351"/>
      <c r="F5257" s="351"/>
      <c r="G5257" s="351"/>
      <c r="H5257" s="351"/>
      <c r="I5257" s="351"/>
    </row>
    <row r="5258" spans="2:9" x14ac:dyDescent="0.25">
      <c r="B5258" s="351"/>
      <c r="C5258" s="351"/>
      <c r="D5258" s="351"/>
      <c r="E5258" s="351"/>
      <c r="F5258" s="351"/>
      <c r="G5258" s="351"/>
      <c r="H5258" s="351"/>
      <c r="I5258" s="351"/>
    </row>
    <row r="5259" spans="2:9" x14ac:dyDescent="0.25">
      <c r="B5259" s="351"/>
      <c r="C5259" s="351"/>
      <c r="D5259" s="351"/>
      <c r="E5259" s="351"/>
      <c r="F5259" s="351"/>
      <c r="G5259" s="351"/>
      <c r="H5259" s="351"/>
      <c r="I5259" s="351"/>
    </row>
    <row r="5260" spans="2:9" x14ac:dyDescent="0.25">
      <c r="B5260" s="351"/>
      <c r="C5260" s="351"/>
      <c r="D5260" s="351"/>
      <c r="E5260" s="351"/>
      <c r="F5260" s="351"/>
      <c r="G5260" s="351"/>
      <c r="H5260" s="351"/>
      <c r="I5260" s="351"/>
    </row>
    <row r="5261" spans="2:9" x14ac:dyDescent="0.25">
      <c r="B5261" s="351"/>
      <c r="C5261" s="351"/>
      <c r="D5261" s="351"/>
      <c r="E5261" s="351"/>
      <c r="F5261" s="351"/>
      <c r="G5261" s="351"/>
      <c r="H5261" s="351"/>
      <c r="I5261" s="351"/>
    </row>
    <row r="5262" spans="2:9" x14ac:dyDescent="0.25">
      <c r="B5262" s="351"/>
      <c r="C5262" s="351"/>
      <c r="D5262" s="351"/>
      <c r="E5262" s="351"/>
      <c r="F5262" s="351"/>
      <c r="G5262" s="351"/>
      <c r="H5262" s="351"/>
      <c r="I5262" s="351"/>
    </row>
    <row r="5263" spans="2:9" x14ac:dyDescent="0.25">
      <c r="B5263" s="351"/>
      <c r="C5263" s="351"/>
      <c r="D5263" s="351"/>
      <c r="E5263" s="351"/>
      <c r="F5263" s="351"/>
      <c r="G5263" s="351"/>
      <c r="H5263" s="351"/>
      <c r="I5263" s="351"/>
    </row>
    <row r="5264" spans="2:9" x14ac:dyDescent="0.25">
      <c r="B5264" s="351"/>
      <c r="C5264" s="351"/>
      <c r="D5264" s="351"/>
      <c r="E5264" s="351"/>
      <c r="F5264" s="351"/>
      <c r="G5264" s="351"/>
      <c r="H5264" s="351"/>
      <c r="I5264" s="351"/>
    </row>
    <row r="5265" spans="2:9" x14ac:dyDescent="0.25">
      <c r="B5265" s="351"/>
      <c r="C5265" s="351"/>
      <c r="D5265" s="351"/>
      <c r="E5265" s="351"/>
      <c r="F5265" s="351"/>
      <c r="G5265" s="351"/>
      <c r="H5265" s="351"/>
      <c r="I5265" s="351"/>
    </row>
    <row r="5266" spans="2:9" x14ac:dyDescent="0.25">
      <c r="B5266" s="351"/>
      <c r="C5266" s="351"/>
      <c r="D5266" s="351"/>
      <c r="E5266" s="351"/>
      <c r="F5266" s="351"/>
      <c r="G5266" s="351"/>
      <c r="H5266" s="351"/>
      <c r="I5266" s="351"/>
    </row>
    <row r="5267" spans="2:9" x14ac:dyDescent="0.25">
      <c r="B5267" s="351"/>
      <c r="C5267" s="351"/>
      <c r="D5267" s="351"/>
      <c r="E5267" s="351"/>
      <c r="F5267" s="351"/>
      <c r="G5267" s="351"/>
      <c r="H5267" s="351"/>
      <c r="I5267" s="351"/>
    </row>
    <row r="5268" spans="2:9" x14ac:dyDescent="0.25">
      <c r="B5268" s="351"/>
      <c r="C5268" s="351"/>
      <c r="D5268" s="351"/>
      <c r="E5268" s="351"/>
      <c r="F5268" s="351"/>
      <c r="G5268" s="351"/>
      <c r="H5268" s="351"/>
      <c r="I5268" s="351"/>
    </row>
    <row r="5269" spans="2:9" x14ac:dyDescent="0.25">
      <c r="B5269" s="351"/>
      <c r="C5269" s="351"/>
      <c r="D5269" s="351"/>
      <c r="E5269" s="351"/>
      <c r="F5269" s="351"/>
      <c r="G5269" s="351"/>
      <c r="H5269" s="351"/>
      <c r="I5269" s="351"/>
    </row>
    <row r="5270" spans="2:9" x14ac:dyDescent="0.25">
      <c r="B5270" s="351"/>
      <c r="C5270" s="351"/>
      <c r="D5270" s="351"/>
      <c r="E5270" s="351"/>
      <c r="F5270" s="351"/>
      <c r="G5270" s="351"/>
      <c r="H5270" s="351"/>
      <c r="I5270" s="351"/>
    </row>
    <row r="5271" spans="2:9" x14ac:dyDescent="0.25">
      <c r="B5271" s="351"/>
      <c r="C5271" s="351"/>
      <c r="D5271" s="351"/>
      <c r="E5271" s="351"/>
      <c r="F5271" s="351"/>
      <c r="G5271" s="351"/>
      <c r="H5271" s="351"/>
      <c r="I5271" s="351"/>
    </row>
    <row r="5272" spans="2:9" x14ac:dyDescent="0.25">
      <c r="B5272" s="351"/>
      <c r="C5272" s="351"/>
      <c r="D5272" s="351"/>
      <c r="E5272" s="351"/>
      <c r="F5272" s="351"/>
      <c r="G5272" s="351"/>
      <c r="H5272" s="351"/>
      <c r="I5272" s="351"/>
    </row>
    <row r="5273" spans="2:9" x14ac:dyDescent="0.25">
      <c r="B5273" s="351"/>
      <c r="C5273" s="351"/>
      <c r="D5273" s="351"/>
      <c r="E5273" s="351"/>
      <c r="F5273" s="351"/>
      <c r="G5273" s="351"/>
      <c r="H5273" s="351"/>
      <c r="I5273" s="351"/>
    </row>
    <row r="5274" spans="2:9" x14ac:dyDescent="0.25">
      <c r="B5274" s="351"/>
      <c r="C5274" s="351"/>
      <c r="D5274" s="351"/>
      <c r="E5274" s="351"/>
      <c r="F5274" s="351"/>
      <c r="G5274" s="351"/>
      <c r="H5274" s="351"/>
      <c r="I5274" s="351"/>
    </row>
    <row r="5275" spans="2:9" x14ac:dyDescent="0.25">
      <c r="B5275" s="351"/>
      <c r="C5275" s="351"/>
      <c r="D5275" s="351"/>
      <c r="E5275" s="351"/>
      <c r="F5275" s="351"/>
      <c r="G5275" s="351"/>
      <c r="H5275" s="351"/>
      <c r="I5275" s="351"/>
    </row>
    <row r="5276" spans="2:9" x14ac:dyDescent="0.25">
      <c r="B5276" s="351"/>
      <c r="C5276" s="351"/>
      <c r="D5276" s="351"/>
      <c r="E5276" s="351"/>
      <c r="F5276" s="351"/>
      <c r="G5276" s="351"/>
      <c r="H5276" s="351"/>
      <c r="I5276" s="351"/>
    </row>
    <row r="5277" spans="2:9" x14ac:dyDescent="0.25">
      <c r="B5277" s="351"/>
      <c r="C5277" s="351"/>
      <c r="D5277" s="351"/>
      <c r="E5277" s="351"/>
      <c r="F5277" s="351"/>
      <c r="G5277" s="351"/>
      <c r="H5277" s="351"/>
      <c r="I5277" s="351"/>
    </row>
    <row r="5278" spans="2:9" x14ac:dyDescent="0.25">
      <c r="B5278" s="351"/>
      <c r="C5278" s="351"/>
      <c r="D5278" s="351"/>
      <c r="E5278" s="351"/>
      <c r="F5278" s="351"/>
      <c r="G5278" s="351"/>
      <c r="H5278" s="351"/>
      <c r="I5278" s="351"/>
    </row>
    <row r="5279" spans="2:9" x14ac:dyDescent="0.25">
      <c r="B5279" s="351"/>
      <c r="C5279" s="351"/>
      <c r="D5279" s="351"/>
      <c r="E5279" s="351"/>
      <c r="F5279" s="351"/>
      <c r="G5279" s="351"/>
      <c r="H5279" s="351"/>
      <c r="I5279" s="351"/>
    </row>
    <row r="5280" spans="2:9" x14ac:dyDescent="0.25">
      <c r="B5280" s="351"/>
      <c r="C5280" s="351"/>
      <c r="D5280" s="351"/>
      <c r="E5280" s="351"/>
      <c r="F5280" s="351"/>
      <c r="G5280" s="351"/>
      <c r="H5280" s="351"/>
      <c r="I5280" s="351"/>
    </row>
    <row r="5281" spans="2:9" x14ac:dyDescent="0.25">
      <c r="B5281" s="351"/>
      <c r="C5281" s="351"/>
      <c r="D5281" s="351"/>
      <c r="E5281" s="351"/>
      <c r="F5281" s="351"/>
      <c r="G5281" s="351"/>
      <c r="H5281" s="351"/>
      <c r="I5281" s="351"/>
    </row>
    <row r="5282" spans="2:9" x14ac:dyDescent="0.25">
      <c r="B5282" s="351"/>
      <c r="C5282" s="351"/>
      <c r="D5282" s="351"/>
      <c r="E5282" s="351"/>
      <c r="F5282" s="351"/>
      <c r="G5282" s="351"/>
      <c r="H5282" s="351"/>
      <c r="I5282" s="351"/>
    </row>
    <row r="5283" spans="2:9" x14ac:dyDescent="0.25">
      <c r="B5283" s="351"/>
      <c r="C5283" s="351"/>
      <c r="D5283" s="351"/>
      <c r="E5283" s="351"/>
      <c r="F5283" s="351"/>
      <c r="G5283" s="351"/>
      <c r="H5283" s="351"/>
      <c r="I5283" s="351"/>
    </row>
    <row r="5284" spans="2:9" x14ac:dyDescent="0.25">
      <c r="B5284" s="351"/>
      <c r="C5284" s="351"/>
      <c r="D5284" s="351"/>
      <c r="E5284" s="351"/>
      <c r="F5284" s="351"/>
      <c r="G5284" s="351"/>
      <c r="H5284" s="351"/>
      <c r="I5284" s="351"/>
    </row>
    <row r="5285" spans="2:9" x14ac:dyDescent="0.25">
      <c r="B5285" s="351"/>
      <c r="C5285" s="351"/>
      <c r="D5285" s="351"/>
      <c r="E5285" s="351"/>
      <c r="F5285" s="351"/>
      <c r="G5285" s="351"/>
      <c r="H5285" s="351"/>
      <c r="I5285" s="351"/>
    </row>
    <row r="5286" spans="2:9" x14ac:dyDescent="0.25">
      <c r="B5286" s="351"/>
      <c r="C5286" s="351"/>
      <c r="D5286" s="351"/>
      <c r="E5286" s="351"/>
      <c r="F5286" s="351"/>
      <c r="G5286" s="351"/>
      <c r="H5286" s="351"/>
      <c r="I5286" s="351"/>
    </row>
    <row r="5287" spans="2:9" x14ac:dyDescent="0.25">
      <c r="B5287" s="351"/>
      <c r="C5287" s="351"/>
      <c r="D5287" s="351"/>
      <c r="E5287" s="351"/>
      <c r="F5287" s="351"/>
      <c r="G5287" s="351"/>
      <c r="H5287" s="351"/>
      <c r="I5287" s="351"/>
    </row>
    <row r="5288" spans="2:9" x14ac:dyDescent="0.25">
      <c r="B5288" s="351"/>
      <c r="C5288" s="351"/>
      <c r="D5288" s="351"/>
      <c r="E5288" s="351"/>
      <c r="F5288" s="351"/>
      <c r="G5288" s="351"/>
      <c r="H5288" s="351"/>
      <c r="I5288" s="351"/>
    </row>
    <row r="5289" spans="2:9" x14ac:dyDescent="0.25">
      <c r="B5289" s="351"/>
      <c r="C5289" s="351"/>
      <c r="D5289" s="351"/>
      <c r="E5289" s="351"/>
      <c r="F5289" s="351"/>
      <c r="G5289" s="351"/>
      <c r="H5289" s="351"/>
      <c r="I5289" s="351"/>
    </row>
    <row r="5290" spans="2:9" x14ac:dyDescent="0.25">
      <c r="B5290" s="351"/>
      <c r="C5290" s="351"/>
      <c r="D5290" s="351"/>
      <c r="E5290" s="351"/>
      <c r="F5290" s="351"/>
      <c r="G5290" s="351"/>
      <c r="H5290" s="351"/>
      <c r="I5290" s="351"/>
    </row>
    <row r="5291" spans="2:9" x14ac:dyDescent="0.25">
      <c r="B5291" s="351"/>
      <c r="C5291" s="351"/>
      <c r="D5291" s="351"/>
      <c r="E5291" s="351"/>
      <c r="F5291" s="351"/>
      <c r="G5291" s="351"/>
      <c r="H5291" s="351"/>
      <c r="I5291" s="351"/>
    </row>
    <row r="5292" spans="2:9" x14ac:dyDescent="0.25">
      <c r="B5292" s="351"/>
      <c r="C5292" s="351"/>
      <c r="D5292" s="351"/>
      <c r="E5292" s="351"/>
      <c r="F5292" s="351"/>
      <c r="G5292" s="351"/>
      <c r="H5292" s="351"/>
      <c r="I5292" s="351"/>
    </row>
    <row r="5293" spans="2:9" x14ac:dyDescent="0.25">
      <c r="B5293" s="351"/>
      <c r="C5293" s="351"/>
      <c r="D5293" s="351"/>
      <c r="E5293" s="351"/>
      <c r="F5293" s="351"/>
      <c r="G5293" s="351"/>
      <c r="H5293" s="351"/>
      <c r="I5293" s="351"/>
    </row>
    <row r="5294" spans="2:9" x14ac:dyDescent="0.25">
      <c r="B5294" s="351"/>
      <c r="C5294" s="351"/>
      <c r="D5294" s="351"/>
      <c r="E5294" s="351"/>
      <c r="F5294" s="351"/>
      <c r="G5294" s="351"/>
      <c r="H5294" s="351"/>
      <c r="I5294" s="351"/>
    </row>
    <row r="5295" spans="2:9" x14ac:dyDescent="0.25">
      <c r="B5295" s="351"/>
      <c r="C5295" s="351"/>
      <c r="D5295" s="351"/>
      <c r="E5295" s="351"/>
      <c r="F5295" s="351"/>
      <c r="G5295" s="351"/>
      <c r="H5295" s="351"/>
      <c r="I5295" s="351"/>
    </row>
    <row r="5296" spans="2:9" x14ac:dyDescent="0.25">
      <c r="B5296" s="351"/>
      <c r="C5296" s="351"/>
      <c r="D5296" s="351"/>
      <c r="E5296" s="351"/>
      <c r="F5296" s="351"/>
      <c r="G5296" s="351"/>
      <c r="H5296" s="351"/>
      <c r="I5296" s="351"/>
    </row>
    <row r="5297" spans="2:9" x14ac:dyDescent="0.25">
      <c r="B5297" s="351"/>
      <c r="C5297" s="351"/>
      <c r="D5297" s="351"/>
      <c r="E5297" s="351"/>
      <c r="F5297" s="351"/>
      <c r="G5297" s="351"/>
      <c r="H5297" s="351"/>
      <c r="I5297" s="351"/>
    </row>
    <row r="5298" spans="2:9" x14ac:dyDescent="0.25">
      <c r="B5298" s="351"/>
      <c r="C5298" s="351"/>
      <c r="D5298" s="351"/>
      <c r="E5298" s="351"/>
      <c r="F5298" s="351"/>
      <c r="G5298" s="351"/>
      <c r="H5298" s="351"/>
      <c r="I5298" s="351"/>
    </row>
    <row r="5299" spans="2:9" x14ac:dyDescent="0.25">
      <c r="B5299" s="351"/>
      <c r="C5299" s="351"/>
      <c r="D5299" s="351"/>
      <c r="E5299" s="351"/>
      <c r="F5299" s="351"/>
      <c r="G5299" s="351"/>
      <c r="H5299" s="351"/>
      <c r="I5299" s="351"/>
    </row>
    <row r="5300" spans="2:9" x14ac:dyDescent="0.25">
      <c r="B5300" s="351"/>
      <c r="C5300" s="351"/>
      <c r="D5300" s="351"/>
      <c r="E5300" s="351"/>
      <c r="F5300" s="351"/>
      <c r="G5300" s="351"/>
      <c r="H5300" s="351"/>
      <c r="I5300" s="351"/>
    </row>
    <row r="5301" spans="2:9" x14ac:dyDescent="0.25">
      <c r="B5301" s="351"/>
      <c r="C5301" s="351"/>
      <c r="D5301" s="351"/>
      <c r="E5301" s="351"/>
      <c r="F5301" s="351"/>
      <c r="G5301" s="351"/>
      <c r="H5301" s="351"/>
      <c r="I5301" s="351"/>
    </row>
    <row r="5302" spans="2:9" x14ac:dyDescent="0.25">
      <c r="B5302" s="351"/>
      <c r="C5302" s="351"/>
      <c r="D5302" s="351"/>
      <c r="E5302" s="351"/>
      <c r="F5302" s="351"/>
      <c r="G5302" s="351"/>
      <c r="H5302" s="351"/>
      <c r="I5302" s="351"/>
    </row>
    <row r="5303" spans="2:9" x14ac:dyDescent="0.25">
      <c r="B5303" s="351"/>
      <c r="C5303" s="351"/>
      <c r="D5303" s="351"/>
      <c r="E5303" s="351"/>
      <c r="F5303" s="351"/>
      <c r="G5303" s="351"/>
      <c r="H5303" s="351"/>
      <c r="I5303" s="351"/>
    </row>
    <row r="5304" spans="2:9" x14ac:dyDescent="0.25">
      <c r="B5304" s="351"/>
      <c r="C5304" s="351"/>
      <c r="D5304" s="351"/>
      <c r="E5304" s="351"/>
      <c r="F5304" s="351"/>
      <c r="G5304" s="351"/>
      <c r="H5304" s="351"/>
      <c r="I5304" s="351"/>
    </row>
    <row r="5305" spans="2:9" x14ac:dyDescent="0.25">
      <c r="B5305" s="351"/>
      <c r="C5305" s="351"/>
      <c r="D5305" s="351"/>
      <c r="E5305" s="351"/>
      <c r="F5305" s="351"/>
      <c r="G5305" s="351"/>
      <c r="H5305" s="351"/>
      <c r="I5305" s="351"/>
    </row>
    <row r="5306" spans="2:9" x14ac:dyDescent="0.25">
      <c r="B5306" s="351"/>
      <c r="C5306" s="351"/>
      <c r="D5306" s="351"/>
      <c r="E5306" s="351"/>
      <c r="F5306" s="351"/>
      <c r="G5306" s="351"/>
      <c r="H5306" s="351"/>
      <c r="I5306" s="351"/>
    </row>
    <row r="5307" spans="2:9" x14ac:dyDescent="0.25">
      <c r="B5307" s="351"/>
      <c r="C5307" s="351"/>
      <c r="D5307" s="351"/>
      <c r="E5307" s="351"/>
      <c r="F5307" s="351"/>
      <c r="G5307" s="351"/>
      <c r="H5307" s="351"/>
      <c r="I5307" s="351"/>
    </row>
    <row r="5308" spans="2:9" x14ac:dyDescent="0.25">
      <c r="B5308" s="351"/>
      <c r="C5308" s="351"/>
      <c r="D5308" s="351"/>
      <c r="E5308" s="351"/>
      <c r="F5308" s="351"/>
      <c r="G5308" s="351"/>
      <c r="H5308" s="351"/>
      <c r="I5308" s="351"/>
    </row>
    <row r="5309" spans="2:9" x14ac:dyDescent="0.25">
      <c r="B5309" s="351"/>
      <c r="C5309" s="351"/>
      <c r="D5309" s="351"/>
      <c r="E5309" s="351"/>
      <c r="F5309" s="351"/>
      <c r="G5309" s="351"/>
      <c r="H5309" s="351"/>
      <c r="I5309" s="351"/>
    </row>
    <row r="5310" spans="2:9" x14ac:dyDescent="0.25">
      <c r="B5310" s="351"/>
      <c r="C5310" s="351"/>
      <c r="D5310" s="351"/>
      <c r="E5310" s="351"/>
      <c r="F5310" s="351"/>
      <c r="G5310" s="351"/>
      <c r="H5310" s="351"/>
      <c r="I5310" s="351"/>
    </row>
    <row r="5311" spans="2:9" x14ac:dyDescent="0.25">
      <c r="B5311" s="351"/>
      <c r="C5311" s="351"/>
      <c r="D5311" s="351"/>
      <c r="E5311" s="351"/>
      <c r="F5311" s="351"/>
      <c r="G5311" s="351"/>
      <c r="H5311" s="351"/>
      <c r="I5311" s="351"/>
    </row>
    <row r="5312" spans="2:9" x14ac:dyDescent="0.25">
      <c r="B5312" s="351"/>
      <c r="C5312" s="351"/>
      <c r="D5312" s="351"/>
      <c r="E5312" s="351"/>
      <c r="F5312" s="351"/>
      <c r="G5312" s="351"/>
      <c r="H5312" s="351"/>
      <c r="I5312" s="351"/>
    </row>
    <row r="5313" spans="2:9" x14ac:dyDescent="0.25">
      <c r="B5313" s="351"/>
      <c r="C5313" s="351"/>
      <c r="D5313" s="351"/>
      <c r="E5313" s="351"/>
      <c r="F5313" s="351"/>
      <c r="G5313" s="351"/>
      <c r="H5313" s="351"/>
      <c r="I5313" s="351"/>
    </row>
    <row r="5314" spans="2:9" x14ac:dyDescent="0.25">
      <c r="B5314" s="351"/>
      <c r="C5314" s="351"/>
      <c r="D5314" s="351"/>
      <c r="E5314" s="351"/>
      <c r="F5314" s="351"/>
      <c r="G5314" s="351"/>
      <c r="H5314" s="351"/>
      <c r="I5314" s="351"/>
    </row>
    <row r="5315" spans="2:9" x14ac:dyDescent="0.25">
      <c r="B5315" s="351"/>
      <c r="C5315" s="351"/>
      <c r="D5315" s="351"/>
      <c r="E5315" s="351"/>
      <c r="F5315" s="351"/>
      <c r="G5315" s="351"/>
      <c r="H5315" s="351"/>
      <c r="I5315" s="351"/>
    </row>
    <row r="5316" spans="2:9" x14ac:dyDescent="0.25">
      <c r="B5316" s="351"/>
      <c r="C5316" s="351"/>
      <c r="D5316" s="351"/>
      <c r="E5316" s="351"/>
      <c r="F5316" s="351"/>
      <c r="G5316" s="351"/>
      <c r="H5316" s="351"/>
      <c r="I5316" s="351"/>
    </row>
    <row r="5317" spans="2:9" x14ac:dyDescent="0.25">
      <c r="B5317" s="351"/>
      <c r="C5317" s="351"/>
      <c r="D5317" s="351"/>
      <c r="E5317" s="351"/>
      <c r="F5317" s="351"/>
      <c r="G5317" s="351"/>
      <c r="H5317" s="351"/>
      <c r="I5317" s="351"/>
    </row>
    <row r="5318" spans="2:9" x14ac:dyDescent="0.25">
      <c r="B5318" s="351"/>
      <c r="C5318" s="351"/>
      <c r="D5318" s="351"/>
      <c r="E5318" s="351"/>
      <c r="F5318" s="351"/>
      <c r="G5318" s="351"/>
      <c r="H5318" s="351"/>
      <c r="I5318" s="351"/>
    </row>
    <row r="5319" spans="2:9" x14ac:dyDescent="0.25">
      <c r="B5319" s="351"/>
      <c r="C5319" s="351"/>
      <c r="D5319" s="351"/>
      <c r="E5319" s="351"/>
      <c r="F5319" s="351"/>
      <c r="G5319" s="351"/>
      <c r="H5319" s="351"/>
      <c r="I5319" s="351"/>
    </row>
    <row r="5320" spans="2:9" x14ac:dyDescent="0.25">
      <c r="B5320" s="351"/>
      <c r="C5320" s="351"/>
      <c r="D5320" s="351"/>
      <c r="E5320" s="351"/>
      <c r="F5320" s="351"/>
      <c r="G5320" s="351"/>
      <c r="H5320" s="351"/>
      <c r="I5320" s="351"/>
    </row>
    <row r="5321" spans="2:9" x14ac:dyDescent="0.25">
      <c r="B5321" s="351"/>
      <c r="C5321" s="351"/>
      <c r="D5321" s="351"/>
      <c r="E5321" s="351"/>
      <c r="F5321" s="351"/>
      <c r="G5321" s="351"/>
      <c r="H5321" s="351"/>
      <c r="I5321" s="351"/>
    </row>
    <row r="5322" spans="2:9" x14ac:dyDescent="0.25">
      <c r="B5322" s="351"/>
      <c r="C5322" s="351"/>
      <c r="D5322" s="351"/>
      <c r="E5322" s="351"/>
      <c r="F5322" s="351"/>
      <c r="G5322" s="351"/>
      <c r="H5322" s="351"/>
      <c r="I5322" s="351"/>
    </row>
    <row r="5323" spans="2:9" x14ac:dyDescent="0.25">
      <c r="B5323" s="351"/>
      <c r="C5323" s="351"/>
      <c r="D5323" s="351"/>
      <c r="E5323" s="351"/>
      <c r="F5323" s="351"/>
      <c r="G5323" s="351"/>
      <c r="H5323" s="351"/>
      <c r="I5323" s="351"/>
    </row>
    <row r="5324" spans="2:9" x14ac:dyDescent="0.25">
      <c r="B5324" s="351"/>
      <c r="C5324" s="351"/>
      <c r="D5324" s="351"/>
      <c r="E5324" s="351"/>
      <c r="F5324" s="351"/>
      <c r="G5324" s="351"/>
      <c r="H5324" s="351"/>
      <c r="I5324" s="351"/>
    </row>
    <row r="5325" spans="2:9" x14ac:dyDescent="0.25">
      <c r="B5325" s="351"/>
      <c r="C5325" s="351"/>
      <c r="D5325" s="351"/>
      <c r="E5325" s="351"/>
      <c r="F5325" s="351"/>
      <c r="G5325" s="351"/>
      <c r="H5325" s="351"/>
      <c r="I5325" s="351"/>
    </row>
    <row r="5326" spans="2:9" x14ac:dyDescent="0.25">
      <c r="B5326" s="351"/>
      <c r="C5326" s="351"/>
      <c r="D5326" s="351"/>
      <c r="E5326" s="351"/>
      <c r="F5326" s="351"/>
      <c r="G5326" s="351"/>
      <c r="H5326" s="351"/>
      <c r="I5326" s="351"/>
    </row>
    <row r="5327" spans="2:9" x14ac:dyDescent="0.25">
      <c r="B5327" s="351"/>
      <c r="C5327" s="351"/>
      <c r="D5327" s="351"/>
      <c r="E5327" s="351"/>
      <c r="F5327" s="351"/>
      <c r="G5327" s="351"/>
      <c r="H5327" s="351"/>
      <c r="I5327" s="351"/>
    </row>
    <row r="5328" spans="2:9" x14ac:dyDescent="0.25">
      <c r="B5328" s="351"/>
      <c r="C5328" s="351"/>
      <c r="D5328" s="351"/>
      <c r="E5328" s="351"/>
      <c r="F5328" s="351"/>
      <c r="G5328" s="351"/>
      <c r="H5328" s="351"/>
      <c r="I5328" s="351"/>
    </row>
    <row r="5329" spans="2:9" x14ac:dyDescent="0.25">
      <c r="B5329" s="351"/>
      <c r="C5329" s="351"/>
      <c r="D5329" s="351"/>
      <c r="E5329" s="351"/>
      <c r="F5329" s="351"/>
      <c r="G5329" s="351"/>
      <c r="H5329" s="351"/>
      <c r="I5329" s="351"/>
    </row>
    <row r="5330" spans="2:9" x14ac:dyDescent="0.25">
      <c r="B5330" s="351"/>
      <c r="C5330" s="351"/>
      <c r="D5330" s="351"/>
      <c r="E5330" s="351"/>
      <c r="F5330" s="351"/>
      <c r="G5330" s="351"/>
      <c r="H5330" s="351"/>
      <c r="I5330" s="351"/>
    </row>
    <row r="5331" spans="2:9" x14ac:dyDescent="0.25">
      <c r="B5331" s="351"/>
      <c r="C5331" s="351"/>
      <c r="D5331" s="351"/>
      <c r="E5331" s="351"/>
      <c r="F5331" s="351"/>
      <c r="G5331" s="351"/>
      <c r="H5331" s="351"/>
      <c r="I5331" s="351"/>
    </row>
    <row r="5332" spans="2:9" x14ac:dyDescent="0.25">
      <c r="B5332" s="351"/>
      <c r="C5332" s="351"/>
      <c r="D5332" s="351"/>
      <c r="E5332" s="351"/>
      <c r="F5332" s="351"/>
      <c r="G5332" s="351"/>
      <c r="H5332" s="351"/>
      <c r="I5332" s="351"/>
    </row>
    <row r="5333" spans="2:9" x14ac:dyDescent="0.25">
      <c r="B5333" s="351"/>
      <c r="C5333" s="351"/>
      <c r="D5333" s="351"/>
      <c r="E5333" s="351"/>
      <c r="F5333" s="351"/>
      <c r="G5333" s="351"/>
      <c r="H5333" s="351"/>
      <c r="I5333" s="351"/>
    </row>
    <row r="5334" spans="2:9" x14ac:dyDescent="0.25">
      <c r="B5334" s="351"/>
      <c r="C5334" s="351"/>
      <c r="D5334" s="351"/>
      <c r="E5334" s="351"/>
      <c r="F5334" s="351"/>
      <c r="G5334" s="351"/>
      <c r="H5334" s="351"/>
      <c r="I5334" s="351"/>
    </row>
    <row r="5335" spans="2:9" x14ac:dyDescent="0.25">
      <c r="B5335" s="351"/>
      <c r="C5335" s="351"/>
      <c r="D5335" s="351"/>
      <c r="E5335" s="351"/>
      <c r="F5335" s="351"/>
      <c r="G5335" s="351"/>
      <c r="H5335" s="351"/>
      <c r="I5335" s="351"/>
    </row>
    <row r="5336" spans="2:9" x14ac:dyDescent="0.25">
      <c r="B5336" s="351"/>
      <c r="C5336" s="351"/>
      <c r="D5336" s="351"/>
      <c r="E5336" s="351"/>
      <c r="F5336" s="351"/>
      <c r="G5336" s="351"/>
      <c r="H5336" s="351"/>
      <c r="I5336" s="351"/>
    </row>
    <row r="5337" spans="2:9" x14ac:dyDescent="0.25">
      <c r="B5337" s="351"/>
      <c r="C5337" s="351"/>
      <c r="D5337" s="351"/>
      <c r="E5337" s="351"/>
      <c r="F5337" s="351"/>
      <c r="G5337" s="351"/>
      <c r="H5337" s="351"/>
      <c r="I5337" s="351"/>
    </row>
    <row r="5338" spans="2:9" x14ac:dyDescent="0.25">
      <c r="B5338" s="351"/>
      <c r="C5338" s="351"/>
      <c r="D5338" s="351"/>
      <c r="E5338" s="351"/>
      <c r="F5338" s="351"/>
      <c r="G5338" s="351"/>
      <c r="H5338" s="351"/>
      <c r="I5338" s="351"/>
    </row>
    <row r="5339" spans="2:9" x14ac:dyDescent="0.25">
      <c r="B5339" s="351"/>
      <c r="C5339" s="351"/>
      <c r="D5339" s="351"/>
      <c r="E5339" s="351"/>
      <c r="F5339" s="351"/>
      <c r="G5339" s="351"/>
      <c r="H5339" s="351"/>
      <c r="I5339" s="351"/>
    </row>
    <row r="5340" spans="2:9" x14ac:dyDescent="0.25">
      <c r="B5340" s="351"/>
      <c r="C5340" s="351"/>
      <c r="D5340" s="351"/>
      <c r="E5340" s="351"/>
      <c r="F5340" s="351"/>
      <c r="G5340" s="351"/>
      <c r="H5340" s="351"/>
      <c r="I5340" s="351"/>
    </row>
    <row r="5341" spans="2:9" x14ac:dyDescent="0.25">
      <c r="B5341" s="351"/>
      <c r="C5341" s="351"/>
      <c r="D5341" s="351"/>
      <c r="E5341" s="351"/>
      <c r="F5341" s="351"/>
      <c r="G5341" s="351"/>
      <c r="H5341" s="351"/>
      <c r="I5341" s="351"/>
    </row>
    <row r="5342" spans="2:9" x14ac:dyDescent="0.25">
      <c r="B5342" s="351"/>
      <c r="C5342" s="351"/>
      <c r="D5342" s="351"/>
      <c r="E5342" s="351"/>
      <c r="F5342" s="351"/>
      <c r="G5342" s="351"/>
      <c r="H5342" s="351"/>
      <c r="I5342" s="351"/>
    </row>
    <row r="5343" spans="2:9" x14ac:dyDescent="0.25">
      <c r="B5343" s="351"/>
      <c r="C5343" s="351"/>
      <c r="D5343" s="351"/>
      <c r="E5343" s="351"/>
      <c r="F5343" s="351"/>
      <c r="G5343" s="351"/>
      <c r="H5343" s="351"/>
      <c r="I5343" s="351"/>
    </row>
    <row r="5344" spans="2:9" x14ac:dyDescent="0.25">
      <c r="B5344" s="351"/>
      <c r="C5344" s="351"/>
      <c r="D5344" s="351"/>
      <c r="E5344" s="351"/>
      <c r="F5344" s="351"/>
      <c r="G5344" s="351"/>
      <c r="H5344" s="351"/>
      <c r="I5344" s="351"/>
    </row>
    <row r="5345" spans="2:9" x14ac:dyDescent="0.25">
      <c r="B5345" s="351"/>
      <c r="C5345" s="351"/>
      <c r="D5345" s="351"/>
      <c r="E5345" s="351"/>
      <c r="F5345" s="351"/>
      <c r="G5345" s="351"/>
      <c r="H5345" s="351"/>
      <c r="I5345" s="351"/>
    </row>
    <row r="5346" spans="2:9" x14ac:dyDescent="0.25">
      <c r="B5346" s="351"/>
      <c r="C5346" s="351"/>
      <c r="D5346" s="351"/>
      <c r="E5346" s="351"/>
      <c r="F5346" s="351"/>
      <c r="G5346" s="351"/>
      <c r="H5346" s="351"/>
      <c r="I5346" s="351"/>
    </row>
    <row r="5347" spans="2:9" x14ac:dyDescent="0.25">
      <c r="B5347" s="351"/>
      <c r="C5347" s="351"/>
      <c r="D5347" s="351"/>
      <c r="E5347" s="351"/>
      <c r="F5347" s="351"/>
      <c r="G5347" s="351"/>
      <c r="H5347" s="351"/>
      <c r="I5347" s="351"/>
    </row>
    <row r="5348" spans="2:9" x14ac:dyDescent="0.25">
      <c r="B5348" s="351"/>
      <c r="C5348" s="351"/>
      <c r="D5348" s="351"/>
      <c r="E5348" s="351"/>
      <c r="F5348" s="351"/>
      <c r="G5348" s="351"/>
      <c r="H5348" s="351"/>
      <c r="I5348" s="351"/>
    </row>
    <row r="5349" spans="2:9" x14ac:dyDescent="0.25">
      <c r="B5349" s="351"/>
      <c r="C5349" s="351"/>
      <c r="D5349" s="351"/>
      <c r="E5349" s="351"/>
      <c r="F5349" s="351"/>
      <c r="G5349" s="351"/>
      <c r="H5349" s="351"/>
      <c r="I5349" s="351"/>
    </row>
    <row r="5350" spans="2:9" x14ac:dyDescent="0.25">
      <c r="B5350" s="351"/>
      <c r="C5350" s="351"/>
      <c r="D5350" s="351"/>
      <c r="E5350" s="351"/>
      <c r="F5350" s="351"/>
      <c r="G5350" s="351"/>
      <c r="H5350" s="351"/>
      <c r="I5350" s="351"/>
    </row>
    <row r="5351" spans="2:9" x14ac:dyDescent="0.25">
      <c r="B5351" s="351"/>
      <c r="C5351" s="351"/>
      <c r="D5351" s="351"/>
      <c r="E5351" s="351"/>
      <c r="F5351" s="351"/>
      <c r="G5351" s="351"/>
      <c r="H5351" s="351"/>
      <c r="I5351" s="351"/>
    </row>
    <row r="5352" spans="2:9" x14ac:dyDescent="0.25">
      <c r="B5352" s="351"/>
      <c r="C5352" s="351"/>
      <c r="D5352" s="351"/>
      <c r="E5352" s="351"/>
      <c r="F5352" s="351"/>
      <c r="G5352" s="351"/>
      <c r="H5352" s="351"/>
      <c r="I5352" s="351"/>
    </row>
    <row r="5353" spans="2:9" x14ac:dyDescent="0.25">
      <c r="B5353" s="351"/>
      <c r="C5353" s="351"/>
      <c r="D5353" s="351"/>
      <c r="E5353" s="351"/>
      <c r="F5353" s="351"/>
      <c r="G5353" s="351"/>
      <c r="H5353" s="351"/>
      <c r="I5353" s="351"/>
    </row>
    <row r="5354" spans="2:9" x14ac:dyDescent="0.25">
      <c r="B5354" s="351"/>
      <c r="C5354" s="351"/>
      <c r="D5354" s="351"/>
      <c r="E5354" s="351"/>
      <c r="F5354" s="351"/>
      <c r="G5354" s="351"/>
      <c r="H5354" s="351"/>
      <c r="I5354" s="351"/>
    </row>
    <row r="5355" spans="2:9" x14ac:dyDescent="0.25">
      <c r="B5355" s="351"/>
      <c r="C5355" s="351"/>
      <c r="D5355" s="351"/>
      <c r="E5355" s="351"/>
      <c r="F5355" s="351"/>
      <c r="G5355" s="351"/>
      <c r="H5355" s="351"/>
      <c r="I5355" s="351"/>
    </row>
    <row r="5356" spans="2:9" x14ac:dyDescent="0.25">
      <c r="B5356" s="351"/>
      <c r="C5356" s="351"/>
      <c r="D5356" s="351"/>
      <c r="E5356" s="351"/>
      <c r="F5356" s="351"/>
      <c r="G5356" s="351"/>
      <c r="H5356" s="351"/>
      <c r="I5356" s="351"/>
    </row>
    <row r="5357" spans="2:9" x14ac:dyDescent="0.25">
      <c r="B5357" s="351"/>
      <c r="C5357" s="351"/>
      <c r="D5357" s="351"/>
      <c r="E5357" s="351"/>
      <c r="F5357" s="351"/>
      <c r="G5357" s="351"/>
      <c r="H5357" s="351"/>
      <c r="I5357" s="351"/>
    </row>
    <row r="5358" spans="2:9" x14ac:dyDescent="0.25">
      <c r="B5358" s="351"/>
      <c r="C5358" s="351"/>
      <c r="D5358" s="351"/>
      <c r="E5358" s="351"/>
      <c r="F5358" s="351"/>
      <c r="G5358" s="351"/>
      <c r="H5358" s="351"/>
      <c r="I5358" s="351"/>
    </row>
    <row r="5359" spans="2:9" x14ac:dyDescent="0.25">
      <c r="B5359" s="351"/>
      <c r="C5359" s="351"/>
      <c r="D5359" s="351"/>
      <c r="E5359" s="351"/>
      <c r="F5359" s="351"/>
      <c r="G5359" s="351"/>
      <c r="H5359" s="351"/>
      <c r="I5359" s="351"/>
    </row>
    <row r="5360" spans="2:9" x14ac:dyDescent="0.25">
      <c r="B5360" s="351"/>
      <c r="C5360" s="351"/>
      <c r="D5360" s="351"/>
      <c r="E5360" s="351"/>
      <c r="F5360" s="351"/>
      <c r="G5360" s="351"/>
      <c r="H5360" s="351"/>
      <c r="I5360" s="351"/>
    </row>
    <row r="5361" spans="2:9" x14ac:dyDescent="0.25">
      <c r="B5361" s="351"/>
      <c r="C5361" s="351"/>
      <c r="D5361" s="351"/>
      <c r="E5361" s="351"/>
      <c r="F5361" s="351"/>
      <c r="G5361" s="351"/>
      <c r="H5361" s="351"/>
      <c r="I5361" s="351"/>
    </row>
    <row r="5362" spans="2:9" x14ac:dyDescent="0.25">
      <c r="B5362" s="351"/>
      <c r="C5362" s="351"/>
      <c r="D5362" s="351"/>
      <c r="E5362" s="351"/>
      <c r="F5362" s="351"/>
      <c r="G5362" s="351"/>
      <c r="H5362" s="351"/>
      <c r="I5362" s="351"/>
    </row>
    <row r="5363" spans="2:9" x14ac:dyDescent="0.25">
      <c r="B5363" s="351"/>
      <c r="C5363" s="351"/>
      <c r="D5363" s="351"/>
      <c r="E5363" s="351"/>
      <c r="F5363" s="351"/>
      <c r="G5363" s="351"/>
      <c r="H5363" s="351"/>
      <c r="I5363" s="351"/>
    </row>
    <row r="5364" spans="2:9" x14ac:dyDescent="0.25">
      <c r="B5364" s="351"/>
      <c r="C5364" s="351"/>
      <c r="D5364" s="351"/>
      <c r="E5364" s="351"/>
      <c r="F5364" s="351"/>
      <c r="G5364" s="351"/>
      <c r="H5364" s="351"/>
      <c r="I5364" s="351"/>
    </row>
    <row r="5365" spans="2:9" x14ac:dyDescent="0.25">
      <c r="B5365" s="351"/>
      <c r="C5365" s="351"/>
      <c r="D5365" s="351"/>
      <c r="E5365" s="351"/>
      <c r="F5365" s="351"/>
      <c r="G5365" s="351"/>
      <c r="H5365" s="351"/>
      <c r="I5365" s="351"/>
    </row>
    <row r="5366" spans="2:9" x14ac:dyDescent="0.25">
      <c r="B5366" s="351"/>
      <c r="C5366" s="351"/>
      <c r="D5366" s="351"/>
      <c r="E5366" s="351"/>
      <c r="F5366" s="351"/>
      <c r="G5366" s="351"/>
      <c r="H5366" s="351"/>
      <c r="I5366" s="351"/>
    </row>
    <row r="5367" spans="2:9" x14ac:dyDescent="0.25">
      <c r="B5367" s="351"/>
      <c r="C5367" s="351"/>
      <c r="D5367" s="351"/>
      <c r="E5367" s="351"/>
      <c r="F5367" s="351"/>
      <c r="G5367" s="351"/>
      <c r="H5367" s="351"/>
      <c r="I5367" s="351"/>
    </row>
    <row r="5368" spans="2:9" x14ac:dyDescent="0.25">
      <c r="B5368" s="351"/>
      <c r="C5368" s="351"/>
      <c r="D5368" s="351"/>
      <c r="E5368" s="351"/>
      <c r="F5368" s="351"/>
      <c r="G5368" s="351"/>
      <c r="H5368" s="351"/>
      <c r="I5368" s="351"/>
    </row>
    <row r="5369" spans="2:9" x14ac:dyDescent="0.25">
      <c r="B5369" s="351"/>
      <c r="C5369" s="351"/>
      <c r="D5369" s="351"/>
      <c r="E5369" s="351"/>
      <c r="F5369" s="351"/>
      <c r="G5369" s="351"/>
      <c r="H5369" s="351"/>
      <c r="I5369" s="351"/>
    </row>
    <row r="5370" spans="2:9" x14ac:dyDescent="0.25">
      <c r="B5370" s="351"/>
      <c r="C5370" s="351"/>
      <c r="D5370" s="351"/>
      <c r="E5370" s="351"/>
      <c r="F5370" s="351"/>
      <c r="G5370" s="351"/>
      <c r="H5370" s="351"/>
      <c r="I5370" s="351"/>
    </row>
    <row r="5371" spans="2:9" x14ac:dyDescent="0.25">
      <c r="B5371" s="351"/>
      <c r="C5371" s="351"/>
      <c r="D5371" s="351"/>
      <c r="E5371" s="351"/>
      <c r="F5371" s="351"/>
      <c r="G5371" s="351"/>
      <c r="H5371" s="351"/>
      <c r="I5371" s="351"/>
    </row>
    <row r="5372" spans="2:9" x14ac:dyDescent="0.25">
      <c r="B5372" s="351"/>
      <c r="C5372" s="351"/>
      <c r="D5372" s="351"/>
      <c r="E5372" s="351"/>
      <c r="F5372" s="351"/>
      <c r="G5372" s="351"/>
      <c r="H5372" s="351"/>
      <c r="I5372" s="351"/>
    </row>
    <row r="5373" spans="2:9" x14ac:dyDescent="0.25">
      <c r="B5373" s="351"/>
      <c r="C5373" s="351"/>
      <c r="D5373" s="351"/>
      <c r="E5373" s="351"/>
      <c r="F5373" s="351"/>
      <c r="G5373" s="351"/>
      <c r="H5373" s="351"/>
      <c r="I5373" s="351"/>
    </row>
    <row r="5374" spans="2:9" x14ac:dyDescent="0.25">
      <c r="B5374" s="351"/>
      <c r="C5374" s="351"/>
      <c r="D5374" s="351"/>
      <c r="E5374" s="351"/>
      <c r="F5374" s="351"/>
      <c r="G5374" s="351"/>
      <c r="H5374" s="351"/>
      <c r="I5374" s="351"/>
    </row>
    <row r="5375" spans="2:9" x14ac:dyDescent="0.25">
      <c r="B5375" s="351"/>
      <c r="C5375" s="351"/>
      <c r="D5375" s="351"/>
      <c r="E5375" s="351"/>
      <c r="F5375" s="351"/>
      <c r="G5375" s="351"/>
      <c r="H5375" s="351"/>
      <c r="I5375" s="351"/>
    </row>
    <row r="5376" spans="2:9" x14ac:dyDescent="0.25">
      <c r="B5376" s="351"/>
      <c r="C5376" s="351"/>
      <c r="D5376" s="351"/>
      <c r="E5376" s="351"/>
      <c r="F5376" s="351"/>
      <c r="G5376" s="351"/>
      <c r="H5376" s="351"/>
      <c r="I5376" s="351"/>
    </row>
    <row r="5377" spans="2:9" x14ac:dyDescent="0.25">
      <c r="B5377" s="351"/>
      <c r="C5377" s="351"/>
      <c r="D5377" s="351"/>
      <c r="E5377" s="351"/>
      <c r="F5377" s="351"/>
      <c r="G5377" s="351"/>
      <c r="H5377" s="351"/>
      <c r="I5377" s="351"/>
    </row>
    <row r="5378" spans="2:9" x14ac:dyDescent="0.25">
      <c r="B5378" s="351"/>
      <c r="C5378" s="351"/>
      <c r="D5378" s="351"/>
      <c r="E5378" s="351"/>
      <c r="F5378" s="351"/>
      <c r="G5378" s="351"/>
      <c r="H5378" s="351"/>
      <c r="I5378" s="351"/>
    </row>
    <row r="5379" spans="2:9" x14ac:dyDescent="0.25">
      <c r="B5379" s="351"/>
      <c r="C5379" s="351"/>
      <c r="D5379" s="351"/>
      <c r="E5379" s="351"/>
      <c r="F5379" s="351"/>
      <c r="G5379" s="351"/>
      <c r="H5379" s="351"/>
      <c r="I5379" s="351"/>
    </row>
    <row r="5380" spans="2:9" x14ac:dyDescent="0.25">
      <c r="B5380" s="351"/>
      <c r="C5380" s="351"/>
      <c r="D5380" s="351"/>
      <c r="E5380" s="351"/>
      <c r="F5380" s="351"/>
      <c r="G5380" s="351"/>
      <c r="H5380" s="351"/>
      <c r="I5380" s="351"/>
    </row>
    <row r="5381" spans="2:9" x14ac:dyDescent="0.25">
      <c r="B5381" s="351"/>
      <c r="C5381" s="351"/>
      <c r="D5381" s="351"/>
      <c r="E5381" s="351"/>
      <c r="F5381" s="351"/>
      <c r="G5381" s="351"/>
      <c r="H5381" s="351"/>
      <c r="I5381" s="351"/>
    </row>
    <row r="5382" spans="2:9" x14ac:dyDescent="0.25">
      <c r="B5382" s="351"/>
      <c r="C5382" s="351"/>
      <c r="D5382" s="351"/>
      <c r="E5382" s="351"/>
      <c r="F5382" s="351"/>
      <c r="G5382" s="351"/>
      <c r="H5382" s="351"/>
      <c r="I5382" s="351"/>
    </row>
    <row r="5383" spans="2:9" x14ac:dyDescent="0.25">
      <c r="B5383" s="351"/>
      <c r="C5383" s="351"/>
      <c r="D5383" s="351"/>
      <c r="E5383" s="351"/>
      <c r="F5383" s="351"/>
      <c r="G5383" s="351"/>
      <c r="H5383" s="351"/>
      <c r="I5383" s="351"/>
    </row>
    <row r="5384" spans="2:9" x14ac:dyDescent="0.25">
      <c r="B5384" s="351"/>
      <c r="C5384" s="351"/>
      <c r="D5384" s="351"/>
      <c r="E5384" s="351"/>
      <c r="F5384" s="351"/>
      <c r="G5384" s="351"/>
      <c r="H5384" s="351"/>
      <c r="I5384" s="351"/>
    </row>
    <row r="5385" spans="2:9" x14ac:dyDescent="0.25">
      <c r="B5385" s="351"/>
      <c r="C5385" s="351"/>
      <c r="D5385" s="351"/>
      <c r="E5385" s="351"/>
      <c r="F5385" s="351"/>
      <c r="G5385" s="351"/>
      <c r="H5385" s="351"/>
      <c r="I5385" s="351"/>
    </row>
    <row r="5386" spans="2:9" x14ac:dyDescent="0.25">
      <c r="B5386" s="351"/>
      <c r="C5386" s="351"/>
      <c r="D5386" s="351"/>
      <c r="E5386" s="351"/>
      <c r="F5386" s="351"/>
      <c r="G5386" s="351"/>
      <c r="H5386" s="351"/>
      <c r="I5386" s="351"/>
    </row>
    <row r="5387" spans="2:9" x14ac:dyDescent="0.25">
      <c r="B5387" s="351"/>
      <c r="C5387" s="351"/>
      <c r="D5387" s="351"/>
      <c r="E5387" s="351"/>
      <c r="F5387" s="351"/>
      <c r="G5387" s="351"/>
      <c r="H5387" s="351"/>
      <c r="I5387" s="351"/>
    </row>
    <row r="5388" spans="2:9" x14ac:dyDescent="0.25">
      <c r="B5388" s="351"/>
      <c r="C5388" s="351"/>
      <c r="D5388" s="351"/>
      <c r="E5388" s="351"/>
      <c r="F5388" s="351"/>
      <c r="G5388" s="351"/>
      <c r="H5388" s="351"/>
      <c r="I5388" s="351"/>
    </row>
    <row r="5389" spans="2:9" x14ac:dyDescent="0.25">
      <c r="B5389" s="351"/>
      <c r="C5389" s="351"/>
      <c r="D5389" s="351"/>
      <c r="E5389" s="351"/>
      <c r="F5389" s="351"/>
      <c r="G5389" s="351"/>
      <c r="H5389" s="351"/>
      <c r="I5389" s="351"/>
    </row>
    <row r="5390" spans="2:9" x14ac:dyDescent="0.25">
      <c r="B5390" s="351"/>
      <c r="C5390" s="351"/>
      <c r="D5390" s="351"/>
      <c r="E5390" s="351"/>
      <c r="F5390" s="351"/>
      <c r="G5390" s="351"/>
      <c r="H5390" s="351"/>
      <c r="I5390" s="351"/>
    </row>
    <row r="5391" spans="2:9" x14ac:dyDescent="0.25">
      <c r="B5391" s="351"/>
      <c r="C5391" s="351"/>
      <c r="D5391" s="351"/>
      <c r="E5391" s="351"/>
      <c r="F5391" s="351"/>
      <c r="G5391" s="351"/>
      <c r="H5391" s="351"/>
      <c r="I5391" s="351"/>
    </row>
    <row r="5392" spans="2:9" x14ac:dyDescent="0.25">
      <c r="B5392" s="351"/>
      <c r="C5392" s="351"/>
      <c r="D5392" s="351"/>
      <c r="E5392" s="351"/>
      <c r="F5392" s="351"/>
      <c r="G5392" s="351"/>
      <c r="H5392" s="351"/>
      <c r="I5392" s="351"/>
    </row>
    <row r="5393" spans="2:9" x14ac:dyDescent="0.25">
      <c r="B5393" s="351"/>
      <c r="C5393" s="351"/>
      <c r="D5393" s="351"/>
      <c r="E5393" s="351"/>
      <c r="F5393" s="351"/>
      <c r="G5393" s="351"/>
      <c r="H5393" s="351"/>
      <c r="I5393" s="351"/>
    </row>
    <row r="5394" spans="2:9" x14ac:dyDescent="0.25">
      <c r="B5394" s="351"/>
      <c r="C5394" s="351"/>
      <c r="D5394" s="351"/>
      <c r="E5394" s="351"/>
      <c r="F5394" s="351"/>
      <c r="G5394" s="351"/>
      <c r="H5394" s="351"/>
      <c r="I5394" s="351"/>
    </row>
    <row r="5395" spans="2:9" x14ac:dyDescent="0.25">
      <c r="B5395" s="351"/>
      <c r="C5395" s="351"/>
      <c r="D5395" s="351"/>
      <c r="E5395" s="351"/>
      <c r="F5395" s="351"/>
      <c r="G5395" s="351"/>
      <c r="H5395" s="351"/>
      <c r="I5395" s="351"/>
    </row>
    <row r="5396" spans="2:9" x14ac:dyDescent="0.25">
      <c r="B5396" s="351"/>
      <c r="C5396" s="351"/>
      <c r="D5396" s="351"/>
      <c r="E5396" s="351"/>
      <c r="F5396" s="351"/>
      <c r="G5396" s="351"/>
      <c r="H5396" s="351"/>
      <c r="I5396" s="351"/>
    </row>
    <row r="5397" spans="2:9" x14ac:dyDescent="0.25">
      <c r="B5397" s="351"/>
      <c r="C5397" s="351"/>
      <c r="D5397" s="351"/>
      <c r="E5397" s="351"/>
      <c r="F5397" s="351"/>
      <c r="G5397" s="351"/>
      <c r="H5397" s="351"/>
      <c r="I5397" s="351"/>
    </row>
    <row r="5398" spans="2:9" x14ac:dyDescent="0.25">
      <c r="B5398" s="351"/>
      <c r="C5398" s="351"/>
      <c r="D5398" s="351"/>
      <c r="E5398" s="351"/>
      <c r="F5398" s="351"/>
      <c r="G5398" s="351"/>
      <c r="H5398" s="351"/>
      <c r="I5398" s="351"/>
    </row>
    <row r="5399" spans="2:9" x14ac:dyDescent="0.25">
      <c r="B5399" s="351"/>
      <c r="C5399" s="351"/>
      <c r="D5399" s="351"/>
      <c r="E5399" s="351"/>
      <c r="F5399" s="351"/>
      <c r="G5399" s="351"/>
      <c r="H5399" s="351"/>
      <c r="I5399" s="351"/>
    </row>
    <row r="5400" spans="2:9" x14ac:dyDescent="0.25">
      <c r="B5400" s="351"/>
      <c r="C5400" s="351"/>
      <c r="D5400" s="351"/>
      <c r="E5400" s="351"/>
      <c r="F5400" s="351"/>
      <c r="G5400" s="351"/>
      <c r="H5400" s="351"/>
      <c r="I5400" s="351"/>
    </row>
    <row r="5401" spans="2:9" x14ac:dyDescent="0.25">
      <c r="B5401" s="351"/>
      <c r="C5401" s="351"/>
      <c r="D5401" s="351"/>
      <c r="E5401" s="351"/>
      <c r="F5401" s="351"/>
      <c r="G5401" s="351"/>
      <c r="H5401" s="351"/>
      <c r="I5401" s="351"/>
    </row>
    <row r="5402" spans="2:9" x14ac:dyDescent="0.25">
      <c r="B5402" s="351"/>
      <c r="C5402" s="351"/>
      <c r="D5402" s="351"/>
      <c r="E5402" s="351"/>
      <c r="F5402" s="351"/>
      <c r="G5402" s="351"/>
      <c r="H5402" s="351"/>
      <c r="I5402" s="351"/>
    </row>
    <row r="5403" spans="2:9" x14ac:dyDescent="0.25">
      <c r="B5403" s="351"/>
      <c r="C5403" s="351"/>
      <c r="D5403" s="351"/>
      <c r="E5403" s="351"/>
      <c r="F5403" s="351"/>
      <c r="G5403" s="351"/>
      <c r="H5403" s="351"/>
      <c r="I5403" s="351"/>
    </row>
    <row r="5404" spans="2:9" x14ac:dyDescent="0.25">
      <c r="B5404" s="351"/>
      <c r="C5404" s="351"/>
      <c r="D5404" s="351"/>
      <c r="E5404" s="351"/>
      <c r="F5404" s="351"/>
      <c r="G5404" s="351"/>
      <c r="H5404" s="351"/>
      <c r="I5404" s="351"/>
    </row>
    <row r="5405" spans="2:9" x14ac:dyDescent="0.25">
      <c r="B5405" s="351"/>
      <c r="C5405" s="351"/>
      <c r="D5405" s="351"/>
      <c r="E5405" s="351"/>
      <c r="F5405" s="351"/>
      <c r="G5405" s="351"/>
      <c r="H5405" s="351"/>
      <c r="I5405" s="351"/>
    </row>
    <row r="5406" spans="2:9" x14ac:dyDescent="0.25">
      <c r="B5406" s="351"/>
      <c r="C5406" s="351"/>
      <c r="D5406" s="351"/>
      <c r="E5406" s="351"/>
      <c r="F5406" s="351"/>
      <c r="G5406" s="351"/>
      <c r="H5406" s="351"/>
      <c r="I5406" s="351"/>
    </row>
    <row r="5407" spans="2:9" x14ac:dyDescent="0.25">
      <c r="B5407" s="351"/>
      <c r="C5407" s="351"/>
      <c r="D5407" s="351"/>
      <c r="E5407" s="351"/>
      <c r="F5407" s="351"/>
      <c r="G5407" s="351"/>
      <c r="H5407" s="351"/>
      <c r="I5407" s="351"/>
    </row>
    <row r="5408" spans="2:9" x14ac:dyDescent="0.25">
      <c r="B5408" s="351"/>
      <c r="C5408" s="351"/>
      <c r="D5408" s="351"/>
      <c r="E5408" s="351"/>
      <c r="F5408" s="351"/>
      <c r="G5408" s="351"/>
      <c r="H5408" s="351"/>
      <c r="I5408" s="351"/>
    </row>
    <row r="5409" spans="2:9" x14ac:dyDescent="0.25">
      <c r="B5409" s="351"/>
      <c r="C5409" s="351"/>
      <c r="D5409" s="351"/>
      <c r="E5409" s="351"/>
      <c r="F5409" s="351"/>
      <c r="G5409" s="351"/>
      <c r="H5409" s="351"/>
      <c r="I5409" s="351"/>
    </row>
    <row r="5410" spans="2:9" x14ac:dyDescent="0.25">
      <c r="B5410" s="351"/>
      <c r="C5410" s="351"/>
      <c r="D5410" s="351"/>
      <c r="E5410" s="351"/>
      <c r="F5410" s="351"/>
      <c r="G5410" s="351"/>
      <c r="H5410" s="351"/>
      <c r="I5410" s="351"/>
    </row>
    <row r="5411" spans="2:9" x14ac:dyDescent="0.25">
      <c r="B5411" s="351"/>
      <c r="C5411" s="351"/>
      <c r="D5411" s="351"/>
      <c r="E5411" s="351"/>
      <c r="F5411" s="351"/>
      <c r="G5411" s="351"/>
      <c r="H5411" s="351"/>
      <c r="I5411" s="351"/>
    </row>
    <row r="5412" spans="2:9" x14ac:dyDescent="0.25">
      <c r="B5412" s="351"/>
      <c r="C5412" s="351"/>
      <c r="D5412" s="351"/>
      <c r="E5412" s="351"/>
      <c r="F5412" s="351"/>
      <c r="G5412" s="351"/>
      <c r="H5412" s="351"/>
      <c r="I5412" s="351"/>
    </row>
    <row r="5413" spans="2:9" x14ac:dyDescent="0.25">
      <c r="B5413" s="351"/>
      <c r="C5413" s="351"/>
      <c r="D5413" s="351"/>
      <c r="E5413" s="351"/>
      <c r="F5413" s="351"/>
      <c r="G5413" s="351"/>
      <c r="H5413" s="351"/>
      <c r="I5413" s="351"/>
    </row>
    <row r="5414" spans="2:9" x14ac:dyDescent="0.25">
      <c r="B5414" s="351"/>
      <c r="C5414" s="351"/>
      <c r="D5414" s="351"/>
      <c r="E5414" s="351"/>
      <c r="F5414" s="351"/>
      <c r="G5414" s="351"/>
      <c r="H5414" s="351"/>
      <c r="I5414" s="351"/>
    </row>
    <row r="5415" spans="2:9" x14ac:dyDescent="0.25">
      <c r="B5415" s="351"/>
      <c r="C5415" s="351"/>
      <c r="D5415" s="351"/>
      <c r="E5415" s="351"/>
      <c r="F5415" s="351"/>
      <c r="G5415" s="351"/>
      <c r="H5415" s="351"/>
      <c r="I5415" s="351"/>
    </row>
    <row r="5416" spans="2:9" x14ac:dyDescent="0.25">
      <c r="B5416" s="351"/>
      <c r="C5416" s="351"/>
      <c r="D5416" s="351"/>
      <c r="E5416" s="351"/>
      <c r="F5416" s="351"/>
      <c r="G5416" s="351"/>
      <c r="H5416" s="351"/>
      <c r="I5416" s="351"/>
    </row>
    <row r="5417" spans="2:9" x14ac:dyDescent="0.25">
      <c r="B5417" s="351"/>
      <c r="C5417" s="351"/>
      <c r="D5417" s="351"/>
      <c r="E5417" s="351"/>
      <c r="F5417" s="351"/>
      <c r="G5417" s="351"/>
      <c r="H5417" s="351"/>
      <c r="I5417" s="351"/>
    </row>
    <row r="5418" spans="2:9" x14ac:dyDescent="0.25">
      <c r="B5418" s="351"/>
      <c r="C5418" s="351"/>
      <c r="D5418" s="351"/>
      <c r="E5418" s="351"/>
      <c r="F5418" s="351"/>
      <c r="G5418" s="351"/>
      <c r="H5418" s="351"/>
      <c r="I5418" s="351"/>
    </row>
    <row r="5419" spans="2:9" x14ac:dyDescent="0.25">
      <c r="B5419" s="351"/>
      <c r="C5419" s="351"/>
      <c r="D5419" s="351"/>
      <c r="E5419" s="351"/>
      <c r="F5419" s="351"/>
      <c r="G5419" s="351"/>
      <c r="H5419" s="351"/>
      <c r="I5419" s="351"/>
    </row>
    <row r="5420" spans="2:9" x14ac:dyDescent="0.25">
      <c r="B5420" s="351"/>
      <c r="C5420" s="351"/>
      <c r="D5420" s="351"/>
      <c r="E5420" s="351"/>
      <c r="F5420" s="351"/>
      <c r="G5420" s="351"/>
      <c r="H5420" s="351"/>
      <c r="I5420" s="351"/>
    </row>
    <row r="5421" spans="2:9" x14ac:dyDescent="0.25">
      <c r="B5421" s="351"/>
      <c r="C5421" s="351"/>
      <c r="D5421" s="351"/>
      <c r="E5421" s="351"/>
      <c r="F5421" s="351"/>
      <c r="G5421" s="351"/>
      <c r="H5421" s="351"/>
      <c r="I5421" s="351"/>
    </row>
    <row r="5422" spans="2:9" x14ac:dyDescent="0.25">
      <c r="B5422" s="351"/>
      <c r="C5422" s="351"/>
      <c r="D5422" s="351"/>
      <c r="E5422" s="351"/>
      <c r="F5422" s="351"/>
      <c r="G5422" s="351"/>
      <c r="H5422" s="351"/>
      <c r="I5422" s="351"/>
    </row>
    <row r="5423" spans="2:9" x14ac:dyDescent="0.25">
      <c r="B5423" s="351"/>
      <c r="C5423" s="351"/>
      <c r="D5423" s="351"/>
      <c r="E5423" s="351"/>
      <c r="F5423" s="351"/>
      <c r="G5423" s="351"/>
      <c r="H5423" s="351"/>
      <c r="I5423" s="351"/>
    </row>
    <row r="5424" spans="2:9" x14ac:dyDescent="0.25">
      <c r="B5424" s="351"/>
      <c r="C5424" s="351"/>
      <c r="D5424" s="351"/>
      <c r="E5424" s="351"/>
      <c r="F5424" s="351"/>
      <c r="G5424" s="351"/>
      <c r="H5424" s="351"/>
      <c r="I5424" s="351"/>
    </row>
    <row r="5425" spans="2:9" x14ac:dyDescent="0.25">
      <c r="B5425" s="351"/>
      <c r="C5425" s="351"/>
      <c r="D5425" s="351"/>
      <c r="E5425" s="351"/>
      <c r="F5425" s="351"/>
      <c r="G5425" s="351"/>
      <c r="H5425" s="351"/>
      <c r="I5425" s="351"/>
    </row>
    <row r="5426" spans="2:9" x14ac:dyDescent="0.25">
      <c r="B5426" s="351"/>
      <c r="C5426" s="351"/>
      <c r="D5426" s="351"/>
      <c r="E5426" s="351"/>
      <c r="F5426" s="351"/>
      <c r="G5426" s="351"/>
      <c r="H5426" s="351"/>
      <c r="I5426" s="351"/>
    </row>
    <row r="5427" spans="2:9" x14ac:dyDescent="0.25">
      <c r="B5427" s="351"/>
      <c r="C5427" s="351"/>
      <c r="D5427" s="351"/>
      <c r="E5427" s="351"/>
      <c r="F5427" s="351"/>
      <c r="G5427" s="351"/>
      <c r="H5427" s="351"/>
      <c r="I5427" s="351"/>
    </row>
    <row r="5428" spans="2:9" x14ac:dyDescent="0.25">
      <c r="B5428" s="351"/>
      <c r="C5428" s="351"/>
      <c r="D5428" s="351"/>
      <c r="E5428" s="351"/>
      <c r="F5428" s="351"/>
      <c r="G5428" s="351"/>
      <c r="H5428" s="351"/>
      <c r="I5428" s="351"/>
    </row>
    <row r="5429" spans="2:9" x14ac:dyDescent="0.25">
      <c r="B5429" s="351"/>
      <c r="C5429" s="351"/>
      <c r="D5429" s="351"/>
      <c r="E5429" s="351"/>
      <c r="F5429" s="351"/>
      <c r="G5429" s="351"/>
      <c r="H5429" s="351"/>
      <c r="I5429" s="351"/>
    </row>
    <row r="5430" spans="2:9" x14ac:dyDescent="0.25">
      <c r="B5430" s="351"/>
      <c r="C5430" s="351"/>
      <c r="D5430" s="351"/>
      <c r="E5430" s="351"/>
      <c r="F5430" s="351"/>
      <c r="G5430" s="351"/>
      <c r="H5430" s="351"/>
      <c r="I5430" s="351"/>
    </row>
    <row r="5431" spans="2:9" x14ac:dyDescent="0.25">
      <c r="B5431" s="351"/>
      <c r="C5431" s="351"/>
      <c r="D5431" s="351"/>
      <c r="E5431" s="351"/>
      <c r="F5431" s="351"/>
      <c r="G5431" s="351"/>
      <c r="H5431" s="351"/>
      <c r="I5431" s="351"/>
    </row>
    <row r="5432" spans="2:9" x14ac:dyDescent="0.25">
      <c r="B5432" s="351"/>
      <c r="C5432" s="351"/>
      <c r="D5432" s="351"/>
      <c r="E5432" s="351"/>
      <c r="F5432" s="351"/>
      <c r="G5432" s="351"/>
      <c r="H5432" s="351"/>
      <c r="I5432" s="351"/>
    </row>
    <row r="5433" spans="2:9" x14ac:dyDescent="0.25">
      <c r="B5433" s="351"/>
      <c r="C5433" s="351"/>
      <c r="D5433" s="351"/>
      <c r="E5433" s="351"/>
      <c r="F5433" s="351"/>
      <c r="G5433" s="351"/>
      <c r="H5433" s="351"/>
      <c r="I5433" s="351"/>
    </row>
    <row r="5434" spans="2:9" x14ac:dyDescent="0.25">
      <c r="B5434" s="351"/>
      <c r="C5434" s="351"/>
      <c r="D5434" s="351"/>
      <c r="E5434" s="351"/>
      <c r="F5434" s="351"/>
      <c r="G5434" s="351"/>
      <c r="H5434" s="351"/>
      <c r="I5434" s="351"/>
    </row>
    <row r="5435" spans="2:9" x14ac:dyDescent="0.25">
      <c r="B5435" s="351"/>
      <c r="C5435" s="351"/>
      <c r="D5435" s="351"/>
      <c r="E5435" s="351"/>
      <c r="F5435" s="351"/>
      <c r="G5435" s="351"/>
      <c r="H5435" s="351"/>
      <c r="I5435" s="351"/>
    </row>
    <row r="5436" spans="2:9" x14ac:dyDescent="0.25">
      <c r="B5436" s="351"/>
      <c r="C5436" s="351"/>
      <c r="D5436" s="351"/>
      <c r="E5436" s="351"/>
      <c r="F5436" s="351"/>
      <c r="G5436" s="351"/>
      <c r="H5436" s="351"/>
      <c r="I5436" s="351"/>
    </row>
    <row r="5437" spans="2:9" x14ac:dyDescent="0.25">
      <c r="B5437" s="351"/>
      <c r="C5437" s="351"/>
      <c r="D5437" s="351"/>
      <c r="E5437" s="351"/>
      <c r="F5437" s="351"/>
      <c r="G5437" s="351"/>
      <c r="H5437" s="351"/>
      <c r="I5437" s="351"/>
    </row>
    <row r="5438" spans="2:9" x14ac:dyDescent="0.25">
      <c r="B5438" s="351"/>
      <c r="C5438" s="351"/>
      <c r="D5438" s="351"/>
      <c r="E5438" s="351"/>
      <c r="F5438" s="351"/>
      <c r="G5438" s="351"/>
      <c r="H5438" s="351"/>
      <c r="I5438" s="351"/>
    </row>
    <row r="5439" spans="2:9" x14ac:dyDescent="0.25">
      <c r="B5439" s="351"/>
      <c r="C5439" s="351"/>
      <c r="D5439" s="351"/>
      <c r="E5439" s="351"/>
      <c r="F5439" s="351"/>
      <c r="G5439" s="351"/>
      <c r="H5439" s="351"/>
      <c r="I5439" s="351"/>
    </row>
    <row r="5440" spans="2:9" x14ac:dyDescent="0.25">
      <c r="B5440" s="351"/>
      <c r="C5440" s="351"/>
      <c r="D5440" s="351"/>
      <c r="E5440" s="351"/>
      <c r="F5440" s="351"/>
      <c r="G5440" s="351"/>
      <c r="H5440" s="351"/>
      <c r="I5440" s="351"/>
    </row>
    <row r="5441" spans="2:9" x14ac:dyDescent="0.25">
      <c r="B5441" s="351"/>
      <c r="C5441" s="351"/>
      <c r="D5441" s="351"/>
      <c r="E5441" s="351"/>
      <c r="F5441" s="351"/>
      <c r="G5441" s="351"/>
      <c r="H5441" s="351"/>
      <c r="I5441" s="351"/>
    </row>
    <row r="5442" spans="2:9" x14ac:dyDescent="0.25">
      <c r="B5442" s="351"/>
      <c r="C5442" s="351"/>
      <c r="D5442" s="351"/>
      <c r="E5442" s="351"/>
      <c r="F5442" s="351"/>
      <c r="G5442" s="351"/>
      <c r="H5442" s="351"/>
      <c r="I5442" s="351"/>
    </row>
    <row r="5443" spans="2:9" x14ac:dyDescent="0.25">
      <c r="B5443" s="351"/>
      <c r="C5443" s="351"/>
      <c r="D5443" s="351"/>
      <c r="E5443" s="351"/>
      <c r="F5443" s="351"/>
      <c r="G5443" s="351"/>
      <c r="H5443" s="351"/>
      <c r="I5443" s="351"/>
    </row>
    <row r="5444" spans="2:9" x14ac:dyDescent="0.25">
      <c r="B5444" s="351"/>
      <c r="C5444" s="351"/>
      <c r="D5444" s="351"/>
      <c r="E5444" s="351"/>
      <c r="F5444" s="351"/>
      <c r="G5444" s="351"/>
      <c r="H5444" s="351"/>
      <c r="I5444" s="351"/>
    </row>
    <row r="5445" spans="2:9" x14ac:dyDescent="0.25">
      <c r="B5445" s="351"/>
      <c r="C5445" s="351"/>
      <c r="D5445" s="351"/>
      <c r="E5445" s="351"/>
      <c r="F5445" s="351"/>
      <c r="G5445" s="351"/>
      <c r="H5445" s="351"/>
      <c r="I5445" s="351"/>
    </row>
    <row r="5446" spans="2:9" x14ac:dyDescent="0.25">
      <c r="B5446" s="351"/>
      <c r="C5446" s="351"/>
      <c r="D5446" s="351"/>
      <c r="E5446" s="351"/>
      <c r="F5446" s="351"/>
      <c r="G5446" s="351"/>
      <c r="H5446" s="351"/>
      <c r="I5446" s="351"/>
    </row>
    <row r="5447" spans="2:9" x14ac:dyDescent="0.25">
      <c r="B5447" s="351"/>
      <c r="C5447" s="351"/>
      <c r="D5447" s="351"/>
      <c r="E5447" s="351"/>
      <c r="F5447" s="351"/>
      <c r="G5447" s="351"/>
      <c r="H5447" s="351"/>
      <c r="I5447" s="351"/>
    </row>
    <row r="5448" spans="2:9" x14ac:dyDescent="0.25">
      <c r="B5448" s="351"/>
      <c r="C5448" s="351"/>
      <c r="D5448" s="351"/>
      <c r="E5448" s="351"/>
      <c r="F5448" s="351"/>
      <c r="G5448" s="351"/>
      <c r="H5448" s="351"/>
      <c r="I5448" s="351"/>
    </row>
    <row r="5449" spans="2:9" x14ac:dyDescent="0.25">
      <c r="B5449" s="351"/>
      <c r="C5449" s="351"/>
      <c r="D5449" s="351"/>
      <c r="E5449" s="351"/>
      <c r="F5449" s="351"/>
      <c r="G5449" s="351"/>
      <c r="H5449" s="351"/>
      <c r="I5449" s="351"/>
    </row>
    <row r="5450" spans="2:9" x14ac:dyDescent="0.25">
      <c r="B5450" s="351"/>
      <c r="C5450" s="351"/>
      <c r="D5450" s="351"/>
      <c r="E5450" s="351"/>
      <c r="F5450" s="351"/>
      <c r="G5450" s="351"/>
      <c r="H5450" s="351"/>
      <c r="I5450" s="351"/>
    </row>
    <row r="5451" spans="2:9" x14ac:dyDescent="0.25">
      <c r="B5451" s="351"/>
      <c r="C5451" s="351"/>
      <c r="D5451" s="351"/>
      <c r="E5451" s="351"/>
      <c r="F5451" s="351"/>
      <c r="G5451" s="351"/>
      <c r="H5451" s="351"/>
      <c r="I5451" s="351"/>
    </row>
    <row r="5452" spans="2:9" x14ac:dyDescent="0.25">
      <c r="B5452" s="351"/>
      <c r="C5452" s="351"/>
      <c r="D5452" s="351"/>
      <c r="E5452" s="351"/>
      <c r="F5452" s="351"/>
      <c r="G5452" s="351"/>
      <c r="H5452" s="351"/>
      <c r="I5452" s="351"/>
    </row>
    <row r="5453" spans="2:9" x14ac:dyDescent="0.25">
      <c r="B5453" s="351"/>
      <c r="C5453" s="351"/>
      <c r="D5453" s="351"/>
      <c r="E5453" s="351"/>
      <c r="F5453" s="351"/>
      <c r="G5453" s="351"/>
      <c r="H5453" s="351"/>
      <c r="I5453" s="351"/>
    </row>
    <row r="5454" spans="2:9" x14ac:dyDescent="0.25">
      <c r="B5454" s="351"/>
      <c r="C5454" s="351"/>
      <c r="D5454" s="351"/>
      <c r="E5454" s="351"/>
      <c r="F5454" s="351"/>
      <c r="G5454" s="351"/>
      <c r="H5454" s="351"/>
      <c r="I5454" s="351"/>
    </row>
    <row r="5455" spans="2:9" x14ac:dyDescent="0.25">
      <c r="B5455" s="351"/>
      <c r="C5455" s="351"/>
      <c r="D5455" s="351"/>
      <c r="E5455" s="351"/>
      <c r="F5455" s="351"/>
      <c r="G5455" s="351"/>
      <c r="H5455" s="351"/>
      <c r="I5455" s="351"/>
    </row>
    <row r="5456" spans="2:9" x14ac:dyDescent="0.25">
      <c r="B5456" s="351"/>
      <c r="C5456" s="351"/>
      <c r="D5456" s="351"/>
      <c r="E5456" s="351"/>
      <c r="F5456" s="351"/>
      <c r="G5456" s="351"/>
      <c r="H5456" s="351"/>
      <c r="I5456" s="351"/>
    </row>
    <row r="5457" spans="2:9" x14ac:dyDescent="0.25">
      <c r="B5457" s="351"/>
      <c r="C5457" s="351"/>
      <c r="D5457" s="351"/>
      <c r="E5457" s="351"/>
      <c r="F5457" s="351"/>
      <c r="G5457" s="351"/>
      <c r="H5457" s="351"/>
      <c r="I5457" s="351"/>
    </row>
    <row r="5458" spans="2:9" x14ac:dyDescent="0.25">
      <c r="B5458" s="351"/>
      <c r="C5458" s="351"/>
      <c r="D5458" s="351"/>
      <c r="E5458" s="351"/>
      <c r="F5458" s="351"/>
      <c r="G5458" s="351"/>
      <c r="H5458" s="351"/>
      <c r="I5458" s="351"/>
    </row>
    <row r="5459" spans="2:9" x14ac:dyDescent="0.25">
      <c r="B5459" s="351"/>
      <c r="C5459" s="351"/>
      <c r="D5459" s="351"/>
      <c r="E5459" s="351"/>
      <c r="F5459" s="351"/>
      <c r="G5459" s="351"/>
      <c r="H5459" s="351"/>
      <c r="I5459" s="351"/>
    </row>
    <row r="5460" spans="2:9" x14ac:dyDescent="0.25">
      <c r="B5460" s="351"/>
      <c r="C5460" s="351"/>
      <c r="D5460" s="351"/>
      <c r="E5460" s="351"/>
      <c r="F5460" s="351"/>
      <c r="G5460" s="351"/>
      <c r="H5460" s="351"/>
      <c r="I5460" s="351"/>
    </row>
    <row r="5461" spans="2:9" x14ac:dyDescent="0.25">
      <c r="B5461" s="351"/>
      <c r="C5461" s="351"/>
      <c r="D5461" s="351"/>
      <c r="E5461" s="351"/>
      <c r="F5461" s="351"/>
      <c r="G5461" s="351"/>
      <c r="H5461" s="351"/>
      <c r="I5461" s="351"/>
    </row>
    <row r="5462" spans="2:9" x14ac:dyDescent="0.25">
      <c r="B5462" s="351"/>
      <c r="C5462" s="351"/>
      <c r="D5462" s="351"/>
      <c r="E5462" s="351"/>
      <c r="F5462" s="351"/>
      <c r="G5462" s="351"/>
      <c r="H5462" s="351"/>
      <c r="I5462" s="351"/>
    </row>
    <row r="5463" spans="2:9" x14ac:dyDescent="0.25">
      <c r="B5463" s="351"/>
      <c r="C5463" s="351"/>
      <c r="D5463" s="351"/>
      <c r="E5463" s="351"/>
      <c r="F5463" s="351"/>
      <c r="G5463" s="351"/>
      <c r="H5463" s="351"/>
      <c r="I5463" s="351"/>
    </row>
    <row r="5464" spans="2:9" x14ac:dyDescent="0.25">
      <c r="B5464" s="351"/>
      <c r="C5464" s="351"/>
      <c r="D5464" s="351"/>
      <c r="E5464" s="351"/>
      <c r="F5464" s="351"/>
      <c r="G5464" s="351"/>
      <c r="H5464" s="351"/>
      <c r="I5464" s="351"/>
    </row>
    <row r="5465" spans="2:9" x14ac:dyDescent="0.25">
      <c r="B5465" s="351"/>
      <c r="C5465" s="351"/>
      <c r="D5465" s="351"/>
      <c r="E5465" s="351"/>
      <c r="F5465" s="351"/>
      <c r="G5465" s="351"/>
      <c r="H5465" s="351"/>
      <c r="I5465" s="351"/>
    </row>
    <row r="5466" spans="2:9" x14ac:dyDescent="0.25">
      <c r="B5466" s="351"/>
      <c r="C5466" s="351"/>
      <c r="D5466" s="351"/>
      <c r="E5466" s="351"/>
      <c r="F5466" s="351"/>
      <c r="G5466" s="351"/>
      <c r="H5466" s="351"/>
      <c r="I5466" s="351"/>
    </row>
    <row r="5467" spans="2:9" x14ac:dyDescent="0.25">
      <c r="B5467" s="351"/>
      <c r="C5467" s="351"/>
      <c r="D5467" s="351"/>
      <c r="E5467" s="351"/>
      <c r="F5467" s="351"/>
      <c r="G5467" s="351"/>
      <c r="H5467" s="351"/>
      <c r="I5467" s="351"/>
    </row>
    <row r="5468" spans="2:9" x14ac:dyDescent="0.25">
      <c r="B5468" s="351"/>
      <c r="C5468" s="351"/>
      <c r="D5468" s="351"/>
      <c r="E5468" s="351"/>
      <c r="F5468" s="351"/>
      <c r="G5468" s="351"/>
      <c r="H5468" s="351"/>
      <c r="I5468" s="351"/>
    </row>
    <row r="5469" spans="2:9" x14ac:dyDescent="0.25">
      <c r="B5469" s="351"/>
      <c r="C5469" s="351"/>
      <c r="D5469" s="351"/>
      <c r="E5469" s="351"/>
      <c r="F5469" s="351"/>
      <c r="G5469" s="351"/>
      <c r="H5469" s="351"/>
      <c r="I5469" s="351"/>
    </row>
    <row r="5470" spans="2:9" x14ac:dyDescent="0.25">
      <c r="B5470" s="351"/>
      <c r="C5470" s="351"/>
      <c r="D5470" s="351"/>
      <c r="E5470" s="351"/>
      <c r="F5470" s="351"/>
      <c r="G5470" s="351"/>
      <c r="H5470" s="351"/>
      <c r="I5470" s="351"/>
    </row>
    <row r="5471" spans="2:9" x14ac:dyDescent="0.25">
      <c r="B5471" s="351"/>
      <c r="C5471" s="351"/>
      <c r="D5471" s="351"/>
      <c r="E5471" s="351"/>
      <c r="F5471" s="351"/>
      <c r="G5471" s="351"/>
      <c r="H5471" s="351"/>
      <c r="I5471" s="351"/>
    </row>
    <row r="5472" spans="2:9" x14ac:dyDescent="0.25">
      <c r="B5472" s="351"/>
      <c r="C5472" s="351"/>
      <c r="D5472" s="351"/>
      <c r="E5472" s="351"/>
      <c r="F5472" s="351"/>
      <c r="G5472" s="351"/>
      <c r="H5472" s="351"/>
      <c r="I5472" s="351"/>
    </row>
    <row r="5473" spans="2:9" x14ac:dyDescent="0.25">
      <c r="B5473" s="351"/>
      <c r="C5473" s="351"/>
      <c r="D5473" s="351"/>
      <c r="E5473" s="351"/>
      <c r="F5473" s="351"/>
      <c r="G5473" s="351"/>
      <c r="H5473" s="351"/>
      <c r="I5473" s="351"/>
    </row>
    <row r="5474" spans="2:9" x14ac:dyDescent="0.25">
      <c r="B5474" s="351"/>
      <c r="C5474" s="351"/>
      <c r="D5474" s="351"/>
      <c r="E5474" s="351"/>
      <c r="F5474" s="351"/>
      <c r="G5474" s="351"/>
      <c r="H5474" s="351"/>
      <c r="I5474" s="351"/>
    </row>
    <row r="5475" spans="2:9" x14ac:dyDescent="0.25">
      <c r="B5475" s="351"/>
      <c r="C5475" s="351"/>
      <c r="D5475" s="351"/>
      <c r="E5475" s="351"/>
      <c r="F5475" s="351"/>
      <c r="G5475" s="351"/>
      <c r="H5475" s="351"/>
      <c r="I5475" s="351"/>
    </row>
    <row r="5476" spans="2:9" x14ac:dyDescent="0.25">
      <c r="B5476" s="351"/>
      <c r="C5476" s="351"/>
      <c r="D5476" s="351"/>
      <c r="E5476" s="351"/>
      <c r="F5476" s="351"/>
      <c r="G5476" s="351"/>
      <c r="H5476" s="351"/>
      <c r="I5476" s="351"/>
    </row>
    <row r="5477" spans="2:9" x14ac:dyDescent="0.25">
      <c r="B5477" s="351"/>
      <c r="C5477" s="351"/>
      <c r="D5477" s="351"/>
      <c r="E5477" s="351"/>
      <c r="F5477" s="351"/>
      <c r="G5477" s="351"/>
      <c r="H5477" s="351"/>
      <c r="I5477" s="351"/>
    </row>
    <row r="5478" spans="2:9" x14ac:dyDescent="0.25">
      <c r="B5478" s="351"/>
      <c r="C5478" s="351"/>
      <c r="D5478" s="351"/>
      <c r="E5478" s="351"/>
      <c r="F5478" s="351"/>
      <c r="G5478" s="351"/>
      <c r="H5478" s="351"/>
      <c r="I5478" s="351"/>
    </row>
    <row r="5479" spans="2:9" x14ac:dyDescent="0.25">
      <c r="B5479" s="351"/>
      <c r="C5479" s="351"/>
      <c r="D5479" s="351"/>
      <c r="E5479" s="351"/>
      <c r="F5479" s="351"/>
      <c r="G5479" s="351"/>
      <c r="H5479" s="351"/>
      <c r="I5479" s="351"/>
    </row>
    <row r="5480" spans="2:9" x14ac:dyDescent="0.25">
      <c r="B5480" s="351"/>
      <c r="C5480" s="351"/>
      <c r="D5480" s="351"/>
      <c r="E5480" s="351"/>
      <c r="F5480" s="351"/>
      <c r="G5480" s="351"/>
      <c r="H5480" s="351"/>
      <c r="I5480" s="351"/>
    </row>
    <row r="5481" spans="2:9" x14ac:dyDescent="0.25">
      <c r="B5481" s="351"/>
      <c r="C5481" s="351"/>
      <c r="D5481" s="351"/>
      <c r="E5481" s="351"/>
      <c r="F5481" s="351"/>
      <c r="G5481" s="351"/>
      <c r="H5481" s="351"/>
      <c r="I5481" s="351"/>
    </row>
    <row r="5482" spans="2:9" x14ac:dyDescent="0.25">
      <c r="B5482" s="351"/>
      <c r="C5482" s="351"/>
      <c r="D5482" s="351"/>
      <c r="E5482" s="351"/>
      <c r="F5482" s="351"/>
      <c r="G5482" s="351"/>
      <c r="H5482" s="351"/>
      <c r="I5482" s="351"/>
    </row>
    <row r="5483" spans="2:9" x14ac:dyDescent="0.25">
      <c r="B5483" s="351"/>
      <c r="C5483" s="351"/>
      <c r="D5483" s="351"/>
      <c r="E5483" s="351"/>
      <c r="F5483" s="351"/>
      <c r="G5483" s="351"/>
      <c r="H5483" s="351"/>
      <c r="I5483" s="351"/>
    </row>
    <row r="5484" spans="2:9" x14ac:dyDescent="0.25">
      <c r="B5484" s="351"/>
      <c r="C5484" s="351"/>
      <c r="D5484" s="351"/>
      <c r="E5484" s="351"/>
      <c r="F5484" s="351"/>
      <c r="G5484" s="351"/>
      <c r="H5484" s="351"/>
      <c r="I5484" s="351"/>
    </row>
    <row r="5485" spans="2:9" x14ac:dyDescent="0.25">
      <c r="B5485" s="351"/>
      <c r="C5485" s="351"/>
      <c r="D5485" s="351"/>
      <c r="E5485" s="351"/>
      <c r="F5485" s="351"/>
      <c r="G5485" s="351"/>
      <c r="H5485" s="351"/>
      <c r="I5485" s="351"/>
    </row>
    <row r="5486" spans="2:9" x14ac:dyDescent="0.25">
      <c r="B5486" s="351"/>
      <c r="C5486" s="351"/>
      <c r="D5486" s="351"/>
      <c r="E5486" s="351"/>
      <c r="F5486" s="351"/>
      <c r="G5486" s="351"/>
      <c r="H5486" s="351"/>
      <c r="I5486" s="351"/>
    </row>
    <row r="5487" spans="2:9" x14ac:dyDescent="0.25">
      <c r="B5487" s="351"/>
      <c r="C5487" s="351"/>
      <c r="D5487" s="351"/>
      <c r="E5487" s="351"/>
      <c r="F5487" s="351"/>
      <c r="G5487" s="351"/>
      <c r="H5487" s="351"/>
      <c r="I5487" s="351"/>
    </row>
    <row r="5488" spans="2:9" x14ac:dyDescent="0.25">
      <c r="B5488" s="351"/>
      <c r="C5488" s="351"/>
      <c r="D5488" s="351"/>
      <c r="E5488" s="351"/>
      <c r="F5488" s="351"/>
      <c r="G5488" s="351"/>
      <c r="H5488" s="351"/>
      <c r="I5488" s="351"/>
    </row>
    <row r="5489" spans="2:9" x14ac:dyDescent="0.25">
      <c r="B5489" s="351"/>
      <c r="C5489" s="351"/>
      <c r="D5489" s="351"/>
      <c r="E5489" s="351"/>
      <c r="F5489" s="351"/>
      <c r="G5489" s="351"/>
      <c r="H5489" s="351"/>
      <c r="I5489" s="351"/>
    </row>
    <row r="5490" spans="2:9" x14ac:dyDescent="0.25">
      <c r="B5490" s="351"/>
      <c r="C5490" s="351"/>
      <c r="D5490" s="351"/>
      <c r="E5490" s="351"/>
      <c r="F5490" s="351"/>
      <c r="G5490" s="351"/>
      <c r="H5490" s="351"/>
      <c r="I5490" s="351"/>
    </row>
    <row r="5491" spans="2:9" x14ac:dyDescent="0.25">
      <c r="B5491" s="351"/>
      <c r="C5491" s="351"/>
      <c r="D5491" s="351"/>
      <c r="E5491" s="351"/>
      <c r="F5491" s="351"/>
      <c r="G5491" s="351"/>
      <c r="H5491" s="351"/>
      <c r="I5491" s="351"/>
    </row>
    <row r="5492" spans="2:9" x14ac:dyDescent="0.25">
      <c r="B5492" s="351"/>
      <c r="C5492" s="351"/>
      <c r="D5492" s="351"/>
      <c r="E5492" s="351"/>
      <c r="F5492" s="351"/>
      <c r="G5492" s="351"/>
      <c r="H5492" s="351"/>
      <c r="I5492" s="351"/>
    </row>
    <row r="5493" spans="2:9" x14ac:dyDescent="0.25">
      <c r="B5493" s="351"/>
      <c r="C5493" s="351"/>
      <c r="D5493" s="351"/>
      <c r="E5493" s="351"/>
      <c r="F5493" s="351"/>
      <c r="G5493" s="351"/>
      <c r="H5493" s="351"/>
      <c r="I5493" s="351"/>
    </row>
    <row r="5494" spans="2:9" x14ac:dyDescent="0.25">
      <c r="B5494" s="351"/>
      <c r="C5494" s="351"/>
      <c r="D5494" s="351"/>
      <c r="E5494" s="351"/>
      <c r="F5494" s="351"/>
      <c r="G5494" s="351"/>
      <c r="H5494" s="351"/>
      <c r="I5494" s="351"/>
    </row>
    <row r="5495" spans="2:9" x14ac:dyDescent="0.25">
      <c r="B5495" s="351"/>
      <c r="C5495" s="351"/>
      <c r="D5495" s="351"/>
      <c r="E5495" s="351"/>
      <c r="F5495" s="351"/>
      <c r="G5495" s="351"/>
      <c r="H5495" s="351"/>
      <c r="I5495" s="351"/>
    </row>
    <row r="5496" spans="2:9" x14ac:dyDescent="0.25">
      <c r="B5496" s="351"/>
      <c r="C5496" s="351"/>
      <c r="D5496" s="351"/>
      <c r="E5496" s="351"/>
      <c r="F5496" s="351"/>
      <c r="G5496" s="351"/>
      <c r="H5496" s="351"/>
      <c r="I5496" s="351"/>
    </row>
    <row r="5497" spans="2:9" x14ac:dyDescent="0.25">
      <c r="B5497" s="351"/>
      <c r="C5497" s="351"/>
      <c r="D5497" s="351"/>
      <c r="E5497" s="351"/>
      <c r="F5497" s="351"/>
      <c r="G5497" s="351"/>
      <c r="H5497" s="351"/>
      <c r="I5497" s="351"/>
    </row>
    <row r="5498" spans="2:9" x14ac:dyDescent="0.25">
      <c r="B5498" s="351"/>
      <c r="C5498" s="351"/>
      <c r="D5498" s="351"/>
      <c r="E5498" s="351"/>
      <c r="F5498" s="351"/>
      <c r="G5498" s="351"/>
      <c r="H5498" s="351"/>
      <c r="I5498" s="351"/>
    </row>
    <row r="5499" spans="2:9" x14ac:dyDescent="0.25">
      <c r="B5499" s="351"/>
      <c r="C5499" s="351"/>
      <c r="D5499" s="351"/>
      <c r="E5499" s="351"/>
      <c r="F5499" s="351"/>
      <c r="G5499" s="351"/>
      <c r="H5499" s="351"/>
      <c r="I5499" s="351"/>
    </row>
    <row r="5500" spans="2:9" x14ac:dyDescent="0.25">
      <c r="B5500" s="351"/>
      <c r="C5500" s="351"/>
      <c r="D5500" s="351"/>
      <c r="E5500" s="351"/>
      <c r="F5500" s="351"/>
      <c r="G5500" s="351"/>
      <c r="H5500" s="351"/>
      <c r="I5500" s="351"/>
    </row>
    <row r="5501" spans="2:9" x14ac:dyDescent="0.25">
      <c r="B5501" s="351"/>
      <c r="C5501" s="351"/>
      <c r="D5501" s="351"/>
      <c r="E5501" s="351"/>
      <c r="F5501" s="351"/>
      <c r="G5501" s="351"/>
      <c r="H5501" s="351"/>
      <c r="I5501" s="351"/>
    </row>
    <row r="5502" spans="2:9" x14ac:dyDescent="0.25">
      <c r="B5502" s="351"/>
      <c r="C5502" s="351"/>
      <c r="D5502" s="351"/>
      <c r="E5502" s="351"/>
      <c r="F5502" s="351"/>
      <c r="G5502" s="351"/>
      <c r="H5502" s="351"/>
      <c r="I5502" s="351"/>
    </row>
    <row r="5503" spans="2:9" x14ac:dyDescent="0.25">
      <c r="B5503" s="351"/>
      <c r="C5503" s="351"/>
      <c r="D5503" s="351"/>
      <c r="E5503" s="351"/>
      <c r="F5503" s="351"/>
      <c r="G5503" s="351"/>
      <c r="H5503" s="351"/>
      <c r="I5503" s="351"/>
    </row>
    <row r="5504" spans="2:9" x14ac:dyDescent="0.25">
      <c r="B5504" s="351"/>
      <c r="C5504" s="351"/>
      <c r="D5504" s="351"/>
      <c r="E5504" s="351"/>
      <c r="F5504" s="351"/>
      <c r="G5504" s="351"/>
      <c r="H5504" s="351"/>
      <c r="I5504" s="351"/>
    </row>
    <row r="5505" spans="2:9" x14ac:dyDescent="0.25">
      <c r="B5505" s="351"/>
      <c r="C5505" s="351"/>
      <c r="D5505" s="351"/>
      <c r="E5505" s="351"/>
      <c r="F5505" s="351"/>
      <c r="G5505" s="351"/>
      <c r="H5505" s="351"/>
      <c r="I5505" s="351"/>
    </row>
    <row r="5506" spans="2:9" x14ac:dyDescent="0.25">
      <c r="B5506" s="351"/>
      <c r="C5506" s="351"/>
      <c r="D5506" s="351"/>
      <c r="E5506" s="351"/>
      <c r="F5506" s="351"/>
      <c r="G5506" s="351"/>
      <c r="H5506" s="351"/>
      <c r="I5506" s="351"/>
    </row>
    <row r="5507" spans="2:9" x14ac:dyDescent="0.25">
      <c r="B5507" s="351"/>
      <c r="C5507" s="351"/>
      <c r="D5507" s="351"/>
      <c r="E5507" s="351"/>
      <c r="F5507" s="351"/>
      <c r="G5507" s="351"/>
      <c r="H5507" s="351"/>
      <c r="I5507" s="351"/>
    </row>
    <row r="5508" spans="2:9" x14ac:dyDescent="0.25">
      <c r="B5508" s="351"/>
      <c r="C5508" s="351"/>
      <c r="D5508" s="351"/>
      <c r="E5508" s="351"/>
      <c r="F5508" s="351"/>
      <c r="G5508" s="351"/>
      <c r="H5508" s="351"/>
      <c r="I5508" s="351"/>
    </row>
    <row r="5509" spans="2:9" x14ac:dyDescent="0.25">
      <c r="B5509" s="351"/>
      <c r="C5509" s="351"/>
      <c r="D5509" s="351"/>
      <c r="E5509" s="351"/>
      <c r="F5509" s="351"/>
      <c r="G5509" s="351"/>
      <c r="H5509" s="351"/>
      <c r="I5509" s="351"/>
    </row>
    <row r="5510" spans="2:9" x14ac:dyDescent="0.25">
      <c r="B5510" s="351"/>
      <c r="C5510" s="351"/>
      <c r="D5510" s="351"/>
      <c r="E5510" s="351"/>
      <c r="F5510" s="351"/>
      <c r="G5510" s="351"/>
      <c r="H5510" s="351"/>
      <c r="I5510" s="351"/>
    </row>
    <row r="5511" spans="2:9" x14ac:dyDescent="0.25">
      <c r="B5511" s="351"/>
      <c r="C5511" s="351"/>
      <c r="D5511" s="351"/>
      <c r="E5511" s="351"/>
      <c r="F5511" s="351"/>
      <c r="G5511" s="351"/>
      <c r="H5511" s="351"/>
      <c r="I5511" s="351"/>
    </row>
    <row r="5512" spans="2:9" x14ac:dyDescent="0.25">
      <c r="B5512" s="351"/>
      <c r="C5512" s="351"/>
      <c r="D5512" s="351"/>
      <c r="E5512" s="351"/>
      <c r="F5512" s="351"/>
      <c r="G5512" s="351"/>
      <c r="H5512" s="351"/>
      <c r="I5512" s="351"/>
    </row>
    <row r="5513" spans="2:9" x14ac:dyDescent="0.25">
      <c r="B5513" s="351"/>
      <c r="C5513" s="351"/>
      <c r="D5513" s="351"/>
      <c r="E5513" s="351"/>
      <c r="F5513" s="351"/>
      <c r="G5513" s="351"/>
      <c r="H5513" s="351"/>
      <c r="I5513" s="351"/>
    </row>
    <row r="5514" spans="2:9" x14ac:dyDescent="0.25">
      <c r="B5514" s="351"/>
      <c r="C5514" s="351"/>
      <c r="D5514" s="351"/>
      <c r="E5514" s="351"/>
      <c r="F5514" s="351"/>
      <c r="G5514" s="351"/>
      <c r="H5514" s="351"/>
      <c r="I5514" s="351"/>
    </row>
    <row r="5515" spans="2:9" x14ac:dyDescent="0.25">
      <c r="B5515" s="351"/>
      <c r="C5515" s="351"/>
      <c r="D5515" s="351"/>
      <c r="E5515" s="351"/>
      <c r="F5515" s="351"/>
      <c r="G5515" s="351"/>
      <c r="H5515" s="351"/>
      <c r="I5515" s="351"/>
    </row>
    <row r="5516" spans="2:9" x14ac:dyDescent="0.25">
      <c r="B5516" s="351"/>
      <c r="C5516" s="351"/>
      <c r="D5516" s="351"/>
      <c r="E5516" s="351"/>
      <c r="F5516" s="351"/>
      <c r="G5516" s="351"/>
      <c r="H5516" s="351"/>
      <c r="I5516" s="351"/>
    </row>
    <row r="5517" spans="2:9" x14ac:dyDescent="0.25">
      <c r="B5517" s="351"/>
      <c r="C5517" s="351"/>
      <c r="D5517" s="351"/>
      <c r="E5517" s="351"/>
      <c r="F5517" s="351"/>
      <c r="G5517" s="351"/>
      <c r="H5517" s="351"/>
      <c r="I5517" s="351"/>
    </row>
    <row r="5518" spans="2:9" x14ac:dyDescent="0.25">
      <c r="B5518" s="351"/>
      <c r="C5518" s="351"/>
      <c r="D5518" s="351"/>
      <c r="E5518" s="351"/>
      <c r="F5518" s="351"/>
      <c r="G5518" s="351"/>
      <c r="H5518" s="351"/>
      <c r="I5518" s="351"/>
    </row>
    <row r="5519" spans="2:9" x14ac:dyDescent="0.25">
      <c r="B5519" s="351"/>
      <c r="C5519" s="351"/>
      <c r="D5519" s="351"/>
      <c r="E5519" s="351"/>
      <c r="F5519" s="351"/>
      <c r="G5519" s="351"/>
      <c r="H5519" s="351"/>
      <c r="I5519" s="351"/>
    </row>
    <row r="5520" spans="2:9" x14ac:dyDescent="0.25">
      <c r="B5520" s="351"/>
      <c r="C5520" s="351"/>
      <c r="D5520" s="351"/>
      <c r="E5520" s="351"/>
      <c r="F5520" s="351"/>
      <c r="G5520" s="351"/>
      <c r="H5520" s="351"/>
      <c r="I5520" s="351"/>
    </row>
    <row r="5521" spans="2:9" x14ac:dyDescent="0.25">
      <c r="B5521" s="351"/>
      <c r="C5521" s="351"/>
      <c r="D5521" s="351"/>
      <c r="E5521" s="351"/>
      <c r="F5521" s="351"/>
      <c r="G5521" s="351"/>
      <c r="H5521" s="351"/>
      <c r="I5521" s="351"/>
    </row>
    <row r="5522" spans="2:9" x14ac:dyDescent="0.25">
      <c r="B5522" s="351"/>
      <c r="C5522" s="351"/>
      <c r="D5522" s="351"/>
      <c r="E5522" s="351"/>
      <c r="F5522" s="351"/>
      <c r="G5522" s="351"/>
      <c r="H5522" s="351"/>
      <c r="I5522" s="351"/>
    </row>
    <row r="5523" spans="2:9" x14ac:dyDescent="0.25">
      <c r="B5523" s="351"/>
      <c r="C5523" s="351"/>
      <c r="D5523" s="351"/>
      <c r="E5523" s="351"/>
      <c r="F5523" s="351"/>
      <c r="G5523" s="351"/>
      <c r="H5523" s="351"/>
      <c r="I5523" s="351"/>
    </row>
    <row r="5524" spans="2:9" x14ac:dyDescent="0.25">
      <c r="B5524" s="351"/>
      <c r="C5524" s="351"/>
      <c r="D5524" s="351"/>
      <c r="E5524" s="351"/>
      <c r="F5524" s="351"/>
      <c r="G5524" s="351"/>
      <c r="H5524" s="351"/>
      <c r="I5524" s="351"/>
    </row>
    <row r="5525" spans="2:9" x14ac:dyDescent="0.25">
      <c r="B5525" s="351"/>
      <c r="C5525" s="351"/>
      <c r="D5525" s="351"/>
      <c r="E5525" s="351"/>
      <c r="F5525" s="351"/>
      <c r="G5525" s="351"/>
      <c r="H5525" s="351"/>
      <c r="I5525" s="351"/>
    </row>
    <row r="5526" spans="2:9" x14ac:dyDescent="0.25">
      <c r="B5526" s="351"/>
      <c r="C5526" s="351"/>
      <c r="D5526" s="351"/>
      <c r="E5526" s="351"/>
      <c r="F5526" s="351"/>
      <c r="G5526" s="351"/>
      <c r="H5526" s="351"/>
      <c r="I5526" s="351"/>
    </row>
    <row r="5527" spans="2:9" x14ac:dyDescent="0.25">
      <c r="B5527" s="351"/>
      <c r="C5527" s="351"/>
      <c r="D5527" s="351"/>
      <c r="E5527" s="351"/>
      <c r="F5527" s="351"/>
      <c r="G5527" s="351"/>
      <c r="H5527" s="351"/>
      <c r="I5527" s="351"/>
    </row>
    <row r="5528" spans="2:9" x14ac:dyDescent="0.25">
      <c r="B5528" s="351"/>
      <c r="C5528" s="351"/>
      <c r="D5528" s="351"/>
      <c r="E5528" s="351"/>
      <c r="F5528" s="351"/>
      <c r="G5528" s="351"/>
      <c r="H5528" s="351"/>
      <c r="I5528" s="351"/>
    </row>
    <row r="5529" spans="2:9" x14ac:dyDescent="0.25">
      <c r="B5529" s="351"/>
      <c r="C5529" s="351"/>
      <c r="D5529" s="351"/>
      <c r="E5529" s="351"/>
      <c r="F5529" s="351"/>
      <c r="G5529" s="351"/>
      <c r="H5529" s="351"/>
      <c r="I5529" s="351"/>
    </row>
    <row r="5530" spans="2:9" x14ac:dyDescent="0.25">
      <c r="B5530" s="351"/>
      <c r="C5530" s="351"/>
      <c r="D5530" s="351"/>
      <c r="E5530" s="351"/>
      <c r="F5530" s="351"/>
      <c r="G5530" s="351"/>
      <c r="H5530" s="351"/>
      <c r="I5530" s="351"/>
    </row>
    <row r="5531" spans="2:9" x14ac:dyDescent="0.25">
      <c r="B5531" s="351"/>
      <c r="C5531" s="351"/>
      <c r="D5531" s="351"/>
      <c r="E5531" s="351"/>
      <c r="F5531" s="351"/>
      <c r="G5531" s="351"/>
      <c r="H5531" s="351"/>
      <c r="I5531" s="351"/>
    </row>
    <row r="5532" spans="2:9" x14ac:dyDescent="0.25">
      <c r="B5532" s="351"/>
      <c r="C5532" s="351"/>
      <c r="D5532" s="351"/>
      <c r="E5532" s="351"/>
      <c r="F5532" s="351"/>
      <c r="G5532" s="351"/>
      <c r="H5532" s="351"/>
      <c r="I5532" s="351"/>
    </row>
    <row r="5533" spans="2:9" x14ac:dyDescent="0.25">
      <c r="B5533" s="351"/>
      <c r="C5533" s="351"/>
      <c r="D5533" s="351"/>
      <c r="E5533" s="351"/>
      <c r="F5533" s="351"/>
      <c r="G5533" s="351"/>
      <c r="H5533" s="351"/>
      <c r="I5533" s="351"/>
    </row>
    <row r="5534" spans="2:9" x14ac:dyDescent="0.25">
      <c r="B5534" s="351"/>
      <c r="C5534" s="351"/>
      <c r="D5534" s="351"/>
      <c r="E5534" s="351"/>
      <c r="F5534" s="351"/>
      <c r="G5534" s="351"/>
      <c r="H5534" s="351"/>
      <c r="I5534" s="351"/>
    </row>
    <row r="5535" spans="2:9" x14ac:dyDescent="0.25">
      <c r="B5535" s="351"/>
      <c r="C5535" s="351"/>
      <c r="D5535" s="351"/>
      <c r="E5535" s="351"/>
      <c r="F5535" s="351"/>
      <c r="G5535" s="351"/>
      <c r="H5535" s="351"/>
      <c r="I5535" s="351"/>
    </row>
    <row r="5536" spans="2:9" x14ac:dyDescent="0.25">
      <c r="B5536" s="351"/>
      <c r="C5536" s="351"/>
      <c r="D5536" s="351"/>
      <c r="E5536" s="351"/>
      <c r="F5536" s="351"/>
      <c r="G5536" s="351"/>
      <c r="H5536" s="351"/>
      <c r="I5536" s="351"/>
    </row>
    <row r="5537" spans="2:9" x14ac:dyDescent="0.25">
      <c r="B5537" s="351"/>
      <c r="C5537" s="351"/>
      <c r="D5537" s="351"/>
      <c r="E5537" s="351"/>
      <c r="F5537" s="351"/>
      <c r="G5537" s="351"/>
      <c r="H5537" s="351"/>
      <c r="I5537" s="351"/>
    </row>
    <row r="5538" spans="2:9" x14ac:dyDescent="0.25">
      <c r="B5538" s="351"/>
      <c r="C5538" s="351"/>
      <c r="D5538" s="351"/>
      <c r="E5538" s="351"/>
      <c r="F5538" s="351"/>
      <c r="G5538" s="351"/>
      <c r="H5538" s="351"/>
      <c r="I5538" s="351"/>
    </row>
    <row r="5539" spans="2:9" x14ac:dyDescent="0.25">
      <c r="B5539" s="351"/>
      <c r="C5539" s="351"/>
      <c r="D5539" s="351"/>
      <c r="E5539" s="351"/>
      <c r="F5539" s="351"/>
      <c r="G5539" s="351"/>
      <c r="H5539" s="351"/>
      <c r="I5539" s="351"/>
    </row>
    <row r="5540" spans="2:9" x14ac:dyDescent="0.25">
      <c r="B5540" s="351"/>
      <c r="C5540" s="351"/>
      <c r="D5540" s="351"/>
      <c r="E5540" s="351"/>
      <c r="F5540" s="351"/>
      <c r="G5540" s="351"/>
      <c r="H5540" s="351"/>
      <c r="I5540" s="351"/>
    </row>
    <row r="5541" spans="2:9" x14ac:dyDescent="0.25">
      <c r="B5541" s="351"/>
      <c r="C5541" s="351"/>
      <c r="D5541" s="351"/>
      <c r="E5541" s="351"/>
      <c r="F5541" s="351"/>
      <c r="G5541" s="351"/>
      <c r="H5541" s="351"/>
      <c r="I5541" s="351"/>
    </row>
    <row r="5542" spans="2:9" x14ac:dyDescent="0.25">
      <c r="B5542" s="351"/>
      <c r="C5542" s="351"/>
      <c r="D5542" s="351"/>
      <c r="E5542" s="351"/>
      <c r="F5542" s="351"/>
      <c r="G5542" s="351"/>
      <c r="H5542" s="351"/>
      <c r="I5542" s="351"/>
    </row>
    <row r="5543" spans="2:9" x14ac:dyDescent="0.25">
      <c r="B5543" s="351"/>
      <c r="C5543" s="351"/>
      <c r="D5543" s="351"/>
      <c r="E5543" s="351"/>
      <c r="F5543" s="351"/>
      <c r="G5543" s="351"/>
      <c r="H5543" s="351"/>
      <c r="I5543" s="351"/>
    </row>
    <row r="5544" spans="2:9" x14ac:dyDescent="0.25">
      <c r="B5544" s="351"/>
      <c r="C5544" s="351"/>
      <c r="D5544" s="351"/>
      <c r="E5544" s="351"/>
      <c r="F5544" s="351"/>
      <c r="G5544" s="351"/>
      <c r="H5544" s="351"/>
      <c r="I5544" s="351"/>
    </row>
    <row r="5545" spans="2:9" x14ac:dyDescent="0.25">
      <c r="B5545" s="351"/>
      <c r="C5545" s="351"/>
      <c r="D5545" s="351"/>
      <c r="E5545" s="351"/>
      <c r="F5545" s="351"/>
      <c r="G5545" s="351"/>
      <c r="H5545" s="351"/>
      <c r="I5545" s="351"/>
    </row>
    <row r="5546" spans="2:9" x14ac:dyDescent="0.25">
      <c r="B5546" s="351"/>
      <c r="C5546" s="351"/>
      <c r="D5546" s="351"/>
      <c r="E5546" s="351"/>
      <c r="F5546" s="351"/>
      <c r="G5546" s="351"/>
      <c r="H5546" s="351"/>
      <c r="I5546" s="351"/>
    </row>
    <row r="5547" spans="2:9" x14ac:dyDescent="0.25">
      <c r="B5547" s="351"/>
      <c r="C5547" s="351"/>
      <c r="D5547" s="351"/>
      <c r="E5547" s="351"/>
      <c r="F5547" s="351"/>
      <c r="G5547" s="351"/>
      <c r="H5547" s="351"/>
      <c r="I5547" s="351"/>
    </row>
    <row r="5548" spans="2:9" x14ac:dyDescent="0.25">
      <c r="B5548" s="351"/>
      <c r="C5548" s="351"/>
      <c r="D5548" s="351"/>
      <c r="E5548" s="351"/>
      <c r="F5548" s="351"/>
      <c r="G5548" s="351"/>
      <c r="H5548" s="351"/>
      <c r="I5548" s="351"/>
    </row>
    <row r="5549" spans="2:9" x14ac:dyDescent="0.25">
      <c r="B5549" s="351"/>
      <c r="C5549" s="351"/>
      <c r="D5549" s="351"/>
      <c r="E5549" s="351"/>
      <c r="F5549" s="351"/>
      <c r="G5549" s="351"/>
      <c r="H5549" s="351"/>
      <c r="I5549" s="351"/>
    </row>
    <row r="5550" spans="2:9" x14ac:dyDescent="0.25">
      <c r="B5550" s="351"/>
      <c r="C5550" s="351"/>
      <c r="D5550" s="351"/>
      <c r="E5550" s="351"/>
      <c r="F5550" s="351"/>
      <c r="G5550" s="351"/>
      <c r="H5550" s="351"/>
      <c r="I5550" s="351"/>
    </row>
    <row r="5551" spans="2:9" x14ac:dyDescent="0.25">
      <c r="B5551" s="351"/>
      <c r="C5551" s="351"/>
      <c r="D5551" s="351"/>
      <c r="E5551" s="351"/>
      <c r="F5551" s="351"/>
      <c r="G5551" s="351"/>
      <c r="H5551" s="351"/>
      <c r="I5551" s="351"/>
    </row>
    <row r="5552" spans="2:9" x14ac:dyDescent="0.25">
      <c r="B5552" s="351"/>
      <c r="C5552" s="351"/>
      <c r="D5552" s="351"/>
      <c r="E5552" s="351"/>
      <c r="F5552" s="351"/>
      <c r="G5552" s="351"/>
      <c r="H5552" s="351"/>
      <c r="I5552" s="351"/>
    </row>
    <row r="5553" spans="2:9" x14ac:dyDescent="0.25">
      <c r="B5553" s="351"/>
      <c r="C5553" s="351"/>
      <c r="D5553" s="351"/>
      <c r="E5553" s="351"/>
      <c r="F5553" s="351"/>
      <c r="G5553" s="351"/>
      <c r="H5553" s="351"/>
      <c r="I5553" s="351"/>
    </row>
    <row r="5554" spans="2:9" x14ac:dyDescent="0.25">
      <c r="B5554" s="351"/>
      <c r="C5554" s="351"/>
      <c r="D5554" s="351"/>
      <c r="E5554" s="351"/>
      <c r="F5554" s="351"/>
      <c r="G5554" s="351"/>
      <c r="H5554" s="351"/>
      <c r="I5554" s="351"/>
    </row>
    <row r="5555" spans="2:9" x14ac:dyDescent="0.25">
      <c r="B5555" s="351"/>
      <c r="C5555" s="351"/>
      <c r="D5555" s="351"/>
      <c r="E5555" s="351"/>
      <c r="F5555" s="351"/>
      <c r="G5555" s="351"/>
      <c r="H5555" s="351"/>
      <c r="I5555" s="351"/>
    </row>
    <row r="5556" spans="2:9" x14ac:dyDescent="0.25">
      <c r="B5556" s="351"/>
      <c r="C5556" s="351"/>
      <c r="D5556" s="351"/>
      <c r="E5556" s="351"/>
      <c r="F5556" s="351"/>
      <c r="G5556" s="351"/>
      <c r="H5556" s="351"/>
      <c r="I5556" s="351"/>
    </row>
    <row r="5557" spans="2:9" x14ac:dyDescent="0.25">
      <c r="B5557" s="351"/>
      <c r="C5557" s="351"/>
      <c r="D5557" s="351"/>
      <c r="E5557" s="351"/>
      <c r="F5557" s="351"/>
      <c r="G5557" s="351"/>
      <c r="H5557" s="351"/>
      <c r="I5557" s="351"/>
    </row>
    <row r="5558" spans="2:9" x14ac:dyDescent="0.25">
      <c r="B5558" s="351"/>
      <c r="C5558" s="351"/>
      <c r="D5558" s="351"/>
      <c r="E5558" s="351"/>
      <c r="F5558" s="351"/>
      <c r="G5558" s="351"/>
      <c r="H5558" s="351"/>
      <c r="I5558" s="351"/>
    </row>
    <row r="5559" spans="2:9" x14ac:dyDescent="0.25">
      <c r="B5559" s="351"/>
      <c r="C5559" s="351"/>
      <c r="D5559" s="351"/>
      <c r="E5559" s="351"/>
      <c r="F5559" s="351"/>
      <c r="G5559" s="351"/>
      <c r="H5559" s="351"/>
      <c r="I5559" s="351"/>
    </row>
    <row r="5560" spans="2:9" x14ac:dyDescent="0.25">
      <c r="B5560" s="351"/>
      <c r="C5560" s="351"/>
      <c r="D5560" s="351"/>
      <c r="E5560" s="351"/>
      <c r="F5560" s="351"/>
      <c r="G5560" s="351"/>
      <c r="H5560" s="351"/>
      <c r="I5560" s="351"/>
    </row>
    <row r="5561" spans="2:9" x14ac:dyDescent="0.25">
      <c r="B5561" s="351"/>
      <c r="C5561" s="351"/>
      <c r="D5561" s="351"/>
      <c r="E5561" s="351"/>
      <c r="F5561" s="351"/>
      <c r="G5561" s="351"/>
      <c r="H5561" s="351"/>
      <c r="I5561" s="351"/>
    </row>
    <row r="5562" spans="2:9" x14ac:dyDescent="0.25">
      <c r="B5562" s="351"/>
      <c r="C5562" s="351"/>
      <c r="D5562" s="351"/>
      <c r="E5562" s="351"/>
      <c r="F5562" s="351"/>
      <c r="G5562" s="351"/>
      <c r="H5562" s="351"/>
      <c r="I5562" s="351"/>
    </row>
    <row r="5563" spans="2:9" x14ac:dyDescent="0.25">
      <c r="B5563" s="351"/>
      <c r="C5563" s="351"/>
      <c r="D5563" s="351"/>
      <c r="E5563" s="351"/>
      <c r="F5563" s="351"/>
      <c r="G5563" s="351"/>
      <c r="H5563" s="351"/>
      <c r="I5563" s="351"/>
    </row>
    <row r="5564" spans="2:9" x14ac:dyDescent="0.25">
      <c r="B5564" s="351"/>
      <c r="C5564" s="351"/>
      <c r="D5564" s="351"/>
      <c r="E5564" s="351"/>
      <c r="F5564" s="351"/>
      <c r="G5564" s="351"/>
      <c r="H5564" s="351"/>
      <c r="I5564" s="351"/>
    </row>
    <row r="5565" spans="2:9" x14ac:dyDescent="0.25">
      <c r="B5565" s="351"/>
      <c r="C5565" s="351"/>
      <c r="D5565" s="351"/>
      <c r="E5565" s="351"/>
      <c r="F5565" s="351"/>
      <c r="G5565" s="351"/>
      <c r="H5565" s="351"/>
      <c r="I5565" s="351"/>
    </row>
    <row r="5566" spans="2:9" x14ac:dyDescent="0.25">
      <c r="B5566" s="351"/>
      <c r="C5566" s="351"/>
      <c r="D5566" s="351"/>
      <c r="E5566" s="351"/>
      <c r="F5566" s="351"/>
      <c r="G5566" s="351"/>
      <c r="H5566" s="351"/>
      <c r="I5566" s="351"/>
    </row>
    <row r="5567" spans="2:9" x14ac:dyDescent="0.25">
      <c r="B5567" s="351"/>
      <c r="C5567" s="351"/>
      <c r="D5567" s="351"/>
      <c r="E5567" s="351"/>
      <c r="F5567" s="351"/>
      <c r="G5567" s="351"/>
      <c r="H5567" s="351"/>
      <c r="I5567" s="351"/>
    </row>
    <row r="5568" spans="2:9" x14ac:dyDescent="0.25">
      <c r="B5568" s="351"/>
      <c r="C5568" s="351"/>
      <c r="D5568" s="351"/>
      <c r="E5568" s="351"/>
      <c r="F5568" s="351"/>
      <c r="G5568" s="351"/>
      <c r="H5568" s="351"/>
      <c r="I5568" s="351"/>
    </row>
    <row r="5569" spans="2:9" x14ac:dyDescent="0.25">
      <c r="B5569" s="351"/>
      <c r="C5569" s="351"/>
      <c r="D5569" s="351"/>
      <c r="E5569" s="351"/>
      <c r="F5569" s="351"/>
      <c r="G5569" s="351"/>
      <c r="H5569" s="351"/>
      <c r="I5569" s="351"/>
    </row>
    <row r="5570" spans="2:9" x14ac:dyDescent="0.25">
      <c r="B5570" s="351"/>
      <c r="C5570" s="351"/>
      <c r="D5570" s="351"/>
      <c r="E5570" s="351"/>
      <c r="F5570" s="351"/>
      <c r="G5570" s="351"/>
      <c r="H5570" s="351"/>
      <c r="I5570" s="351"/>
    </row>
    <row r="5571" spans="2:9" x14ac:dyDescent="0.25">
      <c r="B5571" s="351"/>
      <c r="C5571" s="351"/>
      <c r="D5571" s="351"/>
      <c r="E5571" s="351"/>
      <c r="F5571" s="351"/>
      <c r="G5571" s="351"/>
      <c r="H5571" s="351"/>
      <c r="I5571" s="351"/>
    </row>
    <row r="5572" spans="2:9" x14ac:dyDescent="0.25">
      <c r="B5572" s="351"/>
      <c r="C5572" s="351"/>
      <c r="D5572" s="351"/>
      <c r="E5572" s="351"/>
      <c r="F5572" s="351"/>
      <c r="G5572" s="351"/>
      <c r="H5572" s="351"/>
      <c r="I5572" s="351"/>
    </row>
    <row r="5573" spans="2:9" x14ac:dyDescent="0.25">
      <c r="B5573" s="351"/>
      <c r="C5573" s="351"/>
      <c r="D5573" s="351"/>
      <c r="E5573" s="351"/>
      <c r="F5573" s="351"/>
      <c r="G5573" s="351"/>
      <c r="H5573" s="351"/>
      <c r="I5573" s="351"/>
    </row>
    <row r="5574" spans="2:9" x14ac:dyDescent="0.25">
      <c r="B5574" s="351"/>
      <c r="C5574" s="351"/>
      <c r="D5574" s="351"/>
      <c r="E5574" s="351"/>
      <c r="F5574" s="351"/>
      <c r="G5574" s="351"/>
      <c r="H5574" s="351"/>
      <c r="I5574" s="351"/>
    </row>
    <row r="5575" spans="2:9" x14ac:dyDescent="0.25">
      <c r="B5575" s="351"/>
      <c r="C5575" s="351"/>
      <c r="D5575" s="351"/>
      <c r="E5575" s="351"/>
      <c r="F5575" s="351"/>
      <c r="G5575" s="351"/>
      <c r="H5575" s="351"/>
      <c r="I5575" s="351"/>
    </row>
    <row r="5576" spans="2:9" x14ac:dyDescent="0.25">
      <c r="B5576" s="351"/>
      <c r="C5576" s="351"/>
      <c r="D5576" s="351"/>
      <c r="E5576" s="351"/>
      <c r="F5576" s="351"/>
      <c r="G5576" s="351"/>
      <c r="H5576" s="351"/>
      <c r="I5576" s="351"/>
    </row>
    <row r="5577" spans="2:9" x14ac:dyDescent="0.25">
      <c r="B5577" s="351"/>
      <c r="C5577" s="351"/>
      <c r="D5577" s="351"/>
      <c r="E5577" s="351"/>
      <c r="F5577" s="351"/>
      <c r="G5577" s="351"/>
      <c r="H5577" s="351"/>
      <c r="I5577" s="351"/>
    </row>
    <row r="5578" spans="2:9" x14ac:dyDescent="0.25">
      <c r="B5578" s="351"/>
      <c r="C5578" s="351"/>
      <c r="D5578" s="351"/>
      <c r="E5578" s="351"/>
      <c r="F5578" s="351"/>
      <c r="G5578" s="351"/>
      <c r="H5578" s="351"/>
      <c r="I5578" s="351"/>
    </row>
    <row r="5579" spans="2:9" x14ac:dyDescent="0.25">
      <c r="B5579" s="351"/>
      <c r="C5579" s="351"/>
      <c r="D5579" s="351"/>
      <c r="E5579" s="351"/>
      <c r="F5579" s="351"/>
      <c r="G5579" s="351"/>
      <c r="H5579" s="351"/>
      <c r="I5579" s="351"/>
    </row>
    <row r="5580" spans="2:9" x14ac:dyDescent="0.25">
      <c r="B5580" s="351"/>
      <c r="C5580" s="351"/>
      <c r="D5580" s="351"/>
      <c r="E5580" s="351"/>
      <c r="F5580" s="351"/>
      <c r="G5580" s="351"/>
      <c r="H5580" s="351"/>
      <c r="I5580" s="351"/>
    </row>
    <row r="5581" spans="2:9" x14ac:dyDescent="0.25">
      <c r="B5581" s="351"/>
      <c r="C5581" s="351"/>
      <c r="D5581" s="351"/>
      <c r="E5581" s="351"/>
      <c r="F5581" s="351"/>
      <c r="G5581" s="351"/>
      <c r="H5581" s="351"/>
      <c r="I5581" s="351"/>
    </row>
    <row r="5582" spans="2:9" x14ac:dyDescent="0.25">
      <c r="B5582" s="351"/>
      <c r="C5582" s="351"/>
      <c r="D5582" s="351"/>
      <c r="E5582" s="351"/>
      <c r="F5582" s="351"/>
      <c r="G5582" s="351"/>
      <c r="H5582" s="351"/>
      <c r="I5582" s="351"/>
    </row>
    <row r="5583" spans="2:9" x14ac:dyDescent="0.25">
      <c r="B5583" s="351"/>
      <c r="C5583" s="351"/>
      <c r="D5583" s="351"/>
      <c r="E5583" s="351"/>
      <c r="F5583" s="351"/>
      <c r="G5583" s="351"/>
      <c r="H5583" s="351"/>
      <c r="I5583" s="351"/>
    </row>
    <row r="5584" spans="2:9" x14ac:dyDescent="0.25">
      <c r="B5584" s="351"/>
      <c r="C5584" s="351"/>
      <c r="D5584" s="351"/>
      <c r="E5584" s="351"/>
      <c r="F5584" s="351"/>
      <c r="G5584" s="351"/>
      <c r="H5584" s="351"/>
      <c r="I5584" s="351"/>
    </row>
    <row r="5585" spans="2:9" x14ac:dyDescent="0.25">
      <c r="B5585" s="351"/>
      <c r="C5585" s="351"/>
      <c r="D5585" s="351"/>
      <c r="E5585" s="351"/>
      <c r="F5585" s="351"/>
      <c r="G5585" s="351"/>
      <c r="H5585" s="351"/>
      <c r="I5585" s="351"/>
    </row>
    <row r="5586" spans="2:9" x14ac:dyDescent="0.25">
      <c r="B5586" s="351"/>
      <c r="C5586" s="351"/>
      <c r="D5586" s="351"/>
      <c r="E5586" s="351"/>
      <c r="F5586" s="351"/>
      <c r="G5586" s="351"/>
      <c r="H5586" s="351"/>
      <c r="I5586" s="351"/>
    </row>
    <row r="5587" spans="2:9" x14ac:dyDescent="0.25">
      <c r="B5587" s="351"/>
      <c r="C5587" s="351"/>
      <c r="D5587" s="351"/>
      <c r="E5587" s="351"/>
      <c r="F5587" s="351"/>
      <c r="G5587" s="351"/>
      <c r="H5587" s="351"/>
      <c r="I5587" s="351"/>
    </row>
    <row r="5588" spans="2:9" x14ac:dyDescent="0.25">
      <c r="B5588" s="351"/>
      <c r="C5588" s="351"/>
      <c r="D5588" s="351"/>
      <c r="E5588" s="351"/>
      <c r="F5588" s="351"/>
      <c r="G5588" s="351"/>
      <c r="H5588" s="351"/>
      <c r="I5588" s="351"/>
    </row>
    <row r="5589" spans="2:9" x14ac:dyDescent="0.25">
      <c r="B5589" s="351"/>
      <c r="C5589" s="351"/>
      <c r="D5589" s="351"/>
      <c r="E5589" s="351"/>
      <c r="F5589" s="351"/>
      <c r="G5589" s="351"/>
      <c r="H5589" s="351"/>
      <c r="I5589" s="351"/>
    </row>
    <row r="5590" spans="2:9" x14ac:dyDescent="0.25">
      <c r="B5590" s="351"/>
      <c r="C5590" s="351"/>
      <c r="D5590" s="351"/>
      <c r="E5590" s="351"/>
      <c r="F5590" s="351"/>
      <c r="G5590" s="351"/>
      <c r="H5590" s="351"/>
      <c r="I5590" s="351"/>
    </row>
    <row r="5591" spans="2:9" x14ac:dyDescent="0.25">
      <c r="B5591" s="351"/>
      <c r="C5591" s="351"/>
      <c r="D5591" s="351"/>
      <c r="E5591" s="351"/>
      <c r="F5591" s="351"/>
      <c r="G5591" s="351"/>
      <c r="H5591" s="351"/>
      <c r="I5591" s="351"/>
    </row>
    <row r="5592" spans="2:9" x14ac:dyDescent="0.25">
      <c r="B5592" s="351"/>
      <c r="C5592" s="351"/>
      <c r="D5592" s="351"/>
      <c r="E5592" s="351"/>
      <c r="F5592" s="351"/>
      <c r="G5592" s="351"/>
      <c r="H5592" s="351"/>
      <c r="I5592" s="351"/>
    </row>
    <row r="5593" spans="2:9" x14ac:dyDescent="0.25">
      <c r="B5593" s="351"/>
      <c r="C5593" s="351"/>
      <c r="D5593" s="351"/>
      <c r="E5593" s="351"/>
      <c r="F5593" s="351"/>
      <c r="G5593" s="351"/>
      <c r="H5593" s="351"/>
      <c r="I5593" s="351"/>
    </row>
    <row r="5594" spans="2:9" x14ac:dyDescent="0.25">
      <c r="B5594" s="351"/>
      <c r="C5594" s="351"/>
      <c r="D5594" s="351"/>
      <c r="E5594" s="351"/>
      <c r="F5594" s="351"/>
      <c r="G5594" s="351"/>
      <c r="H5594" s="351"/>
      <c r="I5594" s="351"/>
    </row>
    <row r="5595" spans="2:9" x14ac:dyDescent="0.25">
      <c r="B5595" s="351"/>
      <c r="C5595" s="351"/>
      <c r="D5595" s="351"/>
      <c r="E5595" s="351"/>
      <c r="F5595" s="351"/>
      <c r="G5595" s="351"/>
      <c r="H5595" s="351"/>
      <c r="I5595" s="351"/>
    </row>
    <row r="5596" spans="2:9" x14ac:dyDescent="0.25">
      <c r="B5596" s="351"/>
      <c r="C5596" s="351"/>
      <c r="D5596" s="351"/>
      <c r="E5596" s="351"/>
      <c r="F5596" s="351"/>
      <c r="G5596" s="351"/>
      <c r="H5596" s="351"/>
      <c r="I5596" s="351"/>
    </row>
    <row r="5597" spans="2:9" x14ac:dyDescent="0.25">
      <c r="B5597" s="351"/>
      <c r="C5597" s="351"/>
      <c r="D5597" s="351"/>
      <c r="E5597" s="351"/>
      <c r="F5597" s="351"/>
      <c r="G5597" s="351"/>
      <c r="H5597" s="351"/>
      <c r="I5597" s="351"/>
    </row>
    <row r="5598" spans="2:9" x14ac:dyDescent="0.25">
      <c r="B5598" s="351"/>
      <c r="C5598" s="351"/>
      <c r="D5598" s="351"/>
      <c r="E5598" s="351"/>
      <c r="F5598" s="351"/>
      <c r="G5598" s="351"/>
      <c r="H5598" s="351"/>
      <c r="I5598" s="351"/>
    </row>
    <row r="5599" spans="2:9" x14ac:dyDescent="0.25">
      <c r="B5599" s="351"/>
      <c r="C5599" s="351"/>
      <c r="D5599" s="351"/>
      <c r="E5599" s="351"/>
      <c r="F5599" s="351"/>
      <c r="G5599" s="351"/>
      <c r="H5599" s="351"/>
      <c r="I5599" s="351"/>
    </row>
    <row r="5600" spans="2:9" x14ac:dyDescent="0.25">
      <c r="B5600" s="351"/>
      <c r="C5600" s="351"/>
      <c r="D5600" s="351"/>
      <c r="E5600" s="351"/>
      <c r="F5600" s="351"/>
      <c r="G5600" s="351"/>
      <c r="H5600" s="351"/>
      <c r="I5600" s="351"/>
    </row>
    <row r="5601" spans="2:9" x14ac:dyDescent="0.25">
      <c r="B5601" s="351"/>
      <c r="C5601" s="351"/>
      <c r="D5601" s="351"/>
      <c r="E5601" s="351"/>
      <c r="F5601" s="351"/>
      <c r="G5601" s="351"/>
      <c r="H5601" s="351"/>
      <c r="I5601" s="351"/>
    </row>
    <row r="5602" spans="2:9" x14ac:dyDescent="0.25">
      <c r="B5602" s="351"/>
      <c r="C5602" s="351"/>
      <c r="D5602" s="351"/>
      <c r="E5602" s="351"/>
      <c r="F5602" s="351"/>
      <c r="G5602" s="351"/>
      <c r="H5602" s="351"/>
      <c r="I5602" s="351"/>
    </row>
    <row r="5603" spans="2:9" x14ac:dyDescent="0.25">
      <c r="B5603" s="351"/>
      <c r="C5603" s="351"/>
      <c r="D5603" s="351"/>
      <c r="E5603" s="351"/>
      <c r="F5603" s="351"/>
      <c r="G5603" s="351"/>
      <c r="H5603" s="351"/>
      <c r="I5603" s="351"/>
    </row>
    <row r="5604" spans="2:9" x14ac:dyDescent="0.25">
      <c r="B5604" s="351"/>
      <c r="C5604" s="351"/>
      <c r="D5604" s="351"/>
      <c r="E5604" s="351"/>
      <c r="F5604" s="351"/>
      <c r="G5604" s="351"/>
      <c r="H5604" s="351"/>
      <c r="I5604" s="351"/>
    </row>
    <row r="5605" spans="2:9" x14ac:dyDescent="0.25">
      <c r="B5605" s="351"/>
      <c r="C5605" s="351"/>
      <c r="D5605" s="351"/>
      <c r="E5605" s="351"/>
      <c r="F5605" s="351"/>
      <c r="G5605" s="351"/>
      <c r="H5605" s="351"/>
      <c r="I5605" s="351"/>
    </row>
    <row r="5606" spans="2:9" x14ac:dyDescent="0.25">
      <c r="B5606" s="351"/>
      <c r="C5606" s="351"/>
      <c r="D5606" s="351"/>
      <c r="E5606" s="351"/>
      <c r="F5606" s="351"/>
      <c r="G5606" s="351"/>
      <c r="H5606" s="351"/>
      <c r="I5606" s="351"/>
    </row>
    <row r="5607" spans="2:9" x14ac:dyDescent="0.25">
      <c r="B5607" s="351"/>
      <c r="C5607" s="351"/>
      <c r="D5607" s="351"/>
      <c r="E5607" s="351"/>
      <c r="F5607" s="351"/>
      <c r="G5607" s="351"/>
      <c r="H5607" s="351"/>
      <c r="I5607" s="351"/>
    </row>
    <row r="5608" spans="2:9" x14ac:dyDescent="0.25">
      <c r="B5608" s="351"/>
      <c r="C5608" s="351"/>
      <c r="D5608" s="351"/>
      <c r="E5608" s="351"/>
      <c r="F5608" s="351"/>
      <c r="G5608" s="351"/>
      <c r="H5608" s="351"/>
      <c r="I5608" s="351"/>
    </row>
    <row r="5609" spans="2:9" x14ac:dyDescent="0.25">
      <c r="B5609" s="351"/>
      <c r="C5609" s="351"/>
      <c r="D5609" s="351"/>
      <c r="E5609" s="351"/>
      <c r="F5609" s="351"/>
      <c r="G5609" s="351"/>
      <c r="H5609" s="351"/>
      <c r="I5609" s="351"/>
    </row>
    <row r="5610" spans="2:9" x14ac:dyDescent="0.25">
      <c r="B5610" s="351"/>
      <c r="C5610" s="351"/>
      <c r="D5610" s="351"/>
      <c r="E5610" s="351"/>
      <c r="F5610" s="351"/>
      <c r="G5610" s="351"/>
      <c r="H5610" s="351"/>
      <c r="I5610" s="351"/>
    </row>
    <row r="5611" spans="2:9" x14ac:dyDescent="0.25">
      <c r="B5611" s="351"/>
      <c r="C5611" s="351"/>
      <c r="D5611" s="351"/>
      <c r="E5611" s="351"/>
      <c r="F5611" s="351"/>
      <c r="G5611" s="351"/>
      <c r="H5611" s="351"/>
      <c r="I5611" s="351"/>
    </row>
    <row r="5612" spans="2:9" x14ac:dyDescent="0.25">
      <c r="B5612" s="351"/>
      <c r="C5612" s="351"/>
      <c r="D5612" s="351"/>
      <c r="E5612" s="351"/>
      <c r="F5612" s="351"/>
      <c r="G5612" s="351"/>
      <c r="H5612" s="351"/>
      <c r="I5612" s="351"/>
    </row>
    <row r="5613" spans="2:9" x14ac:dyDescent="0.25">
      <c r="B5613" s="351"/>
      <c r="C5613" s="351"/>
      <c r="D5613" s="351"/>
      <c r="E5613" s="351"/>
      <c r="F5613" s="351"/>
      <c r="G5613" s="351"/>
      <c r="H5613" s="351"/>
      <c r="I5613" s="351"/>
    </row>
    <row r="5614" spans="2:9" x14ac:dyDescent="0.25">
      <c r="B5614" s="351"/>
      <c r="C5614" s="351"/>
      <c r="D5614" s="351"/>
      <c r="E5614" s="351"/>
      <c r="F5614" s="351"/>
      <c r="G5614" s="351"/>
      <c r="H5614" s="351"/>
      <c r="I5614" s="351"/>
    </row>
    <row r="5615" spans="2:9" x14ac:dyDescent="0.25">
      <c r="B5615" s="351"/>
      <c r="C5615" s="351"/>
      <c r="D5615" s="351"/>
      <c r="E5615" s="351"/>
      <c r="F5615" s="351"/>
      <c r="G5615" s="351"/>
      <c r="H5615" s="351"/>
      <c r="I5615" s="351"/>
    </row>
    <row r="5616" spans="2:9" x14ac:dyDescent="0.25">
      <c r="B5616" s="351"/>
      <c r="C5616" s="351"/>
      <c r="D5616" s="351"/>
      <c r="E5616" s="351"/>
      <c r="F5616" s="351"/>
      <c r="G5616" s="351"/>
      <c r="H5616" s="351"/>
      <c r="I5616" s="351"/>
    </row>
    <row r="5617" spans="2:9" x14ac:dyDescent="0.25">
      <c r="B5617" s="351"/>
      <c r="C5617" s="351"/>
      <c r="D5617" s="351"/>
      <c r="E5617" s="351"/>
      <c r="F5617" s="351"/>
      <c r="G5617" s="351"/>
      <c r="H5617" s="351"/>
      <c r="I5617" s="351"/>
    </row>
    <row r="5618" spans="2:9" x14ac:dyDescent="0.25">
      <c r="B5618" s="351"/>
      <c r="C5618" s="351"/>
      <c r="D5618" s="351"/>
      <c r="E5618" s="351"/>
      <c r="F5618" s="351"/>
      <c r="G5618" s="351"/>
      <c r="H5618" s="351"/>
      <c r="I5618" s="351"/>
    </row>
    <row r="5619" spans="2:9" x14ac:dyDescent="0.25">
      <c r="B5619" s="351"/>
      <c r="C5619" s="351"/>
      <c r="D5619" s="351"/>
      <c r="E5619" s="351"/>
      <c r="F5619" s="351"/>
      <c r="G5619" s="351"/>
      <c r="H5619" s="351"/>
      <c r="I5619" s="351"/>
    </row>
    <row r="5620" spans="2:9" x14ac:dyDescent="0.25">
      <c r="B5620" s="351"/>
      <c r="C5620" s="351"/>
      <c r="D5620" s="351"/>
      <c r="E5620" s="351"/>
      <c r="F5620" s="351"/>
      <c r="G5620" s="351"/>
      <c r="H5620" s="351"/>
      <c r="I5620" s="351"/>
    </row>
    <row r="5621" spans="2:9" x14ac:dyDescent="0.25">
      <c r="B5621" s="351"/>
      <c r="C5621" s="351"/>
      <c r="D5621" s="351"/>
      <c r="E5621" s="351"/>
      <c r="F5621" s="351"/>
      <c r="G5621" s="351"/>
      <c r="H5621" s="351"/>
      <c r="I5621" s="351"/>
    </row>
    <row r="5622" spans="2:9" x14ac:dyDescent="0.25">
      <c r="B5622" s="351"/>
      <c r="C5622" s="351"/>
      <c r="D5622" s="351"/>
      <c r="E5622" s="351"/>
      <c r="F5622" s="351"/>
      <c r="G5622" s="351"/>
      <c r="H5622" s="351"/>
      <c r="I5622" s="351"/>
    </row>
    <row r="5623" spans="2:9" x14ac:dyDescent="0.25">
      <c r="B5623" s="351"/>
      <c r="C5623" s="351"/>
      <c r="D5623" s="351"/>
      <c r="E5623" s="351"/>
      <c r="F5623" s="351"/>
      <c r="G5623" s="351"/>
      <c r="H5623" s="351"/>
      <c r="I5623" s="351"/>
    </row>
    <row r="5624" spans="2:9" x14ac:dyDescent="0.25">
      <c r="B5624" s="351"/>
      <c r="C5624" s="351"/>
      <c r="D5624" s="351"/>
      <c r="E5624" s="351"/>
      <c r="F5624" s="351"/>
      <c r="G5624" s="351"/>
      <c r="H5624" s="351"/>
      <c r="I5624" s="351"/>
    </row>
    <row r="5625" spans="2:9" x14ac:dyDescent="0.25">
      <c r="B5625" s="351"/>
      <c r="C5625" s="351"/>
      <c r="D5625" s="351"/>
      <c r="E5625" s="351"/>
      <c r="F5625" s="351"/>
      <c r="G5625" s="351"/>
      <c r="H5625" s="351"/>
      <c r="I5625" s="351"/>
    </row>
    <row r="5626" spans="2:9" x14ac:dyDescent="0.25">
      <c r="B5626" s="351"/>
      <c r="C5626" s="351"/>
      <c r="D5626" s="351"/>
      <c r="E5626" s="351"/>
      <c r="F5626" s="351"/>
      <c r="G5626" s="351"/>
      <c r="H5626" s="351"/>
      <c r="I5626" s="351"/>
    </row>
    <row r="5627" spans="2:9" x14ac:dyDescent="0.25">
      <c r="B5627" s="351"/>
      <c r="C5627" s="351"/>
      <c r="D5627" s="351"/>
      <c r="E5627" s="351"/>
      <c r="F5627" s="351"/>
      <c r="G5627" s="351"/>
      <c r="H5627" s="351"/>
      <c r="I5627" s="351"/>
    </row>
    <row r="5628" spans="2:9" x14ac:dyDescent="0.25">
      <c r="B5628" s="351"/>
      <c r="C5628" s="351"/>
      <c r="D5628" s="351"/>
      <c r="E5628" s="351"/>
      <c r="F5628" s="351"/>
      <c r="G5628" s="351"/>
      <c r="H5628" s="351"/>
      <c r="I5628" s="351"/>
    </row>
    <row r="5629" spans="2:9" x14ac:dyDescent="0.25">
      <c r="B5629" s="351"/>
      <c r="C5629" s="351"/>
      <c r="D5629" s="351"/>
      <c r="E5629" s="351"/>
      <c r="F5629" s="351"/>
      <c r="G5629" s="351"/>
      <c r="H5629" s="351"/>
      <c r="I5629" s="351"/>
    </row>
    <row r="5630" spans="2:9" x14ac:dyDescent="0.25">
      <c r="B5630" s="351"/>
      <c r="C5630" s="351"/>
      <c r="D5630" s="351"/>
      <c r="E5630" s="351"/>
      <c r="F5630" s="351"/>
      <c r="G5630" s="351"/>
      <c r="H5630" s="351"/>
      <c r="I5630" s="351"/>
    </row>
    <row r="5631" spans="2:9" x14ac:dyDescent="0.25">
      <c r="B5631" s="351"/>
      <c r="C5631" s="351"/>
      <c r="D5631" s="351"/>
      <c r="E5631" s="351"/>
      <c r="F5631" s="351"/>
      <c r="G5631" s="351"/>
      <c r="H5631" s="351"/>
      <c r="I5631" s="351"/>
    </row>
    <row r="5632" spans="2:9" x14ac:dyDescent="0.25">
      <c r="B5632" s="351"/>
      <c r="C5632" s="351"/>
      <c r="D5632" s="351"/>
      <c r="E5632" s="351"/>
      <c r="F5632" s="351"/>
      <c r="G5632" s="351"/>
      <c r="H5632" s="351"/>
      <c r="I5632" s="351"/>
    </row>
    <row r="5633" spans="2:9" x14ac:dyDescent="0.25">
      <c r="B5633" s="351"/>
      <c r="C5633" s="351"/>
      <c r="D5633" s="351"/>
      <c r="E5633" s="351"/>
      <c r="F5633" s="351"/>
      <c r="G5633" s="351"/>
      <c r="H5633" s="351"/>
      <c r="I5633" s="351"/>
    </row>
    <row r="5634" spans="2:9" x14ac:dyDescent="0.25">
      <c r="B5634" s="351"/>
      <c r="C5634" s="351"/>
      <c r="D5634" s="351"/>
      <c r="E5634" s="351"/>
      <c r="F5634" s="351"/>
      <c r="G5634" s="351"/>
      <c r="H5634" s="351"/>
      <c r="I5634" s="351"/>
    </row>
    <row r="5635" spans="2:9" x14ac:dyDescent="0.25">
      <c r="B5635" s="351"/>
      <c r="C5635" s="351"/>
      <c r="D5635" s="351"/>
      <c r="E5635" s="351"/>
      <c r="F5635" s="351"/>
      <c r="G5635" s="351"/>
      <c r="H5635" s="351"/>
      <c r="I5635" s="351"/>
    </row>
    <row r="5636" spans="2:9" x14ac:dyDescent="0.25">
      <c r="B5636" s="351"/>
      <c r="C5636" s="351"/>
      <c r="D5636" s="351"/>
      <c r="E5636" s="351"/>
      <c r="F5636" s="351"/>
      <c r="G5636" s="351"/>
      <c r="H5636" s="351"/>
      <c r="I5636" s="351"/>
    </row>
    <row r="5637" spans="2:9" x14ac:dyDescent="0.25">
      <c r="B5637" s="351"/>
      <c r="C5637" s="351"/>
      <c r="D5637" s="351"/>
      <c r="E5637" s="351"/>
      <c r="F5637" s="351"/>
      <c r="G5637" s="351"/>
      <c r="H5637" s="351"/>
      <c r="I5637" s="351"/>
    </row>
    <row r="5638" spans="2:9" x14ac:dyDescent="0.25">
      <c r="B5638" s="351"/>
      <c r="C5638" s="351"/>
      <c r="D5638" s="351"/>
      <c r="E5638" s="351"/>
      <c r="F5638" s="351"/>
      <c r="G5638" s="351"/>
      <c r="H5638" s="351"/>
      <c r="I5638" s="351"/>
    </row>
    <row r="5639" spans="2:9" x14ac:dyDescent="0.25">
      <c r="B5639" s="351"/>
      <c r="C5639" s="351"/>
      <c r="D5639" s="351"/>
      <c r="E5639" s="351"/>
      <c r="F5639" s="351"/>
      <c r="G5639" s="351"/>
      <c r="H5639" s="351"/>
      <c r="I5639" s="351"/>
    </row>
    <row r="5640" spans="2:9" x14ac:dyDescent="0.25">
      <c r="B5640" s="351"/>
      <c r="C5640" s="351"/>
      <c r="D5640" s="351"/>
      <c r="E5640" s="351"/>
      <c r="F5640" s="351"/>
      <c r="G5640" s="351"/>
      <c r="H5640" s="351"/>
      <c r="I5640" s="351"/>
    </row>
    <row r="5641" spans="2:9" x14ac:dyDescent="0.25">
      <c r="B5641" s="351"/>
      <c r="C5641" s="351"/>
      <c r="D5641" s="351"/>
      <c r="E5641" s="351"/>
      <c r="F5641" s="351"/>
      <c r="G5641" s="351"/>
      <c r="H5641" s="351"/>
      <c r="I5641" s="351"/>
    </row>
    <row r="5642" spans="2:9" x14ac:dyDescent="0.25">
      <c r="B5642" s="351"/>
      <c r="C5642" s="351"/>
      <c r="D5642" s="351"/>
      <c r="E5642" s="351"/>
      <c r="F5642" s="351"/>
      <c r="G5642" s="351"/>
      <c r="H5642" s="351"/>
      <c r="I5642" s="351"/>
    </row>
    <row r="5643" spans="2:9" x14ac:dyDescent="0.25">
      <c r="B5643" s="351"/>
      <c r="C5643" s="351"/>
      <c r="D5643" s="351"/>
      <c r="E5643" s="351"/>
      <c r="F5643" s="351"/>
      <c r="G5643" s="351"/>
      <c r="H5643" s="351"/>
      <c r="I5643" s="351"/>
    </row>
    <row r="5644" spans="2:9" x14ac:dyDescent="0.25">
      <c r="B5644" s="351"/>
      <c r="C5644" s="351"/>
      <c r="D5644" s="351"/>
      <c r="E5644" s="351"/>
      <c r="F5644" s="351"/>
      <c r="G5644" s="351"/>
      <c r="H5644" s="351"/>
      <c r="I5644" s="351"/>
    </row>
    <row r="5645" spans="2:9" x14ac:dyDescent="0.25">
      <c r="B5645" s="351"/>
      <c r="C5645" s="351"/>
      <c r="D5645" s="351"/>
      <c r="E5645" s="351"/>
      <c r="F5645" s="351"/>
      <c r="G5645" s="351"/>
      <c r="H5645" s="351"/>
      <c r="I5645" s="351"/>
    </row>
    <row r="5646" spans="2:9" x14ac:dyDescent="0.25">
      <c r="B5646" s="351"/>
      <c r="C5646" s="351"/>
      <c r="D5646" s="351"/>
      <c r="E5646" s="351"/>
      <c r="F5646" s="351"/>
      <c r="G5646" s="351"/>
      <c r="H5646" s="351"/>
      <c r="I5646" s="351"/>
    </row>
    <row r="5647" spans="2:9" x14ac:dyDescent="0.25">
      <c r="B5647" s="351"/>
      <c r="C5647" s="351"/>
      <c r="D5647" s="351"/>
      <c r="E5647" s="351"/>
      <c r="F5647" s="351"/>
      <c r="G5647" s="351"/>
      <c r="H5647" s="351"/>
      <c r="I5647" s="351"/>
    </row>
    <row r="5648" spans="2:9" x14ac:dyDescent="0.25">
      <c r="B5648" s="351"/>
      <c r="C5648" s="351"/>
      <c r="D5648" s="351"/>
      <c r="E5648" s="351"/>
      <c r="F5648" s="351"/>
      <c r="G5648" s="351"/>
      <c r="H5648" s="351"/>
      <c r="I5648" s="351"/>
    </row>
    <row r="5649" spans="2:9" x14ac:dyDescent="0.25">
      <c r="B5649" s="351"/>
      <c r="C5649" s="351"/>
      <c r="D5649" s="351"/>
      <c r="E5649" s="351"/>
      <c r="F5649" s="351"/>
      <c r="G5649" s="351"/>
      <c r="H5649" s="351"/>
      <c r="I5649" s="351"/>
    </row>
    <row r="5650" spans="2:9" x14ac:dyDescent="0.25">
      <c r="B5650" s="351"/>
      <c r="C5650" s="351"/>
      <c r="D5650" s="351"/>
      <c r="E5650" s="351"/>
      <c r="F5650" s="351"/>
      <c r="G5650" s="351"/>
      <c r="H5650" s="351"/>
      <c r="I5650" s="351"/>
    </row>
    <row r="5651" spans="2:9" x14ac:dyDescent="0.25">
      <c r="B5651" s="351"/>
      <c r="C5651" s="351"/>
      <c r="D5651" s="351"/>
      <c r="E5651" s="351"/>
      <c r="F5651" s="351"/>
      <c r="G5651" s="351"/>
      <c r="H5651" s="351"/>
      <c r="I5651" s="351"/>
    </row>
    <row r="5652" spans="2:9" x14ac:dyDescent="0.25">
      <c r="B5652" s="351"/>
      <c r="C5652" s="351"/>
      <c r="D5652" s="351"/>
      <c r="E5652" s="351"/>
      <c r="F5652" s="351"/>
      <c r="G5652" s="351"/>
      <c r="H5652" s="351"/>
      <c r="I5652" s="351"/>
    </row>
    <row r="5653" spans="2:9" x14ac:dyDescent="0.25">
      <c r="B5653" s="351"/>
      <c r="C5653" s="351"/>
      <c r="D5653" s="351"/>
      <c r="E5653" s="351"/>
      <c r="F5653" s="351"/>
      <c r="G5653" s="351"/>
      <c r="H5653" s="351"/>
      <c r="I5653" s="351"/>
    </row>
    <row r="5654" spans="2:9" x14ac:dyDescent="0.25">
      <c r="B5654" s="351"/>
      <c r="C5654" s="351"/>
      <c r="D5654" s="351"/>
      <c r="E5654" s="351"/>
      <c r="F5654" s="351"/>
      <c r="G5654" s="351"/>
      <c r="H5654" s="351"/>
      <c r="I5654" s="351"/>
    </row>
    <row r="5655" spans="2:9" x14ac:dyDescent="0.25">
      <c r="B5655" s="351"/>
      <c r="C5655" s="351"/>
      <c r="D5655" s="351"/>
      <c r="E5655" s="351"/>
      <c r="F5655" s="351"/>
      <c r="G5655" s="351"/>
      <c r="H5655" s="351"/>
      <c r="I5655" s="351"/>
    </row>
    <row r="5656" spans="2:9" x14ac:dyDescent="0.25">
      <c r="B5656" s="351"/>
      <c r="C5656" s="351"/>
      <c r="D5656" s="351"/>
      <c r="E5656" s="351"/>
      <c r="F5656" s="351"/>
      <c r="G5656" s="351"/>
      <c r="H5656" s="351"/>
      <c r="I5656" s="351"/>
    </row>
    <row r="5657" spans="2:9" x14ac:dyDescent="0.25">
      <c r="B5657" s="351"/>
      <c r="C5657" s="351"/>
      <c r="D5657" s="351"/>
      <c r="E5657" s="351"/>
      <c r="F5657" s="351"/>
      <c r="G5657" s="351"/>
      <c r="H5657" s="351"/>
      <c r="I5657" s="351"/>
    </row>
    <row r="5658" spans="2:9" x14ac:dyDescent="0.25">
      <c r="B5658" s="351"/>
      <c r="C5658" s="351"/>
      <c r="D5658" s="351"/>
      <c r="E5658" s="351"/>
      <c r="F5658" s="351"/>
      <c r="G5658" s="351"/>
      <c r="H5658" s="351"/>
      <c r="I5658" s="351"/>
    </row>
    <row r="5659" spans="2:9" x14ac:dyDescent="0.25">
      <c r="B5659" s="351"/>
      <c r="C5659" s="351"/>
      <c r="D5659" s="351"/>
      <c r="E5659" s="351"/>
      <c r="F5659" s="351"/>
      <c r="G5659" s="351"/>
      <c r="H5659" s="351"/>
      <c r="I5659" s="351"/>
    </row>
    <row r="5660" spans="2:9" x14ac:dyDescent="0.25">
      <c r="B5660" s="351"/>
      <c r="C5660" s="351"/>
      <c r="D5660" s="351"/>
      <c r="E5660" s="351"/>
      <c r="F5660" s="351"/>
      <c r="G5660" s="351"/>
      <c r="H5660" s="351"/>
      <c r="I5660" s="351"/>
    </row>
    <row r="5661" spans="2:9" x14ac:dyDescent="0.25">
      <c r="B5661" s="351"/>
      <c r="C5661" s="351"/>
      <c r="D5661" s="351"/>
      <c r="E5661" s="351"/>
      <c r="F5661" s="351"/>
      <c r="G5661" s="351"/>
      <c r="H5661" s="351"/>
      <c r="I5661" s="351"/>
    </row>
    <row r="5662" spans="2:9" x14ac:dyDescent="0.25">
      <c r="B5662" s="351"/>
      <c r="C5662" s="351"/>
      <c r="D5662" s="351"/>
      <c r="E5662" s="351"/>
      <c r="F5662" s="351"/>
      <c r="G5662" s="351"/>
      <c r="H5662" s="351"/>
      <c r="I5662" s="351"/>
    </row>
    <row r="5663" spans="2:9" x14ac:dyDescent="0.25">
      <c r="B5663" s="351"/>
      <c r="C5663" s="351"/>
      <c r="D5663" s="351"/>
      <c r="E5663" s="351"/>
      <c r="F5663" s="351"/>
      <c r="G5663" s="351"/>
      <c r="H5663" s="351"/>
      <c r="I5663" s="351"/>
    </row>
    <row r="5664" spans="2:9" x14ac:dyDescent="0.25">
      <c r="B5664" s="351"/>
      <c r="C5664" s="351"/>
      <c r="D5664" s="351"/>
      <c r="E5664" s="351"/>
      <c r="F5664" s="351"/>
      <c r="G5664" s="351"/>
      <c r="H5664" s="351"/>
      <c r="I5664" s="351"/>
    </row>
    <row r="5665" spans="2:9" x14ac:dyDescent="0.25">
      <c r="B5665" s="351"/>
      <c r="C5665" s="351"/>
      <c r="D5665" s="351"/>
      <c r="E5665" s="351"/>
      <c r="F5665" s="351"/>
      <c r="G5665" s="351"/>
      <c r="H5665" s="351"/>
      <c r="I5665" s="351"/>
    </row>
    <row r="5666" spans="2:9" x14ac:dyDescent="0.25">
      <c r="B5666" s="351"/>
      <c r="C5666" s="351"/>
      <c r="D5666" s="351"/>
      <c r="E5666" s="351"/>
      <c r="F5666" s="351"/>
      <c r="G5666" s="351"/>
      <c r="H5666" s="351"/>
      <c r="I5666" s="351"/>
    </row>
    <row r="5667" spans="2:9" x14ac:dyDescent="0.25">
      <c r="B5667" s="351"/>
      <c r="C5667" s="351"/>
      <c r="D5667" s="351"/>
      <c r="E5667" s="351"/>
      <c r="F5667" s="351"/>
      <c r="G5667" s="351"/>
      <c r="H5667" s="351"/>
      <c r="I5667" s="351"/>
    </row>
    <row r="5668" spans="2:9" x14ac:dyDescent="0.25">
      <c r="B5668" s="351"/>
      <c r="C5668" s="351"/>
      <c r="D5668" s="351"/>
      <c r="E5668" s="351"/>
      <c r="F5668" s="351"/>
      <c r="G5668" s="351"/>
      <c r="H5668" s="351"/>
      <c r="I5668" s="351"/>
    </row>
    <row r="5669" spans="2:9" x14ac:dyDescent="0.25">
      <c r="B5669" s="351"/>
      <c r="C5669" s="351"/>
      <c r="D5669" s="351"/>
      <c r="E5669" s="351"/>
      <c r="F5669" s="351"/>
      <c r="G5669" s="351"/>
      <c r="H5669" s="351"/>
      <c r="I5669" s="351"/>
    </row>
    <row r="5670" spans="2:9" x14ac:dyDescent="0.25">
      <c r="B5670" s="351"/>
      <c r="C5670" s="351"/>
      <c r="D5670" s="351"/>
      <c r="E5670" s="351"/>
      <c r="F5670" s="351"/>
      <c r="G5670" s="351"/>
      <c r="H5670" s="351"/>
      <c r="I5670" s="351"/>
    </row>
    <row r="5671" spans="2:9" x14ac:dyDescent="0.25">
      <c r="B5671" s="351"/>
      <c r="C5671" s="351"/>
      <c r="D5671" s="351"/>
      <c r="E5671" s="351"/>
      <c r="F5671" s="351"/>
      <c r="G5671" s="351"/>
      <c r="H5671" s="351"/>
      <c r="I5671" s="351"/>
    </row>
    <row r="5672" spans="2:9" x14ac:dyDescent="0.25">
      <c r="B5672" s="351"/>
      <c r="C5672" s="351"/>
      <c r="D5672" s="351"/>
      <c r="E5672" s="351"/>
      <c r="F5672" s="351"/>
      <c r="G5672" s="351"/>
      <c r="H5672" s="351"/>
      <c r="I5672" s="351"/>
    </row>
    <row r="5673" spans="2:9" x14ac:dyDescent="0.25">
      <c r="B5673" s="351"/>
      <c r="C5673" s="351"/>
      <c r="D5673" s="351"/>
      <c r="E5673" s="351"/>
      <c r="F5673" s="351"/>
      <c r="G5673" s="351"/>
      <c r="H5673" s="351"/>
      <c r="I5673" s="351"/>
    </row>
    <row r="5674" spans="2:9" x14ac:dyDescent="0.25">
      <c r="B5674" s="351"/>
      <c r="C5674" s="351"/>
      <c r="D5674" s="351"/>
      <c r="E5674" s="351"/>
      <c r="F5674" s="351"/>
      <c r="G5674" s="351"/>
      <c r="H5674" s="351"/>
      <c r="I5674" s="351"/>
    </row>
    <row r="5675" spans="2:9" x14ac:dyDescent="0.25">
      <c r="B5675" s="351"/>
      <c r="C5675" s="351"/>
      <c r="D5675" s="351"/>
      <c r="E5675" s="351"/>
      <c r="F5675" s="351"/>
      <c r="G5675" s="351"/>
      <c r="H5675" s="351"/>
      <c r="I5675" s="351"/>
    </row>
    <row r="5676" spans="2:9" x14ac:dyDescent="0.25">
      <c r="B5676" s="351"/>
      <c r="C5676" s="351"/>
      <c r="D5676" s="351"/>
      <c r="E5676" s="351"/>
      <c r="F5676" s="351"/>
      <c r="G5676" s="351"/>
      <c r="H5676" s="351"/>
      <c r="I5676" s="351"/>
    </row>
    <row r="5677" spans="2:9" x14ac:dyDescent="0.25">
      <c r="B5677" s="351"/>
      <c r="C5677" s="351"/>
      <c r="D5677" s="351"/>
      <c r="E5677" s="351"/>
      <c r="F5677" s="351"/>
      <c r="G5677" s="351"/>
      <c r="H5677" s="351"/>
      <c r="I5677" s="351"/>
    </row>
    <row r="5678" spans="2:9" x14ac:dyDescent="0.25">
      <c r="B5678" s="351"/>
      <c r="C5678" s="351"/>
      <c r="D5678" s="351"/>
      <c r="E5678" s="351"/>
      <c r="F5678" s="351"/>
      <c r="G5678" s="351"/>
      <c r="H5678" s="351"/>
      <c r="I5678" s="351"/>
    </row>
    <row r="5679" spans="2:9" x14ac:dyDescent="0.25">
      <c r="B5679" s="351"/>
      <c r="C5679" s="351"/>
      <c r="D5679" s="351"/>
      <c r="E5679" s="351"/>
      <c r="F5679" s="351"/>
      <c r="G5679" s="351"/>
      <c r="H5679" s="351"/>
      <c r="I5679" s="351"/>
    </row>
    <row r="5680" spans="2:9" x14ac:dyDescent="0.25">
      <c r="B5680" s="351"/>
      <c r="C5680" s="351"/>
      <c r="D5680" s="351"/>
      <c r="E5680" s="351"/>
      <c r="F5680" s="351"/>
      <c r="G5680" s="351"/>
      <c r="H5680" s="351"/>
      <c r="I5680" s="351"/>
    </row>
    <row r="5681" spans="2:9" x14ac:dyDescent="0.25">
      <c r="B5681" s="351"/>
      <c r="C5681" s="351"/>
      <c r="D5681" s="351"/>
      <c r="E5681" s="351"/>
      <c r="F5681" s="351"/>
      <c r="G5681" s="351"/>
      <c r="H5681" s="351"/>
      <c r="I5681" s="351"/>
    </row>
    <row r="5682" spans="2:9" x14ac:dyDescent="0.25">
      <c r="B5682" s="351"/>
      <c r="C5682" s="351"/>
      <c r="D5682" s="351"/>
      <c r="E5682" s="351"/>
      <c r="F5682" s="351"/>
      <c r="G5682" s="351"/>
      <c r="H5682" s="351"/>
      <c r="I5682" s="351"/>
    </row>
    <row r="5683" spans="2:9" x14ac:dyDescent="0.25">
      <c r="B5683" s="351"/>
      <c r="C5683" s="351"/>
      <c r="D5683" s="351"/>
      <c r="E5683" s="351"/>
      <c r="F5683" s="351"/>
      <c r="G5683" s="351"/>
      <c r="H5683" s="351"/>
      <c r="I5683" s="351"/>
    </row>
    <row r="5684" spans="2:9" x14ac:dyDescent="0.25">
      <c r="B5684" s="351"/>
      <c r="C5684" s="351"/>
      <c r="D5684" s="351"/>
      <c r="E5684" s="351"/>
      <c r="F5684" s="351"/>
      <c r="G5684" s="351"/>
      <c r="H5684" s="351"/>
      <c r="I5684" s="351"/>
    </row>
    <row r="5685" spans="2:9" x14ac:dyDescent="0.25">
      <c r="B5685" s="351"/>
      <c r="C5685" s="351"/>
      <c r="D5685" s="351"/>
      <c r="E5685" s="351"/>
      <c r="F5685" s="351"/>
      <c r="G5685" s="351"/>
      <c r="H5685" s="351"/>
      <c r="I5685" s="351"/>
    </row>
    <row r="5686" spans="2:9" x14ac:dyDescent="0.25">
      <c r="B5686" s="351"/>
      <c r="C5686" s="351"/>
      <c r="D5686" s="351"/>
      <c r="E5686" s="351"/>
      <c r="F5686" s="351"/>
      <c r="G5686" s="351"/>
      <c r="H5686" s="351"/>
      <c r="I5686" s="351"/>
    </row>
    <row r="5687" spans="2:9" x14ac:dyDescent="0.25">
      <c r="B5687" s="351"/>
      <c r="C5687" s="351"/>
      <c r="D5687" s="351"/>
      <c r="E5687" s="351"/>
      <c r="F5687" s="351"/>
      <c r="G5687" s="351"/>
      <c r="H5687" s="351"/>
      <c r="I5687" s="351"/>
    </row>
    <row r="5688" spans="2:9" x14ac:dyDescent="0.25">
      <c r="B5688" s="351"/>
      <c r="C5688" s="351"/>
      <c r="D5688" s="351"/>
      <c r="E5688" s="351"/>
      <c r="F5688" s="351"/>
      <c r="G5688" s="351"/>
      <c r="H5688" s="351"/>
      <c r="I5688" s="351"/>
    </row>
    <row r="5689" spans="2:9" x14ac:dyDescent="0.25">
      <c r="B5689" s="351"/>
      <c r="C5689" s="351"/>
      <c r="D5689" s="351"/>
      <c r="E5689" s="351"/>
      <c r="F5689" s="351"/>
      <c r="G5689" s="351"/>
      <c r="H5689" s="351"/>
      <c r="I5689" s="351"/>
    </row>
    <row r="5690" spans="2:9" x14ac:dyDescent="0.25">
      <c r="B5690" s="351"/>
      <c r="C5690" s="351"/>
      <c r="D5690" s="351"/>
      <c r="E5690" s="351"/>
      <c r="F5690" s="351"/>
      <c r="G5690" s="351"/>
      <c r="H5690" s="351"/>
      <c r="I5690" s="351"/>
    </row>
    <row r="5691" spans="2:9" x14ac:dyDescent="0.25">
      <c r="B5691" s="351"/>
      <c r="C5691" s="351"/>
      <c r="D5691" s="351"/>
      <c r="E5691" s="351"/>
      <c r="F5691" s="351"/>
      <c r="G5691" s="351"/>
      <c r="H5691" s="351"/>
      <c r="I5691" s="351"/>
    </row>
    <row r="5692" spans="2:9" x14ac:dyDescent="0.25">
      <c r="B5692" s="351"/>
      <c r="C5692" s="351"/>
      <c r="D5692" s="351"/>
      <c r="E5692" s="351"/>
      <c r="F5692" s="351"/>
      <c r="G5692" s="351"/>
      <c r="H5692" s="351"/>
      <c r="I5692" s="351"/>
    </row>
    <row r="5693" spans="2:9" x14ac:dyDescent="0.25">
      <c r="B5693" s="351"/>
      <c r="C5693" s="351"/>
      <c r="D5693" s="351"/>
      <c r="E5693" s="351"/>
      <c r="F5693" s="351"/>
      <c r="G5693" s="351"/>
      <c r="H5693" s="351"/>
      <c r="I5693" s="351"/>
    </row>
    <row r="5694" spans="2:9" x14ac:dyDescent="0.25">
      <c r="B5694" s="351"/>
      <c r="C5694" s="351"/>
      <c r="D5694" s="351"/>
      <c r="E5694" s="351"/>
      <c r="F5694" s="351"/>
      <c r="G5694" s="351"/>
      <c r="H5694" s="351"/>
      <c r="I5694" s="351"/>
    </row>
    <row r="5695" spans="2:9" x14ac:dyDescent="0.25">
      <c r="B5695" s="351"/>
      <c r="C5695" s="351"/>
      <c r="D5695" s="351"/>
      <c r="E5695" s="351"/>
      <c r="F5695" s="351"/>
      <c r="G5695" s="351"/>
      <c r="H5695" s="351"/>
      <c r="I5695" s="351"/>
    </row>
    <row r="5696" spans="2:9" x14ac:dyDescent="0.25">
      <c r="B5696" s="351"/>
      <c r="C5696" s="351"/>
      <c r="D5696" s="351"/>
      <c r="E5696" s="351"/>
      <c r="F5696" s="351"/>
      <c r="G5696" s="351"/>
      <c r="H5696" s="351"/>
      <c r="I5696" s="351"/>
    </row>
    <row r="5697" spans="2:9" x14ac:dyDescent="0.25">
      <c r="B5697" s="351"/>
      <c r="C5697" s="351"/>
      <c r="D5697" s="351"/>
      <c r="E5697" s="351"/>
      <c r="F5697" s="351"/>
      <c r="G5697" s="351"/>
      <c r="H5697" s="351"/>
      <c r="I5697" s="351"/>
    </row>
    <row r="5698" spans="2:9" x14ac:dyDescent="0.25">
      <c r="B5698" s="351"/>
      <c r="C5698" s="351"/>
      <c r="D5698" s="351"/>
      <c r="E5698" s="351"/>
      <c r="F5698" s="351"/>
      <c r="G5698" s="351"/>
      <c r="H5698" s="351"/>
      <c r="I5698" s="351"/>
    </row>
    <row r="5699" spans="2:9" x14ac:dyDescent="0.25">
      <c r="B5699" s="351"/>
      <c r="C5699" s="351"/>
      <c r="D5699" s="351"/>
      <c r="E5699" s="351"/>
      <c r="F5699" s="351"/>
      <c r="G5699" s="351"/>
      <c r="H5699" s="351"/>
      <c r="I5699" s="351"/>
    </row>
    <row r="5700" spans="2:9" x14ac:dyDescent="0.25">
      <c r="B5700" s="351"/>
      <c r="C5700" s="351"/>
      <c r="D5700" s="351"/>
      <c r="E5700" s="351"/>
      <c r="F5700" s="351"/>
      <c r="G5700" s="351"/>
      <c r="H5700" s="351"/>
      <c r="I5700" s="351"/>
    </row>
    <row r="5701" spans="2:9" x14ac:dyDescent="0.25">
      <c r="B5701" s="351"/>
      <c r="C5701" s="351"/>
      <c r="D5701" s="351"/>
      <c r="E5701" s="351"/>
      <c r="F5701" s="351"/>
      <c r="G5701" s="351"/>
      <c r="H5701" s="351"/>
      <c r="I5701" s="351"/>
    </row>
    <row r="5702" spans="2:9" x14ac:dyDescent="0.25">
      <c r="B5702" s="351"/>
      <c r="C5702" s="351"/>
      <c r="D5702" s="351"/>
      <c r="E5702" s="351"/>
      <c r="F5702" s="351"/>
      <c r="G5702" s="351"/>
      <c r="H5702" s="351"/>
      <c r="I5702" s="351"/>
    </row>
    <row r="5703" spans="2:9" x14ac:dyDescent="0.25">
      <c r="B5703" s="351"/>
      <c r="C5703" s="351"/>
      <c r="D5703" s="351"/>
      <c r="E5703" s="351"/>
      <c r="F5703" s="351"/>
      <c r="G5703" s="351"/>
      <c r="H5703" s="351"/>
      <c r="I5703" s="351"/>
    </row>
    <row r="5704" spans="2:9" x14ac:dyDescent="0.25">
      <c r="B5704" s="351"/>
      <c r="C5704" s="351"/>
      <c r="D5704" s="351"/>
      <c r="E5704" s="351"/>
      <c r="F5704" s="351"/>
      <c r="G5704" s="351"/>
      <c r="H5704" s="351"/>
      <c r="I5704" s="351"/>
    </row>
    <row r="5705" spans="2:9" x14ac:dyDescent="0.25">
      <c r="B5705" s="351"/>
      <c r="C5705" s="351"/>
      <c r="D5705" s="351"/>
      <c r="E5705" s="351"/>
      <c r="F5705" s="351"/>
      <c r="G5705" s="351"/>
      <c r="H5705" s="351"/>
      <c r="I5705" s="351"/>
    </row>
    <row r="5706" spans="2:9" x14ac:dyDescent="0.25">
      <c r="B5706" s="351"/>
      <c r="C5706" s="351"/>
      <c r="D5706" s="351"/>
      <c r="E5706" s="351"/>
      <c r="F5706" s="351"/>
      <c r="G5706" s="351"/>
      <c r="H5706" s="351"/>
      <c r="I5706" s="351"/>
    </row>
    <row r="5707" spans="2:9" x14ac:dyDescent="0.25">
      <c r="B5707" s="351"/>
      <c r="C5707" s="351"/>
      <c r="D5707" s="351"/>
      <c r="E5707" s="351"/>
      <c r="F5707" s="351"/>
      <c r="G5707" s="351"/>
      <c r="H5707" s="351"/>
      <c r="I5707" s="351"/>
    </row>
    <row r="5708" spans="2:9" x14ac:dyDescent="0.25">
      <c r="B5708" s="351"/>
      <c r="C5708" s="351"/>
      <c r="D5708" s="351"/>
      <c r="E5708" s="351"/>
      <c r="F5708" s="351"/>
      <c r="G5708" s="351"/>
      <c r="H5708" s="351"/>
      <c r="I5708" s="351"/>
    </row>
    <row r="5709" spans="2:9" x14ac:dyDescent="0.25">
      <c r="B5709" s="351"/>
      <c r="C5709" s="351"/>
      <c r="D5709" s="351"/>
      <c r="E5709" s="351"/>
      <c r="F5709" s="351"/>
      <c r="G5709" s="351"/>
      <c r="H5709" s="351"/>
      <c r="I5709" s="351"/>
    </row>
    <row r="5710" spans="2:9" x14ac:dyDescent="0.25">
      <c r="B5710" s="351"/>
      <c r="C5710" s="351"/>
      <c r="D5710" s="351"/>
      <c r="E5710" s="351"/>
      <c r="F5710" s="351"/>
      <c r="G5710" s="351"/>
      <c r="H5710" s="351"/>
      <c r="I5710" s="351"/>
    </row>
    <row r="5711" spans="2:9" x14ac:dyDescent="0.25">
      <c r="B5711" s="351"/>
      <c r="C5711" s="351"/>
      <c r="D5711" s="351"/>
      <c r="E5711" s="351"/>
      <c r="F5711" s="351"/>
      <c r="G5711" s="351"/>
      <c r="H5711" s="351"/>
      <c r="I5711" s="351"/>
    </row>
    <row r="5712" spans="2:9" x14ac:dyDescent="0.25">
      <c r="B5712" s="351"/>
      <c r="C5712" s="351"/>
      <c r="D5712" s="351"/>
      <c r="E5712" s="351"/>
      <c r="F5712" s="351"/>
      <c r="G5712" s="351"/>
      <c r="H5712" s="351"/>
      <c r="I5712" s="351"/>
    </row>
    <row r="5713" spans="2:9" x14ac:dyDescent="0.25">
      <c r="B5713" s="351"/>
      <c r="C5713" s="351"/>
      <c r="D5713" s="351"/>
      <c r="E5713" s="351"/>
      <c r="F5713" s="351"/>
      <c r="G5713" s="351"/>
      <c r="H5713" s="351"/>
      <c r="I5713" s="351"/>
    </row>
    <row r="5714" spans="2:9" x14ac:dyDescent="0.25">
      <c r="B5714" s="351"/>
      <c r="C5714" s="351"/>
      <c r="D5714" s="351"/>
      <c r="E5714" s="351"/>
      <c r="F5714" s="351"/>
      <c r="G5714" s="351"/>
      <c r="H5714" s="351"/>
      <c r="I5714" s="351"/>
    </row>
    <row r="5715" spans="2:9" x14ac:dyDescent="0.25">
      <c r="B5715" s="351"/>
      <c r="C5715" s="351"/>
      <c r="D5715" s="351"/>
      <c r="E5715" s="351"/>
      <c r="F5715" s="351"/>
      <c r="G5715" s="351"/>
      <c r="H5715" s="351"/>
      <c r="I5715" s="351"/>
    </row>
    <row r="5716" spans="2:9" x14ac:dyDescent="0.25">
      <c r="B5716" s="351"/>
      <c r="C5716" s="351"/>
      <c r="D5716" s="351"/>
      <c r="E5716" s="351"/>
      <c r="F5716" s="351"/>
      <c r="G5716" s="351"/>
      <c r="H5716" s="351"/>
      <c r="I5716" s="351"/>
    </row>
    <row r="5717" spans="2:9" x14ac:dyDescent="0.25">
      <c r="B5717" s="351"/>
      <c r="C5717" s="351"/>
      <c r="D5717" s="351"/>
      <c r="E5717" s="351"/>
      <c r="F5717" s="351"/>
      <c r="G5717" s="351"/>
      <c r="H5717" s="351"/>
      <c r="I5717" s="351"/>
    </row>
    <row r="5718" spans="2:9" x14ac:dyDescent="0.25">
      <c r="B5718" s="351"/>
      <c r="C5718" s="351"/>
      <c r="D5718" s="351"/>
      <c r="E5718" s="351"/>
      <c r="F5718" s="351"/>
      <c r="G5718" s="351"/>
      <c r="H5718" s="351"/>
      <c r="I5718" s="351"/>
    </row>
    <row r="5719" spans="2:9" x14ac:dyDescent="0.25">
      <c r="B5719" s="351"/>
      <c r="C5719" s="351"/>
      <c r="D5719" s="351"/>
      <c r="E5719" s="351"/>
      <c r="F5719" s="351"/>
      <c r="G5719" s="351"/>
      <c r="H5719" s="351"/>
      <c r="I5719" s="351"/>
    </row>
    <row r="5720" spans="2:9" x14ac:dyDescent="0.25">
      <c r="B5720" s="351"/>
      <c r="C5720" s="351"/>
      <c r="D5720" s="351"/>
      <c r="E5720" s="351"/>
      <c r="F5720" s="351"/>
      <c r="G5720" s="351"/>
      <c r="H5720" s="351"/>
      <c r="I5720" s="351"/>
    </row>
    <row r="5721" spans="2:9" x14ac:dyDescent="0.25">
      <c r="B5721" s="351"/>
      <c r="C5721" s="351"/>
      <c r="D5721" s="351"/>
      <c r="E5721" s="351"/>
      <c r="F5721" s="351"/>
      <c r="G5721" s="351"/>
      <c r="H5721" s="351"/>
      <c r="I5721" s="351"/>
    </row>
    <row r="5722" spans="2:9" x14ac:dyDescent="0.25">
      <c r="B5722" s="351"/>
      <c r="C5722" s="351"/>
      <c r="D5722" s="351"/>
      <c r="E5722" s="351"/>
      <c r="F5722" s="351"/>
      <c r="G5722" s="351"/>
      <c r="H5722" s="351"/>
      <c r="I5722" s="351"/>
    </row>
    <row r="5723" spans="2:9" x14ac:dyDescent="0.25">
      <c r="B5723" s="351"/>
      <c r="C5723" s="351"/>
      <c r="D5723" s="351"/>
      <c r="E5723" s="351"/>
      <c r="F5723" s="351"/>
      <c r="G5723" s="351"/>
      <c r="H5723" s="351"/>
      <c r="I5723" s="351"/>
    </row>
    <row r="5724" spans="2:9" x14ac:dyDescent="0.25">
      <c r="B5724" s="351"/>
      <c r="C5724" s="351"/>
      <c r="D5724" s="351"/>
      <c r="E5724" s="351"/>
      <c r="F5724" s="351"/>
      <c r="G5724" s="351"/>
      <c r="H5724" s="351"/>
      <c r="I5724" s="351"/>
    </row>
    <row r="5725" spans="2:9" x14ac:dyDescent="0.25">
      <c r="B5725" s="351"/>
      <c r="C5725" s="351"/>
      <c r="D5725" s="351"/>
      <c r="E5725" s="351"/>
      <c r="F5725" s="351"/>
      <c r="G5725" s="351"/>
      <c r="H5725" s="351"/>
      <c r="I5725" s="351"/>
    </row>
    <row r="5726" spans="2:9" x14ac:dyDescent="0.25">
      <c r="B5726" s="351"/>
      <c r="C5726" s="351"/>
      <c r="D5726" s="351"/>
      <c r="E5726" s="351"/>
      <c r="F5726" s="351"/>
      <c r="G5726" s="351"/>
      <c r="H5726" s="351"/>
      <c r="I5726" s="351"/>
    </row>
    <row r="5727" spans="2:9" x14ac:dyDescent="0.25">
      <c r="B5727" s="351"/>
      <c r="C5727" s="351"/>
      <c r="D5727" s="351"/>
      <c r="E5727" s="351"/>
      <c r="F5727" s="351"/>
      <c r="G5727" s="351"/>
      <c r="H5727" s="351"/>
      <c r="I5727" s="351"/>
    </row>
    <row r="5728" spans="2:9" x14ac:dyDescent="0.25">
      <c r="B5728" s="351"/>
      <c r="C5728" s="351"/>
      <c r="D5728" s="351"/>
      <c r="E5728" s="351"/>
      <c r="F5728" s="351"/>
      <c r="G5728" s="351"/>
      <c r="H5728" s="351"/>
      <c r="I5728" s="351"/>
    </row>
    <row r="5729" spans="2:9" x14ac:dyDescent="0.25">
      <c r="B5729" s="351"/>
      <c r="C5729" s="351"/>
      <c r="D5729" s="351"/>
      <c r="E5729" s="351"/>
      <c r="F5729" s="351"/>
      <c r="G5729" s="351"/>
      <c r="H5729" s="351"/>
      <c r="I5729" s="351"/>
    </row>
    <row r="5730" spans="2:9" x14ac:dyDescent="0.25">
      <c r="B5730" s="351"/>
      <c r="C5730" s="351"/>
      <c r="D5730" s="351"/>
      <c r="E5730" s="351"/>
      <c r="F5730" s="351"/>
      <c r="G5730" s="351"/>
      <c r="H5730" s="351"/>
      <c r="I5730" s="351"/>
    </row>
    <row r="5731" spans="2:9" x14ac:dyDescent="0.25">
      <c r="B5731" s="351"/>
      <c r="C5731" s="351"/>
      <c r="D5731" s="351"/>
      <c r="E5731" s="351"/>
      <c r="F5731" s="351"/>
      <c r="G5731" s="351"/>
      <c r="H5731" s="351"/>
      <c r="I5731" s="351"/>
    </row>
    <row r="5732" spans="2:9" x14ac:dyDescent="0.25">
      <c r="B5732" s="351"/>
      <c r="C5732" s="351"/>
      <c r="D5732" s="351"/>
      <c r="E5732" s="351"/>
      <c r="F5732" s="351"/>
      <c r="G5732" s="351"/>
      <c r="H5732" s="351"/>
      <c r="I5732" s="351"/>
    </row>
    <row r="5733" spans="2:9" x14ac:dyDescent="0.25">
      <c r="B5733" s="351"/>
      <c r="C5733" s="351"/>
      <c r="D5733" s="351"/>
      <c r="E5733" s="351"/>
      <c r="F5733" s="351"/>
      <c r="G5733" s="351"/>
      <c r="H5733" s="351"/>
      <c r="I5733" s="351"/>
    </row>
    <row r="5734" spans="2:9" x14ac:dyDescent="0.25">
      <c r="B5734" s="351"/>
      <c r="C5734" s="351"/>
      <c r="D5734" s="351"/>
      <c r="E5734" s="351"/>
      <c r="F5734" s="351"/>
      <c r="G5734" s="351"/>
      <c r="H5734" s="351"/>
      <c r="I5734" s="351"/>
    </row>
    <row r="5735" spans="2:9" x14ac:dyDescent="0.25">
      <c r="B5735" s="351"/>
      <c r="C5735" s="351"/>
      <c r="D5735" s="351"/>
      <c r="E5735" s="351"/>
      <c r="F5735" s="351"/>
      <c r="G5735" s="351"/>
      <c r="H5735" s="351"/>
      <c r="I5735" s="351"/>
    </row>
    <row r="5736" spans="2:9" x14ac:dyDescent="0.25">
      <c r="B5736" s="351"/>
      <c r="C5736" s="351"/>
      <c r="D5736" s="351"/>
      <c r="E5736" s="351"/>
      <c r="F5736" s="351"/>
      <c r="G5736" s="351"/>
      <c r="H5736" s="351"/>
      <c r="I5736" s="351"/>
    </row>
    <row r="5737" spans="2:9" x14ac:dyDescent="0.25">
      <c r="B5737" s="351"/>
      <c r="C5737" s="351"/>
      <c r="D5737" s="351"/>
      <c r="E5737" s="351"/>
      <c r="F5737" s="351"/>
      <c r="G5737" s="351"/>
      <c r="H5737" s="351"/>
      <c r="I5737" s="351"/>
    </row>
    <row r="5738" spans="2:9" x14ac:dyDescent="0.25">
      <c r="B5738" s="351"/>
      <c r="C5738" s="351"/>
      <c r="D5738" s="351"/>
      <c r="E5738" s="351"/>
      <c r="F5738" s="351"/>
      <c r="G5738" s="351"/>
      <c r="H5738" s="351"/>
      <c r="I5738" s="351"/>
    </row>
    <row r="5739" spans="2:9" x14ac:dyDescent="0.25">
      <c r="B5739" s="351"/>
      <c r="C5739" s="351"/>
      <c r="D5739" s="351"/>
      <c r="E5739" s="351"/>
      <c r="F5739" s="351"/>
      <c r="G5739" s="351"/>
      <c r="H5739" s="351"/>
      <c r="I5739" s="351"/>
    </row>
    <row r="5740" spans="2:9" x14ac:dyDescent="0.25">
      <c r="B5740" s="351"/>
      <c r="C5740" s="351"/>
      <c r="D5740" s="351"/>
      <c r="E5740" s="351"/>
      <c r="F5740" s="351"/>
      <c r="G5740" s="351"/>
      <c r="H5740" s="351"/>
      <c r="I5740" s="351"/>
    </row>
    <row r="5741" spans="2:9" x14ac:dyDescent="0.25">
      <c r="B5741" s="351"/>
      <c r="C5741" s="351"/>
      <c r="D5741" s="351"/>
      <c r="E5741" s="351"/>
      <c r="F5741" s="351"/>
      <c r="G5741" s="351"/>
      <c r="H5741" s="351"/>
      <c r="I5741" s="351"/>
    </row>
    <row r="5742" spans="2:9" x14ac:dyDescent="0.25">
      <c r="B5742" s="351"/>
      <c r="C5742" s="351"/>
      <c r="D5742" s="351"/>
      <c r="E5742" s="351"/>
      <c r="F5742" s="351"/>
      <c r="G5742" s="351"/>
      <c r="H5742" s="351"/>
      <c r="I5742" s="351"/>
    </row>
  </sheetData>
  <sortState xmlns:xlrd2="http://schemas.microsoft.com/office/spreadsheetml/2017/richdata2" ref="Z63:AB68">
    <sortCondition descending="1" ref="AB63:AB68"/>
  </sortState>
  <mergeCells count="10">
    <mergeCell ref="AF135:AP135"/>
    <mergeCell ref="B58:L58"/>
    <mergeCell ref="B96:L96"/>
    <mergeCell ref="A170:K170"/>
    <mergeCell ref="R135:R136"/>
    <mergeCell ref="AE135:AE136"/>
    <mergeCell ref="A135:A136"/>
    <mergeCell ref="B135:L135"/>
    <mergeCell ref="A133:L134"/>
    <mergeCell ref="R133:AC134"/>
  </mergeCells>
  <phoneticPr fontId="1" type="noConversion"/>
  <pageMargins left="0.511811024" right="0.511811024" top="0.78740157499999996" bottom="0.78740157499999996" header="0.31496062000000002" footer="0.31496062000000002"/>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BB031-902E-455B-AEC0-380B41221A99}">
  <sheetPr>
    <tabColor theme="9" tint="-0.249977111117893"/>
  </sheetPr>
  <dimension ref="A1:Q54"/>
  <sheetViews>
    <sheetView showGridLines="0" zoomScale="90" zoomScaleNormal="90" workbookViewId="0">
      <selection activeCell="A2" sqref="A2"/>
    </sheetView>
  </sheetViews>
  <sheetFormatPr defaultRowHeight="15" x14ac:dyDescent="0.25"/>
  <cols>
    <col min="1" max="1" width="15.140625" style="43" customWidth="1"/>
    <col min="2" max="2" width="11.140625" style="4" customWidth="1"/>
    <col min="3" max="15" width="10.5703125" style="4" bestFit="1" customWidth="1"/>
    <col min="16" max="16" width="9.140625" style="4"/>
    <col min="17" max="17" width="7.7109375" customWidth="1"/>
    <col min="20" max="20" width="10.5703125" bestFit="1" customWidth="1"/>
    <col min="21" max="21" width="10.140625" bestFit="1" customWidth="1"/>
  </cols>
  <sheetData>
    <row r="1" spans="1:17" x14ac:dyDescent="0.25">
      <c r="A1" s="43" t="s">
        <v>128</v>
      </c>
    </row>
    <row r="3" spans="1:17" x14ac:dyDescent="0.25">
      <c r="A3" s="43" t="s">
        <v>129</v>
      </c>
    </row>
    <row r="5" spans="1:17" x14ac:dyDescent="0.25">
      <c r="A5" s="43" t="s">
        <v>92</v>
      </c>
    </row>
    <row r="6" spans="1:17" x14ac:dyDescent="0.25">
      <c r="A6" s="43" t="s">
        <v>93</v>
      </c>
    </row>
    <row r="7" spans="1:17" x14ac:dyDescent="0.25">
      <c r="A7" s="43" t="s">
        <v>94</v>
      </c>
    </row>
    <row r="8" spans="1:17" x14ac:dyDescent="0.25">
      <c r="A8" s="43" t="s">
        <v>95</v>
      </c>
    </row>
    <row r="10" spans="1:17" x14ac:dyDescent="0.25">
      <c r="A10" s="43" t="s">
        <v>96</v>
      </c>
    </row>
    <row r="11" spans="1:17" x14ac:dyDescent="0.25">
      <c r="A11" s="43" t="s">
        <v>97</v>
      </c>
    </row>
    <row r="12" spans="1:17" x14ac:dyDescent="0.25">
      <c r="A12" s="43" t="s">
        <v>98</v>
      </c>
    </row>
    <row r="13" spans="1:17" x14ac:dyDescent="0.25">
      <c r="A13" s="43" t="s">
        <v>99</v>
      </c>
    </row>
    <row r="15" spans="1:17" x14ac:dyDescent="0.25">
      <c r="A15" s="43" t="s">
        <v>100</v>
      </c>
      <c r="B15" s="44"/>
      <c r="Q15" s="4"/>
    </row>
    <row r="16" spans="1:17" x14ac:dyDescent="0.25">
      <c r="A16" s="43" t="s">
        <v>101</v>
      </c>
      <c r="B16" s="44"/>
      <c r="Q16" s="4"/>
    </row>
    <row r="17" spans="1:17" x14ac:dyDescent="0.25">
      <c r="A17" s="43" t="s">
        <v>130</v>
      </c>
      <c r="B17" s="44"/>
      <c r="Q17" s="4"/>
    </row>
    <row r="19" spans="1:17" x14ac:dyDescent="0.25">
      <c r="A19" s="43" t="s">
        <v>79</v>
      </c>
    </row>
    <row r="20" spans="1:17" x14ac:dyDescent="0.25">
      <c r="A20" s="43" t="s">
        <v>131</v>
      </c>
    </row>
    <row r="21" spans="1:17" x14ac:dyDescent="0.25">
      <c r="A21" s="43" t="s">
        <v>132</v>
      </c>
    </row>
    <row r="22" spans="1:17" x14ac:dyDescent="0.25">
      <c r="A22" s="43" t="s">
        <v>133</v>
      </c>
    </row>
    <row r="23" spans="1:17" x14ac:dyDescent="0.25">
      <c r="A23" s="43" t="s">
        <v>134</v>
      </c>
    </row>
    <row r="24" spans="1:17" x14ac:dyDescent="0.25">
      <c r="A24" s="43" t="s">
        <v>135</v>
      </c>
    </row>
    <row r="25" spans="1:17" x14ac:dyDescent="0.25">
      <c r="A25" s="43" t="s">
        <v>136</v>
      </c>
    </row>
    <row r="26" spans="1:17" x14ac:dyDescent="0.25">
      <c r="A26" s="43" t="s">
        <v>137</v>
      </c>
    </row>
    <row r="27" spans="1:17" x14ac:dyDescent="0.25">
      <c r="A27" s="43" t="s">
        <v>138</v>
      </c>
    </row>
    <row r="29" spans="1:17" x14ac:dyDescent="0.25">
      <c r="A29" s="43" t="s">
        <v>113</v>
      </c>
    </row>
    <row r="30" spans="1:17" x14ac:dyDescent="0.25">
      <c r="A30" s="43" t="s">
        <v>139</v>
      </c>
    </row>
    <row r="31" spans="1:17" x14ac:dyDescent="0.25">
      <c r="A31" s="43" t="s">
        <v>140</v>
      </c>
    </row>
    <row r="33" spans="1:16" x14ac:dyDescent="0.25">
      <c r="B33" s="3">
        <v>2010</v>
      </c>
      <c r="C33" s="3">
        <v>2011</v>
      </c>
      <c r="D33" s="3">
        <v>2012</v>
      </c>
      <c r="E33" s="3">
        <v>2013</v>
      </c>
      <c r="F33" s="3">
        <v>2014</v>
      </c>
      <c r="G33" s="3">
        <v>2015</v>
      </c>
      <c r="H33" s="3">
        <v>2016</v>
      </c>
      <c r="I33" s="3">
        <v>2017</v>
      </c>
      <c r="J33" s="3">
        <v>2018</v>
      </c>
      <c r="K33" s="3">
        <v>2019</v>
      </c>
      <c r="L33" s="3">
        <v>2020</v>
      </c>
      <c r="M33" s="3"/>
      <c r="N33" s="3"/>
      <c r="O33" s="3"/>
      <c r="P33" s="3"/>
    </row>
    <row r="34" spans="1:16" x14ac:dyDescent="0.25">
      <c r="A34" s="51" t="s">
        <v>5</v>
      </c>
      <c r="B34" s="4">
        <f>'g1.3'!B60</f>
        <v>21052.304737595183</v>
      </c>
      <c r="C34" s="4">
        <f>'g1.3'!C60</f>
        <v>22610.179335557004</v>
      </c>
      <c r="D34" s="4">
        <f>'g1.3'!D60</f>
        <v>24208.869067961557</v>
      </c>
      <c r="E34" s="4">
        <f>'g1.3'!E60</f>
        <v>25108.309742378478</v>
      </c>
      <c r="F34" s="4">
        <f>'g1.3'!F60</f>
        <v>26846.673155153316</v>
      </c>
      <c r="G34" s="4">
        <f>'g1.3'!G60</f>
        <v>28640.355661053924</v>
      </c>
      <c r="H34" s="4">
        <f>'g1.3'!H60</f>
        <v>30716.251236731783</v>
      </c>
      <c r="I34" s="4">
        <f>'g1.3'!I60</f>
        <v>31601.753455846549</v>
      </c>
      <c r="J34" s="4">
        <f>'g1.3'!J60</f>
        <v>32889.703302481663</v>
      </c>
      <c r="K34" s="4">
        <f>'g1.3'!K60</f>
        <v>34009.539745071437</v>
      </c>
      <c r="L34" s="4">
        <f>'g1.3'!L60</f>
        <v>35935.737680199316</v>
      </c>
    </row>
    <row r="35" spans="1:16" x14ac:dyDescent="0.25">
      <c r="A35" s="51" t="s">
        <v>6</v>
      </c>
      <c r="B35" s="4">
        <f>'g1.3'!B61</f>
        <v>10356.729624484984</v>
      </c>
      <c r="C35" s="4">
        <f>'g1.3'!C61</f>
        <v>11018.950959299304</v>
      </c>
      <c r="D35" s="4">
        <f>'g1.3'!D61</f>
        <v>11887.506445442286</v>
      </c>
      <c r="E35" s="4">
        <f>'g1.3'!E61</f>
        <v>12363.121810242079</v>
      </c>
      <c r="F35" s="4">
        <f>'g1.3'!F61</f>
        <v>13268.41529194471</v>
      </c>
      <c r="G35" s="4">
        <f>'g1.3'!G61</f>
        <v>14374.35688723446</v>
      </c>
      <c r="H35" s="4">
        <f>'g1.3'!H61</f>
        <v>15842.937417269071</v>
      </c>
      <c r="I35" s="4">
        <f>'g1.3'!I61</f>
        <v>16443.803072968032</v>
      </c>
      <c r="J35" s="4">
        <f>'g1.3'!J61</f>
        <v>17171.779983557321</v>
      </c>
      <c r="K35" s="4">
        <f>'g1.3'!K61</f>
        <v>17601.581480844405</v>
      </c>
      <c r="L35" s="4">
        <f>'g1.3'!L61</f>
        <v>18812.118020808088</v>
      </c>
    </row>
    <row r="36" spans="1:16" x14ac:dyDescent="0.25">
      <c r="A36" s="51" t="s">
        <v>7</v>
      </c>
      <c r="B36" s="4">
        <f>'g1.3'!B62</f>
        <v>12583.141773202187</v>
      </c>
      <c r="C36" s="4">
        <f>'g1.3'!C62</f>
        <v>13092.286874212803</v>
      </c>
      <c r="D36" s="4">
        <f>'g1.3'!D62</f>
        <v>14414.144552033536</v>
      </c>
      <c r="E36" s="4">
        <f>'g1.3'!E62</f>
        <v>14759.050024108725</v>
      </c>
      <c r="F36" s="4">
        <f>'g1.3'!F62</f>
        <v>15413.805766089466</v>
      </c>
      <c r="G36" s="4">
        <f>'g1.3'!G62</f>
        <v>16228.974116401803</v>
      </c>
      <c r="H36" s="4">
        <f>'g1.3'!H62</f>
        <v>17083.870455102649</v>
      </c>
      <c r="I36" s="4">
        <f>'g1.3'!I62</f>
        <v>17918.651857169065</v>
      </c>
      <c r="J36" s="4">
        <f>'g1.3'!J62</f>
        <v>18911.412893770674</v>
      </c>
      <c r="K36" s="4">
        <f>'g1.3'!K62</f>
        <v>19246.842563200484</v>
      </c>
      <c r="L36" s="4">
        <f>'g1.3'!L62</f>
        <v>19583.071304835117</v>
      </c>
    </row>
    <row r="37" spans="1:16" x14ac:dyDescent="0.25">
      <c r="A37" s="43" t="s">
        <v>141</v>
      </c>
    </row>
    <row r="54" spans="10:16" customFormat="1" x14ac:dyDescent="0.25">
      <c r="J54" s="4"/>
      <c r="K54" s="4"/>
      <c r="L54" s="4"/>
      <c r="M54" s="4"/>
      <c r="N54" s="4"/>
      <c r="O54" s="4"/>
      <c r="P54" s="4"/>
    </row>
  </sheetData>
  <pageMargins left="0.511811024" right="0.511811024" top="0.78740157499999996" bottom="0.78740157499999996" header="0.31496062000000002" footer="0.31496062000000002"/>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44082-082B-47F4-AF6B-8956B29E53C8}">
  <sheetPr>
    <tabColor theme="9" tint="-0.249977111117893"/>
  </sheetPr>
  <dimension ref="A1:AJ87"/>
  <sheetViews>
    <sheetView showGridLines="0" zoomScale="90" zoomScaleNormal="90" workbookViewId="0">
      <selection activeCell="A2" sqref="A2"/>
    </sheetView>
  </sheetViews>
  <sheetFormatPr defaultRowHeight="15" x14ac:dyDescent="0.25"/>
  <cols>
    <col min="1" max="1" width="58.85546875" customWidth="1"/>
    <col min="2" max="12" width="8.28515625" customWidth="1"/>
    <col min="13" max="26" width="5.85546875" customWidth="1"/>
    <col min="27" max="27" width="11.28515625" customWidth="1"/>
    <col min="28" max="28" width="9.7109375" bestFit="1" customWidth="1"/>
  </cols>
  <sheetData>
    <row r="1" spans="1:12" x14ac:dyDescent="0.25">
      <c r="A1" t="s">
        <v>142</v>
      </c>
    </row>
    <row r="3" spans="1:12" x14ac:dyDescent="0.25">
      <c r="A3" t="s">
        <v>91</v>
      </c>
    </row>
    <row r="4" spans="1:12" x14ac:dyDescent="0.25">
      <c r="A4" t="s">
        <v>49</v>
      </c>
    </row>
    <row r="5" spans="1:12" x14ac:dyDescent="0.25">
      <c r="A5" t="s">
        <v>143</v>
      </c>
    </row>
    <row r="6" spans="1:12" x14ac:dyDescent="0.25">
      <c r="A6" t="s">
        <v>144</v>
      </c>
    </row>
    <row r="8" spans="1:12" x14ac:dyDescent="0.25">
      <c r="A8" t="s">
        <v>145</v>
      </c>
    </row>
    <row r="9" spans="1:12" x14ac:dyDescent="0.25">
      <c r="A9" t="s">
        <v>146</v>
      </c>
    </row>
    <row r="10" spans="1:12" x14ac:dyDescent="0.25">
      <c r="A10" t="s">
        <v>147</v>
      </c>
    </row>
    <row r="12" spans="1:12" x14ac:dyDescent="0.25">
      <c r="A12" s="52" t="s">
        <v>148</v>
      </c>
      <c r="B12">
        <v>2010</v>
      </c>
      <c r="C12">
        <v>2011</v>
      </c>
      <c r="D12">
        <v>2012</v>
      </c>
      <c r="E12">
        <v>2013</v>
      </c>
      <c r="F12">
        <v>2014</v>
      </c>
      <c r="G12">
        <v>2015</v>
      </c>
      <c r="H12">
        <v>2016</v>
      </c>
      <c r="I12">
        <v>2017</v>
      </c>
      <c r="J12">
        <v>2018</v>
      </c>
      <c r="K12">
        <v>2019</v>
      </c>
      <c r="L12">
        <v>2020</v>
      </c>
    </row>
    <row r="13" spans="1:12" x14ac:dyDescent="0.25">
      <c r="A13" s="10" t="s">
        <v>66</v>
      </c>
      <c r="B13" s="53">
        <f t="shared" ref="B13:L13" si="0">N37</f>
        <v>0.32870182485311478</v>
      </c>
      <c r="C13" s="53">
        <f t="shared" si="0"/>
        <v>0.33215907569311809</v>
      </c>
      <c r="D13" s="53">
        <f t="shared" si="0"/>
        <v>0.33791570088644185</v>
      </c>
      <c r="E13" s="53">
        <f t="shared" si="0"/>
        <v>0.34177423683446945</v>
      </c>
      <c r="F13" s="53">
        <f t="shared" si="0"/>
        <v>0.34615423869235973</v>
      </c>
      <c r="G13" s="53">
        <f t="shared" si="0"/>
        <v>0.35472374185407124</v>
      </c>
      <c r="H13" s="53">
        <f t="shared" si="0"/>
        <v>0.35558707408513407</v>
      </c>
      <c r="I13" s="53">
        <f t="shared" si="0"/>
        <v>0.35112935596635969</v>
      </c>
      <c r="J13" s="53">
        <f t="shared" si="0"/>
        <v>0.34583798355858364</v>
      </c>
      <c r="K13" s="53">
        <f t="shared" si="0"/>
        <v>0.34370658741873811</v>
      </c>
      <c r="L13" s="53">
        <f t="shared" si="0"/>
        <v>0.33273260068826782</v>
      </c>
    </row>
    <row r="14" spans="1:12" x14ac:dyDescent="0.25">
      <c r="A14" s="10" t="s">
        <v>69</v>
      </c>
      <c r="B14" s="53">
        <f t="shared" ref="B14:L14" si="1">N58</f>
        <v>0.3607618087088878</v>
      </c>
      <c r="C14" s="53">
        <f t="shared" si="1"/>
        <v>0.36838726551552431</v>
      </c>
      <c r="D14" s="53">
        <f t="shared" si="1"/>
        <v>0.36854090739581119</v>
      </c>
      <c r="E14" s="53">
        <f t="shared" si="1"/>
        <v>0.37547522545056256</v>
      </c>
      <c r="F14" s="53">
        <f t="shared" si="1"/>
        <v>0.37741752033626658</v>
      </c>
      <c r="G14" s="53">
        <f t="shared" si="1"/>
        <v>0.38182298941957349</v>
      </c>
      <c r="H14" s="53">
        <f t="shared" si="1"/>
        <v>0.37717052698273468</v>
      </c>
      <c r="I14" s="53">
        <f t="shared" si="1"/>
        <v>0.37071152922141076</v>
      </c>
      <c r="J14" s="53">
        <f t="shared" si="1"/>
        <v>0.36918590727871409</v>
      </c>
      <c r="K14" s="53">
        <f t="shared" si="1"/>
        <v>0.36849781299365508</v>
      </c>
      <c r="L14" s="53">
        <f t="shared" si="1"/>
        <v>0.34873534664313233</v>
      </c>
    </row>
    <row r="15" spans="1:12" x14ac:dyDescent="0.25">
      <c r="A15" s="10" t="s">
        <v>72</v>
      </c>
      <c r="B15" s="53">
        <f t="shared" ref="B15:L15" si="2">N79</f>
        <v>0.35875305857368539</v>
      </c>
      <c r="C15" s="53">
        <f t="shared" si="2"/>
        <v>0.36183880153166814</v>
      </c>
      <c r="D15" s="53">
        <f t="shared" si="2"/>
        <v>0.36158178112356609</v>
      </c>
      <c r="E15" s="53">
        <f t="shared" si="2"/>
        <v>0.378496745314786</v>
      </c>
      <c r="F15" s="53">
        <f t="shared" si="2"/>
        <v>0.3928978222821129</v>
      </c>
      <c r="G15" s="53">
        <f t="shared" si="2"/>
        <v>0.40100754873426847</v>
      </c>
      <c r="H15" s="53">
        <f t="shared" si="2"/>
        <v>0.39075295222652501</v>
      </c>
      <c r="I15" s="53">
        <f t="shared" si="2"/>
        <v>0.39397635738201664</v>
      </c>
      <c r="J15" s="53">
        <f t="shared" si="2"/>
        <v>0.39396746454137826</v>
      </c>
      <c r="K15" s="53">
        <f t="shared" si="2"/>
        <v>0.38561840089379079</v>
      </c>
      <c r="L15" s="53">
        <f t="shared" si="2"/>
        <v>0.37213940964052061</v>
      </c>
    </row>
    <row r="17" spans="1:1" ht="16.5" customHeight="1" x14ac:dyDescent="0.25"/>
    <row r="27" spans="1:1" x14ac:dyDescent="0.25">
      <c r="A27" t="s">
        <v>150</v>
      </c>
    </row>
    <row r="28" spans="1:1" x14ac:dyDescent="0.25">
      <c r="A28" t="s">
        <v>151</v>
      </c>
    </row>
    <row r="29" spans="1:1" x14ac:dyDescent="0.25">
      <c r="A29" t="s">
        <v>152</v>
      </c>
    </row>
    <row r="30" spans="1:1" x14ac:dyDescent="0.25">
      <c r="A30" t="s">
        <v>153</v>
      </c>
    </row>
    <row r="31" spans="1:1" x14ac:dyDescent="0.25">
      <c r="A31" t="s">
        <v>154</v>
      </c>
    </row>
    <row r="32" spans="1:1" x14ac:dyDescent="0.25">
      <c r="A32" t="s">
        <v>5</v>
      </c>
    </row>
    <row r="33" spans="1:24" x14ac:dyDescent="0.25">
      <c r="A33" t="s">
        <v>155</v>
      </c>
      <c r="B33" t="s">
        <v>156</v>
      </c>
      <c r="N33" t="s">
        <v>157</v>
      </c>
    </row>
    <row r="34" spans="1:24" x14ac:dyDescent="0.25">
      <c r="B34">
        <v>2010</v>
      </c>
      <c r="C34">
        <v>2011</v>
      </c>
      <c r="D34">
        <v>2012</v>
      </c>
      <c r="E34">
        <v>2013</v>
      </c>
      <c r="F34">
        <v>2014</v>
      </c>
      <c r="G34">
        <v>2015</v>
      </c>
      <c r="H34">
        <v>2016</v>
      </c>
      <c r="I34">
        <v>2017</v>
      </c>
      <c r="J34">
        <v>2018</v>
      </c>
      <c r="K34">
        <v>2019</v>
      </c>
      <c r="L34">
        <v>2020</v>
      </c>
      <c r="N34">
        <v>2010</v>
      </c>
      <c r="O34">
        <v>2011</v>
      </c>
      <c r="P34">
        <v>2012</v>
      </c>
      <c r="Q34">
        <v>2013</v>
      </c>
      <c r="R34">
        <v>2014</v>
      </c>
      <c r="S34">
        <v>2015</v>
      </c>
      <c r="T34">
        <v>2016</v>
      </c>
      <c r="U34">
        <v>2017</v>
      </c>
      <c r="V34">
        <v>2018</v>
      </c>
      <c r="W34">
        <v>2019</v>
      </c>
      <c r="X34">
        <v>2020</v>
      </c>
    </row>
    <row r="35" spans="1:24" x14ac:dyDescent="0.25">
      <c r="A35" t="s">
        <v>158</v>
      </c>
      <c r="B35">
        <v>3302839.9999999963</v>
      </c>
      <c r="C35">
        <v>3720461.0000000009</v>
      </c>
      <c r="D35">
        <v>4094258.999999987</v>
      </c>
      <c r="E35">
        <v>4553760.0000000484</v>
      </c>
      <c r="F35">
        <v>4972734.0000000121</v>
      </c>
      <c r="G35">
        <v>5155601.0000000102</v>
      </c>
      <c r="H35">
        <v>5419821.999999987</v>
      </c>
      <c r="I35">
        <v>5671926.0000000335</v>
      </c>
      <c r="J35">
        <v>6011149.9999999944</v>
      </c>
      <c r="K35">
        <v>6356683.9999999804</v>
      </c>
      <c r="L35">
        <v>6594937.0000000009</v>
      </c>
      <c r="N35">
        <v>0.84996655812748145</v>
      </c>
      <c r="O35">
        <v>0.85012254414719723</v>
      </c>
      <c r="P35">
        <v>0.85035578097350606</v>
      </c>
      <c r="Q35">
        <v>0.85410454817356396</v>
      </c>
      <c r="R35">
        <v>0.86049050568639551</v>
      </c>
      <c r="S35">
        <v>0.85987060581038022</v>
      </c>
      <c r="T35">
        <v>0.86449807698687986</v>
      </c>
      <c r="U35">
        <v>0.8612776686403526</v>
      </c>
      <c r="V35">
        <v>0.85822801111513869</v>
      </c>
      <c r="W35">
        <v>0.860274909187562</v>
      </c>
      <c r="X35">
        <v>0.86666048149449504</v>
      </c>
    </row>
    <row r="36" spans="1:24" x14ac:dyDescent="0.25">
      <c r="A36" t="s">
        <v>159</v>
      </c>
      <c r="B36">
        <v>1618190.0000000002</v>
      </c>
      <c r="C36">
        <v>1846781</v>
      </c>
      <c r="D36">
        <v>2058854</v>
      </c>
      <c r="E36">
        <v>2305713</v>
      </c>
      <c r="F36">
        <v>2515369.0000000005</v>
      </c>
      <c r="G36">
        <v>2672019.9999999995</v>
      </c>
      <c r="H36">
        <v>2802435.9999999991</v>
      </c>
      <c r="I36">
        <v>2920537</v>
      </c>
      <c r="J36">
        <v>3055772.9999999995</v>
      </c>
      <c r="K36">
        <v>3217680</v>
      </c>
      <c r="L36">
        <v>3192343</v>
      </c>
      <c r="N36">
        <v>0.416431732901476</v>
      </c>
      <c r="O36">
        <v>0.42198807142520905</v>
      </c>
      <c r="P36">
        <v>0.42761300667115404</v>
      </c>
      <c r="Q36">
        <v>0.43246019994090418</v>
      </c>
      <c r="R36">
        <v>0.43526380916370716</v>
      </c>
      <c r="S36">
        <v>0.44564958695163709</v>
      </c>
      <c r="T36">
        <v>0.44700739856010191</v>
      </c>
      <c r="U36">
        <v>0.44348133218555297</v>
      </c>
      <c r="V36">
        <v>0.43628090867959418</v>
      </c>
      <c r="W36">
        <v>0.43546122000002563</v>
      </c>
      <c r="X36">
        <v>0.41951538300905378</v>
      </c>
    </row>
    <row r="37" spans="1:24" x14ac:dyDescent="0.25">
      <c r="A37" t="s">
        <v>148</v>
      </c>
      <c r="B37">
        <v>1277285.0000000002</v>
      </c>
      <c r="C37">
        <v>1453655.0000000002</v>
      </c>
      <c r="D37">
        <v>1626983.0000000002</v>
      </c>
      <c r="E37">
        <v>1822210</v>
      </c>
      <c r="F37">
        <v>2000409.0000000002</v>
      </c>
      <c r="G37">
        <v>2126847.9999999995</v>
      </c>
      <c r="H37">
        <v>2229291.9999999995</v>
      </c>
      <c r="I37">
        <v>2312355</v>
      </c>
      <c r="J37">
        <v>2422298</v>
      </c>
      <c r="K37">
        <v>2539693.0000000005</v>
      </c>
      <c r="L37">
        <v>2531961</v>
      </c>
      <c r="N37">
        <v>0.32870182485311478</v>
      </c>
      <c r="O37">
        <v>0.33215907569311809</v>
      </c>
      <c r="P37">
        <v>0.33791570088644185</v>
      </c>
      <c r="Q37">
        <v>0.34177423683446945</v>
      </c>
      <c r="R37">
        <v>0.34615423869235973</v>
      </c>
      <c r="S37">
        <v>0.35472374185407124</v>
      </c>
      <c r="T37">
        <v>0.35558707408513407</v>
      </c>
      <c r="U37">
        <v>0.35112935596635969</v>
      </c>
      <c r="V37">
        <v>0.34583798355858364</v>
      </c>
      <c r="W37">
        <v>0.34370658741873811</v>
      </c>
      <c r="X37">
        <v>0.33273260068826782</v>
      </c>
    </row>
    <row r="38" spans="1:24" x14ac:dyDescent="0.25">
      <c r="A38" t="s">
        <v>160</v>
      </c>
      <c r="B38">
        <v>340905.00000000006</v>
      </c>
      <c r="C38">
        <v>393126.00000000006</v>
      </c>
      <c r="D38">
        <v>431871.00000000006</v>
      </c>
      <c r="E38">
        <v>483502.99999999994</v>
      </c>
      <c r="F38">
        <v>514960</v>
      </c>
      <c r="G38">
        <v>545171.99999999988</v>
      </c>
      <c r="H38">
        <v>573143.99999999988</v>
      </c>
      <c r="I38">
        <v>608182</v>
      </c>
      <c r="J38">
        <v>633475</v>
      </c>
      <c r="K38">
        <v>677987.00000000012</v>
      </c>
      <c r="L38">
        <v>660382</v>
      </c>
      <c r="N38">
        <v>8.7729908048361241E-2</v>
      </c>
      <c r="O38">
        <v>8.9828995732091008E-2</v>
      </c>
      <c r="P38">
        <v>8.9697305784712272E-2</v>
      </c>
      <c r="Q38">
        <v>9.0685963106434744E-2</v>
      </c>
      <c r="R38">
        <v>8.9109570471347391E-2</v>
      </c>
      <c r="S38">
        <v>9.0925845097565849E-2</v>
      </c>
      <c r="T38">
        <v>9.1420324474967882E-2</v>
      </c>
      <c r="U38">
        <v>9.2351976219193235E-2</v>
      </c>
      <c r="V38">
        <v>9.0442925121010612E-2</v>
      </c>
      <c r="W38">
        <v>9.1754632581287576E-2</v>
      </c>
      <c r="X38">
        <v>8.6782782320786012E-2</v>
      </c>
    </row>
    <row r="39" spans="1:24" x14ac:dyDescent="0.25">
      <c r="A39" t="s">
        <v>161</v>
      </c>
      <c r="B39">
        <v>625895</v>
      </c>
      <c r="C39">
        <v>697340</v>
      </c>
      <c r="D39">
        <v>765503.99999999977</v>
      </c>
      <c r="E39">
        <v>827904.95664631145</v>
      </c>
      <c r="F39">
        <v>862342.77999999991</v>
      </c>
      <c r="G39">
        <v>898934.9999999986</v>
      </c>
      <c r="H39">
        <v>910369.99999999616</v>
      </c>
      <c r="I39">
        <v>983389.00000000477</v>
      </c>
      <c r="J39">
        <v>1077158.0000000005</v>
      </c>
      <c r="K39">
        <v>1123517.9999999981</v>
      </c>
      <c r="L39">
        <v>1101051.0000010801</v>
      </c>
      <c r="N39">
        <v>0.16107041785227277</v>
      </c>
      <c r="O39">
        <v>0.159341666243943</v>
      </c>
      <c r="P39">
        <v>0.15899110236024264</v>
      </c>
      <c r="Q39">
        <v>0.15528209412157085</v>
      </c>
      <c r="R39">
        <v>0.14922128849787869</v>
      </c>
      <c r="S39">
        <v>0.14992777428551035</v>
      </c>
      <c r="T39">
        <v>0.14521014054456852</v>
      </c>
      <c r="U39">
        <v>0.14932687508380166</v>
      </c>
      <c r="V39">
        <v>0.15378873726271375</v>
      </c>
      <c r="W39">
        <v>0.15205008545659854</v>
      </c>
      <c r="X39">
        <v>0.14469241932272153</v>
      </c>
    </row>
    <row r="40" spans="1:24" x14ac:dyDescent="0.25">
      <c r="A40" t="s">
        <v>162</v>
      </c>
      <c r="B40">
        <v>583007</v>
      </c>
      <c r="C40">
        <v>655921</v>
      </c>
      <c r="D40">
        <v>720500.99999999977</v>
      </c>
      <c r="E40">
        <v>777858.95664631156</v>
      </c>
      <c r="F40">
        <v>806218.78</v>
      </c>
      <c r="G40">
        <v>840185.99999999849</v>
      </c>
      <c r="H40">
        <v>849505.99999999604</v>
      </c>
      <c r="I40">
        <v>913553.00000000466</v>
      </c>
      <c r="J40">
        <v>992991.00000000058</v>
      </c>
      <c r="K40">
        <v>1032446.999999998</v>
      </c>
      <c r="L40">
        <v>1014660.0000010801</v>
      </c>
      <c r="N40">
        <v>0.15003344187251855</v>
      </c>
      <c r="O40">
        <v>0.14987745585280254</v>
      </c>
      <c r="P40">
        <v>0.14964421902649389</v>
      </c>
      <c r="Q40">
        <v>0.1458954518264359</v>
      </c>
      <c r="R40">
        <v>0.1395094943136044</v>
      </c>
      <c r="S40">
        <v>0.14012939418961967</v>
      </c>
      <c r="T40">
        <v>0.13550192301312011</v>
      </c>
      <c r="U40">
        <v>0.1387223313596474</v>
      </c>
      <c r="V40">
        <v>0.14177198888486128</v>
      </c>
      <c r="W40">
        <v>0.13972509081243803</v>
      </c>
      <c r="X40">
        <v>0.1333395185055051</v>
      </c>
    </row>
    <row r="41" spans="1:24" x14ac:dyDescent="0.25">
      <c r="A41" t="s">
        <v>163</v>
      </c>
      <c r="B41">
        <v>42888</v>
      </c>
      <c r="C41">
        <v>41419.000000000007</v>
      </c>
      <c r="D41">
        <v>45003</v>
      </c>
      <c r="E41">
        <v>50045.999999999993</v>
      </c>
      <c r="F41">
        <v>56123.999999999993</v>
      </c>
      <c r="G41">
        <v>58748.999999999993</v>
      </c>
      <c r="H41">
        <v>60864</v>
      </c>
      <c r="I41">
        <v>69836</v>
      </c>
      <c r="J41">
        <v>84167.000000000015</v>
      </c>
      <c r="K41">
        <v>91071.000000000015</v>
      </c>
      <c r="L41">
        <v>86391</v>
      </c>
      <c r="N41">
        <v>1.1036975979754232E-2</v>
      </c>
      <c r="O41">
        <v>9.4642103911404419E-3</v>
      </c>
      <c r="P41">
        <v>9.3468833337487477E-3</v>
      </c>
      <c r="Q41">
        <v>9.3866422951349483E-3</v>
      </c>
      <c r="R41">
        <v>9.7117941842743121E-3</v>
      </c>
      <c r="S41">
        <v>9.7983800958906485E-3</v>
      </c>
      <c r="T41">
        <v>9.708217531448373E-3</v>
      </c>
      <c r="U41">
        <v>1.0604543724154248E-2</v>
      </c>
      <c r="V41">
        <v>1.2016748377852483E-2</v>
      </c>
      <c r="W41">
        <v>1.2324994644160495E-2</v>
      </c>
      <c r="X41">
        <v>1.1352900817216436E-2</v>
      </c>
    </row>
    <row r="42" spans="1:24" x14ac:dyDescent="0.25">
      <c r="A42" t="s">
        <v>164</v>
      </c>
      <c r="B42">
        <v>1641761.9999999958</v>
      </c>
      <c r="C42">
        <v>1832261.0000000009</v>
      </c>
      <c r="D42">
        <v>1990401.999999987</v>
      </c>
      <c r="E42">
        <v>2198001.0000000484</v>
      </c>
      <c r="F42">
        <v>2401241.0000000126</v>
      </c>
      <c r="G42">
        <v>2424832.0000000112</v>
      </c>
      <c r="H42">
        <v>2556521.9999999874</v>
      </c>
      <c r="I42">
        <v>2681553.000000034</v>
      </c>
      <c r="J42">
        <v>2871209.9999999949</v>
      </c>
      <c r="K42">
        <v>3047932.9999999795</v>
      </c>
      <c r="L42">
        <v>3316202.9999999995</v>
      </c>
      <c r="N42">
        <v>0.42249784924625117</v>
      </c>
      <c r="O42">
        <v>0.41867026233084775</v>
      </c>
      <c r="P42">
        <v>0.4133958909686033</v>
      </c>
      <c r="Q42">
        <v>0.41225770593752487</v>
      </c>
      <c r="R42">
        <v>0.41551490233841426</v>
      </c>
      <c r="S42">
        <v>0.40442263876285256</v>
      </c>
      <c r="T42">
        <v>0.40778246089532949</v>
      </c>
      <c r="U42">
        <v>0.40719179273064549</v>
      </c>
      <c r="V42">
        <v>0.40993035405769196</v>
      </c>
      <c r="W42">
        <v>0.41248869454337572</v>
      </c>
      <c r="X42">
        <v>0.43579219766822458</v>
      </c>
    </row>
    <row r="43" spans="1:24" x14ac:dyDescent="0.25">
      <c r="A43" t="s">
        <v>165</v>
      </c>
      <c r="B43">
        <v>3885846.9999999963</v>
      </c>
      <c r="C43">
        <v>4376382.0000000019</v>
      </c>
      <c r="D43">
        <v>4814759.999999987</v>
      </c>
      <c r="E43">
        <v>5331618.9566463605</v>
      </c>
      <c r="F43">
        <v>5778952.7800000124</v>
      </c>
      <c r="G43">
        <v>5995787.0000000093</v>
      </c>
      <c r="H43">
        <v>6269327.9999999832</v>
      </c>
      <c r="I43">
        <v>6585479.0000000382</v>
      </c>
      <c r="J43">
        <v>7004140.9999999953</v>
      </c>
      <c r="K43">
        <v>7389130.9999999786</v>
      </c>
      <c r="L43">
        <v>7609597.0000010803</v>
      </c>
      <c r="N43">
        <v>1</v>
      </c>
      <c r="O43">
        <v>1</v>
      </c>
      <c r="P43">
        <v>1</v>
      </c>
      <c r="Q43">
        <v>1</v>
      </c>
      <c r="R43">
        <v>1</v>
      </c>
      <c r="S43">
        <v>1</v>
      </c>
      <c r="T43">
        <v>1</v>
      </c>
      <c r="U43">
        <v>1</v>
      </c>
      <c r="V43">
        <v>1</v>
      </c>
      <c r="W43">
        <v>1</v>
      </c>
      <c r="X43">
        <v>1</v>
      </c>
    </row>
    <row r="44" spans="1:24" x14ac:dyDescent="0.25">
      <c r="A44" t="s">
        <v>166</v>
      </c>
      <c r="B44">
        <v>3885846.9999999963</v>
      </c>
      <c r="C44">
        <v>4376382.0000000019</v>
      </c>
      <c r="D44">
        <v>4814759.9999999888</v>
      </c>
      <c r="E44">
        <v>5331618.9566463605</v>
      </c>
      <c r="F44">
        <v>5778952.7800000114</v>
      </c>
      <c r="G44">
        <v>5995787.0000000084</v>
      </c>
      <c r="H44">
        <v>6269327.9999999823</v>
      </c>
      <c r="I44">
        <v>6585479.0000000382</v>
      </c>
      <c r="J44">
        <v>7004140.9999999935</v>
      </c>
      <c r="K44">
        <v>7389130.9999999804</v>
      </c>
      <c r="L44">
        <v>7609597.0000010813</v>
      </c>
      <c r="N44" t="s">
        <v>167</v>
      </c>
      <c r="O44" t="s">
        <v>167</v>
      </c>
      <c r="P44" t="s">
        <v>167</v>
      </c>
      <c r="Q44" t="s">
        <v>167</v>
      </c>
      <c r="R44" t="s">
        <v>167</v>
      </c>
      <c r="S44" t="s">
        <v>167</v>
      </c>
      <c r="T44" t="s">
        <v>167</v>
      </c>
      <c r="U44" t="s">
        <v>167</v>
      </c>
      <c r="V44" t="s">
        <v>167</v>
      </c>
      <c r="W44" t="s">
        <v>167</v>
      </c>
      <c r="X44" t="s">
        <v>167</v>
      </c>
    </row>
    <row r="45" spans="1:24" x14ac:dyDescent="0.25">
      <c r="A45" t="s">
        <v>168</v>
      </c>
    </row>
    <row r="47" spans="1:24" x14ac:dyDescent="0.25">
      <c r="A47" t="s">
        <v>150</v>
      </c>
    </row>
    <row r="48" spans="1:24" x14ac:dyDescent="0.25">
      <c r="A48" t="s">
        <v>151</v>
      </c>
    </row>
    <row r="49" spans="1:36" x14ac:dyDescent="0.25">
      <c r="A49" t="s">
        <v>152</v>
      </c>
    </row>
    <row r="50" spans="1:36" x14ac:dyDescent="0.25">
      <c r="A50" t="s">
        <v>169</v>
      </c>
    </row>
    <row r="51" spans="1:36" x14ac:dyDescent="0.25">
      <c r="A51" t="s">
        <v>170</v>
      </c>
    </row>
    <row r="52" spans="1:36" x14ac:dyDescent="0.25">
      <c r="A52" t="s">
        <v>154</v>
      </c>
    </row>
    <row r="53" spans="1:36" x14ac:dyDescent="0.25">
      <c r="A53" t="s">
        <v>171</v>
      </c>
    </row>
    <row r="54" spans="1:36" x14ac:dyDescent="0.25">
      <c r="A54" t="s">
        <v>155</v>
      </c>
      <c r="B54" t="s">
        <v>156</v>
      </c>
      <c r="N54" t="s">
        <v>172</v>
      </c>
      <c r="Z54" t="s">
        <v>173</v>
      </c>
    </row>
    <row r="55" spans="1:36" x14ac:dyDescent="0.25">
      <c r="B55">
        <v>2010</v>
      </c>
      <c r="C55">
        <v>2011</v>
      </c>
      <c r="D55">
        <v>2012</v>
      </c>
      <c r="E55">
        <v>2013</v>
      </c>
      <c r="F55">
        <v>2014</v>
      </c>
      <c r="G55">
        <v>2015</v>
      </c>
      <c r="H55">
        <v>2016</v>
      </c>
      <c r="I55">
        <v>2017</v>
      </c>
      <c r="J55">
        <v>2018</v>
      </c>
      <c r="K55">
        <v>2019</v>
      </c>
      <c r="L55">
        <v>2020</v>
      </c>
      <c r="N55">
        <v>2010</v>
      </c>
      <c r="O55">
        <v>2011</v>
      </c>
      <c r="P55">
        <v>2012</v>
      </c>
      <c r="Q55">
        <v>2013</v>
      </c>
      <c r="R55">
        <v>2014</v>
      </c>
      <c r="S55">
        <v>2015</v>
      </c>
      <c r="T55">
        <v>2016</v>
      </c>
      <c r="U55">
        <v>2017</v>
      </c>
      <c r="V55">
        <v>2018</v>
      </c>
      <c r="W55">
        <v>2019</v>
      </c>
      <c r="X55">
        <v>2020</v>
      </c>
      <c r="Z55">
        <v>2010</v>
      </c>
      <c r="AA55">
        <v>2011</v>
      </c>
      <c r="AB55">
        <v>2012</v>
      </c>
      <c r="AC55">
        <v>2013</v>
      </c>
      <c r="AD55">
        <v>2014</v>
      </c>
      <c r="AE55">
        <v>2015</v>
      </c>
      <c r="AF55">
        <v>2016</v>
      </c>
      <c r="AG55">
        <v>2017</v>
      </c>
      <c r="AH55">
        <v>2018</v>
      </c>
      <c r="AI55">
        <v>2019</v>
      </c>
      <c r="AJ55">
        <v>2020</v>
      </c>
    </row>
    <row r="56" spans="1:36" x14ac:dyDescent="0.25">
      <c r="A56" t="s">
        <v>158</v>
      </c>
      <c r="B56">
        <v>458356.6909316816</v>
      </c>
      <c r="C56">
        <v>510713.50486782193</v>
      </c>
      <c r="D56">
        <v>569919.23752529256</v>
      </c>
      <c r="E56">
        <v>634112.49503844581</v>
      </c>
      <c r="F56">
        <v>709013.55119887891</v>
      </c>
      <c r="G56">
        <v>748112.20002667839</v>
      </c>
      <c r="H56">
        <v>792530.13861426467</v>
      </c>
      <c r="I56">
        <v>839598.91188904201</v>
      </c>
      <c r="J56">
        <v>881794.52803615783</v>
      </c>
      <c r="K56">
        <v>917019.60878427187</v>
      </c>
      <c r="L56">
        <v>948482.93224141328</v>
      </c>
      <c r="N56">
        <v>0.87678576039275902</v>
      </c>
      <c r="O56">
        <v>0.87538967816116431</v>
      </c>
      <c r="P56">
        <v>0.87268077349791329</v>
      </c>
      <c r="Q56">
        <v>0.87521279981568634</v>
      </c>
      <c r="R56">
        <v>0.88065375926181533</v>
      </c>
      <c r="S56">
        <v>0.88160543916383016</v>
      </c>
      <c r="T56">
        <v>0.88219478771302995</v>
      </c>
      <c r="U56">
        <v>0.88061002406293787</v>
      </c>
      <c r="V56">
        <v>0.87755816894956218</v>
      </c>
      <c r="W56">
        <v>0.87521413290767169</v>
      </c>
      <c r="X56">
        <v>0.87876926104142394</v>
      </c>
      <c r="Z56">
        <v>0.13877653502188483</v>
      </c>
      <c r="AA56">
        <v>0.13727156523555059</v>
      </c>
      <c r="AB56">
        <v>0.13919960547813276</v>
      </c>
      <c r="AC56">
        <v>0.13925031074067123</v>
      </c>
      <c r="AD56">
        <v>0.14258022874315762</v>
      </c>
      <c r="AE56">
        <v>0.14510669076731827</v>
      </c>
      <c r="AF56">
        <v>0.14622807513129887</v>
      </c>
      <c r="AG56">
        <v>0.14802712727370509</v>
      </c>
      <c r="AH56">
        <v>0.14669314990245771</v>
      </c>
      <c r="AI56">
        <v>0.14426068824315866</v>
      </c>
      <c r="AJ56">
        <v>0.14381986245530673</v>
      </c>
    </row>
    <row r="57" spans="1:36" x14ac:dyDescent="0.25">
      <c r="A57" t="s">
        <v>159</v>
      </c>
      <c r="B57">
        <v>237895.06198541587</v>
      </c>
      <c r="C57">
        <v>271590.40075903531</v>
      </c>
      <c r="D57">
        <v>302705.21027911938</v>
      </c>
      <c r="E57">
        <v>342306.68750995689</v>
      </c>
      <c r="F57">
        <v>381048.33395918185</v>
      </c>
      <c r="G57">
        <v>405969.75429627177</v>
      </c>
      <c r="H57">
        <v>424907.54217511613</v>
      </c>
      <c r="I57">
        <v>445993.78563950374</v>
      </c>
      <c r="J57">
        <v>467787.75783680158</v>
      </c>
      <c r="K57">
        <v>489427.02981448651</v>
      </c>
      <c r="L57">
        <v>476059.77679408179</v>
      </c>
      <c r="N57">
        <v>0.45506699682421531</v>
      </c>
      <c r="O57">
        <v>0.46552016198131496</v>
      </c>
      <c r="P57">
        <v>0.46351307282640541</v>
      </c>
      <c r="Q57">
        <v>0.47245748461881132</v>
      </c>
      <c r="R57">
        <v>0.4732937010783268</v>
      </c>
      <c r="S57">
        <v>0.47841105052268051</v>
      </c>
      <c r="T57">
        <v>0.47298039620583709</v>
      </c>
      <c r="U57">
        <v>0.46777883194282643</v>
      </c>
      <c r="V57">
        <v>0.46554038970794326</v>
      </c>
      <c r="W57">
        <v>0.4671148243913209</v>
      </c>
      <c r="X57">
        <v>0.44106929502280223</v>
      </c>
      <c r="Z57">
        <v>0.14701305902608214</v>
      </c>
      <c r="AA57">
        <v>0.14706150905767132</v>
      </c>
      <c r="AB57">
        <v>0.14702606900689383</v>
      </c>
      <c r="AC57">
        <v>0.1484602322621926</v>
      </c>
      <c r="AD57">
        <v>0.15148804567408669</v>
      </c>
      <c r="AE57">
        <v>0.15193365105660581</v>
      </c>
      <c r="AF57">
        <v>0.15162078355227962</v>
      </c>
      <c r="AG57">
        <v>0.15270951391456561</v>
      </c>
      <c r="AH57">
        <v>0.15308328132907834</v>
      </c>
      <c r="AI57">
        <v>0.15210556357825716</v>
      </c>
      <c r="AJ57">
        <v>0.14912550963166607</v>
      </c>
    </row>
    <row r="58" spans="1:36" x14ac:dyDescent="0.25">
      <c r="A58" t="s">
        <v>148</v>
      </c>
      <c r="B58">
        <v>188595.20343973386</v>
      </c>
      <c r="C58">
        <v>214921.8299161492</v>
      </c>
      <c r="D58">
        <v>240681.99886885949</v>
      </c>
      <c r="E58">
        <v>272040.73350586282</v>
      </c>
      <c r="F58">
        <v>303858.50689219241</v>
      </c>
      <c r="G58">
        <v>324007.11695513729</v>
      </c>
      <c r="H58">
        <v>338835.6111304498</v>
      </c>
      <c r="I58">
        <v>353447.02882552479</v>
      </c>
      <c r="J58">
        <v>370968.12996010669</v>
      </c>
      <c r="K58">
        <v>386099.47852036031</v>
      </c>
      <c r="L58">
        <v>376400.88112357387</v>
      </c>
      <c r="N58">
        <v>0.3607618087088878</v>
      </c>
      <c r="O58">
        <v>0.36838726551552431</v>
      </c>
      <c r="P58">
        <v>0.36854090739581119</v>
      </c>
      <c r="Q58">
        <v>0.37547522545056256</v>
      </c>
      <c r="R58">
        <v>0.37741752033626658</v>
      </c>
      <c r="S58">
        <v>0.38182298941957349</v>
      </c>
      <c r="T58">
        <v>0.37717052698273468</v>
      </c>
      <c r="U58">
        <v>0.37071152922141076</v>
      </c>
      <c r="V58">
        <v>0.36918590727871409</v>
      </c>
      <c r="W58">
        <v>0.36849781299365508</v>
      </c>
      <c r="X58">
        <v>0.34873534664313233</v>
      </c>
      <c r="Z58">
        <v>0.14765318894352775</v>
      </c>
      <c r="AA58">
        <v>0.14784926954205033</v>
      </c>
      <c r="AB58">
        <v>0.14793147738412721</v>
      </c>
      <c r="AC58">
        <v>0.14929164778256229</v>
      </c>
      <c r="AD58">
        <v>0.15189819026618676</v>
      </c>
      <c r="AE58">
        <v>0.15234145409316385</v>
      </c>
      <c r="AF58">
        <v>0.15199247614509445</v>
      </c>
      <c r="AG58">
        <v>0.15285154261587203</v>
      </c>
      <c r="AH58">
        <v>0.1531471891402737</v>
      </c>
      <c r="AI58">
        <v>0.15202604351012514</v>
      </c>
      <c r="AJ58">
        <v>0.14865982577281953</v>
      </c>
    </row>
    <row r="59" spans="1:36" x14ac:dyDescent="0.25">
      <c r="A59" t="s">
        <v>160</v>
      </c>
      <c r="B59">
        <v>49299.858545682015</v>
      </c>
      <c r="C59">
        <v>56668.570842886096</v>
      </c>
      <c r="D59">
        <v>62023.211410259915</v>
      </c>
      <c r="E59">
        <v>70265.954004094034</v>
      </c>
      <c r="F59">
        <v>77189.827066989412</v>
      </c>
      <c r="G59">
        <v>81962.637341134483</v>
      </c>
      <c r="H59">
        <v>86071.931044666329</v>
      </c>
      <c r="I59">
        <v>92546.756813979024</v>
      </c>
      <c r="J59">
        <v>96819.627876694809</v>
      </c>
      <c r="K59">
        <v>103327.5512941262</v>
      </c>
      <c r="L59">
        <v>99658.89567050786</v>
      </c>
      <c r="N59">
        <v>9.430518811532751E-2</v>
      </c>
      <c r="O59">
        <v>9.7132896465790611E-2</v>
      </c>
      <c r="P59">
        <v>9.4972165430594252E-2</v>
      </c>
      <c r="Q59">
        <v>9.6982259168248708E-2</v>
      </c>
      <c r="R59">
        <v>9.5876180742060169E-2</v>
      </c>
      <c r="S59">
        <v>9.6588061103106984E-2</v>
      </c>
      <c r="T59">
        <v>9.5809869223102473E-2</v>
      </c>
      <c r="U59">
        <v>9.7067302721415769E-2</v>
      </c>
      <c r="V59">
        <v>9.6354482429229033E-2</v>
      </c>
      <c r="W59">
        <v>9.8617011397665863E-2</v>
      </c>
      <c r="X59">
        <v>9.233394837966985E-2</v>
      </c>
      <c r="Z59">
        <v>0.14461465377651253</v>
      </c>
      <c r="AA59">
        <v>0.14414862116188215</v>
      </c>
      <c r="AB59">
        <v>0.14361513370951026</v>
      </c>
      <c r="AC59">
        <v>0.1453268211450478</v>
      </c>
      <c r="AD59">
        <v>0.14989480166807018</v>
      </c>
      <c r="AE59">
        <v>0.15034271265056626</v>
      </c>
      <c r="AF59">
        <v>0.15017505381660864</v>
      </c>
      <c r="AG59">
        <v>0.15216950980788485</v>
      </c>
      <c r="AH59">
        <v>0.15283890899671623</v>
      </c>
      <c r="AI59">
        <v>0.15240344032278816</v>
      </c>
      <c r="AJ59">
        <v>0.15091098132672887</v>
      </c>
    </row>
    <row r="60" spans="1:36" x14ac:dyDescent="0.25">
      <c r="A60" t="s">
        <v>161</v>
      </c>
      <c r="B60">
        <v>68967.291211218791</v>
      </c>
      <c r="C60">
        <v>76634.410623859294</v>
      </c>
      <c r="D60">
        <v>87524.349793101661</v>
      </c>
      <c r="E60">
        <v>95339.074082210893</v>
      </c>
      <c r="F60">
        <v>101870.85683838051</v>
      </c>
      <c r="G60">
        <v>106548.58964839217</v>
      </c>
      <c r="H60">
        <v>112485.67253743552</v>
      </c>
      <c r="I60">
        <v>121472.76049189258</v>
      </c>
      <c r="J60">
        <v>132261.78843719634</v>
      </c>
      <c r="K60">
        <v>140834.31553924782</v>
      </c>
      <c r="L60">
        <v>140342.8874967208</v>
      </c>
      <c r="N60">
        <v>0.13192681608714718</v>
      </c>
      <c r="O60">
        <v>0.1313553908652817</v>
      </c>
      <c r="P60">
        <v>0.13402042297959132</v>
      </c>
      <c r="Q60">
        <v>0.13158860393417718</v>
      </c>
      <c r="R60">
        <v>0.1265320710475073</v>
      </c>
      <c r="S60">
        <v>0.12556113396614535</v>
      </c>
      <c r="T60">
        <v>0.12521198774652406</v>
      </c>
      <c r="U60">
        <v>0.12740622817040256</v>
      </c>
      <c r="V60">
        <v>0.13162637008128619</v>
      </c>
      <c r="W60">
        <v>0.13441390148869223</v>
      </c>
      <c r="X60">
        <v>0.13002765927107124</v>
      </c>
      <c r="Z60">
        <v>0.11018987403832718</v>
      </c>
      <c r="AA60">
        <v>0.10989533172320431</v>
      </c>
      <c r="AB60">
        <v>0.1143355877867414</v>
      </c>
      <c r="AC60">
        <v>0.11515702776851548</v>
      </c>
      <c r="AD60">
        <v>0.11813267206618291</v>
      </c>
      <c r="AE60">
        <v>0.11852757946724995</v>
      </c>
      <c r="AF60">
        <v>0.12356039032199655</v>
      </c>
      <c r="AG60">
        <v>0.12352462808907969</v>
      </c>
      <c r="AH60">
        <v>0.12278773256773499</v>
      </c>
      <c r="AI60">
        <v>0.12535118755484831</v>
      </c>
      <c r="AJ60">
        <v>0.12746265840236568</v>
      </c>
    </row>
    <row r="61" spans="1:36" x14ac:dyDescent="0.25">
      <c r="A61" t="s">
        <v>162</v>
      </c>
      <c r="B61">
        <v>64412.623577211809</v>
      </c>
      <c r="C61">
        <v>72699.251312513879</v>
      </c>
      <c r="D61">
        <v>83148.017802127957</v>
      </c>
      <c r="E61">
        <v>90411.295258023107</v>
      </c>
      <c r="F61">
        <v>96085.551305595567</v>
      </c>
      <c r="G61">
        <v>100467.18344018741</v>
      </c>
      <c r="H61">
        <v>105831.70805770588</v>
      </c>
      <c r="I61">
        <v>113829.83516895784</v>
      </c>
      <c r="J61">
        <v>123032.91159860362</v>
      </c>
      <c r="K61">
        <v>130746.38847826369</v>
      </c>
      <c r="L61">
        <v>130848.09842910891</v>
      </c>
      <c r="N61">
        <v>0.12321423960724076</v>
      </c>
      <c r="O61">
        <v>0.1246103218388358</v>
      </c>
      <c r="P61">
        <v>0.12731922650208671</v>
      </c>
      <c r="Q61">
        <v>0.12478720018431358</v>
      </c>
      <c r="R61">
        <v>0.11934624073818487</v>
      </c>
      <c r="S61">
        <v>0.11839456083616993</v>
      </c>
      <c r="T61">
        <v>0.11780521228697</v>
      </c>
      <c r="U61">
        <v>0.11938997593706206</v>
      </c>
      <c r="V61">
        <v>0.12244183105043799</v>
      </c>
      <c r="W61">
        <v>0.12478586709232842</v>
      </c>
      <c r="X61">
        <v>0.12123073895857604</v>
      </c>
      <c r="Z61">
        <v>0.11048344801556724</v>
      </c>
      <c r="AA61">
        <v>0.11083537699282975</v>
      </c>
      <c r="AB61">
        <v>0.11540305676484555</v>
      </c>
      <c r="AC61">
        <v>0.11623096254856477</v>
      </c>
      <c r="AD61">
        <v>0.11918049255264876</v>
      </c>
      <c r="AE61">
        <v>0.11957731197638093</v>
      </c>
      <c r="AF61">
        <v>0.12458029496873051</v>
      </c>
      <c r="AG61">
        <v>0.12460123842728037</v>
      </c>
      <c r="AH61">
        <v>0.12390133606306961</v>
      </c>
      <c r="AI61">
        <v>0.1266373852394011</v>
      </c>
      <c r="AJ61">
        <v>0.12895758030174603</v>
      </c>
    </row>
    <row r="62" spans="1:36" x14ac:dyDescent="0.25">
      <c r="A62" t="s">
        <v>163</v>
      </c>
      <c r="B62">
        <v>4554.6676340069771</v>
      </c>
      <c r="C62">
        <v>3935.1593113454192</v>
      </c>
      <c r="D62">
        <v>4376.331990973702</v>
      </c>
      <c r="E62">
        <v>4927.7788241877806</v>
      </c>
      <c r="F62">
        <v>5785.3055327849606</v>
      </c>
      <c r="G62">
        <v>6081.4062082047731</v>
      </c>
      <c r="H62">
        <v>6653.9644797296223</v>
      </c>
      <c r="I62">
        <v>7642.9253229347451</v>
      </c>
      <c r="J62">
        <v>9228.876838592716</v>
      </c>
      <c r="K62">
        <v>10087.927060984126</v>
      </c>
      <c r="L62">
        <v>9494.7890676118841</v>
      </c>
      <c r="N62">
        <v>8.712576479906399E-3</v>
      </c>
      <c r="O62">
        <v>6.7450690264459047E-3</v>
      </c>
      <c r="P62">
        <v>6.701196477504591E-3</v>
      </c>
      <c r="Q62">
        <v>6.8014037498635828E-3</v>
      </c>
      <c r="R62">
        <v>7.185830309322459E-3</v>
      </c>
      <c r="S62">
        <v>7.1665731299754495E-3</v>
      </c>
      <c r="T62">
        <v>7.4067754595540641E-3</v>
      </c>
      <c r="U62">
        <v>8.0162522333405185E-3</v>
      </c>
      <c r="V62">
        <v>9.1845390308481871E-3</v>
      </c>
      <c r="W62">
        <v>9.6280343963638139E-3</v>
      </c>
      <c r="X62">
        <v>8.7969203124951875E-3</v>
      </c>
      <c r="Z62">
        <v>0.10619911476419924</v>
      </c>
      <c r="AA62">
        <v>9.5008554319163149E-2</v>
      </c>
      <c r="AB62">
        <v>9.7245338999037881E-2</v>
      </c>
      <c r="AC62">
        <v>9.8464988694156999E-2</v>
      </c>
      <c r="AD62">
        <v>0.1030807770790564</v>
      </c>
      <c r="AE62">
        <v>0.10351505911938541</v>
      </c>
      <c r="AF62">
        <v>0.10932512617852297</v>
      </c>
      <c r="AG62">
        <v>0.10944105222141511</v>
      </c>
      <c r="AH62">
        <v>0.10964958758887348</v>
      </c>
      <c r="AI62">
        <v>0.11076991644962858</v>
      </c>
      <c r="AJ62">
        <v>0.10990484040712441</v>
      </c>
    </row>
    <row r="63" spans="1:36" x14ac:dyDescent="0.25">
      <c r="A63" t="s">
        <v>164</v>
      </c>
      <c r="B63">
        <v>215906.96131225879</v>
      </c>
      <c r="C63">
        <v>235187.94479744113</v>
      </c>
      <c r="D63">
        <v>262837.69525519945</v>
      </c>
      <c r="E63">
        <v>286878.02870430122</v>
      </c>
      <c r="F63">
        <v>322179.9117069121</v>
      </c>
      <c r="G63">
        <v>336061.03952220187</v>
      </c>
      <c r="H63">
        <v>360968.63195941888</v>
      </c>
      <c r="I63">
        <v>385962.20092660363</v>
      </c>
      <c r="J63">
        <v>404777.89336076344</v>
      </c>
      <c r="K63">
        <v>417504.65190880129</v>
      </c>
      <c r="L63">
        <v>462928.36637971964</v>
      </c>
      <c r="N63">
        <v>0.41300618708863734</v>
      </c>
      <c r="O63">
        <v>0.40312444715340329</v>
      </c>
      <c r="P63">
        <v>0.40246650419400321</v>
      </c>
      <c r="Q63">
        <v>0.39595391144701153</v>
      </c>
      <c r="R63">
        <v>0.40017422787416607</v>
      </c>
      <c r="S63">
        <v>0.39602781551117422</v>
      </c>
      <c r="T63">
        <v>0.40180761604763876</v>
      </c>
      <c r="U63">
        <v>0.40481493988677097</v>
      </c>
      <c r="V63">
        <v>0.40283324021077066</v>
      </c>
      <c r="W63">
        <v>0.39847127411998695</v>
      </c>
      <c r="X63">
        <v>0.42890304570612653</v>
      </c>
      <c r="Z63">
        <v>0.13150929386370214</v>
      </c>
      <c r="AA63">
        <v>0.12835941211292551</v>
      </c>
      <c r="AB63">
        <v>0.13205256790095729</v>
      </c>
      <c r="AC63">
        <v>0.13051769708216462</v>
      </c>
      <c r="AD63">
        <v>0.13417225164275906</v>
      </c>
      <c r="AE63">
        <v>0.13859147335658731</v>
      </c>
      <c r="AF63">
        <v>0.14119519877373268</v>
      </c>
      <c r="AG63">
        <v>0.14393234104513269</v>
      </c>
      <c r="AH63">
        <v>0.14097815672164843</v>
      </c>
      <c r="AI63">
        <v>0.13697960286817462</v>
      </c>
      <c r="AJ63">
        <v>0.13959590724081719</v>
      </c>
    </row>
    <row r="64" spans="1:36" x14ac:dyDescent="0.25">
      <c r="A64" t="s">
        <v>165</v>
      </c>
      <c r="B64">
        <v>522769.31450889353</v>
      </c>
      <c r="C64">
        <v>583412.75618033577</v>
      </c>
      <c r="D64">
        <v>653067.25532742054</v>
      </c>
      <c r="E64">
        <v>724523.790296469</v>
      </c>
      <c r="F64">
        <v>805099.10250447434</v>
      </c>
      <c r="G64">
        <v>848579.38346686575</v>
      </c>
      <c r="H64">
        <v>898361.84667197056</v>
      </c>
      <c r="I64">
        <v>953428.74705799995</v>
      </c>
      <c r="J64">
        <v>1004827.4396347613</v>
      </c>
      <c r="K64">
        <v>1047765.9972625355</v>
      </c>
      <c r="L64">
        <v>1079331.0306705222</v>
      </c>
      <c r="N64">
        <v>1</v>
      </c>
      <c r="O64">
        <v>1</v>
      </c>
      <c r="P64">
        <v>1</v>
      </c>
      <c r="Q64">
        <v>1</v>
      </c>
      <c r="R64">
        <v>1</v>
      </c>
      <c r="S64">
        <v>1</v>
      </c>
      <c r="T64">
        <v>1</v>
      </c>
      <c r="U64">
        <v>1</v>
      </c>
      <c r="V64">
        <v>1</v>
      </c>
      <c r="W64">
        <v>1</v>
      </c>
      <c r="X64">
        <v>1</v>
      </c>
      <c r="Z64">
        <v>0.13453162579712841</v>
      </c>
      <c r="AA64">
        <v>0.13330937659928579</v>
      </c>
      <c r="AB64">
        <v>0.13563858953040697</v>
      </c>
      <c r="AC64">
        <v>0.13589189253543382</v>
      </c>
      <c r="AD64">
        <v>0.13931574338014796</v>
      </c>
      <c r="AE64">
        <v>0.1415292743833069</v>
      </c>
      <c r="AF64">
        <v>0.14329475929030558</v>
      </c>
      <c r="AG64">
        <v>0.14477743335875712</v>
      </c>
      <c r="AH64">
        <v>0.14346190912415413</v>
      </c>
      <c r="AI64">
        <v>0.14179827063054351</v>
      </c>
      <c r="AJ64">
        <v>0.141838132909058</v>
      </c>
    </row>
    <row r="65" spans="1:36" x14ac:dyDescent="0.25">
      <c r="A65" t="s">
        <v>166</v>
      </c>
      <c r="B65">
        <v>522769.31450889329</v>
      </c>
      <c r="C65">
        <v>583412.756180336</v>
      </c>
      <c r="D65">
        <v>653067.25532742101</v>
      </c>
      <c r="E65">
        <v>724523.79029646935</v>
      </c>
      <c r="F65">
        <v>805099.10250447586</v>
      </c>
      <c r="G65">
        <v>848579.3834668654</v>
      </c>
      <c r="H65">
        <v>898361.84667197114</v>
      </c>
      <c r="I65">
        <v>953428.74705799902</v>
      </c>
      <c r="J65">
        <v>1004827.4396347604</v>
      </c>
      <c r="K65">
        <v>1047765.997262535</v>
      </c>
      <c r="L65">
        <v>1079331.0306705222</v>
      </c>
      <c r="N65" t="s">
        <v>167</v>
      </c>
      <c r="O65" t="s">
        <v>167</v>
      </c>
      <c r="P65" t="s">
        <v>167</v>
      </c>
      <c r="Q65" t="s">
        <v>167</v>
      </c>
      <c r="R65" t="s">
        <v>167</v>
      </c>
      <c r="S65" t="s">
        <v>167</v>
      </c>
      <c r="T65" t="s">
        <v>167</v>
      </c>
      <c r="U65" t="s">
        <v>167</v>
      </c>
      <c r="V65" t="s">
        <v>167</v>
      </c>
      <c r="W65" t="s">
        <v>167</v>
      </c>
      <c r="X65" t="s">
        <v>167</v>
      </c>
      <c r="Z65" t="s">
        <v>167</v>
      </c>
      <c r="AA65" t="s">
        <v>167</v>
      </c>
      <c r="AB65" t="s">
        <v>167</v>
      </c>
      <c r="AC65" t="s">
        <v>167</v>
      </c>
      <c r="AD65" t="s">
        <v>167</v>
      </c>
      <c r="AE65" t="s">
        <v>167</v>
      </c>
      <c r="AF65" t="s">
        <v>167</v>
      </c>
      <c r="AG65" t="s">
        <v>167</v>
      </c>
      <c r="AH65" t="s">
        <v>167</v>
      </c>
      <c r="AI65" t="s">
        <v>167</v>
      </c>
      <c r="AJ65" t="s">
        <v>167</v>
      </c>
    </row>
    <row r="66" spans="1:36" x14ac:dyDescent="0.25">
      <c r="A66" t="s">
        <v>168</v>
      </c>
    </row>
    <row r="68" spans="1:36" x14ac:dyDescent="0.25">
      <c r="A68" t="s">
        <v>150</v>
      </c>
    </row>
    <row r="69" spans="1:36" x14ac:dyDescent="0.25">
      <c r="A69" t="s">
        <v>151</v>
      </c>
    </row>
    <row r="70" spans="1:36" x14ac:dyDescent="0.25">
      <c r="A70" t="s">
        <v>152</v>
      </c>
    </row>
    <row r="71" spans="1:36" x14ac:dyDescent="0.25">
      <c r="A71" t="s">
        <v>174</v>
      </c>
    </row>
    <row r="72" spans="1:36" x14ac:dyDescent="0.25">
      <c r="A72" t="s">
        <v>175</v>
      </c>
    </row>
    <row r="73" spans="1:36" x14ac:dyDescent="0.25">
      <c r="A73" t="s">
        <v>154</v>
      </c>
    </row>
    <row r="74" spans="1:36" x14ac:dyDescent="0.25">
      <c r="A74" t="s">
        <v>7</v>
      </c>
    </row>
    <row r="75" spans="1:36" x14ac:dyDescent="0.25">
      <c r="A75" t="s">
        <v>155</v>
      </c>
      <c r="B75" t="s">
        <v>156</v>
      </c>
      <c r="N75" t="s">
        <v>176</v>
      </c>
      <c r="Z75" t="s">
        <v>173</v>
      </c>
    </row>
    <row r="76" spans="1:36" x14ac:dyDescent="0.25">
      <c r="B76">
        <v>2010</v>
      </c>
      <c r="C76">
        <v>2011</v>
      </c>
      <c r="D76">
        <v>2012</v>
      </c>
      <c r="E76">
        <v>2013</v>
      </c>
      <c r="F76">
        <v>2014</v>
      </c>
      <c r="G76">
        <v>2015</v>
      </c>
      <c r="H76">
        <v>2016</v>
      </c>
      <c r="I76">
        <v>2017</v>
      </c>
      <c r="J76">
        <v>2018</v>
      </c>
      <c r="K76">
        <v>2019</v>
      </c>
      <c r="L76">
        <v>2020</v>
      </c>
      <c r="N76">
        <v>2010</v>
      </c>
      <c r="O76">
        <v>2011</v>
      </c>
      <c r="P76">
        <v>2012</v>
      </c>
      <c r="Q76">
        <v>2013</v>
      </c>
      <c r="R76">
        <v>2014</v>
      </c>
      <c r="S76">
        <v>2015</v>
      </c>
      <c r="T76">
        <v>2016</v>
      </c>
      <c r="U76">
        <v>2017</v>
      </c>
      <c r="V76">
        <v>2018</v>
      </c>
      <c r="W76">
        <v>2019</v>
      </c>
      <c r="X76">
        <v>2020</v>
      </c>
      <c r="Z76">
        <v>2010</v>
      </c>
      <c r="AA76">
        <v>2011</v>
      </c>
      <c r="AB76">
        <v>2012</v>
      </c>
      <c r="AC76">
        <v>2013</v>
      </c>
      <c r="AD76">
        <v>2014</v>
      </c>
      <c r="AE76">
        <v>2015</v>
      </c>
      <c r="AF76">
        <v>2016</v>
      </c>
      <c r="AG76">
        <v>2017</v>
      </c>
      <c r="AH76">
        <v>2018</v>
      </c>
      <c r="AI76">
        <v>2019</v>
      </c>
      <c r="AJ76">
        <v>2020</v>
      </c>
    </row>
    <row r="77" spans="1:36" x14ac:dyDescent="0.25">
      <c r="A77" t="s">
        <v>158</v>
      </c>
      <c r="B77">
        <v>23686.833795076032</v>
      </c>
      <c r="C77">
        <v>26037.90088791159</v>
      </c>
      <c r="D77">
        <v>29358.865724803076</v>
      </c>
      <c r="E77">
        <v>31608.662118632827</v>
      </c>
      <c r="F77">
        <v>33664.779803706973</v>
      </c>
      <c r="G77">
        <v>34508.572549071119</v>
      </c>
      <c r="H77">
        <v>34751.9009618399</v>
      </c>
      <c r="I77">
        <v>36412.155682202676</v>
      </c>
      <c r="J77">
        <v>37281.865058380281</v>
      </c>
      <c r="K77">
        <v>39871.265135284761</v>
      </c>
      <c r="L77">
        <v>40687.965043295451</v>
      </c>
      <c r="N77">
        <v>0.89706228282648004</v>
      </c>
      <c r="O77">
        <v>0.89451895381560353</v>
      </c>
      <c r="P77">
        <v>0.89363845468194913</v>
      </c>
      <c r="Q77">
        <v>0.89451761872954061</v>
      </c>
      <c r="R77">
        <v>0.89838792024676062</v>
      </c>
      <c r="S77">
        <v>0.89501239183457426</v>
      </c>
      <c r="T77">
        <v>0.89388350461401511</v>
      </c>
      <c r="U77">
        <v>0.89439514775657181</v>
      </c>
      <c r="V77">
        <v>0.88728358489540748</v>
      </c>
      <c r="W77">
        <v>0.89218452675928617</v>
      </c>
      <c r="X77">
        <v>0.89602010051039682</v>
      </c>
      <c r="Z77">
        <v>7.171656451743366E-3</v>
      </c>
      <c r="AA77">
        <v>6.9985684268459164E-3</v>
      </c>
      <c r="AB77">
        <v>7.1707397418685941E-3</v>
      </c>
      <c r="AC77">
        <v>6.9412226640474008E-3</v>
      </c>
      <c r="AD77">
        <v>6.7698734345546917E-3</v>
      </c>
      <c r="AE77">
        <v>6.6934141236048043E-3</v>
      </c>
      <c r="AF77">
        <v>6.4120004239696399E-3</v>
      </c>
      <c r="AG77">
        <v>6.4197162801846253E-3</v>
      </c>
      <c r="AH77">
        <v>6.2021185727157554E-3</v>
      </c>
      <c r="AI77">
        <v>6.2723371391884327E-3</v>
      </c>
      <c r="AJ77">
        <v>6.1695760009982574E-3</v>
      </c>
    </row>
    <row r="78" spans="1:36" x14ac:dyDescent="0.25">
      <c r="A78" t="s">
        <v>159</v>
      </c>
      <c r="B78">
        <v>12084.198604929978</v>
      </c>
      <c r="C78">
        <v>13457.787189605016</v>
      </c>
      <c r="D78">
        <v>15036.850854760582</v>
      </c>
      <c r="E78">
        <v>16933.983799631591</v>
      </c>
      <c r="F78">
        <v>18612.675579180523</v>
      </c>
      <c r="G78">
        <v>19592.988517795686</v>
      </c>
      <c r="H78">
        <v>19254.479238293359</v>
      </c>
      <c r="I78">
        <v>20424.451815066914</v>
      </c>
      <c r="J78">
        <v>21119.497357676435</v>
      </c>
      <c r="K78">
        <v>22023.39305196151</v>
      </c>
      <c r="L78">
        <v>21468.181266370011</v>
      </c>
      <c r="N78">
        <v>0.4576499704625151</v>
      </c>
      <c r="O78">
        <v>0.46233549199457208</v>
      </c>
      <c r="P78">
        <v>0.45769847810499237</v>
      </c>
      <c r="Q78">
        <v>0.47922771318820551</v>
      </c>
      <c r="R78">
        <v>0.49670317172151518</v>
      </c>
      <c r="S78">
        <v>0.5081626454285687</v>
      </c>
      <c r="T78">
        <v>0.49526100456900674</v>
      </c>
      <c r="U78">
        <v>0.50168769897664844</v>
      </c>
      <c r="V78">
        <v>0.50262998638519163</v>
      </c>
      <c r="W78">
        <v>0.49280930617647678</v>
      </c>
      <c r="X78">
        <v>0.4727668713733808</v>
      </c>
      <c r="Z78">
        <v>7.4677254246596353E-3</v>
      </c>
      <c r="AA78">
        <v>7.2871592189896993E-3</v>
      </c>
      <c r="AB78">
        <v>7.3035051804356118E-3</v>
      </c>
      <c r="AC78">
        <v>7.3443589031382444E-3</v>
      </c>
      <c r="AD78">
        <v>7.3995805701590972E-3</v>
      </c>
      <c r="AE78">
        <v>7.3326503984983979E-3</v>
      </c>
      <c r="AF78">
        <v>6.870622286572598E-3</v>
      </c>
      <c r="AG78">
        <v>6.9933891661248986E-3</v>
      </c>
      <c r="AH78">
        <v>6.9113436625287406E-3</v>
      </c>
      <c r="AI78">
        <v>6.8444944966440137E-3</v>
      </c>
      <c r="AJ78">
        <v>6.7248980658939257E-3</v>
      </c>
    </row>
    <row r="79" spans="1:36" x14ac:dyDescent="0.25">
      <c r="A79" t="s">
        <v>148</v>
      </c>
      <c r="B79">
        <v>9472.8362061274947</v>
      </c>
      <c r="C79">
        <v>10532.502202993503</v>
      </c>
      <c r="D79">
        <v>11879.11163057556</v>
      </c>
      <c r="E79">
        <v>13374.555721606828</v>
      </c>
      <c r="F79">
        <v>14722.836732767188</v>
      </c>
      <c r="G79">
        <v>15461.459768011122</v>
      </c>
      <c r="H79">
        <v>15191.473862342313</v>
      </c>
      <c r="I79">
        <v>16039.363022132073</v>
      </c>
      <c r="J79">
        <v>16553.717549226698</v>
      </c>
      <c r="K79">
        <v>17233.086925334119</v>
      </c>
      <c r="L79">
        <v>16898.722787648465</v>
      </c>
      <c r="N79">
        <v>0.35875305857368539</v>
      </c>
      <c r="O79">
        <v>0.36183880153166814</v>
      </c>
      <c r="P79">
        <v>0.36158178112356609</v>
      </c>
      <c r="Q79">
        <v>0.378496745314786</v>
      </c>
      <c r="R79">
        <v>0.3928978222821129</v>
      </c>
      <c r="S79">
        <v>0.40100754873426847</v>
      </c>
      <c r="T79">
        <v>0.39075295222652501</v>
      </c>
      <c r="U79">
        <v>0.39397635738201664</v>
      </c>
      <c r="V79">
        <v>0.39396746454137826</v>
      </c>
      <c r="W79">
        <v>0.38561840089379079</v>
      </c>
      <c r="X79">
        <v>0.37213940964052061</v>
      </c>
      <c r="Z79">
        <v>7.4163841320672311E-3</v>
      </c>
      <c r="AA79">
        <v>7.245530887998528E-3</v>
      </c>
      <c r="AB79">
        <v>7.3013126938484049E-3</v>
      </c>
      <c r="AC79">
        <v>7.339744443070134E-3</v>
      </c>
      <c r="AD79">
        <v>7.3599132641210801E-3</v>
      </c>
      <c r="AE79">
        <v>7.2696590297055197E-3</v>
      </c>
      <c r="AF79">
        <v>6.8144836398023748E-3</v>
      </c>
      <c r="AG79">
        <v>6.9363756958304729E-3</v>
      </c>
      <c r="AH79">
        <v>6.8338897812022705E-3</v>
      </c>
      <c r="AI79">
        <v>6.7855000290720632E-3</v>
      </c>
      <c r="AJ79">
        <v>6.6741639336658281E-3</v>
      </c>
    </row>
    <row r="80" spans="1:36" x14ac:dyDescent="0.25">
      <c r="A80" t="s">
        <v>160</v>
      </c>
      <c r="B80">
        <v>2611.3623988024829</v>
      </c>
      <c r="C80">
        <v>2925.2849866115134</v>
      </c>
      <c r="D80">
        <v>3157.7392241850221</v>
      </c>
      <c r="E80">
        <v>3559.4280780247614</v>
      </c>
      <c r="F80">
        <v>3889.8388464133336</v>
      </c>
      <c r="G80">
        <v>4131.5287497845648</v>
      </c>
      <c r="H80">
        <v>4063.0053759510465</v>
      </c>
      <c r="I80">
        <v>4385.0887929348401</v>
      </c>
      <c r="J80">
        <v>4565.7798084497372</v>
      </c>
      <c r="K80">
        <v>4790.3061266273908</v>
      </c>
      <c r="L80">
        <v>4569.4584787215481</v>
      </c>
      <c r="N80">
        <v>9.8896911888829708E-2</v>
      </c>
      <c r="O80">
        <v>0.10049669046290394</v>
      </c>
      <c r="P80">
        <v>9.6116696981426303E-2</v>
      </c>
      <c r="Q80">
        <v>0.10073096787341949</v>
      </c>
      <c r="R80">
        <v>0.10380534943940223</v>
      </c>
      <c r="S80">
        <v>0.10715509669430028</v>
      </c>
      <c r="T80">
        <v>0.10450805234248173</v>
      </c>
      <c r="U80">
        <v>0.10771134159463173</v>
      </c>
      <c r="V80">
        <v>0.10866252184381336</v>
      </c>
      <c r="W80">
        <v>0.10719090528268596</v>
      </c>
      <c r="X80">
        <v>0.10062746173286019</v>
      </c>
      <c r="Z80">
        <v>7.6600882908801054E-3</v>
      </c>
      <c r="AA80">
        <v>7.4410875561817663E-3</v>
      </c>
      <c r="AB80">
        <v>7.3117649117097972E-3</v>
      </c>
      <c r="AC80">
        <v>7.3617497265265402E-3</v>
      </c>
      <c r="AD80">
        <v>7.5536718316244634E-3</v>
      </c>
      <c r="AE80">
        <v>7.578394983206338E-3</v>
      </c>
      <c r="AF80">
        <v>7.0889782950725256E-3</v>
      </c>
      <c r="AG80">
        <v>7.2101587895314892E-3</v>
      </c>
      <c r="AH80">
        <v>7.2075138063060692E-3</v>
      </c>
      <c r="AI80">
        <v>7.0654837432390146E-3</v>
      </c>
      <c r="AJ80">
        <v>6.9194170627327033E-3</v>
      </c>
    </row>
    <row r="81" spans="1:36" x14ac:dyDescent="0.25">
      <c r="A81" t="s">
        <v>161</v>
      </c>
      <c r="B81">
        <v>2926.1789785565429</v>
      </c>
      <c r="C81">
        <v>3248.5382252291165</v>
      </c>
      <c r="D81">
        <v>3689.5837669046969</v>
      </c>
      <c r="E81">
        <v>3934.5404276941358</v>
      </c>
      <c r="F81">
        <v>4047.8148369962819</v>
      </c>
      <c r="G81">
        <v>4309.9419144664853</v>
      </c>
      <c r="H81">
        <v>4399.8788772231892</v>
      </c>
      <c r="I81">
        <v>4591.7725118729422</v>
      </c>
      <c r="J81">
        <v>5121.4639721726244</v>
      </c>
      <c r="K81">
        <v>5190.3904729690958</v>
      </c>
      <c r="L81">
        <v>5093.2392537296819</v>
      </c>
      <c r="N81">
        <v>0.11081957247525678</v>
      </c>
      <c r="O81">
        <v>0.11160189245558716</v>
      </c>
      <c r="P81">
        <v>0.11230522210164282</v>
      </c>
      <c r="Q81">
        <v>0.11134655813544748</v>
      </c>
      <c r="R81">
        <v>0.10802114180329908</v>
      </c>
      <c r="S81">
        <v>0.11178241047349742</v>
      </c>
      <c r="T81">
        <v>0.11317306512147746</v>
      </c>
      <c r="U81">
        <v>0.11278813289893989</v>
      </c>
      <c r="V81">
        <v>0.12188743524569323</v>
      </c>
      <c r="W81">
        <v>0.11614344446080159</v>
      </c>
      <c r="X81">
        <v>0.11216202980891922</v>
      </c>
      <c r="Z81">
        <v>4.6751914914746773E-3</v>
      </c>
      <c r="AA81">
        <v>4.6584710833009963E-3</v>
      </c>
      <c r="AB81">
        <v>4.8198099120379491E-3</v>
      </c>
      <c r="AC81">
        <v>4.7524059327198921E-3</v>
      </c>
      <c r="AD81">
        <v>4.69397428827117E-3</v>
      </c>
      <c r="AE81">
        <v>4.7944978385161237E-3</v>
      </c>
      <c r="AF81">
        <v>4.8330666401827918E-3</v>
      </c>
      <c r="AG81">
        <v>4.6693348327802326E-3</v>
      </c>
      <c r="AH81">
        <v>4.7546079332582798E-3</v>
      </c>
      <c r="AI81">
        <v>4.6197661924144559E-3</v>
      </c>
      <c r="AJ81">
        <v>4.6257977638862191E-3</v>
      </c>
    </row>
    <row r="82" spans="1:36" x14ac:dyDescent="0.25">
      <c r="A82" t="s">
        <v>162</v>
      </c>
      <c r="B82">
        <v>2718.059430891657</v>
      </c>
      <c r="C82">
        <v>3070.3709679791809</v>
      </c>
      <c r="D82">
        <v>3494.3150788946082</v>
      </c>
      <c r="E82">
        <v>3727.3239556557542</v>
      </c>
      <c r="F82">
        <v>3807.6516983330894</v>
      </c>
      <c r="G82">
        <v>4047.9579122963501</v>
      </c>
      <c r="H82">
        <v>4125.5375214286805</v>
      </c>
      <c r="I82">
        <v>4299.3304808606699</v>
      </c>
      <c r="J82">
        <v>4736.1162195840197</v>
      </c>
      <c r="K82">
        <v>4818.2177456956888</v>
      </c>
      <c r="L82">
        <v>4721.6915259249299</v>
      </c>
      <c r="N82">
        <v>0.10293771717352004</v>
      </c>
      <c r="O82">
        <v>0.10548104618439641</v>
      </c>
      <c r="P82">
        <v>0.1063615453180508</v>
      </c>
      <c r="Q82">
        <v>0.10548238127045946</v>
      </c>
      <c r="R82">
        <v>0.10161207975323923</v>
      </c>
      <c r="S82">
        <v>0.10498760816542575</v>
      </c>
      <c r="T82">
        <v>0.10611649538598485</v>
      </c>
      <c r="U82">
        <v>0.10560485224342803</v>
      </c>
      <c r="V82">
        <v>0.11271641510459249</v>
      </c>
      <c r="W82">
        <v>0.10781547324071389</v>
      </c>
      <c r="X82">
        <v>0.10397989948960308</v>
      </c>
      <c r="Z82">
        <v>4.6621385864863661E-3</v>
      </c>
      <c r="AA82">
        <v>4.6810072676117713E-3</v>
      </c>
      <c r="AB82">
        <v>4.8498407065286648E-3</v>
      </c>
      <c r="AC82">
        <v>4.7917735263033672E-3</v>
      </c>
      <c r="AD82">
        <v>4.722851653657943E-3</v>
      </c>
      <c r="AE82">
        <v>4.8179306871292274E-3</v>
      </c>
      <c r="AF82">
        <v>4.8563959776960963E-3</v>
      </c>
      <c r="AG82">
        <v>4.7061642628951445E-3</v>
      </c>
      <c r="AH82">
        <v>4.7695459672686029E-3</v>
      </c>
      <c r="AI82">
        <v>4.6667942719536186E-3</v>
      </c>
      <c r="AJ82">
        <v>4.6534716317977488E-3</v>
      </c>
    </row>
    <row r="83" spans="1:36" x14ac:dyDescent="0.25">
      <c r="A83" t="s">
        <v>163</v>
      </c>
      <c r="B83">
        <v>208.11954766488589</v>
      </c>
      <c r="C83">
        <v>178.1672572499358</v>
      </c>
      <c r="D83">
        <v>195.26868801008871</v>
      </c>
      <c r="E83">
        <v>207.21647203838182</v>
      </c>
      <c r="F83">
        <v>240.16313866319234</v>
      </c>
      <c r="G83">
        <v>261.98400217013557</v>
      </c>
      <c r="H83">
        <v>274.34135579450833</v>
      </c>
      <c r="I83">
        <v>292.44203101227208</v>
      </c>
      <c r="J83">
        <v>385.34775258860458</v>
      </c>
      <c r="K83">
        <v>372.17272727340696</v>
      </c>
      <c r="L83">
        <v>371.54772780475173</v>
      </c>
      <c r="N83">
        <v>7.8818553017367381E-3</v>
      </c>
      <c r="O83">
        <v>6.120846271190754E-3</v>
      </c>
      <c r="P83">
        <v>5.9436767835920126E-3</v>
      </c>
      <c r="Q83">
        <v>5.8641768649880166E-3</v>
      </c>
      <c r="R83">
        <v>6.4090620500598531E-3</v>
      </c>
      <c r="S83">
        <v>6.7948023080716766E-3</v>
      </c>
      <c r="T83">
        <v>7.0565697354925978E-3</v>
      </c>
      <c r="U83">
        <v>7.1832806555118681E-3</v>
      </c>
      <c r="V83">
        <v>9.1710201411007441E-3</v>
      </c>
      <c r="W83">
        <v>8.3279712200876963E-3</v>
      </c>
      <c r="X83">
        <v>8.1821303193161457E-3</v>
      </c>
      <c r="Z83">
        <v>4.8526288860493818E-3</v>
      </c>
      <c r="AA83">
        <v>4.3015827820549937E-3</v>
      </c>
      <c r="AB83">
        <v>4.3390149103412819E-3</v>
      </c>
      <c r="AC83">
        <v>4.1405201622183958E-3</v>
      </c>
      <c r="AD83">
        <v>4.2791522105194279E-3</v>
      </c>
      <c r="AE83">
        <v>4.4593780689056086E-3</v>
      </c>
      <c r="AF83">
        <v>4.5074486690738092E-3</v>
      </c>
      <c r="AG83">
        <v>4.1875541413063759E-3</v>
      </c>
      <c r="AH83">
        <v>4.5783710075041825E-3</v>
      </c>
      <c r="AI83">
        <v>4.0866217267122012E-3</v>
      </c>
      <c r="AJ83">
        <v>4.3007689204286525E-3</v>
      </c>
    </row>
    <row r="84" spans="1:36" x14ac:dyDescent="0.25">
      <c r="A84" t="s">
        <v>164</v>
      </c>
      <c r="B84">
        <v>11394.515642481168</v>
      </c>
      <c r="C84">
        <v>12401.946441056638</v>
      </c>
      <c r="D84">
        <v>14126.746182032406</v>
      </c>
      <c r="E84">
        <v>14467.461846962851</v>
      </c>
      <c r="F84">
        <v>14811.941085863258</v>
      </c>
      <c r="G84">
        <v>14653.600029105295</v>
      </c>
      <c r="H84">
        <v>15223.080367752033</v>
      </c>
      <c r="I84">
        <v>15695.261836123495</v>
      </c>
      <c r="J84">
        <v>15777.019948115245</v>
      </c>
      <c r="K84">
        <v>17475.699356049841</v>
      </c>
      <c r="L84">
        <v>18848.236049120689</v>
      </c>
      <c r="N84">
        <v>0.43153045706222815</v>
      </c>
      <c r="O84">
        <v>0.42606261554984071</v>
      </c>
      <c r="P84">
        <v>0.42999629979336473</v>
      </c>
      <c r="Q84">
        <v>0.40942572867634697</v>
      </c>
      <c r="R84">
        <v>0.39527568647518557</v>
      </c>
      <c r="S84">
        <v>0.38005494409793383</v>
      </c>
      <c r="T84">
        <v>0.39156593030951575</v>
      </c>
      <c r="U84">
        <v>0.38552416812441165</v>
      </c>
      <c r="V84">
        <v>0.37548257836911514</v>
      </c>
      <c r="W84">
        <v>0.39104724936272167</v>
      </c>
      <c r="X84">
        <v>0.41507109881769988</v>
      </c>
      <c r="Z84">
        <v>6.9404186736452649E-3</v>
      </c>
      <c r="AA84">
        <v>6.7686571078337809E-3</v>
      </c>
      <c r="AB84">
        <v>7.0974336752236472E-3</v>
      </c>
      <c r="AC84">
        <v>6.5820997565344749E-3</v>
      </c>
      <c r="AD84">
        <v>6.1684525151216307E-3</v>
      </c>
      <c r="AE84">
        <v>6.0431403202800141E-3</v>
      </c>
      <c r="AF84">
        <v>5.9546056586847708E-3</v>
      </c>
      <c r="AG84">
        <v>5.8530492726130328E-3</v>
      </c>
      <c r="AH84">
        <v>5.4949028277678303E-3</v>
      </c>
      <c r="AI84">
        <v>5.7336231984265922E-3</v>
      </c>
      <c r="AJ84">
        <v>5.6836798136666216E-3</v>
      </c>
    </row>
    <row r="85" spans="1:36" x14ac:dyDescent="0.25">
      <c r="A85" t="s">
        <v>165</v>
      </c>
      <c r="B85">
        <v>26404.893225967688</v>
      </c>
      <c r="C85">
        <v>29108.271855890773</v>
      </c>
      <c r="D85">
        <v>32853.180803697687</v>
      </c>
      <c r="E85">
        <v>35335.986074288579</v>
      </c>
      <c r="F85">
        <v>37472.431502040068</v>
      </c>
      <c r="G85">
        <v>38556.530461367467</v>
      </c>
      <c r="H85">
        <v>38877.438483268583</v>
      </c>
      <c r="I85">
        <v>40711.486163063353</v>
      </c>
      <c r="J85">
        <v>42017.981277964303</v>
      </c>
      <c r="K85">
        <v>44689.482880980446</v>
      </c>
      <c r="L85">
        <v>45409.656569220388</v>
      </c>
      <c r="N85">
        <v>1</v>
      </c>
      <c r="O85">
        <v>1</v>
      </c>
      <c r="P85">
        <v>1</v>
      </c>
      <c r="Q85">
        <v>1</v>
      </c>
      <c r="R85">
        <v>1</v>
      </c>
      <c r="S85">
        <v>1</v>
      </c>
      <c r="T85">
        <v>1</v>
      </c>
      <c r="U85">
        <v>1</v>
      </c>
      <c r="V85">
        <v>1</v>
      </c>
      <c r="W85">
        <v>1</v>
      </c>
      <c r="X85">
        <v>1</v>
      </c>
      <c r="Z85">
        <v>6.795144848978283E-3</v>
      </c>
      <c r="AA85">
        <v>6.6512182565166295E-3</v>
      </c>
      <c r="AB85">
        <v>6.8234306182858081E-3</v>
      </c>
      <c r="AC85">
        <v>6.6276278109182905E-3</v>
      </c>
      <c r="AD85">
        <v>6.4842944610528528E-3</v>
      </c>
      <c r="AE85">
        <v>6.4306037658388143E-3</v>
      </c>
      <c r="AF85">
        <v>6.2012130300518149E-3</v>
      </c>
      <c r="AG85">
        <v>6.1820083494402026E-3</v>
      </c>
      <c r="AH85">
        <v>5.9990199052195456E-3</v>
      </c>
      <c r="AI85">
        <v>6.0480025162607852E-3</v>
      </c>
      <c r="AJ85">
        <v>5.9674193744049704E-3</v>
      </c>
    </row>
    <row r="86" spans="1:36" x14ac:dyDescent="0.25">
      <c r="A86" t="s">
        <v>166</v>
      </c>
      <c r="B86">
        <v>26404.893225967724</v>
      </c>
      <c r="C86">
        <v>29108.27185589078</v>
      </c>
      <c r="D86">
        <v>32853.180803697644</v>
      </c>
      <c r="E86">
        <v>35335.98607428855</v>
      </c>
      <c r="F86">
        <v>37472.431502040068</v>
      </c>
      <c r="G86">
        <v>38556.530461367496</v>
      </c>
      <c r="H86">
        <v>38877.438483268583</v>
      </c>
      <c r="I86">
        <v>40711.486163063317</v>
      </c>
      <c r="J86">
        <v>42017.981277964303</v>
      </c>
      <c r="K86">
        <v>44689.482880980489</v>
      </c>
      <c r="L86">
        <v>45409.65656922038</v>
      </c>
      <c r="N86" t="s">
        <v>167</v>
      </c>
      <c r="O86" t="s">
        <v>167</v>
      </c>
      <c r="P86" t="s">
        <v>167</v>
      </c>
      <c r="Q86" t="s">
        <v>167</v>
      </c>
      <c r="R86" t="s">
        <v>167</v>
      </c>
      <c r="S86" t="s">
        <v>167</v>
      </c>
      <c r="T86" t="s">
        <v>167</v>
      </c>
      <c r="U86" t="s">
        <v>167</v>
      </c>
      <c r="V86" t="s">
        <v>167</v>
      </c>
      <c r="W86" t="s">
        <v>167</v>
      </c>
      <c r="X86" t="s">
        <v>167</v>
      </c>
      <c r="Z86" t="s">
        <v>167</v>
      </c>
      <c r="AA86" t="s">
        <v>167</v>
      </c>
      <c r="AB86" t="s">
        <v>167</v>
      </c>
      <c r="AC86" t="s">
        <v>167</v>
      </c>
      <c r="AD86" t="s">
        <v>167</v>
      </c>
      <c r="AE86" t="s">
        <v>167</v>
      </c>
      <c r="AF86" t="s">
        <v>167</v>
      </c>
      <c r="AG86" t="s">
        <v>167</v>
      </c>
      <c r="AH86" t="s">
        <v>167</v>
      </c>
      <c r="AI86" t="s">
        <v>167</v>
      </c>
      <c r="AJ86" t="s">
        <v>167</v>
      </c>
    </row>
    <row r="87" spans="1:36" x14ac:dyDescent="0.25">
      <c r="A87" t="s">
        <v>168</v>
      </c>
    </row>
  </sheetData>
  <pageMargins left="0.511811024" right="0.511811024" top="0.78740157499999996" bottom="0.78740157499999996" header="0.31496062000000002" footer="0.31496062000000002"/>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3E211-D34F-472C-9092-5E78695520EB}">
  <sheetPr>
    <tabColor theme="9" tint="-0.249977111117893"/>
  </sheetPr>
  <dimension ref="A1:M20"/>
  <sheetViews>
    <sheetView showGridLines="0" zoomScale="90" zoomScaleNormal="90" workbookViewId="0">
      <selection activeCell="A2" sqref="A2"/>
    </sheetView>
  </sheetViews>
  <sheetFormatPr defaultRowHeight="15" x14ac:dyDescent="0.25"/>
  <cols>
    <col min="1" max="1" width="22" customWidth="1"/>
    <col min="2" max="24" width="5.85546875" customWidth="1"/>
    <col min="25" max="25" width="11.28515625" customWidth="1"/>
    <col min="26" max="26" width="9.7109375" bestFit="1" customWidth="1"/>
  </cols>
  <sheetData>
    <row r="1" spans="1:13" ht="15" customHeight="1" x14ac:dyDescent="0.25">
      <c r="A1" t="s">
        <v>177</v>
      </c>
    </row>
    <row r="2" spans="1:13" ht="15" customHeight="1" x14ac:dyDescent="0.25"/>
    <row r="3" spans="1:13" ht="15" customHeight="1" x14ac:dyDescent="0.25">
      <c r="A3" t="s">
        <v>91</v>
      </c>
    </row>
    <row r="4" spans="1:13" ht="15" customHeight="1" x14ac:dyDescent="0.25">
      <c r="A4" t="s">
        <v>49</v>
      </c>
    </row>
    <row r="5" spans="1:13" ht="15" customHeight="1" x14ac:dyDescent="0.25">
      <c r="A5" t="s">
        <v>143</v>
      </c>
    </row>
    <row r="6" spans="1:13" ht="15" customHeight="1" x14ac:dyDescent="0.25">
      <c r="A6" t="s">
        <v>144</v>
      </c>
    </row>
    <row r="7" spans="1:13" ht="15" customHeight="1" x14ac:dyDescent="0.25"/>
    <row r="8" spans="1:13" ht="15" customHeight="1" x14ac:dyDescent="0.25">
      <c r="A8" t="s">
        <v>145</v>
      </c>
    </row>
    <row r="9" spans="1:13" ht="15" customHeight="1" x14ac:dyDescent="0.25">
      <c r="A9" t="s">
        <v>146</v>
      </c>
    </row>
    <row r="10" spans="1:13" ht="15" customHeight="1" x14ac:dyDescent="0.25">
      <c r="A10" t="s">
        <v>147</v>
      </c>
    </row>
    <row r="12" spans="1:13" x14ac:dyDescent="0.25">
      <c r="C12">
        <v>2010</v>
      </c>
      <c r="D12">
        <v>2011</v>
      </c>
      <c r="E12">
        <v>2012</v>
      </c>
      <c r="F12">
        <v>2013</v>
      </c>
      <c r="G12">
        <v>2014</v>
      </c>
      <c r="H12">
        <v>2015</v>
      </c>
      <c r="I12">
        <v>2016</v>
      </c>
      <c r="J12">
        <v>2017</v>
      </c>
      <c r="K12">
        <v>2018</v>
      </c>
      <c r="L12">
        <v>2019</v>
      </c>
      <c r="M12">
        <v>2020</v>
      </c>
    </row>
    <row r="13" spans="1:13" ht="16.5" customHeight="1" x14ac:dyDescent="0.25">
      <c r="A13" s="28" t="s">
        <v>178</v>
      </c>
      <c r="B13" s="29" t="s">
        <v>66</v>
      </c>
      <c r="C13" s="22">
        <f>'g1.5'!N38</f>
        <v>8.7729908048361241E-2</v>
      </c>
      <c r="D13" s="22">
        <f>'g1.5'!O38</f>
        <v>8.9828995732091008E-2</v>
      </c>
      <c r="E13" s="22">
        <f>'g1.5'!P38</f>
        <v>8.9697305784712272E-2</v>
      </c>
      <c r="F13" s="22">
        <f>'g1.5'!Q38</f>
        <v>9.0685963106434744E-2</v>
      </c>
      <c r="G13" s="22">
        <f>'g1.5'!R38</f>
        <v>8.9109570471347391E-2</v>
      </c>
      <c r="H13" s="22">
        <f>'g1.5'!S38</f>
        <v>9.0925845097565849E-2</v>
      </c>
      <c r="I13" s="22">
        <f>'g1.5'!T38</f>
        <v>9.1420324474967882E-2</v>
      </c>
      <c r="J13" s="22">
        <f>'g1.5'!U38</f>
        <v>9.2351976219193235E-2</v>
      </c>
      <c r="K13" s="22">
        <f>'g1.5'!V38</f>
        <v>9.0442925121010612E-2</v>
      </c>
      <c r="L13" s="22">
        <f>'g1.5'!W38</f>
        <v>9.1754632581287576E-2</v>
      </c>
      <c r="M13" s="22">
        <f>'g1.5'!X38</f>
        <v>8.6782782320786012E-2</v>
      </c>
    </row>
    <row r="14" spans="1:13" x14ac:dyDescent="0.25">
      <c r="B14" s="29" t="s">
        <v>69</v>
      </c>
      <c r="C14" s="22">
        <f>'g1.5'!N59</f>
        <v>9.430518811532751E-2</v>
      </c>
      <c r="D14" s="22">
        <f>'g1.5'!O59</f>
        <v>9.7132896465790611E-2</v>
      </c>
      <c r="E14" s="22">
        <f>'g1.5'!P59</f>
        <v>9.4972165430594252E-2</v>
      </c>
      <c r="F14" s="22">
        <f>'g1.5'!Q59</f>
        <v>9.6982259168248708E-2</v>
      </c>
      <c r="G14" s="22">
        <f>'g1.5'!R59</f>
        <v>9.5876180742060169E-2</v>
      </c>
      <c r="H14" s="22">
        <f>'g1.5'!S59</f>
        <v>9.6588061103106984E-2</v>
      </c>
      <c r="I14" s="22">
        <f>'g1.5'!T59</f>
        <v>9.5809869223102473E-2</v>
      </c>
      <c r="J14" s="22">
        <f>'g1.5'!U59</f>
        <v>9.7067302721415769E-2</v>
      </c>
      <c r="K14" s="22">
        <f>'g1.5'!V59</f>
        <v>9.6354482429229033E-2</v>
      </c>
      <c r="L14" s="22">
        <f>'g1.5'!W59</f>
        <v>9.8617011397665863E-2</v>
      </c>
      <c r="M14" s="22">
        <f>'g1.5'!X59</f>
        <v>9.233394837966985E-2</v>
      </c>
    </row>
    <row r="15" spans="1:13" x14ac:dyDescent="0.25">
      <c r="B15" s="29" t="s">
        <v>72</v>
      </c>
      <c r="C15" s="22">
        <f>'g1.5'!N80</f>
        <v>9.8896911888829708E-2</v>
      </c>
      <c r="D15" s="22">
        <f>'g1.5'!O80</f>
        <v>0.10049669046290394</v>
      </c>
      <c r="E15" s="22">
        <f>'g1.5'!P80</f>
        <v>9.6116696981426303E-2</v>
      </c>
      <c r="F15" s="22">
        <f>'g1.5'!Q80</f>
        <v>0.10073096787341949</v>
      </c>
      <c r="G15" s="22">
        <f>'g1.5'!R80</f>
        <v>0.10380534943940223</v>
      </c>
      <c r="H15" s="22">
        <f>'g1.5'!S80</f>
        <v>0.10715509669430028</v>
      </c>
      <c r="I15" s="22">
        <f>'g1.5'!T80</f>
        <v>0.10450805234248173</v>
      </c>
      <c r="J15" s="22">
        <f>'g1.5'!U80</f>
        <v>0.10771134159463173</v>
      </c>
      <c r="K15" s="22">
        <f>'g1.5'!V80</f>
        <v>0.10866252184381336</v>
      </c>
      <c r="L15" s="22">
        <f>'g1.5'!W80</f>
        <v>0.10719090528268596</v>
      </c>
      <c r="M15" s="22">
        <f>'g1.5'!X80</f>
        <v>0.10062746173286019</v>
      </c>
    </row>
    <row r="20" spans="3:3" x14ac:dyDescent="0.25">
      <c r="C20" t="s">
        <v>179</v>
      </c>
    </row>
  </sheetData>
  <pageMargins left="0.511811024" right="0.511811024" top="0.78740157499999996" bottom="0.78740157499999996" header="0.31496062000000002" footer="0.31496062000000002"/>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72EBB-B21E-4D16-9C4D-674DD74645E9}">
  <sheetPr>
    <tabColor theme="9" tint="-0.249977111117893"/>
  </sheetPr>
  <dimension ref="A1:M20"/>
  <sheetViews>
    <sheetView showGridLines="0" zoomScale="90" zoomScaleNormal="90" workbookViewId="0"/>
  </sheetViews>
  <sheetFormatPr defaultRowHeight="15" x14ac:dyDescent="0.25"/>
  <cols>
    <col min="1" max="1" width="22" customWidth="1"/>
    <col min="2" max="24" width="5.85546875" customWidth="1"/>
    <col min="25" max="25" width="11.28515625" customWidth="1"/>
    <col min="26" max="26" width="9.7109375" bestFit="1" customWidth="1"/>
  </cols>
  <sheetData>
    <row r="1" spans="1:13" ht="15" customHeight="1" x14ac:dyDescent="0.25">
      <c r="A1" s="26" t="s">
        <v>180</v>
      </c>
    </row>
    <row r="2" spans="1:13" ht="15" customHeight="1" x14ac:dyDescent="0.25">
      <c r="A2" s="26"/>
    </row>
    <row r="3" spans="1:13" ht="15" customHeight="1" x14ac:dyDescent="0.25">
      <c r="A3" t="s">
        <v>91</v>
      </c>
    </row>
    <row r="4" spans="1:13" ht="15" customHeight="1" x14ac:dyDescent="0.25">
      <c r="A4" t="s">
        <v>49</v>
      </c>
    </row>
    <row r="5" spans="1:13" ht="15" customHeight="1" x14ac:dyDescent="0.25">
      <c r="A5" t="s">
        <v>143</v>
      </c>
    </row>
    <row r="6" spans="1:13" ht="15" customHeight="1" x14ac:dyDescent="0.25">
      <c r="A6" t="s">
        <v>144</v>
      </c>
    </row>
    <row r="7" spans="1:13" ht="15" customHeight="1" x14ac:dyDescent="0.25"/>
    <row r="8" spans="1:13" ht="15" customHeight="1" x14ac:dyDescent="0.25">
      <c r="A8" t="s">
        <v>145</v>
      </c>
    </row>
    <row r="9" spans="1:13" ht="15" customHeight="1" x14ac:dyDescent="0.25">
      <c r="A9" t="s">
        <v>146</v>
      </c>
    </row>
    <row r="10" spans="1:13" ht="15" customHeight="1" x14ac:dyDescent="0.25">
      <c r="A10" t="s">
        <v>147</v>
      </c>
    </row>
    <row r="11" spans="1:13" ht="15" customHeight="1" x14ac:dyDescent="0.25">
      <c r="A11" s="26"/>
    </row>
    <row r="12" spans="1:13" x14ac:dyDescent="0.25">
      <c r="C12">
        <v>2010</v>
      </c>
      <c r="D12">
        <v>2011</v>
      </c>
      <c r="E12">
        <v>2012</v>
      </c>
      <c r="F12">
        <v>2013</v>
      </c>
      <c r="G12">
        <v>2014</v>
      </c>
      <c r="H12">
        <v>2015</v>
      </c>
      <c r="I12">
        <v>2016</v>
      </c>
      <c r="J12">
        <v>2017</v>
      </c>
      <c r="K12">
        <v>2018</v>
      </c>
      <c r="L12">
        <v>2019</v>
      </c>
      <c r="M12">
        <v>2020</v>
      </c>
    </row>
    <row r="13" spans="1:13" ht="14.25" customHeight="1" x14ac:dyDescent="0.25">
      <c r="A13" s="28" t="s">
        <v>161</v>
      </c>
      <c r="B13" s="29" t="s">
        <v>66</v>
      </c>
      <c r="C13" s="22">
        <f>'g1.5'!N40</f>
        <v>0.15003344187251855</v>
      </c>
      <c r="D13" s="22">
        <f>'g1.5'!O40</f>
        <v>0.14987745585280254</v>
      </c>
      <c r="E13" s="22">
        <f>'g1.5'!P40</f>
        <v>0.14964421902649389</v>
      </c>
      <c r="F13" s="22">
        <f>'g1.5'!Q40</f>
        <v>0.1458954518264359</v>
      </c>
      <c r="G13" s="22">
        <f>'g1.5'!R40</f>
        <v>0.1395094943136044</v>
      </c>
      <c r="H13" s="22">
        <f>'g1.5'!S40</f>
        <v>0.14012939418961967</v>
      </c>
      <c r="I13" s="22">
        <f>'g1.5'!T40</f>
        <v>0.13550192301312011</v>
      </c>
      <c r="J13" s="22">
        <f>'g1.5'!U40</f>
        <v>0.1387223313596474</v>
      </c>
      <c r="K13" s="22">
        <f>'g1.5'!V40</f>
        <v>0.14177198888486128</v>
      </c>
      <c r="L13" s="22">
        <f>'g1.5'!W40</f>
        <v>0.13972509081243803</v>
      </c>
      <c r="M13" s="22">
        <f>'g1.5'!X40</f>
        <v>0.1333395185055051</v>
      </c>
    </row>
    <row r="14" spans="1:13" x14ac:dyDescent="0.25">
      <c r="A14" s="28"/>
      <c r="B14" s="29" t="s">
        <v>69</v>
      </c>
      <c r="C14" s="22">
        <f>'g1.5'!N61</f>
        <v>0.12321423960724076</v>
      </c>
      <c r="D14" s="22">
        <f>'g1.5'!O61</f>
        <v>0.1246103218388358</v>
      </c>
      <c r="E14" s="22">
        <f>'g1.5'!P61</f>
        <v>0.12731922650208671</v>
      </c>
      <c r="F14" s="22">
        <f>'g1.5'!Q61</f>
        <v>0.12478720018431358</v>
      </c>
      <c r="G14" s="22">
        <f>'g1.5'!R61</f>
        <v>0.11934624073818487</v>
      </c>
      <c r="H14" s="22">
        <f>'g1.5'!S61</f>
        <v>0.11839456083616993</v>
      </c>
      <c r="I14" s="22">
        <f>'g1.5'!T61</f>
        <v>0.11780521228697</v>
      </c>
      <c r="J14" s="22">
        <f>'g1.5'!U61</f>
        <v>0.11938997593706206</v>
      </c>
      <c r="K14" s="22">
        <f>'g1.5'!V61</f>
        <v>0.12244183105043799</v>
      </c>
      <c r="L14" s="22">
        <f>'g1.5'!W61</f>
        <v>0.12478586709232842</v>
      </c>
      <c r="M14" s="22">
        <f>'g1.5'!X61</f>
        <v>0.12123073895857604</v>
      </c>
    </row>
    <row r="15" spans="1:13" x14ac:dyDescent="0.25">
      <c r="A15" s="28"/>
      <c r="B15" s="29" t="s">
        <v>72</v>
      </c>
      <c r="C15" s="22">
        <f>'g1.5'!N82</f>
        <v>0.10293771717352004</v>
      </c>
      <c r="D15" s="22">
        <f>'g1.5'!O82</f>
        <v>0.10548104618439641</v>
      </c>
      <c r="E15" s="22">
        <f>'g1.5'!P82</f>
        <v>0.1063615453180508</v>
      </c>
      <c r="F15" s="22">
        <f>'g1.5'!Q82</f>
        <v>0.10548238127045946</v>
      </c>
      <c r="G15" s="22">
        <f>'g1.5'!R82</f>
        <v>0.10161207975323923</v>
      </c>
      <c r="H15" s="22">
        <f>'g1.5'!S82</f>
        <v>0.10498760816542575</v>
      </c>
      <c r="I15" s="22">
        <f>'g1.5'!T82</f>
        <v>0.10611649538598485</v>
      </c>
      <c r="J15" s="22">
        <f>'g1.5'!U82</f>
        <v>0.10560485224342803</v>
      </c>
      <c r="K15" s="22">
        <f>'g1.5'!V82</f>
        <v>0.11271641510459249</v>
      </c>
      <c r="L15" s="22">
        <f>'g1.5'!W82</f>
        <v>0.10781547324071389</v>
      </c>
      <c r="M15" s="22">
        <f>'g1.5'!X82</f>
        <v>0.10397989948960308</v>
      </c>
    </row>
    <row r="20" spans="4:4" x14ac:dyDescent="0.25">
      <c r="D20" t="s">
        <v>179</v>
      </c>
    </row>
  </sheetData>
  <pageMargins left="0.511811024" right="0.511811024" top="0.78740157499999996" bottom="0.78740157499999996" header="0.31496062000000002" footer="0.31496062000000002"/>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4EDF-7ECB-40B5-8946-2C27088538B9}">
  <sheetPr>
    <tabColor theme="9" tint="-0.249977111117893"/>
  </sheetPr>
  <dimension ref="A1:L17"/>
  <sheetViews>
    <sheetView showGridLines="0" zoomScale="90" zoomScaleNormal="90" workbookViewId="0">
      <selection activeCell="A2" sqref="A2"/>
    </sheetView>
  </sheetViews>
  <sheetFormatPr defaultRowHeight="15" x14ac:dyDescent="0.25"/>
  <cols>
    <col min="1" max="21" width="5.85546875" customWidth="1"/>
    <col min="22" max="22" width="11.28515625" customWidth="1"/>
    <col min="23" max="23" width="9.7109375" bestFit="1" customWidth="1"/>
  </cols>
  <sheetData>
    <row r="1" spans="1:12" ht="15" customHeight="1" x14ac:dyDescent="0.25">
      <c r="A1" t="s">
        <v>181</v>
      </c>
    </row>
    <row r="2" spans="1:12" ht="15" customHeight="1" x14ac:dyDescent="0.25">
      <c r="A2" s="26"/>
    </row>
    <row r="3" spans="1:12" ht="15" customHeight="1" x14ac:dyDescent="0.25">
      <c r="A3" t="s">
        <v>91</v>
      </c>
    </row>
    <row r="4" spans="1:12" ht="15" customHeight="1" x14ac:dyDescent="0.25">
      <c r="A4" t="s">
        <v>49</v>
      </c>
    </row>
    <row r="5" spans="1:12" ht="15" customHeight="1" x14ac:dyDescent="0.25">
      <c r="A5" t="s">
        <v>143</v>
      </c>
    </row>
    <row r="6" spans="1:12" ht="15" customHeight="1" x14ac:dyDescent="0.25">
      <c r="A6" t="s">
        <v>144</v>
      </c>
    </row>
    <row r="7" spans="1:12" ht="15" customHeight="1" x14ac:dyDescent="0.25"/>
    <row r="8" spans="1:12" ht="15" customHeight="1" x14ac:dyDescent="0.25">
      <c r="A8" t="s">
        <v>145</v>
      </c>
    </row>
    <row r="9" spans="1:12" ht="15" customHeight="1" x14ac:dyDescent="0.25">
      <c r="A9" t="s">
        <v>146</v>
      </c>
    </row>
    <row r="10" spans="1:12" ht="15" customHeight="1" x14ac:dyDescent="0.25">
      <c r="A10" t="s">
        <v>147</v>
      </c>
    </row>
    <row r="11" spans="1:12" ht="15" customHeight="1" x14ac:dyDescent="0.25">
      <c r="A11" s="26"/>
    </row>
    <row r="12" spans="1:12" x14ac:dyDescent="0.25">
      <c r="B12">
        <v>2010</v>
      </c>
      <c r="C12">
        <v>2011</v>
      </c>
      <c r="D12">
        <v>2012</v>
      </c>
      <c r="E12">
        <v>2013</v>
      </c>
      <c r="F12">
        <v>2014</v>
      </c>
      <c r="G12">
        <v>2015</v>
      </c>
      <c r="H12">
        <v>2016</v>
      </c>
      <c r="I12">
        <v>2017</v>
      </c>
      <c r="J12">
        <v>2018</v>
      </c>
      <c r="K12">
        <v>2019</v>
      </c>
      <c r="L12">
        <v>2020</v>
      </c>
    </row>
    <row r="13" spans="1:12" ht="15.75" customHeight="1" x14ac:dyDescent="0.25">
      <c r="A13" s="29" t="s">
        <v>66</v>
      </c>
      <c r="B13" s="22">
        <f>'g1.5'!N42</f>
        <v>0.42249784924625117</v>
      </c>
      <c r="C13" s="22">
        <f>'g1.5'!O42</f>
        <v>0.41867026233084775</v>
      </c>
      <c r="D13" s="22">
        <f>'g1.5'!P42</f>
        <v>0.4133958909686033</v>
      </c>
      <c r="E13" s="22">
        <f>'g1.5'!Q42</f>
        <v>0.41225770593752487</v>
      </c>
      <c r="F13" s="22">
        <f>'g1.5'!R42</f>
        <v>0.41551490233841426</v>
      </c>
      <c r="G13" s="22">
        <f>'g1.5'!S42</f>
        <v>0.40442263876285256</v>
      </c>
      <c r="H13" s="22">
        <f>'g1.5'!T42</f>
        <v>0.40778246089532949</v>
      </c>
      <c r="I13" s="22">
        <f>'g1.5'!U42</f>
        <v>0.40719179273064549</v>
      </c>
      <c r="J13" s="22">
        <f>'g1.5'!V42</f>
        <v>0.40993035405769196</v>
      </c>
      <c r="K13" s="22">
        <f>'g1.5'!W42</f>
        <v>0.41248869454337572</v>
      </c>
      <c r="L13" s="22">
        <f>'g1.5'!X42</f>
        <v>0.43579219766822458</v>
      </c>
    </row>
    <row r="14" spans="1:12" ht="14.25" customHeight="1" x14ac:dyDescent="0.25">
      <c r="A14" s="29" t="s">
        <v>69</v>
      </c>
      <c r="B14" s="22">
        <f>'g1.5'!N63</f>
        <v>0.41300618708863734</v>
      </c>
      <c r="C14" s="22">
        <f>'g1.5'!O63</f>
        <v>0.40312444715340329</v>
      </c>
      <c r="D14" s="22">
        <f>'g1.5'!P63</f>
        <v>0.40246650419400321</v>
      </c>
      <c r="E14" s="22">
        <f>'g1.5'!Q63</f>
        <v>0.39595391144701153</v>
      </c>
      <c r="F14" s="22">
        <f>'g1.5'!R63</f>
        <v>0.40017422787416607</v>
      </c>
      <c r="G14" s="22">
        <f>'g1.5'!S63</f>
        <v>0.39602781551117422</v>
      </c>
      <c r="H14" s="22">
        <f>'g1.5'!T63</f>
        <v>0.40180761604763876</v>
      </c>
      <c r="I14" s="22">
        <f>'g1.5'!U63</f>
        <v>0.40481493988677097</v>
      </c>
      <c r="J14" s="22">
        <f>'g1.5'!V63</f>
        <v>0.40283324021077066</v>
      </c>
      <c r="K14" s="22">
        <f>'g1.5'!W63</f>
        <v>0.39847127411998695</v>
      </c>
      <c r="L14" s="22">
        <f>'g1.5'!X63</f>
        <v>0.42890304570612653</v>
      </c>
    </row>
    <row r="15" spans="1:12" ht="15" customHeight="1" x14ac:dyDescent="0.25">
      <c r="A15" s="29" t="s">
        <v>72</v>
      </c>
      <c r="B15" s="22">
        <f>'g1.5'!N84</f>
        <v>0.43153045706222815</v>
      </c>
      <c r="C15" s="22">
        <f>'g1.5'!O84</f>
        <v>0.42606261554984071</v>
      </c>
      <c r="D15" s="22">
        <f>'g1.5'!P84</f>
        <v>0.42999629979336473</v>
      </c>
      <c r="E15" s="22">
        <f>'g1.5'!Q84</f>
        <v>0.40942572867634697</v>
      </c>
      <c r="F15" s="22">
        <f>'g1.5'!R84</f>
        <v>0.39527568647518557</v>
      </c>
      <c r="G15" s="22">
        <f>'g1.5'!S84</f>
        <v>0.38005494409793383</v>
      </c>
      <c r="H15" s="22">
        <f>'g1.5'!T84</f>
        <v>0.39156593030951575</v>
      </c>
      <c r="I15" s="22">
        <f>'g1.5'!U84</f>
        <v>0.38552416812441165</v>
      </c>
      <c r="J15" s="22">
        <f>'g1.5'!V84</f>
        <v>0.37548257836911514</v>
      </c>
      <c r="K15" s="22">
        <f>'g1.5'!W84</f>
        <v>0.39104724936272167</v>
      </c>
      <c r="L15" s="22">
        <f>'g1.5'!X84</f>
        <v>0.41507109881769988</v>
      </c>
    </row>
    <row r="17" spans="2:2" ht="16.5" customHeight="1" x14ac:dyDescent="0.25">
      <c r="B17" t="s">
        <v>179</v>
      </c>
    </row>
  </sheetData>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A8E55-7586-4292-BADF-6158A28A059F}">
  <sheetPr>
    <tabColor theme="9" tint="-0.249977111117893"/>
  </sheetPr>
  <dimension ref="A1:U86"/>
  <sheetViews>
    <sheetView showGridLines="0" zoomScale="80" zoomScaleNormal="80" workbookViewId="0"/>
  </sheetViews>
  <sheetFormatPr defaultRowHeight="13.5" customHeight="1" x14ac:dyDescent="0.25"/>
  <cols>
    <col min="1" max="1" width="9.140625" style="574"/>
    <col min="2" max="2" width="53.7109375" style="573" bestFit="1" customWidth="1"/>
    <col min="3" max="14" width="9.140625" style="573"/>
    <col min="15" max="18" width="9.85546875" style="573" customWidth="1"/>
    <col min="19" max="235" width="9.140625" style="573"/>
    <col min="236" max="236" width="29.85546875" style="573" customWidth="1"/>
    <col min="237" max="252" width="18.42578125" style="573" customWidth="1"/>
    <col min="253" max="259" width="9.140625" style="573"/>
    <col min="260" max="260" width="53.7109375" style="573" bestFit="1" customWidth="1"/>
    <col min="261" max="491" width="9.140625" style="573"/>
    <col min="492" max="492" width="29.85546875" style="573" customWidth="1"/>
    <col min="493" max="508" width="18.42578125" style="573" customWidth="1"/>
    <col min="509" max="515" width="9.140625" style="573"/>
    <col min="516" max="516" width="53.7109375" style="573" bestFit="1" customWidth="1"/>
    <col min="517" max="747" width="9.140625" style="573"/>
    <col min="748" max="748" width="29.85546875" style="573" customWidth="1"/>
    <col min="749" max="764" width="18.42578125" style="573" customWidth="1"/>
    <col min="765" max="771" width="9.140625" style="573"/>
    <col min="772" max="772" width="53.7109375" style="573" bestFit="1" customWidth="1"/>
    <col min="773" max="1003" width="9.140625" style="573"/>
    <col min="1004" max="1004" width="29.85546875" style="573" customWidth="1"/>
    <col min="1005" max="1020" width="18.42578125" style="573" customWidth="1"/>
    <col min="1021" max="1027" width="9.140625" style="573"/>
    <col min="1028" max="1028" width="53.7109375" style="573" bestFit="1" customWidth="1"/>
    <col min="1029" max="1259" width="9.140625" style="573"/>
    <col min="1260" max="1260" width="29.85546875" style="573" customWidth="1"/>
    <col min="1261" max="1276" width="18.42578125" style="573" customWidth="1"/>
    <col min="1277" max="1283" width="9.140625" style="573"/>
    <col min="1284" max="1284" width="53.7109375" style="573" bestFit="1" customWidth="1"/>
    <col min="1285" max="1515" width="9.140625" style="573"/>
    <col min="1516" max="1516" width="29.85546875" style="573" customWidth="1"/>
    <col min="1517" max="1532" width="18.42578125" style="573" customWidth="1"/>
    <col min="1533" max="1539" width="9.140625" style="573"/>
    <col min="1540" max="1540" width="53.7109375" style="573" bestFit="1" customWidth="1"/>
    <col min="1541" max="1771" width="9.140625" style="573"/>
    <col min="1772" max="1772" width="29.85546875" style="573" customWidth="1"/>
    <col min="1773" max="1788" width="18.42578125" style="573" customWidth="1"/>
    <col min="1789" max="1795" width="9.140625" style="573"/>
    <col min="1796" max="1796" width="53.7109375" style="573" bestFit="1" customWidth="1"/>
    <col min="1797" max="2027" width="9.140625" style="573"/>
    <col min="2028" max="2028" width="29.85546875" style="573" customWidth="1"/>
    <col min="2029" max="2044" width="18.42578125" style="573" customWidth="1"/>
    <col min="2045" max="2051" width="9.140625" style="573"/>
    <col min="2052" max="2052" width="53.7109375" style="573" bestFit="1" customWidth="1"/>
    <col min="2053" max="2283" width="9.140625" style="573"/>
    <col min="2284" max="2284" width="29.85546875" style="573" customWidth="1"/>
    <col min="2285" max="2300" width="18.42578125" style="573" customWidth="1"/>
    <col min="2301" max="2307" width="9.140625" style="573"/>
    <col min="2308" max="2308" width="53.7109375" style="573" bestFit="1" customWidth="1"/>
    <col min="2309" max="2539" width="9.140625" style="573"/>
    <col min="2540" max="2540" width="29.85546875" style="573" customWidth="1"/>
    <col min="2541" max="2556" width="18.42578125" style="573" customWidth="1"/>
    <col min="2557" max="2563" width="9.140625" style="573"/>
    <col min="2564" max="2564" width="53.7109375" style="573" bestFit="1" customWidth="1"/>
    <col min="2565" max="2795" width="9.140625" style="573"/>
    <col min="2796" max="2796" width="29.85546875" style="573" customWidth="1"/>
    <col min="2797" max="2812" width="18.42578125" style="573" customWidth="1"/>
    <col min="2813" max="2819" width="9.140625" style="573"/>
    <col min="2820" max="2820" width="53.7109375" style="573" bestFit="1" customWidth="1"/>
    <col min="2821" max="3051" width="9.140625" style="573"/>
    <col min="3052" max="3052" width="29.85546875" style="573" customWidth="1"/>
    <col min="3053" max="3068" width="18.42578125" style="573" customWidth="1"/>
    <col min="3069" max="3075" width="9.140625" style="573"/>
    <col min="3076" max="3076" width="53.7109375" style="573" bestFit="1" customWidth="1"/>
    <col min="3077" max="3307" width="9.140625" style="573"/>
    <col min="3308" max="3308" width="29.85546875" style="573" customWidth="1"/>
    <col min="3309" max="3324" width="18.42578125" style="573" customWidth="1"/>
    <col min="3325" max="3331" width="9.140625" style="573"/>
    <col min="3332" max="3332" width="53.7109375" style="573" bestFit="1" customWidth="1"/>
    <col min="3333" max="3563" width="9.140625" style="573"/>
    <col min="3564" max="3564" width="29.85546875" style="573" customWidth="1"/>
    <col min="3565" max="3580" width="18.42578125" style="573" customWidth="1"/>
    <col min="3581" max="3587" width="9.140625" style="573"/>
    <col min="3588" max="3588" width="53.7109375" style="573" bestFit="1" customWidth="1"/>
    <col min="3589" max="3819" width="9.140625" style="573"/>
    <col min="3820" max="3820" width="29.85546875" style="573" customWidth="1"/>
    <col min="3821" max="3836" width="18.42578125" style="573" customWidth="1"/>
    <col min="3837" max="3843" width="9.140625" style="573"/>
    <col min="3844" max="3844" width="53.7109375" style="573" bestFit="1" customWidth="1"/>
    <col min="3845" max="4075" width="9.140625" style="573"/>
    <col min="4076" max="4076" width="29.85546875" style="573" customWidth="1"/>
    <col min="4077" max="4092" width="18.42578125" style="573" customWidth="1"/>
    <col min="4093" max="4099" width="9.140625" style="573"/>
    <col min="4100" max="4100" width="53.7109375" style="573" bestFit="1" customWidth="1"/>
    <col min="4101" max="4331" width="9.140625" style="573"/>
    <col min="4332" max="4332" width="29.85546875" style="573" customWidth="1"/>
    <col min="4333" max="4348" width="18.42578125" style="573" customWidth="1"/>
    <col min="4349" max="4355" width="9.140625" style="573"/>
    <col min="4356" max="4356" width="53.7109375" style="573" bestFit="1" customWidth="1"/>
    <col min="4357" max="4587" width="9.140625" style="573"/>
    <col min="4588" max="4588" width="29.85546875" style="573" customWidth="1"/>
    <col min="4589" max="4604" width="18.42578125" style="573" customWidth="1"/>
    <col min="4605" max="4611" width="9.140625" style="573"/>
    <col min="4612" max="4612" width="53.7109375" style="573" bestFit="1" customWidth="1"/>
    <col min="4613" max="4843" width="9.140625" style="573"/>
    <col min="4844" max="4844" width="29.85546875" style="573" customWidth="1"/>
    <col min="4845" max="4860" width="18.42578125" style="573" customWidth="1"/>
    <col min="4861" max="4867" width="9.140625" style="573"/>
    <col min="4868" max="4868" width="53.7109375" style="573" bestFit="1" customWidth="1"/>
    <col min="4869" max="5099" width="9.140625" style="573"/>
    <col min="5100" max="5100" width="29.85546875" style="573" customWidth="1"/>
    <col min="5101" max="5116" width="18.42578125" style="573" customWidth="1"/>
    <col min="5117" max="5123" width="9.140625" style="573"/>
    <col min="5124" max="5124" width="53.7109375" style="573" bestFit="1" customWidth="1"/>
    <col min="5125" max="5355" width="9.140625" style="573"/>
    <col min="5356" max="5356" width="29.85546875" style="573" customWidth="1"/>
    <col min="5357" max="5372" width="18.42578125" style="573" customWidth="1"/>
    <col min="5373" max="5379" width="9.140625" style="573"/>
    <col min="5380" max="5380" width="53.7109375" style="573" bestFit="1" customWidth="1"/>
    <col min="5381" max="5611" width="9.140625" style="573"/>
    <col min="5612" max="5612" width="29.85546875" style="573" customWidth="1"/>
    <col min="5613" max="5628" width="18.42578125" style="573" customWidth="1"/>
    <col min="5629" max="5635" width="9.140625" style="573"/>
    <col min="5636" max="5636" width="53.7109375" style="573" bestFit="1" customWidth="1"/>
    <col min="5637" max="5867" width="9.140625" style="573"/>
    <col min="5868" max="5868" width="29.85546875" style="573" customWidth="1"/>
    <col min="5869" max="5884" width="18.42578125" style="573" customWidth="1"/>
    <col min="5885" max="5891" width="9.140625" style="573"/>
    <col min="5892" max="5892" width="53.7109375" style="573" bestFit="1" customWidth="1"/>
    <col min="5893" max="6123" width="9.140625" style="573"/>
    <col min="6124" max="6124" width="29.85546875" style="573" customWidth="1"/>
    <col min="6125" max="6140" width="18.42578125" style="573" customWidth="1"/>
    <col min="6141" max="6147" width="9.140625" style="573"/>
    <col min="6148" max="6148" width="53.7109375" style="573" bestFit="1" customWidth="1"/>
    <col min="6149" max="6379" width="9.140625" style="573"/>
    <col min="6380" max="6380" width="29.85546875" style="573" customWidth="1"/>
    <col min="6381" max="6396" width="18.42578125" style="573" customWidth="1"/>
    <col min="6397" max="6403" width="9.140625" style="573"/>
    <col min="6404" max="6404" width="53.7109375" style="573" bestFit="1" customWidth="1"/>
    <col min="6405" max="6635" width="9.140625" style="573"/>
    <col min="6636" max="6636" width="29.85546875" style="573" customWidth="1"/>
    <col min="6637" max="6652" width="18.42578125" style="573" customWidth="1"/>
    <col min="6653" max="6659" width="9.140625" style="573"/>
    <col min="6660" max="6660" width="53.7109375" style="573" bestFit="1" customWidth="1"/>
    <col min="6661" max="6891" width="9.140625" style="573"/>
    <col min="6892" max="6892" width="29.85546875" style="573" customWidth="1"/>
    <col min="6893" max="6908" width="18.42578125" style="573" customWidth="1"/>
    <col min="6909" max="6915" width="9.140625" style="573"/>
    <col min="6916" max="6916" width="53.7109375" style="573" bestFit="1" customWidth="1"/>
    <col min="6917" max="7147" width="9.140625" style="573"/>
    <col min="7148" max="7148" width="29.85546875" style="573" customWidth="1"/>
    <col min="7149" max="7164" width="18.42578125" style="573" customWidth="1"/>
    <col min="7165" max="7171" width="9.140625" style="573"/>
    <col min="7172" max="7172" width="53.7109375" style="573" bestFit="1" customWidth="1"/>
    <col min="7173" max="7403" width="9.140625" style="573"/>
    <col min="7404" max="7404" width="29.85546875" style="573" customWidth="1"/>
    <col min="7405" max="7420" width="18.42578125" style="573" customWidth="1"/>
    <col min="7421" max="7427" width="9.140625" style="573"/>
    <col min="7428" max="7428" width="53.7109375" style="573" bestFit="1" customWidth="1"/>
    <col min="7429" max="7659" width="9.140625" style="573"/>
    <col min="7660" max="7660" width="29.85546875" style="573" customWidth="1"/>
    <col min="7661" max="7676" width="18.42578125" style="573" customWidth="1"/>
    <col min="7677" max="7683" width="9.140625" style="573"/>
    <col min="7684" max="7684" width="53.7109375" style="573" bestFit="1" customWidth="1"/>
    <col min="7685" max="7915" width="9.140625" style="573"/>
    <col min="7916" max="7916" width="29.85546875" style="573" customWidth="1"/>
    <col min="7917" max="7932" width="18.42578125" style="573" customWidth="1"/>
    <col min="7933" max="7939" width="9.140625" style="573"/>
    <col min="7940" max="7940" width="53.7109375" style="573" bestFit="1" customWidth="1"/>
    <col min="7941" max="8171" width="9.140625" style="573"/>
    <col min="8172" max="8172" width="29.85546875" style="573" customWidth="1"/>
    <col min="8173" max="8188" width="18.42578125" style="573" customWidth="1"/>
    <col min="8189" max="8195" width="9.140625" style="573"/>
    <col min="8196" max="8196" width="53.7109375" style="573" bestFit="1" customWidth="1"/>
    <col min="8197" max="8427" width="9.140625" style="573"/>
    <col min="8428" max="8428" width="29.85546875" style="573" customWidth="1"/>
    <col min="8429" max="8444" width="18.42578125" style="573" customWidth="1"/>
    <col min="8445" max="8451" width="9.140625" style="573"/>
    <col min="8452" max="8452" width="53.7109375" style="573" bestFit="1" customWidth="1"/>
    <col min="8453" max="8683" width="9.140625" style="573"/>
    <col min="8684" max="8684" width="29.85546875" style="573" customWidth="1"/>
    <col min="8685" max="8700" width="18.42578125" style="573" customWidth="1"/>
    <col min="8701" max="8707" width="9.140625" style="573"/>
    <col min="8708" max="8708" width="53.7109375" style="573" bestFit="1" customWidth="1"/>
    <col min="8709" max="8939" width="9.140625" style="573"/>
    <col min="8940" max="8940" width="29.85546875" style="573" customWidth="1"/>
    <col min="8941" max="8956" width="18.42578125" style="573" customWidth="1"/>
    <col min="8957" max="8963" width="9.140625" style="573"/>
    <col min="8964" max="8964" width="53.7109375" style="573" bestFit="1" customWidth="1"/>
    <col min="8965" max="9195" width="9.140625" style="573"/>
    <col min="9196" max="9196" width="29.85546875" style="573" customWidth="1"/>
    <col min="9197" max="9212" width="18.42578125" style="573" customWidth="1"/>
    <col min="9213" max="9219" width="9.140625" style="573"/>
    <col min="9220" max="9220" width="53.7109375" style="573" bestFit="1" customWidth="1"/>
    <col min="9221" max="9451" width="9.140625" style="573"/>
    <col min="9452" max="9452" width="29.85546875" style="573" customWidth="1"/>
    <col min="9453" max="9468" width="18.42578125" style="573" customWidth="1"/>
    <col min="9469" max="9475" width="9.140625" style="573"/>
    <col min="9476" max="9476" width="53.7109375" style="573" bestFit="1" customWidth="1"/>
    <col min="9477" max="9707" width="9.140625" style="573"/>
    <col min="9708" max="9708" width="29.85546875" style="573" customWidth="1"/>
    <col min="9709" max="9724" width="18.42578125" style="573" customWidth="1"/>
    <col min="9725" max="9731" width="9.140625" style="573"/>
    <col min="9732" max="9732" width="53.7109375" style="573" bestFit="1" customWidth="1"/>
    <col min="9733" max="9963" width="9.140625" style="573"/>
    <col min="9964" max="9964" width="29.85546875" style="573" customWidth="1"/>
    <col min="9965" max="9980" width="18.42578125" style="573" customWidth="1"/>
    <col min="9981" max="9987" width="9.140625" style="573"/>
    <col min="9988" max="9988" width="53.7109375" style="573" bestFit="1" customWidth="1"/>
    <col min="9989" max="10219" width="9.140625" style="573"/>
    <col min="10220" max="10220" width="29.85546875" style="573" customWidth="1"/>
    <col min="10221" max="10236" width="18.42578125" style="573" customWidth="1"/>
    <col min="10237" max="10243" width="9.140625" style="573"/>
    <col min="10244" max="10244" width="53.7109375" style="573" bestFit="1" customWidth="1"/>
    <col min="10245" max="10475" width="9.140625" style="573"/>
    <col min="10476" max="10476" width="29.85546875" style="573" customWidth="1"/>
    <col min="10477" max="10492" width="18.42578125" style="573" customWidth="1"/>
    <col min="10493" max="10499" width="9.140625" style="573"/>
    <col min="10500" max="10500" width="53.7109375" style="573" bestFit="1" customWidth="1"/>
    <col min="10501" max="10731" width="9.140625" style="573"/>
    <col min="10732" max="10732" width="29.85546875" style="573" customWidth="1"/>
    <col min="10733" max="10748" width="18.42578125" style="573" customWidth="1"/>
    <col min="10749" max="10755" width="9.140625" style="573"/>
    <col min="10756" max="10756" width="53.7109375" style="573" bestFit="1" customWidth="1"/>
    <col min="10757" max="10987" width="9.140625" style="573"/>
    <col min="10988" max="10988" width="29.85546875" style="573" customWidth="1"/>
    <col min="10989" max="11004" width="18.42578125" style="573" customWidth="1"/>
    <col min="11005" max="11011" width="9.140625" style="573"/>
    <col min="11012" max="11012" width="53.7109375" style="573" bestFit="1" customWidth="1"/>
    <col min="11013" max="11243" width="9.140625" style="573"/>
    <col min="11244" max="11244" width="29.85546875" style="573" customWidth="1"/>
    <col min="11245" max="11260" width="18.42578125" style="573" customWidth="1"/>
    <col min="11261" max="11267" width="9.140625" style="573"/>
    <col min="11268" max="11268" width="53.7109375" style="573" bestFit="1" customWidth="1"/>
    <col min="11269" max="11499" width="9.140625" style="573"/>
    <col min="11500" max="11500" width="29.85546875" style="573" customWidth="1"/>
    <col min="11501" max="11516" width="18.42578125" style="573" customWidth="1"/>
    <col min="11517" max="11523" width="9.140625" style="573"/>
    <col min="11524" max="11524" width="53.7109375" style="573" bestFit="1" customWidth="1"/>
    <col min="11525" max="11755" width="9.140625" style="573"/>
    <col min="11756" max="11756" width="29.85546875" style="573" customWidth="1"/>
    <col min="11757" max="11772" width="18.42578125" style="573" customWidth="1"/>
    <col min="11773" max="11779" width="9.140625" style="573"/>
    <col min="11780" max="11780" width="53.7109375" style="573" bestFit="1" customWidth="1"/>
    <col min="11781" max="12011" width="9.140625" style="573"/>
    <col min="12012" max="12012" width="29.85546875" style="573" customWidth="1"/>
    <col min="12013" max="12028" width="18.42578125" style="573" customWidth="1"/>
    <col min="12029" max="12035" width="9.140625" style="573"/>
    <col min="12036" max="12036" width="53.7109375" style="573" bestFit="1" customWidth="1"/>
    <col min="12037" max="12267" width="9.140625" style="573"/>
    <col min="12268" max="12268" width="29.85546875" style="573" customWidth="1"/>
    <col min="12269" max="12284" width="18.42578125" style="573" customWidth="1"/>
    <col min="12285" max="12291" width="9.140625" style="573"/>
    <col min="12292" max="12292" width="53.7109375" style="573" bestFit="1" customWidth="1"/>
    <col min="12293" max="12523" width="9.140625" style="573"/>
    <col min="12524" max="12524" width="29.85546875" style="573" customWidth="1"/>
    <col min="12525" max="12540" width="18.42578125" style="573" customWidth="1"/>
    <col min="12541" max="12547" width="9.140625" style="573"/>
    <col min="12548" max="12548" width="53.7109375" style="573" bestFit="1" customWidth="1"/>
    <col min="12549" max="12779" width="9.140625" style="573"/>
    <col min="12780" max="12780" width="29.85546875" style="573" customWidth="1"/>
    <col min="12781" max="12796" width="18.42578125" style="573" customWidth="1"/>
    <col min="12797" max="12803" width="9.140625" style="573"/>
    <col min="12804" max="12804" width="53.7109375" style="573" bestFit="1" customWidth="1"/>
    <col min="12805" max="13035" width="9.140625" style="573"/>
    <col min="13036" max="13036" width="29.85546875" style="573" customWidth="1"/>
    <col min="13037" max="13052" width="18.42578125" style="573" customWidth="1"/>
    <col min="13053" max="13059" width="9.140625" style="573"/>
    <col min="13060" max="13060" width="53.7109375" style="573" bestFit="1" customWidth="1"/>
    <col min="13061" max="13291" width="9.140625" style="573"/>
    <col min="13292" max="13292" width="29.85546875" style="573" customWidth="1"/>
    <col min="13293" max="13308" width="18.42578125" style="573" customWidth="1"/>
    <col min="13309" max="13315" width="9.140625" style="573"/>
    <col min="13316" max="13316" width="53.7109375" style="573" bestFit="1" customWidth="1"/>
    <col min="13317" max="13547" width="9.140625" style="573"/>
    <col min="13548" max="13548" width="29.85546875" style="573" customWidth="1"/>
    <col min="13549" max="13564" width="18.42578125" style="573" customWidth="1"/>
    <col min="13565" max="13571" width="9.140625" style="573"/>
    <col min="13572" max="13572" width="53.7109375" style="573" bestFit="1" customWidth="1"/>
    <col min="13573" max="13803" width="9.140625" style="573"/>
    <col min="13804" max="13804" width="29.85546875" style="573" customWidth="1"/>
    <col min="13805" max="13820" width="18.42578125" style="573" customWidth="1"/>
    <col min="13821" max="13827" width="9.140625" style="573"/>
    <col min="13828" max="13828" width="53.7109375" style="573" bestFit="1" customWidth="1"/>
    <col min="13829" max="14059" width="9.140625" style="573"/>
    <col min="14060" max="14060" width="29.85546875" style="573" customWidth="1"/>
    <col min="14061" max="14076" width="18.42578125" style="573" customWidth="1"/>
    <col min="14077" max="14083" width="9.140625" style="573"/>
    <col min="14084" max="14084" width="53.7109375" style="573" bestFit="1" customWidth="1"/>
    <col min="14085" max="14315" width="9.140625" style="573"/>
    <col min="14316" max="14316" width="29.85546875" style="573" customWidth="1"/>
    <col min="14317" max="14332" width="18.42578125" style="573" customWidth="1"/>
    <col min="14333" max="14339" width="9.140625" style="573"/>
    <col min="14340" max="14340" width="53.7109375" style="573" bestFit="1" customWidth="1"/>
    <col min="14341" max="14571" width="9.140625" style="573"/>
    <col min="14572" max="14572" width="29.85546875" style="573" customWidth="1"/>
    <col min="14573" max="14588" width="18.42578125" style="573" customWidth="1"/>
    <col min="14589" max="14595" width="9.140625" style="573"/>
    <col min="14596" max="14596" width="53.7109375" style="573" bestFit="1" customWidth="1"/>
    <col min="14597" max="14827" width="9.140625" style="573"/>
    <col min="14828" max="14828" width="29.85546875" style="573" customWidth="1"/>
    <col min="14829" max="14844" width="18.42578125" style="573" customWidth="1"/>
    <col min="14845" max="14851" width="9.140625" style="573"/>
    <col min="14852" max="14852" width="53.7109375" style="573" bestFit="1" customWidth="1"/>
    <col min="14853" max="15083" width="9.140625" style="573"/>
    <col min="15084" max="15084" width="29.85546875" style="573" customWidth="1"/>
    <col min="15085" max="15100" width="18.42578125" style="573" customWidth="1"/>
    <col min="15101" max="15107" width="9.140625" style="573"/>
    <col min="15108" max="15108" width="53.7109375" style="573" bestFit="1" customWidth="1"/>
    <col min="15109" max="15339" width="9.140625" style="573"/>
    <col min="15340" max="15340" width="29.85546875" style="573" customWidth="1"/>
    <col min="15341" max="15356" width="18.42578125" style="573" customWidth="1"/>
    <col min="15357" max="15363" width="9.140625" style="573"/>
    <col min="15364" max="15364" width="53.7109375" style="573" bestFit="1" customWidth="1"/>
    <col min="15365" max="15595" width="9.140625" style="573"/>
    <col min="15596" max="15596" width="29.85546875" style="573" customWidth="1"/>
    <col min="15597" max="15612" width="18.42578125" style="573" customWidth="1"/>
    <col min="15613" max="15619" width="9.140625" style="573"/>
    <col min="15620" max="15620" width="53.7109375" style="573" bestFit="1" customWidth="1"/>
    <col min="15621" max="15851" width="9.140625" style="573"/>
    <col min="15852" max="15852" width="29.85546875" style="573" customWidth="1"/>
    <col min="15853" max="15868" width="18.42578125" style="573" customWidth="1"/>
    <col min="15869" max="15875" width="9.140625" style="573"/>
    <col min="15876" max="15876" width="53.7109375" style="573" bestFit="1" customWidth="1"/>
    <col min="15877" max="16107" width="9.140625" style="573"/>
    <col min="16108" max="16108" width="29.85546875" style="573" customWidth="1"/>
    <col min="16109" max="16124" width="18.42578125" style="573" customWidth="1"/>
    <col min="16125" max="16131" width="9.140625" style="573"/>
    <col min="16132" max="16132" width="53.7109375" style="573" bestFit="1" customWidth="1"/>
    <col min="16133" max="16384" width="9.140625" style="573"/>
  </cols>
  <sheetData>
    <row r="1" spans="1:1" ht="13.5" customHeight="1" x14ac:dyDescent="0.25">
      <c r="A1" s="351" t="s">
        <v>182</v>
      </c>
    </row>
    <row r="2" spans="1:1" ht="13.5" customHeight="1" x14ac:dyDescent="0.25">
      <c r="A2" s="351"/>
    </row>
    <row r="3" spans="1:1" ht="13.5" customHeight="1" x14ac:dyDescent="0.25">
      <c r="A3" s="351" t="s">
        <v>48</v>
      </c>
    </row>
    <row r="4" spans="1:1" ht="13.5" customHeight="1" x14ac:dyDescent="0.25">
      <c r="A4" s="351" t="s">
        <v>49</v>
      </c>
    </row>
    <row r="5" spans="1:1" ht="13.5" customHeight="1" x14ac:dyDescent="0.25">
      <c r="A5" s="351" t="s">
        <v>183</v>
      </c>
    </row>
    <row r="6" spans="1:1" ht="13.5" customHeight="1" x14ac:dyDescent="0.25">
      <c r="A6" s="351" t="s">
        <v>184</v>
      </c>
    </row>
    <row r="7" spans="1:1" ht="13.5" customHeight="1" x14ac:dyDescent="0.25">
      <c r="A7" s="351"/>
    </row>
    <row r="8" spans="1:1" ht="13.5" customHeight="1" x14ac:dyDescent="0.25">
      <c r="A8" s="351" t="s">
        <v>52</v>
      </c>
    </row>
    <row r="9" spans="1:1" ht="13.5" customHeight="1" x14ac:dyDescent="0.25">
      <c r="A9" s="351" t="s">
        <v>185</v>
      </c>
    </row>
    <row r="10" spans="1:1" ht="13.5" customHeight="1" x14ac:dyDescent="0.25">
      <c r="A10" s="351" t="s">
        <v>186</v>
      </c>
    </row>
    <row r="11" spans="1:1" ht="13.5" customHeight="1" x14ac:dyDescent="0.25">
      <c r="A11" s="351" t="s">
        <v>187</v>
      </c>
    </row>
    <row r="12" spans="1:1" ht="13.5" customHeight="1" x14ac:dyDescent="0.25">
      <c r="A12" s="351" t="s">
        <v>188</v>
      </c>
    </row>
    <row r="13" spans="1:1" ht="13.5" customHeight="1" x14ac:dyDescent="0.25">
      <c r="A13" s="351" t="s">
        <v>189</v>
      </c>
    </row>
    <row r="14" spans="1:1" ht="13.5" customHeight="1" x14ac:dyDescent="0.25">
      <c r="A14" s="351"/>
    </row>
    <row r="15" spans="1:1" ht="13.5" customHeight="1" x14ac:dyDescent="0.25">
      <c r="A15" s="351" t="s">
        <v>113</v>
      </c>
    </row>
    <row r="16" spans="1:1" ht="13.5" customHeight="1" x14ac:dyDescent="0.25">
      <c r="A16" s="351" t="s">
        <v>190</v>
      </c>
    </row>
    <row r="17" spans="1:4" ht="13.5" customHeight="1" x14ac:dyDescent="0.25">
      <c r="A17" s="351" t="s">
        <v>140</v>
      </c>
    </row>
    <row r="19" spans="1:4" ht="13.5" customHeight="1" x14ac:dyDescent="0.25">
      <c r="B19" s="575" t="s">
        <v>191</v>
      </c>
      <c r="C19" s="575" t="s">
        <v>2665</v>
      </c>
    </row>
    <row r="20" spans="1:4" ht="13.5" customHeight="1" x14ac:dyDescent="0.25">
      <c r="A20" s="570">
        <v>6</v>
      </c>
      <c r="B20" s="576" t="str">
        <f t="shared" ref="B20:B24" si="0">_xlfn.XLOOKUP($C20,$P$55:$P$72,$B$55:$B$72)</f>
        <v>Informação e comunicação</v>
      </c>
      <c r="C20" s="577">
        <f t="shared" ref="C20:C24" si="1">LARGE($P$55:$P$72,$A20)</f>
        <v>10.236517477985544</v>
      </c>
      <c r="D20" s="576">
        <v>6</v>
      </c>
    </row>
    <row r="21" spans="1:4" ht="13.5" customHeight="1" x14ac:dyDescent="0.25">
      <c r="A21" s="570">
        <v>5</v>
      </c>
      <c r="B21" s="576" t="str">
        <f t="shared" si="0"/>
        <v>Pecuária, inclusive apoio à Pecuária</v>
      </c>
      <c r="C21" s="577">
        <f t="shared" si="1"/>
        <v>14.301326936082162</v>
      </c>
      <c r="D21" s="576">
        <v>5</v>
      </c>
    </row>
    <row r="22" spans="1:4" ht="13.5" customHeight="1" x14ac:dyDescent="0.25">
      <c r="A22" s="570">
        <v>4</v>
      </c>
      <c r="B22" s="576" t="str">
        <f t="shared" si="0"/>
        <v>Atividades imobiliárias</v>
      </c>
      <c r="C22" s="577">
        <f t="shared" si="1"/>
        <v>30.12964010743886</v>
      </c>
      <c r="D22" s="576">
        <v>4</v>
      </c>
    </row>
    <row r="23" spans="1:4" ht="13.5" customHeight="1" x14ac:dyDescent="0.25">
      <c r="A23" s="570">
        <v>3</v>
      </c>
      <c r="B23" s="576" t="str">
        <f t="shared" si="0"/>
        <v>Atividades financeiras, de seguros e serviços relacionados</v>
      </c>
      <c r="C23" s="577">
        <f t="shared" si="1"/>
        <v>43.934410876444929</v>
      </c>
      <c r="D23" s="576">
        <v>3</v>
      </c>
    </row>
    <row r="24" spans="1:4" ht="13.5" customHeight="1" x14ac:dyDescent="0.25">
      <c r="A24" s="570">
        <v>2</v>
      </c>
      <c r="B24" s="576" t="str">
        <f t="shared" si="0"/>
        <v>Atividades profissionais, científicas e técnicas, administrativas e serviços complementares</v>
      </c>
      <c r="C24" s="577">
        <f t="shared" si="1"/>
        <v>46.738210109922591</v>
      </c>
      <c r="D24" s="576">
        <v>2</v>
      </c>
    </row>
    <row r="25" spans="1:4" ht="13.5" customHeight="1" x14ac:dyDescent="0.25">
      <c r="A25" s="570">
        <v>1</v>
      </c>
      <c r="B25" s="576" t="str">
        <f>_xlfn.XLOOKUP($C25,$P$55:$P$72,$B$55:$B$72)</f>
        <v>Produção florestal, pesca e aquicultura</v>
      </c>
      <c r="C25" s="577">
        <f>LARGE($P$55:$P$72,$A25)</f>
        <v>72.2179740555531</v>
      </c>
      <c r="D25" s="576">
        <v>1</v>
      </c>
    </row>
    <row r="26" spans="1:4" ht="13.5" customHeight="1" x14ac:dyDescent="0.25">
      <c r="B26" s="351"/>
      <c r="C26" s="351"/>
    </row>
    <row r="41" spans="1:4" ht="13.5" customHeight="1" x14ac:dyDescent="0.25">
      <c r="B41" s="575" t="s">
        <v>191</v>
      </c>
      <c r="C41" s="575" t="s">
        <v>2666</v>
      </c>
    </row>
    <row r="42" spans="1:4" ht="13.5" customHeight="1" x14ac:dyDescent="0.25">
      <c r="A42" s="570">
        <v>6</v>
      </c>
      <c r="B42" s="576" t="str">
        <f t="shared" ref="B42:B46" si="2">_xlfn.XLOOKUP($C42,$O$55:$O$72,$B$55:$B$72)</f>
        <v>Informação e comunicação</v>
      </c>
      <c r="C42" s="577">
        <f t="shared" ref="C42:C46" si="3">LARGE($O$55:$O$72,$A42)</f>
        <v>-1.7998640700615298</v>
      </c>
      <c r="D42" s="576">
        <v>6</v>
      </c>
    </row>
    <row r="43" spans="1:4" ht="13.5" customHeight="1" x14ac:dyDescent="0.25">
      <c r="A43" s="570">
        <v>5</v>
      </c>
      <c r="B43" s="576" t="str">
        <f t="shared" si="2"/>
        <v>Atividades imobiliárias</v>
      </c>
      <c r="C43" s="577">
        <f t="shared" si="3"/>
        <v>0.42328180182575892</v>
      </c>
      <c r="D43" s="576">
        <v>5</v>
      </c>
    </row>
    <row r="44" spans="1:4" ht="13.5" customHeight="1" x14ac:dyDescent="0.25">
      <c r="A44" s="570">
        <v>4</v>
      </c>
      <c r="B44" s="576" t="str">
        <f t="shared" si="2"/>
        <v>Atividades profissionais, científicas e técnicas, administrativas e serviços complementares</v>
      </c>
      <c r="C44" s="577">
        <f t="shared" si="3"/>
        <v>3.9018452695891881</v>
      </c>
      <c r="D44" s="576">
        <v>4</v>
      </c>
    </row>
    <row r="45" spans="1:4" ht="13.5" customHeight="1" x14ac:dyDescent="0.25">
      <c r="A45" s="570">
        <v>3</v>
      </c>
      <c r="B45" s="576" t="str">
        <f t="shared" si="2"/>
        <v>Pecuária, inclusive apoio à Pecuária</v>
      </c>
      <c r="C45" s="577">
        <f t="shared" si="3"/>
        <v>5.8008880274583507</v>
      </c>
      <c r="D45" s="576">
        <v>3</v>
      </c>
    </row>
    <row r="46" spans="1:4" ht="13.5" customHeight="1" x14ac:dyDescent="0.25">
      <c r="A46" s="570">
        <v>2</v>
      </c>
      <c r="B46" s="576" t="str">
        <f t="shared" si="2"/>
        <v>Agricultura, inclusive apoio à agricultura e a pós-colheita</v>
      </c>
      <c r="C46" s="577">
        <f t="shared" si="3"/>
        <v>10.901827735991443</v>
      </c>
      <c r="D46" s="576">
        <v>2</v>
      </c>
    </row>
    <row r="47" spans="1:4" ht="13.5" customHeight="1" x14ac:dyDescent="0.25">
      <c r="A47" s="570">
        <v>1</v>
      </c>
      <c r="B47" s="576" t="str">
        <f>_xlfn.XLOOKUP($C47,$O$55:$O$72,$B$55:$B$72)</f>
        <v>Eletricidade e gás, água, esgoto, atividades de gestão de resíduos e descontaminação</v>
      </c>
      <c r="C47" s="577">
        <f>LARGE($O$55:$O$72,$A47)</f>
        <v>43.201077245768424</v>
      </c>
      <c r="D47" s="576">
        <v>1</v>
      </c>
    </row>
    <row r="53" spans="2:21" ht="13.5" customHeight="1" x14ac:dyDescent="0.25">
      <c r="O53" s="570" t="s">
        <v>199</v>
      </c>
      <c r="P53" s="570" t="s">
        <v>199</v>
      </c>
      <c r="Q53" s="570" t="s">
        <v>64</v>
      </c>
      <c r="R53" s="570" t="s">
        <v>64</v>
      </c>
      <c r="S53" s="576"/>
      <c r="T53" s="576"/>
      <c r="U53" s="576"/>
    </row>
    <row r="54" spans="2:21" ht="13.5" customHeight="1" x14ac:dyDescent="0.25">
      <c r="C54" s="396">
        <v>2010</v>
      </c>
      <c r="D54" s="396">
        <v>2011</v>
      </c>
      <c r="E54" s="396">
        <v>2012</v>
      </c>
      <c r="F54" s="396">
        <v>2013</v>
      </c>
      <c r="G54" s="396">
        <v>2014</v>
      </c>
      <c r="H54" s="396">
        <v>2015</v>
      </c>
      <c r="I54" s="396">
        <v>2016</v>
      </c>
      <c r="J54" s="396">
        <v>2017</v>
      </c>
      <c r="K54" s="396">
        <v>2018</v>
      </c>
      <c r="L54" s="396">
        <v>2019</v>
      </c>
      <c r="M54" s="396">
        <v>2020</v>
      </c>
      <c r="O54" s="570" t="s">
        <v>497</v>
      </c>
      <c r="P54" s="570" t="s">
        <v>496</v>
      </c>
      <c r="Q54" s="570" t="s">
        <v>200</v>
      </c>
      <c r="R54" s="570" t="s">
        <v>201</v>
      </c>
      <c r="S54" s="576"/>
      <c r="T54" s="576"/>
      <c r="U54" s="576"/>
    </row>
    <row r="55" spans="2:21" ht="13.5" customHeight="1" x14ac:dyDescent="0.25">
      <c r="B55" s="576" t="s">
        <v>217</v>
      </c>
      <c r="C55" s="496">
        <v>100</v>
      </c>
      <c r="D55" s="496">
        <v>87.487760064135159</v>
      </c>
      <c r="E55" s="496">
        <v>79.285211931419255</v>
      </c>
      <c r="F55" s="496">
        <v>93.200273195793869</v>
      </c>
      <c r="G55" s="496">
        <v>89.200609441222127</v>
      </c>
      <c r="H55" s="496">
        <v>79.868114261696164</v>
      </c>
      <c r="I55" s="496">
        <v>59.375244422059936</v>
      </c>
      <c r="J55" s="496">
        <v>83.305986299699569</v>
      </c>
      <c r="K55" s="496">
        <v>54.405168851281381</v>
      </c>
      <c r="L55" s="496">
        <v>77.267198979447031</v>
      </c>
      <c r="M55" s="496">
        <v>85.690735908612083</v>
      </c>
      <c r="N55" s="496"/>
      <c r="O55" s="571">
        <f>((M55/L55)-1)*100</f>
        <v>10.901827735991443</v>
      </c>
      <c r="P55" s="572">
        <f>M55-C55</f>
        <v>-14.309264091387917</v>
      </c>
      <c r="Q55" s="570">
        <f>RANK(O55,O$55:O$72)</f>
        <v>2</v>
      </c>
      <c r="R55" s="570">
        <f>RANK(P55,P$55:P$72)</f>
        <v>12</v>
      </c>
      <c r="S55" s="576"/>
      <c r="T55" s="576"/>
      <c r="U55" s="576"/>
    </row>
    <row r="56" spans="2:21" ht="13.5" customHeight="1" x14ac:dyDescent="0.25">
      <c r="B56" s="576" t="s">
        <v>218</v>
      </c>
      <c r="C56" s="496">
        <v>100</v>
      </c>
      <c r="D56" s="496">
        <v>98.661420250502715</v>
      </c>
      <c r="E56" s="496">
        <v>94.051020009694611</v>
      </c>
      <c r="F56" s="496">
        <v>110.82004839452127</v>
      </c>
      <c r="G56" s="496">
        <v>110.52671975060544</v>
      </c>
      <c r="H56" s="496">
        <v>108.40121848611004</v>
      </c>
      <c r="I56" s="496">
        <v>99.224088738642649</v>
      </c>
      <c r="J56" s="496">
        <v>106.52667331687533</v>
      </c>
      <c r="K56" s="496">
        <v>94.726212966500512</v>
      </c>
      <c r="L56" s="496">
        <v>108.03437387634942</v>
      </c>
      <c r="M56" s="496">
        <v>114.30132693608216</v>
      </c>
      <c r="N56" s="496"/>
      <c r="O56" s="571">
        <f t="shared" ref="O56:O72" si="4">((M56/L56)-1)*100</f>
        <v>5.8008880274583507</v>
      </c>
      <c r="P56" s="572">
        <f t="shared" ref="P56:P72" si="5">M56-C56</f>
        <v>14.301326936082162</v>
      </c>
      <c r="Q56" s="570">
        <f t="shared" ref="Q56:Q72" si="6">RANK(O56,O$55:O$72)</f>
        <v>3</v>
      </c>
      <c r="R56" s="570">
        <f t="shared" ref="R56:R72" si="7">RANK(P56,P$55:P$72)</f>
        <v>5</v>
      </c>
      <c r="S56" s="576"/>
      <c r="T56" s="576"/>
      <c r="U56" s="576"/>
    </row>
    <row r="57" spans="2:21" ht="13.5" customHeight="1" x14ac:dyDescent="0.25">
      <c r="B57" s="576" t="s">
        <v>219</v>
      </c>
      <c r="C57" s="496">
        <v>100</v>
      </c>
      <c r="D57" s="496">
        <v>174.33142084272245</v>
      </c>
      <c r="E57" s="496">
        <v>165.10745785967359</v>
      </c>
      <c r="F57" s="496">
        <v>144.03104067762538</v>
      </c>
      <c r="G57" s="496">
        <v>172.91174754569619</v>
      </c>
      <c r="H57" s="496">
        <v>105.36093715993042</v>
      </c>
      <c r="I57" s="496">
        <v>89.703659976563046</v>
      </c>
      <c r="J57" s="496">
        <v>125.93068563193246</v>
      </c>
      <c r="K57" s="496">
        <v>163.8814861475484</v>
      </c>
      <c r="L57" s="496">
        <v>188.23812664913183</v>
      </c>
      <c r="M57" s="496">
        <v>172.2179740555531</v>
      </c>
      <c r="N57" s="496"/>
      <c r="O57" s="571">
        <f t="shared" si="4"/>
        <v>-8.5105779996629707</v>
      </c>
      <c r="P57" s="572">
        <f t="shared" si="5"/>
        <v>72.2179740555531</v>
      </c>
      <c r="Q57" s="570">
        <f t="shared" si="6"/>
        <v>13</v>
      </c>
      <c r="R57" s="570">
        <f t="shared" si="7"/>
        <v>1</v>
      </c>
      <c r="S57" s="576"/>
      <c r="T57" s="576"/>
      <c r="U57" s="576"/>
    </row>
    <row r="58" spans="2:21" ht="13.5" customHeight="1" x14ac:dyDescent="0.25">
      <c r="B58" s="576" t="s">
        <v>202</v>
      </c>
      <c r="C58" s="496">
        <v>100</v>
      </c>
      <c r="D58" s="496">
        <v>128.30629582460566</v>
      </c>
      <c r="E58" s="496">
        <v>118.61381924519949</v>
      </c>
      <c r="F58" s="496">
        <v>119.88692523602242</v>
      </c>
      <c r="G58" s="496">
        <v>124.49501284588933</v>
      </c>
      <c r="H58" s="496">
        <v>100.08228664296121</v>
      </c>
      <c r="I58" s="496">
        <v>90.917358109915128</v>
      </c>
      <c r="J58" s="496">
        <v>66.482339345708709</v>
      </c>
      <c r="K58" s="496">
        <v>53.27370336855374</v>
      </c>
      <c r="L58" s="496">
        <v>42.813654806263386</v>
      </c>
      <c r="M58" s="496">
        <v>35.429399500138935</v>
      </c>
      <c r="N58" s="496"/>
      <c r="O58" s="571">
        <f t="shared" si="4"/>
        <v>-17.247430380655516</v>
      </c>
      <c r="P58" s="572">
        <f t="shared" si="5"/>
        <v>-64.570600499861058</v>
      </c>
      <c r="Q58" s="570">
        <f t="shared" si="6"/>
        <v>15</v>
      </c>
      <c r="R58" s="570">
        <f t="shared" si="7"/>
        <v>18</v>
      </c>
      <c r="S58" s="576"/>
      <c r="T58" s="576"/>
      <c r="U58" s="576"/>
    </row>
    <row r="59" spans="2:21" ht="13.5" customHeight="1" x14ac:dyDescent="0.25">
      <c r="B59" s="576" t="s">
        <v>2662</v>
      </c>
      <c r="C59" s="496">
        <v>100</v>
      </c>
      <c r="D59" s="496">
        <v>110.33451669279899</v>
      </c>
      <c r="E59" s="496">
        <v>112.13185251773434</v>
      </c>
      <c r="F59" s="496">
        <v>98.496504856055438</v>
      </c>
      <c r="G59" s="496">
        <v>78.087242963498113</v>
      </c>
      <c r="H59" s="496">
        <v>76.182864034392168</v>
      </c>
      <c r="I59" s="496">
        <v>71.097386802138146</v>
      </c>
      <c r="J59" s="496">
        <v>67.184830309090117</v>
      </c>
      <c r="K59" s="496">
        <v>66.783327348259078</v>
      </c>
      <c r="L59" s="496">
        <v>64.156962568536031</v>
      </c>
      <c r="M59" s="496">
        <v>59.427482157517595</v>
      </c>
      <c r="N59" s="496"/>
      <c r="O59" s="571">
        <f t="shared" si="4"/>
        <v>-7.3717336695392044</v>
      </c>
      <c r="P59" s="572">
        <f t="shared" si="5"/>
        <v>-40.572517842482405</v>
      </c>
      <c r="Q59" s="570">
        <f t="shared" si="6"/>
        <v>11</v>
      </c>
      <c r="R59" s="570">
        <f t="shared" si="7"/>
        <v>17</v>
      </c>
      <c r="S59" s="576"/>
      <c r="T59" s="576"/>
      <c r="U59" s="576"/>
    </row>
    <row r="60" spans="2:21" ht="13.5" customHeight="1" x14ac:dyDescent="0.25">
      <c r="B60" s="576" t="s">
        <v>197</v>
      </c>
      <c r="C60" s="496">
        <v>100</v>
      </c>
      <c r="D60" s="496">
        <v>112.08578708272836</v>
      </c>
      <c r="E60" s="496">
        <v>113.77792521922964</v>
      </c>
      <c r="F60" s="496">
        <v>85.828640389071467</v>
      </c>
      <c r="G60" s="496">
        <v>78.103105945114507</v>
      </c>
      <c r="H60" s="496">
        <v>72.929180315072699</v>
      </c>
      <c r="I60" s="496">
        <v>67.661612901833607</v>
      </c>
      <c r="J60" s="496">
        <v>58.117092581617968</v>
      </c>
      <c r="K60" s="496">
        <v>57.685267532062269</v>
      </c>
      <c r="L60" s="496">
        <v>72.153972918580124</v>
      </c>
      <c r="M60" s="496">
        <v>103.32526649502675</v>
      </c>
      <c r="N60" s="496"/>
      <c r="O60" s="571">
        <f t="shared" si="4"/>
        <v>43.201077245768424</v>
      </c>
      <c r="P60" s="572">
        <f t="shared" si="5"/>
        <v>3.325266495026753</v>
      </c>
      <c r="Q60" s="570">
        <f t="shared" si="6"/>
        <v>1</v>
      </c>
      <c r="R60" s="570">
        <f t="shared" si="7"/>
        <v>8</v>
      </c>
      <c r="S60" s="576"/>
      <c r="T60" s="576"/>
      <c r="U60" s="576"/>
    </row>
    <row r="61" spans="2:21" ht="13.5" customHeight="1" x14ac:dyDescent="0.25">
      <c r="B61" s="576" t="s">
        <v>223</v>
      </c>
      <c r="C61" s="496">
        <v>100</v>
      </c>
      <c r="D61" s="496">
        <v>106.56796355408488</v>
      </c>
      <c r="E61" s="496">
        <v>111.89789383223049</v>
      </c>
      <c r="F61" s="496">
        <v>111.74472808448787</v>
      </c>
      <c r="G61" s="496">
        <v>110.88757368786644</v>
      </c>
      <c r="H61" s="496">
        <v>101.75038766921365</v>
      </c>
      <c r="I61" s="496">
        <v>93.943457338533491</v>
      </c>
      <c r="J61" s="496">
        <v>81.555036432276992</v>
      </c>
      <c r="K61" s="496">
        <v>79.061967012499281</v>
      </c>
      <c r="L61" s="496">
        <v>79.808139319309007</v>
      </c>
      <c r="M61" s="496">
        <v>74.775595662126605</v>
      </c>
      <c r="N61" s="496"/>
      <c r="O61" s="571">
        <f t="shared" si="4"/>
        <v>-6.3058025160158238</v>
      </c>
      <c r="P61" s="572">
        <f t="shared" si="5"/>
        <v>-25.224404337873395</v>
      </c>
      <c r="Q61" s="570">
        <f t="shared" si="6"/>
        <v>10</v>
      </c>
      <c r="R61" s="570">
        <f t="shared" si="7"/>
        <v>15</v>
      </c>
      <c r="S61" s="576"/>
      <c r="T61" s="576"/>
      <c r="U61" s="576"/>
    </row>
    <row r="62" spans="2:21" ht="13.5" customHeight="1" x14ac:dyDescent="0.25">
      <c r="B62" s="576" t="s">
        <v>225</v>
      </c>
      <c r="C62" s="496">
        <v>100</v>
      </c>
      <c r="D62" s="496">
        <v>97.174010112375768</v>
      </c>
      <c r="E62" s="496">
        <v>99.622459470748254</v>
      </c>
      <c r="F62" s="496">
        <v>101.16966223653509</v>
      </c>
      <c r="G62" s="496">
        <v>106.09378943196057</v>
      </c>
      <c r="H62" s="496">
        <v>100.89320864140072</v>
      </c>
      <c r="I62" s="496">
        <v>89.201748442078696</v>
      </c>
      <c r="J62" s="496">
        <v>86.524805951656617</v>
      </c>
      <c r="K62" s="496">
        <v>86.757599969943513</v>
      </c>
      <c r="L62" s="496">
        <v>85.470892784702329</v>
      </c>
      <c r="M62" s="496">
        <v>80.263390733096713</v>
      </c>
      <c r="N62" s="496"/>
      <c r="O62" s="571">
        <f t="shared" si="4"/>
        <v>-6.0927198510996039</v>
      </c>
      <c r="P62" s="572">
        <f t="shared" si="5"/>
        <v>-19.736609266903287</v>
      </c>
      <c r="Q62" s="570">
        <f t="shared" si="6"/>
        <v>9</v>
      </c>
      <c r="R62" s="570">
        <f t="shared" si="7"/>
        <v>14</v>
      </c>
      <c r="S62" s="576"/>
      <c r="T62" s="576"/>
      <c r="U62" s="576"/>
    </row>
    <row r="63" spans="2:21" ht="13.5" customHeight="1" x14ac:dyDescent="0.25">
      <c r="B63" s="576" t="s">
        <v>1666</v>
      </c>
      <c r="C63" s="496">
        <v>100</v>
      </c>
      <c r="D63" s="496">
        <v>98.445855112537956</v>
      </c>
      <c r="E63" s="496">
        <v>97.933287220188049</v>
      </c>
      <c r="F63" s="496">
        <v>116.18287539510341</v>
      </c>
      <c r="G63" s="496">
        <v>118.92567140051018</v>
      </c>
      <c r="H63" s="496">
        <v>109.32020348377409</v>
      </c>
      <c r="I63" s="496">
        <v>95.112896993859735</v>
      </c>
      <c r="J63" s="496">
        <v>92.561771756782889</v>
      </c>
      <c r="K63" s="496">
        <v>90.939097789794602</v>
      </c>
      <c r="L63" s="496">
        <v>89.350059105315353</v>
      </c>
      <c r="M63" s="496">
        <v>73.211177107364563</v>
      </c>
      <c r="N63" s="496"/>
      <c r="O63" s="571">
        <f t="shared" si="4"/>
        <v>-18.062530858461066</v>
      </c>
      <c r="P63" s="572">
        <f t="shared" si="5"/>
        <v>-26.788822892635437</v>
      </c>
      <c r="Q63" s="570">
        <f t="shared" si="6"/>
        <v>16</v>
      </c>
      <c r="R63" s="570">
        <f t="shared" si="7"/>
        <v>16</v>
      </c>
      <c r="S63" s="576"/>
      <c r="T63" s="576"/>
      <c r="U63" s="576"/>
    </row>
    <row r="64" spans="2:21" ht="13.5" customHeight="1" x14ac:dyDescent="0.25">
      <c r="B64" s="576" t="s">
        <v>194</v>
      </c>
      <c r="C64" s="496">
        <v>100</v>
      </c>
      <c r="D64" s="496">
        <v>109.97215445645199</v>
      </c>
      <c r="E64" s="496">
        <v>118.05440541474459</v>
      </c>
      <c r="F64" s="496">
        <v>114.44517260993416</v>
      </c>
      <c r="G64" s="496">
        <v>119.72280579453447</v>
      </c>
      <c r="H64" s="496">
        <v>114.44842439129286</v>
      </c>
      <c r="I64" s="496">
        <v>111.94209636232679</v>
      </c>
      <c r="J64" s="496">
        <v>117.47139779457538</v>
      </c>
      <c r="K64" s="496">
        <v>125.40243469053948</v>
      </c>
      <c r="L64" s="496">
        <v>130.71084184277396</v>
      </c>
      <c r="M64" s="496">
        <v>98.413477840577116</v>
      </c>
      <c r="N64" s="496"/>
      <c r="O64" s="571">
        <f t="shared" si="4"/>
        <v>-24.709016900867219</v>
      </c>
      <c r="P64" s="572">
        <f t="shared" si="5"/>
        <v>-1.5865221594228842</v>
      </c>
      <c r="Q64" s="570">
        <f t="shared" si="6"/>
        <v>17</v>
      </c>
      <c r="R64" s="570">
        <f t="shared" si="7"/>
        <v>11</v>
      </c>
      <c r="S64" s="576"/>
      <c r="T64" s="576"/>
      <c r="U64" s="576"/>
    </row>
    <row r="65" spans="1:21" ht="13.5" customHeight="1" x14ac:dyDescent="0.25">
      <c r="B65" s="576" t="s">
        <v>192</v>
      </c>
      <c r="C65" s="496">
        <v>100</v>
      </c>
      <c r="D65" s="496">
        <v>95.063170049759094</v>
      </c>
      <c r="E65" s="496">
        <v>106.00185934230957</v>
      </c>
      <c r="F65" s="496">
        <v>118.51288837591589</v>
      </c>
      <c r="G65" s="496">
        <v>118.19595491669476</v>
      </c>
      <c r="H65" s="496">
        <v>116.58739366442241</v>
      </c>
      <c r="I65" s="496">
        <v>118.1659917213242</v>
      </c>
      <c r="J65" s="496">
        <v>123.76070403659519</v>
      </c>
      <c r="K65" s="496">
        <v>114.61627140635989</v>
      </c>
      <c r="L65" s="496">
        <v>112.25699072008872</v>
      </c>
      <c r="M65" s="496">
        <v>110.23651747798554</v>
      </c>
      <c r="N65" s="496"/>
      <c r="O65" s="571">
        <f t="shared" si="4"/>
        <v>-1.7998640700615298</v>
      </c>
      <c r="P65" s="572">
        <f t="shared" si="5"/>
        <v>10.236517477985544</v>
      </c>
      <c r="Q65" s="570">
        <f t="shared" si="6"/>
        <v>6</v>
      </c>
      <c r="R65" s="570">
        <f t="shared" si="7"/>
        <v>6</v>
      </c>
      <c r="S65" s="576"/>
      <c r="T65" s="576"/>
      <c r="U65" s="576"/>
    </row>
    <row r="66" spans="1:21" ht="13.5" customHeight="1" x14ac:dyDescent="0.25">
      <c r="B66" s="576" t="s">
        <v>196</v>
      </c>
      <c r="C66" s="496">
        <v>100</v>
      </c>
      <c r="D66" s="496">
        <v>112.50277765363572</v>
      </c>
      <c r="E66" s="496">
        <v>114.8066668282729</v>
      </c>
      <c r="F66" s="496">
        <v>122.50472537009502</v>
      </c>
      <c r="G66" s="496">
        <v>133.54529234837838</v>
      </c>
      <c r="H66" s="496">
        <v>135.42013559561906</v>
      </c>
      <c r="I66" s="496">
        <v>134.84434163815192</v>
      </c>
      <c r="J66" s="496">
        <v>143.16977859341117</v>
      </c>
      <c r="K66" s="496">
        <v>145.24871955901978</v>
      </c>
      <c r="L66" s="496">
        <v>146.79057819883894</v>
      </c>
      <c r="M66" s="496">
        <v>143.93441087644493</v>
      </c>
      <c r="N66" s="496"/>
      <c r="O66" s="571">
        <f t="shared" si="4"/>
        <v>-1.9457429471564036</v>
      </c>
      <c r="P66" s="572">
        <f t="shared" si="5"/>
        <v>43.934410876444929</v>
      </c>
      <c r="Q66" s="570">
        <f t="shared" si="6"/>
        <v>7</v>
      </c>
      <c r="R66" s="570">
        <f t="shared" si="7"/>
        <v>3</v>
      </c>
      <c r="S66" s="576"/>
      <c r="T66" s="576"/>
      <c r="U66" s="576"/>
    </row>
    <row r="67" spans="1:21" ht="13.5" customHeight="1" x14ac:dyDescent="0.25">
      <c r="B67" s="576" t="s">
        <v>193</v>
      </c>
      <c r="C67" s="496">
        <v>100</v>
      </c>
      <c r="D67" s="496">
        <v>104.16291001424513</v>
      </c>
      <c r="E67" s="496">
        <v>107.31774649538828</v>
      </c>
      <c r="F67" s="496">
        <v>115.67333402862283</v>
      </c>
      <c r="G67" s="496">
        <v>113.42352127379733</v>
      </c>
      <c r="H67" s="496">
        <v>113.8132002627422</v>
      </c>
      <c r="I67" s="496">
        <v>118.00524959805843</v>
      </c>
      <c r="J67" s="496">
        <v>121.41622094927102</v>
      </c>
      <c r="K67" s="496">
        <v>120.13966494329023</v>
      </c>
      <c r="L67" s="496">
        <v>129.58114669488228</v>
      </c>
      <c r="M67" s="496">
        <v>130.12964010743886</v>
      </c>
      <c r="N67" s="496"/>
      <c r="O67" s="571">
        <f t="shared" si="4"/>
        <v>0.42328180182575892</v>
      </c>
      <c r="P67" s="572">
        <f t="shared" si="5"/>
        <v>30.12964010743886</v>
      </c>
      <c r="Q67" s="570">
        <f t="shared" si="6"/>
        <v>5</v>
      </c>
      <c r="R67" s="570">
        <f t="shared" si="7"/>
        <v>4</v>
      </c>
      <c r="S67" s="576"/>
      <c r="T67" s="576"/>
      <c r="U67" s="576"/>
    </row>
    <row r="68" spans="1:21" ht="13.5" customHeight="1" x14ac:dyDescent="0.25">
      <c r="B68" s="576" t="s">
        <v>195</v>
      </c>
      <c r="C68" s="496">
        <v>100</v>
      </c>
      <c r="D68" s="496">
        <v>104.27217585224359</v>
      </c>
      <c r="E68" s="496">
        <v>109.40672872664811</v>
      </c>
      <c r="F68" s="496">
        <v>119.55309736556984</v>
      </c>
      <c r="G68" s="496">
        <v>133.84274729417018</v>
      </c>
      <c r="H68" s="496">
        <v>132.09047715924407</v>
      </c>
      <c r="I68" s="496">
        <v>136.77825111774823</v>
      </c>
      <c r="J68" s="496">
        <v>136.64405088459586</v>
      </c>
      <c r="K68" s="496">
        <v>139.52466830085254</v>
      </c>
      <c r="L68" s="496">
        <v>141.22772288517871</v>
      </c>
      <c r="M68" s="496">
        <v>146.73821010992259</v>
      </c>
      <c r="N68" s="496"/>
      <c r="O68" s="571">
        <f t="shared" si="4"/>
        <v>3.9018452695891881</v>
      </c>
      <c r="P68" s="572">
        <f t="shared" si="5"/>
        <v>46.738210109922591</v>
      </c>
      <c r="Q68" s="570">
        <f t="shared" si="6"/>
        <v>4</v>
      </c>
      <c r="R68" s="570">
        <f t="shared" si="7"/>
        <v>2</v>
      </c>
      <c r="S68" s="576"/>
      <c r="T68" s="576"/>
      <c r="U68" s="576"/>
    </row>
    <row r="69" spans="1:21" ht="13.5" customHeight="1" x14ac:dyDescent="0.25">
      <c r="B69" s="576" t="s">
        <v>203</v>
      </c>
      <c r="C69" s="496">
        <v>100</v>
      </c>
      <c r="D69" s="496">
        <v>101.61466081592125</v>
      </c>
      <c r="E69" s="496">
        <v>102.06675750871014</v>
      </c>
      <c r="F69" s="496">
        <v>104.11820363553316</v>
      </c>
      <c r="G69" s="496">
        <v>106.18337556931021</v>
      </c>
      <c r="H69" s="496">
        <v>108.62980227214669</v>
      </c>
      <c r="I69" s="496">
        <v>110.44991686108814</v>
      </c>
      <c r="J69" s="496">
        <v>108.45759039177352</v>
      </c>
      <c r="K69" s="496">
        <v>108.14546133675167</v>
      </c>
      <c r="L69" s="496">
        <v>107.60957417439485</v>
      </c>
      <c r="M69" s="496">
        <v>103.16866310814972</v>
      </c>
      <c r="N69" s="496"/>
      <c r="O69" s="571">
        <f t="shared" si="4"/>
        <v>-4.1268735614993552</v>
      </c>
      <c r="P69" s="572">
        <f t="shared" si="5"/>
        <v>3.1686631081497154</v>
      </c>
      <c r="Q69" s="570">
        <f t="shared" si="6"/>
        <v>8</v>
      </c>
      <c r="R69" s="570">
        <f t="shared" si="7"/>
        <v>10</v>
      </c>
      <c r="S69" s="576"/>
      <c r="T69" s="576"/>
      <c r="U69" s="576"/>
    </row>
    <row r="70" spans="1:21" ht="13.5" customHeight="1" x14ac:dyDescent="0.25">
      <c r="B70" s="576" t="s">
        <v>226</v>
      </c>
      <c r="C70" s="496">
        <v>100</v>
      </c>
      <c r="D70" s="496">
        <v>105.71238738996118</v>
      </c>
      <c r="E70" s="496">
        <v>111.91978162433477</v>
      </c>
      <c r="F70" s="496">
        <v>113.27525721198683</v>
      </c>
      <c r="G70" s="496">
        <v>118.25343072385341</v>
      </c>
      <c r="H70" s="496">
        <v>115.62134055349323</v>
      </c>
      <c r="I70" s="496">
        <v>88.961696199878673</v>
      </c>
      <c r="J70" s="496">
        <v>88.669739309126896</v>
      </c>
      <c r="K70" s="496">
        <v>90.282112691853413</v>
      </c>
      <c r="L70" s="496">
        <v>91.040029203907736</v>
      </c>
      <c r="M70" s="496">
        <v>83.766122307346507</v>
      </c>
      <c r="O70" s="571">
        <f t="shared" si="4"/>
        <v>-7.9897897223532581</v>
      </c>
      <c r="P70" s="572">
        <f>M70-C70</f>
        <v>-16.233877692653493</v>
      </c>
      <c r="Q70" s="570">
        <f t="shared" si="6"/>
        <v>12</v>
      </c>
      <c r="R70" s="570">
        <f t="shared" si="7"/>
        <v>13</v>
      </c>
      <c r="T70" s="576"/>
      <c r="U70" s="576"/>
    </row>
    <row r="71" spans="1:21" ht="13.5" customHeight="1" x14ac:dyDescent="0.25">
      <c r="A71" s="351"/>
      <c r="B71" s="576" t="s">
        <v>2663</v>
      </c>
      <c r="C71" s="496">
        <v>100</v>
      </c>
      <c r="D71" s="496">
        <v>104.2864214512543</v>
      </c>
      <c r="E71" s="496">
        <v>114.48645791285044</v>
      </c>
      <c r="F71" s="496">
        <v>113.97417952104163</v>
      </c>
      <c r="G71" s="496">
        <v>122.01363215433658</v>
      </c>
      <c r="H71" s="496">
        <v>113.70602236326883</v>
      </c>
      <c r="I71" s="496">
        <v>111.56142408248016</v>
      </c>
      <c r="J71" s="496">
        <v>102.26806525051262</v>
      </c>
      <c r="K71" s="496">
        <v>105.41353773807467</v>
      </c>
      <c r="L71" s="496">
        <v>114.3100309001363</v>
      </c>
      <c r="M71" s="496">
        <v>103.28470380874117</v>
      </c>
      <c r="N71" s="496"/>
      <c r="O71" s="571">
        <f t="shared" si="4"/>
        <v>-9.6451090114979436</v>
      </c>
      <c r="P71" s="572">
        <f t="shared" si="5"/>
        <v>3.2847038087411704</v>
      </c>
      <c r="Q71" s="570">
        <f t="shared" si="6"/>
        <v>14</v>
      </c>
      <c r="R71" s="570">
        <f t="shared" si="7"/>
        <v>9</v>
      </c>
      <c r="T71" s="576"/>
      <c r="U71" s="576"/>
    </row>
    <row r="72" spans="1:21" ht="13.5" customHeight="1" x14ac:dyDescent="0.25">
      <c r="A72" s="351"/>
      <c r="B72" s="576" t="s">
        <v>2664</v>
      </c>
      <c r="C72" s="496">
        <v>100</v>
      </c>
      <c r="D72" s="496">
        <v>95.168079506407707</v>
      </c>
      <c r="E72" s="496">
        <v>78.883381563467893</v>
      </c>
      <c r="F72" s="496">
        <v>108.95052282897643</v>
      </c>
      <c r="G72" s="496">
        <v>104.07679556339325</v>
      </c>
      <c r="H72" s="496">
        <v>119.0151224349967</v>
      </c>
      <c r="I72" s="496">
        <v>114.69886206172868</v>
      </c>
      <c r="J72" s="496">
        <v>127.50641368936586</v>
      </c>
      <c r="K72" s="496">
        <v>123.52274044526996</v>
      </c>
      <c r="L72" s="496">
        <v>143.59330448369718</v>
      </c>
      <c r="M72" s="496">
        <v>104.28900226150482</v>
      </c>
      <c r="N72" s="351"/>
      <c r="O72" s="571">
        <f t="shared" si="4"/>
        <v>-27.37196024808717</v>
      </c>
      <c r="P72" s="572">
        <f t="shared" si="5"/>
        <v>4.2890022615048196</v>
      </c>
      <c r="Q72" s="570">
        <f t="shared" si="6"/>
        <v>18</v>
      </c>
      <c r="R72" s="570">
        <f t="shared" si="7"/>
        <v>7</v>
      </c>
      <c r="S72" s="576"/>
      <c r="T72" s="576"/>
      <c r="U72" s="576"/>
    </row>
    <row r="73" spans="1:21" ht="13.5" customHeight="1" x14ac:dyDescent="0.25">
      <c r="A73" s="351"/>
      <c r="B73" s="576"/>
      <c r="C73" s="496"/>
      <c r="D73" s="496"/>
      <c r="E73" s="496"/>
      <c r="F73" s="496"/>
      <c r="G73" s="496"/>
      <c r="H73" s="496"/>
      <c r="I73" s="496"/>
      <c r="J73" s="496"/>
      <c r="K73" s="496"/>
      <c r="L73" s="496"/>
      <c r="M73" s="496"/>
      <c r="N73" s="496"/>
      <c r="S73" s="576"/>
      <c r="T73" s="576"/>
      <c r="U73" s="576"/>
    </row>
    <row r="74" spans="1:21" ht="13.5" customHeight="1" x14ac:dyDescent="0.25">
      <c r="A74" s="351"/>
      <c r="B74" s="576"/>
      <c r="C74" s="496"/>
      <c r="D74" s="496"/>
      <c r="E74" s="496"/>
      <c r="F74" s="496"/>
      <c r="G74" s="496"/>
      <c r="H74" s="496"/>
      <c r="I74" s="496"/>
      <c r="J74" s="496"/>
      <c r="K74" s="496"/>
      <c r="L74" s="496"/>
      <c r="M74" s="496"/>
      <c r="N74" s="351"/>
      <c r="S74" s="576"/>
      <c r="T74" s="576"/>
      <c r="U74" s="576"/>
    </row>
    <row r="75" spans="1:21" ht="13.5" customHeight="1" x14ac:dyDescent="0.25">
      <c r="A75" s="351"/>
      <c r="B75" s="576"/>
      <c r="C75" s="496"/>
      <c r="D75" s="496"/>
      <c r="E75" s="496"/>
      <c r="F75" s="496"/>
      <c r="G75" s="496"/>
      <c r="H75" s="496"/>
      <c r="I75" s="496"/>
      <c r="J75" s="496"/>
      <c r="K75" s="496"/>
      <c r="L75" s="496"/>
      <c r="M75" s="496"/>
      <c r="S75" s="576"/>
      <c r="T75" s="576"/>
      <c r="U75" s="576"/>
    </row>
    <row r="76" spans="1:21" ht="13.5" customHeight="1" x14ac:dyDescent="0.25">
      <c r="A76" s="351"/>
      <c r="B76" s="576"/>
      <c r="C76" s="496"/>
      <c r="D76" s="496"/>
      <c r="E76" s="496"/>
      <c r="F76" s="496"/>
      <c r="G76" s="496"/>
      <c r="H76" s="496"/>
      <c r="I76" s="496"/>
      <c r="J76" s="496"/>
      <c r="K76" s="496"/>
      <c r="L76" s="496"/>
      <c r="M76" s="496"/>
      <c r="S76" s="576"/>
      <c r="T76" s="576"/>
      <c r="U76" s="576"/>
    </row>
    <row r="77" spans="1:21" ht="13.5" customHeight="1" x14ac:dyDescent="0.25">
      <c r="A77" s="351"/>
      <c r="B77" s="576"/>
      <c r="C77" s="496"/>
      <c r="D77" s="496"/>
      <c r="E77" s="496"/>
      <c r="F77" s="496"/>
      <c r="G77" s="496"/>
      <c r="H77" s="496"/>
      <c r="I77" s="496"/>
      <c r="J77" s="496"/>
      <c r="K77" s="496"/>
      <c r="L77" s="496"/>
      <c r="M77" s="496"/>
      <c r="S77" s="576"/>
      <c r="T77" s="576"/>
      <c r="U77" s="576"/>
    </row>
    <row r="78" spans="1:21" ht="13.5" customHeight="1" x14ac:dyDescent="0.25">
      <c r="A78" s="351"/>
      <c r="B78" s="576"/>
      <c r="C78" s="496"/>
      <c r="D78" s="496"/>
      <c r="E78" s="496"/>
      <c r="F78" s="496"/>
      <c r="G78" s="496"/>
      <c r="H78" s="496"/>
      <c r="I78" s="496"/>
      <c r="J78" s="496"/>
      <c r="K78" s="496"/>
      <c r="L78" s="496"/>
      <c r="M78" s="496"/>
      <c r="S78" s="576"/>
      <c r="T78" s="576"/>
      <c r="U78" s="576"/>
    </row>
    <row r="79" spans="1:21" ht="13.5" customHeight="1" x14ac:dyDescent="0.25">
      <c r="A79" s="351"/>
      <c r="B79" s="576"/>
      <c r="C79" s="496"/>
      <c r="D79" s="496"/>
      <c r="E79" s="496"/>
      <c r="F79" s="496"/>
      <c r="G79" s="496"/>
      <c r="H79" s="496"/>
      <c r="I79" s="496"/>
      <c r="J79" s="496"/>
      <c r="K79" s="496"/>
      <c r="L79" s="496"/>
      <c r="M79" s="496"/>
    </row>
    <row r="80" spans="1:21" ht="13.5" customHeight="1" x14ac:dyDescent="0.25">
      <c r="A80" s="351"/>
      <c r="B80" s="576"/>
      <c r="C80" s="496"/>
      <c r="D80" s="496"/>
      <c r="E80" s="496"/>
      <c r="F80" s="496"/>
      <c r="G80" s="496"/>
      <c r="H80" s="496"/>
      <c r="I80" s="496"/>
      <c r="J80" s="496"/>
      <c r="K80" s="496"/>
      <c r="L80" s="496"/>
      <c r="M80" s="496"/>
    </row>
    <row r="81" spans="1:21" ht="13.5" customHeight="1" x14ac:dyDescent="0.25">
      <c r="A81" s="351"/>
      <c r="B81" s="576"/>
      <c r="C81" s="496"/>
      <c r="D81" s="496"/>
      <c r="E81" s="496"/>
      <c r="F81" s="496"/>
      <c r="G81" s="496"/>
      <c r="H81" s="496"/>
      <c r="I81" s="496"/>
      <c r="J81" s="496"/>
      <c r="K81" s="496"/>
      <c r="L81" s="496"/>
      <c r="M81" s="496"/>
    </row>
    <row r="82" spans="1:21" ht="13.5" customHeight="1" x14ac:dyDescent="0.25">
      <c r="A82" s="351"/>
      <c r="B82" s="576"/>
      <c r="C82" s="496"/>
      <c r="D82" s="496"/>
      <c r="E82" s="496"/>
      <c r="F82" s="496"/>
      <c r="G82" s="496"/>
      <c r="H82" s="496"/>
      <c r="I82" s="496"/>
      <c r="J82" s="496"/>
      <c r="K82" s="496"/>
      <c r="L82" s="496"/>
      <c r="M82" s="496"/>
    </row>
    <row r="83" spans="1:21" ht="13.5" customHeight="1" x14ac:dyDescent="0.25">
      <c r="A83" s="351"/>
      <c r="B83" s="576"/>
      <c r="C83" s="496"/>
      <c r="D83" s="496"/>
      <c r="E83" s="496"/>
      <c r="F83" s="496"/>
      <c r="G83" s="496"/>
      <c r="H83" s="496"/>
      <c r="I83" s="496"/>
      <c r="J83" s="496"/>
      <c r="K83" s="496"/>
      <c r="L83" s="496"/>
      <c r="M83" s="496"/>
    </row>
    <row r="85" spans="1:21" ht="13.5" customHeight="1" x14ac:dyDescent="0.25">
      <c r="S85" s="576"/>
      <c r="T85" s="576"/>
      <c r="U85" s="576"/>
    </row>
    <row r="86" spans="1:21" ht="13.5" customHeight="1" x14ac:dyDescent="0.25">
      <c r="S86" s="576"/>
      <c r="T86" s="576"/>
      <c r="U86" s="576"/>
    </row>
  </sheetData>
  <sortState xmlns:xlrd2="http://schemas.microsoft.com/office/spreadsheetml/2017/richdata2" ref="S55:U60">
    <sortCondition descending="1" ref="U55:U60"/>
  </sortState>
  <printOptions horizontalCentered="1"/>
  <pageMargins left="0.59055118110236227" right="0.59055118110236227" top="1.1811023622047245" bottom="1.1811023622047245" header="0.51181102362204722" footer="0.51181102362204722"/>
  <pageSetup paperSize="9" scale="92"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180EC-897E-4D82-AF1C-EB980FE24178}">
  <sheetPr>
    <tabColor theme="9" tint="-0.249977111117893"/>
  </sheetPr>
  <dimension ref="A1:F88"/>
  <sheetViews>
    <sheetView showGridLines="0" zoomScale="90" zoomScaleNormal="90" workbookViewId="0"/>
  </sheetViews>
  <sheetFormatPr defaultRowHeight="8.25" x14ac:dyDescent="0.15"/>
  <cols>
    <col min="1" max="1" width="9.140625" style="30"/>
    <col min="2" max="2" width="53.7109375" style="30" bestFit="1" customWidth="1"/>
    <col min="3" max="3" width="14" style="30" bestFit="1" customWidth="1"/>
    <col min="4" max="4" width="10.7109375" style="30" bestFit="1" customWidth="1"/>
    <col min="5" max="233" width="9.140625" style="30"/>
    <col min="234" max="234" width="29.85546875" style="30" customWidth="1"/>
    <col min="235" max="250" width="18.42578125" style="30" customWidth="1"/>
    <col min="251" max="257" width="9.140625" style="30"/>
    <col min="258" max="258" width="53.7109375" style="30" bestFit="1" customWidth="1"/>
    <col min="259" max="489" width="9.140625" style="30"/>
    <col min="490" max="490" width="29.85546875" style="30" customWidth="1"/>
    <col min="491" max="506" width="18.42578125" style="30" customWidth="1"/>
    <col min="507" max="513" width="9.140625" style="30"/>
    <col min="514" max="514" width="53.7109375" style="30" bestFit="1" customWidth="1"/>
    <col min="515" max="745" width="9.140625" style="30"/>
    <col min="746" max="746" width="29.85546875" style="30" customWidth="1"/>
    <col min="747" max="762" width="18.42578125" style="30" customWidth="1"/>
    <col min="763" max="769" width="9.140625" style="30"/>
    <col min="770" max="770" width="53.7109375" style="30" bestFit="1" customWidth="1"/>
    <col min="771" max="1001" width="9.140625" style="30"/>
    <col min="1002" max="1002" width="29.85546875" style="30" customWidth="1"/>
    <col min="1003" max="1018" width="18.42578125" style="30" customWidth="1"/>
    <col min="1019" max="1025" width="9.140625" style="30"/>
    <col min="1026" max="1026" width="53.7109375" style="30" bestFit="1" customWidth="1"/>
    <col min="1027" max="1257" width="9.140625" style="30"/>
    <col min="1258" max="1258" width="29.85546875" style="30" customWidth="1"/>
    <col min="1259" max="1274" width="18.42578125" style="30" customWidth="1"/>
    <col min="1275" max="1281" width="9.140625" style="30"/>
    <col min="1282" max="1282" width="53.7109375" style="30" bestFit="1" customWidth="1"/>
    <col min="1283" max="1513" width="9.140625" style="30"/>
    <col min="1514" max="1514" width="29.85546875" style="30" customWidth="1"/>
    <col min="1515" max="1530" width="18.42578125" style="30" customWidth="1"/>
    <col min="1531" max="1537" width="9.140625" style="30"/>
    <col min="1538" max="1538" width="53.7109375" style="30" bestFit="1" customWidth="1"/>
    <col min="1539" max="1769" width="9.140625" style="30"/>
    <col min="1770" max="1770" width="29.85546875" style="30" customWidth="1"/>
    <col min="1771" max="1786" width="18.42578125" style="30" customWidth="1"/>
    <col min="1787" max="1793" width="9.140625" style="30"/>
    <col min="1794" max="1794" width="53.7109375" style="30" bestFit="1" customWidth="1"/>
    <col min="1795" max="2025" width="9.140625" style="30"/>
    <col min="2026" max="2026" width="29.85546875" style="30" customWidth="1"/>
    <col min="2027" max="2042" width="18.42578125" style="30" customWidth="1"/>
    <col min="2043" max="2049" width="9.140625" style="30"/>
    <col min="2050" max="2050" width="53.7109375" style="30" bestFit="1" customWidth="1"/>
    <col min="2051" max="2281" width="9.140625" style="30"/>
    <col min="2282" max="2282" width="29.85546875" style="30" customWidth="1"/>
    <col min="2283" max="2298" width="18.42578125" style="30" customWidth="1"/>
    <col min="2299" max="2305" width="9.140625" style="30"/>
    <col min="2306" max="2306" width="53.7109375" style="30" bestFit="1" customWidth="1"/>
    <col min="2307" max="2537" width="9.140625" style="30"/>
    <col min="2538" max="2538" width="29.85546875" style="30" customWidth="1"/>
    <col min="2539" max="2554" width="18.42578125" style="30" customWidth="1"/>
    <col min="2555" max="2561" width="9.140625" style="30"/>
    <col min="2562" max="2562" width="53.7109375" style="30" bestFit="1" customWidth="1"/>
    <col min="2563" max="2793" width="9.140625" style="30"/>
    <col min="2794" max="2794" width="29.85546875" style="30" customWidth="1"/>
    <col min="2795" max="2810" width="18.42578125" style="30" customWidth="1"/>
    <col min="2811" max="2817" width="9.140625" style="30"/>
    <col min="2818" max="2818" width="53.7109375" style="30" bestFit="1" customWidth="1"/>
    <col min="2819" max="3049" width="9.140625" style="30"/>
    <col min="3050" max="3050" width="29.85546875" style="30" customWidth="1"/>
    <col min="3051" max="3066" width="18.42578125" style="30" customWidth="1"/>
    <col min="3067" max="3073" width="9.140625" style="30"/>
    <col min="3074" max="3074" width="53.7109375" style="30" bestFit="1" customWidth="1"/>
    <col min="3075" max="3305" width="9.140625" style="30"/>
    <col min="3306" max="3306" width="29.85546875" style="30" customWidth="1"/>
    <col min="3307" max="3322" width="18.42578125" style="30" customWidth="1"/>
    <col min="3323" max="3329" width="9.140625" style="30"/>
    <col min="3330" max="3330" width="53.7109375" style="30" bestFit="1" customWidth="1"/>
    <col min="3331" max="3561" width="9.140625" style="30"/>
    <col min="3562" max="3562" width="29.85546875" style="30" customWidth="1"/>
    <col min="3563" max="3578" width="18.42578125" style="30" customWidth="1"/>
    <col min="3579" max="3585" width="9.140625" style="30"/>
    <col min="3586" max="3586" width="53.7109375" style="30" bestFit="1" customWidth="1"/>
    <col min="3587" max="3817" width="9.140625" style="30"/>
    <col min="3818" max="3818" width="29.85546875" style="30" customWidth="1"/>
    <col min="3819" max="3834" width="18.42578125" style="30" customWidth="1"/>
    <col min="3835" max="3841" width="9.140625" style="30"/>
    <col min="3842" max="3842" width="53.7109375" style="30" bestFit="1" customWidth="1"/>
    <col min="3843" max="4073" width="9.140625" style="30"/>
    <col min="4074" max="4074" width="29.85546875" style="30" customWidth="1"/>
    <col min="4075" max="4090" width="18.42578125" style="30" customWidth="1"/>
    <col min="4091" max="4097" width="9.140625" style="30"/>
    <col min="4098" max="4098" width="53.7109375" style="30" bestFit="1" customWidth="1"/>
    <col min="4099" max="4329" width="9.140625" style="30"/>
    <col min="4330" max="4330" width="29.85546875" style="30" customWidth="1"/>
    <col min="4331" max="4346" width="18.42578125" style="30" customWidth="1"/>
    <col min="4347" max="4353" width="9.140625" style="30"/>
    <col min="4354" max="4354" width="53.7109375" style="30" bestFit="1" customWidth="1"/>
    <col min="4355" max="4585" width="9.140625" style="30"/>
    <col min="4586" max="4586" width="29.85546875" style="30" customWidth="1"/>
    <col min="4587" max="4602" width="18.42578125" style="30" customWidth="1"/>
    <col min="4603" max="4609" width="9.140625" style="30"/>
    <col min="4610" max="4610" width="53.7109375" style="30" bestFit="1" customWidth="1"/>
    <col min="4611" max="4841" width="9.140625" style="30"/>
    <col min="4842" max="4842" width="29.85546875" style="30" customWidth="1"/>
    <col min="4843" max="4858" width="18.42578125" style="30" customWidth="1"/>
    <col min="4859" max="4865" width="9.140625" style="30"/>
    <col min="4866" max="4866" width="53.7109375" style="30" bestFit="1" customWidth="1"/>
    <col min="4867" max="5097" width="9.140625" style="30"/>
    <col min="5098" max="5098" width="29.85546875" style="30" customWidth="1"/>
    <col min="5099" max="5114" width="18.42578125" style="30" customWidth="1"/>
    <col min="5115" max="5121" width="9.140625" style="30"/>
    <col min="5122" max="5122" width="53.7109375" style="30" bestFit="1" customWidth="1"/>
    <col min="5123" max="5353" width="9.140625" style="30"/>
    <col min="5354" max="5354" width="29.85546875" style="30" customWidth="1"/>
    <col min="5355" max="5370" width="18.42578125" style="30" customWidth="1"/>
    <col min="5371" max="5377" width="9.140625" style="30"/>
    <col min="5378" max="5378" width="53.7109375" style="30" bestFit="1" customWidth="1"/>
    <col min="5379" max="5609" width="9.140625" style="30"/>
    <col min="5610" max="5610" width="29.85546875" style="30" customWidth="1"/>
    <col min="5611" max="5626" width="18.42578125" style="30" customWidth="1"/>
    <col min="5627" max="5633" width="9.140625" style="30"/>
    <col min="5634" max="5634" width="53.7109375" style="30" bestFit="1" customWidth="1"/>
    <col min="5635" max="5865" width="9.140625" style="30"/>
    <col min="5866" max="5866" width="29.85546875" style="30" customWidth="1"/>
    <col min="5867" max="5882" width="18.42578125" style="30" customWidth="1"/>
    <col min="5883" max="5889" width="9.140625" style="30"/>
    <col min="5890" max="5890" width="53.7109375" style="30" bestFit="1" customWidth="1"/>
    <col min="5891" max="6121" width="9.140625" style="30"/>
    <col min="6122" max="6122" width="29.85546875" style="30" customWidth="1"/>
    <col min="6123" max="6138" width="18.42578125" style="30" customWidth="1"/>
    <col min="6139" max="6145" width="9.140625" style="30"/>
    <col min="6146" max="6146" width="53.7109375" style="30" bestFit="1" customWidth="1"/>
    <col min="6147" max="6377" width="9.140625" style="30"/>
    <col min="6378" max="6378" width="29.85546875" style="30" customWidth="1"/>
    <col min="6379" max="6394" width="18.42578125" style="30" customWidth="1"/>
    <col min="6395" max="6401" width="9.140625" style="30"/>
    <col min="6402" max="6402" width="53.7109375" style="30" bestFit="1" customWidth="1"/>
    <col min="6403" max="6633" width="9.140625" style="30"/>
    <col min="6634" max="6634" width="29.85546875" style="30" customWidth="1"/>
    <col min="6635" max="6650" width="18.42578125" style="30" customWidth="1"/>
    <col min="6651" max="6657" width="9.140625" style="30"/>
    <col min="6658" max="6658" width="53.7109375" style="30" bestFit="1" customWidth="1"/>
    <col min="6659" max="6889" width="9.140625" style="30"/>
    <col min="6890" max="6890" width="29.85546875" style="30" customWidth="1"/>
    <col min="6891" max="6906" width="18.42578125" style="30" customWidth="1"/>
    <col min="6907" max="6913" width="9.140625" style="30"/>
    <col min="6914" max="6914" width="53.7109375" style="30" bestFit="1" customWidth="1"/>
    <col min="6915" max="7145" width="9.140625" style="30"/>
    <col min="7146" max="7146" width="29.85546875" style="30" customWidth="1"/>
    <col min="7147" max="7162" width="18.42578125" style="30" customWidth="1"/>
    <col min="7163" max="7169" width="9.140625" style="30"/>
    <col min="7170" max="7170" width="53.7109375" style="30" bestFit="1" customWidth="1"/>
    <col min="7171" max="7401" width="9.140625" style="30"/>
    <col min="7402" max="7402" width="29.85546875" style="30" customWidth="1"/>
    <col min="7403" max="7418" width="18.42578125" style="30" customWidth="1"/>
    <col min="7419" max="7425" width="9.140625" style="30"/>
    <col min="7426" max="7426" width="53.7109375" style="30" bestFit="1" customWidth="1"/>
    <col min="7427" max="7657" width="9.140625" style="30"/>
    <col min="7658" max="7658" width="29.85546875" style="30" customWidth="1"/>
    <col min="7659" max="7674" width="18.42578125" style="30" customWidth="1"/>
    <col min="7675" max="7681" width="9.140625" style="30"/>
    <col min="7682" max="7682" width="53.7109375" style="30" bestFit="1" customWidth="1"/>
    <col min="7683" max="7913" width="9.140625" style="30"/>
    <col min="7914" max="7914" width="29.85546875" style="30" customWidth="1"/>
    <col min="7915" max="7930" width="18.42578125" style="30" customWidth="1"/>
    <col min="7931" max="7937" width="9.140625" style="30"/>
    <col min="7938" max="7938" width="53.7109375" style="30" bestFit="1" customWidth="1"/>
    <col min="7939" max="8169" width="9.140625" style="30"/>
    <col min="8170" max="8170" width="29.85546875" style="30" customWidth="1"/>
    <col min="8171" max="8186" width="18.42578125" style="30" customWidth="1"/>
    <col min="8187" max="8193" width="9.140625" style="30"/>
    <col min="8194" max="8194" width="53.7109375" style="30" bestFit="1" customWidth="1"/>
    <col min="8195" max="8425" width="9.140625" style="30"/>
    <col min="8426" max="8426" width="29.85546875" style="30" customWidth="1"/>
    <col min="8427" max="8442" width="18.42578125" style="30" customWidth="1"/>
    <col min="8443" max="8449" width="9.140625" style="30"/>
    <col min="8450" max="8450" width="53.7109375" style="30" bestFit="1" customWidth="1"/>
    <col min="8451" max="8681" width="9.140625" style="30"/>
    <col min="8682" max="8682" width="29.85546875" style="30" customWidth="1"/>
    <col min="8683" max="8698" width="18.42578125" style="30" customWidth="1"/>
    <col min="8699" max="8705" width="9.140625" style="30"/>
    <col min="8706" max="8706" width="53.7109375" style="30" bestFit="1" customWidth="1"/>
    <col min="8707" max="8937" width="9.140625" style="30"/>
    <col min="8938" max="8938" width="29.85546875" style="30" customWidth="1"/>
    <col min="8939" max="8954" width="18.42578125" style="30" customWidth="1"/>
    <col min="8955" max="8961" width="9.140625" style="30"/>
    <col min="8962" max="8962" width="53.7109375" style="30" bestFit="1" customWidth="1"/>
    <col min="8963" max="9193" width="9.140625" style="30"/>
    <col min="9194" max="9194" width="29.85546875" style="30" customWidth="1"/>
    <col min="9195" max="9210" width="18.42578125" style="30" customWidth="1"/>
    <col min="9211" max="9217" width="9.140625" style="30"/>
    <col min="9218" max="9218" width="53.7109375" style="30" bestFit="1" customWidth="1"/>
    <col min="9219" max="9449" width="9.140625" style="30"/>
    <col min="9450" max="9450" width="29.85546875" style="30" customWidth="1"/>
    <col min="9451" max="9466" width="18.42578125" style="30" customWidth="1"/>
    <col min="9467" max="9473" width="9.140625" style="30"/>
    <col min="9474" max="9474" width="53.7109375" style="30" bestFit="1" customWidth="1"/>
    <col min="9475" max="9705" width="9.140625" style="30"/>
    <col min="9706" max="9706" width="29.85546875" style="30" customWidth="1"/>
    <col min="9707" max="9722" width="18.42578125" style="30" customWidth="1"/>
    <col min="9723" max="9729" width="9.140625" style="30"/>
    <col min="9730" max="9730" width="53.7109375" style="30" bestFit="1" customWidth="1"/>
    <col min="9731" max="9961" width="9.140625" style="30"/>
    <col min="9962" max="9962" width="29.85546875" style="30" customWidth="1"/>
    <col min="9963" max="9978" width="18.42578125" style="30" customWidth="1"/>
    <col min="9979" max="9985" width="9.140625" style="30"/>
    <col min="9986" max="9986" width="53.7109375" style="30" bestFit="1" customWidth="1"/>
    <col min="9987" max="10217" width="9.140625" style="30"/>
    <col min="10218" max="10218" width="29.85546875" style="30" customWidth="1"/>
    <col min="10219" max="10234" width="18.42578125" style="30" customWidth="1"/>
    <col min="10235" max="10241" width="9.140625" style="30"/>
    <col min="10242" max="10242" width="53.7109375" style="30" bestFit="1" customWidth="1"/>
    <col min="10243" max="10473" width="9.140625" style="30"/>
    <col min="10474" max="10474" width="29.85546875" style="30" customWidth="1"/>
    <col min="10475" max="10490" width="18.42578125" style="30" customWidth="1"/>
    <col min="10491" max="10497" width="9.140625" style="30"/>
    <col min="10498" max="10498" width="53.7109375" style="30" bestFit="1" customWidth="1"/>
    <col min="10499" max="10729" width="9.140625" style="30"/>
    <col min="10730" max="10730" width="29.85546875" style="30" customWidth="1"/>
    <col min="10731" max="10746" width="18.42578125" style="30" customWidth="1"/>
    <col min="10747" max="10753" width="9.140625" style="30"/>
    <col min="10754" max="10754" width="53.7109375" style="30" bestFit="1" customWidth="1"/>
    <col min="10755" max="10985" width="9.140625" style="30"/>
    <col min="10986" max="10986" width="29.85546875" style="30" customWidth="1"/>
    <col min="10987" max="11002" width="18.42578125" style="30" customWidth="1"/>
    <col min="11003" max="11009" width="9.140625" style="30"/>
    <col min="11010" max="11010" width="53.7109375" style="30" bestFit="1" customWidth="1"/>
    <col min="11011" max="11241" width="9.140625" style="30"/>
    <col min="11242" max="11242" width="29.85546875" style="30" customWidth="1"/>
    <col min="11243" max="11258" width="18.42578125" style="30" customWidth="1"/>
    <col min="11259" max="11265" width="9.140625" style="30"/>
    <col min="11266" max="11266" width="53.7109375" style="30" bestFit="1" customWidth="1"/>
    <col min="11267" max="11497" width="9.140625" style="30"/>
    <col min="11498" max="11498" width="29.85546875" style="30" customWidth="1"/>
    <col min="11499" max="11514" width="18.42578125" style="30" customWidth="1"/>
    <col min="11515" max="11521" width="9.140625" style="30"/>
    <col min="11522" max="11522" width="53.7109375" style="30" bestFit="1" customWidth="1"/>
    <col min="11523" max="11753" width="9.140625" style="30"/>
    <col min="11754" max="11754" width="29.85546875" style="30" customWidth="1"/>
    <col min="11755" max="11770" width="18.42578125" style="30" customWidth="1"/>
    <col min="11771" max="11777" width="9.140625" style="30"/>
    <col min="11778" max="11778" width="53.7109375" style="30" bestFit="1" customWidth="1"/>
    <col min="11779" max="12009" width="9.140625" style="30"/>
    <col min="12010" max="12010" width="29.85546875" style="30" customWidth="1"/>
    <col min="12011" max="12026" width="18.42578125" style="30" customWidth="1"/>
    <col min="12027" max="12033" width="9.140625" style="30"/>
    <col min="12034" max="12034" width="53.7109375" style="30" bestFit="1" customWidth="1"/>
    <col min="12035" max="12265" width="9.140625" style="30"/>
    <col min="12266" max="12266" width="29.85546875" style="30" customWidth="1"/>
    <col min="12267" max="12282" width="18.42578125" style="30" customWidth="1"/>
    <col min="12283" max="12289" width="9.140625" style="30"/>
    <col min="12290" max="12290" width="53.7109375" style="30" bestFit="1" customWidth="1"/>
    <col min="12291" max="12521" width="9.140625" style="30"/>
    <col min="12522" max="12522" width="29.85546875" style="30" customWidth="1"/>
    <col min="12523" max="12538" width="18.42578125" style="30" customWidth="1"/>
    <col min="12539" max="12545" width="9.140625" style="30"/>
    <col min="12546" max="12546" width="53.7109375" style="30" bestFit="1" customWidth="1"/>
    <col min="12547" max="12777" width="9.140625" style="30"/>
    <col min="12778" max="12778" width="29.85546875" style="30" customWidth="1"/>
    <col min="12779" max="12794" width="18.42578125" style="30" customWidth="1"/>
    <col min="12795" max="12801" width="9.140625" style="30"/>
    <col min="12802" max="12802" width="53.7109375" style="30" bestFit="1" customWidth="1"/>
    <col min="12803" max="13033" width="9.140625" style="30"/>
    <col min="13034" max="13034" width="29.85546875" style="30" customWidth="1"/>
    <col min="13035" max="13050" width="18.42578125" style="30" customWidth="1"/>
    <col min="13051" max="13057" width="9.140625" style="30"/>
    <col min="13058" max="13058" width="53.7109375" style="30" bestFit="1" customWidth="1"/>
    <col min="13059" max="13289" width="9.140625" style="30"/>
    <col min="13290" max="13290" width="29.85546875" style="30" customWidth="1"/>
    <col min="13291" max="13306" width="18.42578125" style="30" customWidth="1"/>
    <col min="13307" max="13313" width="9.140625" style="30"/>
    <col min="13314" max="13314" width="53.7109375" style="30" bestFit="1" customWidth="1"/>
    <col min="13315" max="13545" width="9.140625" style="30"/>
    <col min="13546" max="13546" width="29.85546875" style="30" customWidth="1"/>
    <col min="13547" max="13562" width="18.42578125" style="30" customWidth="1"/>
    <col min="13563" max="13569" width="9.140625" style="30"/>
    <col min="13570" max="13570" width="53.7109375" style="30" bestFit="1" customWidth="1"/>
    <col min="13571" max="13801" width="9.140625" style="30"/>
    <col min="13802" max="13802" width="29.85546875" style="30" customWidth="1"/>
    <col min="13803" max="13818" width="18.42578125" style="30" customWidth="1"/>
    <col min="13819" max="13825" width="9.140625" style="30"/>
    <col min="13826" max="13826" width="53.7109375" style="30" bestFit="1" customWidth="1"/>
    <col min="13827" max="14057" width="9.140625" style="30"/>
    <col min="14058" max="14058" width="29.85546875" style="30" customWidth="1"/>
    <col min="14059" max="14074" width="18.42578125" style="30" customWidth="1"/>
    <col min="14075" max="14081" width="9.140625" style="30"/>
    <col min="14082" max="14082" width="53.7109375" style="30" bestFit="1" customWidth="1"/>
    <col min="14083" max="14313" width="9.140625" style="30"/>
    <col min="14314" max="14314" width="29.85546875" style="30" customWidth="1"/>
    <col min="14315" max="14330" width="18.42578125" style="30" customWidth="1"/>
    <col min="14331" max="14337" width="9.140625" style="30"/>
    <col min="14338" max="14338" width="53.7109375" style="30" bestFit="1" customWidth="1"/>
    <col min="14339" max="14569" width="9.140625" style="30"/>
    <col min="14570" max="14570" width="29.85546875" style="30" customWidth="1"/>
    <col min="14571" max="14586" width="18.42578125" style="30" customWidth="1"/>
    <col min="14587" max="14593" width="9.140625" style="30"/>
    <col min="14594" max="14594" width="53.7109375" style="30" bestFit="1" customWidth="1"/>
    <col min="14595" max="14825" width="9.140625" style="30"/>
    <col min="14826" max="14826" width="29.85546875" style="30" customWidth="1"/>
    <col min="14827" max="14842" width="18.42578125" style="30" customWidth="1"/>
    <col min="14843" max="14849" width="9.140625" style="30"/>
    <col min="14850" max="14850" width="53.7109375" style="30" bestFit="1" customWidth="1"/>
    <col min="14851" max="15081" width="9.140625" style="30"/>
    <col min="15082" max="15082" width="29.85546875" style="30" customWidth="1"/>
    <col min="15083" max="15098" width="18.42578125" style="30" customWidth="1"/>
    <col min="15099" max="15105" width="9.140625" style="30"/>
    <col min="15106" max="15106" width="53.7109375" style="30" bestFit="1" customWidth="1"/>
    <col min="15107" max="15337" width="9.140625" style="30"/>
    <col min="15338" max="15338" width="29.85546875" style="30" customWidth="1"/>
    <col min="15339" max="15354" width="18.42578125" style="30" customWidth="1"/>
    <col min="15355" max="15361" width="9.140625" style="30"/>
    <col min="15362" max="15362" width="53.7109375" style="30" bestFit="1" customWidth="1"/>
    <col min="15363" max="15593" width="9.140625" style="30"/>
    <col min="15594" max="15594" width="29.85546875" style="30" customWidth="1"/>
    <col min="15595" max="15610" width="18.42578125" style="30" customWidth="1"/>
    <col min="15611" max="15617" width="9.140625" style="30"/>
    <col min="15618" max="15618" width="53.7109375" style="30" bestFit="1" customWidth="1"/>
    <col min="15619" max="15849" width="9.140625" style="30"/>
    <col min="15850" max="15850" width="29.85546875" style="30" customWidth="1"/>
    <col min="15851" max="15866" width="18.42578125" style="30" customWidth="1"/>
    <col min="15867" max="15873" width="9.140625" style="30"/>
    <col min="15874" max="15874" width="53.7109375" style="30" bestFit="1" customWidth="1"/>
    <col min="15875" max="16105" width="9.140625" style="30"/>
    <col min="16106" max="16106" width="29.85546875" style="30" customWidth="1"/>
    <col min="16107" max="16122" width="18.42578125" style="30" customWidth="1"/>
    <col min="16123" max="16129" width="9.140625" style="30"/>
    <col min="16130" max="16130" width="53.7109375" style="30" bestFit="1" customWidth="1"/>
    <col min="16131" max="16384" width="9.140625" style="30"/>
  </cols>
  <sheetData>
    <row r="1" spans="1:1" ht="15" x14ac:dyDescent="0.25">
      <c r="A1" t="s">
        <v>204</v>
      </c>
    </row>
    <row r="2" spans="1:1" ht="15" x14ac:dyDescent="0.25">
      <c r="A2"/>
    </row>
    <row r="3" spans="1:1" ht="15" x14ac:dyDescent="0.25">
      <c r="A3" t="s">
        <v>48</v>
      </c>
    </row>
    <row r="4" spans="1:1" ht="15" x14ac:dyDescent="0.25">
      <c r="A4" t="s">
        <v>49</v>
      </c>
    </row>
    <row r="5" spans="1:1" ht="15" x14ac:dyDescent="0.25">
      <c r="A5" t="s">
        <v>183</v>
      </c>
    </row>
    <row r="6" spans="1:1" ht="15" x14ac:dyDescent="0.25">
      <c r="A6" t="s">
        <v>184</v>
      </c>
    </row>
    <row r="7" spans="1:1" ht="15" x14ac:dyDescent="0.25">
      <c r="A7"/>
    </row>
    <row r="8" spans="1:1" ht="15" x14ac:dyDescent="0.25">
      <c r="A8" t="s">
        <v>52</v>
      </c>
    </row>
    <row r="9" spans="1:1" ht="15" x14ac:dyDescent="0.25">
      <c r="A9" t="s">
        <v>205</v>
      </c>
    </row>
    <row r="10" spans="1:1" ht="15" x14ac:dyDescent="0.25">
      <c r="A10" t="s">
        <v>186</v>
      </c>
    </row>
    <row r="11" spans="1:1" ht="15" x14ac:dyDescent="0.25">
      <c r="A11" t="s">
        <v>206</v>
      </c>
    </row>
    <row r="12" spans="1:1" ht="15" x14ac:dyDescent="0.25">
      <c r="A12" t="s">
        <v>188</v>
      </c>
    </row>
    <row r="13" spans="1:1" ht="15" x14ac:dyDescent="0.25">
      <c r="A13" t="s">
        <v>207</v>
      </c>
    </row>
    <row r="14" spans="1:1" ht="15" x14ac:dyDescent="0.25">
      <c r="A14"/>
    </row>
    <row r="15" spans="1:1" ht="15" x14ac:dyDescent="0.25">
      <c r="A15" t="s">
        <v>113</v>
      </c>
    </row>
    <row r="16" spans="1:1" ht="15" x14ac:dyDescent="0.25">
      <c r="A16" t="s">
        <v>190</v>
      </c>
    </row>
    <row r="17" spans="1:4" ht="15" x14ac:dyDescent="0.25">
      <c r="A17" t="s">
        <v>140</v>
      </c>
      <c r="D17" s="31"/>
    </row>
    <row r="18" spans="1:4" s="32" customFormat="1" ht="9" x14ac:dyDescent="0.15">
      <c r="D18" s="31"/>
    </row>
    <row r="19" spans="1:4" s="35" customFormat="1" ht="15" x14ac:dyDescent="0.25">
      <c r="B19"/>
      <c r="C19" t="s">
        <v>199</v>
      </c>
      <c r="D19" t="s">
        <v>64</v>
      </c>
    </row>
    <row r="20" spans="1:4" s="33" customFormat="1" ht="15" x14ac:dyDescent="0.25">
      <c r="B20"/>
      <c r="C20" t="s">
        <v>497</v>
      </c>
      <c r="D20" t="s">
        <v>497</v>
      </c>
    </row>
    <row r="21" spans="1:4" s="35" customFormat="1" ht="15" x14ac:dyDescent="0.25">
      <c r="B21" t="str">
        <f>_xlfn.XLOOKUP(C21,'g1.9'!$O$55:$O$72,'g1.9'!$B$55:$B$72)</f>
        <v>Serviços domésticos</v>
      </c>
      <c r="C21" s="16">
        <f>LARGE('g1.9'!$O$55:$O$72,'g1.10'!$D21)</f>
        <v>-27.37196024808717</v>
      </c>
      <c r="D21" s="110">
        <v>18</v>
      </c>
    </row>
    <row r="22" spans="1:4" s="35" customFormat="1" ht="15" x14ac:dyDescent="0.25">
      <c r="B22" t="str">
        <f>_xlfn.XLOOKUP(C22,'g1.9'!$O$55:$O$72,'g1.9'!$B$55:$B$72)</f>
        <v>Alojamento e alimentação</v>
      </c>
      <c r="C22" s="16">
        <f>LARGE('g1.9'!$O$55:$O$72,'g1.10'!$D22)</f>
        <v>-24.709016900867219</v>
      </c>
      <c r="D22" s="110">
        <v>17</v>
      </c>
    </row>
    <row r="23" spans="1:4" s="35" customFormat="1" ht="15" x14ac:dyDescent="0.25">
      <c r="B23" t="str">
        <f>_xlfn.XLOOKUP(C23,'g1.9'!$O$55:$O$72,'g1.9'!$B$55:$B$72)</f>
        <v>Produção florestal, pesca e aquicultura</v>
      </c>
      <c r="C23" s="16">
        <f>LARGE('g1.9'!$O$55:$O$72,'g1.10'!$D23)</f>
        <v>-8.5105779996629707</v>
      </c>
      <c r="D23" s="110">
        <v>13</v>
      </c>
    </row>
    <row r="24" spans="1:4" s="35" customFormat="1" ht="15" x14ac:dyDescent="0.25">
      <c r="B24" t="str">
        <f>_xlfn.XLOOKUP(C24,'g1.9'!$O$55:$O$72,'g1.9'!$B$55:$B$72)</f>
        <v>Educação e saúde privadas</v>
      </c>
      <c r="C24" s="16">
        <f>LARGE('g1.9'!$O$55:$O$72,'g1.10'!$D24)</f>
        <v>-7.9897897223532581</v>
      </c>
      <c r="D24" s="110">
        <v>12</v>
      </c>
    </row>
    <row r="25" spans="1:4" ht="15" x14ac:dyDescent="0.25">
      <c r="B25" t="str">
        <f>_xlfn.XLOOKUP(C25,'g1.9'!$O$55:$O$72,'g1.9'!$B$55:$B$72)</f>
        <v>Indústrias de Transformação</v>
      </c>
      <c r="C25" s="16">
        <f>LARGE('g1.9'!$O$55:$O$72,'g1.10'!$D25)</f>
        <v>-7.3717336695392044</v>
      </c>
      <c r="D25" s="110">
        <v>11</v>
      </c>
    </row>
    <row r="26" spans="1:4" ht="15" x14ac:dyDescent="0.25">
      <c r="B26" t="str">
        <f>_xlfn.XLOOKUP(C26,'g1.9'!$O$55:$O$72,'g1.9'!$B$55:$B$72)</f>
        <v>Construção</v>
      </c>
      <c r="C26" s="16">
        <f>LARGE('g1.9'!$O$55:$O$72,'g1.10'!$D26)</f>
        <v>-6.3058025160158238</v>
      </c>
      <c r="D26" s="110">
        <v>10</v>
      </c>
    </row>
    <row r="38" spans="2:4" ht="12.75" x14ac:dyDescent="0.2">
      <c r="B38" s="19" t="s">
        <v>208</v>
      </c>
    </row>
    <row r="41" spans="2:4" s="33" customFormat="1" ht="9" x14ac:dyDescent="0.15">
      <c r="D41" s="31"/>
    </row>
    <row r="42" spans="2:4" s="34" customFormat="1" ht="9" x14ac:dyDescent="0.15">
      <c r="D42" s="31"/>
    </row>
    <row r="43" spans="2:4" s="34" customFormat="1" ht="15" x14ac:dyDescent="0.25">
      <c r="B43"/>
      <c r="C43" t="s">
        <v>496</v>
      </c>
      <c r="D43" t="s">
        <v>496</v>
      </c>
    </row>
    <row r="44" spans="2:4" s="34" customFormat="1" ht="15" x14ac:dyDescent="0.25">
      <c r="B44" t="str">
        <f>_xlfn.XLOOKUP(C44,'g1.9'!$P$55:$P$72,'g1.9'!$B$55:$B$72)</f>
        <v>Indústrias Extrativas</v>
      </c>
      <c r="C44" s="16">
        <f>LARGE('g1.9'!$P$55:$P$72,'g1.10'!D44)</f>
        <v>-64.570600499861058</v>
      </c>
      <c r="D44" s="110">
        <v>18</v>
      </c>
    </row>
    <row r="45" spans="2:4" s="34" customFormat="1" ht="15" x14ac:dyDescent="0.25">
      <c r="B45" t="str">
        <f>_xlfn.XLOOKUP(C45,'g1.9'!$P$55:$P$72,'g1.9'!$B$55:$B$72)</f>
        <v>Indústrias de Transformação</v>
      </c>
      <c r="C45" s="16">
        <f>LARGE('g1.9'!$P$55:$P$72,'g1.10'!D45)</f>
        <v>-40.572517842482405</v>
      </c>
      <c r="D45" s="110">
        <v>17</v>
      </c>
    </row>
    <row r="46" spans="2:4" s="34" customFormat="1" ht="15" x14ac:dyDescent="0.25">
      <c r="B46" t="str">
        <f>_xlfn.XLOOKUP(C46,'g1.9'!$P$55:$P$72,'g1.9'!$B$55:$B$72)</f>
        <v>Educação e saúde privadas</v>
      </c>
      <c r="C46" s="16">
        <f>LARGE('g1.9'!$P$55:$P$72,'g1.10'!D46)</f>
        <v>-16.233877692653493</v>
      </c>
      <c r="D46" s="110">
        <v>13</v>
      </c>
    </row>
    <row r="47" spans="2:4" s="34" customFormat="1" ht="15" x14ac:dyDescent="0.25">
      <c r="B47" t="str">
        <f>_xlfn.XLOOKUP(C47,'g1.9'!$P$55:$P$72,'g1.9'!$B$55:$B$72)</f>
        <v>Agricultura, inclusive apoio à agricultura e a pós-colheita</v>
      </c>
      <c r="C47" s="16">
        <f>LARGE('g1.9'!$P$55:$P$72,'g1.10'!D47)</f>
        <v>-14.309264091387917</v>
      </c>
      <c r="D47" s="110">
        <v>12</v>
      </c>
    </row>
    <row r="48" spans="2:4" s="33" customFormat="1" ht="15" x14ac:dyDescent="0.25">
      <c r="B48" t="str">
        <f>_xlfn.XLOOKUP(C48,'g1.9'!$P$55:$P$72,'g1.9'!$B$55:$B$72)</f>
        <v>Alojamento e alimentação</v>
      </c>
      <c r="C48" s="16">
        <f>LARGE('g1.9'!$P$55:$P$72,'g1.10'!D48)</f>
        <v>-1.5865221594228842</v>
      </c>
      <c r="D48" s="110">
        <v>11</v>
      </c>
    </row>
    <row r="49" spans="2:4" s="34" customFormat="1" ht="15" x14ac:dyDescent="0.25">
      <c r="B49" t="str">
        <f>_xlfn.XLOOKUP(C49,'g1.9'!$P$55:$P$72,'g1.9'!$B$55:$B$72)</f>
        <v>Administração, defesa, educação e saúde públicas e seguridade social</v>
      </c>
      <c r="C49" s="16">
        <f>LARGE('g1.9'!$P$55:$P$72,'g1.10'!D49)</f>
        <v>3.1686631081497154</v>
      </c>
      <c r="D49" s="110">
        <v>10</v>
      </c>
    </row>
    <row r="50" spans="2:4" s="34" customFormat="1" ht="9" x14ac:dyDescent="0.15"/>
    <row r="51" spans="2:4" s="34" customFormat="1" ht="9" x14ac:dyDescent="0.15"/>
    <row r="52" spans="2:4" s="34" customFormat="1" ht="15" x14ac:dyDescent="0.25">
      <c r="B52"/>
      <c r="C52" s="16"/>
    </row>
    <row r="53" spans="2:4" s="34" customFormat="1" ht="15" x14ac:dyDescent="0.25">
      <c r="B53"/>
      <c r="C53" s="16"/>
    </row>
    <row r="54" spans="2:4" s="34" customFormat="1" ht="15" x14ac:dyDescent="0.25">
      <c r="B54"/>
      <c r="C54" s="16"/>
    </row>
    <row r="55" spans="2:4" s="34" customFormat="1" ht="15" x14ac:dyDescent="0.25">
      <c r="B55"/>
      <c r="C55" s="16"/>
    </row>
    <row r="56" spans="2:4" s="35" customFormat="1" ht="15" x14ac:dyDescent="0.25">
      <c r="B56"/>
      <c r="C56" s="16"/>
    </row>
    <row r="57" spans="2:4" s="33" customFormat="1" ht="15" x14ac:dyDescent="0.25">
      <c r="B57"/>
      <c r="C57" s="16"/>
    </row>
    <row r="58" spans="2:4" s="35" customFormat="1" ht="9" x14ac:dyDescent="0.15"/>
    <row r="59" spans="2:4" s="35" customFormat="1" ht="9" x14ac:dyDescent="0.15"/>
    <row r="60" spans="2:4" s="35" customFormat="1" ht="9" x14ac:dyDescent="0.15"/>
    <row r="61" spans="2:4" s="33" customFormat="1" ht="9" x14ac:dyDescent="0.15"/>
    <row r="62" spans="2:4" s="35" customFormat="1" ht="9" x14ac:dyDescent="0.15"/>
    <row r="63" spans="2:4" ht="12.75" x14ac:dyDescent="0.2">
      <c r="C63" s="54"/>
      <c r="D63" s="54"/>
    </row>
    <row r="64" spans="2:4" ht="12.75" x14ac:dyDescent="0.2">
      <c r="C64" s="54"/>
      <c r="D64" s="54"/>
    </row>
    <row r="65" spans="2:6" ht="12.75" x14ac:dyDescent="0.2">
      <c r="B65" s="54"/>
      <c r="C65" s="578"/>
      <c r="D65" s="54"/>
    </row>
    <row r="66" spans="2:6" ht="12.75" x14ac:dyDescent="0.2">
      <c r="B66" s="54"/>
      <c r="C66" s="578"/>
      <c r="D66" s="54"/>
    </row>
    <row r="67" spans="2:6" ht="12.75" x14ac:dyDescent="0.2">
      <c r="B67" s="54"/>
      <c r="C67" s="578"/>
      <c r="D67" s="54"/>
    </row>
    <row r="68" spans="2:6" ht="12.75" x14ac:dyDescent="0.2">
      <c r="B68" s="54"/>
      <c r="C68" s="578"/>
      <c r="D68" s="54"/>
    </row>
    <row r="69" spans="2:6" ht="12.75" x14ac:dyDescent="0.2">
      <c r="B69" s="54"/>
      <c r="C69" s="578"/>
      <c r="D69" s="54"/>
    </row>
    <row r="70" spans="2:6" ht="12.75" x14ac:dyDescent="0.2">
      <c r="B70" s="54"/>
      <c r="C70" s="578"/>
      <c r="D70" s="54"/>
    </row>
    <row r="71" spans="2:6" ht="12.75" x14ac:dyDescent="0.2">
      <c r="B71" s="54"/>
      <c r="C71" s="54"/>
      <c r="D71" s="54"/>
    </row>
    <row r="72" spans="2:6" ht="12.75" x14ac:dyDescent="0.2">
      <c r="C72" s="54"/>
      <c r="D72" s="54"/>
    </row>
    <row r="73" spans="2:6" ht="12.75" x14ac:dyDescent="0.2">
      <c r="C73" s="54"/>
      <c r="D73" s="54"/>
    </row>
    <row r="74" spans="2:6" ht="12.75" x14ac:dyDescent="0.2">
      <c r="B74" s="54"/>
      <c r="C74" s="578"/>
      <c r="D74" s="54"/>
    </row>
    <row r="75" spans="2:6" ht="12.75" x14ac:dyDescent="0.2">
      <c r="B75" s="54"/>
      <c r="C75" s="578"/>
      <c r="D75" s="54"/>
    </row>
    <row r="76" spans="2:6" ht="12.75" x14ac:dyDescent="0.2">
      <c r="B76" s="54"/>
      <c r="C76" s="578"/>
      <c r="D76" s="54"/>
    </row>
    <row r="77" spans="2:6" ht="12.75" x14ac:dyDescent="0.2">
      <c r="B77" s="54"/>
      <c r="C77" s="578"/>
      <c r="D77" s="54"/>
    </row>
    <row r="78" spans="2:6" ht="12.75" x14ac:dyDescent="0.2">
      <c r="B78" s="54"/>
      <c r="C78" s="578"/>
      <c r="D78" s="54"/>
    </row>
    <row r="79" spans="2:6" ht="12.75" x14ac:dyDescent="0.2">
      <c r="B79" s="54"/>
      <c r="C79" s="578"/>
      <c r="D79" s="54"/>
    </row>
    <row r="80" spans="2:6" ht="12.75" x14ac:dyDescent="0.2">
      <c r="B80" s="54"/>
      <c r="C80" s="578"/>
      <c r="D80" s="54"/>
      <c r="E80" s="54"/>
      <c r="F80" s="54"/>
    </row>
    <row r="81" spans="2:4" ht="12.75" x14ac:dyDescent="0.2">
      <c r="B81" s="54"/>
      <c r="C81" s="578"/>
      <c r="D81" s="54"/>
    </row>
    <row r="82" spans="2:4" ht="12.75" x14ac:dyDescent="0.2">
      <c r="B82" s="54"/>
      <c r="C82" s="578"/>
      <c r="D82" s="54"/>
    </row>
    <row r="83" spans="2:4" ht="12.75" x14ac:dyDescent="0.2">
      <c r="B83" s="54"/>
      <c r="C83" s="578"/>
      <c r="D83" s="54"/>
    </row>
    <row r="84" spans="2:4" ht="12.75" x14ac:dyDescent="0.2">
      <c r="B84" s="54"/>
      <c r="C84" s="578"/>
      <c r="D84" s="54"/>
    </row>
    <row r="85" spans="2:4" ht="12.75" x14ac:dyDescent="0.2">
      <c r="B85" s="54"/>
      <c r="C85" s="578"/>
      <c r="D85" s="54"/>
    </row>
    <row r="86" spans="2:4" ht="12.75" x14ac:dyDescent="0.2">
      <c r="B86" s="54"/>
      <c r="C86" s="578"/>
      <c r="D86" s="54"/>
    </row>
    <row r="87" spans="2:4" ht="12.75" x14ac:dyDescent="0.2">
      <c r="B87" s="54"/>
      <c r="C87" s="578"/>
      <c r="D87" s="54"/>
    </row>
    <row r="88" spans="2:4" ht="12.75" x14ac:dyDescent="0.2">
      <c r="B88" s="54"/>
      <c r="C88" s="578"/>
      <c r="D88" s="54"/>
    </row>
  </sheetData>
  <sortState xmlns:xlrd2="http://schemas.microsoft.com/office/spreadsheetml/2017/richdata2" ref="C74:D78">
    <sortCondition descending="1" ref="D74:D78"/>
  </sortState>
  <printOptions horizontalCentered="1"/>
  <pageMargins left="0.59055118110236227" right="0.59055118110236227" top="1.1811023622047245" bottom="1.1811023622047245" header="0.51181102362204722" footer="0.51181102362204722"/>
  <pageSetup paperSize="9" scale="92"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B26A8-CA52-4C7A-A3CB-A8CB0FE8C1F6}">
  <sheetPr>
    <tabColor theme="9" tint="-0.249977111117893"/>
  </sheetPr>
  <dimension ref="A1:U92"/>
  <sheetViews>
    <sheetView showGridLines="0" zoomScale="90" zoomScaleNormal="90" workbookViewId="0">
      <selection activeCell="A2" sqref="A2"/>
    </sheetView>
  </sheetViews>
  <sheetFormatPr defaultRowHeight="15" x14ac:dyDescent="0.25"/>
  <cols>
    <col min="3" max="3" width="50" customWidth="1"/>
    <col min="4" max="4" width="7" customWidth="1"/>
    <col min="5" max="6" width="9.42578125" customWidth="1"/>
    <col min="7" max="7" width="7" customWidth="1"/>
    <col min="8" max="9" width="9.42578125" customWidth="1"/>
    <col min="10" max="10" width="6.5703125" customWidth="1"/>
    <col min="11" max="12" width="9.42578125" customWidth="1"/>
    <col min="13" max="13" width="6.85546875" customWidth="1"/>
    <col min="14" max="15" width="9.42578125" customWidth="1"/>
    <col min="16" max="16" width="6.85546875" customWidth="1"/>
    <col min="17" max="17" width="10.140625" customWidth="1"/>
    <col min="18" max="18" width="10" customWidth="1"/>
    <col min="19" max="19" width="6.140625" customWidth="1"/>
  </cols>
  <sheetData>
    <row r="1" spans="1:16" x14ac:dyDescent="0.25">
      <c r="A1" t="s">
        <v>2774</v>
      </c>
    </row>
    <row r="3" spans="1:16" x14ac:dyDescent="0.25">
      <c r="A3" t="s">
        <v>48</v>
      </c>
    </row>
    <row r="4" spans="1:16" x14ac:dyDescent="0.25">
      <c r="A4" t="s">
        <v>49</v>
      </c>
    </row>
    <row r="5" spans="1:16" x14ac:dyDescent="0.25">
      <c r="A5" t="s">
        <v>210</v>
      </c>
    </row>
    <row r="6" spans="1:16" x14ac:dyDescent="0.25">
      <c r="A6" t="s">
        <v>211</v>
      </c>
    </row>
    <row r="7" spans="1:16" x14ac:dyDescent="0.25">
      <c r="A7" t="s">
        <v>212</v>
      </c>
    </row>
    <row r="9" spans="1:16" x14ac:dyDescent="0.25">
      <c r="A9" t="s">
        <v>52</v>
      </c>
    </row>
    <row r="10" spans="1:16" x14ac:dyDescent="0.25">
      <c r="A10" t="s">
        <v>213</v>
      </c>
    </row>
    <row r="11" spans="1:16" x14ac:dyDescent="0.25">
      <c r="A11" t="s">
        <v>214</v>
      </c>
    </row>
    <row r="13" spans="1:16" x14ac:dyDescent="0.25">
      <c r="A13" t="s">
        <v>113</v>
      </c>
    </row>
    <row r="14" spans="1:16" x14ac:dyDescent="0.25">
      <c r="A14" t="s">
        <v>215</v>
      </c>
    </row>
    <row r="16" spans="1:16" ht="18" x14ac:dyDescent="0.25">
      <c r="C16" s="18" t="s">
        <v>209</v>
      </c>
      <c r="D16" s="5"/>
      <c r="E16" s="5"/>
      <c r="F16" s="5"/>
      <c r="G16" s="5"/>
      <c r="H16" s="5"/>
      <c r="I16" s="5"/>
      <c r="J16" s="5"/>
      <c r="K16" s="5"/>
      <c r="L16" s="5"/>
      <c r="M16" s="5"/>
      <c r="N16" s="5"/>
      <c r="O16" s="5"/>
      <c r="P16" s="5"/>
    </row>
    <row r="17" spans="1:21" ht="18.75" thickBot="1" x14ac:dyDescent="0.3">
      <c r="C17" s="45" t="s">
        <v>216</v>
      </c>
      <c r="D17" s="720">
        <v>2010</v>
      </c>
      <c r="E17" s="721"/>
      <c r="F17" s="722"/>
      <c r="G17" s="720">
        <v>2012</v>
      </c>
      <c r="H17" s="721"/>
      <c r="I17" s="722"/>
      <c r="J17" s="720">
        <v>2014</v>
      </c>
      <c r="K17" s="721"/>
      <c r="L17" s="722"/>
      <c r="M17" s="720">
        <v>2016</v>
      </c>
      <c r="N17" s="721"/>
      <c r="O17" s="722"/>
      <c r="P17" s="720">
        <v>2018</v>
      </c>
      <c r="Q17" s="721"/>
      <c r="R17" s="722"/>
      <c r="S17" s="720">
        <v>2020</v>
      </c>
      <c r="T17" s="721"/>
      <c r="U17" s="722"/>
    </row>
    <row r="18" spans="1:21" ht="18.75" thickBot="1" x14ac:dyDescent="0.3">
      <c r="C18" s="46"/>
      <c r="D18" s="17" t="s">
        <v>149</v>
      </c>
      <c r="E18" s="17" t="s">
        <v>116</v>
      </c>
      <c r="F18" s="17" t="s">
        <v>117</v>
      </c>
      <c r="G18" s="17" t="s">
        <v>149</v>
      </c>
      <c r="H18" s="17" t="s">
        <v>116</v>
      </c>
      <c r="I18" s="17" t="s">
        <v>117</v>
      </c>
      <c r="J18" s="17" t="s">
        <v>149</v>
      </c>
      <c r="K18" s="17" t="s">
        <v>116</v>
      </c>
      <c r="L18" s="17" t="s">
        <v>117</v>
      </c>
      <c r="M18" s="17" t="s">
        <v>149</v>
      </c>
      <c r="N18" s="17" t="s">
        <v>116</v>
      </c>
      <c r="O18" s="17" t="s">
        <v>117</v>
      </c>
      <c r="P18" s="17" t="s">
        <v>149</v>
      </c>
      <c r="Q18" s="17" t="s">
        <v>116</v>
      </c>
      <c r="R18" s="17" t="s">
        <v>117</v>
      </c>
      <c r="S18" s="17" t="s">
        <v>149</v>
      </c>
      <c r="T18" s="17" t="s">
        <v>116</v>
      </c>
      <c r="U18" s="17" t="s">
        <v>117</v>
      </c>
    </row>
    <row r="19" spans="1:21" ht="16.5" thickBot="1" x14ac:dyDescent="0.3">
      <c r="C19" s="424" t="s">
        <v>198</v>
      </c>
      <c r="D19" s="11">
        <v>4.8422569667316466</v>
      </c>
      <c r="E19" s="11">
        <v>6.7285371718334952</v>
      </c>
      <c r="F19" s="12">
        <v>6.3823440024139986</v>
      </c>
      <c r="G19" s="11">
        <v>4.9018638049034227</v>
      </c>
      <c r="H19" s="11">
        <v>6.1950424638403012</v>
      </c>
      <c r="I19" s="12">
        <v>5.0970979136676569</v>
      </c>
      <c r="J19" s="11">
        <v>5.0269127606664732</v>
      </c>
      <c r="K19" s="12">
        <v>6.3244298106197752</v>
      </c>
      <c r="L19" s="11">
        <v>5.2333962138356211</v>
      </c>
      <c r="M19" s="12">
        <v>5.6580271455409346</v>
      </c>
      <c r="N19" s="11">
        <v>6.1670154531887924</v>
      </c>
      <c r="O19" s="11">
        <v>4.9643034212963739</v>
      </c>
      <c r="P19" s="11">
        <v>5.1506117797759376</v>
      </c>
      <c r="Q19" s="11">
        <v>6.7481324587654763</v>
      </c>
      <c r="R19" s="11">
        <v>3.8096016069184704</v>
      </c>
      <c r="S19" s="11">
        <v>6.5902221658826932</v>
      </c>
      <c r="T19" s="11">
        <v>8.9077797499682614</v>
      </c>
      <c r="U19" s="11">
        <v>6.349204073238643</v>
      </c>
    </row>
    <row r="20" spans="1:21" ht="16.5" thickBot="1" x14ac:dyDescent="0.3">
      <c r="C20" s="425" t="s">
        <v>217</v>
      </c>
      <c r="D20" s="8">
        <v>3.0310581196787876</v>
      </c>
      <c r="E20" s="8">
        <v>4.3608600362233609</v>
      </c>
      <c r="F20" s="47">
        <v>5.0200632001298811</v>
      </c>
      <c r="G20" s="8">
        <v>3.1742007528102287</v>
      </c>
      <c r="H20" s="8">
        <v>4.0470320128035953</v>
      </c>
      <c r="I20" s="47">
        <v>3.7683343743247022</v>
      </c>
      <c r="J20" s="8">
        <v>3.199668431892817</v>
      </c>
      <c r="K20" s="47">
        <v>4.0179310929344636</v>
      </c>
      <c r="L20" s="8">
        <v>3.7379786155325272</v>
      </c>
      <c r="M20" s="47">
        <v>3.7575034752063732</v>
      </c>
      <c r="N20" s="8">
        <v>3.6676982502915685</v>
      </c>
      <c r="O20" s="8">
        <v>3.4987816280758643</v>
      </c>
      <c r="P20" s="8">
        <v>3.4853730151468643</v>
      </c>
      <c r="Q20" s="8">
        <v>4.4703025956518232</v>
      </c>
      <c r="R20" s="8">
        <v>2.6025002279952476</v>
      </c>
      <c r="S20" s="8">
        <v>4.599877148182018</v>
      </c>
      <c r="T20" s="8">
        <v>6.2221969575657061</v>
      </c>
      <c r="U20" s="8">
        <v>4.8159746901178817</v>
      </c>
    </row>
    <row r="21" spans="1:21" ht="16.5" thickBot="1" x14ac:dyDescent="0.3">
      <c r="C21" s="426" t="s">
        <v>218</v>
      </c>
      <c r="D21" s="7">
        <v>1.3583158736118139</v>
      </c>
      <c r="E21" s="7">
        <v>1.7893592813882013</v>
      </c>
      <c r="F21" s="48">
        <v>1.213102310362816</v>
      </c>
      <c r="G21" s="7">
        <v>1.2440102103946029</v>
      </c>
      <c r="H21" s="7">
        <v>1.6560074977093406</v>
      </c>
      <c r="I21" s="48">
        <v>1.1116279559084987</v>
      </c>
      <c r="J21" s="7">
        <v>1.3509268744316432</v>
      </c>
      <c r="K21" s="48">
        <v>1.6633470879210979</v>
      </c>
      <c r="L21" s="7">
        <v>1.2950421200927122</v>
      </c>
      <c r="M21" s="48">
        <v>1.4345120559309943</v>
      </c>
      <c r="N21" s="48">
        <v>1.7999180989456625</v>
      </c>
      <c r="O21" s="48">
        <v>1.3631656496944351</v>
      </c>
      <c r="P21" s="48">
        <v>1.1926503248130629</v>
      </c>
      <c r="Q21" s="48">
        <v>1.6066222344091132</v>
      </c>
      <c r="R21" s="48">
        <v>1.0636451721002529</v>
      </c>
      <c r="S21" s="48">
        <v>1.5162085703017096</v>
      </c>
      <c r="T21" s="48">
        <v>1.9820385041757793</v>
      </c>
      <c r="U21" s="48">
        <v>1.3868596025858082</v>
      </c>
    </row>
    <row r="22" spans="1:21" ht="16.5" thickBot="1" x14ac:dyDescent="0.3">
      <c r="C22" s="425" t="s">
        <v>219</v>
      </c>
      <c r="D22" s="8">
        <v>0.45288297344104567</v>
      </c>
      <c r="E22" s="8">
        <v>0.57831785422193449</v>
      </c>
      <c r="F22" s="47">
        <v>0.14917849192130186</v>
      </c>
      <c r="G22" s="8">
        <v>0.48365284169859157</v>
      </c>
      <c r="H22" s="8">
        <v>0.49200295332736571</v>
      </c>
      <c r="I22" s="47">
        <v>0.21713558343445655</v>
      </c>
      <c r="J22" s="8">
        <v>0.47631745434201239</v>
      </c>
      <c r="K22" s="47">
        <v>0.64315162976421292</v>
      </c>
      <c r="L22" s="8">
        <v>0.20037547821038212</v>
      </c>
      <c r="M22" s="47">
        <v>0.46601161440356814</v>
      </c>
      <c r="N22" s="47">
        <v>0.69939910395156157</v>
      </c>
      <c r="O22" s="47">
        <v>0.1023561435260745</v>
      </c>
      <c r="P22" s="47">
        <v>0.47258843981601051</v>
      </c>
      <c r="Q22" s="47">
        <v>0.67120762870454043</v>
      </c>
      <c r="R22" s="47">
        <v>0.14345620682296945</v>
      </c>
      <c r="S22" s="47">
        <v>0.47413644739896588</v>
      </c>
      <c r="T22" s="47">
        <v>0.70354428822677662</v>
      </c>
      <c r="U22" s="47">
        <v>0.14636978053495314</v>
      </c>
    </row>
    <row r="23" spans="1:21" ht="16.5" thickBot="1" x14ac:dyDescent="0.3">
      <c r="C23" s="424" t="s">
        <v>220</v>
      </c>
      <c r="D23" s="7">
        <v>27.375168037204393</v>
      </c>
      <c r="E23" s="7">
        <v>22.88220158047967</v>
      </c>
      <c r="F23" s="48">
        <v>28.955294350630862</v>
      </c>
      <c r="G23" s="7">
        <v>26.028690417484569</v>
      </c>
      <c r="H23" s="7">
        <v>21.737509983084788</v>
      </c>
      <c r="I23" s="48">
        <v>30.508448809495135</v>
      </c>
      <c r="J23" s="7">
        <v>23.791620464718171</v>
      </c>
      <c r="K23" s="48">
        <v>19.392761642343583</v>
      </c>
      <c r="L23" s="7">
        <v>24.648442861954756</v>
      </c>
      <c r="M23" s="48">
        <v>21.231693586984953</v>
      </c>
      <c r="N23" s="48">
        <v>19.503259344778346</v>
      </c>
      <c r="O23" s="48">
        <v>20.068187618764405</v>
      </c>
      <c r="P23" s="48">
        <v>21.84623574524009</v>
      </c>
      <c r="Q23" s="48">
        <v>18.862673987916583</v>
      </c>
      <c r="R23" s="48">
        <v>20.003888934381287</v>
      </c>
      <c r="S23" s="48">
        <v>22.50722031158141</v>
      </c>
      <c r="T23" s="48">
        <v>19.101138353517324</v>
      </c>
      <c r="U23" s="48">
        <v>21.889162479709025</v>
      </c>
    </row>
    <row r="24" spans="1:21" ht="16.5" thickBot="1" x14ac:dyDescent="0.3">
      <c r="C24" s="425" t="s">
        <v>221</v>
      </c>
      <c r="D24" s="8">
        <v>3.3294074190696397</v>
      </c>
      <c r="E24" s="8">
        <v>2.123402648303943</v>
      </c>
      <c r="F24" s="47">
        <v>6.599205835378215</v>
      </c>
      <c r="G24" s="8">
        <v>4.5476116679477325</v>
      </c>
      <c r="H24" s="8">
        <v>2.6599318097244637</v>
      </c>
      <c r="I24" s="47">
        <v>8.0952562167183864</v>
      </c>
      <c r="J24" s="8">
        <v>3.716205210252546</v>
      </c>
      <c r="K24" s="47">
        <v>1.6298537248635503</v>
      </c>
      <c r="L24" s="8">
        <v>7.1218914687359192</v>
      </c>
      <c r="M24" s="47">
        <v>1.0254026792761852</v>
      </c>
      <c r="N24" s="47">
        <v>0.41602860026715305</v>
      </c>
      <c r="O24" s="47">
        <v>0.93793233277853494</v>
      </c>
      <c r="P24" s="47">
        <v>2.6795039218785068</v>
      </c>
      <c r="Q24" s="47">
        <v>0.83223963702365489</v>
      </c>
      <c r="R24" s="47">
        <v>2.0758877300014276</v>
      </c>
      <c r="S24" s="47">
        <v>2.9358127302808237</v>
      </c>
      <c r="T24" s="47">
        <v>0.81548617583542227</v>
      </c>
      <c r="U24" s="47">
        <v>1.0769313308593285</v>
      </c>
    </row>
    <row r="25" spans="1:21" ht="16.5" thickBot="1" x14ac:dyDescent="0.3">
      <c r="C25" s="426" t="s">
        <v>222</v>
      </c>
      <c r="D25" s="7">
        <v>14.96748253018621</v>
      </c>
      <c r="E25" s="7">
        <v>9.6826729772438789</v>
      </c>
      <c r="F25" s="48">
        <v>6.230744579681633</v>
      </c>
      <c r="G25" s="7">
        <v>12.55467717113155</v>
      </c>
      <c r="H25" s="7">
        <v>7.601191149692955</v>
      </c>
      <c r="I25" s="48">
        <v>5.8925824742834472</v>
      </c>
      <c r="J25" s="7">
        <v>12.013029452208748</v>
      </c>
      <c r="K25" s="48">
        <v>7.6755728350384684</v>
      </c>
      <c r="L25" s="7">
        <v>6.773858914360237</v>
      </c>
      <c r="M25" s="48">
        <v>12.47712563253924</v>
      </c>
      <c r="N25" s="48">
        <v>9.6356282811408871</v>
      </c>
      <c r="O25" s="48">
        <v>6.0925684612953619</v>
      </c>
      <c r="P25" s="48">
        <v>12.267669247980811</v>
      </c>
      <c r="Q25" s="48">
        <v>9.2941646790472863</v>
      </c>
      <c r="R25" s="48">
        <v>5.6632943838263943</v>
      </c>
      <c r="S25" s="48">
        <v>12.338086019623811</v>
      </c>
      <c r="T25" s="48">
        <v>9.0195498907862177</v>
      </c>
      <c r="U25" s="48">
        <v>6.0190979747136915</v>
      </c>
    </row>
    <row r="26" spans="1:21" ht="16.5" thickBot="1" x14ac:dyDescent="0.3">
      <c r="C26" s="425" t="s">
        <v>197</v>
      </c>
      <c r="D26" s="8">
        <v>2.8131547395574654</v>
      </c>
      <c r="E26" s="8">
        <v>3.2568126507244091</v>
      </c>
      <c r="F26" s="47">
        <v>8.5213182997438857</v>
      </c>
      <c r="G26" s="8">
        <v>2.4481353036043885</v>
      </c>
      <c r="H26" s="8">
        <v>3.0983295741570531</v>
      </c>
      <c r="I26" s="47">
        <v>7.7214389754906643</v>
      </c>
      <c r="J26" s="8">
        <v>1.8898054872832637</v>
      </c>
      <c r="K26" s="47">
        <v>2.1566775209350526</v>
      </c>
      <c r="L26" s="8">
        <v>3.3259595461029203</v>
      </c>
      <c r="M26" s="47">
        <v>2.6517476035190848</v>
      </c>
      <c r="N26" s="47">
        <v>3.186600688139368</v>
      </c>
      <c r="O26" s="47">
        <v>5.2035336125021461</v>
      </c>
      <c r="P26" s="47">
        <v>2.8519168545120497</v>
      </c>
      <c r="Q26" s="47">
        <v>4.0410150418571558</v>
      </c>
      <c r="R26" s="47">
        <v>7.325729948993267</v>
      </c>
      <c r="S26" s="47">
        <v>3.1707960212508408</v>
      </c>
      <c r="T26" s="47">
        <v>4.6131555871513727</v>
      </c>
      <c r="U26" s="47">
        <v>10.765985247929377</v>
      </c>
    </row>
    <row r="27" spans="1:21" ht="16.5" thickBot="1" x14ac:dyDescent="0.3">
      <c r="C27" s="426" t="s">
        <v>223</v>
      </c>
      <c r="D27" s="7">
        <v>6.265123348391076</v>
      </c>
      <c r="E27" s="7">
        <v>7.8193133042074399</v>
      </c>
      <c r="F27" s="48">
        <v>7.6040256358271261</v>
      </c>
      <c r="G27" s="7">
        <v>6.4782662748009008</v>
      </c>
      <c r="H27" s="7">
        <v>8.3780574495103153</v>
      </c>
      <c r="I27" s="48">
        <v>8.7991711430026367</v>
      </c>
      <c r="J27" s="7">
        <v>6.1725803149736143</v>
      </c>
      <c r="K27" s="48">
        <v>7.9306575615065125</v>
      </c>
      <c r="L27" s="7">
        <v>7.4267329327556819</v>
      </c>
      <c r="M27" s="48">
        <v>5.0774176716504433</v>
      </c>
      <c r="N27" s="48">
        <v>6.265001775230937</v>
      </c>
      <c r="O27" s="48">
        <v>7.8341532121883617</v>
      </c>
      <c r="P27" s="48">
        <v>4.0471457208687234</v>
      </c>
      <c r="Q27" s="48">
        <v>4.6952546299884874</v>
      </c>
      <c r="R27" s="48">
        <v>4.9389768715601958</v>
      </c>
      <c r="S27" s="48">
        <v>4.0625255404259359</v>
      </c>
      <c r="T27" s="48">
        <v>4.6529466997443123</v>
      </c>
      <c r="U27" s="48">
        <v>4.0271479262066272</v>
      </c>
    </row>
    <row r="28" spans="1:21" ht="16.5" thickBot="1" x14ac:dyDescent="0.3">
      <c r="C28" s="427" t="s">
        <v>224</v>
      </c>
      <c r="D28" s="8">
        <v>67.782574996063957</v>
      </c>
      <c r="E28" s="8">
        <v>70.389261247686818</v>
      </c>
      <c r="F28" s="47">
        <v>64.662361646955119</v>
      </c>
      <c r="G28" s="8">
        <v>69.069445777612003</v>
      </c>
      <c r="H28" s="8">
        <v>72.067447553074899</v>
      </c>
      <c r="I28" s="47">
        <v>64.394453276837197</v>
      </c>
      <c r="J28" s="8">
        <v>71.181466774615359</v>
      </c>
      <c r="K28" s="47">
        <v>74.282808547036609</v>
      </c>
      <c r="L28" s="8">
        <v>70.118160924209619</v>
      </c>
      <c r="M28" s="47">
        <v>73.110279267474098</v>
      </c>
      <c r="N28" s="47">
        <v>74.329725202032876</v>
      </c>
      <c r="O28" s="47">
        <v>74.967508959939224</v>
      </c>
      <c r="P28" s="47">
        <v>73.003152474983978</v>
      </c>
      <c r="Q28" s="47">
        <v>74.389193553317938</v>
      </c>
      <c r="R28" s="47">
        <v>76.186509458700243</v>
      </c>
      <c r="S28" s="47">
        <v>70.902557522535901</v>
      </c>
      <c r="T28" s="47">
        <v>71.991081896514416</v>
      </c>
      <c r="U28" s="47">
        <v>71.761633447052333</v>
      </c>
    </row>
    <row r="29" spans="1:21" ht="16.5" thickBot="1" x14ac:dyDescent="0.3">
      <c r="A29" s="163"/>
      <c r="C29" s="426" t="s">
        <v>225</v>
      </c>
      <c r="D29" s="7">
        <v>12.60215450945247</v>
      </c>
      <c r="E29" s="7">
        <v>14.361088351057321</v>
      </c>
      <c r="F29" s="48">
        <v>10.906046377356345</v>
      </c>
      <c r="G29" s="7">
        <v>13.392875243114801</v>
      </c>
      <c r="H29" s="7">
        <v>14.771446645221742</v>
      </c>
      <c r="I29" s="48">
        <v>11.919094101761294</v>
      </c>
      <c r="J29" s="7">
        <v>13.605433148042959</v>
      </c>
      <c r="K29" s="48">
        <v>15.011111535165448</v>
      </c>
      <c r="L29" s="7">
        <v>11.889127066528602</v>
      </c>
      <c r="M29" s="48">
        <v>12.911254281044648</v>
      </c>
      <c r="N29" s="48">
        <v>13.763214047644118</v>
      </c>
      <c r="O29" s="48">
        <v>13.010135769533226</v>
      </c>
      <c r="P29" s="48">
        <v>13.026575613651275</v>
      </c>
      <c r="Q29" s="48">
        <v>13.333169121013837</v>
      </c>
      <c r="R29" s="48">
        <v>12.283437187936439</v>
      </c>
      <c r="S29" s="48">
        <v>12.514842825640343</v>
      </c>
      <c r="T29" s="48">
        <v>12.442830435061344</v>
      </c>
      <c r="U29" s="48">
        <v>11.298925525958721</v>
      </c>
    </row>
    <row r="30" spans="1:21" ht="16.5" thickBot="1" x14ac:dyDescent="0.3">
      <c r="C30" s="428" t="s">
        <v>193</v>
      </c>
      <c r="D30" s="55">
        <v>8.3086071380993012</v>
      </c>
      <c r="E30" s="55">
        <v>8.6829410195634456</v>
      </c>
      <c r="F30" s="56">
        <v>7.5479379897583128</v>
      </c>
      <c r="G30" s="55">
        <v>8.7670809296627397</v>
      </c>
      <c r="H30" s="55">
        <v>9.5841843040656354</v>
      </c>
      <c r="I30" s="56">
        <v>7.6982299415665336</v>
      </c>
      <c r="J30" s="55">
        <v>9.3264791561342086</v>
      </c>
      <c r="K30" s="56">
        <v>9.9739009213561065</v>
      </c>
      <c r="L30" s="55">
        <v>8.2423604072462027</v>
      </c>
      <c r="M30" s="56">
        <v>9.7236772720579996</v>
      </c>
      <c r="N30" s="56">
        <v>10.374652342254752</v>
      </c>
      <c r="O30" s="56">
        <v>9.745459324626438</v>
      </c>
      <c r="P30" s="56">
        <v>9.7824210009731836</v>
      </c>
      <c r="Q30" s="56">
        <v>10.039669613183003</v>
      </c>
      <c r="R30" s="56">
        <v>10.183544151528945</v>
      </c>
      <c r="S30" s="56">
        <v>9.9472216338079029</v>
      </c>
      <c r="T30" s="56">
        <v>10.02308592524623</v>
      </c>
      <c r="U30" s="56">
        <v>9.1657725216194201</v>
      </c>
    </row>
    <row r="31" spans="1:21" ht="16.5" thickBot="1" x14ac:dyDescent="0.3">
      <c r="C31" s="426" t="s">
        <v>195</v>
      </c>
      <c r="D31" s="7">
        <v>7.4395974373569507</v>
      </c>
      <c r="E31" s="7">
        <v>5.9338504213136405</v>
      </c>
      <c r="F31" s="48">
        <v>4.5606866776768937</v>
      </c>
      <c r="G31" s="7">
        <v>7.862643765330934</v>
      </c>
      <c r="H31" s="7">
        <v>6.3288514316833355</v>
      </c>
      <c r="I31" s="48">
        <v>5.1147497931551262</v>
      </c>
      <c r="J31" s="7">
        <v>8.0798812082045863</v>
      </c>
      <c r="K31" s="48">
        <v>6.781669217373179</v>
      </c>
      <c r="L31" s="7">
        <v>5.7193960503799097</v>
      </c>
      <c r="M31" s="48">
        <v>8.0296548484433554</v>
      </c>
      <c r="N31" s="48">
        <v>6.0905561753764372</v>
      </c>
      <c r="O31" s="48">
        <v>5.7042879755436919</v>
      </c>
      <c r="P31" s="48">
        <v>7.9288156176438971</v>
      </c>
      <c r="Q31" s="48">
        <v>6.2024413988268412</v>
      </c>
      <c r="R31" s="48">
        <v>5.3950682935172347</v>
      </c>
      <c r="S31" s="48">
        <v>7.9429871733422166</v>
      </c>
      <c r="T31" s="48">
        <v>6.1312155407956297</v>
      </c>
      <c r="U31" s="48">
        <v>5.5644485980678731</v>
      </c>
    </row>
    <row r="32" spans="1:21" ht="16.5" thickBot="1" x14ac:dyDescent="0.3">
      <c r="C32" s="425" t="s">
        <v>203</v>
      </c>
      <c r="D32" s="8">
        <v>16.284318949752326</v>
      </c>
      <c r="E32" s="8">
        <v>24.416931246563369</v>
      </c>
      <c r="F32" s="47">
        <v>26.645951709609555</v>
      </c>
      <c r="G32" s="8">
        <v>15.927204409882222</v>
      </c>
      <c r="H32" s="8">
        <v>23.820757185836413</v>
      </c>
      <c r="I32" s="47">
        <v>24.804546970160239</v>
      </c>
      <c r="J32" s="8">
        <v>16.425732806138431</v>
      </c>
      <c r="K32" s="47">
        <v>24.271616890089327</v>
      </c>
      <c r="L32" s="8">
        <v>26.91930412825489</v>
      </c>
      <c r="M32" s="47">
        <v>17.438229521190905</v>
      </c>
      <c r="N32" s="47">
        <v>24.975253623692691</v>
      </c>
      <c r="O32" s="47">
        <v>28.385282002961194</v>
      </c>
      <c r="P32" s="47">
        <v>17.390765494123407</v>
      </c>
      <c r="Q32" s="47">
        <v>25.233789519993383</v>
      </c>
      <c r="R32" s="47">
        <v>29.063151700499461</v>
      </c>
      <c r="S32" s="47">
        <v>17.390613435731073</v>
      </c>
      <c r="T32" s="47">
        <v>26.012099560402945</v>
      </c>
      <c r="U32" s="47">
        <v>29.58493825912084</v>
      </c>
    </row>
    <row r="33" spans="3:21" ht="16.5" thickBot="1" x14ac:dyDescent="0.3">
      <c r="C33" s="426" t="s">
        <v>226</v>
      </c>
      <c r="D33" s="7">
        <v>2.9978442794685791</v>
      </c>
      <c r="E33" s="7">
        <v>2.5546450501099027</v>
      </c>
      <c r="F33" s="48">
        <v>3.3944152622513575</v>
      </c>
      <c r="G33" s="7">
        <v>3.3721120232012702</v>
      </c>
      <c r="H33" s="7">
        <v>3.0273790283242703</v>
      </c>
      <c r="I33" s="48">
        <v>4.1340533771226884</v>
      </c>
      <c r="J33" s="7">
        <v>3.8457918722376907</v>
      </c>
      <c r="K33" s="48">
        <v>3.5010738184579089</v>
      </c>
      <c r="L33" s="7">
        <v>5.1067819519170969</v>
      </c>
      <c r="M33" s="48">
        <v>4.1657641155004708</v>
      </c>
      <c r="N33" s="48">
        <v>3.994044119746317</v>
      </c>
      <c r="O33" s="48">
        <v>3.8884691481129279</v>
      </c>
      <c r="P33" s="48">
        <v>4.5359373830298679</v>
      </c>
      <c r="Q33" s="48">
        <v>4.3166738154723419</v>
      </c>
      <c r="R33" s="48">
        <v>4.0072090692370175</v>
      </c>
      <c r="S33" s="48">
        <v>4.1730648829549093</v>
      </c>
      <c r="T33" s="48">
        <v>3.9265824144540611</v>
      </c>
      <c r="U33" s="48">
        <v>3.6223863742058904</v>
      </c>
    </row>
    <row r="34" spans="3:21" ht="16.5" thickBot="1" x14ac:dyDescent="0.3">
      <c r="C34" s="24" t="s">
        <v>227</v>
      </c>
      <c r="D34" s="8">
        <v>20.150052681934326</v>
      </c>
      <c r="E34" s="8">
        <v>14.439805159079135</v>
      </c>
      <c r="F34" s="8">
        <v>11.607323630302659</v>
      </c>
      <c r="G34" s="8">
        <v>19.747529406420043</v>
      </c>
      <c r="H34" s="8">
        <v>14.534828957943503</v>
      </c>
      <c r="I34" s="8">
        <v>10.723779093071315</v>
      </c>
      <c r="J34" s="8">
        <v>19.898148583857484</v>
      </c>
      <c r="K34" s="47">
        <v>14.743436164594641</v>
      </c>
      <c r="L34" s="8">
        <v>12.241191319882915</v>
      </c>
      <c r="M34" s="47">
        <v>20.841699229236717</v>
      </c>
      <c r="N34" s="47">
        <v>15.132004893318559</v>
      </c>
      <c r="O34" s="47">
        <v>14.233874739161742</v>
      </c>
      <c r="P34" s="47">
        <v>20.338637365562349</v>
      </c>
      <c r="Q34" s="47">
        <v>15.263450084828534</v>
      </c>
      <c r="R34" s="47">
        <v>15.254099055981143</v>
      </c>
      <c r="S34" s="47">
        <v>18.933827571059453</v>
      </c>
      <c r="T34" s="47">
        <v>13.455268020554207</v>
      </c>
      <c r="U34" s="47">
        <v>12.525162168079589</v>
      </c>
    </row>
    <row r="35" spans="3:21" x14ac:dyDescent="0.25">
      <c r="C35" s="49" t="s">
        <v>228</v>
      </c>
    </row>
    <row r="36" spans="3:21" x14ac:dyDescent="0.25">
      <c r="C36" s="49"/>
    </row>
    <row r="37" spans="3:21" ht="15" customHeight="1" x14ac:dyDescent="0.25">
      <c r="C37" s="579" t="s">
        <v>209</v>
      </c>
      <c r="D37" s="580"/>
      <c r="E37" s="580"/>
      <c r="F37" s="580"/>
      <c r="G37" s="580"/>
      <c r="H37" s="580"/>
      <c r="I37" s="580"/>
      <c r="J37" s="5"/>
      <c r="K37" s="5"/>
      <c r="L37" s="5"/>
      <c r="M37" s="5"/>
      <c r="N37" s="5"/>
      <c r="O37" s="5"/>
      <c r="P37" s="5"/>
    </row>
    <row r="38" spans="3:21" ht="18.75" thickBot="1" x14ac:dyDescent="0.3">
      <c r="C38" s="45" t="s">
        <v>216</v>
      </c>
      <c r="D38" s="720">
        <v>2010</v>
      </c>
      <c r="E38" s="721"/>
      <c r="F38" s="721"/>
      <c r="G38" s="720">
        <v>2012</v>
      </c>
      <c r="H38" s="721"/>
      <c r="I38" s="722"/>
      <c r="J38" s="720">
        <v>2014</v>
      </c>
      <c r="K38" s="721"/>
      <c r="L38" s="722"/>
      <c r="M38" s="720">
        <v>2016</v>
      </c>
      <c r="N38" s="721"/>
      <c r="O38" s="722"/>
      <c r="P38" s="720">
        <v>2018</v>
      </c>
      <c r="Q38" s="721"/>
      <c r="R38" s="722"/>
      <c r="S38" s="720">
        <v>2019</v>
      </c>
      <c r="T38" s="721"/>
      <c r="U38" s="722"/>
    </row>
    <row r="39" spans="3:21" ht="18.75" thickBot="1" x14ac:dyDescent="0.3">
      <c r="C39" s="46"/>
      <c r="D39" s="17" t="s">
        <v>149</v>
      </c>
      <c r="E39" s="17" t="s">
        <v>116</v>
      </c>
      <c r="F39" s="17" t="s">
        <v>117</v>
      </c>
      <c r="G39" s="17" t="s">
        <v>149</v>
      </c>
      <c r="H39" s="17" t="s">
        <v>116</v>
      </c>
      <c r="I39" s="17" t="s">
        <v>117</v>
      </c>
      <c r="J39" s="17" t="s">
        <v>149</v>
      </c>
      <c r="K39" s="17" t="s">
        <v>116</v>
      </c>
      <c r="L39" s="17" t="s">
        <v>117</v>
      </c>
      <c r="M39" s="17" t="s">
        <v>149</v>
      </c>
      <c r="N39" s="17" t="s">
        <v>116</v>
      </c>
      <c r="O39" s="17" t="s">
        <v>117</v>
      </c>
      <c r="P39" s="17" t="s">
        <v>149</v>
      </c>
      <c r="Q39" s="17" t="s">
        <v>116</v>
      </c>
      <c r="R39" s="17" t="s">
        <v>117</v>
      </c>
      <c r="S39" s="17" t="s">
        <v>149</v>
      </c>
      <c r="T39" s="17" t="s">
        <v>116</v>
      </c>
      <c r="U39" s="17" t="s">
        <v>117</v>
      </c>
    </row>
    <row r="40" spans="3:21" ht="15" customHeight="1" thickBot="1" x14ac:dyDescent="0.3">
      <c r="C40" s="424" t="s">
        <v>198</v>
      </c>
      <c r="D40" s="11">
        <v>4.8422569667316466</v>
      </c>
      <c r="E40" s="11">
        <v>6.7285371718334952</v>
      </c>
      <c r="F40" s="11">
        <v>6.3823440024139986</v>
      </c>
      <c r="G40" s="11">
        <v>4.9018638049034227</v>
      </c>
      <c r="H40" s="11">
        <v>6.1950424638403012</v>
      </c>
      <c r="I40" s="12">
        <v>5.0970979136676569</v>
      </c>
      <c r="J40" s="11">
        <v>5.0269127606664732</v>
      </c>
      <c r="K40" s="12">
        <v>6.3244298106197752</v>
      </c>
      <c r="L40" s="11">
        <v>5.2333962138356211</v>
      </c>
      <c r="M40" s="12">
        <v>5.6580271455409346</v>
      </c>
      <c r="N40" s="11">
        <v>6.1670154531887924</v>
      </c>
      <c r="O40" s="11">
        <v>4.9643034212963739</v>
      </c>
      <c r="P40" s="11">
        <v>5.1506117797759376</v>
      </c>
      <c r="Q40" s="11">
        <v>6.7481324587654763</v>
      </c>
      <c r="R40" s="11">
        <v>3.8096016069184704</v>
      </c>
      <c r="S40" s="11">
        <v>4.8879887689871158</v>
      </c>
      <c r="T40" s="11">
        <v>6.5301650030022032</v>
      </c>
      <c r="U40" s="11">
        <v>5.110564784907945</v>
      </c>
    </row>
    <row r="41" spans="3:21" ht="16.5" thickBot="1" x14ac:dyDescent="0.3">
      <c r="C41" s="425" t="s">
        <v>217</v>
      </c>
      <c r="D41" s="8">
        <v>3.0310581196787876</v>
      </c>
      <c r="E41" s="8">
        <v>4.3608600362233609</v>
      </c>
      <c r="F41" s="8">
        <v>5.0200632001298811</v>
      </c>
      <c r="G41" s="8">
        <v>3.1742007528102287</v>
      </c>
      <c r="H41" s="8">
        <v>4.0470320128035953</v>
      </c>
      <c r="I41" s="47">
        <v>3.7683343743247022</v>
      </c>
      <c r="J41" s="8">
        <v>3.199668431892817</v>
      </c>
      <c r="K41" s="47">
        <v>4.0179310929344636</v>
      </c>
      <c r="L41" s="8">
        <v>3.7379786155325272</v>
      </c>
      <c r="M41" s="47">
        <v>3.7575034752063732</v>
      </c>
      <c r="N41" s="8">
        <v>3.6676982502915685</v>
      </c>
      <c r="O41" s="8">
        <v>3.4987816280758643</v>
      </c>
      <c r="P41" s="8">
        <v>3.4853730151468643</v>
      </c>
      <c r="Q41" s="8">
        <v>4.4703025956518232</v>
      </c>
      <c r="R41" s="8">
        <v>2.6025002279952476</v>
      </c>
      <c r="S41" s="8">
        <v>3.2412654144834048</v>
      </c>
      <c r="T41" s="8">
        <v>4.2295872602872775</v>
      </c>
      <c r="U41" s="8">
        <v>3.8365712206651907</v>
      </c>
    </row>
    <row r="42" spans="3:21" ht="16.5" thickBot="1" x14ac:dyDescent="0.3">
      <c r="C42" s="426" t="s">
        <v>218</v>
      </c>
      <c r="D42" s="7">
        <v>1.3583158736118139</v>
      </c>
      <c r="E42" s="7">
        <v>1.7893592813882013</v>
      </c>
      <c r="F42" s="7">
        <v>1.213102310362816</v>
      </c>
      <c r="G42" s="7">
        <v>1.2440102103946029</v>
      </c>
      <c r="H42" s="7">
        <v>1.6560074977093406</v>
      </c>
      <c r="I42" s="48">
        <v>1.1116279559084987</v>
      </c>
      <c r="J42" s="7">
        <v>1.3509268744316432</v>
      </c>
      <c r="K42" s="48">
        <v>1.6633470879210979</v>
      </c>
      <c r="L42" s="7">
        <v>1.2950421200927122</v>
      </c>
      <c r="M42" s="48">
        <v>1.4345120559309943</v>
      </c>
      <c r="N42" s="48">
        <v>1.7999180989456625</v>
      </c>
      <c r="O42" s="48">
        <v>1.3631656496944351</v>
      </c>
      <c r="P42" s="48">
        <v>1.1926503248130629</v>
      </c>
      <c r="Q42" s="48">
        <v>1.6066222344091132</v>
      </c>
      <c r="R42" s="48">
        <v>1.0636451721002529</v>
      </c>
      <c r="S42" s="48">
        <v>1.212770683582838</v>
      </c>
      <c r="T42" s="48">
        <v>1.650901559412737</v>
      </c>
      <c r="U42" s="48">
        <v>1.1159515328391518</v>
      </c>
    </row>
    <row r="43" spans="3:21" ht="16.5" thickBot="1" x14ac:dyDescent="0.3">
      <c r="C43" s="425" t="s">
        <v>219</v>
      </c>
      <c r="D43" s="8">
        <v>0.45288297344104567</v>
      </c>
      <c r="E43" s="8">
        <v>0.57831785422193449</v>
      </c>
      <c r="F43" s="8">
        <v>0.14917849192130186</v>
      </c>
      <c r="G43" s="8">
        <v>0.48365284169859157</v>
      </c>
      <c r="H43" s="8">
        <v>0.49200295332736571</v>
      </c>
      <c r="I43" s="47">
        <v>0.21713558343445655</v>
      </c>
      <c r="J43" s="8">
        <v>0.47631745434201239</v>
      </c>
      <c r="K43" s="47">
        <v>0.64315162976421292</v>
      </c>
      <c r="L43" s="8">
        <v>0.20037547821038212</v>
      </c>
      <c r="M43" s="47">
        <v>0.46601161440356814</v>
      </c>
      <c r="N43" s="47">
        <v>0.69939910395156157</v>
      </c>
      <c r="O43" s="47">
        <v>0.1023561435260745</v>
      </c>
      <c r="P43" s="47">
        <v>0.47258843981601051</v>
      </c>
      <c r="Q43" s="47">
        <v>0.67120762870454043</v>
      </c>
      <c r="R43" s="47">
        <v>0.14345620682296945</v>
      </c>
      <c r="S43" s="47">
        <v>0.43395267092087281</v>
      </c>
      <c r="T43" s="47">
        <v>0.64967618330218746</v>
      </c>
      <c r="U43" s="47">
        <v>0.15804203140360254</v>
      </c>
    </row>
    <row r="44" spans="3:21" ht="16.5" thickBot="1" x14ac:dyDescent="0.3">
      <c r="C44" s="424" t="s">
        <v>220</v>
      </c>
      <c r="D44" s="7">
        <v>27.375168037204393</v>
      </c>
      <c r="E44" s="7">
        <v>22.88220158047967</v>
      </c>
      <c r="F44" s="7">
        <v>28.955294350630862</v>
      </c>
      <c r="G44" s="7">
        <v>26.028690417484569</v>
      </c>
      <c r="H44" s="7">
        <v>21.737509983084788</v>
      </c>
      <c r="I44" s="48">
        <v>30.508448809495135</v>
      </c>
      <c r="J44" s="7">
        <v>23.791620464718171</v>
      </c>
      <c r="K44" s="48">
        <v>19.392761642343583</v>
      </c>
      <c r="L44" s="7">
        <v>24.648442861954756</v>
      </c>
      <c r="M44" s="48">
        <v>21.231693586984953</v>
      </c>
      <c r="N44" s="48">
        <v>19.503259344778346</v>
      </c>
      <c r="O44" s="48">
        <v>20.068187618764405</v>
      </c>
      <c r="P44" s="48">
        <v>21.84623574524009</v>
      </c>
      <c r="Q44" s="48">
        <v>18.862673987916583</v>
      </c>
      <c r="R44" s="48">
        <v>20.003888934381287</v>
      </c>
      <c r="S44" s="48">
        <v>21.800737617285986</v>
      </c>
      <c r="T44" s="48">
        <v>18.473835222512154</v>
      </c>
      <c r="U44" s="48">
        <v>19.721458920017454</v>
      </c>
    </row>
    <row r="45" spans="3:21" ht="16.5" thickBot="1" x14ac:dyDescent="0.3">
      <c r="C45" s="425" t="s">
        <v>221</v>
      </c>
      <c r="D45" s="8">
        <v>3.3294074190696397</v>
      </c>
      <c r="E45" s="8">
        <v>2.123402648303943</v>
      </c>
      <c r="F45" s="8">
        <v>6.599205835378215</v>
      </c>
      <c r="G45" s="8">
        <v>4.5476116679477325</v>
      </c>
      <c r="H45" s="8">
        <v>2.6599318097244637</v>
      </c>
      <c r="I45" s="47">
        <v>8.0952562167183864</v>
      </c>
      <c r="J45" s="8">
        <v>3.716205210252546</v>
      </c>
      <c r="K45" s="47">
        <v>1.6298537248635503</v>
      </c>
      <c r="L45" s="8">
        <v>7.1218914687359192</v>
      </c>
      <c r="M45" s="47">
        <v>1.0254026792761852</v>
      </c>
      <c r="N45" s="47">
        <v>0.41602860026715305</v>
      </c>
      <c r="O45" s="47">
        <v>0.93793233277853494</v>
      </c>
      <c r="P45" s="47">
        <v>2.6795039218785068</v>
      </c>
      <c r="Q45" s="47">
        <v>0.83223963702365489</v>
      </c>
      <c r="R45" s="47">
        <v>2.0758877300014276</v>
      </c>
      <c r="S45" s="47">
        <v>2.875980621342821</v>
      </c>
      <c r="T45" s="47">
        <v>0.85627254721909951</v>
      </c>
      <c r="U45" s="47">
        <v>1.6961362691016206</v>
      </c>
    </row>
    <row r="46" spans="3:21" ht="16.5" thickBot="1" x14ac:dyDescent="0.3">
      <c r="C46" s="426" t="s">
        <v>222</v>
      </c>
      <c r="D46" s="7">
        <v>14.96748253018621</v>
      </c>
      <c r="E46" s="7">
        <v>9.6826729772438789</v>
      </c>
      <c r="F46" s="7">
        <v>6.230744579681633</v>
      </c>
      <c r="G46" s="7">
        <v>12.55467717113155</v>
      </c>
      <c r="H46" s="7">
        <v>7.601191149692955</v>
      </c>
      <c r="I46" s="48">
        <v>5.8925824742834472</v>
      </c>
      <c r="J46" s="7">
        <v>12.013029452208748</v>
      </c>
      <c r="K46" s="48">
        <v>7.6755728350384684</v>
      </c>
      <c r="L46" s="7">
        <v>6.773858914360237</v>
      </c>
      <c r="M46" s="48">
        <v>12.47712563253924</v>
      </c>
      <c r="N46" s="48">
        <v>9.6356282811408871</v>
      </c>
      <c r="O46" s="48">
        <v>6.0925684612953619</v>
      </c>
      <c r="P46" s="48">
        <v>12.267669247980811</v>
      </c>
      <c r="Q46" s="48">
        <v>9.2941646790472863</v>
      </c>
      <c r="R46" s="48">
        <v>5.6632943838263943</v>
      </c>
      <c r="S46" s="48">
        <v>12.0106961428317</v>
      </c>
      <c r="T46" s="48">
        <v>9.0034217277973969</v>
      </c>
      <c r="U46" s="48">
        <v>5.7838169362085976</v>
      </c>
    </row>
    <row r="47" spans="3:21" ht="16.5" thickBot="1" x14ac:dyDescent="0.3">
      <c r="C47" s="425" t="s">
        <v>197</v>
      </c>
      <c r="D47" s="8">
        <v>2.8131547395574654</v>
      </c>
      <c r="E47" s="8">
        <v>3.2568126507244091</v>
      </c>
      <c r="F47" s="8">
        <v>8.5213182997438857</v>
      </c>
      <c r="G47" s="8">
        <v>2.4481353036043885</v>
      </c>
      <c r="H47" s="8">
        <v>3.0983295741570531</v>
      </c>
      <c r="I47" s="47">
        <v>7.7214389754906643</v>
      </c>
      <c r="J47" s="8">
        <v>1.8898054872832637</v>
      </c>
      <c r="K47" s="47">
        <v>2.1566775209350526</v>
      </c>
      <c r="L47" s="8">
        <v>3.3259595461029203</v>
      </c>
      <c r="M47" s="47">
        <v>2.6517476035190848</v>
      </c>
      <c r="N47" s="47">
        <v>3.186600688139368</v>
      </c>
      <c r="O47" s="47">
        <v>5.2035336125021461</v>
      </c>
      <c r="P47" s="47">
        <v>2.8519168545120497</v>
      </c>
      <c r="Q47" s="47">
        <v>4.0410150418571558</v>
      </c>
      <c r="R47" s="47">
        <v>7.325729948993267</v>
      </c>
      <c r="S47" s="47">
        <v>3.0025403181910706</v>
      </c>
      <c r="T47" s="47">
        <v>4.172281199554237</v>
      </c>
      <c r="U47" s="47">
        <v>8.385288950813754</v>
      </c>
    </row>
    <row r="48" spans="3:21" ht="16.5" thickBot="1" x14ac:dyDescent="0.3">
      <c r="C48" s="426" t="s">
        <v>223</v>
      </c>
      <c r="D48" s="7">
        <v>6.265123348391076</v>
      </c>
      <c r="E48" s="7">
        <v>7.8193133042074399</v>
      </c>
      <c r="F48" s="7">
        <v>7.6040256358271261</v>
      </c>
      <c r="G48" s="7">
        <v>6.4782662748009008</v>
      </c>
      <c r="H48" s="7">
        <v>8.3780574495103153</v>
      </c>
      <c r="I48" s="48">
        <v>8.7991711430026367</v>
      </c>
      <c r="J48" s="7">
        <v>6.1725803149736143</v>
      </c>
      <c r="K48" s="48">
        <v>7.9306575615065125</v>
      </c>
      <c r="L48" s="7">
        <v>7.4267329327556819</v>
      </c>
      <c r="M48" s="48">
        <v>5.0774176716504433</v>
      </c>
      <c r="N48" s="48">
        <v>6.265001775230937</v>
      </c>
      <c r="O48" s="48">
        <v>7.8341532121883617</v>
      </c>
      <c r="P48" s="48">
        <v>4.0471457208687234</v>
      </c>
      <c r="Q48" s="48">
        <v>4.6952546299884874</v>
      </c>
      <c r="R48" s="48">
        <v>4.9389768715601958</v>
      </c>
      <c r="S48" s="48">
        <v>3.9115205349203941</v>
      </c>
      <c r="T48" s="48">
        <v>4.4418597479414217</v>
      </c>
      <c r="U48" s="48">
        <v>3.8562167638934843</v>
      </c>
    </row>
    <row r="49" spans="3:21" ht="16.5" thickBot="1" x14ac:dyDescent="0.3">
      <c r="C49" s="427" t="s">
        <v>224</v>
      </c>
      <c r="D49" s="8">
        <v>67.782574996063957</v>
      </c>
      <c r="E49" s="8">
        <v>70.389261247686818</v>
      </c>
      <c r="F49" s="8">
        <v>64.662361646955119</v>
      </c>
      <c r="G49" s="8">
        <v>69.069445777612003</v>
      </c>
      <c r="H49" s="8">
        <v>72.067447553074899</v>
      </c>
      <c r="I49" s="47">
        <v>64.394453276837197</v>
      </c>
      <c r="J49" s="8">
        <v>71.181466774615359</v>
      </c>
      <c r="K49" s="47">
        <v>74.282808547036609</v>
      </c>
      <c r="L49" s="8">
        <v>70.118160924209619</v>
      </c>
      <c r="M49" s="47">
        <v>73.110279267474098</v>
      </c>
      <c r="N49" s="47">
        <v>74.329725202032876</v>
      </c>
      <c r="O49" s="47">
        <v>74.967508959939224</v>
      </c>
      <c r="P49" s="47">
        <v>73.003152474983978</v>
      </c>
      <c r="Q49" s="47">
        <v>74.389193553317938</v>
      </c>
      <c r="R49" s="47">
        <v>76.186509458700243</v>
      </c>
      <c r="S49" s="47">
        <v>73.311273613726868</v>
      </c>
      <c r="T49" s="47">
        <v>74.995999774485625</v>
      </c>
      <c r="U49" s="47">
        <v>75.167976295074567</v>
      </c>
    </row>
    <row r="50" spans="3:21" ht="16.5" thickBot="1" x14ac:dyDescent="0.3">
      <c r="C50" s="426" t="s">
        <v>225</v>
      </c>
      <c r="D50" s="7">
        <v>12.60215450945247</v>
      </c>
      <c r="E50" s="7">
        <v>14.361088351057321</v>
      </c>
      <c r="F50" s="7">
        <v>10.906046377356345</v>
      </c>
      <c r="G50" s="7">
        <v>13.392875243114801</v>
      </c>
      <c r="H50" s="7">
        <v>14.771446645221742</v>
      </c>
      <c r="I50" s="48">
        <v>11.919094101761294</v>
      </c>
      <c r="J50" s="7">
        <v>13.605433148042959</v>
      </c>
      <c r="K50" s="48">
        <v>15.011111535165448</v>
      </c>
      <c r="L50" s="7">
        <v>11.889127066528602</v>
      </c>
      <c r="M50" s="48">
        <v>12.911254281044648</v>
      </c>
      <c r="N50" s="48">
        <v>13.763214047644118</v>
      </c>
      <c r="O50" s="48">
        <v>13.010135769533226</v>
      </c>
      <c r="P50" s="48">
        <v>13.026575613651275</v>
      </c>
      <c r="Q50" s="48">
        <v>13.333169121013837</v>
      </c>
      <c r="R50" s="48">
        <v>12.283437187936439</v>
      </c>
      <c r="S50" s="48">
        <v>12.94055202366518</v>
      </c>
      <c r="T50" s="48">
        <v>13.25861321090453</v>
      </c>
      <c r="U50" s="48">
        <v>11.1352296906768</v>
      </c>
    </row>
    <row r="51" spans="3:21" ht="16.5" thickBot="1" x14ac:dyDescent="0.3">
      <c r="C51" s="428" t="s">
        <v>193</v>
      </c>
      <c r="D51" s="55">
        <v>8.3086071380993012</v>
      </c>
      <c r="E51" s="55">
        <v>8.6829410195634456</v>
      </c>
      <c r="F51" s="55">
        <v>7.5479379897583128</v>
      </c>
      <c r="G51" s="55">
        <v>8.7670809296627397</v>
      </c>
      <c r="H51" s="55">
        <v>9.5841843040656354</v>
      </c>
      <c r="I51" s="56">
        <v>7.6982299415665336</v>
      </c>
      <c r="J51" s="55">
        <v>9.3264791561342086</v>
      </c>
      <c r="K51" s="56">
        <v>9.9739009213561065</v>
      </c>
      <c r="L51" s="55">
        <v>8.2423604072462027</v>
      </c>
      <c r="M51" s="56">
        <v>9.7236772720579996</v>
      </c>
      <c r="N51" s="56">
        <v>10.374652342254752</v>
      </c>
      <c r="O51" s="56">
        <v>9.745459324626438</v>
      </c>
      <c r="P51" s="56">
        <v>9.7824210009731836</v>
      </c>
      <c r="Q51" s="56">
        <v>10.039669613183003</v>
      </c>
      <c r="R51" s="56">
        <v>10.183544151528945</v>
      </c>
      <c r="S51" s="56">
        <v>9.7469687025499319</v>
      </c>
      <c r="T51" s="56">
        <v>9.6608956501824785</v>
      </c>
      <c r="U51" s="56">
        <v>9.590009063205974</v>
      </c>
    </row>
    <row r="52" spans="3:21" ht="16.5" thickBot="1" x14ac:dyDescent="0.3">
      <c r="C52" s="426" t="s">
        <v>195</v>
      </c>
      <c r="D52" s="7">
        <v>7.4395974373569507</v>
      </c>
      <c r="E52" s="7">
        <v>5.9338504213136405</v>
      </c>
      <c r="F52" s="7">
        <v>4.5606866776768937</v>
      </c>
      <c r="G52" s="7">
        <v>7.862643765330934</v>
      </c>
      <c r="H52" s="7">
        <v>6.3288514316833355</v>
      </c>
      <c r="I52" s="48">
        <v>5.1147497931551262</v>
      </c>
      <c r="J52" s="7">
        <v>8.0798812082045863</v>
      </c>
      <c r="K52" s="48">
        <v>6.781669217373179</v>
      </c>
      <c r="L52" s="7">
        <v>5.7193960503799097</v>
      </c>
      <c r="M52" s="48">
        <v>8.0296548484433554</v>
      </c>
      <c r="N52" s="48">
        <v>6.0905561753764372</v>
      </c>
      <c r="O52" s="48">
        <v>5.7042879755436919</v>
      </c>
      <c r="P52" s="48">
        <v>7.9288156176438971</v>
      </c>
      <c r="Q52" s="48">
        <v>6.2024413988268412</v>
      </c>
      <c r="R52" s="48">
        <v>5.3950682935172347</v>
      </c>
      <c r="S52" s="48">
        <v>8.0024742460062459</v>
      </c>
      <c r="T52" s="48">
        <v>6.287059723548043</v>
      </c>
      <c r="U52" s="48">
        <v>5.4570264905664709</v>
      </c>
    </row>
    <row r="53" spans="3:21" ht="16.5" thickBot="1" x14ac:dyDescent="0.3">
      <c r="C53" s="425" t="s">
        <v>203</v>
      </c>
      <c r="D53" s="8">
        <v>16.284318949752326</v>
      </c>
      <c r="E53" s="8">
        <v>24.416931246563369</v>
      </c>
      <c r="F53" s="8">
        <v>26.645951709609555</v>
      </c>
      <c r="G53" s="8">
        <v>15.927204409882222</v>
      </c>
      <c r="H53" s="8">
        <v>23.820757185836413</v>
      </c>
      <c r="I53" s="47">
        <v>24.804546970160239</v>
      </c>
      <c r="J53" s="8">
        <v>16.425732806138431</v>
      </c>
      <c r="K53" s="47">
        <v>24.271616890089327</v>
      </c>
      <c r="L53" s="8">
        <v>26.91930412825489</v>
      </c>
      <c r="M53" s="47">
        <v>17.438229521190905</v>
      </c>
      <c r="N53" s="47">
        <v>24.975253623692691</v>
      </c>
      <c r="O53" s="47">
        <v>28.385282002961194</v>
      </c>
      <c r="P53" s="47">
        <v>17.390765494123407</v>
      </c>
      <c r="Q53" s="47">
        <v>25.233789519993383</v>
      </c>
      <c r="R53" s="47">
        <v>29.063151700499461</v>
      </c>
      <c r="S53" s="47">
        <v>17.400440229528456</v>
      </c>
      <c r="T53" s="47">
        <v>25.851829208139709</v>
      </c>
      <c r="U53" s="47">
        <v>29.668770827612878</v>
      </c>
    </row>
    <row r="54" spans="3:21" ht="16.5" thickBot="1" x14ac:dyDescent="0.3">
      <c r="C54" s="426" t="s">
        <v>226</v>
      </c>
      <c r="D54" s="7">
        <v>2.9978442794685791</v>
      </c>
      <c r="E54" s="7">
        <v>2.5546450501099027</v>
      </c>
      <c r="F54" s="7">
        <v>3.3944152622513575</v>
      </c>
      <c r="G54" s="7">
        <v>3.3721120232012702</v>
      </c>
      <c r="H54" s="7">
        <v>3.0273790283242703</v>
      </c>
      <c r="I54" s="48">
        <v>4.1340533771226884</v>
      </c>
      <c r="J54" s="7">
        <v>3.8457918722376907</v>
      </c>
      <c r="K54" s="48">
        <v>3.5010738184579089</v>
      </c>
      <c r="L54" s="7">
        <v>5.1067819519170969</v>
      </c>
      <c r="M54" s="48">
        <v>4.1657641155004708</v>
      </c>
      <c r="N54" s="48">
        <v>3.994044119746317</v>
      </c>
      <c r="O54" s="48">
        <v>3.8884691481129279</v>
      </c>
      <c r="P54" s="48">
        <v>4.5359373830298679</v>
      </c>
      <c r="Q54" s="48">
        <v>4.3166738154723419</v>
      </c>
      <c r="R54" s="48">
        <v>4.0072090692370175</v>
      </c>
      <c r="S54" s="48">
        <v>4.5030868295482316</v>
      </c>
      <c r="T54" s="48">
        <v>4.3391087228687555</v>
      </c>
      <c r="U54" s="48">
        <v>4.314315395562466</v>
      </c>
    </row>
    <row r="55" spans="3:21" ht="16.5" thickBot="1" x14ac:dyDescent="0.3">
      <c r="C55" s="24" t="s">
        <v>227</v>
      </c>
      <c r="D55" s="8">
        <v>20.150052681934326</v>
      </c>
      <c r="E55" s="8">
        <v>14.439805159079135</v>
      </c>
      <c r="F55" s="8">
        <v>11.607323630302659</v>
      </c>
      <c r="G55" s="8">
        <v>19.747529406420043</v>
      </c>
      <c r="H55" s="8">
        <v>14.534828957943503</v>
      </c>
      <c r="I55" s="47">
        <v>10.723779093071315</v>
      </c>
      <c r="J55" s="8">
        <v>19.898148583857484</v>
      </c>
      <c r="K55" s="47">
        <v>14.743436164594641</v>
      </c>
      <c r="L55" s="8">
        <v>12.241191319882915</v>
      </c>
      <c r="M55" s="47">
        <v>20.841699229236717</v>
      </c>
      <c r="N55" s="47">
        <v>15.132004893318559</v>
      </c>
      <c r="O55" s="47">
        <v>14.233874739161742</v>
      </c>
      <c r="P55" s="47">
        <v>20.338637365562349</v>
      </c>
      <c r="Q55" s="47">
        <v>15.263450084828534</v>
      </c>
      <c r="R55" s="47">
        <v>15.254099055981143</v>
      </c>
      <c r="S55" s="47">
        <v>20.717751582428825</v>
      </c>
      <c r="T55" s="47">
        <v>15.598493258842105</v>
      </c>
      <c r="U55" s="47">
        <v>15.002624827449978</v>
      </c>
    </row>
    <row r="56" spans="3:21" x14ac:dyDescent="0.25">
      <c r="C56" s="49" t="s">
        <v>228</v>
      </c>
    </row>
    <row r="57" spans="3:21" x14ac:dyDescent="0.25">
      <c r="C57" s="429" t="s">
        <v>226</v>
      </c>
      <c r="D57" s="394">
        <v>2.9978442794685791</v>
      </c>
      <c r="E57" s="394">
        <v>2.5546450501099027</v>
      </c>
      <c r="F57" s="394">
        <v>3.3944152622513575</v>
      </c>
      <c r="G57" s="394">
        <v>3.3721120232012702</v>
      </c>
      <c r="H57" s="394">
        <v>3.0273790283242703</v>
      </c>
      <c r="I57" s="394">
        <v>4.1340533771226884</v>
      </c>
      <c r="J57" s="394">
        <v>3.8457918722376907</v>
      </c>
      <c r="K57" s="394">
        <v>3.5010738184579089</v>
      </c>
      <c r="L57" s="394">
        <v>5.1067819519170969</v>
      </c>
      <c r="M57" s="394">
        <v>4.1657641155004708</v>
      </c>
      <c r="N57" s="394">
        <v>3.994044119746317</v>
      </c>
      <c r="O57" s="394">
        <v>3.8884691481129279</v>
      </c>
      <c r="P57" s="394">
        <v>4.5359373830298679</v>
      </c>
      <c r="Q57" s="394">
        <v>4.3166738154723419</v>
      </c>
      <c r="R57" s="394">
        <v>4.0072090692370175</v>
      </c>
      <c r="S57" s="394">
        <v>4.5030868295482316</v>
      </c>
      <c r="T57" s="394">
        <v>4.3391087228687555</v>
      </c>
      <c r="U57" s="394">
        <v>4.314315395562466</v>
      </c>
    </row>
    <row r="58" spans="3:21" ht="18.75" x14ac:dyDescent="0.3">
      <c r="C58" s="723" t="s">
        <v>127</v>
      </c>
      <c r="D58" s="723"/>
      <c r="E58" s="723"/>
      <c r="F58" s="723"/>
      <c r="G58" s="723"/>
      <c r="H58" s="723"/>
      <c r="I58" s="724"/>
      <c r="J58" s="724"/>
      <c r="K58" s="724"/>
      <c r="L58" s="724"/>
      <c r="M58" s="724"/>
    </row>
    <row r="63" spans="3:21" ht="15" customHeight="1" x14ac:dyDescent="0.25"/>
    <row r="92" ht="15" customHeight="1" x14ac:dyDescent="0.25"/>
  </sheetData>
  <mergeCells count="13">
    <mergeCell ref="S17:U17"/>
    <mergeCell ref="S38:U38"/>
    <mergeCell ref="C58:M58"/>
    <mergeCell ref="D38:F38"/>
    <mergeCell ref="G38:I38"/>
    <mergeCell ref="J38:L38"/>
    <mergeCell ref="M38:O38"/>
    <mergeCell ref="P38:R38"/>
    <mergeCell ref="D17:F17"/>
    <mergeCell ref="G17:I17"/>
    <mergeCell ref="J17:L17"/>
    <mergeCell ref="M17:O17"/>
    <mergeCell ref="P17:R17"/>
  </mergeCells>
  <phoneticPr fontId="1" type="noConversion"/>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2D136-5F22-47AE-BD0A-6B929F0631E2}">
  <sheetPr>
    <tabColor theme="4"/>
  </sheetPr>
  <dimension ref="A1:F31"/>
  <sheetViews>
    <sheetView showGridLines="0" workbookViewId="0">
      <selection activeCell="A2" sqref="A2"/>
    </sheetView>
  </sheetViews>
  <sheetFormatPr defaultRowHeight="15" x14ac:dyDescent="0.25"/>
  <cols>
    <col min="2" max="2" width="9.5703125" bestFit="1" customWidth="1"/>
    <col min="3" max="3" width="24.42578125" customWidth="1"/>
    <col min="4" max="4" width="24.140625" customWidth="1"/>
    <col min="5" max="5" width="23.28515625" customWidth="1"/>
  </cols>
  <sheetData>
    <row r="1" spans="1:1" x14ac:dyDescent="0.25">
      <c r="A1" s="10" t="s">
        <v>229</v>
      </c>
    </row>
    <row r="2" spans="1:1" x14ac:dyDescent="0.25">
      <c r="A2" s="10"/>
    </row>
    <row r="3" spans="1:1" x14ac:dyDescent="0.25">
      <c r="A3" s="10" t="s">
        <v>48</v>
      </c>
    </row>
    <row r="4" spans="1:1" x14ac:dyDescent="0.25">
      <c r="A4" s="10" t="s">
        <v>49</v>
      </c>
    </row>
    <row r="5" spans="1:1" x14ac:dyDescent="0.25">
      <c r="A5" s="10" t="s">
        <v>230</v>
      </c>
    </row>
    <row r="6" spans="1:1" x14ac:dyDescent="0.25">
      <c r="A6" s="10" t="s">
        <v>231</v>
      </c>
    </row>
    <row r="7" spans="1:1" x14ac:dyDescent="0.25">
      <c r="A7" s="10"/>
    </row>
    <row r="8" spans="1:1" x14ac:dyDescent="0.25">
      <c r="A8" s="10" t="s">
        <v>2744</v>
      </c>
    </row>
    <row r="9" spans="1:1" x14ac:dyDescent="0.25">
      <c r="A9" s="10" t="s">
        <v>2667</v>
      </c>
    </row>
    <row r="10" spans="1:1" x14ac:dyDescent="0.25">
      <c r="A10" s="10" t="s">
        <v>233</v>
      </c>
    </row>
    <row r="11" spans="1:1" x14ac:dyDescent="0.25">
      <c r="A11" s="10" t="s">
        <v>234</v>
      </c>
    </row>
    <row r="12" spans="1:1" x14ac:dyDescent="0.25">
      <c r="A12" s="10" t="s">
        <v>2668</v>
      </c>
    </row>
    <row r="13" spans="1:1" x14ac:dyDescent="0.25">
      <c r="A13" s="10" t="s">
        <v>236</v>
      </c>
    </row>
    <row r="14" spans="1:1" x14ac:dyDescent="0.25">
      <c r="A14" s="10" t="s">
        <v>237</v>
      </c>
    </row>
    <row r="16" spans="1:1" x14ac:dyDescent="0.25">
      <c r="A16" s="10" t="s">
        <v>113</v>
      </c>
    </row>
    <row r="17" spans="1:6" x14ac:dyDescent="0.25">
      <c r="A17" s="10" t="s">
        <v>238</v>
      </c>
    </row>
    <row r="18" spans="1:6" x14ac:dyDescent="0.25">
      <c r="A18" t="s">
        <v>140</v>
      </c>
    </row>
    <row r="19" spans="1:6" x14ac:dyDescent="0.25">
      <c r="B19" s="6"/>
      <c r="C19" s="6"/>
      <c r="D19" s="6"/>
    </row>
    <row r="20" spans="1:6" x14ac:dyDescent="0.25">
      <c r="B20" s="6"/>
      <c r="C20" s="14" t="s">
        <v>239</v>
      </c>
      <c r="D20" s="14" t="s">
        <v>240</v>
      </c>
      <c r="E20" s="15" t="s">
        <v>241</v>
      </c>
    </row>
    <row r="21" spans="1:6" x14ac:dyDescent="0.25">
      <c r="B21">
        <v>2010</v>
      </c>
      <c r="C21" s="36">
        <v>2833.452868378924</v>
      </c>
      <c r="D21" s="36">
        <v>555.75058757220438</v>
      </c>
      <c r="E21" s="36">
        <v>2286.7373907243855</v>
      </c>
      <c r="F21" s="13"/>
    </row>
    <row r="22" spans="1:6" x14ac:dyDescent="0.25">
      <c r="B22">
        <v>2011</v>
      </c>
      <c r="C22" s="36">
        <v>2498.213214166738</v>
      </c>
      <c r="D22" s="36">
        <v>506.30335425186439</v>
      </c>
      <c r="E22" s="36">
        <v>2000.6153216938153</v>
      </c>
      <c r="F22" s="13"/>
    </row>
    <row r="23" spans="1:6" x14ac:dyDescent="0.25">
      <c r="B23">
        <v>2012</v>
      </c>
      <c r="C23" s="36">
        <v>2279.0585791737667</v>
      </c>
      <c r="D23" s="36">
        <v>473.10892642999596</v>
      </c>
      <c r="E23" s="36">
        <v>1813.0445865508357</v>
      </c>
      <c r="F23" s="13"/>
    </row>
    <row r="24" spans="1:6" x14ac:dyDescent="0.25">
      <c r="B24">
        <v>2013</v>
      </c>
      <c r="C24" s="36">
        <v>2653.6897785052224</v>
      </c>
      <c r="D24" s="36">
        <v>530.48917322278476</v>
      </c>
      <c r="E24" s="36">
        <v>2131.2454954254949</v>
      </c>
      <c r="F24" s="13"/>
    </row>
    <row r="25" spans="1:6" x14ac:dyDescent="0.25">
      <c r="B25">
        <v>2014</v>
      </c>
      <c r="C25" s="36">
        <v>2553.1157706629906</v>
      </c>
      <c r="D25" s="36">
        <v>520.89323070236912</v>
      </c>
      <c r="E25" s="36">
        <v>2039.7836888464522</v>
      </c>
      <c r="F25" s="13"/>
    </row>
    <row r="26" spans="1:6" x14ac:dyDescent="0.25">
      <c r="B26">
        <v>2015</v>
      </c>
      <c r="C26" s="36">
        <v>2290.1431038758387</v>
      </c>
      <c r="D26" s="36">
        <v>470.33468739325855</v>
      </c>
      <c r="E26" s="36">
        <v>1826.3740320886811</v>
      </c>
      <c r="F26" s="13"/>
    </row>
    <row r="27" spans="1:6" x14ac:dyDescent="0.25">
      <c r="B27">
        <v>2016</v>
      </c>
      <c r="C27" s="36">
        <v>1742.7311887313924</v>
      </c>
      <c r="D27" s="36">
        <v>387.47232206236731</v>
      </c>
      <c r="E27" s="36">
        <v>1357.755915033239</v>
      </c>
      <c r="F27" s="13"/>
    </row>
    <row r="28" spans="1:6" x14ac:dyDescent="0.25">
      <c r="B28">
        <v>2017</v>
      </c>
      <c r="C28" s="36">
        <v>2396.436842051432</v>
      </c>
      <c r="D28" s="36">
        <v>488.86336551517957</v>
      </c>
      <c r="E28" s="36">
        <v>1904.9891374269635</v>
      </c>
    </row>
    <row r="29" spans="1:6" x14ac:dyDescent="0.25">
      <c r="B29">
        <v>2018</v>
      </c>
      <c r="C29" s="36">
        <v>1563.6743743009331</v>
      </c>
      <c r="D29" s="36">
        <v>317.91964940415636</v>
      </c>
      <c r="E29" s="36">
        <v>1244.103338608988</v>
      </c>
    </row>
    <row r="30" spans="1:6" x14ac:dyDescent="0.25">
      <c r="B30">
        <v>2019</v>
      </c>
      <c r="C30" s="36">
        <v>2195.2273711174694</v>
      </c>
      <c r="D30" s="36">
        <v>428.16782615458698</v>
      </c>
      <c r="E30" s="36">
        <v>1766.897929828426</v>
      </c>
    </row>
    <row r="31" spans="1:6" x14ac:dyDescent="0.25">
      <c r="B31">
        <v>2020</v>
      </c>
      <c r="C31" s="36">
        <v>2431.2454268429196</v>
      </c>
      <c r="D31" s="36">
        <v>471.72332843379996</v>
      </c>
      <c r="E31" s="36">
        <v>1959.52209840912</v>
      </c>
    </row>
  </sheetData>
  <pageMargins left="0.511811024" right="0.511811024" top="0.78740157499999996" bottom="0.78740157499999996" header="0.31496062000000002" footer="0.31496062000000002"/>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E947A-7C53-4B64-843B-71395FA459F4}">
  <sheetPr>
    <tabColor theme="4"/>
  </sheetPr>
  <dimension ref="A1:C29"/>
  <sheetViews>
    <sheetView showGridLines="0" workbookViewId="0"/>
  </sheetViews>
  <sheetFormatPr defaultRowHeight="15" x14ac:dyDescent="0.25"/>
  <cols>
    <col min="3" max="3" width="23.28515625" customWidth="1"/>
  </cols>
  <sheetData>
    <row r="1" spans="1:2" x14ac:dyDescent="0.25">
      <c r="A1" t="s">
        <v>242</v>
      </c>
    </row>
    <row r="3" spans="1:2" x14ac:dyDescent="0.25">
      <c r="A3" t="s">
        <v>243</v>
      </c>
    </row>
    <row r="5" spans="1:2" x14ac:dyDescent="0.25">
      <c r="A5" t="s">
        <v>244</v>
      </c>
    </row>
    <row r="6" spans="1:2" x14ac:dyDescent="0.25">
      <c r="A6" s="10" t="s">
        <v>230</v>
      </c>
    </row>
    <row r="7" spans="1:2" x14ac:dyDescent="0.25">
      <c r="A7" s="10" t="s">
        <v>231</v>
      </c>
    </row>
    <row r="9" spans="1:2" x14ac:dyDescent="0.25">
      <c r="A9" t="s">
        <v>79</v>
      </c>
    </row>
    <row r="11" spans="1:2" x14ac:dyDescent="0.25">
      <c r="A11" t="s">
        <v>245</v>
      </c>
    </row>
    <row r="13" spans="1:2" x14ac:dyDescent="0.25">
      <c r="A13" t="s">
        <v>246</v>
      </c>
    </row>
    <row r="15" spans="1:2" x14ac:dyDescent="0.25">
      <c r="A15" t="s">
        <v>247</v>
      </c>
    </row>
    <row r="16" spans="1:2" x14ac:dyDescent="0.25">
      <c r="A16" t="s">
        <v>140</v>
      </c>
      <c r="B16" s="6"/>
    </row>
    <row r="19" spans="2:3" x14ac:dyDescent="0.25">
      <c r="C19" s="14" t="s">
        <v>241</v>
      </c>
    </row>
    <row r="20" spans="2:3" x14ac:dyDescent="0.25">
      <c r="B20">
        <v>2011</v>
      </c>
      <c r="C20" s="16">
        <v>-12.512239935864844</v>
      </c>
    </row>
    <row r="21" spans="2:3" x14ac:dyDescent="0.25">
      <c r="B21">
        <v>2012</v>
      </c>
      <c r="C21" s="16">
        <v>-9.37565223604172</v>
      </c>
    </row>
    <row r="22" spans="2:3" x14ac:dyDescent="0.25">
      <c r="B22">
        <v>2013</v>
      </c>
      <c r="C22" s="16">
        <v>17.550638921683117</v>
      </c>
    </row>
    <row r="23" spans="2:3" x14ac:dyDescent="0.25">
      <c r="B23">
        <v>2014</v>
      </c>
      <c r="C23" s="16">
        <v>-4.2914721356763668</v>
      </c>
    </row>
    <row r="24" spans="2:3" x14ac:dyDescent="0.25">
      <c r="B24">
        <v>2015</v>
      </c>
      <c r="C24" s="16">
        <v>-10.462367060031708</v>
      </c>
    </row>
    <row r="25" spans="2:3" x14ac:dyDescent="0.25">
      <c r="B25">
        <v>2016</v>
      </c>
      <c r="C25" s="16">
        <v>-25.658386990945115</v>
      </c>
    </row>
    <row r="26" spans="2:3" x14ac:dyDescent="0.25">
      <c r="B26">
        <v>2017</v>
      </c>
      <c r="C26" s="16">
        <v>40.304241457149324</v>
      </c>
    </row>
    <row r="27" spans="2:3" x14ac:dyDescent="0.25">
      <c r="B27">
        <v>2018</v>
      </c>
      <c r="C27" s="16">
        <v>-34.692365737613748</v>
      </c>
    </row>
    <row r="28" spans="2:3" x14ac:dyDescent="0.25">
      <c r="B28">
        <v>2019</v>
      </c>
      <c r="C28" s="16">
        <v>42.021797948389583</v>
      </c>
    </row>
    <row r="29" spans="2:3" x14ac:dyDescent="0.25">
      <c r="B29">
        <v>2020</v>
      </c>
      <c r="C29" s="16">
        <v>10.901827735991443</v>
      </c>
    </row>
  </sheetData>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EA75C-4812-432C-BB38-15E2A8B84AEE}">
  <sheetPr>
    <tabColor theme="9" tint="-0.249977111117893"/>
  </sheetPr>
  <dimension ref="A1:Q86"/>
  <sheetViews>
    <sheetView showGridLines="0" zoomScale="90" zoomScaleNormal="90" workbookViewId="0"/>
  </sheetViews>
  <sheetFormatPr defaultRowHeight="15" x14ac:dyDescent="0.25"/>
  <cols>
    <col min="2" max="2" width="12.5703125" customWidth="1"/>
    <col min="3" max="3" width="27.42578125" bestFit="1" customWidth="1"/>
    <col min="4" max="4" width="18.7109375" customWidth="1"/>
    <col min="5" max="5" width="23.5703125" customWidth="1"/>
    <col min="6" max="6" width="17.7109375" customWidth="1"/>
    <col min="7" max="13" width="12.5703125" customWidth="1"/>
    <col min="16" max="16" width="11.85546875" customWidth="1"/>
  </cols>
  <sheetData>
    <row r="1" spans="1:1" x14ac:dyDescent="0.25">
      <c r="A1" t="s">
        <v>248</v>
      </c>
    </row>
    <row r="3" spans="1:1" x14ac:dyDescent="0.25">
      <c r="A3" t="s">
        <v>48</v>
      </c>
    </row>
    <row r="4" spans="1:1" x14ac:dyDescent="0.25">
      <c r="A4" t="s">
        <v>249</v>
      </c>
    </row>
    <row r="5" spans="1:1" x14ac:dyDescent="0.25">
      <c r="A5" t="s">
        <v>250</v>
      </c>
    </row>
    <row r="6" spans="1:1" x14ac:dyDescent="0.25">
      <c r="A6" t="s">
        <v>251</v>
      </c>
    </row>
    <row r="7" spans="1:1" x14ac:dyDescent="0.25">
      <c r="A7" t="s">
        <v>252</v>
      </c>
    </row>
    <row r="8" spans="1:1" x14ac:dyDescent="0.25">
      <c r="A8" t="s">
        <v>253</v>
      </c>
    </row>
    <row r="9" spans="1:1" x14ac:dyDescent="0.25">
      <c r="A9" t="s">
        <v>254</v>
      </c>
    </row>
    <row r="10" spans="1:1" x14ac:dyDescent="0.25">
      <c r="A10" t="s">
        <v>255</v>
      </c>
    </row>
    <row r="11" spans="1:1" x14ac:dyDescent="0.25">
      <c r="A11" t="s">
        <v>256</v>
      </c>
    </row>
    <row r="12" spans="1:1" x14ac:dyDescent="0.25">
      <c r="A12" t="s">
        <v>257</v>
      </c>
    </row>
    <row r="13" spans="1:1" x14ac:dyDescent="0.25">
      <c r="A13" t="s">
        <v>258</v>
      </c>
    </row>
    <row r="14" spans="1:1" x14ac:dyDescent="0.25">
      <c r="A14" t="s">
        <v>259</v>
      </c>
    </row>
    <row r="15" spans="1:1" x14ac:dyDescent="0.25">
      <c r="A15" t="s">
        <v>260</v>
      </c>
    </row>
    <row r="16" spans="1:1" x14ac:dyDescent="0.25">
      <c r="A16" t="s">
        <v>261</v>
      </c>
    </row>
    <row r="17" spans="1:1" x14ac:dyDescent="0.25">
      <c r="A17" t="s">
        <v>262</v>
      </c>
    </row>
    <row r="18" spans="1:1" x14ac:dyDescent="0.25">
      <c r="A18" t="s">
        <v>263</v>
      </c>
    </row>
    <row r="20" spans="1:1" x14ac:dyDescent="0.25">
      <c r="A20" t="s">
        <v>52</v>
      </c>
    </row>
    <row r="21" spans="1:1" x14ac:dyDescent="0.25">
      <c r="A21" t="s">
        <v>264</v>
      </c>
    </row>
    <row r="22" spans="1:1" x14ac:dyDescent="0.25">
      <c r="A22" t="s">
        <v>265</v>
      </c>
    </row>
    <row r="23" spans="1:1" x14ac:dyDescent="0.25">
      <c r="A23" s="10" t="s">
        <v>266</v>
      </c>
    </row>
    <row r="24" spans="1:1" x14ac:dyDescent="0.25">
      <c r="A24" s="10" t="s">
        <v>267</v>
      </c>
    </row>
    <row r="25" spans="1:1" x14ac:dyDescent="0.25">
      <c r="A25" s="10" t="s">
        <v>268</v>
      </c>
    </row>
    <row r="26" spans="1:1" x14ac:dyDescent="0.25">
      <c r="A26" s="10" t="s">
        <v>269</v>
      </c>
    </row>
    <row r="27" spans="1:1" x14ac:dyDescent="0.25">
      <c r="A27" s="10" t="s">
        <v>270</v>
      </c>
    </row>
    <row r="28" spans="1:1" x14ac:dyDescent="0.25">
      <c r="A28" s="10" t="s">
        <v>271</v>
      </c>
    </row>
    <row r="29" spans="1:1" x14ac:dyDescent="0.25">
      <c r="A29" s="10" t="s">
        <v>272</v>
      </c>
    </row>
    <row r="30" spans="1:1" x14ac:dyDescent="0.25">
      <c r="A30" s="10"/>
    </row>
    <row r="31" spans="1:1" x14ac:dyDescent="0.25">
      <c r="A31" t="s">
        <v>246</v>
      </c>
    </row>
    <row r="33" spans="1:6" x14ac:dyDescent="0.25">
      <c r="A33" t="s">
        <v>273</v>
      </c>
    </row>
    <row r="34" spans="1:6" x14ac:dyDescent="0.25">
      <c r="A34" t="s">
        <v>140</v>
      </c>
    </row>
    <row r="37" spans="1:6" x14ac:dyDescent="0.25">
      <c r="C37" t="s">
        <v>2670</v>
      </c>
      <c r="D37" t="s">
        <v>2671</v>
      </c>
      <c r="E37" t="s">
        <v>2672</v>
      </c>
      <c r="F37" t="s">
        <v>2673</v>
      </c>
    </row>
    <row r="38" spans="1:6" x14ac:dyDescent="0.25">
      <c r="B38" t="s">
        <v>274</v>
      </c>
      <c r="C38" s="16">
        <f>((B65/B54)-1)*100</f>
        <v>10.929337365960956</v>
      </c>
      <c r="D38" s="16">
        <f>((C65/C54)-1)*100</f>
        <v>-45.326926300787044</v>
      </c>
      <c r="E38" s="16">
        <f>((B65/B64)-1)*100</f>
        <v>8.9423942394239333</v>
      </c>
      <c r="F38" s="16">
        <f>((C65/C64)-1)*100</f>
        <v>-21.415033904137925</v>
      </c>
    </row>
    <row r="39" spans="1:6" x14ac:dyDescent="0.25">
      <c r="B39" t="s">
        <v>275</v>
      </c>
      <c r="C39" s="16">
        <f>((D65/D54)-1)*100</f>
        <v>5.4031810045060746</v>
      </c>
      <c r="D39" s="16">
        <f>((E65/E54)-1)*100</f>
        <v>-14.908924958840641</v>
      </c>
      <c r="E39" s="16">
        <f>((D65/D64)-1)*100</f>
        <v>49.992679998828791</v>
      </c>
      <c r="F39" s="16">
        <f>((E65/E64)-1)*100</f>
        <v>43.33266786740846</v>
      </c>
    </row>
    <row r="40" spans="1:6" x14ac:dyDescent="0.25">
      <c r="B40" t="s">
        <v>276</v>
      </c>
      <c r="C40" s="16">
        <f>((F65/F54)-1)*100</f>
        <v>3.3889718430034188</v>
      </c>
      <c r="D40" s="16">
        <f>((G65/G54)-1)*100</f>
        <v>-28.859403692232</v>
      </c>
      <c r="E40" s="16">
        <f>((F65/F64)-1)*100</f>
        <v>-31.672804807133168</v>
      </c>
      <c r="F40" s="16">
        <f>((G65/G64)-1)*100</f>
        <v>-40.906582636453813</v>
      </c>
    </row>
    <row r="41" spans="1:6" x14ac:dyDescent="0.25">
      <c r="B41" t="s">
        <v>277</v>
      </c>
      <c r="C41" s="16">
        <f>((H65/H54)-1)*100</f>
        <v>-31.526613127537928</v>
      </c>
      <c r="D41" s="16">
        <f>((I65/I54)-1)*100</f>
        <v>-66.595939105038866</v>
      </c>
      <c r="E41" s="16">
        <f>((H65/H64)-1)*100</f>
        <v>-0.35375284144194552</v>
      </c>
      <c r="F41" s="16">
        <f>((I65/I64)-1)*100</f>
        <v>-18.686081098379226</v>
      </c>
    </row>
    <row r="42" spans="1:6" x14ac:dyDescent="0.25">
      <c r="B42" t="s">
        <v>278</v>
      </c>
      <c r="C42" s="16">
        <f>((J65/J54)-1)*100</f>
        <v>-72.171790011537823</v>
      </c>
      <c r="D42" s="16">
        <f>((K65/K54)-1)*100</f>
        <v>-74.165304731320319</v>
      </c>
      <c r="E42" s="16">
        <f>((J65/J64)-1)*100</f>
        <v>-1.0048520206980438</v>
      </c>
      <c r="F42" s="16">
        <f>((K65/K64)-1)*100</f>
        <v>-18.663714179575241</v>
      </c>
    </row>
    <row r="43" spans="1:6" x14ac:dyDescent="0.25">
      <c r="B43" t="s">
        <v>279</v>
      </c>
      <c r="C43" s="16">
        <f>((L65/L54)-1)*100</f>
        <v>-1.1925916256170788</v>
      </c>
      <c r="D43" s="16">
        <f>((M65/M54)-1)*100</f>
        <v>13.47238495347678</v>
      </c>
      <c r="E43" s="16">
        <f>((L65/L64)-1)*100</f>
        <v>-17.992252124364015</v>
      </c>
      <c r="F43" s="16">
        <f>((M65/M64)-1)*100</f>
        <v>-27.642154575757637</v>
      </c>
    </row>
    <row r="44" spans="1:6" x14ac:dyDescent="0.25">
      <c r="C44" s="16"/>
      <c r="D44" s="16"/>
      <c r="E44" s="16"/>
      <c r="F44" s="16"/>
    </row>
    <row r="45" spans="1:6" x14ac:dyDescent="0.25">
      <c r="D45" s="16"/>
    </row>
    <row r="46" spans="1:6" x14ac:dyDescent="0.25">
      <c r="B46" t="s">
        <v>280</v>
      </c>
      <c r="D46" s="16"/>
    </row>
    <row r="47" spans="1:6" x14ac:dyDescent="0.25">
      <c r="D47" s="16"/>
    </row>
    <row r="48" spans="1:6" x14ac:dyDescent="0.25">
      <c r="D48" s="16"/>
    </row>
    <row r="49" spans="1:13" x14ac:dyDescent="0.25">
      <c r="D49" s="16"/>
    </row>
    <row r="50" spans="1:13" x14ac:dyDescent="0.25">
      <c r="D50" s="16"/>
    </row>
    <row r="51" spans="1:13" x14ac:dyDescent="0.25">
      <c r="A51" t="s">
        <v>281</v>
      </c>
      <c r="D51" s="16"/>
    </row>
    <row r="52" spans="1:13" x14ac:dyDescent="0.25">
      <c r="B52" t="s">
        <v>274</v>
      </c>
      <c r="D52" t="s">
        <v>275</v>
      </c>
      <c r="F52" t="s">
        <v>276</v>
      </c>
      <c r="H52" t="s">
        <v>277</v>
      </c>
      <c r="J52" t="s">
        <v>278</v>
      </c>
      <c r="L52" t="s">
        <v>279</v>
      </c>
    </row>
    <row r="53" spans="1:13" x14ac:dyDescent="0.25">
      <c r="A53" t="s">
        <v>282</v>
      </c>
      <c r="B53" t="s">
        <v>283</v>
      </c>
      <c r="C53" t="s">
        <v>284</v>
      </c>
      <c r="D53" t="s">
        <v>283</v>
      </c>
      <c r="E53" t="s">
        <v>284</v>
      </c>
      <c r="F53" t="s">
        <v>283</v>
      </c>
      <c r="G53" t="s">
        <v>284</v>
      </c>
      <c r="H53" t="s">
        <v>283</v>
      </c>
      <c r="I53" t="s">
        <v>284</v>
      </c>
      <c r="J53" t="s">
        <v>283</v>
      </c>
      <c r="K53" t="s">
        <v>284</v>
      </c>
      <c r="L53" t="s">
        <v>283</v>
      </c>
      <c r="M53" t="s">
        <v>284</v>
      </c>
    </row>
    <row r="54" spans="1:13" x14ac:dyDescent="0.25">
      <c r="A54" t="s">
        <v>285</v>
      </c>
      <c r="B54" s="69">
        <f>B73</f>
        <v>21822</v>
      </c>
      <c r="C54" s="69">
        <f>C73/$Q73*100</f>
        <v>65233.208208144722</v>
      </c>
      <c r="D54" s="69">
        <f>D73</f>
        <v>48601</v>
      </c>
      <c r="E54" s="69">
        <f>E73/$Q73*100</f>
        <v>82009.775956227255</v>
      </c>
      <c r="F54" s="69">
        <f>F73</f>
        <v>37504</v>
      </c>
      <c r="G54" s="69">
        <f>G73/$Q73*100</f>
        <v>69313.447678559489</v>
      </c>
      <c r="H54" s="69">
        <f>H73</f>
        <v>2994819</v>
      </c>
      <c r="I54" s="69">
        <f>I73/$Q73*100</f>
        <v>634512.67397243972</v>
      </c>
      <c r="J54" s="69">
        <f>J73</f>
        <v>485360</v>
      </c>
      <c r="K54" s="69">
        <f>K73/$Q73*100</f>
        <v>259252.13865866113</v>
      </c>
      <c r="L54" s="69">
        <f>L73</f>
        <v>750718</v>
      </c>
      <c r="M54" s="69">
        <f>M73/$Q73*100</f>
        <v>831730.99815161899</v>
      </c>
    </row>
    <row r="55" spans="1:13" x14ac:dyDescent="0.25">
      <c r="A55" t="s">
        <v>286</v>
      </c>
      <c r="B55" s="69">
        <f t="shared" ref="B55:D65" si="0">B74</f>
        <v>23960</v>
      </c>
      <c r="C55" s="69">
        <f t="shared" ref="C55:C62" si="1">C74/$Q74*100</f>
        <v>60449.542171088855</v>
      </c>
      <c r="D55" s="69">
        <f t="shared" si="0"/>
        <v>18972</v>
      </c>
      <c r="E55" s="69">
        <f t="shared" ref="E55:G55" si="2">E74/$Q74*100</f>
        <v>22419.740989334274</v>
      </c>
      <c r="F55" s="69">
        <f t="shared" ref="F55" si="3">F74</f>
        <v>35522</v>
      </c>
      <c r="G55" s="69">
        <f t="shared" si="2"/>
        <v>50346.890205321797</v>
      </c>
      <c r="H55" s="69">
        <f t="shared" ref="H55" si="4">H74</f>
        <v>3336034</v>
      </c>
      <c r="I55" s="69">
        <f t="shared" ref="I55" si="5">I74/$Q74*100</f>
        <v>596423.62652869988</v>
      </c>
      <c r="J55" s="69">
        <f t="shared" ref="J55" si="6">J74</f>
        <v>483990</v>
      </c>
      <c r="K55" s="69">
        <f t="shared" ref="K55" si="7">K74/$Q74*100</f>
        <v>247311.31379457811</v>
      </c>
      <c r="L55" s="69">
        <f t="shared" ref="L55" si="8">L74</f>
        <v>480476</v>
      </c>
      <c r="M55" s="69">
        <f t="shared" ref="M55" si="9">M74/$Q74*100</f>
        <v>618278.28448644525</v>
      </c>
    </row>
    <row r="56" spans="1:13" x14ac:dyDescent="0.25">
      <c r="A56" t="s">
        <v>287</v>
      </c>
      <c r="B56" s="69">
        <f t="shared" si="0"/>
        <v>21852</v>
      </c>
      <c r="C56" s="69">
        <f t="shared" si="1"/>
        <v>54748.22023057715</v>
      </c>
      <c r="D56" s="69">
        <f t="shared" si="0"/>
        <v>26661</v>
      </c>
      <c r="E56" s="69">
        <f t="shared" ref="E56:G56" si="10">E75/$Q75*100</f>
        <v>50852.162260467492</v>
      </c>
      <c r="F56" s="69">
        <f t="shared" ref="F56" si="11">F75</f>
        <v>40600</v>
      </c>
      <c r="G56" s="69">
        <f t="shared" si="10"/>
        <v>67336.086242437494</v>
      </c>
      <c r="H56" s="69">
        <f t="shared" ref="H56" si="12">H75</f>
        <v>3260251</v>
      </c>
      <c r="I56" s="69">
        <f t="shared" ref="I56" si="13">I75/$Q75*100</f>
        <v>601742.76333928679</v>
      </c>
      <c r="J56" s="69">
        <f t="shared" ref="J56" si="14">J75</f>
        <v>450486</v>
      </c>
      <c r="K56" s="69">
        <f t="shared" ref="K56" si="15">K75/$Q75*100</f>
        <v>455627.55044421018</v>
      </c>
      <c r="L56" s="69">
        <f t="shared" ref="L56" si="16">L75</f>
        <v>290575</v>
      </c>
      <c r="M56" s="69">
        <f t="shared" ref="M56" si="17">M75/$Q75*100</f>
        <v>439480.03307411709</v>
      </c>
    </row>
    <row r="57" spans="1:13" x14ac:dyDescent="0.25">
      <c r="A57" t="s">
        <v>288</v>
      </c>
      <c r="B57" s="69">
        <f t="shared" si="0"/>
        <v>19080</v>
      </c>
      <c r="C57" s="69">
        <f t="shared" si="1"/>
        <v>56384.615668027072</v>
      </c>
      <c r="D57" s="69">
        <f t="shared" si="0"/>
        <v>30891</v>
      </c>
      <c r="E57" s="69">
        <f t="shared" ref="E57:G57" si="18">E76/$Q76*100</f>
        <v>49391.560524971806</v>
      </c>
      <c r="F57" s="69">
        <f t="shared" ref="F57" si="19">F76</f>
        <v>44397</v>
      </c>
      <c r="G57" s="69">
        <f t="shared" si="18"/>
        <v>68518.013976336704</v>
      </c>
      <c r="H57" s="69">
        <f t="shared" ref="H57" si="20">H76</f>
        <v>3087048</v>
      </c>
      <c r="I57" s="69">
        <f t="shared" ref="I57" si="21">I76/$Q76*100</f>
        <v>442758.37290697626</v>
      </c>
      <c r="J57" s="69">
        <f t="shared" ref="J57" si="22">J76</f>
        <v>433723</v>
      </c>
      <c r="K57" s="69">
        <f t="shared" ref="K57" si="23">K76/$Q76*100</f>
        <v>582845.78018416208</v>
      </c>
      <c r="L57" s="69">
        <f t="shared" ref="L57" si="24">L76</f>
        <v>700902</v>
      </c>
      <c r="M57" s="69">
        <f t="shared" ref="M57" si="25">M76/$Q76*100</f>
        <v>721861.35006211</v>
      </c>
    </row>
    <row r="58" spans="1:13" x14ac:dyDescent="0.25">
      <c r="A58" t="s">
        <v>289</v>
      </c>
      <c r="B58" s="69">
        <f t="shared" si="0"/>
        <v>15723</v>
      </c>
      <c r="C58" s="69">
        <f t="shared" si="1"/>
        <v>37212.141330548635</v>
      </c>
      <c r="D58" s="69">
        <f t="shared" si="0"/>
        <v>41714</v>
      </c>
      <c r="E58" s="69">
        <f t="shared" ref="E58:G58" si="26">E77/$Q77*100</f>
        <v>60915.288827108518</v>
      </c>
      <c r="F58" s="69">
        <f t="shared" ref="F58" si="27">F77</f>
        <v>40271</v>
      </c>
      <c r="G58" s="69">
        <f t="shared" si="26"/>
        <v>65288.669560144685</v>
      </c>
      <c r="H58" s="69">
        <f t="shared" ref="H58" si="28">H77</f>
        <v>3037432</v>
      </c>
      <c r="I58" s="69">
        <f t="shared" ref="I58" si="29">I77/$Q77*100</f>
        <v>418762.00662251475</v>
      </c>
      <c r="J58" s="69">
        <f t="shared" ref="J58" si="30">J77</f>
        <v>415910</v>
      </c>
      <c r="K58" s="69">
        <f t="shared" ref="K58" si="31">K77/$Q77*100</f>
        <v>320893.81088811113</v>
      </c>
      <c r="L58" s="69">
        <f t="shared" ref="L58" si="32">L77</f>
        <v>762472</v>
      </c>
      <c r="M58" s="69">
        <f t="shared" ref="M58" si="33">M77/$Q77*100</f>
        <v>792635.65260369622</v>
      </c>
    </row>
    <row r="59" spans="1:13" x14ac:dyDescent="0.25">
      <c r="A59" t="s">
        <v>290</v>
      </c>
      <c r="B59" s="69">
        <f t="shared" si="0"/>
        <v>18531</v>
      </c>
      <c r="C59" s="69">
        <f t="shared" si="1"/>
        <v>46523.183439577966</v>
      </c>
      <c r="D59" s="69">
        <f t="shared" si="0"/>
        <v>25164</v>
      </c>
      <c r="E59" s="69">
        <f t="shared" ref="E59:G59" si="34">E78/$Q78*100</f>
        <v>37119.303174758796</v>
      </c>
      <c r="F59" s="69">
        <f t="shared" ref="F59" si="35">F78</f>
        <v>36868</v>
      </c>
      <c r="G59" s="69">
        <f t="shared" si="34"/>
        <v>62880.730326107951</v>
      </c>
      <c r="H59" s="69">
        <f t="shared" ref="H59" si="36">H78</f>
        <v>3220415</v>
      </c>
      <c r="I59" s="69">
        <f t="shared" ref="I59" si="37">I78/$Q78*100</f>
        <v>418280.80086910632</v>
      </c>
      <c r="J59" s="69">
        <f t="shared" ref="J59" si="38">J78</f>
        <v>380182</v>
      </c>
      <c r="K59" s="69">
        <f t="shared" ref="K59" si="39">K78/$Q78*100</f>
        <v>310612.54699282302</v>
      </c>
      <c r="L59" s="69">
        <f t="shared" ref="L59" si="40">L78</f>
        <v>495729</v>
      </c>
      <c r="M59" s="69">
        <f t="shared" ref="M59" si="41">M78/$Q78*100</f>
        <v>595106.38995744393</v>
      </c>
    </row>
    <row r="60" spans="1:13" x14ac:dyDescent="0.25">
      <c r="A60" t="s">
        <v>291</v>
      </c>
      <c r="B60" s="69">
        <f t="shared" si="0"/>
        <v>17349</v>
      </c>
      <c r="C60" s="69">
        <f t="shared" si="1"/>
        <v>45514.416302115322</v>
      </c>
      <c r="D60" s="69">
        <f t="shared" si="0"/>
        <v>33058</v>
      </c>
      <c r="E60" s="69">
        <f t="shared" ref="E60:G60" si="42">E79/$Q79*100</f>
        <v>48166.417219803261</v>
      </c>
      <c r="F60" s="69">
        <f t="shared" ref="F60" si="43">F79</f>
        <v>35086</v>
      </c>
      <c r="G60" s="69">
        <f t="shared" si="42"/>
        <v>66193.796386103262</v>
      </c>
      <c r="H60" s="69">
        <f t="shared" ref="H60" si="44">H79</f>
        <v>2393110</v>
      </c>
      <c r="I60" s="69">
        <f t="shared" ref="I60" si="45">I79/$Q79*100</f>
        <v>280187.19363995449</v>
      </c>
      <c r="J60" s="69">
        <f t="shared" ref="J60" si="46">J79</f>
        <v>295515</v>
      </c>
      <c r="K60" s="69">
        <f t="shared" ref="K60" si="47">K79/$Q79*100</f>
        <v>336161.26273275749</v>
      </c>
      <c r="L60" s="69">
        <f t="shared" ref="L60" si="48">L79</f>
        <v>140962</v>
      </c>
      <c r="M60" s="69">
        <f t="shared" ref="M60" si="49">M79/$Q79*100</f>
        <v>193988.00635336409</v>
      </c>
    </row>
    <row r="61" spans="1:13" x14ac:dyDescent="0.25">
      <c r="A61" t="s">
        <v>292</v>
      </c>
      <c r="B61" s="69">
        <f t="shared" si="0"/>
        <v>28401</v>
      </c>
      <c r="C61" s="69">
        <f t="shared" si="1"/>
        <v>60685.925954827966</v>
      </c>
      <c r="D61" s="69">
        <f t="shared" si="0"/>
        <v>37190</v>
      </c>
      <c r="E61" s="69">
        <f t="shared" ref="E61:G61" si="50">E80/$Q80*100</f>
        <v>62393.715880807395</v>
      </c>
      <c r="F61" s="69">
        <f t="shared" ref="F61" si="51">F80</f>
        <v>40865</v>
      </c>
      <c r="G61" s="69">
        <f t="shared" si="50"/>
        <v>92791.967021292658</v>
      </c>
      <c r="H61" s="69">
        <f t="shared" ref="H61" si="52">H80</f>
        <v>2205631</v>
      </c>
      <c r="I61" s="69">
        <f t="shared" ref="I61" si="53">I80/$Q80*100</f>
        <v>281547.80345637456</v>
      </c>
      <c r="J61" s="69">
        <f t="shared" ref="J61" si="54">J80</f>
        <v>248798</v>
      </c>
      <c r="K61" s="69">
        <f t="shared" ref="K61" si="55">K80/$Q80*100</f>
        <v>281799.67175481032</v>
      </c>
      <c r="L61" s="69">
        <f t="shared" ref="L61" si="56">L80</f>
        <v>843762</v>
      </c>
      <c r="M61" s="69">
        <f t="shared" ref="M61" si="57">M80/$Q80*100</f>
        <v>922837.25462985586</v>
      </c>
    </row>
    <row r="62" spans="1:13" x14ac:dyDescent="0.25">
      <c r="A62" t="s">
        <v>293</v>
      </c>
      <c r="B62" s="69">
        <f t="shared" si="0"/>
        <v>27774</v>
      </c>
      <c r="C62" s="69">
        <f t="shared" si="1"/>
        <v>60361.891858912451</v>
      </c>
      <c r="D62" s="69">
        <f t="shared" si="0"/>
        <v>31737</v>
      </c>
      <c r="E62" s="69">
        <f t="shared" ref="E62:G62" si="58">E81/$Q81*100</f>
        <v>47359.445995850561</v>
      </c>
      <c r="F62" s="69">
        <f t="shared" ref="F62" si="59">F81</f>
        <v>29556</v>
      </c>
      <c r="G62" s="69">
        <f t="shared" si="58"/>
        <v>52476.194784099527</v>
      </c>
      <c r="H62" s="69">
        <f t="shared" ref="H62" si="60">H81</f>
        <v>2120194</v>
      </c>
      <c r="I62" s="69">
        <f t="shared" ref="I62" si="61">I81/$Q81*100</f>
        <v>330256.61457692337</v>
      </c>
      <c r="J62" s="69">
        <f t="shared" ref="J62" si="62">J81</f>
        <v>153334</v>
      </c>
      <c r="K62" s="69">
        <f t="shared" ref="K62" si="63">K81/$Q81*100</f>
        <v>127985.6310365321</v>
      </c>
      <c r="L62" s="69">
        <f t="shared" ref="L62" si="64">L81</f>
        <v>106814</v>
      </c>
      <c r="M62" s="69">
        <f t="shared" ref="M62" si="65">M81/$Q81*100</f>
        <v>143300.45375582189</v>
      </c>
    </row>
    <row r="63" spans="1:13" x14ac:dyDescent="0.25">
      <c r="A63" t="s">
        <v>294</v>
      </c>
      <c r="B63" s="69">
        <f t="shared" si="0"/>
        <v>31574</v>
      </c>
      <c r="C63" s="69">
        <f>C82/$Q82*100</f>
        <v>72678.338714507961</v>
      </c>
      <c r="D63" s="69">
        <f t="shared" si="0"/>
        <v>28159</v>
      </c>
      <c r="E63" s="69">
        <f>E82/$Q82*100</f>
        <v>41319.26375528254</v>
      </c>
      <c r="F63" s="69">
        <f t="shared" ref="F63" si="66">F82</f>
        <v>51551</v>
      </c>
      <c r="G63" s="69">
        <f>G82/$Q82*100</f>
        <v>109268.21169902763</v>
      </c>
      <c r="H63" s="69">
        <f t="shared" ref="H63" si="67">H82</f>
        <v>1869853</v>
      </c>
      <c r="I63" s="69">
        <f>I82/$Q82*100</f>
        <v>277937.57147883705</v>
      </c>
      <c r="J63" s="69">
        <f t="shared" ref="J63" si="68">J82</f>
        <v>147465</v>
      </c>
      <c r="K63" s="69">
        <f>K82/$Q82*100</f>
        <v>104013.53713780332</v>
      </c>
      <c r="L63" s="69">
        <f t="shared" ref="L63" si="69">L82</f>
        <v>687221</v>
      </c>
      <c r="M63" s="69">
        <f>M82/$Q82*100</f>
        <v>1043321.9705963917</v>
      </c>
    </row>
    <row r="64" spans="1:13" x14ac:dyDescent="0.25">
      <c r="A64" t="s">
        <v>295</v>
      </c>
      <c r="B64" s="69">
        <f t="shared" si="0"/>
        <v>22220</v>
      </c>
      <c r="C64" s="69">
        <f>C83/$Q83*100</f>
        <v>45383.99871101803</v>
      </c>
      <c r="D64" s="69">
        <f t="shared" si="0"/>
        <v>34153</v>
      </c>
      <c r="E64" s="69">
        <f>E83/$Q83*100</f>
        <v>48686.039992329992</v>
      </c>
      <c r="F64" s="69">
        <f t="shared" ref="F64:F65" si="70">F83</f>
        <v>56749</v>
      </c>
      <c r="G64" s="69">
        <f>G83/$Q83*100</f>
        <v>83444.150296203006</v>
      </c>
      <c r="H64" s="69">
        <f t="shared" ref="H64:H65" si="71">H83</f>
        <v>2057934</v>
      </c>
      <c r="I64" s="69">
        <f>I83/$Q83*100</f>
        <v>260660.17093141886</v>
      </c>
      <c r="J64" s="69">
        <f t="shared" ref="J64:J65" si="72">J83</f>
        <v>136438</v>
      </c>
      <c r="K64" s="69">
        <f>K83/$Q83*100</f>
        <v>82345.781251768291</v>
      </c>
      <c r="L64" s="69">
        <f t="shared" ref="L64:L65" si="73">L83</f>
        <v>904506</v>
      </c>
      <c r="M64" s="69">
        <f>M83/$Q83*100</f>
        <v>1304329.882221451</v>
      </c>
    </row>
    <row r="65" spans="1:17" x14ac:dyDescent="0.25">
      <c r="A65" t="s">
        <v>2669</v>
      </c>
      <c r="B65" s="69">
        <f t="shared" si="0"/>
        <v>24207</v>
      </c>
      <c r="C65" s="69">
        <f>C84/$Q84*100</f>
        <v>35665</v>
      </c>
      <c r="D65" s="69">
        <f t="shared" si="0"/>
        <v>51227</v>
      </c>
      <c r="E65" s="69">
        <f>E84/$Q84*100</f>
        <v>69783</v>
      </c>
      <c r="F65" s="69">
        <f t="shared" si="70"/>
        <v>38775</v>
      </c>
      <c r="G65" s="69">
        <f>G84/$Q84*100</f>
        <v>49310</v>
      </c>
      <c r="H65" s="69">
        <f t="shared" si="71"/>
        <v>2050654</v>
      </c>
      <c r="I65" s="69">
        <f>I84/$Q84*100</f>
        <v>211953.00000000003</v>
      </c>
      <c r="J65" s="69">
        <f t="shared" si="72"/>
        <v>135067</v>
      </c>
      <c r="K65" s="69">
        <f>K84/$Q84*100</f>
        <v>66977</v>
      </c>
      <c r="L65" s="69">
        <f t="shared" si="73"/>
        <v>741765</v>
      </c>
      <c r="M65" s="69">
        <f>M84/$Q84*100</f>
        <v>943785</v>
      </c>
    </row>
    <row r="71" spans="1:17" x14ac:dyDescent="0.25">
      <c r="B71" s="725" t="s">
        <v>296</v>
      </c>
      <c r="C71" s="725"/>
      <c r="D71" s="725" t="s">
        <v>275</v>
      </c>
      <c r="E71" s="725"/>
      <c r="F71" s="725" t="s">
        <v>276</v>
      </c>
      <c r="G71" s="725"/>
      <c r="H71" s="725" t="s">
        <v>277</v>
      </c>
      <c r="I71" s="725"/>
      <c r="J71" s="725" t="s">
        <v>278</v>
      </c>
      <c r="K71" s="725"/>
      <c r="L71" s="725" t="s">
        <v>279</v>
      </c>
      <c r="M71" s="725"/>
      <c r="P71" t="s">
        <v>297</v>
      </c>
    </row>
    <row r="72" spans="1:17" x14ac:dyDescent="0.25">
      <c r="A72" t="s">
        <v>282</v>
      </c>
      <c r="B72" t="s">
        <v>283</v>
      </c>
      <c r="C72" t="s">
        <v>284</v>
      </c>
      <c r="D72" t="s">
        <v>283</v>
      </c>
      <c r="E72" t="s">
        <v>284</v>
      </c>
      <c r="F72" t="s">
        <v>283</v>
      </c>
      <c r="G72" t="s">
        <v>284</v>
      </c>
      <c r="H72" t="s">
        <v>283</v>
      </c>
      <c r="I72" t="s">
        <v>284</v>
      </c>
      <c r="J72" t="s">
        <v>283</v>
      </c>
      <c r="K72" t="s">
        <v>284</v>
      </c>
      <c r="L72" t="s">
        <v>283</v>
      </c>
      <c r="M72" t="s">
        <v>284</v>
      </c>
      <c r="P72" t="s">
        <v>298</v>
      </c>
    </row>
    <row r="73" spans="1:17" x14ac:dyDescent="0.25">
      <c r="A73" t="s">
        <v>285</v>
      </c>
      <c r="B73" s="69">
        <v>21822</v>
      </c>
      <c r="C73" s="69">
        <v>19329</v>
      </c>
      <c r="D73" s="69">
        <v>48601</v>
      </c>
      <c r="E73" s="69">
        <v>24300</v>
      </c>
      <c r="F73" s="69">
        <v>37504</v>
      </c>
      <c r="G73" s="69">
        <v>20538</v>
      </c>
      <c r="H73" s="69">
        <v>2994819</v>
      </c>
      <c r="I73" s="69">
        <v>188010</v>
      </c>
      <c r="J73" s="69">
        <v>485360</v>
      </c>
      <c r="K73" s="69">
        <v>76818</v>
      </c>
      <c r="L73" s="69">
        <v>750718</v>
      </c>
      <c r="M73" s="69">
        <v>246447</v>
      </c>
      <c r="P73" s="589">
        <v>550.75175000000002</v>
      </c>
      <c r="Q73" s="163">
        <f t="shared" ref="Q73:Q80" si="74">Q74/(1+((P74/P73)-1))</f>
        <v>29.630613809956184</v>
      </c>
    </row>
    <row r="74" spans="1:17" x14ac:dyDescent="0.25">
      <c r="A74" t="s">
        <v>286</v>
      </c>
      <c r="B74" s="69">
        <v>23960</v>
      </c>
      <c r="C74" s="69">
        <v>21074</v>
      </c>
      <c r="D74" s="69">
        <v>18972</v>
      </c>
      <c r="E74" s="69">
        <v>7816</v>
      </c>
      <c r="F74" s="69">
        <v>35522</v>
      </c>
      <c r="G74" s="69">
        <v>17552</v>
      </c>
      <c r="H74" s="69">
        <v>3336034</v>
      </c>
      <c r="I74" s="69">
        <v>207926</v>
      </c>
      <c r="J74" s="69">
        <v>483990</v>
      </c>
      <c r="K74" s="69">
        <v>86218</v>
      </c>
      <c r="L74" s="69">
        <v>480476</v>
      </c>
      <c r="M74" s="69">
        <v>215545</v>
      </c>
      <c r="P74" s="589">
        <v>647.99133333333305</v>
      </c>
      <c r="Q74" s="163">
        <f t="shared" si="74"/>
        <v>34.862133348098446</v>
      </c>
    </row>
    <row r="75" spans="1:17" x14ac:dyDescent="0.25">
      <c r="A75" t="s">
        <v>287</v>
      </c>
      <c r="B75" s="69">
        <v>21852</v>
      </c>
      <c r="C75" s="69">
        <v>20994</v>
      </c>
      <c r="D75" s="69">
        <v>26661</v>
      </c>
      <c r="E75" s="69">
        <v>19500</v>
      </c>
      <c r="F75" s="69">
        <v>40600</v>
      </c>
      <c r="G75" s="69">
        <v>25821</v>
      </c>
      <c r="H75" s="69">
        <v>3260251</v>
      </c>
      <c r="I75" s="69">
        <v>230747</v>
      </c>
      <c r="J75" s="69">
        <v>450486</v>
      </c>
      <c r="K75" s="69">
        <v>174717</v>
      </c>
      <c r="L75" s="69">
        <v>290575</v>
      </c>
      <c r="M75" s="69">
        <v>168525</v>
      </c>
      <c r="P75" s="589">
        <v>712.75525000000005</v>
      </c>
      <c r="Q75" s="163">
        <f t="shared" si="74"/>
        <v>38.346452015393091</v>
      </c>
    </row>
    <row r="76" spans="1:17" x14ac:dyDescent="0.25">
      <c r="A76" t="s">
        <v>288</v>
      </c>
      <c r="B76" s="69">
        <v>19080</v>
      </c>
      <c r="C76" s="69">
        <v>22673</v>
      </c>
      <c r="D76" s="69">
        <v>30891</v>
      </c>
      <c r="E76" s="69">
        <v>19861</v>
      </c>
      <c r="F76" s="69">
        <v>44397</v>
      </c>
      <c r="G76" s="69">
        <v>27552</v>
      </c>
      <c r="H76" s="69">
        <v>3087048</v>
      </c>
      <c r="I76" s="69">
        <v>178039</v>
      </c>
      <c r="J76" s="69">
        <v>433723</v>
      </c>
      <c r="K76" s="69">
        <v>234370</v>
      </c>
      <c r="L76" s="69">
        <v>700902</v>
      </c>
      <c r="M76" s="69">
        <v>290270</v>
      </c>
      <c r="P76" s="589">
        <v>747.41808333333302</v>
      </c>
      <c r="Q76" s="163">
        <f t="shared" si="74"/>
        <v>40.211323126667573</v>
      </c>
    </row>
    <row r="77" spans="1:17" x14ac:dyDescent="0.25">
      <c r="A77" t="s">
        <v>289</v>
      </c>
      <c r="B77" s="69">
        <v>15723</v>
      </c>
      <c r="C77" s="69">
        <v>15503</v>
      </c>
      <c r="D77" s="69">
        <v>41714</v>
      </c>
      <c r="E77" s="69">
        <v>25378</v>
      </c>
      <c r="F77" s="69">
        <v>40271</v>
      </c>
      <c r="G77" s="69">
        <v>27200</v>
      </c>
      <c r="H77" s="69">
        <v>3037432</v>
      </c>
      <c r="I77" s="69">
        <v>174461</v>
      </c>
      <c r="J77" s="69">
        <v>415910</v>
      </c>
      <c r="K77" s="69">
        <v>133688</v>
      </c>
      <c r="L77" s="69">
        <v>762472</v>
      </c>
      <c r="M77" s="69">
        <v>330221</v>
      </c>
      <c r="P77" s="589">
        <v>774.36608333333299</v>
      </c>
      <c r="Q77" s="163">
        <f t="shared" si="74"/>
        <v>41.661133828042004</v>
      </c>
    </row>
    <row r="78" spans="1:17" x14ac:dyDescent="0.25">
      <c r="A78" t="s">
        <v>290</v>
      </c>
      <c r="B78" s="69">
        <v>18531</v>
      </c>
      <c r="C78" s="69">
        <v>21095</v>
      </c>
      <c r="D78" s="69">
        <v>25164</v>
      </c>
      <c r="E78" s="69">
        <v>16831</v>
      </c>
      <c r="F78" s="69">
        <v>36868</v>
      </c>
      <c r="G78" s="69">
        <v>28512</v>
      </c>
      <c r="H78" s="69">
        <v>3220415</v>
      </c>
      <c r="I78" s="69">
        <v>189661</v>
      </c>
      <c r="J78" s="69">
        <v>380182</v>
      </c>
      <c r="K78" s="69">
        <v>140841</v>
      </c>
      <c r="L78" s="69">
        <v>495729</v>
      </c>
      <c r="M78" s="69">
        <v>269839</v>
      </c>
      <c r="P78" s="589">
        <v>842.80158333333304</v>
      </c>
      <c r="Q78" s="163">
        <f t="shared" si="74"/>
        <v>45.342984809707083</v>
      </c>
    </row>
    <row r="79" spans="1:17" x14ac:dyDescent="0.25">
      <c r="A79" t="s">
        <v>291</v>
      </c>
      <c r="B79" s="69">
        <v>17349</v>
      </c>
      <c r="C79" s="69">
        <v>24851</v>
      </c>
      <c r="D79" s="69">
        <v>33058</v>
      </c>
      <c r="E79" s="69">
        <v>26299</v>
      </c>
      <c r="F79" s="69">
        <v>35086</v>
      </c>
      <c r="G79" s="69">
        <v>36142</v>
      </c>
      <c r="H79" s="69">
        <v>2393110</v>
      </c>
      <c r="I79" s="69">
        <v>152983</v>
      </c>
      <c r="J79" s="69">
        <v>295515</v>
      </c>
      <c r="K79" s="69">
        <v>183545</v>
      </c>
      <c r="L79" s="69">
        <v>140962</v>
      </c>
      <c r="M79" s="69">
        <v>105918</v>
      </c>
      <c r="P79" s="589">
        <v>1014.86933333333</v>
      </c>
      <c r="Q79" s="163">
        <f t="shared" si="74"/>
        <v>54.600282765452114</v>
      </c>
    </row>
    <row r="80" spans="1:17" x14ac:dyDescent="0.25">
      <c r="A80" t="s">
        <v>292</v>
      </c>
      <c r="B80" s="69">
        <v>28401</v>
      </c>
      <c r="C80" s="69">
        <v>29636</v>
      </c>
      <c r="D80" s="69">
        <v>37190</v>
      </c>
      <c r="E80" s="69">
        <v>30470</v>
      </c>
      <c r="F80" s="69">
        <v>40865</v>
      </c>
      <c r="G80" s="69">
        <v>45315</v>
      </c>
      <c r="H80" s="69">
        <v>2205631</v>
      </c>
      <c r="I80" s="69">
        <v>137494</v>
      </c>
      <c r="J80" s="69">
        <v>248798</v>
      </c>
      <c r="K80" s="69">
        <v>137617</v>
      </c>
      <c r="L80" s="69">
        <v>843762</v>
      </c>
      <c r="M80" s="69">
        <v>450668</v>
      </c>
      <c r="P80" s="589">
        <v>907.70941666666704</v>
      </c>
      <c r="Q80" s="163">
        <f t="shared" si="74"/>
        <v>48.835046238002178</v>
      </c>
    </row>
    <row r="81" spans="1:17" x14ac:dyDescent="0.25">
      <c r="A81" t="s">
        <v>293</v>
      </c>
      <c r="B81" s="69">
        <v>27774</v>
      </c>
      <c r="C81" s="69">
        <v>30672</v>
      </c>
      <c r="D81" s="69">
        <v>31737</v>
      </c>
      <c r="E81" s="69">
        <v>24065</v>
      </c>
      <c r="F81" s="69">
        <v>29556</v>
      </c>
      <c r="G81" s="69">
        <v>26665</v>
      </c>
      <c r="H81" s="69">
        <v>2120194</v>
      </c>
      <c r="I81" s="69">
        <v>167815</v>
      </c>
      <c r="J81" s="69">
        <v>153334</v>
      </c>
      <c r="K81" s="69">
        <v>65034</v>
      </c>
      <c r="L81" s="69">
        <v>106814</v>
      </c>
      <c r="M81" s="69">
        <v>72816</v>
      </c>
      <c r="P81" s="589">
        <v>944.48374999999999</v>
      </c>
      <c r="Q81" s="163">
        <f>Q82/(1+((P82/P81)-1))</f>
        <v>50.813516699727607</v>
      </c>
    </row>
    <row r="82" spans="1:17" x14ac:dyDescent="0.25">
      <c r="A82" t="s">
        <v>294</v>
      </c>
      <c r="B82" s="69">
        <v>31574</v>
      </c>
      <c r="C82" s="69">
        <v>39571</v>
      </c>
      <c r="D82" s="69">
        <v>28159</v>
      </c>
      <c r="E82" s="69">
        <v>22497</v>
      </c>
      <c r="F82" s="69">
        <v>51551</v>
      </c>
      <c r="G82" s="69">
        <v>59493</v>
      </c>
      <c r="H82" s="69">
        <v>1869853</v>
      </c>
      <c r="I82" s="69">
        <v>151328</v>
      </c>
      <c r="J82" s="69">
        <v>147465</v>
      </c>
      <c r="K82" s="69">
        <v>56632</v>
      </c>
      <c r="L82" s="69">
        <v>687221</v>
      </c>
      <c r="M82" s="69">
        <v>568055</v>
      </c>
      <c r="P82" s="589">
        <v>1012.01575</v>
      </c>
      <c r="Q82" s="163">
        <f>Q83/(1+((P83/P82)-1))</f>
        <v>54.446759103068061</v>
      </c>
    </row>
    <row r="83" spans="1:17" x14ac:dyDescent="0.25">
      <c r="A83" t="s">
        <v>295</v>
      </c>
      <c r="B83" s="69">
        <v>22220</v>
      </c>
      <c r="C83" s="69">
        <v>32725</v>
      </c>
      <c r="D83" s="69">
        <v>34153</v>
      </c>
      <c r="E83" s="69">
        <v>35106</v>
      </c>
      <c r="F83" s="69">
        <v>56749</v>
      </c>
      <c r="G83" s="69">
        <v>60169</v>
      </c>
      <c r="H83" s="69">
        <v>2057934</v>
      </c>
      <c r="I83" s="69">
        <v>187954</v>
      </c>
      <c r="J83" s="69">
        <v>136438</v>
      </c>
      <c r="K83" s="69">
        <v>59377</v>
      </c>
      <c r="L83" s="69">
        <v>904506</v>
      </c>
      <c r="M83" s="69">
        <v>940512</v>
      </c>
      <c r="P83" s="589">
        <v>1340.2695000000001</v>
      </c>
      <c r="Q83" s="163">
        <f>Q84/(1+((P84/P83)-1))</f>
        <v>72.106911972160006</v>
      </c>
    </row>
    <row r="84" spans="1:17" x14ac:dyDescent="0.25">
      <c r="A84" t="s">
        <v>2669</v>
      </c>
      <c r="B84" s="69">
        <v>24207</v>
      </c>
      <c r="C84" s="69">
        <v>35665</v>
      </c>
      <c r="D84" s="69">
        <v>51227</v>
      </c>
      <c r="E84" s="69">
        <v>69783</v>
      </c>
      <c r="F84" s="69">
        <v>38775</v>
      </c>
      <c r="G84" s="69">
        <v>49310</v>
      </c>
      <c r="H84" s="69">
        <v>2050654</v>
      </c>
      <c r="I84" s="69">
        <v>211953</v>
      </c>
      <c r="J84" s="69">
        <v>135067</v>
      </c>
      <c r="K84" s="69">
        <v>66977</v>
      </c>
      <c r="L84" s="69">
        <v>741765</v>
      </c>
      <c r="M84" s="69">
        <v>943785</v>
      </c>
      <c r="P84" s="589">
        <v>1858.7254166666701</v>
      </c>
      <c r="Q84" s="163">
        <v>100</v>
      </c>
    </row>
    <row r="85" spans="1:17" x14ac:dyDescent="0.25">
      <c r="A85" s="62" t="s">
        <v>299</v>
      </c>
      <c r="B85" s="581">
        <f>AVERAGE(B73:B83)</f>
        <v>22571.454545454544</v>
      </c>
      <c r="C85" s="581">
        <v>24539.8</v>
      </c>
      <c r="D85" s="581">
        <v>32214.7</v>
      </c>
      <c r="E85" s="581">
        <v>21701.7</v>
      </c>
      <c r="F85" s="581">
        <v>39222</v>
      </c>
      <c r="G85" s="581">
        <v>31479</v>
      </c>
      <c r="H85" s="581">
        <v>2752478.7</v>
      </c>
      <c r="I85" s="581">
        <v>177846.39999999999</v>
      </c>
      <c r="J85" s="581">
        <v>349476.3</v>
      </c>
      <c r="K85" s="581">
        <v>128948</v>
      </c>
      <c r="L85" s="581">
        <v>525963.1</v>
      </c>
      <c r="M85" s="581">
        <v>271830.40000000002</v>
      </c>
    </row>
    <row r="86" spans="1:17" x14ac:dyDescent="0.25">
      <c r="A86" t="s">
        <v>64</v>
      </c>
      <c r="B86">
        <f>RANK(B85,($B85,$D85,$F85,$H85,$J85,$L85))</f>
        <v>6</v>
      </c>
      <c r="C86">
        <f>RANK(C85,($C85,$E85,$G85,$I85,$K85,$M85))</f>
        <v>5</v>
      </c>
      <c r="D86">
        <f>RANK(D85,($B85,$D85,$F85,$H85,$J85,$L85))</f>
        <v>5</v>
      </c>
      <c r="E86">
        <f>RANK(E85,($C85,$E85,$G85,$I85,$K85,$M85))</f>
        <v>6</v>
      </c>
      <c r="F86">
        <f>RANK(F85,($B85,$D85,$F85,$H85,$J85,$L85))</f>
        <v>4</v>
      </c>
      <c r="G86">
        <f>RANK(G85,($C85,$E85,$G85,$I85,$K85,$M85))</f>
        <v>4</v>
      </c>
      <c r="H86">
        <f>RANK(H85,($B85,$D85,$F85,$H85,$J85,$L85))</f>
        <v>1</v>
      </c>
      <c r="I86">
        <f>RANK(I85,($C85,$E85,$G85,$I85,$K85,$M85))</f>
        <v>2</v>
      </c>
      <c r="J86">
        <f>RANK(J85,($B85,$D85,$F85,$H85,$J85,$L85))</f>
        <v>3</v>
      </c>
      <c r="K86">
        <f>RANK(K85,($C85,$E85,$G85,$I85,$K85,$M85))</f>
        <v>3</v>
      </c>
      <c r="L86">
        <f>RANK(L85,($B85,$D85,$F85,$H85,$J85,$L85))</f>
        <v>2</v>
      </c>
      <c r="M86">
        <f>RANK(M85,($C85,$E85,$G85,$I85,$K85,$M85))</f>
        <v>1</v>
      </c>
    </row>
  </sheetData>
  <mergeCells count="6">
    <mergeCell ref="L71:M71"/>
    <mergeCell ref="B71:C71"/>
    <mergeCell ref="D71:E71"/>
    <mergeCell ref="F71:G71"/>
    <mergeCell ref="H71:I71"/>
    <mergeCell ref="J71:K71"/>
  </mergeCells>
  <phoneticPr fontId="1" type="noConversion"/>
  <pageMargins left="0.511811024" right="0.511811024" top="0.78740157499999996" bottom="0.78740157499999996" header="0.31496062000000002" footer="0.31496062000000002"/>
  <pageSetup paperSize="9" orientation="portrait" r:id="rId1"/>
  <ignoredErrors>
    <ignoredError sqref="A73:A84 A54:A65" numberStoredAsText="1"/>
    <ignoredError sqref="B85:M85 B86" formulaRange="1"/>
    <ignoredError sqref="C54:M65 N86" formula="1"/>
    <ignoredError sqref="C86:M86" formula="1"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3788C-995C-4B36-92A1-F239B18A6DFD}">
  <sheetPr>
    <tabColor theme="9" tint="-0.249977111117893"/>
  </sheetPr>
  <dimension ref="A1:Q79"/>
  <sheetViews>
    <sheetView showGridLines="0" zoomScale="90" zoomScaleNormal="90" workbookViewId="0"/>
  </sheetViews>
  <sheetFormatPr defaultRowHeight="15" x14ac:dyDescent="0.25"/>
  <cols>
    <col min="1" max="1" width="9.140625" style="351"/>
    <col min="2" max="2" width="15.42578125" style="351" customWidth="1"/>
    <col min="3" max="6" width="23.42578125" style="351" customWidth="1"/>
    <col min="7" max="14" width="9.140625" style="351"/>
    <col min="15" max="15" width="11.140625" style="351" customWidth="1"/>
    <col min="16" max="16" width="12" style="351" customWidth="1"/>
    <col min="17" max="16384" width="9.140625" style="351"/>
  </cols>
  <sheetData>
    <row r="1" spans="1:17" x14ac:dyDescent="0.25">
      <c r="A1" s="26" t="s">
        <v>300</v>
      </c>
      <c r="P1" s="582">
        <v>0.625</v>
      </c>
      <c r="Q1" s="582">
        <v>0.65555555555555556</v>
      </c>
    </row>
    <row r="2" spans="1:17" x14ac:dyDescent="0.25">
      <c r="A2" s="26"/>
    </row>
    <row r="3" spans="1:17" x14ac:dyDescent="0.25">
      <c r="A3" s="351" t="s">
        <v>48</v>
      </c>
    </row>
    <row r="4" spans="1:17" x14ac:dyDescent="0.25">
      <c r="A4" s="351" t="s">
        <v>301</v>
      </c>
    </row>
    <row r="5" spans="1:17" x14ac:dyDescent="0.25">
      <c r="A5" s="351" t="s">
        <v>302</v>
      </c>
    </row>
    <row r="6" spans="1:17" x14ac:dyDescent="0.25">
      <c r="A6" s="351" t="s">
        <v>303</v>
      </c>
    </row>
    <row r="7" spans="1:17" x14ac:dyDescent="0.25">
      <c r="A7" s="351" t="s">
        <v>304</v>
      </c>
    </row>
    <row r="8" spans="1:17" x14ac:dyDescent="0.25">
      <c r="A8" s="351" t="s">
        <v>305</v>
      </c>
    </row>
    <row r="9" spans="1:17" x14ac:dyDescent="0.25">
      <c r="A9" s="351" t="s">
        <v>306</v>
      </c>
    </row>
    <row r="10" spans="1:17" x14ac:dyDescent="0.25">
      <c r="A10" s="351" t="s">
        <v>307</v>
      </c>
    </row>
    <row r="11" spans="1:17" x14ac:dyDescent="0.25">
      <c r="A11" s="351" t="s">
        <v>308</v>
      </c>
    </row>
    <row r="12" spans="1:17" x14ac:dyDescent="0.25">
      <c r="A12" s="351" t="s">
        <v>309</v>
      </c>
    </row>
    <row r="14" spans="1:17" x14ac:dyDescent="0.25">
      <c r="A14" s="351" t="s">
        <v>52</v>
      </c>
    </row>
    <row r="15" spans="1:17" x14ac:dyDescent="0.25">
      <c r="A15" s="351" t="s">
        <v>264</v>
      </c>
    </row>
    <row r="16" spans="1:17" x14ac:dyDescent="0.25">
      <c r="A16" s="351" t="s">
        <v>265</v>
      </c>
    </row>
    <row r="17" spans="1:1" x14ac:dyDescent="0.25">
      <c r="A17" s="351" t="s">
        <v>310</v>
      </c>
    </row>
    <row r="18" spans="1:1" x14ac:dyDescent="0.25">
      <c r="A18" s="351" t="s">
        <v>311</v>
      </c>
    </row>
    <row r="19" spans="1:1" x14ac:dyDescent="0.25">
      <c r="A19" s="351" t="s">
        <v>312</v>
      </c>
    </row>
    <row r="20" spans="1:1" x14ac:dyDescent="0.25">
      <c r="A20" s="351" t="s">
        <v>313</v>
      </c>
    </row>
    <row r="21" spans="1:1" x14ac:dyDescent="0.25">
      <c r="A21" s="583" t="s">
        <v>314</v>
      </c>
    </row>
    <row r="22" spans="1:1" x14ac:dyDescent="0.25">
      <c r="A22" s="583" t="s">
        <v>315</v>
      </c>
    </row>
    <row r="23" spans="1:1" x14ac:dyDescent="0.25">
      <c r="A23" s="583" t="s">
        <v>316</v>
      </c>
    </row>
    <row r="24" spans="1:1" x14ac:dyDescent="0.25">
      <c r="A24" s="583" t="s">
        <v>269</v>
      </c>
    </row>
    <row r="25" spans="1:1" x14ac:dyDescent="0.25">
      <c r="A25" s="583" t="s">
        <v>270</v>
      </c>
    </row>
    <row r="26" spans="1:1" x14ac:dyDescent="0.25">
      <c r="A26" s="583" t="s">
        <v>271</v>
      </c>
    </row>
    <row r="27" spans="1:1" x14ac:dyDescent="0.25">
      <c r="A27" s="583" t="s">
        <v>272</v>
      </c>
    </row>
    <row r="29" spans="1:1" x14ac:dyDescent="0.25">
      <c r="A29" s="351" t="s">
        <v>246</v>
      </c>
    </row>
    <row r="31" spans="1:1" x14ac:dyDescent="0.25">
      <c r="A31" s="351" t="s">
        <v>273</v>
      </c>
    </row>
    <row r="32" spans="1:1" x14ac:dyDescent="0.25">
      <c r="A32" s="351" t="s">
        <v>140</v>
      </c>
    </row>
    <row r="34" spans="2:6" x14ac:dyDescent="0.25">
      <c r="C34" s="351" t="s">
        <v>2670</v>
      </c>
      <c r="D34" s="351" t="s">
        <v>2672</v>
      </c>
      <c r="E34" s="351" t="s">
        <v>2671</v>
      </c>
      <c r="F34" s="351" t="s">
        <v>2673</v>
      </c>
    </row>
    <row r="35" spans="2:6" x14ac:dyDescent="0.25">
      <c r="B35" s="351" t="s">
        <v>317</v>
      </c>
      <c r="C35" s="586">
        <f>((B63/B52)-1)*100</f>
        <v>-48.862603955552451</v>
      </c>
      <c r="D35" s="586">
        <f>((B63/B62)-1)*100</f>
        <v>16.721167650342949</v>
      </c>
      <c r="E35" s="586">
        <f>((C63/C52)-1)*100</f>
        <v>-63.71995077799366</v>
      </c>
      <c r="F35" s="586">
        <f>((C63/C62)-1)*100</f>
        <v>-1.7177219636874685</v>
      </c>
    </row>
    <row r="36" spans="2:6" x14ac:dyDescent="0.25">
      <c r="B36" s="351" t="s">
        <v>318</v>
      </c>
      <c r="C36" s="586">
        <f>((D63/D52)-1)*100</f>
        <v>-34.949787281021685</v>
      </c>
      <c r="D36" s="586">
        <f>((D63/D62)-1)*100</f>
        <v>2.4007994389031229</v>
      </c>
      <c r="E36" s="586">
        <f>((E63/E52)-1)*100</f>
        <v>-59.83756841489145</v>
      </c>
      <c r="F36" s="586">
        <f>((E63/E62)-1)*100</f>
        <v>-21.794309076449959</v>
      </c>
    </row>
    <row r="37" spans="2:6" x14ac:dyDescent="0.25">
      <c r="B37" s="351" t="s">
        <v>319</v>
      </c>
      <c r="C37" s="586">
        <f>((F63/F52)-1)*100</f>
        <v>-51.294105677438885</v>
      </c>
      <c r="D37" s="586">
        <f>((F63/F62)-1)*100</f>
        <v>3.7336624192039647</v>
      </c>
      <c r="E37" s="586">
        <f>((G63/G52)-1)*100</f>
        <v>-65.371829233862329</v>
      </c>
      <c r="F37" s="586">
        <f>((G63/G62)-1)*100</f>
        <v>-12.412840426924387</v>
      </c>
    </row>
    <row r="38" spans="2:6" x14ac:dyDescent="0.25">
      <c r="B38" s="351" t="s">
        <v>320</v>
      </c>
      <c r="C38" s="586">
        <f>((H63/H52)-1)*100</f>
        <v>49.332161687170469</v>
      </c>
      <c r="D38" s="586">
        <f>((H63/H62)-1)*100</f>
        <v>33.958694623994944</v>
      </c>
      <c r="E38" s="586">
        <f>((I63/I52)-1)*100</f>
        <v>20.854894227780484</v>
      </c>
      <c r="F38" s="586">
        <f>((I63/I62)-1)*100</f>
        <v>7.359393214369403</v>
      </c>
    </row>
    <row r="39" spans="2:6" x14ac:dyDescent="0.25">
      <c r="B39" s="351" t="s">
        <v>321</v>
      </c>
      <c r="C39" s="586">
        <f>((J63/J52)-1)*100</f>
        <v>-13.376575694529436</v>
      </c>
      <c r="D39" s="586">
        <f>((J63/J62)-1)*100</f>
        <v>17.230718268646839</v>
      </c>
      <c r="E39" s="586">
        <f>((K63/K52)-1)*100</f>
        <v>-17.913948166121905</v>
      </c>
      <c r="F39" s="586">
        <f>((K63/K62)-1)*100</f>
        <v>-1.5807451285990592</v>
      </c>
    </row>
    <row r="40" spans="2:6" x14ac:dyDescent="0.25">
      <c r="B40" s="351" t="s">
        <v>322</v>
      </c>
      <c r="C40" s="586">
        <f>((L63/L52)-1)*100</f>
        <v>-77.585081382191674</v>
      </c>
      <c r="D40" s="586">
        <f>((L63/L62)-1)*100</f>
        <v>17.631608998515482</v>
      </c>
      <c r="E40" s="586">
        <f>((M63/M52)-1)*100</f>
        <v>-79.837698938718589</v>
      </c>
      <c r="F40" s="586">
        <f>((M63/M62)-1)*100</f>
        <v>-18.033304159092289</v>
      </c>
    </row>
    <row r="49" spans="1:13" x14ac:dyDescent="0.25">
      <c r="A49" s="584" t="s">
        <v>323</v>
      </c>
    </row>
    <row r="50" spans="1:13" x14ac:dyDescent="0.25">
      <c r="B50" s="726" t="s">
        <v>317</v>
      </c>
      <c r="C50" s="726"/>
      <c r="D50" s="726" t="s">
        <v>318</v>
      </c>
      <c r="E50" s="726"/>
      <c r="F50" s="726" t="s">
        <v>319</v>
      </c>
      <c r="G50" s="726"/>
      <c r="H50" s="726" t="s">
        <v>320</v>
      </c>
      <c r="I50" s="726"/>
      <c r="J50" s="726" t="s">
        <v>321</v>
      </c>
      <c r="K50" s="726"/>
      <c r="L50" s="726" t="s">
        <v>322</v>
      </c>
      <c r="M50" s="726"/>
    </row>
    <row r="51" spans="1:13" x14ac:dyDescent="0.25">
      <c r="A51" s="488" t="s">
        <v>282</v>
      </c>
      <c r="B51" s="351" t="s">
        <v>283</v>
      </c>
      <c r="C51" s="351" t="s">
        <v>284</v>
      </c>
      <c r="D51" s="351" t="s">
        <v>283</v>
      </c>
      <c r="E51" s="351" t="s">
        <v>284</v>
      </c>
      <c r="F51" s="351" t="s">
        <v>283</v>
      </c>
      <c r="G51" s="351" t="s">
        <v>284</v>
      </c>
      <c r="H51" s="351" t="s">
        <v>283</v>
      </c>
      <c r="I51" s="351" t="s">
        <v>284</v>
      </c>
      <c r="J51" s="351" t="s">
        <v>283</v>
      </c>
      <c r="K51" s="351" t="s">
        <v>284</v>
      </c>
      <c r="L51" s="351" t="s">
        <v>283</v>
      </c>
      <c r="M51" s="351" t="s">
        <v>284</v>
      </c>
    </row>
    <row r="52" spans="1:13" x14ac:dyDescent="0.25">
      <c r="A52" s="488" t="s">
        <v>285</v>
      </c>
      <c r="B52" s="521">
        <f>B68</f>
        <v>57236</v>
      </c>
      <c r="C52" s="521">
        <f>C68/$P68*100</f>
        <v>120611.74374994443</v>
      </c>
      <c r="D52" s="521">
        <f t="shared" ref="D52" si="0">D68</f>
        <v>253621</v>
      </c>
      <c r="E52" s="521">
        <f t="shared" ref="E52" si="1">E68/$P68*100</f>
        <v>330968.50652161706</v>
      </c>
      <c r="F52" s="521">
        <f t="shared" ref="F52" si="2">F68</f>
        <v>805962</v>
      </c>
      <c r="G52" s="521">
        <f t="shared" ref="G52" si="3">G68/$P68*100</f>
        <v>752407.6329633405</v>
      </c>
      <c r="H52" s="521">
        <f t="shared" ref="H52" si="4">H68</f>
        <v>11380</v>
      </c>
      <c r="I52" s="521">
        <f t="shared" ref="I52" si="5">I68/$P68*100</f>
        <v>18521.384792089513</v>
      </c>
      <c r="J52" s="521">
        <f t="shared" ref="J52" si="6">J68</f>
        <v>24513</v>
      </c>
      <c r="K52" s="521">
        <f t="shared" ref="K52" si="7">K68/$P68*100</f>
        <v>39128.450306028761</v>
      </c>
      <c r="L52" s="521">
        <f t="shared" ref="L52" si="8">L68</f>
        <v>45956</v>
      </c>
      <c r="M52" s="521">
        <f t="shared" ref="M52:M63" si="9">M68/$P68*100</f>
        <v>80690.194787548869</v>
      </c>
    </row>
    <row r="53" spans="1:13" x14ac:dyDescent="0.25">
      <c r="A53" s="488" t="s">
        <v>286</v>
      </c>
      <c r="B53" s="521">
        <f t="shared" ref="B53" si="10">B69</f>
        <v>47735</v>
      </c>
      <c r="C53" s="521">
        <f t="shared" ref="C53" si="11">C69/$P69*100</f>
        <v>90619.812862723687</v>
      </c>
      <c r="D53" s="521">
        <f t="shared" ref="D53" si="12">D69</f>
        <v>239373</v>
      </c>
      <c r="E53" s="521">
        <f t="shared" ref="E53" si="13">E69/$P69*100</f>
        <v>300469.27694892086</v>
      </c>
      <c r="F53" s="521">
        <f t="shared" ref="F53" si="14">F69</f>
        <v>822468</v>
      </c>
      <c r="G53" s="521">
        <f t="shared" ref="G53" si="15">G69/$P69*100</f>
        <v>441103.24076993926</v>
      </c>
      <c r="H53" s="521">
        <f t="shared" ref="H53" si="16">H69</f>
        <v>10594</v>
      </c>
      <c r="I53" s="521">
        <f t="shared" ref="I53" si="17">I69/$P69*100</f>
        <v>14000.864351195059</v>
      </c>
      <c r="J53" s="521">
        <f t="shared" ref="J53" si="18">J69</f>
        <v>21793</v>
      </c>
      <c r="K53" s="521">
        <f t="shared" ref="K53" si="19">K69/$P69*100</f>
        <v>28489.363805791709</v>
      </c>
      <c r="L53" s="521">
        <f t="shared" ref="L53" si="20">L69</f>
        <v>45035</v>
      </c>
      <c r="M53" s="521">
        <f t="shared" si="9"/>
        <v>73297.292924828391</v>
      </c>
    </row>
    <row r="54" spans="1:13" x14ac:dyDescent="0.25">
      <c r="A54" s="488" t="s">
        <v>287</v>
      </c>
      <c r="B54" s="521">
        <f t="shared" ref="B54" si="21">B70</f>
        <v>42142</v>
      </c>
      <c r="C54" s="521">
        <f t="shared" ref="C54" si="22">C70/$P70*100</f>
        <v>90120.462738319766</v>
      </c>
      <c r="D54" s="521">
        <f t="shared" ref="D54" si="23">D70</f>
        <v>242852</v>
      </c>
      <c r="E54" s="521">
        <f t="shared" ref="E54" si="24">E70/$P70*100</f>
        <v>277498.94555377471</v>
      </c>
      <c r="F54" s="521">
        <f t="shared" ref="F54" si="25">F70</f>
        <v>821940</v>
      </c>
      <c r="G54" s="521">
        <f t="shared" ref="G54" si="26">G70/$P70*100</f>
        <v>366086.02001470188</v>
      </c>
      <c r="H54" s="521">
        <f t="shared" ref="H54" si="27">H70</f>
        <v>11014</v>
      </c>
      <c r="I54" s="521">
        <f t="shared" ref="I54" si="28">I70/$P70*100</f>
        <v>23287.682512101266</v>
      </c>
      <c r="J54" s="521">
        <f t="shared" ref="J54" si="29">J70</f>
        <v>21325</v>
      </c>
      <c r="K54" s="521">
        <f t="shared" ref="K54" si="30">K70/$P70*100</f>
        <v>38240.826019871551</v>
      </c>
      <c r="L54" s="521">
        <f t="shared" ref="L54" si="31">L70</f>
        <v>35977</v>
      </c>
      <c r="M54" s="521">
        <f t="shared" si="9"/>
        <v>70110.788839624031</v>
      </c>
    </row>
    <row r="55" spans="1:13" x14ac:dyDescent="0.25">
      <c r="A55" s="488" t="s">
        <v>288</v>
      </c>
      <c r="B55" s="521">
        <f t="shared" ref="B55" si="32">B71</f>
        <v>37494</v>
      </c>
      <c r="C55" s="521">
        <f t="shared" ref="C55" si="33">C71/$P71*100</f>
        <v>100944.2038804255</v>
      </c>
      <c r="D55" s="521">
        <f t="shared" ref="D55" si="34">D71</f>
        <v>240855</v>
      </c>
      <c r="E55" s="521">
        <f t="shared" ref="E55" si="35">E71/$P71*100</f>
        <v>255811.03033086075</v>
      </c>
      <c r="F55" s="521">
        <f t="shared" ref="F55" si="36">F71</f>
        <v>626440</v>
      </c>
      <c r="G55" s="521">
        <f t="shared" ref="G55" si="37">G71/$P71*100</f>
        <v>465550.4605265003</v>
      </c>
      <c r="H55" s="521">
        <f t="shared" ref="H55" si="38">H71</f>
        <v>11064</v>
      </c>
      <c r="I55" s="521">
        <f t="shared" ref="I55" si="39">I71/$P71*100</f>
        <v>20959.270535444459</v>
      </c>
      <c r="J55" s="521">
        <f t="shared" ref="J55" si="40">J71</f>
        <v>19198</v>
      </c>
      <c r="K55" s="521">
        <f t="shared" ref="K55" si="41">K71/$P71*100</f>
        <v>39526.180100896323</v>
      </c>
      <c r="L55" s="521">
        <f t="shared" ref="L55" si="42">L71</f>
        <v>32289</v>
      </c>
      <c r="M55" s="521">
        <f t="shared" si="9"/>
        <v>91956.685641804666</v>
      </c>
    </row>
    <row r="56" spans="1:13" x14ac:dyDescent="0.25">
      <c r="A56" s="488" t="s">
        <v>289</v>
      </c>
      <c r="B56" s="521">
        <f t="shared" ref="B56" si="43">B72</f>
        <v>35301</v>
      </c>
      <c r="C56" s="521">
        <f t="shared" ref="C56" si="44">C72/$P72*100</f>
        <v>82326.131932861841</v>
      </c>
      <c r="D56" s="521">
        <f t="shared" ref="D56" si="45">D72</f>
        <v>239211</v>
      </c>
      <c r="E56" s="521">
        <f t="shared" ref="E56" si="46">E72/$P72*100</f>
        <v>365803.77439804887</v>
      </c>
      <c r="F56" s="521">
        <f t="shared" ref="F56" si="47">F72</f>
        <v>614227</v>
      </c>
      <c r="G56" s="521">
        <f t="shared" ref="G56" si="48">G72/$P72*100</f>
        <v>472013.07773250772</v>
      </c>
      <c r="H56" s="521">
        <f t="shared" ref="H56" si="49">H72</f>
        <v>11913</v>
      </c>
      <c r="I56" s="521">
        <f t="shared" ref="I56" si="50">I72/$P72*100</f>
        <v>22894.240083259559</v>
      </c>
      <c r="J56" s="521">
        <f t="shared" ref="J56" si="51">J72</f>
        <v>16081</v>
      </c>
      <c r="K56" s="521">
        <f t="shared" ref="K56" si="52">K72/$P72*100</f>
        <v>35318.289849557681</v>
      </c>
      <c r="L56" s="521">
        <f t="shared" ref="L56" si="53">L72</f>
        <v>30784</v>
      </c>
      <c r="M56" s="521">
        <f t="shared" si="9"/>
        <v>71174.251095493019</v>
      </c>
    </row>
    <row r="57" spans="1:13" x14ac:dyDescent="0.25">
      <c r="A57" s="488" t="s">
        <v>290</v>
      </c>
      <c r="B57" s="521">
        <f t="shared" ref="B57" si="54">B73</f>
        <v>29337</v>
      </c>
      <c r="C57" s="521">
        <f t="shared" ref="C57" si="55">C73/$P73*100</f>
        <v>60662.085029107926</v>
      </c>
      <c r="D57" s="521">
        <f t="shared" ref="D57" si="56">D73</f>
        <v>240203</v>
      </c>
      <c r="E57" s="521">
        <f t="shared" ref="E57" si="57">E73/$P73*100</f>
        <v>314624.19291254767</v>
      </c>
      <c r="F57" s="521">
        <f t="shared" ref="F57" si="58">F73</f>
        <v>552817</v>
      </c>
      <c r="G57" s="521">
        <f t="shared" ref="G57" si="59">G73/$P73*100</f>
        <v>406300.99843043421</v>
      </c>
      <c r="H57" s="521">
        <f t="shared" ref="H57" si="60">H73</f>
        <v>11492</v>
      </c>
      <c r="I57" s="521">
        <f t="shared" ref="I57" si="61">I73/$P73*100</f>
        <v>21319.72573170895</v>
      </c>
      <c r="J57" s="521">
        <f t="shared" ref="J57" si="62">J73</f>
        <v>22188</v>
      </c>
      <c r="K57" s="521">
        <f t="shared" ref="K57" si="63">K73/$P73*100</f>
        <v>40257.605617731984</v>
      </c>
      <c r="L57" s="521">
        <f t="shared" ref="L57" si="64">L73</f>
        <v>30387</v>
      </c>
      <c r="M57" s="521">
        <f t="shared" si="9"/>
        <v>64499.503336046328</v>
      </c>
    </row>
    <row r="58" spans="1:13" x14ac:dyDescent="0.25">
      <c r="A58" s="488" t="s">
        <v>291</v>
      </c>
      <c r="B58" s="521">
        <f t="shared" ref="B58" si="65">B74</f>
        <v>22739</v>
      </c>
      <c r="C58" s="521">
        <f t="shared" ref="C58" si="66">C74/$P74*100</f>
        <v>54640.742664573205</v>
      </c>
      <c r="D58" s="521">
        <f t="shared" ref="D58" si="67">D74</f>
        <v>236256</v>
      </c>
      <c r="E58" s="521">
        <f t="shared" ref="E58" si="68">E74/$P74*100</f>
        <v>288342.82905878342</v>
      </c>
      <c r="F58" s="521">
        <f t="shared" ref="F58" si="69">F74</f>
        <v>489156</v>
      </c>
      <c r="G58" s="521">
        <f t="shared" ref="G58" si="70">G74/$P74*100</f>
        <v>385651.84891905828</v>
      </c>
      <c r="H58" s="521">
        <f t="shared" ref="H58" si="71">H74</f>
        <v>8346</v>
      </c>
      <c r="I58" s="521">
        <f t="shared" ref="I58" si="72">I74/$P74*100</f>
        <v>22770.944343656181</v>
      </c>
      <c r="J58" s="521">
        <f t="shared" ref="J58" si="73">J74</f>
        <v>16685</v>
      </c>
      <c r="K58" s="521">
        <f t="shared" ref="K58" si="74">K74/$P74*100</f>
        <v>30355.154150386683</v>
      </c>
      <c r="L58" s="521">
        <f t="shared" ref="L58" si="75">L74</f>
        <v>7455</v>
      </c>
      <c r="M58" s="521">
        <f t="shared" si="9"/>
        <v>16818.594217630074</v>
      </c>
    </row>
    <row r="59" spans="1:13" x14ac:dyDescent="0.25">
      <c r="A59" s="488" t="s">
        <v>292</v>
      </c>
      <c r="B59" s="521">
        <f t="shared" ref="B59" si="76">B75</f>
        <v>26574</v>
      </c>
      <c r="C59" s="521">
        <f t="shared" ref="C59" si="77">C75/$P75*100</f>
        <v>81152.784839917222</v>
      </c>
      <c r="D59" s="521">
        <f t="shared" ref="D59" si="78">D75</f>
        <v>201759</v>
      </c>
      <c r="E59" s="521">
        <f t="shared" ref="E59" si="79">E75/$P75*100</f>
        <v>271892.85201633495</v>
      </c>
      <c r="F59" s="521">
        <f t="shared" ref="F59" si="80">F75</f>
        <v>421353</v>
      </c>
      <c r="G59" s="521">
        <f t="shared" ref="G59" si="81">G75/$P75*100</f>
        <v>347916.12394908373</v>
      </c>
      <c r="H59" s="521">
        <f t="shared" ref="H59" si="82">H75</f>
        <v>11835</v>
      </c>
      <c r="I59" s="521">
        <f t="shared" ref="I59" si="83">I75/$P75*100</f>
        <v>33133.991357641768</v>
      </c>
      <c r="J59" s="521">
        <f t="shared" ref="J59" si="84">J75</f>
        <v>17950</v>
      </c>
      <c r="K59" s="521">
        <f t="shared" ref="K59" si="85">K75/$P75*100</f>
        <v>25907.623673251568</v>
      </c>
      <c r="L59" s="521">
        <f t="shared" ref="L59" si="86">L75</f>
        <v>5571</v>
      </c>
      <c r="M59" s="521">
        <f t="shared" si="9"/>
        <v>11135.445584503796</v>
      </c>
    </row>
    <row r="60" spans="1:13" x14ac:dyDescent="0.25">
      <c r="A60" s="488" t="s">
        <v>293</v>
      </c>
      <c r="B60" s="521">
        <f>B76</f>
        <v>22859</v>
      </c>
      <c r="C60" s="521">
        <f t="shared" ref="C60:C63" si="87">C76/$P76*100</f>
        <v>55008.98543428276</v>
      </c>
      <c r="D60" s="521">
        <f t="shared" ref="D60:D63" si="88">D76</f>
        <v>174364</v>
      </c>
      <c r="E60" s="521">
        <f t="shared" ref="E60:E63" si="89">E76/$P76*100</f>
        <v>229820.73980450563</v>
      </c>
      <c r="F60" s="521">
        <f t="shared" ref="F60:F63" si="90">F76</f>
        <v>354960</v>
      </c>
      <c r="G60" s="521">
        <f t="shared" ref="G60:G63" si="91">G76/$P76*100</f>
        <v>448904.1790749011</v>
      </c>
      <c r="H60" s="521">
        <f t="shared" ref="H60:H63" si="92">H76</f>
        <v>14226</v>
      </c>
      <c r="I60" s="521">
        <f t="shared" ref="I60:I63" si="93">I76/$P76*100</f>
        <v>35457.101122262182</v>
      </c>
      <c r="J60" s="521">
        <f t="shared" ref="J60:J63" si="94">J76</f>
        <v>18867</v>
      </c>
      <c r="K60" s="521">
        <f t="shared" ref="K60:K63" si="95">K76/$P76*100</f>
        <v>30909.098641630117</v>
      </c>
      <c r="L60" s="521">
        <f t="shared" ref="L60:L63" si="96">L76</f>
        <v>8606</v>
      </c>
      <c r="M60" s="521">
        <f t="shared" si="9"/>
        <v>15751.714346594135</v>
      </c>
    </row>
    <row r="61" spans="1:13" x14ac:dyDescent="0.25">
      <c r="A61" s="488" t="s">
        <v>294</v>
      </c>
      <c r="B61" s="521">
        <f t="shared" ref="B61" si="97">B77</f>
        <v>25032</v>
      </c>
      <c r="C61" s="521">
        <f t="shared" ref="C61" si="98">C77/$P77*100</f>
        <v>57312.869515206105</v>
      </c>
      <c r="D61" s="521">
        <f t="shared" ref="D61" si="99">D77</f>
        <v>163188</v>
      </c>
      <c r="E61" s="521">
        <f t="shared" ref="E61" si="100">E77/$P77*100</f>
        <v>206761.61787131318</v>
      </c>
      <c r="F61" s="521">
        <f t="shared" ref="F61" si="101">F77</f>
        <v>364766</v>
      </c>
      <c r="G61" s="521">
        <f t="shared" ref="G61" si="102">G77/$P77*100</f>
        <v>349078.6286107708</v>
      </c>
      <c r="H61" s="521">
        <f t="shared" ref="H61" si="103">H77</f>
        <v>14411</v>
      </c>
      <c r="I61" s="521">
        <f t="shared" ref="I61" si="104">I77/$P77*100</f>
        <v>41471.706253912962</v>
      </c>
      <c r="J61" s="521">
        <f t="shared" ref="J61" si="105">J77</f>
        <v>19417</v>
      </c>
      <c r="K61" s="521">
        <f t="shared" ref="K61" si="106">K77/$P77*100</f>
        <v>41822.50766642391</v>
      </c>
      <c r="L61" s="521">
        <f t="shared" ref="L61" si="107">L77</f>
        <v>9593</v>
      </c>
      <c r="M61" s="521">
        <f t="shared" si="9"/>
        <v>26433.161931191997</v>
      </c>
    </row>
    <row r="62" spans="1:13" x14ac:dyDescent="0.25">
      <c r="A62" s="488" t="s">
        <v>295</v>
      </c>
      <c r="B62" s="521">
        <f>B78</f>
        <v>25076</v>
      </c>
      <c r="C62" s="521">
        <f t="shared" si="87"/>
        <v>44522.777528449893</v>
      </c>
      <c r="D62" s="521">
        <f t="shared" si="88"/>
        <v>161113</v>
      </c>
      <c r="E62" s="521">
        <f t="shared" si="89"/>
        <v>169968.44913746853</v>
      </c>
      <c r="F62" s="521">
        <f t="shared" si="90"/>
        <v>378422</v>
      </c>
      <c r="G62" s="521">
        <f t="shared" si="91"/>
        <v>297469.40221599763</v>
      </c>
      <c r="H62" s="521">
        <f t="shared" si="92"/>
        <v>12686</v>
      </c>
      <c r="I62" s="521">
        <f t="shared" si="93"/>
        <v>20849.596229837891</v>
      </c>
      <c r="J62" s="521">
        <f t="shared" si="94"/>
        <v>18113</v>
      </c>
      <c r="K62" s="521">
        <f t="shared" si="95"/>
        <v>32634.874183886212</v>
      </c>
      <c r="L62" s="521">
        <f t="shared" si="96"/>
        <v>8757</v>
      </c>
      <c r="M62" s="521">
        <f t="shared" si="9"/>
        <v>19848.3052575123</v>
      </c>
    </row>
    <row r="63" spans="1:13" x14ac:dyDescent="0.25">
      <c r="A63" s="488" t="s">
        <v>2669</v>
      </c>
      <c r="B63" s="521">
        <f>B79</f>
        <v>29269</v>
      </c>
      <c r="C63" s="521">
        <f t="shared" si="87"/>
        <v>43758</v>
      </c>
      <c r="D63" s="521">
        <f t="shared" si="88"/>
        <v>164981</v>
      </c>
      <c r="E63" s="521">
        <f t="shared" si="89"/>
        <v>132925</v>
      </c>
      <c r="F63" s="521">
        <f t="shared" si="90"/>
        <v>392551</v>
      </c>
      <c r="G63" s="521">
        <f t="shared" si="91"/>
        <v>260544.99999999997</v>
      </c>
      <c r="H63" s="521">
        <f t="shared" si="92"/>
        <v>16994</v>
      </c>
      <c r="I63" s="521">
        <f t="shared" si="93"/>
        <v>22384</v>
      </c>
      <c r="J63" s="521">
        <f t="shared" si="94"/>
        <v>21234</v>
      </c>
      <c r="K63" s="521">
        <f t="shared" si="95"/>
        <v>32119</v>
      </c>
      <c r="L63" s="521">
        <f t="shared" si="96"/>
        <v>10301</v>
      </c>
      <c r="M63" s="521">
        <f t="shared" si="9"/>
        <v>16269</v>
      </c>
    </row>
    <row r="65" spans="1:16" x14ac:dyDescent="0.25">
      <c r="A65" s="584" t="s">
        <v>324</v>
      </c>
    </row>
    <row r="66" spans="1:16" x14ac:dyDescent="0.25">
      <c r="B66" s="726" t="s">
        <v>317</v>
      </c>
      <c r="C66" s="726"/>
      <c r="D66" s="726" t="s">
        <v>325</v>
      </c>
      <c r="E66" s="726"/>
      <c r="F66" s="726" t="s">
        <v>319</v>
      </c>
      <c r="G66" s="726"/>
      <c r="H66" s="726" t="s">
        <v>320</v>
      </c>
      <c r="I66" s="726"/>
      <c r="J66" s="726" t="s">
        <v>321</v>
      </c>
      <c r="K66" s="726"/>
      <c r="L66" s="726" t="s">
        <v>322</v>
      </c>
      <c r="M66" s="726"/>
      <c r="O66" s="351" t="s">
        <v>297</v>
      </c>
    </row>
    <row r="67" spans="1:16" x14ac:dyDescent="0.25">
      <c r="A67" s="488" t="s">
        <v>282</v>
      </c>
      <c r="B67" s="351" t="s">
        <v>283</v>
      </c>
      <c r="C67" s="351" t="s">
        <v>284</v>
      </c>
      <c r="D67" s="351" t="s">
        <v>283</v>
      </c>
      <c r="E67" s="351" t="s">
        <v>284</v>
      </c>
      <c r="F67" s="351" t="s">
        <v>283</v>
      </c>
      <c r="G67" s="351" t="s">
        <v>284</v>
      </c>
      <c r="H67" s="351" t="s">
        <v>283</v>
      </c>
      <c r="I67" s="351" t="s">
        <v>284</v>
      </c>
      <c r="J67" s="351" t="s">
        <v>283</v>
      </c>
      <c r="K67" s="351" t="s">
        <v>284</v>
      </c>
      <c r="L67" s="351" t="s">
        <v>283</v>
      </c>
      <c r="M67" s="351" t="s">
        <v>284</v>
      </c>
      <c r="O67" s="351" t="s">
        <v>298</v>
      </c>
    </row>
    <row r="68" spans="1:16" x14ac:dyDescent="0.25">
      <c r="A68" s="587" t="s">
        <v>285</v>
      </c>
      <c r="B68" s="351">
        <v>57236</v>
      </c>
      <c r="C68" s="351">
        <v>35738</v>
      </c>
      <c r="D68" s="351">
        <v>253621</v>
      </c>
      <c r="E68" s="351">
        <v>98068</v>
      </c>
      <c r="F68" s="351">
        <v>805962</v>
      </c>
      <c r="G68" s="351">
        <v>222943</v>
      </c>
      <c r="H68" s="351">
        <v>11380</v>
      </c>
      <c r="I68" s="351">
        <v>5488</v>
      </c>
      <c r="J68" s="351">
        <v>24513</v>
      </c>
      <c r="K68" s="351">
        <v>11594</v>
      </c>
      <c r="L68" s="351">
        <v>45956</v>
      </c>
      <c r="M68" s="351">
        <v>23909</v>
      </c>
      <c r="O68" s="588">
        <v>550.75175000000002</v>
      </c>
      <c r="P68" s="590">
        <f t="shared" ref="P68:P75" si="108">P69/(1+((O69/O68)-1))</f>
        <v>29.630613809956184</v>
      </c>
    </row>
    <row r="69" spans="1:16" x14ac:dyDescent="0.25">
      <c r="A69" s="587" t="s">
        <v>286</v>
      </c>
      <c r="B69" s="351">
        <v>47735</v>
      </c>
      <c r="C69" s="351">
        <v>31592</v>
      </c>
      <c r="D69" s="351">
        <v>239373</v>
      </c>
      <c r="E69" s="351">
        <v>104750</v>
      </c>
      <c r="F69" s="351">
        <v>822468</v>
      </c>
      <c r="G69" s="351">
        <v>153778</v>
      </c>
      <c r="H69" s="351">
        <v>10594</v>
      </c>
      <c r="I69" s="351">
        <v>4881</v>
      </c>
      <c r="J69" s="351">
        <v>21793</v>
      </c>
      <c r="K69" s="351">
        <v>9932</v>
      </c>
      <c r="L69" s="351">
        <v>45035</v>
      </c>
      <c r="M69" s="351">
        <v>25553</v>
      </c>
      <c r="O69" s="588">
        <v>647.99133333333305</v>
      </c>
      <c r="P69" s="590">
        <f t="shared" si="108"/>
        <v>34.862133348098446</v>
      </c>
    </row>
    <row r="70" spans="1:16" x14ac:dyDescent="0.25">
      <c r="A70" s="587" t="s">
        <v>287</v>
      </c>
      <c r="B70" s="351">
        <v>42142</v>
      </c>
      <c r="C70" s="351">
        <v>34558</v>
      </c>
      <c r="D70" s="351">
        <v>242852</v>
      </c>
      <c r="E70" s="351">
        <v>106411</v>
      </c>
      <c r="F70" s="351">
        <v>821940</v>
      </c>
      <c r="G70" s="351">
        <v>140381</v>
      </c>
      <c r="H70" s="351">
        <v>11014</v>
      </c>
      <c r="I70" s="351">
        <v>8930</v>
      </c>
      <c r="J70" s="351">
        <v>21325</v>
      </c>
      <c r="K70" s="351">
        <v>14664</v>
      </c>
      <c r="L70" s="351">
        <v>35977</v>
      </c>
      <c r="M70" s="351">
        <v>26885</v>
      </c>
      <c r="O70" s="588">
        <v>712.75525000000005</v>
      </c>
      <c r="P70" s="590">
        <f t="shared" si="108"/>
        <v>38.346452015393091</v>
      </c>
    </row>
    <row r="71" spans="1:16" x14ac:dyDescent="0.25">
      <c r="A71" s="587" t="s">
        <v>288</v>
      </c>
      <c r="B71" s="351">
        <v>37494</v>
      </c>
      <c r="C71" s="351">
        <v>40591</v>
      </c>
      <c r="D71" s="351">
        <v>240855</v>
      </c>
      <c r="E71" s="351">
        <v>102865</v>
      </c>
      <c r="F71" s="351">
        <v>626440</v>
      </c>
      <c r="G71" s="351">
        <v>187204</v>
      </c>
      <c r="H71" s="351">
        <v>11064</v>
      </c>
      <c r="I71" s="351">
        <v>8428</v>
      </c>
      <c r="J71" s="351">
        <v>19198</v>
      </c>
      <c r="K71" s="351">
        <v>15894</v>
      </c>
      <c r="L71" s="351">
        <v>32289</v>
      </c>
      <c r="M71" s="351">
        <v>36977</v>
      </c>
      <c r="O71" s="588">
        <v>747.41808333333302</v>
      </c>
      <c r="P71" s="590">
        <f t="shared" si="108"/>
        <v>40.211323126667573</v>
      </c>
    </row>
    <row r="72" spans="1:16" x14ac:dyDescent="0.25">
      <c r="A72" s="587" t="s">
        <v>289</v>
      </c>
      <c r="B72" s="351">
        <v>35301</v>
      </c>
      <c r="C72" s="351">
        <v>34298</v>
      </c>
      <c r="D72" s="351">
        <v>239211</v>
      </c>
      <c r="E72" s="351">
        <v>152398</v>
      </c>
      <c r="F72" s="351">
        <v>614227</v>
      </c>
      <c r="G72" s="351">
        <v>196646</v>
      </c>
      <c r="H72" s="351">
        <v>11913</v>
      </c>
      <c r="I72" s="351">
        <v>9538</v>
      </c>
      <c r="J72" s="351">
        <v>16081</v>
      </c>
      <c r="K72" s="351">
        <v>14714</v>
      </c>
      <c r="L72" s="351">
        <v>30784</v>
      </c>
      <c r="M72" s="351">
        <v>29652</v>
      </c>
      <c r="O72" s="588">
        <v>774.36608333333299</v>
      </c>
      <c r="P72" s="590">
        <f t="shared" si="108"/>
        <v>41.661133828042004</v>
      </c>
    </row>
    <row r="73" spans="1:16" x14ac:dyDescent="0.25">
      <c r="A73" s="587" t="s">
        <v>290</v>
      </c>
      <c r="B73" s="351">
        <v>29337</v>
      </c>
      <c r="C73" s="351">
        <v>27506</v>
      </c>
      <c r="D73" s="351">
        <v>240203</v>
      </c>
      <c r="E73" s="351">
        <v>142660</v>
      </c>
      <c r="F73" s="351">
        <v>552817</v>
      </c>
      <c r="G73" s="351">
        <v>184229</v>
      </c>
      <c r="H73" s="351">
        <v>11492</v>
      </c>
      <c r="I73" s="351">
        <v>9667</v>
      </c>
      <c r="J73" s="351">
        <v>22188</v>
      </c>
      <c r="K73" s="351">
        <v>18254</v>
      </c>
      <c r="L73" s="351">
        <v>30387</v>
      </c>
      <c r="M73" s="351">
        <v>29246</v>
      </c>
      <c r="O73" s="588">
        <v>842.80158333333304</v>
      </c>
      <c r="P73" s="590">
        <f t="shared" si="108"/>
        <v>45.342984809707083</v>
      </c>
    </row>
    <row r="74" spans="1:16" x14ac:dyDescent="0.25">
      <c r="A74" s="587" t="s">
        <v>291</v>
      </c>
      <c r="B74" s="351">
        <v>22739</v>
      </c>
      <c r="C74" s="351">
        <v>29834</v>
      </c>
      <c r="D74" s="351">
        <v>236256</v>
      </c>
      <c r="E74" s="351">
        <v>157436</v>
      </c>
      <c r="F74" s="351">
        <v>489156</v>
      </c>
      <c r="G74" s="351">
        <v>210567</v>
      </c>
      <c r="H74" s="351">
        <v>8346</v>
      </c>
      <c r="I74" s="351">
        <v>12433</v>
      </c>
      <c r="J74" s="351">
        <v>16685</v>
      </c>
      <c r="K74" s="351">
        <v>16574</v>
      </c>
      <c r="L74" s="351">
        <v>7455</v>
      </c>
      <c r="M74" s="351">
        <v>9183</v>
      </c>
      <c r="O74" s="588">
        <v>1014.86933333333</v>
      </c>
      <c r="P74" s="590">
        <f t="shared" si="108"/>
        <v>54.600282765452114</v>
      </c>
    </row>
    <row r="75" spans="1:16" x14ac:dyDescent="0.25">
      <c r="A75" s="587" t="s">
        <v>292</v>
      </c>
      <c r="B75" s="351">
        <v>26574</v>
      </c>
      <c r="C75" s="351">
        <v>39631</v>
      </c>
      <c r="D75" s="351">
        <v>201759</v>
      </c>
      <c r="E75" s="351">
        <v>132779</v>
      </c>
      <c r="F75" s="351">
        <v>421353</v>
      </c>
      <c r="G75" s="351">
        <v>169905</v>
      </c>
      <c r="H75" s="351">
        <v>11835</v>
      </c>
      <c r="I75" s="351">
        <v>16181</v>
      </c>
      <c r="J75" s="351">
        <v>17950</v>
      </c>
      <c r="K75" s="351">
        <v>12652</v>
      </c>
      <c r="L75" s="351">
        <v>5571</v>
      </c>
      <c r="M75" s="351">
        <v>5438</v>
      </c>
      <c r="O75" s="588">
        <v>907.70941666666704</v>
      </c>
      <c r="P75" s="590">
        <f t="shared" si="108"/>
        <v>48.835046238002178</v>
      </c>
    </row>
    <row r="76" spans="1:16" x14ac:dyDescent="0.25">
      <c r="A76" s="587" t="s">
        <v>293</v>
      </c>
      <c r="B76" s="351">
        <v>22859</v>
      </c>
      <c r="C76" s="351">
        <v>27952</v>
      </c>
      <c r="D76" s="351">
        <v>174364</v>
      </c>
      <c r="E76" s="351">
        <v>116780</v>
      </c>
      <c r="F76" s="351">
        <v>354960</v>
      </c>
      <c r="G76" s="351">
        <v>228104</v>
      </c>
      <c r="H76" s="351">
        <v>14226</v>
      </c>
      <c r="I76" s="351">
        <v>18017</v>
      </c>
      <c r="J76" s="351">
        <v>18867</v>
      </c>
      <c r="K76" s="351">
        <v>15706</v>
      </c>
      <c r="L76" s="351">
        <v>8606</v>
      </c>
      <c r="M76" s="351">
        <v>8004</v>
      </c>
      <c r="O76" s="588">
        <v>944.48374999999999</v>
      </c>
      <c r="P76" s="590">
        <f>P77/(1+((O77/O76)-1))</f>
        <v>50.813516699727607</v>
      </c>
    </row>
    <row r="77" spans="1:16" x14ac:dyDescent="0.25">
      <c r="A77" s="587" t="s">
        <v>294</v>
      </c>
      <c r="B77" s="351">
        <v>25032</v>
      </c>
      <c r="C77" s="351">
        <v>31205</v>
      </c>
      <c r="D77" s="351">
        <v>163188</v>
      </c>
      <c r="E77" s="351">
        <v>112575</v>
      </c>
      <c r="F77" s="351">
        <v>364766</v>
      </c>
      <c r="G77" s="351">
        <v>190062</v>
      </c>
      <c r="H77" s="351">
        <v>14411</v>
      </c>
      <c r="I77" s="351">
        <v>22580</v>
      </c>
      <c r="J77" s="351">
        <v>19417</v>
      </c>
      <c r="K77" s="351">
        <v>22771</v>
      </c>
      <c r="L77" s="351">
        <v>9593</v>
      </c>
      <c r="M77" s="351">
        <v>14392</v>
      </c>
      <c r="O77" s="588">
        <v>1012.01575</v>
      </c>
      <c r="P77" s="590">
        <f>P78/(1+((O78/O77)-1))</f>
        <v>54.446759103068061</v>
      </c>
    </row>
    <row r="78" spans="1:16" x14ac:dyDescent="0.25">
      <c r="A78" s="587" t="s">
        <v>295</v>
      </c>
      <c r="B78" s="351">
        <v>25076</v>
      </c>
      <c r="C78" s="351">
        <v>32104</v>
      </c>
      <c r="D78" s="351">
        <v>161113</v>
      </c>
      <c r="E78" s="351">
        <v>122559</v>
      </c>
      <c r="F78" s="351">
        <v>378422</v>
      </c>
      <c r="G78" s="351">
        <v>214496</v>
      </c>
      <c r="H78" s="351">
        <v>12686</v>
      </c>
      <c r="I78" s="351">
        <v>15034</v>
      </c>
      <c r="J78" s="351">
        <v>18113</v>
      </c>
      <c r="K78" s="351">
        <v>23532</v>
      </c>
      <c r="L78" s="351">
        <v>8757</v>
      </c>
      <c r="M78" s="351">
        <v>14312</v>
      </c>
      <c r="O78" s="588">
        <v>1340.2695000000001</v>
      </c>
      <c r="P78" s="590">
        <f>P79/(1+((O79/O78)-1))</f>
        <v>72.106911972160006</v>
      </c>
    </row>
    <row r="79" spans="1:16" x14ac:dyDescent="0.2">
      <c r="A79" s="587" t="s">
        <v>2669</v>
      </c>
      <c r="B79" s="351">
        <v>29269</v>
      </c>
      <c r="C79" s="351">
        <v>43758</v>
      </c>
      <c r="D79" s="351">
        <v>164981</v>
      </c>
      <c r="E79" s="351">
        <v>132925</v>
      </c>
      <c r="F79" s="351">
        <v>392551</v>
      </c>
      <c r="G79" s="351">
        <v>260545</v>
      </c>
      <c r="H79" s="351">
        <v>16994</v>
      </c>
      <c r="I79" s="351">
        <v>22384</v>
      </c>
      <c r="J79" s="351">
        <v>21234</v>
      </c>
      <c r="K79" s="351">
        <v>32119</v>
      </c>
      <c r="L79" s="351">
        <v>10301</v>
      </c>
      <c r="M79" s="351">
        <v>16269</v>
      </c>
      <c r="O79" s="589">
        <v>1858.7254166666701</v>
      </c>
      <c r="P79" s="590">
        <v>100</v>
      </c>
    </row>
  </sheetData>
  <mergeCells count="12">
    <mergeCell ref="J50:K50"/>
    <mergeCell ref="L50:M50"/>
    <mergeCell ref="B50:C50"/>
    <mergeCell ref="D50:E50"/>
    <mergeCell ref="F50:G50"/>
    <mergeCell ref="H50:I50"/>
    <mergeCell ref="L66:M66"/>
    <mergeCell ref="B66:C66"/>
    <mergeCell ref="D66:E66"/>
    <mergeCell ref="F66:G66"/>
    <mergeCell ref="H66:I66"/>
    <mergeCell ref="J66:K66"/>
  </mergeCells>
  <phoneticPr fontId="1" type="noConversion"/>
  <pageMargins left="0.511811024" right="0.511811024" top="0.78740157499999996" bottom="0.78740157499999996" header="0.31496062000000002" footer="0.31496062000000002"/>
  <pageSetup paperSize="9" orientation="portrait" r:id="rId1"/>
  <ignoredErrors>
    <ignoredError sqref="A68:A79 A52:A63" numberStoredAsText="1"/>
    <ignoredError sqref="C52:M62 C63:L64" formula="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B8C2E-3691-4C60-A0D9-EC006182123C}">
  <sheetPr>
    <tabColor theme="9" tint="-0.249977111117893"/>
  </sheetPr>
  <dimension ref="A1:Q389"/>
  <sheetViews>
    <sheetView showGridLines="0" zoomScale="90" zoomScaleNormal="90" workbookViewId="0">
      <selection activeCell="A2" sqref="A2"/>
    </sheetView>
  </sheetViews>
  <sheetFormatPr defaultRowHeight="15" x14ac:dyDescent="0.25"/>
  <cols>
    <col min="1" max="1" width="18.42578125" style="593" customWidth="1"/>
    <col min="2" max="2" width="9.140625" style="593"/>
    <col min="3" max="3" width="12.5703125" style="593" customWidth="1"/>
    <col min="4" max="4" width="12" style="593" customWidth="1"/>
    <col min="5" max="5" width="12.42578125" style="593" customWidth="1"/>
    <col min="6" max="6" width="12.140625" style="593" customWidth="1"/>
    <col min="7" max="8" width="10.5703125" style="593" customWidth="1"/>
    <col min="9" max="9" width="9.140625" style="594"/>
    <col min="10" max="10" width="9.140625" style="593"/>
    <col min="11" max="11" width="18.140625" style="593" bestFit="1" customWidth="1"/>
    <col min="12" max="12" width="9.140625" style="593"/>
    <col min="13" max="13" width="10.42578125" style="593" bestFit="1" customWidth="1"/>
    <col min="14" max="15" width="9.140625" style="593"/>
    <col min="16" max="16" width="9.140625" style="593" customWidth="1"/>
    <col min="17" max="16384" width="9.140625" style="593"/>
  </cols>
  <sheetData>
    <row r="1" spans="1:17" x14ac:dyDescent="0.25">
      <c r="A1" s="593" t="s">
        <v>326</v>
      </c>
      <c r="P1" s="582">
        <v>0.81805555555555554</v>
      </c>
      <c r="Q1" s="582">
        <v>0.86597222222222225</v>
      </c>
    </row>
    <row r="3" spans="1:17" x14ac:dyDescent="0.25">
      <c r="A3" s="593" t="s">
        <v>48</v>
      </c>
    </row>
    <row r="4" spans="1:17" x14ac:dyDescent="0.25">
      <c r="A4" s="593" t="s">
        <v>327</v>
      </c>
    </row>
    <row r="5" spans="1:17" x14ac:dyDescent="0.25">
      <c r="A5" s="593" t="s">
        <v>328</v>
      </c>
    </row>
    <row r="6" spans="1:17" x14ac:dyDescent="0.25">
      <c r="A6" s="593" t="s">
        <v>329</v>
      </c>
    </row>
    <row r="7" spans="1:17" x14ac:dyDescent="0.25">
      <c r="A7" s="593" t="s">
        <v>330</v>
      </c>
    </row>
    <row r="8" spans="1:17" x14ac:dyDescent="0.25">
      <c r="A8" s="593" t="s">
        <v>331</v>
      </c>
    </row>
    <row r="9" spans="1:17" x14ac:dyDescent="0.25">
      <c r="A9" s="593" t="s">
        <v>332</v>
      </c>
    </row>
    <row r="10" spans="1:17" x14ac:dyDescent="0.25">
      <c r="A10" s="593" t="s">
        <v>333</v>
      </c>
    </row>
    <row r="11" spans="1:17" x14ac:dyDescent="0.25">
      <c r="A11" s="593" t="s">
        <v>384</v>
      </c>
    </row>
    <row r="13" spans="1:17" x14ac:dyDescent="0.25">
      <c r="A13" s="593" t="s">
        <v>335</v>
      </c>
    </row>
    <row r="14" spans="1:17" x14ac:dyDescent="0.25">
      <c r="A14" s="593" t="s">
        <v>336</v>
      </c>
    </row>
    <row r="15" spans="1:17" x14ac:dyDescent="0.25">
      <c r="A15" s="593" t="s">
        <v>337</v>
      </c>
    </row>
    <row r="16" spans="1:17" x14ac:dyDescent="0.25">
      <c r="A16" s="593" t="s">
        <v>338</v>
      </c>
    </row>
    <row r="18" spans="1:8" x14ac:dyDescent="0.25">
      <c r="A18" s="593" t="s">
        <v>339</v>
      </c>
    </row>
    <row r="19" spans="1:8" x14ac:dyDescent="0.25">
      <c r="A19" s="593" t="s">
        <v>340</v>
      </c>
    </row>
    <row r="20" spans="1:8" x14ac:dyDescent="0.25">
      <c r="A20" s="351" t="s">
        <v>140</v>
      </c>
    </row>
    <row r="22" spans="1:8" x14ac:dyDescent="0.25">
      <c r="A22" s="351"/>
      <c r="B22" s="351"/>
      <c r="C22" s="351"/>
      <c r="D22" s="351"/>
      <c r="E22" s="351"/>
      <c r="F22" s="351"/>
      <c r="G22" s="351"/>
      <c r="H22" s="351"/>
    </row>
    <row r="23" spans="1:8" x14ac:dyDescent="0.25">
      <c r="B23" s="593">
        <v>2021</v>
      </c>
      <c r="C23" s="351"/>
      <c r="D23" s="351"/>
      <c r="E23" s="351" t="s">
        <v>2674</v>
      </c>
      <c r="F23" s="351"/>
      <c r="G23" s="351"/>
      <c r="H23" s="351"/>
    </row>
    <row r="24" spans="1:8" x14ac:dyDescent="0.25">
      <c r="A24" s="593" t="str">
        <f>L41</f>
        <v>BR</v>
      </c>
      <c r="B24" s="493">
        <f>M41</f>
        <v>99.004988239841907</v>
      </c>
      <c r="C24" s="351"/>
      <c r="D24" s="593" t="str">
        <f>O41</f>
        <v>BR</v>
      </c>
      <c r="E24" s="493">
        <f>P41</f>
        <v>98.687195767307728</v>
      </c>
      <c r="F24" s="351"/>
      <c r="G24" s="351"/>
      <c r="H24" s="351"/>
    </row>
    <row r="25" spans="1:8" x14ac:dyDescent="0.25">
      <c r="A25" s="593" t="str">
        <f t="shared" ref="A25:A32" si="0">L42</f>
        <v>NE</v>
      </c>
      <c r="B25" s="493">
        <f t="shared" ref="B25:B32" si="1">M42</f>
        <v>96.671673810253225</v>
      </c>
      <c r="C25" s="351"/>
      <c r="D25" s="593" t="str">
        <f t="shared" ref="D25:E25" si="2">O42</f>
        <v>NE</v>
      </c>
      <c r="E25" s="493">
        <f t="shared" si="2"/>
        <v>94.037150260792615</v>
      </c>
      <c r="F25" s="351"/>
      <c r="G25" s="351"/>
      <c r="H25" s="351"/>
    </row>
    <row r="26" spans="1:8" x14ac:dyDescent="0.25">
      <c r="A26" s="593" t="str">
        <f t="shared" si="0"/>
        <v>SE</v>
      </c>
      <c r="B26" s="493">
        <f t="shared" si="1"/>
        <v>95.556039829684508</v>
      </c>
      <c r="C26" s="351">
        <f>N43</f>
        <v>23</v>
      </c>
      <c r="D26" s="593" t="str">
        <f t="shared" ref="D26:E26" si="3">O43</f>
        <v>SE</v>
      </c>
      <c r="E26" s="493">
        <f t="shared" si="3"/>
        <v>86.090372262597199</v>
      </c>
      <c r="F26" s="351">
        <v>25</v>
      </c>
      <c r="G26" s="351"/>
      <c r="H26" s="351"/>
    </row>
    <row r="27" spans="1:8" x14ac:dyDescent="0.25">
      <c r="A27" s="593" t="str">
        <f t="shared" si="0"/>
        <v>PA</v>
      </c>
      <c r="B27" s="493">
        <f t="shared" si="1"/>
        <v>99.962964005069878</v>
      </c>
      <c r="C27" s="351"/>
      <c r="D27" s="593" t="str">
        <f t="shared" ref="D27:E27" si="4">O44</f>
        <v>MA</v>
      </c>
      <c r="E27" s="493">
        <f t="shared" si="4"/>
        <v>99.653316824748501</v>
      </c>
      <c r="F27" s="351"/>
      <c r="G27" s="351"/>
      <c r="H27" s="351"/>
    </row>
    <row r="28" spans="1:8" x14ac:dyDescent="0.25">
      <c r="A28" s="593" t="str">
        <f t="shared" si="0"/>
        <v>DF</v>
      </c>
      <c r="B28" s="493">
        <f t="shared" si="1"/>
        <v>99.981840633398704</v>
      </c>
      <c r="D28" s="593" t="str">
        <f t="shared" ref="D28:E28" si="5">O45</f>
        <v>RJ</v>
      </c>
      <c r="E28" s="493">
        <f t="shared" si="5"/>
        <v>99.679217615140885</v>
      </c>
    </row>
    <row r="29" spans="1:8" x14ac:dyDescent="0.25">
      <c r="A29" s="593" t="str">
        <f t="shared" si="0"/>
        <v>RR</v>
      </c>
      <c r="B29" s="493">
        <f t="shared" si="1"/>
        <v>99.99002165301296</v>
      </c>
      <c r="D29" s="593" t="str">
        <f t="shared" ref="D29:E29" si="6">O46</f>
        <v>TO</v>
      </c>
      <c r="E29" s="493">
        <f t="shared" si="6"/>
        <v>99.700028773077065</v>
      </c>
    </row>
    <row r="30" spans="1:8" x14ac:dyDescent="0.25">
      <c r="A30" s="593" t="str">
        <f t="shared" si="0"/>
        <v>CE</v>
      </c>
      <c r="B30" s="493">
        <f t="shared" si="1"/>
        <v>99.996346533244633</v>
      </c>
      <c r="D30" s="593" t="str">
        <f t="shared" ref="D30:E30" si="7">O47</f>
        <v>MT</v>
      </c>
      <c r="E30" s="493">
        <f t="shared" si="7"/>
        <v>99.773972099434118</v>
      </c>
    </row>
    <row r="31" spans="1:8" x14ac:dyDescent="0.25">
      <c r="A31" s="593" t="str">
        <f t="shared" si="0"/>
        <v>MA</v>
      </c>
      <c r="B31" s="493">
        <f t="shared" si="1"/>
        <v>99.998995675266102</v>
      </c>
      <c r="D31" s="593" t="str">
        <f t="shared" ref="D31:E31" si="8">O48</f>
        <v>PA</v>
      </c>
      <c r="E31" s="493">
        <f t="shared" si="8"/>
        <v>99.792335409453571</v>
      </c>
    </row>
    <row r="32" spans="1:8" x14ac:dyDescent="0.25">
      <c r="A32" s="593" t="str">
        <f t="shared" si="0"/>
        <v>ES</v>
      </c>
      <c r="B32" s="493">
        <f t="shared" si="1"/>
        <v>100</v>
      </c>
      <c r="D32" s="593" t="str">
        <f t="shared" ref="D32:E32" si="9">O49</f>
        <v>DF</v>
      </c>
      <c r="E32" s="493">
        <f t="shared" si="9"/>
        <v>99.914360492093195</v>
      </c>
    </row>
    <row r="33" spans="1:17" x14ac:dyDescent="0.25">
      <c r="H33" s="351"/>
      <c r="I33" s="488"/>
    </row>
    <row r="34" spans="1:17" x14ac:dyDescent="0.25">
      <c r="H34" s="351"/>
      <c r="I34" s="488"/>
    </row>
    <row r="35" spans="1:17" x14ac:dyDescent="0.25">
      <c r="H35" s="351"/>
      <c r="I35" s="596"/>
    </row>
    <row r="36" spans="1:17" x14ac:dyDescent="0.25">
      <c r="H36" s="351"/>
      <c r="I36" s="596"/>
    </row>
    <row r="37" spans="1:17" x14ac:dyDescent="0.25">
      <c r="A37" s="726" t="s">
        <v>347</v>
      </c>
      <c r="B37" s="726"/>
      <c r="C37" s="726"/>
      <c r="D37" s="726"/>
      <c r="E37" s="351"/>
      <c r="F37" s="351"/>
      <c r="G37" s="351"/>
      <c r="H37" s="351"/>
      <c r="I37" s="596"/>
    </row>
    <row r="38" spans="1:17" x14ac:dyDescent="0.25">
      <c r="A38" s="726"/>
      <c r="B38" s="726" t="s">
        <v>282</v>
      </c>
      <c r="C38" s="726" t="s">
        <v>348</v>
      </c>
      <c r="D38" s="726"/>
      <c r="E38" s="351"/>
      <c r="F38" s="351"/>
      <c r="G38" s="351"/>
      <c r="H38" s="351"/>
      <c r="I38" s="596"/>
      <c r="L38" s="351"/>
      <c r="M38" s="351"/>
      <c r="N38" s="351"/>
      <c r="O38" s="351"/>
    </row>
    <row r="39" spans="1:17" x14ac:dyDescent="0.25">
      <c r="A39" s="726"/>
      <c r="B39" s="726"/>
      <c r="C39" s="726" t="s">
        <v>349</v>
      </c>
      <c r="D39" s="726"/>
      <c r="E39" s="351"/>
      <c r="F39" s="488" t="s">
        <v>299</v>
      </c>
      <c r="G39" s="488" t="s">
        <v>64</v>
      </c>
      <c r="H39" s="488" t="s">
        <v>64</v>
      </c>
      <c r="I39" s="596"/>
      <c r="M39" s="351"/>
      <c r="N39" s="351" t="s">
        <v>64</v>
      </c>
      <c r="P39" s="351" t="s">
        <v>299</v>
      </c>
      <c r="Q39" s="351" t="s">
        <v>64</v>
      </c>
    </row>
    <row r="40" spans="1:17" x14ac:dyDescent="0.25">
      <c r="A40" s="726"/>
      <c r="B40" s="726"/>
      <c r="C40" s="351" t="s">
        <v>350</v>
      </c>
      <c r="D40" s="351" t="s">
        <v>351</v>
      </c>
      <c r="E40" s="488" t="s">
        <v>352</v>
      </c>
      <c r="F40" s="488" t="s">
        <v>2674</v>
      </c>
      <c r="G40" s="488">
        <v>2021</v>
      </c>
      <c r="H40" s="488" t="s">
        <v>2674</v>
      </c>
      <c r="I40" s="596"/>
      <c r="M40" s="593">
        <v>2021</v>
      </c>
      <c r="N40" s="593">
        <v>2021</v>
      </c>
      <c r="P40" s="593" t="s">
        <v>2674</v>
      </c>
      <c r="Q40" s="593" t="s">
        <v>2674</v>
      </c>
    </row>
    <row r="41" spans="1:17" x14ac:dyDescent="0.25">
      <c r="A41" s="728" t="s">
        <v>5</v>
      </c>
      <c r="B41" s="592" t="s">
        <v>285</v>
      </c>
      <c r="C41" s="610">
        <v>59059599</v>
      </c>
      <c r="D41" s="610">
        <v>58332399</v>
      </c>
      <c r="E41" s="600">
        <f>D41/C41*100</f>
        <v>98.768701426503085</v>
      </c>
      <c r="F41" s="601"/>
      <c r="G41" s="601"/>
      <c r="H41" s="601"/>
      <c r="I41" s="597"/>
      <c r="L41" s="593" t="s">
        <v>66</v>
      </c>
      <c r="M41" s="591">
        <f>E52</f>
        <v>99.004988239841907</v>
      </c>
      <c r="N41" s="351"/>
      <c r="O41" s="593" t="s">
        <v>66</v>
      </c>
      <c r="P41" s="591">
        <f>F52</f>
        <v>98.687195767307728</v>
      </c>
      <c r="Q41" s="351"/>
    </row>
    <row r="42" spans="1:17" x14ac:dyDescent="0.25">
      <c r="A42" s="728"/>
      <c r="B42" s="592" t="s">
        <v>286</v>
      </c>
      <c r="C42" s="610">
        <v>61841033</v>
      </c>
      <c r="D42" s="610">
        <v>60967619</v>
      </c>
      <c r="E42" s="602">
        <f t="shared" ref="E42:E105" si="10">D42/C42*100</f>
        <v>98.587646490316544</v>
      </c>
      <c r="F42" s="488"/>
      <c r="G42" s="488"/>
      <c r="H42" s="488"/>
      <c r="I42" s="596"/>
      <c r="L42" s="593" t="s">
        <v>69</v>
      </c>
      <c r="M42" s="591">
        <f>E64</f>
        <v>96.671673810253225</v>
      </c>
      <c r="N42" s="351"/>
      <c r="O42" s="593" t="s">
        <v>69</v>
      </c>
      <c r="P42" s="591">
        <f>F64</f>
        <v>94.037150260792615</v>
      </c>
      <c r="Q42" s="351"/>
    </row>
    <row r="43" spans="1:17" x14ac:dyDescent="0.25">
      <c r="A43" s="728"/>
      <c r="B43" s="592" t="s">
        <v>287</v>
      </c>
      <c r="C43" s="610">
        <v>63030377</v>
      </c>
      <c r="D43" s="610">
        <v>61269247</v>
      </c>
      <c r="E43" s="602">
        <f t="shared" si="10"/>
        <v>97.205902798265029</v>
      </c>
      <c r="F43" s="488"/>
      <c r="G43" s="488"/>
      <c r="H43" s="488"/>
      <c r="I43" s="596"/>
      <c r="L43" s="593" t="s">
        <v>72</v>
      </c>
      <c r="M43" s="607">
        <f>E244</f>
        <v>95.556039829684508</v>
      </c>
      <c r="N43" s="593">
        <f>G244</f>
        <v>23</v>
      </c>
      <c r="O43" s="593" t="s">
        <v>72</v>
      </c>
      <c r="P43" s="607">
        <f>F244</f>
        <v>86.090372262597199</v>
      </c>
      <c r="Q43" s="593">
        <f>H244</f>
        <v>25</v>
      </c>
    </row>
    <row r="44" spans="1:17" x14ac:dyDescent="0.25">
      <c r="A44" s="728"/>
      <c r="B44" s="592" t="s">
        <v>288</v>
      </c>
      <c r="C44" s="610">
        <v>66406024</v>
      </c>
      <c r="D44" s="610">
        <v>65396271</v>
      </c>
      <c r="E44" s="602">
        <f t="shared" si="10"/>
        <v>98.47942560150868</v>
      </c>
      <c r="F44" s="488"/>
      <c r="G44" s="488"/>
      <c r="H44" s="488"/>
      <c r="L44" s="351" t="str">
        <f t="shared" ref="L44:L48" si="11">_xlfn.XLOOKUP(N44,$G$76:$G$388,$I$76:$I$388)</f>
        <v>PA</v>
      </c>
      <c r="M44" s="591">
        <f t="shared" ref="M44:M48" si="12">_xlfn.XLOOKUP(N44,$G$76:$G$388,$E$76:$E$388)</f>
        <v>99.962964005069878</v>
      </c>
      <c r="N44" s="351">
        <v>6</v>
      </c>
      <c r="O44" s="351" t="str">
        <f t="shared" ref="O44:O48" si="13">_xlfn.XLOOKUP(Q44,$H$76:$H$388,$I$76:$I$388)</f>
        <v>MA</v>
      </c>
      <c r="P44" s="591">
        <f t="shared" ref="P44:P48" si="14">_xlfn.XLOOKUP(Q44,$H$76:$H$388,$F$76:$F$388)</f>
        <v>99.653316824748501</v>
      </c>
      <c r="Q44" s="351">
        <v>6</v>
      </c>
    </row>
    <row r="45" spans="1:17" x14ac:dyDescent="0.25">
      <c r="A45" s="728"/>
      <c r="B45" s="592" t="s">
        <v>289</v>
      </c>
      <c r="C45" s="610">
        <v>70398423</v>
      </c>
      <c r="D45" s="610">
        <v>69644674</v>
      </c>
      <c r="E45" s="602">
        <f t="shared" si="10"/>
        <v>98.929309822749872</v>
      </c>
      <c r="F45" s="488"/>
      <c r="G45" s="488"/>
      <c r="H45" s="488"/>
      <c r="L45" s="351" t="str">
        <f t="shared" si="11"/>
        <v>DF</v>
      </c>
      <c r="M45" s="591">
        <f t="shared" si="12"/>
        <v>99.981840633398704</v>
      </c>
      <c r="N45" s="351">
        <v>5</v>
      </c>
      <c r="O45" s="351" t="str">
        <f t="shared" si="13"/>
        <v>RJ</v>
      </c>
      <c r="P45" s="591">
        <f t="shared" si="14"/>
        <v>99.679217615140885</v>
      </c>
      <c r="Q45" s="351">
        <v>5</v>
      </c>
    </row>
    <row r="46" spans="1:17" x14ac:dyDescent="0.25">
      <c r="A46" s="728"/>
      <c r="B46" s="592" t="s">
        <v>290</v>
      </c>
      <c r="C46" s="610">
        <v>71028134</v>
      </c>
      <c r="D46" s="610">
        <v>70139293</v>
      </c>
      <c r="E46" s="602">
        <f t="shared" si="10"/>
        <v>98.748607136434131</v>
      </c>
      <c r="F46" s="488"/>
      <c r="G46" s="488"/>
      <c r="H46" s="488"/>
      <c r="L46" s="351" t="str">
        <f t="shared" si="11"/>
        <v>RR</v>
      </c>
      <c r="M46" s="591">
        <f t="shared" si="12"/>
        <v>99.99002165301296</v>
      </c>
      <c r="N46" s="593">
        <v>4</v>
      </c>
      <c r="O46" s="351" t="str">
        <f t="shared" si="13"/>
        <v>TO</v>
      </c>
      <c r="P46" s="591">
        <f t="shared" si="14"/>
        <v>99.700028773077065</v>
      </c>
      <c r="Q46" s="593">
        <v>4</v>
      </c>
    </row>
    <row r="47" spans="1:17" x14ac:dyDescent="0.25">
      <c r="A47" s="728"/>
      <c r="B47" s="592" t="s">
        <v>291</v>
      </c>
      <c r="C47" s="610">
        <v>71432966</v>
      </c>
      <c r="D47" s="610">
        <v>69627596</v>
      </c>
      <c r="E47" s="602">
        <f t="shared" si="10"/>
        <v>97.472637493450847</v>
      </c>
      <c r="F47" s="488"/>
      <c r="G47" s="488"/>
      <c r="H47" s="488"/>
      <c r="L47" s="351" t="str">
        <f t="shared" si="11"/>
        <v>CE</v>
      </c>
      <c r="M47" s="591">
        <f t="shared" si="12"/>
        <v>99.996346533244633</v>
      </c>
      <c r="N47" s="351">
        <v>3</v>
      </c>
      <c r="O47" s="351" t="str">
        <f t="shared" si="13"/>
        <v>MT</v>
      </c>
      <c r="P47" s="591">
        <f t="shared" si="14"/>
        <v>99.773972099434118</v>
      </c>
      <c r="Q47" s="593">
        <v>3</v>
      </c>
    </row>
    <row r="48" spans="1:17" x14ac:dyDescent="0.25">
      <c r="A48" s="728"/>
      <c r="B48" s="592" t="s">
        <v>292</v>
      </c>
      <c r="C48" s="610">
        <v>73644898</v>
      </c>
      <c r="D48" s="610">
        <v>72914819</v>
      </c>
      <c r="E48" s="602">
        <f t="shared" si="10"/>
        <v>99.008649587646929</v>
      </c>
      <c r="F48" s="488"/>
      <c r="G48" s="488"/>
      <c r="H48" s="488"/>
      <c r="L48" s="351" t="str">
        <f t="shared" si="11"/>
        <v>MA</v>
      </c>
      <c r="M48" s="591">
        <f t="shared" si="12"/>
        <v>99.998995675266102</v>
      </c>
      <c r="N48" s="593">
        <v>2</v>
      </c>
      <c r="O48" s="351" t="str">
        <f t="shared" si="13"/>
        <v>PA</v>
      </c>
      <c r="P48" s="591">
        <f t="shared" si="14"/>
        <v>99.792335409453571</v>
      </c>
      <c r="Q48" s="351">
        <v>2</v>
      </c>
    </row>
    <row r="49" spans="1:17" x14ac:dyDescent="0.25">
      <c r="A49" s="728"/>
      <c r="B49" s="592" t="s">
        <v>293</v>
      </c>
      <c r="C49" s="610">
        <v>73274337</v>
      </c>
      <c r="D49" s="610">
        <v>72610755</v>
      </c>
      <c r="E49" s="602">
        <f t="shared" si="10"/>
        <v>99.094386892917228</v>
      </c>
      <c r="F49" s="488"/>
      <c r="G49" s="488"/>
      <c r="H49" s="488"/>
      <c r="L49" s="351" t="str">
        <f>_xlfn.XLOOKUP(N49,$G$76:$G$388,$I$76:$I$388)</f>
        <v>ES</v>
      </c>
      <c r="M49" s="591">
        <f>_xlfn.XLOOKUP(N49,$G$76:$G$388,$E$76:$E$388)</f>
        <v>100</v>
      </c>
      <c r="N49" s="351">
        <v>1</v>
      </c>
      <c r="O49" s="351" t="str">
        <f>_xlfn.XLOOKUP(Q49,$H$76:$H$388,$I$76:$I$388)</f>
        <v>DF</v>
      </c>
      <c r="P49" s="591">
        <f>_xlfn.XLOOKUP(Q49,$H$76:$H$388,$F$76:$F$388)</f>
        <v>99.914360492093195</v>
      </c>
      <c r="Q49" s="593">
        <v>1</v>
      </c>
    </row>
    <row r="50" spans="1:17" x14ac:dyDescent="0.25">
      <c r="A50" s="728"/>
      <c r="B50" s="592" t="s">
        <v>294</v>
      </c>
      <c r="C50" s="610">
        <v>75898382</v>
      </c>
      <c r="D50" s="610">
        <v>75327342</v>
      </c>
      <c r="E50" s="602">
        <f t="shared" si="10"/>
        <v>99.247625594969861</v>
      </c>
      <c r="F50" s="594"/>
      <c r="G50" s="488"/>
      <c r="H50" s="488"/>
    </row>
    <row r="51" spans="1:17" x14ac:dyDescent="0.25">
      <c r="A51" s="728"/>
      <c r="B51" s="592" t="s">
        <v>295</v>
      </c>
      <c r="C51" s="610">
        <v>77955937</v>
      </c>
      <c r="D51" s="610">
        <v>77720875</v>
      </c>
      <c r="E51" s="602">
        <f t="shared" si="10"/>
        <v>99.69846812308856</v>
      </c>
      <c r="F51" s="488"/>
      <c r="G51" s="488"/>
      <c r="H51" s="488"/>
    </row>
    <row r="52" spans="1:17" x14ac:dyDescent="0.25">
      <c r="A52" s="728"/>
      <c r="B52" s="592" t="s">
        <v>2669</v>
      </c>
      <c r="C52" s="610">
        <v>81290999</v>
      </c>
      <c r="D52" s="610">
        <v>80482144</v>
      </c>
      <c r="E52" s="603">
        <f t="shared" si="10"/>
        <v>99.004988239841907</v>
      </c>
      <c r="F52" s="604">
        <f>AVERAGE(E41:E52)</f>
        <v>98.687195767307728</v>
      </c>
      <c r="G52" s="605"/>
      <c r="H52" s="605"/>
      <c r="I52" s="598" t="s">
        <v>66</v>
      </c>
    </row>
    <row r="53" spans="1:17" x14ac:dyDescent="0.25">
      <c r="A53" s="728" t="s">
        <v>6</v>
      </c>
      <c r="B53" s="592" t="s">
        <v>285</v>
      </c>
      <c r="C53" s="610">
        <v>9919970</v>
      </c>
      <c r="D53" s="610">
        <v>9447421</v>
      </c>
      <c r="E53" s="600">
        <f t="shared" si="10"/>
        <v>95.236386803589127</v>
      </c>
      <c r="F53" s="601"/>
      <c r="G53" s="601"/>
      <c r="H53" s="601"/>
      <c r="I53" s="599"/>
    </row>
    <row r="54" spans="1:17" x14ac:dyDescent="0.25">
      <c r="A54" s="728"/>
      <c r="B54" s="592" t="s">
        <v>286</v>
      </c>
      <c r="C54" s="610">
        <v>10758984</v>
      </c>
      <c r="D54" s="610">
        <v>10270291</v>
      </c>
      <c r="E54" s="602">
        <f t="shared" si="10"/>
        <v>95.457814604055542</v>
      </c>
      <c r="F54" s="488"/>
      <c r="G54" s="488"/>
      <c r="H54" s="488"/>
    </row>
    <row r="55" spans="1:17" x14ac:dyDescent="0.25">
      <c r="A55" s="728"/>
      <c r="B55" s="592" t="s">
        <v>287</v>
      </c>
      <c r="C55" s="610">
        <v>9476030</v>
      </c>
      <c r="D55" s="610">
        <v>8159183</v>
      </c>
      <c r="E55" s="602">
        <f t="shared" si="10"/>
        <v>86.103389288552279</v>
      </c>
      <c r="F55" s="488"/>
      <c r="G55" s="488"/>
      <c r="H55" s="488"/>
    </row>
    <row r="56" spans="1:17" x14ac:dyDescent="0.25">
      <c r="A56" s="728"/>
      <c r="B56" s="592" t="s">
        <v>288</v>
      </c>
      <c r="C56" s="610">
        <v>9004806</v>
      </c>
      <c r="D56" s="610">
        <v>8396597</v>
      </c>
      <c r="E56" s="602">
        <f t="shared" si="10"/>
        <v>93.245729002934652</v>
      </c>
      <c r="F56" s="488"/>
      <c r="G56" s="488"/>
      <c r="H56" s="488"/>
    </row>
    <row r="57" spans="1:17" x14ac:dyDescent="0.25">
      <c r="A57" s="728"/>
      <c r="B57" s="592" t="s">
        <v>289</v>
      </c>
      <c r="C57" s="610">
        <v>10176533</v>
      </c>
      <c r="D57" s="610">
        <v>9616922</v>
      </c>
      <c r="E57" s="602">
        <f t="shared" si="10"/>
        <v>94.50096609523105</v>
      </c>
      <c r="F57" s="488"/>
      <c r="G57" s="488"/>
      <c r="H57" s="488"/>
    </row>
    <row r="58" spans="1:17" x14ac:dyDescent="0.25">
      <c r="A58" s="728"/>
      <c r="B58" s="592" t="s">
        <v>290</v>
      </c>
      <c r="C58" s="610">
        <v>9948343</v>
      </c>
      <c r="D58" s="610">
        <v>9295906</v>
      </c>
      <c r="E58" s="602">
        <f t="shared" si="10"/>
        <v>93.441752058609168</v>
      </c>
      <c r="F58" s="488"/>
      <c r="G58" s="488"/>
      <c r="H58" s="488"/>
    </row>
    <row r="59" spans="1:17" x14ac:dyDescent="0.25">
      <c r="A59" s="728"/>
      <c r="B59" s="592" t="s">
        <v>291</v>
      </c>
      <c r="C59" s="610">
        <v>9194840</v>
      </c>
      <c r="D59" s="610">
        <v>8280781</v>
      </c>
      <c r="E59" s="602">
        <f t="shared" si="10"/>
        <v>90.059000482879526</v>
      </c>
      <c r="F59" s="488"/>
      <c r="G59" s="488"/>
      <c r="H59" s="488"/>
    </row>
    <row r="60" spans="1:17" x14ac:dyDescent="0.25">
      <c r="A60" s="728"/>
      <c r="B60" s="592" t="s">
        <v>292</v>
      </c>
      <c r="C60" s="610">
        <v>9530156</v>
      </c>
      <c r="D60" s="610">
        <v>8980875</v>
      </c>
      <c r="E60" s="602">
        <f t="shared" si="10"/>
        <v>94.236390254262375</v>
      </c>
      <c r="F60" s="488"/>
      <c r="G60" s="488"/>
      <c r="H60" s="488"/>
    </row>
    <row r="61" spans="1:17" x14ac:dyDescent="0.25">
      <c r="A61" s="728"/>
      <c r="B61" s="592" t="s">
        <v>293</v>
      </c>
      <c r="C61" s="610">
        <v>9568293</v>
      </c>
      <c r="D61" s="610">
        <v>9087672</v>
      </c>
      <c r="E61" s="602">
        <f t="shared" si="10"/>
        <v>94.976941028039178</v>
      </c>
      <c r="F61" s="488"/>
      <c r="G61" s="488"/>
      <c r="H61" s="488"/>
    </row>
    <row r="62" spans="1:17" x14ac:dyDescent="0.25">
      <c r="A62" s="728"/>
      <c r="B62" s="592" t="s">
        <v>294</v>
      </c>
      <c r="C62" s="610">
        <v>9373102</v>
      </c>
      <c r="D62" s="610">
        <v>9010152</v>
      </c>
      <c r="E62" s="602">
        <f t="shared" si="10"/>
        <v>96.127749383288474</v>
      </c>
      <c r="F62" s="488"/>
      <c r="G62" s="488"/>
      <c r="H62" s="488"/>
    </row>
    <row r="63" spans="1:17" x14ac:dyDescent="0.25">
      <c r="A63" s="728"/>
      <c r="B63" s="592" t="s">
        <v>295</v>
      </c>
      <c r="C63" s="610">
        <v>9456264</v>
      </c>
      <c r="D63" s="610">
        <v>9303830</v>
      </c>
      <c r="E63" s="602">
        <f t="shared" si="10"/>
        <v>98.38801031781685</v>
      </c>
      <c r="F63" s="488"/>
      <c r="G63" s="488"/>
      <c r="H63" s="488"/>
    </row>
    <row r="64" spans="1:17" x14ac:dyDescent="0.25">
      <c r="A64" s="728"/>
      <c r="B64" s="592" t="s">
        <v>2669</v>
      </c>
      <c r="C64" s="610">
        <v>9724107</v>
      </c>
      <c r="D64" s="610">
        <v>9400457</v>
      </c>
      <c r="E64" s="603">
        <f t="shared" si="10"/>
        <v>96.671673810253225</v>
      </c>
      <c r="F64" s="604">
        <f>AVERAGE(E53:E64)</f>
        <v>94.037150260792615</v>
      </c>
      <c r="G64" s="605"/>
      <c r="H64" s="605"/>
      <c r="I64" s="598" t="s">
        <v>69</v>
      </c>
    </row>
    <row r="65" spans="1:9" x14ac:dyDescent="0.25">
      <c r="A65" s="728" t="s">
        <v>8</v>
      </c>
      <c r="B65" s="592" t="s">
        <v>285</v>
      </c>
      <c r="C65" s="610">
        <v>455482</v>
      </c>
      <c r="D65" s="610">
        <v>441632</v>
      </c>
      <c r="E65" s="600">
        <f t="shared" si="10"/>
        <v>96.9592651301259</v>
      </c>
      <c r="F65" s="601"/>
      <c r="G65" s="601"/>
      <c r="H65" s="601"/>
      <c r="I65" s="599"/>
    </row>
    <row r="66" spans="1:9" x14ac:dyDescent="0.25">
      <c r="A66" s="728"/>
      <c r="B66" s="592" t="s">
        <v>286</v>
      </c>
      <c r="C66" s="610">
        <v>546051</v>
      </c>
      <c r="D66" s="610">
        <v>442583</v>
      </c>
      <c r="E66" s="602">
        <f t="shared" si="10"/>
        <v>81.051586756548375</v>
      </c>
      <c r="F66" s="488"/>
      <c r="G66" s="488"/>
      <c r="H66" s="488"/>
    </row>
    <row r="67" spans="1:9" x14ac:dyDescent="0.25">
      <c r="A67" s="728"/>
      <c r="B67" s="592" t="s">
        <v>287</v>
      </c>
      <c r="C67" s="610">
        <v>476280</v>
      </c>
      <c r="D67" s="610">
        <v>474939</v>
      </c>
      <c r="E67" s="602">
        <f t="shared" si="10"/>
        <v>99.718442932728649</v>
      </c>
      <c r="F67" s="488"/>
      <c r="G67" s="488"/>
      <c r="H67" s="488"/>
    </row>
    <row r="68" spans="1:9" x14ac:dyDescent="0.25">
      <c r="A68" s="728"/>
      <c r="B68" s="592" t="s">
        <v>288</v>
      </c>
      <c r="C68" s="610">
        <v>447793</v>
      </c>
      <c r="D68" s="610">
        <v>446934</v>
      </c>
      <c r="E68" s="602">
        <f t="shared" si="10"/>
        <v>99.808170292970189</v>
      </c>
      <c r="F68" s="488"/>
      <c r="G68" s="488"/>
      <c r="H68" s="488"/>
    </row>
    <row r="69" spans="1:9" x14ac:dyDescent="0.25">
      <c r="A69" s="728"/>
      <c r="B69" s="592" t="s">
        <v>289</v>
      </c>
      <c r="C69" s="610">
        <v>465183</v>
      </c>
      <c r="D69" s="610">
        <v>460902</v>
      </c>
      <c r="E69" s="602">
        <f t="shared" si="10"/>
        <v>99.079717014594266</v>
      </c>
      <c r="F69" s="488"/>
      <c r="G69" s="488"/>
      <c r="H69" s="488"/>
    </row>
    <row r="70" spans="1:9" x14ac:dyDescent="0.25">
      <c r="A70" s="728"/>
      <c r="B70" s="592" t="s">
        <v>290</v>
      </c>
      <c r="C70" s="610">
        <v>505753</v>
      </c>
      <c r="D70" s="610">
        <v>505298</v>
      </c>
      <c r="E70" s="602">
        <f t="shared" si="10"/>
        <v>99.910035135728322</v>
      </c>
      <c r="F70" s="488"/>
      <c r="G70" s="488"/>
      <c r="H70" s="488"/>
    </row>
    <row r="71" spans="1:9" x14ac:dyDescent="0.25">
      <c r="A71" s="728"/>
      <c r="B71" s="592" t="s">
        <v>291</v>
      </c>
      <c r="C71" s="610">
        <v>512621</v>
      </c>
      <c r="D71" s="610">
        <v>502835</v>
      </c>
      <c r="E71" s="602">
        <f t="shared" si="10"/>
        <v>98.090987298608525</v>
      </c>
      <c r="F71" s="488"/>
      <c r="G71" s="488"/>
      <c r="H71" s="488"/>
    </row>
    <row r="72" spans="1:9" x14ac:dyDescent="0.25">
      <c r="A72" s="728"/>
      <c r="B72" s="592" t="s">
        <v>292</v>
      </c>
      <c r="C72" s="610">
        <v>585246</v>
      </c>
      <c r="D72" s="610">
        <v>584546</v>
      </c>
      <c r="E72" s="602">
        <f t="shared" si="10"/>
        <v>99.880392176964904</v>
      </c>
      <c r="F72" s="488"/>
      <c r="G72" s="488"/>
      <c r="H72" s="488"/>
    </row>
    <row r="73" spans="1:9" x14ac:dyDescent="0.25">
      <c r="A73" s="728"/>
      <c r="B73" s="592" t="s">
        <v>293</v>
      </c>
      <c r="C73" s="610">
        <v>571287</v>
      </c>
      <c r="D73" s="610">
        <v>570799</v>
      </c>
      <c r="E73" s="602">
        <f t="shared" si="10"/>
        <v>99.914578836906841</v>
      </c>
      <c r="F73" s="488"/>
      <c r="G73" s="488"/>
      <c r="H73" s="488"/>
    </row>
    <row r="74" spans="1:9" x14ac:dyDescent="0.25">
      <c r="A74" s="728"/>
      <c r="B74" s="592" t="s">
        <v>294</v>
      </c>
      <c r="C74" s="610">
        <v>657037</v>
      </c>
      <c r="D74" s="610">
        <v>656692</v>
      </c>
      <c r="E74" s="602">
        <f t="shared" si="10"/>
        <v>99.947491541572248</v>
      </c>
      <c r="F74" s="594"/>
      <c r="G74" s="594"/>
      <c r="H74" s="594"/>
    </row>
    <row r="75" spans="1:9" x14ac:dyDescent="0.25">
      <c r="A75" s="728"/>
      <c r="B75" s="592" t="s">
        <v>295</v>
      </c>
      <c r="C75" s="610">
        <v>721910</v>
      </c>
      <c r="D75" s="610">
        <v>721826</v>
      </c>
      <c r="E75" s="602">
        <f t="shared" si="10"/>
        <v>99.98836420052362</v>
      </c>
      <c r="F75" s="488"/>
      <c r="G75" s="488"/>
      <c r="H75" s="488"/>
    </row>
    <row r="76" spans="1:9" x14ac:dyDescent="0.25">
      <c r="A76" s="728"/>
      <c r="B76" s="592" t="s">
        <v>2669</v>
      </c>
      <c r="C76" s="610">
        <v>793337</v>
      </c>
      <c r="D76" s="610">
        <v>792669</v>
      </c>
      <c r="E76" s="603">
        <f t="shared" si="10"/>
        <v>99.915798708493369</v>
      </c>
      <c r="F76" s="604">
        <f>AVERAGE(E65:E76)</f>
        <v>97.855402502147115</v>
      </c>
      <c r="G76" s="605">
        <f>RANK(E76,($E$76,$E$88,$E$100,$E$112,$E$124,$E$136,$E$148,$E$160,$E$172,$E$184,$E$196,$E$208,$E$220,$E$232,$E$244,$E$256,$E$268,$E$280,$E$292,$E$304,$E$316,$E$328,$E$340,$E$352,$E$364,$E$376,$E$388))</f>
        <v>10</v>
      </c>
      <c r="H76" s="605">
        <f>RANK(F76,($F$76,$F$88,$F$100,$F$112,$F$124,$F$136,$F$148,$F$160,$F$172,$F$184,$F$196,$F$208,$F$220,$F$232,$F$244,$F$256,$F$268,$F$280,$F$292,$F$304,$F$316,$F$328,$F$340,$F$352,$F$364,$F$376,$F$388))</f>
        <v>17</v>
      </c>
      <c r="I76" s="598" t="s">
        <v>342</v>
      </c>
    </row>
    <row r="77" spans="1:9" x14ac:dyDescent="0.25">
      <c r="A77" s="728" t="s">
        <v>9</v>
      </c>
      <c r="B77" s="592" t="s">
        <v>285</v>
      </c>
      <c r="C77" s="610">
        <v>114815</v>
      </c>
      <c r="D77" s="610">
        <v>112769</v>
      </c>
      <c r="E77" s="600">
        <f t="shared" si="10"/>
        <v>98.218002874188912</v>
      </c>
      <c r="F77" s="601"/>
      <c r="G77" s="601"/>
      <c r="H77" s="601"/>
      <c r="I77" s="599"/>
    </row>
    <row r="78" spans="1:9" x14ac:dyDescent="0.25">
      <c r="A78" s="728"/>
      <c r="B78" s="592" t="s">
        <v>286</v>
      </c>
      <c r="C78" s="610">
        <v>121043</v>
      </c>
      <c r="D78" s="610">
        <v>116317</v>
      </c>
      <c r="E78" s="602">
        <f t="shared" si="10"/>
        <v>96.095602389233576</v>
      </c>
      <c r="F78" s="488"/>
      <c r="G78" s="488"/>
      <c r="H78" s="488"/>
    </row>
    <row r="79" spans="1:9" x14ac:dyDescent="0.25">
      <c r="A79" s="728"/>
      <c r="B79" s="592" t="s">
        <v>287</v>
      </c>
      <c r="C79" s="610">
        <v>135180</v>
      </c>
      <c r="D79" s="610">
        <v>116342</v>
      </c>
      <c r="E79" s="602">
        <f t="shared" si="10"/>
        <v>86.064506583814165</v>
      </c>
      <c r="F79" s="488"/>
      <c r="G79" s="488"/>
      <c r="H79" s="488"/>
    </row>
    <row r="80" spans="1:9" x14ac:dyDescent="0.25">
      <c r="A80" s="728"/>
      <c r="B80" s="592" t="s">
        <v>288</v>
      </c>
      <c r="C80" s="610">
        <v>118489</v>
      </c>
      <c r="D80" s="610">
        <v>117006</v>
      </c>
      <c r="E80" s="602">
        <f t="shared" si="10"/>
        <v>98.748407025124692</v>
      </c>
      <c r="F80" s="488"/>
      <c r="G80" s="488"/>
      <c r="H80" s="488"/>
    </row>
    <row r="81" spans="1:9" x14ac:dyDescent="0.25">
      <c r="A81" s="728"/>
      <c r="B81" s="592" t="s">
        <v>289</v>
      </c>
      <c r="C81" s="610">
        <v>110554</v>
      </c>
      <c r="D81" s="610">
        <v>104854</v>
      </c>
      <c r="E81" s="602">
        <f t="shared" si="10"/>
        <v>94.844148560884278</v>
      </c>
      <c r="F81" s="488"/>
      <c r="G81" s="488"/>
      <c r="H81" s="488"/>
    </row>
    <row r="82" spans="1:9" x14ac:dyDescent="0.25">
      <c r="A82" s="728"/>
      <c r="B82" s="592" t="s">
        <v>290</v>
      </c>
      <c r="C82" s="610">
        <v>103290</v>
      </c>
      <c r="D82" s="610">
        <v>95116</v>
      </c>
      <c r="E82" s="602">
        <f t="shared" si="10"/>
        <v>92.086358795623966</v>
      </c>
      <c r="F82" s="488"/>
      <c r="G82" s="488"/>
      <c r="H82" s="488"/>
    </row>
    <row r="83" spans="1:9" x14ac:dyDescent="0.25">
      <c r="A83" s="728"/>
      <c r="B83" s="592" t="s">
        <v>291</v>
      </c>
      <c r="C83" s="610">
        <v>94552</v>
      </c>
      <c r="D83" s="610">
        <v>94234</v>
      </c>
      <c r="E83" s="602">
        <f t="shared" si="10"/>
        <v>99.663677130044846</v>
      </c>
      <c r="F83" s="488"/>
      <c r="G83" s="488"/>
      <c r="H83" s="488"/>
    </row>
    <row r="84" spans="1:9" x14ac:dyDescent="0.25">
      <c r="A84" s="728"/>
      <c r="B84" s="592" t="s">
        <v>292</v>
      </c>
      <c r="C84" s="610">
        <v>87101</v>
      </c>
      <c r="D84" s="610">
        <v>85379</v>
      </c>
      <c r="E84" s="602">
        <f t="shared" si="10"/>
        <v>98.022984810736958</v>
      </c>
      <c r="F84" s="488"/>
      <c r="G84" s="488"/>
      <c r="H84" s="488"/>
    </row>
    <row r="85" spans="1:9" x14ac:dyDescent="0.25">
      <c r="A85" s="728"/>
      <c r="B85" s="592" t="s">
        <v>293</v>
      </c>
      <c r="C85" s="610">
        <v>72431</v>
      </c>
      <c r="D85" s="610">
        <v>72179</v>
      </c>
      <c r="E85" s="602">
        <f t="shared" si="10"/>
        <v>99.652082671784186</v>
      </c>
      <c r="F85" s="488"/>
      <c r="G85" s="488"/>
      <c r="H85" s="488"/>
    </row>
    <row r="86" spans="1:9" x14ac:dyDescent="0.25">
      <c r="A86" s="728"/>
      <c r="B86" s="592" t="s">
        <v>294</v>
      </c>
      <c r="C86" s="610">
        <v>69230</v>
      </c>
      <c r="D86" s="610">
        <v>68823</v>
      </c>
      <c r="E86" s="602">
        <f t="shared" si="10"/>
        <v>99.412104578939761</v>
      </c>
      <c r="F86" s="594"/>
      <c r="G86" s="594"/>
      <c r="H86" s="594"/>
    </row>
    <row r="87" spans="1:9" x14ac:dyDescent="0.25">
      <c r="A87" s="728"/>
      <c r="B87" s="592" t="s">
        <v>295</v>
      </c>
      <c r="C87" s="610">
        <v>69551</v>
      </c>
      <c r="D87" s="610">
        <v>69475</v>
      </c>
      <c r="E87" s="602">
        <f t="shared" si="10"/>
        <v>99.890727667467033</v>
      </c>
      <c r="F87" s="488"/>
      <c r="G87" s="488"/>
      <c r="H87" s="488"/>
    </row>
    <row r="88" spans="1:9" x14ac:dyDescent="0.25">
      <c r="A88" s="728"/>
      <c r="B88" s="592" t="s">
        <v>2669</v>
      </c>
      <c r="C88" s="610">
        <v>74726</v>
      </c>
      <c r="D88" s="610">
        <v>74480</v>
      </c>
      <c r="E88" s="603">
        <f t="shared" si="10"/>
        <v>99.670797312849615</v>
      </c>
      <c r="F88" s="604">
        <f>AVERAGE(E77:E88)</f>
        <v>96.86411670005765</v>
      </c>
      <c r="G88" s="605">
        <f>RANK(E88,($E$76,$E$88,$E$100,$E$112,$E$124,$E$136,$E$148,$E$160,$E$172,$E$184,$E$196,$E$208,$E$220,$E$232,$E$244,$E$256,$E$268,$E$280,$E$292,$E$304,$E$316,$E$328,$E$340,$E$352,$E$364,$E$376,$E$388))</f>
        <v>14</v>
      </c>
      <c r="H88" s="605">
        <f>RANK(F88,($F$76,$F$88,$F$100,$F$112,$F$124,$F$136,$F$148,$F$160,$F$172,$F$184,$F$196,$F$208,$F$220,$F$232,$F$244,$F$256,$F$268,$F$280,$F$292,$F$304,$F$316,$F$328,$F$340,$F$352,$F$364,$F$376,$F$388))</f>
        <v>19</v>
      </c>
      <c r="I88" s="598" t="s">
        <v>1184</v>
      </c>
    </row>
    <row r="89" spans="1:9" x14ac:dyDescent="0.25">
      <c r="A89" s="728" t="s">
        <v>10</v>
      </c>
      <c r="B89" s="592" t="s">
        <v>285</v>
      </c>
      <c r="C89" s="610">
        <v>135465</v>
      </c>
      <c r="D89" s="610">
        <v>113810</v>
      </c>
      <c r="E89" s="600">
        <f t="shared" si="10"/>
        <v>84.014321042335666</v>
      </c>
      <c r="F89" s="601"/>
      <c r="G89" s="601"/>
      <c r="H89" s="601"/>
      <c r="I89" s="599"/>
    </row>
    <row r="90" spans="1:9" x14ac:dyDescent="0.25">
      <c r="A90" s="728"/>
      <c r="B90" s="592" t="s">
        <v>286</v>
      </c>
      <c r="C90" s="610">
        <v>146031</v>
      </c>
      <c r="D90" s="610">
        <v>131148</v>
      </c>
      <c r="E90" s="602">
        <f t="shared" si="10"/>
        <v>89.808328368634065</v>
      </c>
      <c r="F90" s="488"/>
      <c r="G90" s="488"/>
      <c r="H90" s="488"/>
    </row>
    <row r="91" spans="1:9" x14ac:dyDescent="0.25">
      <c r="A91" s="728"/>
      <c r="B91" s="592" t="s">
        <v>287</v>
      </c>
      <c r="C91" s="610">
        <v>145647</v>
      </c>
      <c r="D91" s="610">
        <v>123309</v>
      </c>
      <c r="E91" s="602">
        <f t="shared" si="10"/>
        <v>84.662917876784277</v>
      </c>
      <c r="F91" s="488"/>
      <c r="G91" s="488"/>
      <c r="H91" s="488"/>
    </row>
    <row r="92" spans="1:9" x14ac:dyDescent="0.25">
      <c r="A92" s="728"/>
      <c r="B92" s="592" t="s">
        <v>288</v>
      </c>
      <c r="C92" s="610">
        <v>135550</v>
      </c>
      <c r="D92" s="610">
        <v>118238</v>
      </c>
      <c r="E92" s="602">
        <f t="shared" si="10"/>
        <v>87.228329029878267</v>
      </c>
      <c r="F92" s="488"/>
      <c r="G92" s="488"/>
      <c r="H92" s="488"/>
    </row>
    <row r="93" spans="1:9" x14ac:dyDescent="0.25">
      <c r="A93" s="728"/>
      <c r="B93" s="592" t="s">
        <v>289</v>
      </c>
      <c r="C93" s="610">
        <v>113173</v>
      </c>
      <c r="D93" s="610">
        <v>106428</v>
      </c>
      <c r="E93" s="602">
        <f t="shared" si="10"/>
        <v>94.040097903210125</v>
      </c>
      <c r="F93" s="488"/>
      <c r="G93" s="488"/>
      <c r="H93" s="488"/>
    </row>
    <row r="94" spans="1:9" x14ac:dyDescent="0.25">
      <c r="A94" s="728"/>
      <c r="B94" s="592" t="s">
        <v>290</v>
      </c>
      <c r="C94" s="610">
        <v>100318</v>
      </c>
      <c r="D94" s="610">
        <v>95698</v>
      </c>
      <c r="E94" s="602">
        <f t="shared" si="10"/>
        <v>95.394645028808384</v>
      </c>
      <c r="F94" s="488"/>
      <c r="G94" s="488"/>
      <c r="H94" s="488"/>
    </row>
    <row r="95" spans="1:9" x14ac:dyDescent="0.25">
      <c r="A95" s="728"/>
      <c r="B95" s="592" t="s">
        <v>291</v>
      </c>
      <c r="C95" s="610">
        <v>101189</v>
      </c>
      <c r="D95" s="610">
        <v>99372</v>
      </c>
      <c r="E95" s="602">
        <f t="shared" si="10"/>
        <v>98.204350275227554</v>
      </c>
      <c r="F95" s="488"/>
      <c r="G95" s="488"/>
      <c r="H95" s="488"/>
    </row>
    <row r="96" spans="1:9" x14ac:dyDescent="0.25">
      <c r="A96" s="728"/>
      <c r="B96" s="592" t="s">
        <v>292</v>
      </c>
      <c r="C96" s="610">
        <v>103168</v>
      </c>
      <c r="D96" s="610">
        <v>102080</v>
      </c>
      <c r="E96" s="602">
        <f t="shared" si="10"/>
        <v>98.945409429280389</v>
      </c>
      <c r="F96" s="488"/>
      <c r="G96" s="488"/>
      <c r="H96" s="488"/>
    </row>
    <row r="97" spans="1:9" x14ac:dyDescent="0.25">
      <c r="A97" s="728"/>
      <c r="B97" s="592" t="s">
        <v>293</v>
      </c>
      <c r="C97" s="610">
        <v>96226</v>
      </c>
      <c r="D97" s="610">
        <v>94871</v>
      </c>
      <c r="E97" s="602">
        <f t="shared" si="10"/>
        <v>98.591856670754268</v>
      </c>
      <c r="F97" s="488"/>
      <c r="G97" s="488"/>
      <c r="H97" s="488"/>
    </row>
    <row r="98" spans="1:9" x14ac:dyDescent="0.25">
      <c r="A98" s="728"/>
      <c r="B98" s="592" t="s">
        <v>294</v>
      </c>
      <c r="C98" s="610">
        <v>99489</v>
      </c>
      <c r="D98" s="610">
        <v>95921</v>
      </c>
      <c r="E98" s="602">
        <f t="shared" si="10"/>
        <v>96.413673873493551</v>
      </c>
      <c r="F98" s="594"/>
      <c r="G98" s="594"/>
      <c r="H98" s="594"/>
    </row>
    <row r="99" spans="1:9" x14ac:dyDescent="0.25">
      <c r="A99" s="728"/>
      <c r="B99" s="592" t="s">
        <v>295</v>
      </c>
      <c r="C99" s="610">
        <v>101598</v>
      </c>
      <c r="D99" s="610">
        <v>98291</v>
      </c>
      <c r="E99" s="602">
        <f t="shared" si="10"/>
        <v>96.745014665643026</v>
      </c>
      <c r="F99" s="488"/>
      <c r="G99" s="488"/>
      <c r="H99" s="488"/>
    </row>
    <row r="100" spans="1:9" x14ac:dyDescent="0.25">
      <c r="A100" s="728"/>
      <c r="B100" s="592" t="s">
        <v>2669</v>
      </c>
      <c r="C100" s="610">
        <v>83984</v>
      </c>
      <c r="D100" s="610">
        <v>83049</v>
      </c>
      <c r="E100" s="603">
        <f t="shared" si="10"/>
        <v>98.886692703372063</v>
      </c>
      <c r="F100" s="604">
        <f>AVERAGE(E89:E100)</f>
        <v>93.577969738951808</v>
      </c>
      <c r="G100" s="605">
        <f>RANK(E100,($E$76,$E$88,$E$100,$E$112,$E$124,$E$136,$E$148,$E$160,$E$172,$E$184,$E$196,$E$208,$E$220,$E$232,$E$244,$E$256,$E$268,$E$280,$E$292,$E$304,$E$316,$E$328,$E$340,$E$352,$E$364,$E$376,$E$388))</f>
        <v>18</v>
      </c>
      <c r="H100" s="605">
        <f>RANK(F100,($F$76,$F$88,$F$100,$F$112,$F$124,$F$136,$F$148,$F$160,$F$172,$F$184,$F$196,$F$208,$F$220,$F$232,$F$244,$F$256,$F$268,$F$280,$F$292,$F$304,$F$316,$F$328,$F$340,$F$352,$F$364,$F$376,$F$388))</f>
        <v>22</v>
      </c>
      <c r="I100" s="598" t="s">
        <v>430</v>
      </c>
    </row>
    <row r="101" spans="1:9" x14ac:dyDescent="0.25">
      <c r="A101" s="728" t="s">
        <v>11</v>
      </c>
      <c r="B101" s="592" t="s">
        <v>285</v>
      </c>
      <c r="C101" s="610">
        <v>34890</v>
      </c>
      <c r="D101" s="610">
        <v>34059</v>
      </c>
      <c r="E101" s="600">
        <f t="shared" si="10"/>
        <v>97.618228718830608</v>
      </c>
      <c r="F101" s="601"/>
      <c r="G101" s="601"/>
      <c r="H101" s="601"/>
      <c r="I101" s="599"/>
    </row>
    <row r="102" spans="1:9" x14ac:dyDescent="0.25">
      <c r="A102" s="728"/>
      <c r="B102" s="592" t="s">
        <v>286</v>
      </c>
      <c r="C102" s="610">
        <v>42135</v>
      </c>
      <c r="D102" s="610">
        <v>40275</v>
      </c>
      <c r="E102" s="602">
        <f t="shared" si="10"/>
        <v>95.585617657529369</v>
      </c>
      <c r="F102" s="488"/>
      <c r="G102" s="488"/>
      <c r="H102" s="488"/>
    </row>
    <row r="103" spans="1:9" x14ac:dyDescent="0.25">
      <c r="A103" s="728"/>
      <c r="B103" s="592" t="s">
        <v>287</v>
      </c>
      <c r="C103" s="610">
        <v>43508</v>
      </c>
      <c r="D103" s="610">
        <v>41278</v>
      </c>
      <c r="E103" s="602">
        <f t="shared" si="10"/>
        <v>94.874505838006812</v>
      </c>
      <c r="F103" s="488"/>
      <c r="G103" s="488"/>
      <c r="H103" s="488"/>
    </row>
    <row r="104" spans="1:9" x14ac:dyDescent="0.25">
      <c r="A104" s="728"/>
      <c r="B104" s="592" t="s">
        <v>288</v>
      </c>
      <c r="C104" s="610">
        <v>49804</v>
      </c>
      <c r="D104" s="610">
        <v>49536</v>
      </c>
      <c r="E104" s="602">
        <f t="shared" si="10"/>
        <v>99.461890611195898</v>
      </c>
      <c r="F104" s="488"/>
      <c r="G104" s="488"/>
      <c r="H104" s="488"/>
    </row>
    <row r="105" spans="1:9" x14ac:dyDescent="0.25">
      <c r="A105" s="728"/>
      <c r="B105" s="592" t="s">
        <v>289</v>
      </c>
      <c r="C105" s="610">
        <v>47814</v>
      </c>
      <c r="D105" s="610">
        <v>47553</v>
      </c>
      <c r="E105" s="602">
        <f t="shared" si="10"/>
        <v>99.45413477224244</v>
      </c>
      <c r="F105" s="488"/>
      <c r="G105" s="488"/>
      <c r="H105" s="488"/>
    </row>
    <row r="106" spans="1:9" x14ac:dyDescent="0.25">
      <c r="A106" s="728"/>
      <c r="B106" s="592" t="s">
        <v>290</v>
      </c>
      <c r="C106" s="610">
        <v>50600</v>
      </c>
      <c r="D106" s="610">
        <v>50589</v>
      </c>
      <c r="E106" s="602">
        <f t="shared" ref="E106:E169" si="15">D106/C106*100</f>
        <v>99.978260869565219</v>
      </c>
      <c r="F106" s="488"/>
      <c r="G106" s="488"/>
      <c r="H106" s="488"/>
    </row>
    <row r="107" spans="1:9" x14ac:dyDescent="0.25">
      <c r="A107" s="728"/>
      <c r="B107" s="592" t="s">
        <v>291</v>
      </c>
      <c r="C107" s="610">
        <v>52194</v>
      </c>
      <c r="D107" s="610">
        <v>51955</v>
      </c>
      <c r="E107" s="602">
        <f t="shared" si="15"/>
        <v>99.54209296087673</v>
      </c>
      <c r="F107" s="488"/>
      <c r="G107" s="488"/>
      <c r="H107" s="488"/>
    </row>
    <row r="108" spans="1:9" x14ac:dyDescent="0.25">
      <c r="A108" s="728"/>
      <c r="B108" s="592" t="s">
        <v>292</v>
      </c>
      <c r="C108" s="610">
        <v>47578</v>
      </c>
      <c r="D108" s="610">
        <v>47465</v>
      </c>
      <c r="E108" s="602">
        <f t="shared" si="15"/>
        <v>99.762495270923537</v>
      </c>
      <c r="F108" s="488"/>
      <c r="G108" s="488"/>
      <c r="H108" s="488"/>
    </row>
    <row r="109" spans="1:9" x14ac:dyDescent="0.25">
      <c r="A109" s="728"/>
      <c r="B109" s="592" t="s">
        <v>293</v>
      </c>
      <c r="C109" s="610">
        <v>66490</v>
      </c>
      <c r="D109" s="610">
        <v>66450</v>
      </c>
      <c r="E109" s="602">
        <f t="shared" si="15"/>
        <v>99.939840577530461</v>
      </c>
      <c r="F109" s="488"/>
      <c r="G109" s="488"/>
      <c r="H109" s="488"/>
    </row>
    <row r="110" spans="1:9" x14ac:dyDescent="0.25">
      <c r="A110" s="728"/>
      <c r="B110" s="592" t="s">
        <v>294</v>
      </c>
      <c r="C110" s="610">
        <v>71665</v>
      </c>
      <c r="D110" s="610">
        <v>71665</v>
      </c>
      <c r="E110" s="602">
        <f t="shared" si="15"/>
        <v>100</v>
      </c>
      <c r="F110" s="594"/>
      <c r="G110" s="594"/>
      <c r="H110" s="594"/>
    </row>
    <row r="111" spans="1:9" x14ac:dyDescent="0.25">
      <c r="A111" s="728"/>
      <c r="B111" s="592" t="s">
        <v>295</v>
      </c>
      <c r="C111" s="610">
        <v>84045</v>
      </c>
      <c r="D111" s="610">
        <v>84045</v>
      </c>
      <c r="E111" s="602">
        <f t="shared" si="15"/>
        <v>100</v>
      </c>
      <c r="F111" s="488"/>
      <c r="G111" s="488"/>
      <c r="H111" s="488"/>
    </row>
    <row r="112" spans="1:9" x14ac:dyDescent="0.25">
      <c r="A112" s="728"/>
      <c r="B112" s="592" t="s">
        <v>2669</v>
      </c>
      <c r="C112" s="610">
        <v>100217</v>
      </c>
      <c r="D112" s="610">
        <v>100207</v>
      </c>
      <c r="E112" s="603">
        <f t="shared" si="15"/>
        <v>99.99002165301296</v>
      </c>
      <c r="F112" s="604">
        <f>AVERAGE(E101:E112)</f>
        <v>98.850590744142835</v>
      </c>
      <c r="G112" s="605">
        <f>RANK(E112,($E$76,$E$88,$E$100,$E$112,$E$124,$E$136,$E$148,$E$160,$E$172,$E$184,$E$196,$E$208,$E$220,$E$232,$E$244,$E$256,$E$268,$E$280,$E$292,$E$304,$E$316,$E$328,$E$340,$E$352,$E$364,$E$376,$E$388))</f>
        <v>4</v>
      </c>
      <c r="H112" s="605">
        <f>RANK(F112,($F$76,$F$88,$F$100,$F$112,$F$124,$F$136,$F$148,$F$160,$F$172,$F$184,$F$196,$F$208,$F$220,$F$232,$F$244,$F$256,$F$268,$F$280,$F$292,$F$304,$F$316,$F$328,$F$340,$F$352,$F$364,$F$376,$F$388))</f>
        <v>14</v>
      </c>
      <c r="I112" s="598" t="s">
        <v>346</v>
      </c>
    </row>
    <row r="113" spans="1:9" x14ac:dyDescent="0.25">
      <c r="A113" s="728" t="s">
        <v>12</v>
      </c>
      <c r="B113" s="592" t="s">
        <v>285</v>
      </c>
      <c r="C113" s="610">
        <v>793733</v>
      </c>
      <c r="D113" s="610">
        <v>791045</v>
      </c>
      <c r="E113" s="600">
        <f t="shared" si="15"/>
        <v>99.661347077669689</v>
      </c>
      <c r="F113" s="601"/>
      <c r="G113" s="601"/>
      <c r="H113" s="601"/>
      <c r="I113" s="599"/>
    </row>
    <row r="114" spans="1:9" x14ac:dyDescent="0.25">
      <c r="A114" s="728"/>
      <c r="B114" s="592" t="s">
        <v>286</v>
      </c>
      <c r="C114" s="610">
        <v>795974</v>
      </c>
      <c r="D114" s="610">
        <v>795692</v>
      </c>
      <c r="E114" s="602">
        <f t="shared" si="15"/>
        <v>99.96457170711605</v>
      </c>
      <c r="F114" s="488"/>
      <c r="G114" s="488"/>
      <c r="H114" s="488"/>
    </row>
    <row r="115" spans="1:9" x14ac:dyDescent="0.25">
      <c r="A115" s="728"/>
      <c r="B115" s="592" t="s">
        <v>287</v>
      </c>
      <c r="C115" s="610">
        <v>818833</v>
      </c>
      <c r="D115" s="610">
        <v>818683</v>
      </c>
      <c r="E115" s="602">
        <f t="shared" si="15"/>
        <v>99.981681246359145</v>
      </c>
      <c r="F115" s="488"/>
      <c r="G115" s="488"/>
      <c r="H115" s="488"/>
    </row>
    <row r="116" spans="1:9" x14ac:dyDescent="0.25">
      <c r="A116" s="728"/>
      <c r="B116" s="592" t="s">
        <v>288</v>
      </c>
      <c r="C116" s="610">
        <v>888463</v>
      </c>
      <c r="D116" s="610">
        <v>888383</v>
      </c>
      <c r="E116" s="602">
        <f t="shared" si="15"/>
        <v>99.99099568580796</v>
      </c>
      <c r="F116" s="488"/>
      <c r="G116" s="488"/>
      <c r="H116" s="488"/>
    </row>
    <row r="117" spans="1:9" x14ac:dyDescent="0.25">
      <c r="A117" s="728"/>
      <c r="B117" s="592" t="s">
        <v>289</v>
      </c>
      <c r="C117" s="610">
        <v>953116</v>
      </c>
      <c r="D117" s="610">
        <v>952828</v>
      </c>
      <c r="E117" s="602">
        <f t="shared" si="15"/>
        <v>99.969783321232669</v>
      </c>
      <c r="F117" s="488"/>
      <c r="G117" s="488"/>
      <c r="H117" s="488"/>
    </row>
    <row r="118" spans="1:9" x14ac:dyDescent="0.25">
      <c r="A118" s="728"/>
      <c r="B118" s="592" t="s">
        <v>290</v>
      </c>
      <c r="C118" s="610">
        <v>1015293</v>
      </c>
      <c r="D118" s="610">
        <v>1015077</v>
      </c>
      <c r="E118" s="602">
        <f t="shared" si="15"/>
        <v>99.978725353173914</v>
      </c>
      <c r="F118" s="488"/>
      <c r="G118" s="488"/>
      <c r="H118" s="488"/>
    </row>
    <row r="119" spans="1:9" x14ac:dyDescent="0.25">
      <c r="A119" s="728"/>
      <c r="B119" s="592" t="s">
        <v>291</v>
      </c>
      <c r="C119" s="610">
        <v>1067313</v>
      </c>
      <c r="D119" s="610">
        <v>1065687</v>
      </c>
      <c r="E119" s="602">
        <f t="shared" si="15"/>
        <v>99.847654811662551</v>
      </c>
      <c r="F119" s="488"/>
      <c r="G119" s="488"/>
      <c r="H119" s="488"/>
    </row>
    <row r="120" spans="1:9" x14ac:dyDescent="0.25">
      <c r="A120" s="728"/>
      <c r="B120" s="592" t="s">
        <v>292</v>
      </c>
      <c r="C120" s="610">
        <v>1198721</v>
      </c>
      <c r="D120" s="610">
        <v>1196404</v>
      </c>
      <c r="E120" s="602">
        <f t="shared" si="15"/>
        <v>99.806710652437062</v>
      </c>
      <c r="F120" s="594"/>
      <c r="G120" s="594"/>
      <c r="H120" s="594"/>
    </row>
    <row r="121" spans="1:9" x14ac:dyDescent="0.25">
      <c r="A121" s="728"/>
      <c r="B121" s="592" t="s">
        <v>293</v>
      </c>
      <c r="C121" s="610">
        <v>1157851</v>
      </c>
      <c r="D121" s="610">
        <v>1153564</v>
      </c>
      <c r="E121" s="602">
        <f t="shared" si="15"/>
        <v>99.629745105371939</v>
      </c>
      <c r="F121" s="488"/>
      <c r="G121" s="488"/>
      <c r="H121" s="488"/>
    </row>
    <row r="122" spans="1:9" x14ac:dyDescent="0.25">
      <c r="A122" s="728"/>
      <c r="B122" s="592" t="s">
        <v>294</v>
      </c>
      <c r="C122" s="610">
        <v>1230181</v>
      </c>
      <c r="D122" s="610">
        <v>1219295</v>
      </c>
      <c r="E122" s="602">
        <f t="shared" si="15"/>
        <v>99.115089568120467</v>
      </c>
      <c r="F122" s="488"/>
      <c r="G122" s="488"/>
      <c r="H122" s="488"/>
    </row>
    <row r="123" spans="1:9" x14ac:dyDescent="0.25">
      <c r="A123" s="728"/>
      <c r="B123" s="592" t="s">
        <v>295</v>
      </c>
      <c r="C123" s="610">
        <v>1363760</v>
      </c>
      <c r="D123" s="610">
        <v>1358288</v>
      </c>
      <c r="E123" s="602">
        <f t="shared" si="15"/>
        <v>99.598756379421602</v>
      </c>
      <c r="F123" s="488"/>
      <c r="G123" s="488"/>
      <c r="H123" s="488"/>
    </row>
    <row r="124" spans="1:9" x14ac:dyDescent="0.25">
      <c r="A124" s="728"/>
      <c r="B124" s="592" t="s">
        <v>2669</v>
      </c>
      <c r="C124" s="610">
        <v>1528243</v>
      </c>
      <c r="D124" s="610">
        <v>1527677</v>
      </c>
      <c r="E124" s="603">
        <f t="shared" si="15"/>
        <v>99.962964005069878</v>
      </c>
      <c r="F124" s="596">
        <f>AVERAGE(E113:E124)</f>
        <v>99.792335409453571</v>
      </c>
      <c r="G124" s="605">
        <f>RANK(E124,($E$76,$E$88,$E$100,$E$112,$E$124,$E$136,$E$148,$E$160,$E$172,$E$184,$E$196,$E$208,$E$220,$E$232,$E$244,$E$256,$E$268,$E$280,$E$292,$E$304,$E$316,$E$328,$E$340,$E$352,$E$364,$E$376,$E$388))</f>
        <v>6</v>
      </c>
      <c r="H124" s="605">
        <f>RANK(F124,($F$76,$F$88,$F$100,$F$112,$F$124,$F$136,$F$148,$F$160,$F$172,$F$184,$F$196,$F$208,$F$220,$F$232,$F$244,$F$256,$F$268,$F$280,$F$292,$F$304,$F$316,$F$328,$F$340,$F$352,$F$364,$F$376,$F$388))</f>
        <v>2</v>
      </c>
      <c r="I124" s="594" t="s">
        <v>345</v>
      </c>
    </row>
    <row r="125" spans="1:9" x14ac:dyDescent="0.25">
      <c r="A125" s="728" t="s">
        <v>13</v>
      </c>
      <c r="B125" s="592" t="s">
        <v>285</v>
      </c>
      <c r="C125" s="610">
        <v>22341</v>
      </c>
      <c r="D125" s="610">
        <v>21671</v>
      </c>
      <c r="E125" s="600">
        <f t="shared" si="15"/>
        <v>97.001029497336731</v>
      </c>
      <c r="F125" s="601"/>
      <c r="G125" s="601"/>
      <c r="H125" s="601"/>
      <c r="I125" s="599"/>
    </row>
    <row r="126" spans="1:9" x14ac:dyDescent="0.25">
      <c r="A126" s="728"/>
      <c r="B126" s="592" t="s">
        <v>286</v>
      </c>
      <c r="C126" s="610">
        <v>22076</v>
      </c>
      <c r="D126" s="610">
        <v>19518</v>
      </c>
      <c r="E126" s="602">
        <f t="shared" si="15"/>
        <v>88.412755934046032</v>
      </c>
      <c r="F126" s="488"/>
      <c r="G126" s="488"/>
      <c r="H126" s="488"/>
    </row>
    <row r="127" spans="1:9" x14ac:dyDescent="0.25">
      <c r="A127" s="728"/>
      <c r="B127" s="592" t="s">
        <v>287</v>
      </c>
      <c r="C127" s="610">
        <v>20925</v>
      </c>
      <c r="D127" s="610">
        <v>20595</v>
      </c>
      <c r="E127" s="602">
        <f t="shared" si="15"/>
        <v>98.422939068100362</v>
      </c>
      <c r="F127" s="488"/>
      <c r="G127" s="488"/>
      <c r="H127" s="488"/>
    </row>
    <row r="128" spans="1:9" x14ac:dyDescent="0.25">
      <c r="A128" s="728"/>
      <c r="B128" s="592" t="s">
        <v>288</v>
      </c>
      <c r="C128" s="610">
        <v>24280</v>
      </c>
      <c r="D128" s="610">
        <v>24097</v>
      </c>
      <c r="E128" s="602">
        <f t="shared" si="15"/>
        <v>99.246293245469516</v>
      </c>
      <c r="F128" s="488"/>
      <c r="G128" s="488"/>
      <c r="H128" s="488"/>
    </row>
    <row r="129" spans="1:9" x14ac:dyDescent="0.25">
      <c r="A129" s="728"/>
      <c r="B129" s="592" t="s">
        <v>289</v>
      </c>
      <c r="C129" s="610">
        <v>39384</v>
      </c>
      <c r="D129" s="610">
        <v>37749</v>
      </c>
      <c r="E129" s="602">
        <f t="shared" si="15"/>
        <v>95.84856794637416</v>
      </c>
      <c r="F129" s="488"/>
      <c r="G129" s="488"/>
      <c r="H129" s="488"/>
    </row>
    <row r="130" spans="1:9" x14ac:dyDescent="0.25">
      <c r="A130" s="728"/>
      <c r="B130" s="592" t="s">
        <v>290</v>
      </c>
      <c r="C130" s="610">
        <v>30878</v>
      </c>
      <c r="D130" s="610">
        <v>30223</v>
      </c>
      <c r="E130" s="602">
        <f t="shared" si="15"/>
        <v>97.878748623615522</v>
      </c>
      <c r="F130" s="594"/>
      <c r="G130" s="594"/>
      <c r="H130" s="594"/>
    </row>
    <row r="131" spans="1:9" x14ac:dyDescent="0.25">
      <c r="A131" s="728"/>
      <c r="B131" s="592" t="s">
        <v>291</v>
      </c>
      <c r="C131" s="610">
        <v>34078</v>
      </c>
      <c r="D131" s="610">
        <v>32950</v>
      </c>
      <c r="E131" s="602">
        <f t="shared" si="15"/>
        <v>96.689946593109923</v>
      </c>
      <c r="F131" s="488"/>
      <c r="G131" s="488"/>
      <c r="H131" s="488"/>
    </row>
    <row r="132" spans="1:9" x14ac:dyDescent="0.25">
      <c r="A132" s="728"/>
      <c r="B132" s="592" t="s">
        <v>292</v>
      </c>
      <c r="C132" s="610">
        <v>38863</v>
      </c>
      <c r="D132" s="610">
        <v>38370</v>
      </c>
      <c r="E132" s="602">
        <f t="shared" si="15"/>
        <v>98.731441216581331</v>
      </c>
      <c r="F132" s="488"/>
      <c r="G132" s="488"/>
      <c r="H132" s="488"/>
    </row>
    <row r="133" spans="1:9" x14ac:dyDescent="0.25">
      <c r="A133" s="728"/>
      <c r="B133" s="592" t="s">
        <v>293</v>
      </c>
      <c r="C133" s="610">
        <v>34238</v>
      </c>
      <c r="D133" s="610">
        <v>33280</v>
      </c>
      <c r="E133" s="602">
        <f t="shared" si="15"/>
        <v>97.20193936561715</v>
      </c>
      <c r="F133" s="488"/>
      <c r="G133" s="488"/>
      <c r="H133" s="488"/>
    </row>
    <row r="134" spans="1:9" x14ac:dyDescent="0.25">
      <c r="A134" s="728"/>
      <c r="B134" s="592" t="s">
        <v>294</v>
      </c>
      <c r="C134" s="610">
        <v>34800</v>
      </c>
      <c r="D134" s="610">
        <v>33785</v>
      </c>
      <c r="E134" s="602">
        <f t="shared" si="15"/>
        <v>97.083333333333329</v>
      </c>
      <c r="F134" s="488"/>
      <c r="G134" s="488"/>
      <c r="H134" s="488"/>
    </row>
    <row r="135" spans="1:9" x14ac:dyDescent="0.25">
      <c r="A135" s="728"/>
      <c r="B135" s="592" t="s">
        <v>295</v>
      </c>
      <c r="C135" s="610">
        <v>36141</v>
      </c>
      <c r="D135" s="610">
        <v>35718</v>
      </c>
      <c r="E135" s="602">
        <f t="shared" si="15"/>
        <v>98.829584128828756</v>
      </c>
      <c r="F135" s="488"/>
      <c r="G135" s="488"/>
      <c r="H135" s="488"/>
    </row>
    <row r="136" spans="1:9" x14ac:dyDescent="0.25">
      <c r="A136" s="728"/>
      <c r="B136" s="592" t="s">
        <v>2669</v>
      </c>
      <c r="C136" s="610">
        <v>25758</v>
      </c>
      <c r="D136" s="610">
        <v>25589</v>
      </c>
      <c r="E136" s="603">
        <f t="shared" si="15"/>
        <v>99.343893159406775</v>
      </c>
      <c r="F136" s="596">
        <f>AVERAGE(E125:E136)</f>
        <v>97.057539342651623</v>
      </c>
      <c r="G136" s="605">
        <f>RANK(E136,($E$76,$E$88,$E$100,$E$112,$E$124,$E$136,$E$148,$E$160,$E$172,$E$184,$E$196,$E$208,$E$220,$E$232,$E$244,$E$256,$E$268,$E$280,$E$292,$E$304,$E$316,$E$328,$E$340,$E$352,$E$364,$E$376,$E$388))</f>
        <v>16</v>
      </c>
      <c r="H136" s="605">
        <f>RANK(F136,($F$76,$F$88,$F$100,$F$112,$F$124,$F$136,$F$148,$F$160,$F$172,$F$184,$F$196,$F$208,$F$220,$F$232,$F$244,$F$256,$F$268,$F$280,$F$292,$F$304,$F$316,$F$328,$F$340,$F$352,$F$364,$F$376,$F$388))</f>
        <v>18</v>
      </c>
      <c r="I136" s="594" t="s">
        <v>1185</v>
      </c>
    </row>
    <row r="137" spans="1:9" x14ac:dyDescent="0.25">
      <c r="A137" s="728" t="s">
        <v>14</v>
      </c>
      <c r="B137" s="592" t="s">
        <v>285</v>
      </c>
      <c r="C137" s="610">
        <v>664195</v>
      </c>
      <c r="D137" s="610">
        <v>660309</v>
      </c>
      <c r="E137" s="600">
        <f t="shared" si="15"/>
        <v>99.414930856149169</v>
      </c>
      <c r="F137" s="601"/>
      <c r="G137" s="601"/>
      <c r="H137" s="601"/>
      <c r="I137" s="599"/>
    </row>
    <row r="138" spans="1:9" x14ac:dyDescent="0.25">
      <c r="A138" s="728"/>
      <c r="B138" s="592" t="s">
        <v>286</v>
      </c>
      <c r="C138" s="610">
        <v>705878</v>
      </c>
      <c r="D138" s="610">
        <v>705878</v>
      </c>
      <c r="E138" s="602">
        <f t="shared" si="15"/>
        <v>100</v>
      </c>
      <c r="F138" s="488"/>
      <c r="G138" s="488"/>
      <c r="H138" s="488"/>
    </row>
    <row r="139" spans="1:9" x14ac:dyDescent="0.25">
      <c r="A139" s="728"/>
      <c r="B139" s="592" t="s">
        <v>287</v>
      </c>
      <c r="C139" s="610">
        <v>730965</v>
      </c>
      <c r="D139" s="610">
        <v>730965</v>
      </c>
      <c r="E139" s="602">
        <f t="shared" si="15"/>
        <v>100</v>
      </c>
      <c r="F139" s="488"/>
      <c r="G139" s="488"/>
      <c r="H139" s="488"/>
    </row>
    <row r="140" spans="1:9" x14ac:dyDescent="0.25">
      <c r="A140" s="728"/>
      <c r="B140" s="592" t="s">
        <v>288</v>
      </c>
      <c r="C140" s="610">
        <v>834257</v>
      </c>
      <c r="D140" s="610">
        <v>833918</v>
      </c>
      <c r="E140" s="602">
        <f t="shared" si="15"/>
        <v>99.959365039789887</v>
      </c>
      <c r="F140" s="594"/>
      <c r="G140" s="594"/>
      <c r="H140" s="594"/>
    </row>
    <row r="141" spans="1:9" x14ac:dyDescent="0.25">
      <c r="A141" s="728"/>
      <c r="B141" s="592" t="s">
        <v>289</v>
      </c>
      <c r="C141" s="610">
        <v>1034697</v>
      </c>
      <c r="D141" s="610">
        <v>1032966</v>
      </c>
      <c r="E141" s="602">
        <f t="shared" si="15"/>
        <v>99.832704646867626</v>
      </c>
      <c r="F141" s="488"/>
      <c r="G141" s="488"/>
      <c r="H141" s="488"/>
    </row>
    <row r="142" spans="1:9" x14ac:dyDescent="0.25">
      <c r="A142" s="728"/>
      <c r="B142" s="592" t="s">
        <v>290</v>
      </c>
      <c r="C142" s="610">
        <v>1199494</v>
      </c>
      <c r="D142" s="610">
        <v>1199380</v>
      </c>
      <c r="E142" s="602">
        <f t="shared" si="15"/>
        <v>99.990495992476824</v>
      </c>
      <c r="F142" s="488"/>
      <c r="G142" s="488"/>
      <c r="H142" s="488"/>
    </row>
    <row r="143" spans="1:9" x14ac:dyDescent="0.25">
      <c r="A143" s="728"/>
      <c r="B143" s="592" t="s">
        <v>291</v>
      </c>
      <c r="C143" s="610">
        <v>1227972</v>
      </c>
      <c r="D143" s="610">
        <v>1195553</v>
      </c>
      <c r="E143" s="602">
        <f t="shared" si="15"/>
        <v>97.359956090204008</v>
      </c>
      <c r="F143" s="488"/>
      <c r="G143" s="488"/>
      <c r="H143" s="488"/>
    </row>
    <row r="144" spans="1:9" x14ac:dyDescent="0.25">
      <c r="A144" s="728"/>
      <c r="B144" s="592" t="s">
        <v>292</v>
      </c>
      <c r="C144" s="610">
        <v>1278462</v>
      </c>
      <c r="D144" s="610">
        <v>1278379</v>
      </c>
      <c r="E144" s="602">
        <f t="shared" si="15"/>
        <v>99.993507824245071</v>
      </c>
      <c r="F144" s="488"/>
      <c r="G144" s="488"/>
      <c r="H144" s="488"/>
    </row>
    <row r="145" spans="1:9" x14ac:dyDescent="0.25">
      <c r="A145" s="728"/>
      <c r="B145" s="592" t="s">
        <v>293</v>
      </c>
      <c r="C145" s="610">
        <v>1348373</v>
      </c>
      <c r="D145" s="610">
        <v>1348373</v>
      </c>
      <c r="E145" s="602">
        <f t="shared" si="15"/>
        <v>100</v>
      </c>
      <c r="F145" s="488"/>
      <c r="G145" s="488"/>
      <c r="H145" s="488"/>
    </row>
    <row r="146" spans="1:9" x14ac:dyDescent="0.25">
      <c r="A146" s="728"/>
      <c r="B146" s="592" t="s">
        <v>294</v>
      </c>
      <c r="C146" s="610">
        <v>1413461</v>
      </c>
      <c r="D146" s="610">
        <v>1413202</v>
      </c>
      <c r="E146" s="602">
        <f t="shared" si="15"/>
        <v>99.981676183495694</v>
      </c>
      <c r="F146" s="488"/>
      <c r="G146" s="488"/>
      <c r="H146" s="488"/>
    </row>
    <row r="147" spans="1:9" x14ac:dyDescent="0.25">
      <c r="A147" s="728"/>
      <c r="B147" s="592" t="s">
        <v>295</v>
      </c>
      <c r="C147" s="610">
        <v>1539685</v>
      </c>
      <c r="D147" s="610">
        <v>1539374</v>
      </c>
      <c r="E147" s="602">
        <f t="shared" si="15"/>
        <v>99.979801063204491</v>
      </c>
      <c r="F147" s="488"/>
      <c r="G147" s="488"/>
      <c r="H147" s="488"/>
    </row>
    <row r="148" spans="1:9" x14ac:dyDescent="0.25">
      <c r="A148" s="728"/>
      <c r="B148" s="592" t="s">
        <v>2669</v>
      </c>
      <c r="C148" s="610">
        <v>1806545</v>
      </c>
      <c r="D148" s="610">
        <v>1804520</v>
      </c>
      <c r="E148" s="603">
        <f t="shared" si="15"/>
        <v>99.88790758049204</v>
      </c>
      <c r="F148" s="596">
        <f>AVERAGE(E137:E148)</f>
        <v>99.700028773077065</v>
      </c>
      <c r="G148" s="605">
        <f>RANK(E148,($E$76,$E$88,$E$100,$E$112,$E$124,$E$136,$E$148,$E$160,$E$172,$E$184,$E$196,$E$208,$E$220,$E$232,$E$244,$E$256,$E$268,$E$280,$E$292,$E$304,$E$316,$E$328,$E$340,$E$352,$E$364,$E$376,$E$388))</f>
        <v>11</v>
      </c>
      <c r="H148" s="605">
        <f>RANK(F148,($F$76,$F$88,$F$100,$F$112,$F$124,$F$136,$F$148,$F$160,$F$172,$F$184,$F$196,$F$208,$F$220,$F$232,$F$244,$F$256,$F$268,$F$280,$F$292,$F$304,$F$316,$F$328,$F$340,$F$352,$F$364,$F$376,$F$388))</f>
        <v>4</v>
      </c>
      <c r="I148" s="594" t="s">
        <v>344</v>
      </c>
    </row>
    <row r="149" spans="1:9" x14ac:dyDescent="0.25">
      <c r="A149" s="728" t="s">
        <v>15</v>
      </c>
      <c r="B149" s="592" t="s">
        <v>285</v>
      </c>
      <c r="C149" s="610">
        <v>1729552</v>
      </c>
      <c r="D149" s="610">
        <v>1714013</v>
      </c>
      <c r="E149" s="600">
        <f t="shared" si="15"/>
        <v>99.1015592477127</v>
      </c>
      <c r="F149" s="601"/>
      <c r="G149" s="601"/>
      <c r="H149" s="601"/>
      <c r="I149" s="599"/>
    </row>
    <row r="150" spans="1:9" x14ac:dyDescent="0.25">
      <c r="A150" s="728"/>
      <c r="B150" s="592" t="s">
        <v>286</v>
      </c>
      <c r="C150" s="610">
        <v>1751843</v>
      </c>
      <c r="D150" s="610">
        <v>1751843</v>
      </c>
      <c r="E150" s="602">
        <f t="shared" si="15"/>
        <v>100</v>
      </c>
      <c r="F150" s="594"/>
      <c r="G150" s="594"/>
      <c r="H150" s="594"/>
    </row>
    <row r="151" spans="1:9" x14ac:dyDescent="0.25">
      <c r="A151" s="728"/>
      <c r="B151" s="592" t="s">
        <v>287</v>
      </c>
      <c r="C151" s="610">
        <v>1795760</v>
      </c>
      <c r="D151" s="610">
        <v>1776130</v>
      </c>
      <c r="E151" s="602">
        <f t="shared" si="15"/>
        <v>98.90686951485722</v>
      </c>
      <c r="F151" s="488"/>
      <c r="G151" s="488"/>
      <c r="H151" s="488"/>
    </row>
    <row r="152" spans="1:9" x14ac:dyDescent="0.25">
      <c r="A152" s="728"/>
      <c r="B152" s="592" t="s">
        <v>288</v>
      </c>
      <c r="C152" s="610">
        <v>1845490</v>
      </c>
      <c r="D152" s="610">
        <v>1830829</v>
      </c>
      <c r="E152" s="602">
        <f t="shared" si="15"/>
        <v>99.205576838671576</v>
      </c>
      <c r="F152" s="488"/>
      <c r="G152" s="488"/>
      <c r="H152" s="488"/>
    </row>
    <row r="153" spans="1:9" x14ac:dyDescent="0.25">
      <c r="A153" s="728"/>
      <c r="B153" s="592" t="s">
        <v>289</v>
      </c>
      <c r="C153" s="610">
        <v>1975258</v>
      </c>
      <c r="D153" s="610">
        <v>1974673</v>
      </c>
      <c r="E153" s="602">
        <f t="shared" si="15"/>
        <v>99.970383615709949</v>
      </c>
      <c r="F153" s="488"/>
      <c r="G153" s="488"/>
      <c r="H153" s="488"/>
    </row>
    <row r="154" spans="1:9" x14ac:dyDescent="0.25">
      <c r="A154" s="728"/>
      <c r="B154" s="592" t="s">
        <v>290</v>
      </c>
      <c r="C154" s="610">
        <v>1802598</v>
      </c>
      <c r="D154" s="610">
        <v>1802597</v>
      </c>
      <c r="E154" s="602">
        <f t="shared" si="15"/>
        <v>99.999944524514063</v>
      </c>
      <c r="F154" s="488"/>
      <c r="G154" s="488"/>
      <c r="H154" s="488"/>
    </row>
    <row r="155" spans="1:9" x14ac:dyDescent="0.25">
      <c r="A155" s="728"/>
      <c r="B155" s="592" t="s">
        <v>291</v>
      </c>
      <c r="C155" s="610">
        <v>1571680</v>
      </c>
      <c r="D155" s="610">
        <v>1558548</v>
      </c>
      <c r="E155" s="602">
        <f t="shared" si="15"/>
        <v>99.164460958973834</v>
      </c>
      <c r="F155" s="488"/>
      <c r="G155" s="488"/>
      <c r="H155" s="488"/>
    </row>
    <row r="156" spans="1:9" x14ac:dyDescent="0.25">
      <c r="A156" s="728"/>
      <c r="B156" s="592" t="s">
        <v>292</v>
      </c>
      <c r="C156" s="610">
        <v>1783013</v>
      </c>
      <c r="D156" s="610">
        <v>1776587</v>
      </c>
      <c r="E156" s="602">
        <f t="shared" si="15"/>
        <v>99.639598813917786</v>
      </c>
      <c r="F156" s="488"/>
      <c r="G156" s="488"/>
      <c r="H156" s="488"/>
    </row>
    <row r="157" spans="1:9" x14ac:dyDescent="0.25">
      <c r="A157" s="728"/>
      <c r="B157" s="592" t="s">
        <v>293</v>
      </c>
      <c r="C157" s="610">
        <v>1796133</v>
      </c>
      <c r="D157" s="610">
        <v>1794387</v>
      </c>
      <c r="E157" s="602">
        <f t="shared" si="15"/>
        <v>99.902791163015209</v>
      </c>
      <c r="F157" s="488"/>
      <c r="G157" s="488"/>
      <c r="H157" s="488"/>
    </row>
    <row r="158" spans="1:9" x14ac:dyDescent="0.25">
      <c r="A158" s="728"/>
      <c r="B158" s="592" t="s">
        <v>294</v>
      </c>
      <c r="C158" s="610">
        <v>1701124</v>
      </c>
      <c r="D158" s="610">
        <v>1700267</v>
      </c>
      <c r="E158" s="602">
        <f t="shared" si="15"/>
        <v>99.949621544343628</v>
      </c>
      <c r="F158" s="488"/>
      <c r="G158" s="488"/>
      <c r="H158" s="488"/>
    </row>
    <row r="159" spans="1:9" x14ac:dyDescent="0.25">
      <c r="A159" s="728"/>
      <c r="B159" s="592" t="s">
        <v>295</v>
      </c>
      <c r="C159" s="610">
        <v>1699974</v>
      </c>
      <c r="D159" s="610">
        <v>1699974</v>
      </c>
      <c r="E159" s="602">
        <f t="shared" si="15"/>
        <v>100</v>
      </c>
      <c r="F159" s="594"/>
      <c r="G159" s="594"/>
      <c r="H159" s="594"/>
    </row>
    <row r="160" spans="1:9" x14ac:dyDescent="0.25">
      <c r="A160" s="728"/>
      <c r="B160" s="592" t="s">
        <v>2669</v>
      </c>
      <c r="C160" s="610">
        <v>1792249</v>
      </c>
      <c r="D160" s="610">
        <v>1792231</v>
      </c>
      <c r="E160" s="603">
        <f t="shared" si="15"/>
        <v>99.998995675266102</v>
      </c>
      <c r="F160" s="596">
        <f>AVERAGE(E149:E160)</f>
        <v>99.653316824748501</v>
      </c>
      <c r="G160" s="605">
        <f>RANK(E160,($E$76,$E$88,$E$100,$E$112,$E$124,$E$136,$E$148,$E$160,$E$172,$E$184,$E$196,$E$208,$E$220,$E$232,$E$244,$E$256,$E$268,$E$280,$E$292,$E$304,$E$316,$E$328,$E$340,$E$352,$E$364,$E$376,$E$388))</f>
        <v>2</v>
      </c>
      <c r="H160" s="605">
        <f>RANK(F160,($F$76,$F$88,$F$100,$F$112,$F$124,$F$136,$F$148,$F$160,$F$172,$F$184,$F$196,$F$208,$F$220,$F$232,$F$244,$F$256,$F$268,$F$280,$F$292,$F$304,$F$316,$F$328,$F$340,$F$352,$F$364,$F$376,$F$388))</f>
        <v>6</v>
      </c>
      <c r="I160" s="594" t="s">
        <v>343</v>
      </c>
    </row>
    <row r="161" spans="1:9" x14ac:dyDescent="0.25">
      <c r="A161" s="728" t="s">
        <v>16</v>
      </c>
      <c r="B161" s="592" t="s">
        <v>285</v>
      </c>
      <c r="C161" s="610">
        <v>1085916</v>
      </c>
      <c r="D161" s="610">
        <v>1043842</v>
      </c>
      <c r="E161" s="600">
        <f t="shared" si="15"/>
        <v>96.125483002368512</v>
      </c>
      <c r="F161" s="601"/>
      <c r="G161" s="601"/>
      <c r="H161" s="601"/>
      <c r="I161" s="599"/>
    </row>
    <row r="162" spans="1:9" x14ac:dyDescent="0.25">
      <c r="A162" s="728"/>
      <c r="B162" s="592" t="s">
        <v>286</v>
      </c>
      <c r="C162" s="610">
        <v>1211926</v>
      </c>
      <c r="D162" s="610">
        <v>1209529</v>
      </c>
      <c r="E162" s="602">
        <f t="shared" si="15"/>
        <v>99.802215646829922</v>
      </c>
      <c r="F162" s="488"/>
      <c r="G162" s="488"/>
      <c r="H162" s="488"/>
    </row>
    <row r="163" spans="1:9" x14ac:dyDescent="0.25">
      <c r="A163" s="728"/>
      <c r="B163" s="592" t="s">
        <v>287</v>
      </c>
      <c r="C163" s="610">
        <v>1242537</v>
      </c>
      <c r="D163" s="610">
        <v>1088970</v>
      </c>
      <c r="E163" s="602">
        <f t="shared" si="15"/>
        <v>87.640850936430866</v>
      </c>
      <c r="F163" s="488"/>
      <c r="G163" s="488"/>
      <c r="H163" s="488"/>
    </row>
    <row r="164" spans="1:9" x14ac:dyDescent="0.25">
      <c r="A164" s="728"/>
      <c r="B164" s="592" t="s">
        <v>288</v>
      </c>
      <c r="C164" s="610">
        <v>1367561</v>
      </c>
      <c r="D164" s="610">
        <v>1175836</v>
      </c>
      <c r="E164" s="602">
        <f t="shared" si="15"/>
        <v>85.980515677180037</v>
      </c>
      <c r="F164" s="488"/>
      <c r="G164" s="488"/>
      <c r="H164" s="488"/>
    </row>
    <row r="165" spans="1:9" x14ac:dyDescent="0.25">
      <c r="A165" s="728"/>
      <c r="B165" s="592" t="s">
        <v>289</v>
      </c>
      <c r="C165" s="610">
        <v>1443676</v>
      </c>
      <c r="D165" s="610">
        <v>1394796</v>
      </c>
      <c r="E165" s="602">
        <f t="shared" si="15"/>
        <v>96.614198753736986</v>
      </c>
      <c r="F165" s="488"/>
      <c r="G165" s="488"/>
      <c r="H165" s="488"/>
    </row>
    <row r="166" spans="1:9" x14ac:dyDescent="0.25">
      <c r="A166" s="728"/>
      <c r="B166" s="592" t="s">
        <v>290</v>
      </c>
      <c r="C166" s="610">
        <v>1468590</v>
      </c>
      <c r="D166" s="610">
        <v>1388807</v>
      </c>
      <c r="E166" s="602">
        <f t="shared" si="15"/>
        <v>94.567374147992282</v>
      </c>
      <c r="F166" s="488"/>
      <c r="G166" s="488"/>
      <c r="H166" s="488"/>
    </row>
    <row r="167" spans="1:9" x14ac:dyDescent="0.25">
      <c r="A167" s="728"/>
      <c r="B167" s="592" t="s">
        <v>291</v>
      </c>
      <c r="C167" s="610">
        <v>1407874</v>
      </c>
      <c r="D167" s="610">
        <v>1260522</v>
      </c>
      <c r="E167" s="602">
        <f t="shared" si="15"/>
        <v>89.533722478005842</v>
      </c>
      <c r="F167" s="488"/>
      <c r="G167" s="488"/>
      <c r="H167" s="488"/>
    </row>
    <row r="168" spans="1:9" x14ac:dyDescent="0.25">
      <c r="A168" s="728"/>
      <c r="B168" s="592" t="s">
        <v>292</v>
      </c>
      <c r="C168" s="610">
        <v>1550591</v>
      </c>
      <c r="D168" s="610">
        <v>1514462</v>
      </c>
      <c r="E168" s="602">
        <f t="shared" si="15"/>
        <v>97.669985186293488</v>
      </c>
      <c r="F168" s="488"/>
      <c r="G168" s="488"/>
      <c r="H168" s="488"/>
    </row>
    <row r="169" spans="1:9" x14ac:dyDescent="0.25">
      <c r="A169" s="728"/>
      <c r="B169" s="592" t="s">
        <v>293</v>
      </c>
      <c r="C169" s="610">
        <v>1571380</v>
      </c>
      <c r="D169" s="610">
        <v>1529155</v>
      </c>
      <c r="E169" s="602">
        <f t="shared" si="15"/>
        <v>97.312871488755107</v>
      </c>
      <c r="F169" s="488"/>
      <c r="G169" s="488"/>
      <c r="H169" s="488"/>
    </row>
    <row r="170" spans="1:9" x14ac:dyDescent="0.25">
      <c r="A170" s="728"/>
      <c r="B170" s="592" t="s">
        <v>294</v>
      </c>
      <c r="C170" s="610">
        <v>1565546</v>
      </c>
      <c r="D170" s="610">
        <v>1545434</v>
      </c>
      <c r="E170" s="602">
        <f t="shared" ref="E170:E233" si="16">D170/C170*100</f>
        <v>98.715336374657795</v>
      </c>
      <c r="F170" s="594"/>
      <c r="G170" s="594"/>
      <c r="H170" s="594"/>
    </row>
    <row r="171" spans="1:9" x14ac:dyDescent="0.25">
      <c r="A171" s="728"/>
      <c r="B171" s="592" t="s">
        <v>295</v>
      </c>
      <c r="C171" s="610">
        <v>1584215</v>
      </c>
      <c r="D171" s="610">
        <v>1579311</v>
      </c>
      <c r="E171" s="602">
        <f t="shared" si="16"/>
        <v>99.690446056879907</v>
      </c>
      <c r="F171" s="488"/>
      <c r="G171" s="488"/>
      <c r="H171" s="488"/>
    </row>
    <row r="172" spans="1:9" x14ac:dyDescent="0.25">
      <c r="A172" s="728"/>
      <c r="B172" s="592" t="s">
        <v>2669</v>
      </c>
      <c r="C172" s="610">
        <v>1688221</v>
      </c>
      <c r="D172" s="610">
        <v>1662929</v>
      </c>
      <c r="E172" s="603">
        <f t="shared" si="16"/>
        <v>98.501854911175727</v>
      </c>
      <c r="F172" s="604">
        <f>AVERAGE(E161:E172)</f>
        <v>95.179571221692228</v>
      </c>
      <c r="G172" s="605">
        <f>RANK(E172,($E$76,$E$88,$E$100,$E$112,$E$124,$E$136,$E$148,$E$160,$E$172,$E$184,$E$196,$E$208,$E$220,$E$232,$E$244,$E$256,$E$268,$E$280,$E$292,$E$304,$E$316,$E$328,$E$340,$E$352,$E$364,$E$376,$E$388))</f>
        <v>20</v>
      </c>
      <c r="H172" s="605">
        <f>RANK(F172,($F$76,$F$88,$F$100,$F$112,$F$124,$F$136,$F$148,$F$160,$F$172,$F$184,$F$196,$F$208,$F$220,$F$232,$F$244,$F$256,$F$268,$F$280,$F$292,$F$304,$F$316,$F$328,$F$340,$F$352,$F$364,$F$376,$F$388))</f>
        <v>20</v>
      </c>
      <c r="I172" s="598" t="s">
        <v>368</v>
      </c>
    </row>
    <row r="173" spans="1:9" x14ac:dyDescent="0.25">
      <c r="A173" s="728" t="s">
        <v>17</v>
      </c>
      <c r="B173" s="592" t="s">
        <v>285</v>
      </c>
      <c r="C173" s="610">
        <v>1249534</v>
      </c>
      <c r="D173" s="610">
        <v>1248184</v>
      </c>
      <c r="E173" s="600">
        <f t="shared" si="16"/>
        <v>99.891959722584573</v>
      </c>
      <c r="F173" s="601"/>
      <c r="G173" s="601"/>
      <c r="H173" s="601"/>
      <c r="I173" s="599"/>
    </row>
    <row r="174" spans="1:9" x14ac:dyDescent="0.25">
      <c r="A174" s="728"/>
      <c r="B174" s="592" t="s">
        <v>286</v>
      </c>
      <c r="C174" s="610">
        <v>1561076</v>
      </c>
      <c r="D174" s="610">
        <v>1561076</v>
      </c>
      <c r="E174" s="602">
        <f t="shared" si="16"/>
        <v>100</v>
      </c>
      <c r="F174" s="488"/>
      <c r="G174" s="488"/>
      <c r="H174" s="488"/>
    </row>
    <row r="175" spans="1:9" x14ac:dyDescent="0.25">
      <c r="A175" s="728"/>
      <c r="B175" s="592" t="s">
        <v>287</v>
      </c>
      <c r="C175" s="610">
        <v>1207133</v>
      </c>
      <c r="D175" s="610">
        <v>1159242</v>
      </c>
      <c r="E175" s="602">
        <f t="shared" si="16"/>
        <v>96.0326658288689</v>
      </c>
      <c r="F175" s="488"/>
      <c r="G175" s="488"/>
      <c r="H175" s="488"/>
    </row>
    <row r="176" spans="1:9" x14ac:dyDescent="0.25">
      <c r="A176" s="728"/>
      <c r="B176" s="592" t="s">
        <v>288</v>
      </c>
      <c r="C176" s="610">
        <v>835020</v>
      </c>
      <c r="D176" s="610">
        <v>827803</v>
      </c>
      <c r="E176" s="602">
        <f t="shared" si="16"/>
        <v>99.135709324327564</v>
      </c>
      <c r="F176" s="488"/>
      <c r="G176" s="488"/>
      <c r="H176" s="488"/>
    </row>
    <row r="177" spans="1:9" x14ac:dyDescent="0.25">
      <c r="A177" s="728"/>
      <c r="B177" s="592" t="s">
        <v>289</v>
      </c>
      <c r="C177" s="610">
        <v>1012060</v>
      </c>
      <c r="D177" s="610">
        <v>1009432</v>
      </c>
      <c r="E177" s="602">
        <f t="shared" si="16"/>
        <v>99.740331600893228</v>
      </c>
      <c r="F177" s="488"/>
      <c r="G177" s="488"/>
      <c r="H177" s="488"/>
    </row>
    <row r="178" spans="1:9" x14ac:dyDescent="0.25">
      <c r="A178" s="728"/>
      <c r="B178" s="592" t="s">
        <v>290</v>
      </c>
      <c r="C178" s="610">
        <v>1013029</v>
      </c>
      <c r="D178" s="610">
        <v>1012572</v>
      </c>
      <c r="E178" s="602">
        <f t="shared" si="16"/>
        <v>99.954887767280113</v>
      </c>
      <c r="F178" s="488"/>
      <c r="G178" s="488"/>
      <c r="H178" s="488"/>
    </row>
    <row r="179" spans="1:9" x14ac:dyDescent="0.25">
      <c r="A179" s="728"/>
      <c r="B179" s="592" t="s">
        <v>291</v>
      </c>
      <c r="C179" s="610">
        <v>961666</v>
      </c>
      <c r="D179" s="610">
        <v>959452</v>
      </c>
      <c r="E179" s="602">
        <f t="shared" si="16"/>
        <v>99.769774537105391</v>
      </c>
      <c r="F179" s="488"/>
      <c r="G179" s="488"/>
      <c r="H179" s="488"/>
    </row>
    <row r="180" spans="1:9" x14ac:dyDescent="0.25">
      <c r="A180" s="728"/>
      <c r="B180" s="592" t="s">
        <v>292</v>
      </c>
      <c r="C180" s="610">
        <v>1109673</v>
      </c>
      <c r="D180" s="610">
        <v>1109662</v>
      </c>
      <c r="E180" s="602">
        <f t="shared" si="16"/>
        <v>99.999008716982388</v>
      </c>
      <c r="F180" s="594"/>
      <c r="G180" s="594"/>
      <c r="H180" s="594"/>
    </row>
    <row r="181" spans="1:9" x14ac:dyDescent="0.25">
      <c r="A181" s="728"/>
      <c r="B181" s="592" t="s">
        <v>293</v>
      </c>
      <c r="C181" s="610">
        <v>1106614</v>
      </c>
      <c r="D181" s="610">
        <v>1104330</v>
      </c>
      <c r="E181" s="602">
        <f t="shared" si="16"/>
        <v>99.793604635401323</v>
      </c>
      <c r="F181" s="488"/>
      <c r="G181" s="488"/>
      <c r="H181" s="488"/>
    </row>
    <row r="182" spans="1:9" x14ac:dyDescent="0.25">
      <c r="A182" s="728"/>
      <c r="B182" s="592" t="s">
        <v>294</v>
      </c>
      <c r="C182" s="610">
        <v>1011001</v>
      </c>
      <c r="D182" s="610">
        <v>1003949</v>
      </c>
      <c r="E182" s="602">
        <f t="shared" si="16"/>
        <v>99.30247348914591</v>
      </c>
      <c r="F182" s="488"/>
      <c r="G182" s="488"/>
      <c r="H182" s="488"/>
    </row>
    <row r="183" spans="1:9" x14ac:dyDescent="0.25">
      <c r="A183" s="728"/>
      <c r="B183" s="592" t="s">
        <v>295</v>
      </c>
      <c r="C183" s="610">
        <v>1019712</v>
      </c>
      <c r="D183" s="610">
        <v>1018484</v>
      </c>
      <c r="E183" s="602">
        <f t="shared" si="16"/>
        <v>99.879573840456914</v>
      </c>
      <c r="F183" s="488"/>
      <c r="G183" s="488"/>
      <c r="H183" s="488"/>
    </row>
    <row r="184" spans="1:9" x14ac:dyDescent="0.25">
      <c r="A184" s="728"/>
      <c r="B184" s="592" t="s">
        <v>2669</v>
      </c>
      <c r="C184" s="610">
        <v>1040108</v>
      </c>
      <c r="D184" s="610">
        <v>1040070</v>
      </c>
      <c r="E184" s="603">
        <f t="shared" si="16"/>
        <v>99.996346533244633</v>
      </c>
      <c r="F184" s="596">
        <f>AVERAGE(E173:E184)</f>
        <v>99.458027999690898</v>
      </c>
      <c r="G184" s="605">
        <f>RANK(E184,($E$76,$E$88,$E$100,$E$112,$E$124,$E$136,$E$148,$E$160,$E$172,$E$184,$E$196,$E$208,$E$220,$E$232,$E$244,$E$256,$E$268,$E$280,$E$292,$E$304,$E$316,$E$328,$E$340,$E$352,$E$364,$E$376,$E$388))</f>
        <v>3</v>
      </c>
      <c r="H184" s="605">
        <f>RANK(F184,($F$76,$F$88,$F$100,$F$112,$F$124,$F$136,$F$148,$F$160,$F$172,$F$184,$F$196,$F$208,$F$220,$F$232,$F$244,$F$256,$F$268,$F$280,$F$292,$F$304,$F$316,$F$328,$F$340,$F$352,$F$364,$F$376,$F$388))</f>
        <v>11</v>
      </c>
      <c r="I184" s="594" t="s">
        <v>369</v>
      </c>
    </row>
    <row r="185" spans="1:9" x14ac:dyDescent="0.25">
      <c r="A185" s="728" t="s">
        <v>18</v>
      </c>
      <c r="B185" s="592" t="s">
        <v>285</v>
      </c>
      <c r="C185" s="610">
        <v>188923</v>
      </c>
      <c r="D185" s="610">
        <v>163163</v>
      </c>
      <c r="E185" s="600">
        <f t="shared" si="16"/>
        <v>86.364815295120238</v>
      </c>
      <c r="F185" s="601"/>
      <c r="G185" s="601"/>
      <c r="H185" s="601"/>
      <c r="I185" s="599"/>
    </row>
    <row r="186" spans="1:9" x14ac:dyDescent="0.25">
      <c r="A186" s="728"/>
      <c r="B186" s="592" t="s">
        <v>286</v>
      </c>
      <c r="C186" s="610">
        <v>264702</v>
      </c>
      <c r="D186" s="610">
        <v>261824</v>
      </c>
      <c r="E186" s="602">
        <f t="shared" si="16"/>
        <v>98.912739609069817</v>
      </c>
      <c r="F186" s="488"/>
      <c r="G186" s="488"/>
      <c r="H186" s="488"/>
    </row>
    <row r="187" spans="1:9" x14ac:dyDescent="0.25">
      <c r="A187" s="728"/>
      <c r="B187" s="592" t="s">
        <v>287</v>
      </c>
      <c r="C187" s="610">
        <v>174029</v>
      </c>
      <c r="D187" s="610">
        <v>137250</v>
      </c>
      <c r="E187" s="602">
        <f t="shared" si="16"/>
        <v>78.866165983830285</v>
      </c>
      <c r="F187" s="488"/>
      <c r="G187" s="488"/>
      <c r="H187" s="488"/>
    </row>
    <row r="188" spans="1:9" x14ac:dyDescent="0.25">
      <c r="A188" s="728"/>
      <c r="B188" s="592" t="s">
        <v>288</v>
      </c>
      <c r="C188" s="610">
        <v>179007</v>
      </c>
      <c r="D188" s="610">
        <v>136053</v>
      </c>
      <c r="E188" s="602">
        <f t="shared" si="16"/>
        <v>76.004290335014829</v>
      </c>
      <c r="F188" s="488"/>
      <c r="G188" s="488"/>
      <c r="H188" s="488"/>
    </row>
    <row r="189" spans="1:9" x14ac:dyDescent="0.25">
      <c r="A189" s="728"/>
      <c r="B189" s="592" t="s">
        <v>289</v>
      </c>
      <c r="C189" s="610">
        <v>198677</v>
      </c>
      <c r="D189" s="610">
        <v>151879</v>
      </c>
      <c r="E189" s="602">
        <f t="shared" si="16"/>
        <v>76.445184898100933</v>
      </c>
      <c r="F189" s="488"/>
      <c r="G189" s="488"/>
      <c r="H189" s="488"/>
    </row>
    <row r="190" spans="1:9" x14ac:dyDescent="0.25">
      <c r="A190" s="728"/>
      <c r="B190" s="592" t="s">
        <v>290</v>
      </c>
      <c r="C190" s="610">
        <v>185483</v>
      </c>
      <c r="D190" s="610">
        <v>121450</v>
      </c>
      <c r="E190" s="602">
        <f t="shared" si="16"/>
        <v>65.477698764846366</v>
      </c>
      <c r="F190" s="594"/>
      <c r="G190" s="594"/>
      <c r="H190" s="594"/>
    </row>
    <row r="191" spans="1:9" x14ac:dyDescent="0.25">
      <c r="A191" s="728"/>
      <c r="B191" s="592" t="s">
        <v>291</v>
      </c>
      <c r="C191" s="610">
        <v>172881</v>
      </c>
      <c r="D191" s="610">
        <v>115322</v>
      </c>
      <c r="E191" s="602">
        <f t="shared" si="16"/>
        <v>66.706000080980559</v>
      </c>
      <c r="F191" s="488"/>
      <c r="G191" s="488"/>
      <c r="H191" s="488"/>
    </row>
    <row r="192" spans="1:9" x14ac:dyDescent="0.25">
      <c r="A192" s="728"/>
      <c r="B192" s="592" t="s">
        <v>292</v>
      </c>
      <c r="C192" s="610">
        <v>188138</v>
      </c>
      <c r="D192" s="610">
        <v>146383</v>
      </c>
      <c r="E192" s="602">
        <f t="shared" si="16"/>
        <v>77.806184821779752</v>
      </c>
      <c r="F192" s="488"/>
      <c r="G192" s="488"/>
      <c r="H192" s="488"/>
    </row>
    <row r="193" spans="1:9" x14ac:dyDescent="0.25">
      <c r="A193" s="728"/>
      <c r="B193" s="592" t="s">
        <v>293</v>
      </c>
      <c r="C193" s="610">
        <v>226824</v>
      </c>
      <c r="D193" s="610">
        <v>216028</v>
      </c>
      <c r="E193" s="602">
        <f t="shared" si="16"/>
        <v>95.24036257186188</v>
      </c>
      <c r="F193" s="488"/>
      <c r="G193" s="488"/>
      <c r="H193" s="488"/>
    </row>
    <row r="194" spans="1:9" x14ac:dyDescent="0.25">
      <c r="A194" s="728"/>
      <c r="B194" s="592" t="s">
        <v>294</v>
      </c>
      <c r="C194" s="610">
        <v>242322</v>
      </c>
      <c r="D194" s="610">
        <v>234029</v>
      </c>
      <c r="E194" s="602">
        <f t="shared" si="16"/>
        <v>96.577694142504598</v>
      </c>
      <c r="F194" s="488"/>
      <c r="G194" s="488"/>
      <c r="H194" s="488"/>
    </row>
    <row r="195" spans="1:9" x14ac:dyDescent="0.25">
      <c r="A195" s="728"/>
      <c r="B195" s="592" t="s">
        <v>295</v>
      </c>
      <c r="C195" s="610">
        <v>245377</v>
      </c>
      <c r="D195" s="610">
        <v>235216</v>
      </c>
      <c r="E195" s="602">
        <f t="shared" si="16"/>
        <v>95.859025092001289</v>
      </c>
      <c r="F195" s="488"/>
      <c r="G195" s="488"/>
      <c r="H195" s="488"/>
    </row>
    <row r="196" spans="1:9" x14ac:dyDescent="0.25">
      <c r="A196" s="728"/>
      <c r="B196" s="592" t="s">
        <v>2669</v>
      </c>
      <c r="C196" s="610">
        <v>214517</v>
      </c>
      <c r="D196" s="610">
        <v>180878</v>
      </c>
      <c r="E196" s="603">
        <f t="shared" si="16"/>
        <v>84.318725322468609</v>
      </c>
      <c r="F196" s="596">
        <f>AVERAGE(E185:E196)</f>
        <v>83.214907243131591</v>
      </c>
      <c r="G196" s="605">
        <f>RANK(E196,($E$76,$E$88,$E$100,$E$112,$E$124,$E$136,$E$148,$E$160,$E$172,$E$184,$E$196,$E$208,$E$220,$E$232,$E$244,$E$256,$E$268,$E$280,$E$292,$E$304,$E$316,$E$328,$E$340,$E$352,$E$364,$E$376,$E$388))</f>
        <v>26</v>
      </c>
      <c r="H196" s="605">
        <f>RANK(F196,($F$76,$F$88,$F$100,$F$112,$F$124,$F$136,$F$148,$F$160,$F$172,$F$184,$F$196,$F$208,$F$220,$F$232,$F$244,$F$256,$F$268,$F$280,$F$292,$F$304,$F$316,$F$328,$F$340,$F$352,$F$364,$F$376,$F$388))</f>
        <v>26</v>
      </c>
      <c r="I196" s="594" t="s">
        <v>597</v>
      </c>
    </row>
    <row r="197" spans="1:9" x14ac:dyDescent="0.25">
      <c r="A197" s="728" t="s">
        <v>19</v>
      </c>
      <c r="B197" s="592" t="s">
        <v>285</v>
      </c>
      <c r="C197" s="610">
        <v>387000</v>
      </c>
      <c r="D197" s="610">
        <v>328822</v>
      </c>
      <c r="E197" s="600">
        <f t="shared" si="16"/>
        <v>84.966925064599479</v>
      </c>
      <c r="F197" s="601"/>
      <c r="G197" s="601"/>
      <c r="H197" s="601"/>
      <c r="I197" s="599"/>
    </row>
    <row r="198" spans="1:9" x14ac:dyDescent="0.25">
      <c r="A198" s="728"/>
      <c r="B198" s="592" t="s">
        <v>286</v>
      </c>
      <c r="C198" s="610">
        <v>520883</v>
      </c>
      <c r="D198" s="610">
        <v>499948</v>
      </c>
      <c r="E198" s="602">
        <f t="shared" si="16"/>
        <v>95.980863264879062</v>
      </c>
      <c r="F198" s="488"/>
      <c r="G198" s="488"/>
      <c r="H198" s="488"/>
    </row>
    <row r="199" spans="1:9" x14ac:dyDescent="0.25">
      <c r="A199" s="728"/>
      <c r="B199" s="592" t="s">
        <v>287</v>
      </c>
      <c r="C199" s="610">
        <v>315695</v>
      </c>
      <c r="D199" s="610">
        <v>208082</v>
      </c>
      <c r="E199" s="602">
        <f t="shared" si="16"/>
        <v>65.912352112006843</v>
      </c>
      <c r="F199" s="488"/>
      <c r="G199" s="488"/>
      <c r="H199" s="488"/>
    </row>
    <row r="200" spans="1:9" x14ac:dyDescent="0.25">
      <c r="A200" s="728"/>
      <c r="B200" s="592" t="s">
        <v>288</v>
      </c>
      <c r="C200" s="610">
        <v>269807</v>
      </c>
      <c r="D200" s="610">
        <v>256580</v>
      </c>
      <c r="E200" s="602">
        <f t="shared" si="16"/>
        <v>95.097606807829308</v>
      </c>
      <c r="F200" s="594"/>
      <c r="G200" s="594"/>
      <c r="H200" s="594"/>
    </row>
    <row r="201" spans="1:9" x14ac:dyDescent="0.25">
      <c r="A201" s="728"/>
      <c r="B201" s="592" t="s">
        <v>289</v>
      </c>
      <c r="C201" s="610">
        <v>332744</v>
      </c>
      <c r="D201" s="610">
        <v>293572</v>
      </c>
      <c r="E201" s="602">
        <f t="shared" si="16"/>
        <v>88.227586372706952</v>
      </c>
      <c r="F201" s="488"/>
      <c r="G201" s="488"/>
      <c r="H201" s="488"/>
    </row>
    <row r="202" spans="1:9" x14ac:dyDescent="0.25">
      <c r="A202" s="728"/>
      <c r="B202" s="592" t="s">
        <v>290</v>
      </c>
      <c r="C202" s="610">
        <v>290582</v>
      </c>
      <c r="D202" s="610">
        <v>252591</v>
      </c>
      <c r="E202" s="602">
        <f t="shared" si="16"/>
        <v>86.925893551562041</v>
      </c>
      <c r="F202" s="488"/>
      <c r="G202" s="488"/>
      <c r="H202" s="488"/>
    </row>
    <row r="203" spans="1:9" x14ac:dyDescent="0.25">
      <c r="A203" s="728"/>
      <c r="B203" s="592" t="s">
        <v>291</v>
      </c>
      <c r="C203" s="610">
        <v>327362</v>
      </c>
      <c r="D203" s="610">
        <v>297864</v>
      </c>
      <c r="E203" s="602">
        <f t="shared" si="16"/>
        <v>90.989180173630416</v>
      </c>
      <c r="F203" s="488"/>
      <c r="G203" s="488"/>
      <c r="H203" s="488"/>
    </row>
    <row r="204" spans="1:9" x14ac:dyDescent="0.25">
      <c r="A204" s="728"/>
      <c r="B204" s="592" t="s">
        <v>292</v>
      </c>
      <c r="C204" s="610">
        <v>310676</v>
      </c>
      <c r="D204" s="610">
        <v>288250</v>
      </c>
      <c r="E204" s="602">
        <f t="shared" si="16"/>
        <v>92.781547335487772</v>
      </c>
      <c r="F204" s="488"/>
      <c r="G204" s="488"/>
      <c r="H204" s="488"/>
    </row>
    <row r="205" spans="1:9" x14ac:dyDescent="0.25">
      <c r="A205" s="728"/>
      <c r="B205" s="592" t="s">
        <v>293</v>
      </c>
      <c r="C205" s="610">
        <v>344695</v>
      </c>
      <c r="D205" s="610">
        <v>329348</v>
      </c>
      <c r="E205" s="602">
        <f t="shared" si="16"/>
        <v>95.547658074529664</v>
      </c>
      <c r="F205" s="488"/>
      <c r="G205" s="488"/>
      <c r="H205" s="488"/>
    </row>
    <row r="206" spans="1:9" x14ac:dyDescent="0.25">
      <c r="A206" s="728"/>
      <c r="B206" s="592" t="s">
        <v>294</v>
      </c>
      <c r="C206" s="610">
        <v>325567</v>
      </c>
      <c r="D206" s="610">
        <v>298267</v>
      </c>
      <c r="E206" s="602">
        <f t="shared" si="16"/>
        <v>91.614629246821693</v>
      </c>
      <c r="F206" s="488"/>
      <c r="G206" s="488"/>
      <c r="H206" s="488"/>
    </row>
    <row r="207" spans="1:9" x14ac:dyDescent="0.25">
      <c r="A207" s="728"/>
      <c r="B207" s="592" t="s">
        <v>295</v>
      </c>
      <c r="C207" s="610">
        <v>336984</v>
      </c>
      <c r="D207" s="610">
        <v>336838</v>
      </c>
      <c r="E207" s="602">
        <f t="shared" si="16"/>
        <v>99.956674500866498</v>
      </c>
      <c r="F207" s="594"/>
      <c r="G207" s="594"/>
      <c r="H207" s="594"/>
    </row>
    <row r="208" spans="1:9" x14ac:dyDescent="0.25">
      <c r="A208" s="728"/>
      <c r="B208" s="592" t="s">
        <v>2669</v>
      </c>
      <c r="C208" s="610">
        <v>303800</v>
      </c>
      <c r="D208" s="610">
        <v>276855</v>
      </c>
      <c r="E208" s="603">
        <f t="shared" si="16"/>
        <v>91.130678077682674</v>
      </c>
      <c r="F208" s="596">
        <f>AVERAGE(E197:E208)</f>
        <v>89.927632881883525</v>
      </c>
      <c r="G208" s="605">
        <f>RANK(E208,($E$76,$E$88,$E$100,$E$112,$E$124,$E$136,$E$148,$E$160,$E$172,$E$184,$E$196,$E$208,$E$220,$E$232,$E$244,$E$256,$E$268,$E$280,$E$292,$E$304,$E$316,$E$328,$E$340,$E$352,$E$364,$E$376,$E$388))</f>
        <v>25</v>
      </c>
      <c r="H208" s="605">
        <f>RANK(F208,($F$76,$F$88,$F$100,$F$112,$F$124,$F$136,$F$148,$F$160,$F$172,$F$184,$F$196,$F$208,$F$220,$F$232,$F$244,$F$256,$F$268,$F$280,$F$292,$F$304,$F$316,$F$328,$F$340,$F$352,$F$364,$F$376,$F$388))</f>
        <v>24</v>
      </c>
      <c r="I208" s="594" t="s">
        <v>400</v>
      </c>
    </row>
    <row r="209" spans="1:9" x14ac:dyDescent="0.25">
      <c r="A209" s="728" t="s">
        <v>20</v>
      </c>
      <c r="B209" s="592" t="s">
        <v>285</v>
      </c>
      <c r="C209" s="610">
        <v>1008027</v>
      </c>
      <c r="D209" s="610">
        <v>844373</v>
      </c>
      <c r="E209" s="600">
        <f t="shared" si="16"/>
        <v>83.764918995225329</v>
      </c>
      <c r="F209" s="601"/>
      <c r="G209" s="601"/>
      <c r="H209" s="601"/>
      <c r="I209" s="599"/>
    </row>
    <row r="210" spans="1:9" x14ac:dyDescent="0.25">
      <c r="A210" s="728"/>
      <c r="B210" s="592" t="s">
        <v>286</v>
      </c>
      <c r="C210" s="610">
        <v>1048136</v>
      </c>
      <c r="D210" s="610">
        <v>967680</v>
      </c>
      <c r="E210" s="602">
        <f t="shared" si="16"/>
        <v>92.323896898875716</v>
      </c>
      <c r="F210" s="594"/>
      <c r="G210" s="594"/>
      <c r="H210" s="594"/>
    </row>
    <row r="211" spans="1:9" x14ac:dyDescent="0.25">
      <c r="A211" s="728"/>
      <c r="B211" s="592" t="s">
        <v>287</v>
      </c>
      <c r="C211" s="610">
        <v>916379</v>
      </c>
      <c r="D211" s="610">
        <v>485810</v>
      </c>
      <c r="E211" s="602">
        <f t="shared" si="16"/>
        <v>53.014091331206849</v>
      </c>
      <c r="F211" s="488"/>
      <c r="G211" s="488"/>
      <c r="H211" s="488"/>
    </row>
    <row r="212" spans="1:9" x14ac:dyDescent="0.25">
      <c r="A212" s="728"/>
      <c r="B212" s="592" t="s">
        <v>288</v>
      </c>
      <c r="C212" s="610">
        <v>501357</v>
      </c>
      <c r="D212" s="610">
        <v>463038</v>
      </c>
      <c r="E212" s="602">
        <f t="shared" si="16"/>
        <v>92.356943256003206</v>
      </c>
      <c r="F212" s="488"/>
      <c r="G212" s="488"/>
      <c r="H212" s="488"/>
    </row>
    <row r="213" spans="1:9" x14ac:dyDescent="0.25">
      <c r="A213" s="728"/>
      <c r="B213" s="592" t="s">
        <v>289</v>
      </c>
      <c r="C213" s="610">
        <v>803733</v>
      </c>
      <c r="D213" s="610">
        <v>705255</v>
      </c>
      <c r="E213" s="602">
        <f t="shared" si="16"/>
        <v>87.747423584697898</v>
      </c>
      <c r="F213" s="488"/>
      <c r="G213" s="488"/>
      <c r="H213" s="488"/>
    </row>
    <row r="214" spans="1:9" x14ac:dyDescent="0.25">
      <c r="A214" s="728"/>
      <c r="B214" s="592" t="s">
        <v>290</v>
      </c>
      <c r="C214" s="610">
        <v>762022</v>
      </c>
      <c r="D214" s="610">
        <v>536840</v>
      </c>
      <c r="E214" s="602">
        <f t="shared" si="16"/>
        <v>70.449409597098239</v>
      </c>
      <c r="F214" s="488"/>
      <c r="G214" s="488"/>
      <c r="H214" s="488"/>
    </row>
    <row r="215" spans="1:9" x14ac:dyDescent="0.25">
      <c r="A215" s="728"/>
      <c r="B215" s="592" t="s">
        <v>291</v>
      </c>
      <c r="C215" s="610">
        <v>785004</v>
      </c>
      <c r="D215" s="610">
        <v>513264</v>
      </c>
      <c r="E215" s="602">
        <f t="shared" si="16"/>
        <v>65.383615879664305</v>
      </c>
      <c r="F215" s="488"/>
      <c r="G215" s="488"/>
      <c r="H215" s="488"/>
    </row>
    <row r="216" spans="1:9" x14ac:dyDescent="0.25">
      <c r="A216" s="728"/>
      <c r="B216" s="592" t="s">
        <v>292</v>
      </c>
      <c r="C216" s="610">
        <v>723642</v>
      </c>
      <c r="D216" s="610">
        <v>549158</v>
      </c>
      <c r="E216" s="602">
        <f t="shared" si="16"/>
        <v>75.888077253669621</v>
      </c>
      <c r="F216" s="488"/>
      <c r="G216" s="488"/>
      <c r="H216" s="488"/>
    </row>
    <row r="217" spans="1:9" x14ac:dyDescent="0.25">
      <c r="A217" s="728"/>
      <c r="B217" s="592" t="s">
        <v>293</v>
      </c>
      <c r="C217" s="610">
        <v>705898</v>
      </c>
      <c r="D217" s="610">
        <v>598351</v>
      </c>
      <c r="E217" s="602">
        <f t="shared" si="16"/>
        <v>84.764512719968039</v>
      </c>
      <c r="F217" s="488"/>
      <c r="G217" s="488"/>
      <c r="H217" s="488"/>
    </row>
    <row r="218" spans="1:9" x14ac:dyDescent="0.25">
      <c r="A218" s="728"/>
      <c r="B218" s="592" t="s">
        <v>294</v>
      </c>
      <c r="C218" s="610">
        <v>657034</v>
      </c>
      <c r="D218" s="610">
        <v>504177</v>
      </c>
      <c r="E218" s="602">
        <f t="shared" si="16"/>
        <v>76.735298325505227</v>
      </c>
      <c r="F218" s="488"/>
      <c r="G218" s="488"/>
      <c r="H218" s="488"/>
    </row>
    <row r="219" spans="1:9" x14ac:dyDescent="0.25">
      <c r="A219" s="728"/>
      <c r="B219" s="592" t="s">
        <v>295</v>
      </c>
      <c r="C219" s="610">
        <v>704541</v>
      </c>
      <c r="D219" s="610">
        <v>634861</v>
      </c>
      <c r="E219" s="602">
        <f t="shared" si="16"/>
        <v>90.109872952745121</v>
      </c>
      <c r="F219" s="488"/>
      <c r="G219" s="488"/>
      <c r="H219" s="488"/>
    </row>
    <row r="220" spans="1:9" x14ac:dyDescent="0.25">
      <c r="A220" s="728"/>
      <c r="B220" s="592" t="s">
        <v>2669</v>
      </c>
      <c r="C220" s="610">
        <v>713097</v>
      </c>
      <c r="D220" s="610">
        <v>577637</v>
      </c>
      <c r="E220" s="603">
        <f t="shared" si="16"/>
        <v>81.003986834890625</v>
      </c>
      <c r="F220" s="596">
        <f>AVERAGE(E209:E220)</f>
        <v>79.461837302462513</v>
      </c>
      <c r="G220" s="605">
        <f>RANK(E220,($E$76,$E$88,$E$100,$E$112,$E$124,$E$136,$E$148,$E$160,$E$172,$E$184,$E$196,$E$208,$E$220,$E$232,$E$244,$E$256,$E$268,$E$280,$E$292,$E$304,$E$316,$E$328,$E$340,$E$352,$E$364,$E$376,$E$388))</f>
        <v>27</v>
      </c>
      <c r="H220" s="605">
        <f>RANK(F220,($F$76,$F$88,$F$100,$F$112,$F$124,$F$136,$F$148,$F$160,$F$172,$F$184,$F$196,$F$208,$F$220,$F$232,$F$244,$F$256,$F$268,$F$280,$F$292,$F$304,$F$316,$F$328,$F$340,$F$352,$F$364,$F$376,$F$388))</f>
        <v>27</v>
      </c>
      <c r="I220" s="594" t="s">
        <v>398</v>
      </c>
    </row>
    <row r="221" spans="1:9" x14ac:dyDescent="0.25">
      <c r="A221" s="728" t="s">
        <v>21</v>
      </c>
      <c r="B221" s="592" t="s">
        <v>285</v>
      </c>
      <c r="C221" s="610">
        <v>588088</v>
      </c>
      <c r="D221" s="610">
        <v>569448</v>
      </c>
      <c r="E221" s="600">
        <f t="shared" si="16"/>
        <v>96.83040633374597</v>
      </c>
      <c r="F221" s="601"/>
      <c r="G221" s="601"/>
      <c r="H221" s="601"/>
      <c r="I221" s="599"/>
    </row>
    <row r="222" spans="1:9" x14ac:dyDescent="0.25">
      <c r="A222" s="728"/>
      <c r="B222" s="592" t="s">
        <v>286</v>
      </c>
      <c r="C222" s="610">
        <v>574959</v>
      </c>
      <c r="D222" s="610">
        <v>558371</v>
      </c>
      <c r="E222" s="602">
        <f t="shared" si="16"/>
        <v>97.114924716371078</v>
      </c>
      <c r="F222" s="488"/>
      <c r="G222" s="488"/>
      <c r="H222" s="488"/>
    </row>
    <row r="223" spans="1:9" x14ac:dyDescent="0.25">
      <c r="A223" s="728"/>
      <c r="B223" s="592" t="s">
        <v>287</v>
      </c>
      <c r="C223" s="610">
        <v>510664</v>
      </c>
      <c r="D223" s="610">
        <v>486488</v>
      </c>
      <c r="E223" s="602">
        <f t="shared" si="16"/>
        <v>95.265771622828325</v>
      </c>
      <c r="F223" s="488"/>
      <c r="G223" s="488"/>
      <c r="H223" s="488"/>
    </row>
    <row r="224" spans="1:9" x14ac:dyDescent="0.25">
      <c r="A224" s="728"/>
      <c r="B224" s="592" t="s">
        <v>288</v>
      </c>
      <c r="C224" s="610">
        <v>553345</v>
      </c>
      <c r="D224" s="610">
        <v>520658</v>
      </c>
      <c r="E224" s="602">
        <f t="shared" si="16"/>
        <v>94.092835392024867</v>
      </c>
      <c r="F224" s="488"/>
      <c r="G224" s="488"/>
      <c r="H224" s="488"/>
    </row>
    <row r="225" spans="1:9" x14ac:dyDescent="0.25">
      <c r="A225" s="728"/>
      <c r="B225" s="592" t="s">
        <v>289</v>
      </c>
      <c r="C225" s="610">
        <v>541293</v>
      </c>
      <c r="D225" s="610">
        <v>514724</v>
      </c>
      <c r="E225" s="602">
        <f t="shared" si="16"/>
        <v>95.091567783067575</v>
      </c>
      <c r="F225" s="488"/>
      <c r="G225" s="488"/>
      <c r="H225" s="488"/>
    </row>
    <row r="226" spans="1:9" x14ac:dyDescent="0.25">
      <c r="A226" s="728"/>
      <c r="B226" s="592" t="s">
        <v>290</v>
      </c>
      <c r="C226" s="610">
        <v>432672</v>
      </c>
      <c r="D226" s="610">
        <v>399713</v>
      </c>
      <c r="E226" s="602">
        <f t="shared" si="16"/>
        <v>92.38245137193995</v>
      </c>
      <c r="F226" s="488"/>
      <c r="G226" s="488"/>
      <c r="H226" s="488"/>
    </row>
    <row r="227" spans="1:9" x14ac:dyDescent="0.25">
      <c r="A227" s="728"/>
      <c r="B227" s="592" t="s">
        <v>291</v>
      </c>
      <c r="C227" s="610">
        <v>418072</v>
      </c>
      <c r="D227" s="610">
        <v>367033</v>
      </c>
      <c r="E227" s="602">
        <f t="shared" si="16"/>
        <v>87.791815763791874</v>
      </c>
      <c r="F227" s="488"/>
      <c r="G227" s="488"/>
      <c r="H227" s="488"/>
    </row>
    <row r="228" spans="1:9" x14ac:dyDescent="0.25">
      <c r="A228" s="728"/>
      <c r="B228" s="592" t="s">
        <v>292</v>
      </c>
      <c r="C228" s="610">
        <v>471067</v>
      </c>
      <c r="D228" s="610">
        <v>436202</v>
      </c>
      <c r="E228" s="602">
        <f t="shared" si="16"/>
        <v>92.598717379905622</v>
      </c>
      <c r="F228" s="488"/>
      <c r="G228" s="488"/>
      <c r="H228" s="488"/>
    </row>
    <row r="229" spans="1:9" x14ac:dyDescent="0.25">
      <c r="A229" s="728"/>
      <c r="B229" s="592" t="s">
        <v>293</v>
      </c>
      <c r="C229" s="610">
        <v>403323</v>
      </c>
      <c r="D229" s="610">
        <v>363519</v>
      </c>
      <c r="E229" s="602">
        <f t="shared" si="16"/>
        <v>90.130986826935228</v>
      </c>
      <c r="F229" s="488"/>
      <c r="G229" s="488"/>
      <c r="H229" s="488"/>
    </row>
    <row r="230" spans="1:9" x14ac:dyDescent="0.25">
      <c r="A230" s="728"/>
      <c r="B230" s="592" t="s">
        <v>294</v>
      </c>
      <c r="C230" s="610">
        <v>442404</v>
      </c>
      <c r="D230" s="610">
        <v>413348</v>
      </c>
      <c r="E230" s="602">
        <f t="shared" si="16"/>
        <v>93.43224744803392</v>
      </c>
      <c r="F230" s="594"/>
      <c r="G230" s="594"/>
      <c r="H230" s="594"/>
    </row>
    <row r="231" spans="1:9" x14ac:dyDescent="0.25">
      <c r="A231" s="728"/>
      <c r="B231" s="592" t="s">
        <v>295</v>
      </c>
      <c r="C231" s="610">
        <v>416964</v>
      </c>
      <c r="D231" s="610">
        <v>395241</v>
      </c>
      <c r="E231" s="602">
        <f t="shared" si="16"/>
        <v>94.790197714910647</v>
      </c>
      <c r="F231" s="488"/>
      <c r="G231" s="488"/>
      <c r="H231" s="488"/>
    </row>
    <row r="232" spans="1:9" x14ac:dyDescent="0.25">
      <c r="A232" s="728"/>
      <c r="B232" s="592" t="s">
        <v>2669</v>
      </c>
      <c r="C232" s="610">
        <v>456899</v>
      </c>
      <c r="D232" s="610">
        <v>417743</v>
      </c>
      <c r="E232" s="603">
        <f t="shared" si="16"/>
        <v>91.430053469147438</v>
      </c>
      <c r="F232" s="596">
        <f>AVERAGE(E221:E232)</f>
        <v>93.412664651891873</v>
      </c>
      <c r="G232" s="605">
        <f>RANK(E232,($E$76,$E$88,$E$100,$E$112,$E$124,$E$136,$E$148,$E$160,$E$172,$E$184,$E$196,$E$208,$E$220,$E$232,$E$244,$E$256,$E$268,$E$280,$E$292,$E$304,$E$316,$E$328,$E$340,$E$352,$E$364,$E$376,$E$388))</f>
        <v>24</v>
      </c>
      <c r="H232" s="605">
        <f>RANK(F232,($F$76,$F$88,$F$100,$F$112,$F$124,$F$136,$F$148,$F$160,$F$172,$F$184,$F$196,$F$208,$F$220,$F$232,$F$244,$F$256,$F$268,$F$280,$F$292,$F$304,$F$316,$F$328,$F$340,$F$352,$F$364,$F$376,$F$388))</f>
        <v>23</v>
      </c>
      <c r="I232" s="594" t="s">
        <v>1183</v>
      </c>
    </row>
    <row r="233" spans="1:9" x14ac:dyDescent="0.25">
      <c r="A233" s="728" t="s">
        <v>7</v>
      </c>
      <c r="B233" s="592" t="s">
        <v>285</v>
      </c>
      <c r="C233" s="610">
        <v>326608</v>
      </c>
      <c r="D233" s="610">
        <v>324416</v>
      </c>
      <c r="E233" s="600">
        <f t="shared" si="16"/>
        <v>99.328859060402692</v>
      </c>
      <c r="F233" s="601"/>
      <c r="G233" s="601"/>
      <c r="H233" s="601"/>
      <c r="I233" s="599"/>
    </row>
    <row r="234" spans="1:9" x14ac:dyDescent="0.25">
      <c r="A234" s="728"/>
      <c r="B234" s="592" t="s">
        <v>286</v>
      </c>
      <c r="C234" s="610">
        <v>304590</v>
      </c>
      <c r="D234" s="610">
        <v>271373</v>
      </c>
      <c r="E234" s="602">
        <f t="shared" ref="E234:E297" si="17">D234/C234*100</f>
        <v>89.094520502971207</v>
      </c>
      <c r="F234" s="488"/>
      <c r="G234" s="488"/>
      <c r="H234" s="488"/>
    </row>
    <row r="235" spans="1:9" x14ac:dyDescent="0.25">
      <c r="A235" s="728"/>
      <c r="B235" s="592" t="s">
        <v>287</v>
      </c>
      <c r="C235" s="610">
        <v>271294</v>
      </c>
      <c r="D235" s="610">
        <v>187499</v>
      </c>
      <c r="E235" s="602">
        <f t="shared" si="17"/>
        <v>69.1128443681025</v>
      </c>
      <c r="F235" s="488"/>
      <c r="G235" s="488"/>
      <c r="H235" s="488"/>
    </row>
    <row r="236" spans="1:9" x14ac:dyDescent="0.25">
      <c r="A236" s="728"/>
      <c r="B236" s="592" t="s">
        <v>288</v>
      </c>
      <c r="C236" s="610">
        <v>279791</v>
      </c>
      <c r="D236" s="610">
        <v>261708</v>
      </c>
      <c r="E236" s="602">
        <f t="shared" si="17"/>
        <v>93.536961517704285</v>
      </c>
      <c r="F236" s="488"/>
      <c r="G236" s="488"/>
      <c r="H236" s="488"/>
    </row>
    <row r="237" spans="1:9" x14ac:dyDescent="0.25">
      <c r="A237" s="728"/>
      <c r="B237" s="592" t="s">
        <v>289</v>
      </c>
      <c r="C237" s="610">
        <v>284818</v>
      </c>
      <c r="D237" s="610">
        <v>261592</v>
      </c>
      <c r="E237" s="602">
        <f t="shared" si="17"/>
        <v>91.845318764965697</v>
      </c>
      <c r="F237" s="488"/>
      <c r="G237" s="488"/>
      <c r="H237" s="488"/>
    </row>
    <row r="238" spans="1:9" x14ac:dyDescent="0.25">
      <c r="A238" s="728"/>
      <c r="B238" s="592" t="s">
        <v>290</v>
      </c>
      <c r="C238" s="610">
        <v>282686</v>
      </c>
      <c r="D238" s="610">
        <v>249006</v>
      </c>
      <c r="E238" s="602">
        <f t="shared" si="17"/>
        <v>88.085720552132045</v>
      </c>
      <c r="F238" s="488"/>
      <c r="G238" s="488"/>
      <c r="H238" s="488"/>
    </row>
    <row r="239" spans="1:9" x14ac:dyDescent="0.25">
      <c r="A239" s="728"/>
      <c r="B239" s="592" t="s">
        <v>291</v>
      </c>
      <c r="C239" s="610">
        <v>274342</v>
      </c>
      <c r="D239" s="610">
        <v>179410</v>
      </c>
      <c r="E239" s="602">
        <f t="shared" si="17"/>
        <v>65.396475931501556</v>
      </c>
      <c r="F239" s="488"/>
      <c r="G239" s="488"/>
      <c r="H239" s="488"/>
    </row>
    <row r="240" spans="1:9" x14ac:dyDescent="0.25">
      <c r="A240" s="728"/>
      <c r="B240" s="592" t="s">
        <v>292</v>
      </c>
      <c r="C240" s="610">
        <v>260207</v>
      </c>
      <c r="D240" s="610">
        <v>259576</v>
      </c>
      <c r="E240" s="602">
        <f t="shared" si="17"/>
        <v>99.757500759011094</v>
      </c>
      <c r="F240" s="594"/>
      <c r="G240" s="594"/>
      <c r="H240" s="594"/>
    </row>
    <row r="241" spans="1:9" x14ac:dyDescent="0.25">
      <c r="A241" s="728"/>
      <c r="B241" s="592" t="s">
        <v>293</v>
      </c>
      <c r="C241" s="610">
        <v>213475</v>
      </c>
      <c r="D241" s="610">
        <v>97640</v>
      </c>
      <c r="E241" s="602">
        <f t="shared" si="17"/>
        <v>45.73837685911699</v>
      </c>
      <c r="F241" s="488"/>
      <c r="G241" s="488"/>
      <c r="H241" s="488"/>
    </row>
    <row r="242" spans="1:9" x14ac:dyDescent="0.25">
      <c r="A242" s="728"/>
      <c r="B242" s="592" t="s">
        <v>294</v>
      </c>
      <c r="C242" s="610">
        <v>212001</v>
      </c>
      <c r="D242" s="610">
        <v>203439</v>
      </c>
      <c r="E242" s="602">
        <f t="shared" si="17"/>
        <v>95.961339805000918</v>
      </c>
      <c r="F242" s="488"/>
      <c r="G242" s="488"/>
      <c r="H242" s="488"/>
    </row>
    <row r="243" spans="1:9" x14ac:dyDescent="0.25">
      <c r="A243" s="728"/>
      <c r="B243" s="592" t="s">
        <v>295</v>
      </c>
      <c r="C243" s="610">
        <v>218519</v>
      </c>
      <c r="D243" s="610">
        <v>217799</v>
      </c>
      <c r="E243" s="602">
        <f t="shared" si="17"/>
        <v>99.670509200572937</v>
      </c>
      <c r="F243" s="488"/>
      <c r="G243" s="488"/>
      <c r="H243" s="488"/>
    </row>
    <row r="244" spans="1:9" x14ac:dyDescent="0.25">
      <c r="A244" s="728"/>
      <c r="B244" s="592" t="s">
        <v>2669</v>
      </c>
      <c r="C244" s="610">
        <v>238616</v>
      </c>
      <c r="D244" s="610">
        <v>228012</v>
      </c>
      <c r="E244" s="603">
        <f t="shared" si="17"/>
        <v>95.556039829684508</v>
      </c>
      <c r="F244" s="604">
        <f>AVERAGE(E233:E244)</f>
        <v>86.090372262597199</v>
      </c>
      <c r="G244" s="605">
        <f>RANK(E244,($E$76,$E$88,$E$100,$E$112,$E$124,$E$136,$E$148,$E$160,$E$172,$E$184,$E$196,$E$208,$E$220,$E$232,$E$244,$E$256,$E$268,$E$280,$E$292,$E$304,$E$316,$E$328,$E$340,$E$352,$E$364,$E$376,$E$388))</f>
        <v>23</v>
      </c>
      <c r="H244" s="605">
        <f>RANK(F244,($F$76,$F$88,$F$100,$F$112,$F$124,$F$136,$F$148,$F$160,$F$172,$F$184,$F$196,$F$208,$F$220,$F$232,$F$244,$F$256,$F$268,$F$280,$F$292,$F$304,$F$316,$F$328,$F$340,$F$352,$F$364,$F$376,$F$388))</f>
        <v>25</v>
      </c>
      <c r="I244" s="598" t="s">
        <v>72</v>
      </c>
    </row>
    <row r="245" spans="1:9" x14ac:dyDescent="0.25">
      <c r="A245" s="728" t="s">
        <v>22</v>
      </c>
      <c r="B245" s="592" t="s">
        <v>285</v>
      </c>
      <c r="C245" s="610">
        <v>3356322</v>
      </c>
      <c r="D245" s="610">
        <v>3211160</v>
      </c>
      <c r="E245" s="600">
        <f t="shared" si="17"/>
        <v>95.67496801558373</v>
      </c>
      <c r="F245" s="601"/>
      <c r="G245" s="601"/>
      <c r="H245" s="601"/>
      <c r="I245" s="599"/>
    </row>
    <row r="246" spans="1:9" x14ac:dyDescent="0.25">
      <c r="A246" s="728"/>
      <c r="B246" s="592" t="s">
        <v>286</v>
      </c>
      <c r="C246" s="610">
        <v>3520869</v>
      </c>
      <c r="D246" s="610">
        <v>3188647</v>
      </c>
      <c r="E246" s="602">
        <f t="shared" si="17"/>
        <v>90.56420446202344</v>
      </c>
      <c r="F246" s="488"/>
      <c r="G246" s="488"/>
      <c r="H246" s="488"/>
    </row>
    <row r="247" spans="1:9" x14ac:dyDescent="0.25">
      <c r="A247" s="728"/>
      <c r="B247" s="592" t="s">
        <v>287</v>
      </c>
      <c r="C247" s="610">
        <v>3042539</v>
      </c>
      <c r="D247" s="610">
        <v>2629712</v>
      </c>
      <c r="E247" s="602">
        <f t="shared" si="17"/>
        <v>86.431496851806997</v>
      </c>
      <c r="F247" s="488"/>
      <c r="G247" s="488"/>
      <c r="H247" s="488"/>
    </row>
    <row r="248" spans="1:9" x14ac:dyDescent="0.25">
      <c r="A248" s="728"/>
      <c r="B248" s="592" t="s">
        <v>288</v>
      </c>
      <c r="C248" s="610">
        <v>3173428</v>
      </c>
      <c r="D248" s="610">
        <v>2924092</v>
      </c>
      <c r="E248" s="602">
        <f t="shared" si="17"/>
        <v>92.1430074985158</v>
      </c>
      <c r="F248" s="488"/>
      <c r="G248" s="488"/>
      <c r="H248" s="488"/>
    </row>
    <row r="249" spans="1:9" x14ac:dyDescent="0.25">
      <c r="A249" s="728"/>
      <c r="B249" s="592" t="s">
        <v>289</v>
      </c>
      <c r="C249" s="610">
        <v>3584274</v>
      </c>
      <c r="D249" s="610">
        <v>3310999</v>
      </c>
      <c r="E249" s="602">
        <f t="shared" si="17"/>
        <v>92.375722391759112</v>
      </c>
      <c r="F249" s="488"/>
      <c r="G249" s="488"/>
      <c r="H249" s="488"/>
    </row>
    <row r="250" spans="1:9" x14ac:dyDescent="0.25">
      <c r="A250" s="728"/>
      <c r="B250" s="592" t="s">
        <v>290</v>
      </c>
      <c r="C250" s="610">
        <v>3710681</v>
      </c>
      <c r="D250" s="610">
        <v>3532330</v>
      </c>
      <c r="E250" s="602">
        <f t="shared" si="17"/>
        <v>95.193577674825718</v>
      </c>
      <c r="F250" s="594"/>
      <c r="G250" s="594"/>
      <c r="H250" s="594"/>
    </row>
    <row r="251" spans="1:9" x14ac:dyDescent="0.25">
      <c r="A251" s="728"/>
      <c r="B251" s="592" t="s">
        <v>291</v>
      </c>
      <c r="C251" s="610">
        <v>3275959</v>
      </c>
      <c r="D251" s="610">
        <v>3029366</v>
      </c>
      <c r="E251" s="602">
        <f t="shared" si="17"/>
        <v>92.472646940941573</v>
      </c>
      <c r="F251" s="488"/>
      <c r="G251" s="488"/>
      <c r="H251" s="488"/>
    </row>
    <row r="252" spans="1:9" x14ac:dyDescent="0.25">
      <c r="A252" s="728"/>
      <c r="B252" s="592" t="s">
        <v>292</v>
      </c>
      <c r="C252" s="610">
        <v>3133149</v>
      </c>
      <c r="D252" s="610">
        <v>2900595</v>
      </c>
      <c r="E252" s="602">
        <f t="shared" si="17"/>
        <v>92.577627173173056</v>
      </c>
      <c r="F252" s="488"/>
      <c r="G252" s="488"/>
      <c r="H252" s="488"/>
    </row>
    <row r="253" spans="1:9" x14ac:dyDescent="0.25">
      <c r="A253" s="728"/>
      <c r="B253" s="592" t="s">
        <v>293</v>
      </c>
      <c r="C253" s="610">
        <v>3199951</v>
      </c>
      <c r="D253" s="610">
        <v>3054914</v>
      </c>
      <c r="E253" s="602">
        <f t="shared" si="17"/>
        <v>95.467524346466561</v>
      </c>
      <c r="F253" s="488"/>
      <c r="G253" s="488"/>
      <c r="H253" s="488"/>
    </row>
    <row r="254" spans="1:9" x14ac:dyDescent="0.25">
      <c r="A254" s="728"/>
      <c r="B254" s="592" t="s">
        <v>294</v>
      </c>
      <c r="C254" s="610">
        <v>3216103</v>
      </c>
      <c r="D254" s="610">
        <v>3107242</v>
      </c>
      <c r="E254" s="602">
        <f t="shared" si="17"/>
        <v>96.615127065271238</v>
      </c>
      <c r="F254" s="488"/>
      <c r="G254" s="488"/>
      <c r="H254" s="488"/>
    </row>
    <row r="255" spans="1:9" x14ac:dyDescent="0.25">
      <c r="A255" s="728"/>
      <c r="B255" s="592" t="s">
        <v>295</v>
      </c>
      <c r="C255" s="610">
        <v>3229978</v>
      </c>
      <c r="D255" s="610">
        <v>3186106</v>
      </c>
      <c r="E255" s="602">
        <f t="shared" si="17"/>
        <v>98.64172449471792</v>
      </c>
      <c r="F255" s="488"/>
      <c r="G255" s="488"/>
      <c r="H255" s="488"/>
    </row>
    <row r="256" spans="1:9" x14ac:dyDescent="0.25">
      <c r="A256" s="728"/>
      <c r="B256" s="592" t="s">
        <v>2669</v>
      </c>
      <c r="C256" s="610">
        <v>3276600</v>
      </c>
      <c r="D256" s="610">
        <v>3224102</v>
      </c>
      <c r="E256" s="603">
        <f t="shared" si="17"/>
        <v>98.397790392480005</v>
      </c>
      <c r="F256" s="596">
        <f>AVERAGE(E245:E256)</f>
        <v>93.879618108963754</v>
      </c>
      <c r="G256" s="605">
        <f>RANK(E256,($E$76,$E$88,$E$100,$E$112,$E$124,$E$136,$E$148,$E$160,$E$172,$E$184,$E$196,$E$208,$E$220,$E$232,$E$244,$E$256,$E$268,$E$280,$E$292,$E$304,$E$316,$E$328,$E$340,$E$352,$E$364,$E$376,$E$388))</f>
        <v>21</v>
      </c>
      <c r="H256" s="605">
        <f>RANK(F256,($F$76,$F$88,$F$100,$F$112,$F$124,$F$136,$F$148,$F$160,$F$172,$F$184,$F$196,$F$208,$F$220,$F$232,$F$244,$F$256,$F$268,$F$280,$F$292,$F$304,$F$316,$F$328,$F$340,$F$352,$F$364,$F$376,$F$388))</f>
        <v>21</v>
      </c>
      <c r="I256" s="594" t="s">
        <v>399</v>
      </c>
    </row>
    <row r="257" spans="1:9" x14ac:dyDescent="0.25">
      <c r="A257" s="728" t="s">
        <v>23</v>
      </c>
      <c r="B257" s="592" t="s">
        <v>285</v>
      </c>
      <c r="C257" s="610">
        <v>3707924</v>
      </c>
      <c r="D257" s="610">
        <v>3670555</v>
      </c>
      <c r="E257" s="600">
        <f t="shared" si="17"/>
        <v>98.99218538459796</v>
      </c>
      <c r="F257" s="601"/>
      <c r="G257" s="601"/>
      <c r="H257" s="601"/>
      <c r="I257" s="599"/>
    </row>
    <row r="258" spans="1:9" x14ac:dyDescent="0.25">
      <c r="A258" s="728"/>
      <c r="B258" s="592" t="s">
        <v>286</v>
      </c>
      <c r="C258" s="610">
        <v>3809903</v>
      </c>
      <c r="D258" s="610">
        <v>3775614</v>
      </c>
      <c r="E258" s="602">
        <f t="shared" si="17"/>
        <v>99.100003333418201</v>
      </c>
      <c r="F258" s="488"/>
      <c r="G258" s="488"/>
      <c r="H258" s="488"/>
    </row>
    <row r="259" spans="1:9" x14ac:dyDescent="0.25">
      <c r="A259" s="728"/>
      <c r="B259" s="592" t="s">
        <v>287</v>
      </c>
      <c r="C259" s="610">
        <v>3947905</v>
      </c>
      <c r="D259" s="610">
        <v>3881379</v>
      </c>
      <c r="E259" s="602">
        <f t="shared" si="17"/>
        <v>98.314903727419988</v>
      </c>
      <c r="F259" s="488"/>
      <c r="G259" s="488"/>
      <c r="H259" s="488"/>
    </row>
    <row r="260" spans="1:9" x14ac:dyDescent="0.25">
      <c r="A260" s="728"/>
      <c r="B260" s="592" t="s">
        <v>288</v>
      </c>
      <c r="C260" s="610">
        <v>4130827</v>
      </c>
      <c r="D260" s="610">
        <v>4028112</v>
      </c>
      <c r="E260" s="602">
        <f t="shared" si="17"/>
        <v>97.513451906845773</v>
      </c>
      <c r="F260" s="594"/>
      <c r="G260" s="594"/>
      <c r="H260" s="594"/>
    </row>
    <row r="261" spans="1:9" x14ac:dyDescent="0.25">
      <c r="A261" s="728"/>
      <c r="B261" s="592" t="s">
        <v>289</v>
      </c>
      <c r="C261" s="610">
        <v>4329431</v>
      </c>
      <c r="D261" s="610">
        <v>4232588</v>
      </c>
      <c r="E261" s="602">
        <f t="shared" si="17"/>
        <v>97.763147166452129</v>
      </c>
      <c r="F261" s="488"/>
      <c r="G261" s="488"/>
      <c r="H261" s="488"/>
    </row>
    <row r="262" spans="1:9" x14ac:dyDescent="0.25">
      <c r="A262" s="728"/>
      <c r="B262" s="592" t="s">
        <v>290</v>
      </c>
      <c r="C262" s="610">
        <v>4297197</v>
      </c>
      <c r="D262" s="610">
        <v>4208353</v>
      </c>
      <c r="E262" s="602">
        <f t="shared" si="17"/>
        <v>97.932512751917116</v>
      </c>
      <c r="F262" s="488"/>
      <c r="G262" s="488"/>
      <c r="H262" s="488"/>
    </row>
    <row r="263" spans="1:9" x14ac:dyDescent="0.25">
      <c r="A263" s="728"/>
      <c r="B263" s="592" t="s">
        <v>291</v>
      </c>
      <c r="C263" s="610">
        <v>4363801</v>
      </c>
      <c r="D263" s="610">
        <v>4202796</v>
      </c>
      <c r="E263" s="602">
        <f t="shared" si="17"/>
        <v>96.310441287308933</v>
      </c>
      <c r="F263" s="488"/>
      <c r="G263" s="488"/>
      <c r="H263" s="488"/>
    </row>
    <row r="264" spans="1:9" x14ac:dyDescent="0.25">
      <c r="A264" s="728"/>
      <c r="B264" s="592" t="s">
        <v>292</v>
      </c>
      <c r="C264" s="610">
        <v>4251179</v>
      </c>
      <c r="D264" s="610">
        <v>4195498</v>
      </c>
      <c r="E264" s="602">
        <f t="shared" si="17"/>
        <v>98.690222171308235</v>
      </c>
      <c r="F264" s="488"/>
      <c r="G264" s="488"/>
      <c r="H264" s="488"/>
    </row>
    <row r="265" spans="1:9" x14ac:dyDescent="0.25">
      <c r="A265" s="728"/>
      <c r="B265" s="592" t="s">
        <v>293</v>
      </c>
      <c r="C265" s="610">
        <v>4206628</v>
      </c>
      <c r="D265" s="610">
        <v>4166460</v>
      </c>
      <c r="E265" s="602">
        <f t="shared" si="17"/>
        <v>99.045125929842143</v>
      </c>
      <c r="F265" s="488"/>
      <c r="G265" s="488"/>
      <c r="H265" s="488"/>
    </row>
    <row r="266" spans="1:9" x14ac:dyDescent="0.25">
      <c r="A266" s="728"/>
      <c r="B266" s="592" t="s">
        <v>294</v>
      </c>
      <c r="C266" s="610">
        <v>4502247</v>
      </c>
      <c r="D266" s="610">
        <v>4435786</v>
      </c>
      <c r="E266" s="602">
        <f t="shared" si="17"/>
        <v>98.523825991776988</v>
      </c>
      <c r="F266" s="488"/>
      <c r="G266" s="488"/>
      <c r="H266" s="488"/>
    </row>
    <row r="267" spans="1:9" x14ac:dyDescent="0.25">
      <c r="A267" s="728"/>
      <c r="B267" s="592" t="s">
        <v>295</v>
      </c>
      <c r="C267" s="610">
        <v>4640417</v>
      </c>
      <c r="D267" s="610">
        <v>4607469</v>
      </c>
      <c r="E267" s="602">
        <f t="shared" si="17"/>
        <v>99.289977603305914</v>
      </c>
      <c r="F267" s="488"/>
      <c r="G267" s="488"/>
      <c r="H267" s="488"/>
    </row>
    <row r="268" spans="1:9" x14ac:dyDescent="0.25">
      <c r="A268" s="728"/>
      <c r="B268" s="592" t="s">
        <v>2669</v>
      </c>
      <c r="C268" s="610">
        <v>4852417</v>
      </c>
      <c r="D268" s="610">
        <v>4799893</v>
      </c>
      <c r="E268" s="603">
        <f t="shared" si="17"/>
        <v>98.917570357205491</v>
      </c>
      <c r="F268" s="596">
        <f>AVERAGE(E257:E268)</f>
        <v>98.36611396761657</v>
      </c>
      <c r="G268" s="605">
        <f>RANK(E268,($E$76,$E$88,$E$100,$E$112,$E$124,$E$136,$E$148,$E$160,$E$172,$E$184,$E$196,$E$208,$E$220,$E$232,$E$244,$E$256,$E$268,$E$280,$E$292,$E$304,$E$316,$E$328,$E$340,$E$352,$E$364,$E$376,$E$388))</f>
        <v>17</v>
      </c>
      <c r="H268" s="605">
        <f>RANK(F268,($F$76,$F$88,$F$100,$F$112,$F$124,$F$136,$F$148,$F$160,$F$172,$F$184,$F$196,$F$208,$F$220,$F$232,$F$244,$F$256,$F$268,$F$280,$F$292,$F$304,$F$316,$F$328,$F$340,$F$352,$F$364,$F$376,$F$388))</f>
        <v>16</v>
      </c>
      <c r="I268" s="594" t="s">
        <v>372</v>
      </c>
    </row>
    <row r="269" spans="1:9" x14ac:dyDescent="0.25">
      <c r="A269" s="728" t="s">
        <v>24</v>
      </c>
      <c r="B269" s="592" t="s">
        <v>285</v>
      </c>
      <c r="C269" s="610">
        <v>144614</v>
      </c>
      <c r="D269" s="610">
        <v>144614</v>
      </c>
      <c r="E269" s="600">
        <f t="shared" si="17"/>
        <v>100</v>
      </c>
      <c r="F269" s="601"/>
      <c r="G269" s="601"/>
      <c r="H269" s="601"/>
      <c r="I269" s="599"/>
    </row>
    <row r="270" spans="1:9" x14ac:dyDescent="0.25">
      <c r="A270" s="728"/>
      <c r="B270" s="592" t="s">
        <v>286</v>
      </c>
      <c r="C270" s="610">
        <v>147384</v>
      </c>
      <c r="D270" s="610">
        <v>147377</v>
      </c>
      <c r="E270" s="602">
        <f t="shared" si="17"/>
        <v>99.995250502089789</v>
      </c>
      <c r="F270" s="594"/>
      <c r="G270" s="594"/>
      <c r="H270" s="594"/>
    </row>
    <row r="271" spans="1:9" x14ac:dyDescent="0.25">
      <c r="A271" s="728"/>
      <c r="B271" s="592" t="s">
        <v>287</v>
      </c>
      <c r="C271" s="610">
        <v>141022</v>
      </c>
      <c r="D271" s="610">
        <v>140977</v>
      </c>
      <c r="E271" s="602">
        <f t="shared" si="17"/>
        <v>99.968090085234934</v>
      </c>
      <c r="F271" s="488"/>
      <c r="G271" s="488"/>
      <c r="H271" s="488"/>
    </row>
    <row r="272" spans="1:9" x14ac:dyDescent="0.25">
      <c r="A272" s="728"/>
      <c r="B272" s="592" t="s">
        <v>288</v>
      </c>
      <c r="C272" s="610">
        <v>133936</v>
      </c>
      <c r="D272" s="610">
        <v>132135</v>
      </c>
      <c r="E272" s="602">
        <f t="shared" si="17"/>
        <v>98.655327917811491</v>
      </c>
      <c r="F272" s="488"/>
      <c r="G272" s="488"/>
      <c r="H272" s="488"/>
    </row>
    <row r="273" spans="1:9" x14ac:dyDescent="0.25">
      <c r="A273" s="728"/>
      <c r="B273" s="592" t="s">
        <v>289</v>
      </c>
      <c r="C273" s="610">
        <v>131024</v>
      </c>
      <c r="D273" s="610">
        <v>130618</v>
      </c>
      <c r="E273" s="602">
        <f t="shared" si="17"/>
        <v>99.690133105385272</v>
      </c>
      <c r="F273" s="488"/>
      <c r="G273" s="488"/>
      <c r="H273" s="488"/>
    </row>
    <row r="274" spans="1:9" x14ac:dyDescent="0.25">
      <c r="A274" s="728"/>
      <c r="B274" s="592" t="s">
        <v>290</v>
      </c>
      <c r="C274" s="610">
        <v>124941</v>
      </c>
      <c r="D274" s="610">
        <v>118130</v>
      </c>
      <c r="E274" s="602">
        <f t="shared" si="17"/>
        <v>94.548626951921307</v>
      </c>
      <c r="F274" s="488"/>
      <c r="G274" s="488"/>
      <c r="H274" s="488"/>
    </row>
    <row r="275" spans="1:9" x14ac:dyDescent="0.25">
      <c r="A275" s="728"/>
      <c r="B275" s="592" t="s">
        <v>291</v>
      </c>
      <c r="C275" s="610">
        <v>106258</v>
      </c>
      <c r="D275" s="610">
        <v>105896</v>
      </c>
      <c r="E275" s="602">
        <f t="shared" si="17"/>
        <v>99.659319768864464</v>
      </c>
      <c r="F275" s="488"/>
      <c r="G275" s="488"/>
      <c r="H275" s="488"/>
    </row>
    <row r="276" spans="1:9" x14ac:dyDescent="0.25">
      <c r="A276" s="728"/>
      <c r="B276" s="592" t="s">
        <v>292</v>
      </c>
      <c r="C276" s="610">
        <v>88513</v>
      </c>
      <c r="D276" s="610">
        <v>88502</v>
      </c>
      <c r="E276" s="602">
        <f t="shared" si="17"/>
        <v>99.987572446985183</v>
      </c>
      <c r="F276" s="488"/>
      <c r="G276" s="488"/>
      <c r="H276" s="488"/>
    </row>
    <row r="277" spans="1:9" x14ac:dyDescent="0.25">
      <c r="A277" s="728"/>
      <c r="B277" s="592" t="s">
        <v>293</v>
      </c>
      <c r="C277" s="610">
        <v>91259</v>
      </c>
      <c r="D277" s="610">
        <v>82871</v>
      </c>
      <c r="E277" s="602">
        <f t="shared" si="17"/>
        <v>90.808577784108962</v>
      </c>
      <c r="F277" s="488"/>
      <c r="G277" s="488"/>
      <c r="H277" s="488"/>
    </row>
    <row r="278" spans="1:9" x14ac:dyDescent="0.25">
      <c r="A278" s="728"/>
      <c r="B278" s="592" t="s">
        <v>294</v>
      </c>
      <c r="C278" s="610">
        <v>82156</v>
      </c>
      <c r="D278" s="610">
        <v>82086</v>
      </c>
      <c r="E278" s="602">
        <f t="shared" si="17"/>
        <v>99.91479624129704</v>
      </c>
      <c r="F278" s="488"/>
      <c r="G278" s="488"/>
      <c r="H278" s="488"/>
    </row>
    <row r="279" spans="1:9" x14ac:dyDescent="0.25">
      <c r="A279" s="728"/>
      <c r="B279" s="592" t="s">
        <v>295</v>
      </c>
      <c r="C279" s="610">
        <v>79871</v>
      </c>
      <c r="D279" s="610">
        <v>79871</v>
      </c>
      <c r="E279" s="602">
        <f t="shared" si="17"/>
        <v>100</v>
      </c>
      <c r="F279" s="488"/>
      <c r="G279" s="488"/>
      <c r="H279" s="488"/>
    </row>
    <row r="280" spans="1:9" x14ac:dyDescent="0.25">
      <c r="A280" s="728"/>
      <c r="B280" s="592" t="s">
        <v>2669</v>
      </c>
      <c r="C280" s="610">
        <v>90809</v>
      </c>
      <c r="D280" s="610">
        <v>90809</v>
      </c>
      <c r="E280" s="603">
        <f t="shared" si="17"/>
        <v>100</v>
      </c>
      <c r="F280" s="596">
        <f>AVERAGE(E269:E280)</f>
        <v>98.60230790030819</v>
      </c>
      <c r="G280" s="605">
        <f>RANK(E280,($E$76,$E$88,$E$100,$E$112,$E$124,$E$136,$E$148,$E$160,$E$172,$E$184,$E$196,$E$208,$E$220,$E$232,$E$244,$E$256,$E$268,$E$280,$E$292,$E$304,$E$316,$E$328,$E$340,$E$352,$E$364,$E$376,$E$388))</f>
        <v>1</v>
      </c>
      <c r="H280" s="605">
        <f>RANK(F280,($F$76,$F$88,$F$100,$F$112,$F$124,$F$136,$F$148,$F$160,$F$172,$F$184,$F$196,$F$208,$F$220,$F$232,$F$244,$F$256,$F$268,$F$280,$F$292,$F$304,$F$316,$F$328,$F$340,$F$352,$F$364,$F$376,$F$388))</f>
        <v>15</v>
      </c>
      <c r="I280" s="594" t="s">
        <v>371</v>
      </c>
    </row>
    <row r="281" spans="1:9" x14ac:dyDescent="0.25">
      <c r="A281" s="728" t="s">
        <v>25</v>
      </c>
      <c r="B281" s="592" t="s">
        <v>285</v>
      </c>
      <c r="C281" s="610">
        <v>167816</v>
      </c>
      <c r="D281" s="610">
        <v>167796</v>
      </c>
      <c r="E281" s="600">
        <f t="shared" si="17"/>
        <v>99.988082185250519</v>
      </c>
      <c r="F281" s="601"/>
      <c r="G281" s="601"/>
      <c r="H281" s="601"/>
      <c r="I281" s="599"/>
    </row>
    <row r="282" spans="1:9" x14ac:dyDescent="0.25">
      <c r="A282" s="728"/>
      <c r="B282" s="592" t="s">
        <v>286</v>
      </c>
      <c r="C282" s="610">
        <v>141384</v>
      </c>
      <c r="D282" s="610">
        <v>141334</v>
      </c>
      <c r="E282" s="602">
        <f t="shared" si="17"/>
        <v>99.964635319413802</v>
      </c>
      <c r="F282" s="488"/>
      <c r="G282" s="488"/>
      <c r="H282" s="488"/>
    </row>
    <row r="283" spans="1:9" x14ac:dyDescent="0.25">
      <c r="A283" s="728"/>
      <c r="B283" s="592" t="s">
        <v>287</v>
      </c>
      <c r="C283" s="610">
        <v>157396</v>
      </c>
      <c r="D283" s="610">
        <v>157286</v>
      </c>
      <c r="E283" s="602">
        <f t="shared" si="17"/>
        <v>99.93011258227655</v>
      </c>
      <c r="F283" s="488"/>
      <c r="G283" s="488"/>
      <c r="H283" s="488"/>
    </row>
    <row r="284" spans="1:9" x14ac:dyDescent="0.25">
      <c r="A284" s="728"/>
      <c r="B284" s="592" t="s">
        <v>288</v>
      </c>
      <c r="C284" s="610">
        <v>138238</v>
      </c>
      <c r="D284" s="610">
        <v>138220</v>
      </c>
      <c r="E284" s="602">
        <f t="shared" si="17"/>
        <v>99.98697897828383</v>
      </c>
      <c r="F284" s="488"/>
      <c r="G284" s="488"/>
      <c r="H284" s="488"/>
    </row>
    <row r="285" spans="1:9" x14ac:dyDescent="0.25">
      <c r="A285" s="728"/>
      <c r="B285" s="592" t="s">
        <v>289</v>
      </c>
      <c r="C285" s="610">
        <v>121981</v>
      </c>
      <c r="D285" s="610">
        <v>121733</v>
      </c>
      <c r="E285" s="602">
        <f t="shared" si="17"/>
        <v>99.796689648387854</v>
      </c>
      <c r="F285" s="488"/>
      <c r="G285" s="488"/>
      <c r="H285" s="488"/>
    </row>
    <row r="286" spans="1:9" x14ac:dyDescent="0.25">
      <c r="A286" s="728"/>
      <c r="B286" s="592" t="s">
        <v>290</v>
      </c>
      <c r="C286" s="610">
        <v>101833</v>
      </c>
      <c r="D286" s="610">
        <v>101559</v>
      </c>
      <c r="E286" s="602">
        <f t="shared" si="17"/>
        <v>99.730932016144081</v>
      </c>
      <c r="F286" s="488"/>
      <c r="G286" s="488"/>
      <c r="H286" s="488"/>
    </row>
    <row r="287" spans="1:9" x14ac:dyDescent="0.25">
      <c r="A287" s="728"/>
      <c r="B287" s="592" t="s">
        <v>291</v>
      </c>
      <c r="C287" s="610">
        <v>79218</v>
      </c>
      <c r="D287" s="610">
        <v>79179</v>
      </c>
      <c r="E287" s="602">
        <f t="shared" si="17"/>
        <v>99.950768764674692</v>
      </c>
      <c r="F287" s="488"/>
      <c r="G287" s="488"/>
      <c r="H287" s="488"/>
    </row>
    <row r="288" spans="1:9" x14ac:dyDescent="0.25">
      <c r="A288" s="728"/>
      <c r="B288" s="592" t="s">
        <v>292</v>
      </c>
      <c r="C288" s="610">
        <v>79665</v>
      </c>
      <c r="D288" s="610">
        <v>77649</v>
      </c>
      <c r="E288" s="602">
        <f t="shared" si="17"/>
        <v>97.4694031255884</v>
      </c>
      <c r="F288" s="488"/>
      <c r="G288" s="488"/>
      <c r="H288" s="488"/>
    </row>
    <row r="289" spans="1:9" x14ac:dyDescent="0.25">
      <c r="A289" s="728"/>
      <c r="B289" s="592" t="s">
        <v>293</v>
      </c>
      <c r="C289" s="610">
        <v>75912</v>
      </c>
      <c r="D289" s="610">
        <v>75550</v>
      </c>
      <c r="E289" s="602">
        <f t="shared" si="17"/>
        <v>99.523132047634107</v>
      </c>
      <c r="F289" s="488"/>
      <c r="G289" s="488"/>
      <c r="H289" s="488"/>
    </row>
    <row r="290" spans="1:9" x14ac:dyDescent="0.25">
      <c r="A290" s="728"/>
      <c r="B290" s="592" t="s">
        <v>294</v>
      </c>
      <c r="C290" s="610">
        <v>78802</v>
      </c>
      <c r="D290" s="610">
        <v>78723</v>
      </c>
      <c r="E290" s="602">
        <f t="shared" si="17"/>
        <v>99.899748737341682</v>
      </c>
      <c r="F290" s="594"/>
      <c r="G290" s="594"/>
      <c r="H290" s="594"/>
    </row>
    <row r="291" spans="1:9" x14ac:dyDescent="0.25">
      <c r="A291" s="728"/>
      <c r="B291" s="592" t="s">
        <v>295</v>
      </c>
      <c r="C291" s="610">
        <v>78509</v>
      </c>
      <c r="D291" s="610">
        <v>78472</v>
      </c>
      <c r="E291" s="602">
        <f t="shared" si="17"/>
        <v>99.952871645289079</v>
      </c>
      <c r="F291" s="488"/>
      <c r="G291" s="488"/>
      <c r="H291" s="488"/>
    </row>
    <row r="292" spans="1:9" x14ac:dyDescent="0.25">
      <c r="A292" s="728"/>
      <c r="B292" s="592" t="s">
        <v>2669</v>
      </c>
      <c r="C292" s="610">
        <v>84223</v>
      </c>
      <c r="D292" s="610">
        <v>84187</v>
      </c>
      <c r="E292" s="603">
        <f t="shared" si="17"/>
        <v>99.957256331405915</v>
      </c>
      <c r="F292" s="596">
        <f>AVERAGE(E281:E292)</f>
        <v>99.679217615140885</v>
      </c>
      <c r="G292" s="605">
        <f>RANK(E292,($E$76,$E$88,$E$100,$E$112,$E$124,$E$136,$E$148,$E$160,$E$172,$E$184,$E$196,$E$208,$E$220,$E$232,$E$244,$E$256,$E$268,$E$280,$E$292,$E$304,$E$316,$E$328,$E$340,$E$352,$E$364,$E$376,$E$388))</f>
        <v>7</v>
      </c>
      <c r="H292" s="605">
        <f>RANK(F292,($F$76,$F$88,$F$100,$F$112,$F$124,$F$136,$F$148,$F$160,$F$172,$F$184,$F$196,$F$208,$F$220,$F$232,$F$244,$F$256,$F$268,$F$280,$F$292,$F$304,$F$316,$F$328,$F$340,$F$352,$F$364,$F$376,$F$388))</f>
        <v>5</v>
      </c>
      <c r="I292" s="594" t="s">
        <v>119</v>
      </c>
    </row>
    <row r="293" spans="1:9" x14ac:dyDescent="0.25">
      <c r="A293" s="728" t="s">
        <v>26</v>
      </c>
      <c r="B293" s="592" t="s">
        <v>285</v>
      </c>
      <c r="C293" s="610">
        <v>6790397</v>
      </c>
      <c r="D293" s="610">
        <v>6673399</v>
      </c>
      <c r="E293" s="600">
        <f t="shared" si="17"/>
        <v>98.27700795697217</v>
      </c>
      <c r="F293" s="601"/>
      <c r="G293" s="601"/>
      <c r="H293" s="601"/>
      <c r="I293" s="599"/>
    </row>
    <row r="294" spans="1:9" x14ac:dyDescent="0.25">
      <c r="A294" s="728"/>
      <c r="B294" s="592" t="s">
        <v>286</v>
      </c>
      <c r="C294" s="610">
        <v>6957714</v>
      </c>
      <c r="D294" s="610">
        <v>6911257</v>
      </c>
      <c r="E294" s="602">
        <f t="shared" si="17"/>
        <v>99.332295061280178</v>
      </c>
      <c r="F294" s="488"/>
      <c r="G294" s="488"/>
      <c r="H294" s="488"/>
    </row>
    <row r="295" spans="1:9" x14ac:dyDescent="0.25">
      <c r="A295" s="728"/>
      <c r="B295" s="592" t="s">
        <v>287</v>
      </c>
      <c r="C295" s="610">
        <v>7045089</v>
      </c>
      <c r="D295" s="610">
        <v>7020198</v>
      </c>
      <c r="E295" s="602">
        <f t="shared" si="17"/>
        <v>99.64669005600922</v>
      </c>
      <c r="F295" s="488"/>
      <c r="G295" s="488"/>
      <c r="H295" s="488"/>
    </row>
    <row r="296" spans="1:9" x14ac:dyDescent="0.25">
      <c r="A296" s="728"/>
      <c r="B296" s="592" t="s">
        <v>288</v>
      </c>
      <c r="C296" s="610">
        <v>7277216</v>
      </c>
      <c r="D296" s="610">
        <v>7259460</v>
      </c>
      <c r="E296" s="602">
        <f t="shared" si="17"/>
        <v>99.75600559334778</v>
      </c>
      <c r="F296" s="488"/>
      <c r="G296" s="488"/>
      <c r="H296" s="488"/>
    </row>
    <row r="297" spans="1:9" x14ac:dyDescent="0.25">
      <c r="A297" s="728"/>
      <c r="B297" s="592" t="s">
        <v>289</v>
      </c>
      <c r="C297" s="610">
        <v>7503691</v>
      </c>
      <c r="D297" s="610">
        <v>7497667</v>
      </c>
      <c r="E297" s="602">
        <f t="shared" si="17"/>
        <v>99.919719508705782</v>
      </c>
      <c r="F297" s="488"/>
      <c r="G297" s="488"/>
      <c r="H297" s="488"/>
    </row>
    <row r="298" spans="1:9" x14ac:dyDescent="0.25">
      <c r="A298" s="728"/>
      <c r="B298" s="592" t="s">
        <v>290</v>
      </c>
      <c r="C298" s="610">
        <v>7670689</v>
      </c>
      <c r="D298" s="610">
        <v>7619443</v>
      </c>
      <c r="E298" s="602">
        <f t="shared" ref="E298:E361" si="18">D298/C298*100</f>
        <v>99.331924420348685</v>
      </c>
      <c r="F298" s="488"/>
      <c r="G298" s="488"/>
      <c r="H298" s="488"/>
    </row>
    <row r="299" spans="1:9" x14ac:dyDescent="0.25">
      <c r="A299" s="728"/>
      <c r="B299" s="592" t="s">
        <v>291</v>
      </c>
      <c r="C299" s="610">
        <v>7827257</v>
      </c>
      <c r="D299" s="610">
        <v>7823320</v>
      </c>
      <c r="E299" s="602">
        <f t="shared" si="18"/>
        <v>99.949701408807712</v>
      </c>
      <c r="F299" s="488"/>
      <c r="G299" s="488"/>
      <c r="H299" s="488"/>
    </row>
    <row r="300" spans="1:9" x14ac:dyDescent="0.25">
      <c r="A300" s="728"/>
      <c r="B300" s="592" t="s">
        <v>292</v>
      </c>
      <c r="C300" s="610">
        <v>8020736</v>
      </c>
      <c r="D300" s="610">
        <v>8019628</v>
      </c>
      <c r="E300" s="602">
        <f t="shared" si="18"/>
        <v>99.986185806389841</v>
      </c>
      <c r="F300" s="594"/>
      <c r="G300" s="594"/>
      <c r="H300" s="594"/>
    </row>
    <row r="301" spans="1:9" x14ac:dyDescent="0.25">
      <c r="A301" s="728"/>
      <c r="B301" s="592" t="s">
        <v>293</v>
      </c>
      <c r="C301" s="610">
        <v>7856136</v>
      </c>
      <c r="D301" s="610">
        <v>7853162</v>
      </c>
      <c r="E301" s="602">
        <f t="shared" si="18"/>
        <v>99.962144239865509</v>
      </c>
      <c r="F301" s="488"/>
      <c r="G301" s="488"/>
      <c r="H301" s="488"/>
    </row>
    <row r="302" spans="1:9" x14ac:dyDescent="0.25">
      <c r="A302" s="728"/>
      <c r="B302" s="592" t="s">
        <v>294</v>
      </c>
      <c r="C302" s="610">
        <v>8063719</v>
      </c>
      <c r="D302" s="610">
        <v>8037075</v>
      </c>
      <c r="E302" s="602">
        <f t="shared" si="18"/>
        <v>99.669581740137531</v>
      </c>
      <c r="F302" s="488"/>
      <c r="G302" s="488"/>
      <c r="H302" s="488"/>
    </row>
    <row r="303" spans="1:9" x14ac:dyDescent="0.25">
      <c r="A303" s="728"/>
      <c r="B303" s="592" t="s">
        <v>295</v>
      </c>
      <c r="C303" s="610">
        <v>8068263</v>
      </c>
      <c r="D303" s="610">
        <v>8064058</v>
      </c>
      <c r="E303" s="602">
        <f t="shared" si="18"/>
        <v>99.947882214548528</v>
      </c>
      <c r="F303" s="488"/>
      <c r="G303" s="488"/>
      <c r="H303" s="488"/>
    </row>
    <row r="304" spans="1:9" x14ac:dyDescent="0.25">
      <c r="A304" s="728"/>
      <c r="B304" s="592" t="s">
        <v>2669</v>
      </c>
      <c r="C304" s="610">
        <v>8003105</v>
      </c>
      <c r="D304" s="610">
        <v>7990156</v>
      </c>
      <c r="E304" s="603">
        <f t="shared" si="18"/>
        <v>99.838200298509136</v>
      </c>
      <c r="F304" s="596">
        <f>AVERAGE(E293:E304)</f>
        <v>99.634778192076851</v>
      </c>
      <c r="G304" s="605">
        <f>RANK(E304,($E$76,$E$88,$E$100,$E$112,$E$124,$E$136,$E$148,$E$160,$E$172,$E$184,$E$196,$E$208,$E$220,$E$232,$E$244,$E$256,$E$268,$E$280,$E$292,$E$304,$E$316,$E$328,$E$340,$E$352,$E$364,$E$376,$E$388))</f>
        <v>12</v>
      </c>
      <c r="H304" s="605">
        <f>RANK(F304,($F$76,$F$88,$F$100,$F$112,$F$124,$F$136,$F$148,$F$160,$F$172,$F$184,$F$196,$F$208,$F$220,$F$232,$F$244,$F$256,$F$268,$F$280,$F$292,$F$304,$F$316,$F$328,$F$340,$F$352,$F$364,$F$376,$F$388))</f>
        <v>7</v>
      </c>
      <c r="I304" s="594" t="s">
        <v>120</v>
      </c>
    </row>
    <row r="305" spans="1:9" x14ac:dyDescent="0.25">
      <c r="A305" s="728" t="s">
        <v>27</v>
      </c>
      <c r="B305" s="592" t="s">
        <v>285</v>
      </c>
      <c r="C305" s="610">
        <v>9533355</v>
      </c>
      <c r="D305" s="610">
        <v>9533355</v>
      </c>
      <c r="E305" s="600">
        <f t="shared" si="18"/>
        <v>100</v>
      </c>
      <c r="F305" s="601"/>
      <c r="G305" s="601"/>
      <c r="H305" s="601"/>
      <c r="I305" s="599"/>
    </row>
    <row r="306" spans="1:9" x14ac:dyDescent="0.25">
      <c r="A306" s="728"/>
      <c r="B306" s="592" t="s">
        <v>286</v>
      </c>
      <c r="C306" s="610">
        <v>9740331</v>
      </c>
      <c r="D306" s="610">
        <v>9643291</v>
      </c>
      <c r="E306" s="602">
        <f t="shared" si="18"/>
        <v>99.003729955378319</v>
      </c>
      <c r="F306" s="488"/>
      <c r="G306" s="488"/>
      <c r="H306" s="488"/>
    </row>
    <row r="307" spans="1:9" x14ac:dyDescent="0.25">
      <c r="A307" s="728"/>
      <c r="B307" s="592" t="s">
        <v>287</v>
      </c>
      <c r="C307" s="610">
        <v>9857170</v>
      </c>
      <c r="D307" s="610">
        <v>9832839</v>
      </c>
      <c r="E307" s="602">
        <f t="shared" si="18"/>
        <v>99.753164447808047</v>
      </c>
      <c r="F307" s="488"/>
      <c r="G307" s="488"/>
      <c r="H307" s="488"/>
    </row>
    <row r="308" spans="1:9" x14ac:dyDescent="0.25">
      <c r="A308" s="728"/>
      <c r="B308" s="592" t="s">
        <v>288</v>
      </c>
      <c r="C308" s="610">
        <v>10337789</v>
      </c>
      <c r="D308" s="610">
        <v>10144318</v>
      </c>
      <c r="E308" s="602">
        <f t="shared" si="18"/>
        <v>98.128506975717926</v>
      </c>
      <c r="F308" s="488"/>
      <c r="G308" s="488"/>
      <c r="H308" s="488"/>
    </row>
    <row r="309" spans="1:9" x14ac:dyDescent="0.25">
      <c r="A309" s="728"/>
      <c r="B309" s="592" t="s">
        <v>289</v>
      </c>
      <c r="C309" s="610">
        <v>10587901</v>
      </c>
      <c r="D309" s="610">
        <v>10580584</v>
      </c>
      <c r="E309" s="602">
        <f t="shared" si="18"/>
        <v>99.930892818132705</v>
      </c>
      <c r="F309" s="488"/>
      <c r="G309" s="488"/>
      <c r="H309" s="488"/>
    </row>
    <row r="310" spans="1:9" x14ac:dyDescent="0.25">
      <c r="A310" s="728"/>
      <c r="B310" s="592" t="s">
        <v>290</v>
      </c>
      <c r="C310" s="610">
        <v>10494673</v>
      </c>
      <c r="D310" s="610">
        <v>10488551</v>
      </c>
      <c r="E310" s="602">
        <f t="shared" si="18"/>
        <v>99.941665643131515</v>
      </c>
      <c r="F310" s="594"/>
      <c r="G310" s="594"/>
      <c r="H310" s="594"/>
    </row>
    <row r="311" spans="1:9" x14ac:dyDescent="0.25">
      <c r="A311" s="728"/>
      <c r="B311" s="592" t="s">
        <v>291</v>
      </c>
      <c r="C311" s="610">
        <v>10598562</v>
      </c>
      <c r="D311" s="610">
        <v>10571759</v>
      </c>
      <c r="E311" s="602">
        <f t="shared" si="18"/>
        <v>99.747107201901542</v>
      </c>
      <c r="F311" s="488"/>
      <c r="G311" s="488"/>
      <c r="H311" s="488"/>
    </row>
    <row r="312" spans="1:9" x14ac:dyDescent="0.25">
      <c r="A312" s="728"/>
      <c r="B312" s="592" t="s">
        <v>292</v>
      </c>
      <c r="C312" s="610">
        <v>10528044</v>
      </c>
      <c r="D312" s="610">
        <v>10485008</v>
      </c>
      <c r="E312" s="602">
        <f t="shared" si="18"/>
        <v>99.591225112661007</v>
      </c>
      <c r="F312" s="488"/>
      <c r="G312" s="488"/>
      <c r="H312" s="488"/>
    </row>
    <row r="313" spans="1:9" x14ac:dyDescent="0.25">
      <c r="A313" s="728"/>
      <c r="B313" s="592" t="s">
        <v>293</v>
      </c>
      <c r="C313" s="610">
        <v>10357553</v>
      </c>
      <c r="D313" s="610">
        <v>10331395</v>
      </c>
      <c r="E313" s="602">
        <f t="shared" si="18"/>
        <v>99.747450000979967</v>
      </c>
      <c r="F313" s="488"/>
      <c r="G313" s="488"/>
      <c r="H313" s="488"/>
    </row>
    <row r="314" spans="1:9" x14ac:dyDescent="0.25">
      <c r="A314" s="728"/>
      <c r="B314" s="592" t="s">
        <v>294</v>
      </c>
      <c r="C314" s="610">
        <v>10551878</v>
      </c>
      <c r="D314" s="610">
        <v>10520532</v>
      </c>
      <c r="E314" s="602">
        <f t="shared" si="18"/>
        <v>99.702934397080796</v>
      </c>
      <c r="F314" s="594"/>
      <c r="G314" s="594"/>
      <c r="H314" s="594"/>
    </row>
    <row r="315" spans="1:9" x14ac:dyDescent="0.25">
      <c r="A315" s="728"/>
      <c r="B315" s="592" t="s">
        <v>295</v>
      </c>
      <c r="C315" s="610">
        <v>10745062</v>
      </c>
      <c r="D315" s="610">
        <v>10744475</v>
      </c>
      <c r="E315" s="602">
        <f t="shared" si="18"/>
        <v>99.994537025472724</v>
      </c>
      <c r="F315" s="488"/>
      <c r="G315" s="488"/>
      <c r="H315" s="488"/>
    </row>
    <row r="316" spans="1:9" x14ac:dyDescent="0.25">
      <c r="A316" s="728"/>
      <c r="B316" s="592" t="s">
        <v>2669</v>
      </c>
      <c r="C316" s="610">
        <v>11022367</v>
      </c>
      <c r="D316" s="610">
        <v>10888721</v>
      </c>
      <c r="E316" s="603">
        <f t="shared" si="18"/>
        <v>98.787501813358233</v>
      </c>
      <c r="F316" s="604">
        <f>AVERAGE(E305:E316)</f>
        <v>99.527392949301898</v>
      </c>
      <c r="G316" s="605">
        <f>RANK(E316,($E$76,$E$88,$E$100,$E$112,$E$124,$E$136,$E$148,$E$160,$E$172,$E$184,$E$196,$E$208,$E$220,$E$232,$E$244,$E$256,$E$268,$E$280,$E$292,$E$304,$E$316,$E$328,$E$340,$E$352,$E$364,$E$376,$E$388))</f>
        <v>19</v>
      </c>
      <c r="H316" s="605">
        <f>RANK(F316,($F$76,$F$88,$F$100,$F$112,$F$124,$F$136,$F$148,$F$160,$F$172,$F$184,$F$196,$F$208,$F$220,$F$232,$F$244,$F$256,$F$268,$F$280,$F$292,$F$304,$F$316,$F$328,$F$340,$F$352,$F$364,$F$376,$F$388))</f>
        <v>9</v>
      </c>
      <c r="I316" s="598"/>
    </row>
    <row r="317" spans="1:9" x14ac:dyDescent="0.25">
      <c r="A317" s="728" t="s">
        <v>28</v>
      </c>
      <c r="B317" s="592" t="s">
        <v>285</v>
      </c>
      <c r="C317" s="610">
        <v>1591863</v>
      </c>
      <c r="D317" s="610">
        <v>1591741</v>
      </c>
      <c r="E317" s="600">
        <f t="shared" si="18"/>
        <v>99.992336023891511</v>
      </c>
      <c r="F317" s="601"/>
      <c r="G317" s="601"/>
      <c r="H317" s="601"/>
      <c r="I317" s="599"/>
    </row>
    <row r="318" spans="1:9" x14ac:dyDescent="0.25">
      <c r="A318" s="728"/>
      <c r="B318" s="592" t="s">
        <v>286</v>
      </c>
      <c r="C318" s="610">
        <v>1554786</v>
      </c>
      <c r="D318" s="610">
        <v>1551645</v>
      </c>
      <c r="E318" s="602">
        <f t="shared" si="18"/>
        <v>99.797978628570107</v>
      </c>
      <c r="F318" s="488"/>
      <c r="G318" s="488"/>
      <c r="H318" s="488"/>
    </row>
    <row r="319" spans="1:9" x14ac:dyDescent="0.25">
      <c r="A319" s="728"/>
      <c r="B319" s="592" t="s">
        <v>287</v>
      </c>
      <c r="C319" s="610">
        <v>1490575</v>
      </c>
      <c r="D319" s="610">
        <v>1479852</v>
      </c>
      <c r="E319" s="602">
        <f t="shared" si="18"/>
        <v>99.280613186186542</v>
      </c>
      <c r="F319" s="488"/>
      <c r="G319" s="488"/>
      <c r="H319" s="488"/>
    </row>
    <row r="320" spans="1:9" x14ac:dyDescent="0.25">
      <c r="A320" s="728"/>
      <c r="B320" s="592" t="s">
        <v>288</v>
      </c>
      <c r="C320" s="610">
        <v>1523522</v>
      </c>
      <c r="D320" s="610">
        <v>1520025</v>
      </c>
      <c r="E320" s="602">
        <f t="shared" si="18"/>
        <v>99.770466064815594</v>
      </c>
      <c r="F320" s="594"/>
      <c r="G320" s="594"/>
      <c r="H320" s="594"/>
    </row>
    <row r="321" spans="1:9" x14ac:dyDescent="0.25">
      <c r="A321" s="728"/>
      <c r="B321" s="592" t="s">
        <v>289</v>
      </c>
      <c r="C321" s="610">
        <v>1545746</v>
      </c>
      <c r="D321" s="610">
        <v>1538208</v>
      </c>
      <c r="E321" s="602">
        <f t="shared" si="18"/>
        <v>99.512339025946048</v>
      </c>
      <c r="F321" s="488"/>
      <c r="G321" s="488"/>
      <c r="H321" s="488"/>
    </row>
    <row r="322" spans="1:9" x14ac:dyDescent="0.25">
      <c r="A322" s="728"/>
      <c r="B322" s="592" t="s">
        <v>290</v>
      </c>
      <c r="C322" s="610">
        <v>1517119</v>
      </c>
      <c r="D322" s="610">
        <v>1504349</v>
      </c>
      <c r="E322" s="602">
        <f t="shared" si="18"/>
        <v>99.158273016157594</v>
      </c>
      <c r="F322" s="488"/>
      <c r="G322" s="488"/>
      <c r="H322" s="488"/>
    </row>
    <row r="323" spans="1:9" x14ac:dyDescent="0.25">
      <c r="A323" s="728"/>
      <c r="B323" s="592" t="s">
        <v>291</v>
      </c>
      <c r="C323" s="610">
        <v>1502254</v>
      </c>
      <c r="D323" s="610">
        <v>1497821</v>
      </c>
      <c r="E323" s="602">
        <f t="shared" si="18"/>
        <v>99.704910088440428</v>
      </c>
      <c r="F323" s="488"/>
      <c r="G323" s="488"/>
      <c r="H323" s="488"/>
    </row>
    <row r="324" spans="1:9" x14ac:dyDescent="0.25">
      <c r="A324" s="728"/>
      <c r="B324" s="592" t="s">
        <v>292</v>
      </c>
      <c r="C324" s="610">
        <v>1496322</v>
      </c>
      <c r="D324" s="610">
        <v>1475335</v>
      </c>
      <c r="E324" s="602">
        <f t="shared" si="18"/>
        <v>98.597427559041435</v>
      </c>
      <c r="F324" s="488"/>
      <c r="G324" s="488"/>
      <c r="H324" s="488"/>
    </row>
    <row r="325" spans="1:9" x14ac:dyDescent="0.25">
      <c r="A325" s="728"/>
      <c r="B325" s="592" t="s">
        <v>293</v>
      </c>
      <c r="C325" s="610">
        <v>1439650</v>
      </c>
      <c r="D325" s="610">
        <v>1435223</v>
      </c>
      <c r="E325" s="602">
        <f t="shared" si="18"/>
        <v>99.692494703573786</v>
      </c>
      <c r="F325" s="488"/>
      <c r="G325" s="488"/>
      <c r="H325" s="488"/>
    </row>
    <row r="326" spans="1:9" x14ac:dyDescent="0.25">
      <c r="A326" s="728"/>
      <c r="B326" s="592" t="s">
        <v>294</v>
      </c>
      <c r="C326" s="610">
        <v>1433363</v>
      </c>
      <c r="D326" s="610">
        <v>1429366</v>
      </c>
      <c r="E326" s="602">
        <f t="shared" si="18"/>
        <v>99.721145306527376</v>
      </c>
      <c r="F326" s="488"/>
      <c r="G326" s="488"/>
      <c r="H326" s="488"/>
    </row>
    <row r="327" spans="1:9" x14ac:dyDescent="0.25">
      <c r="A327" s="728"/>
      <c r="B327" s="592" t="s">
        <v>295</v>
      </c>
      <c r="C327" s="610">
        <v>1435760</v>
      </c>
      <c r="D327" s="610">
        <v>1434438</v>
      </c>
      <c r="E327" s="602">
        <f t="shared" si="18"/>
        <v>99.907923329804433</v>
      </c>
      <c r="F327" s="488"/>
      <c r="G327" s="488"/>
      <c r="H327" s="488"/>
    </row>
    <row r="328" spans="1:9" x14ac:dyDescent="0.25">
      <c r="A328" s="728"/>
      <c r="B328" s="592" t="s">
        <v>2669</v>
      </c>
      <c r="C328" s="610">
        <v>1495042</v>
      </c>
      <c r="D328" s="610">
        <v>1491217</v>
      </c>
      <c r="E328" s="603">
        <f t="shared" si="18"/>
        <v>99.744154344827777</v>
      </c>
      <c r="F328" s="596">
        <f>AVERAGE(E317:E328)</f>
        <v>99.573338439815231</v>
      </c>
      <c r="G328" s="605">
        <f>RANK(E328,($E$76,$E$88,$E$100,$E$112,$E$124,$E$136,$E$148,$E$160,$E$172,$E$184,$E$196,$E$208,$E$220,$E$232,$E$244,$E$256,$E$268,$E$280,$E$292,$E$304,$E$316,$E$328,$E$340,$E$352,$E$364,$E$376,$E$388))</f>
        <v>13</v>
      </c>
      <c r="H328" s="605">
        <f>RANK(F328,($F$76,$F$88,$F$100,$F$112,$F$124,$F$136,$F$148,$F$160,$F$172,$F$184,$F$196,$F$208,$F$220,$F$232,$F$244,$F$256,$F$268,$F$280,$F$292,$F$304,$F$316,$F$328,$F$340,$F$352,$F$364,$F$376,$F$388))</f>
        <v>8</v>
      </c>
      <c r="I328" s="594" t="s">
        <v>75</v>
      </c>
    </row>
    <row r="329" spans="1:9" x14ac:dyDescent="0.25">
      <c r="A329" s="728" t="s">
        <v>29</v>
      </c>
      <c r="B329" s="592" t="s">
        <v>285</v>
      </c>
      <c r="C329" s="610">
        <v>7769356</v>
      </c>
      <c r="D329" s="610">
        <v>7721506</v>
      </c>
      <c r="E329" s="600">
        <f t="shared" si="18"/>
        <v>99.384118838163687</v>
      </c>
      <c r="F329" s="601"/>
      <c r="G329" s="601"/>
      <c r="H329" s="601"/>
      <c r="I329" s="599"/>
    </row>
    <row r="330" spans="1:9" x14ac:dyDescent="0.25">
      <c r="A330" s="728"/>
      <c r="B330" s="592" t="s">
        <v>286</v>
      </c>
      <c r="C330" s="610">
        <v>7955427</v>
      </c>
      <c r="D330" s="610">
        <v>7952822</v>
      </c>
      <c r="E330" s="602">
        <f t="shared" si="18"/>
        <v>99.967255057459511</v>
      </c>
      <c r="F330" s="594"/>
      <c r="G330" s="594"/>
      <c r="H330" s="594"/>
    </row>
    <row r="331" spans="1:9" x14ac:dyDescent="0.25">
      <c r="A331" s="728"/>
      <c r="B331" s="592" t="s">
        <v>287</v>
      </c>
      <c r="C331" s="610">
        <v>8091176</v>
      </c>
      <c r="D331" s="610">
        <v>7821299</v>
      </c>
      <c r="E331" s="602">
        <f t="shared" si="18"/>
        <v>96.664551605353793</v>
      </c>
      <c r="F331" s="488"/>
      <c r="G331" s="488"/>
      <c r="H331" s="488"/>
    </row>
    <row r="332" spans="1:9" x14ac:dyDescent="0.25">
      <c r="A332" s="728"/>
      <c r="B332" s="592" t="s">
        <v>288</v>
      </c>
      <c r="C332" s="610">
        <v>8582911</v>
      </c>
      <c r="D332" s="610">
        <v>8549230</v>
      </c>
      <c r="E332" s="602">
        <f t="shared" si="18"/>
        <v>99.60758069144606</v>
      </c>
      <c r="F332" s="488"/>
      <c r="G332" s="488"/>
      <c r="H332" s="488"/>
    </row>
    <row r="333" spans="1:9" x14ac:dyDescent="0.25">
      <c r="A333" s="728"/>
      <c r="B333" s="592" t="s">
        <v>289</v>
      </c>
      <c r="C333" s="610">
        <v>8871226</v>
      </c>
      <c r="D333" s="610">
        <v>8860812</v>
      </c>
      <c r="E333" s="602">
        <f t="shared" si="18"/>
        <v>99.882609235747125</v>
      </c>
      <c r="F333" s="488"/>
      <c r="G333" s="488"/>
      <c r="H333" s="488"/>
    </row>
    <row r="334" spans="1:9" x14ac:dyDescent="0.25">
      <c r="A334" s="728"/>
      <c r="B334" s="592" t="s">
        <v>290</v>
      </c>
      <c r="C334" s="610">
        <v>8794564</v>
      </c>
      <c r="D334" s="610">
        <v>8775663</v>
      </c>
      <c r="E334" s="602">
        <f t="shared" si="18"/>
        <v>99.785083149090738</v>
      </c>
      <c r="F334" s="488"/>
      <c r="G334" s="488"/>
      <c r="H334" s="488"/>
    </row>
    <row r="335" spans="1:9" x14ac:dyDescent="0.25">
      <c r="A335" s="728"/>
      <c r="B335" s="592" t="s">
        <v>291</v>
      </c>
      <c r="C335" s="610">
        <v>8765576</v>
      </c>
      <c r="D335" s="610">
        <v>8704789</v>
      </c>
      <c r="E335" s="602">
        <f t="shared" si="18"/>
        <v>99.306525891738318</v>
      </c>
      <c r="F335" s="488"/>
      <c r="G335" s="488"/>
      <c r="H335" s="488"/>
    </row>
    <row r="336" spans="1:9" x14ac:dyDescent="0.25">
      <c r="A336" s="728"/>
      <c r="B336" s="592" t="s">
        <v>292</v>
      </c>
      <c r="C336" s="610">
        <v>8907020</v>
      </c>
      <c r="D336" s="610">
        <v>8891184</v>
      </c>
      <c r="E336" s="602">
        <f t="shared" si="18"/>
        <v>99.822207651941952</v>
      </c>
      <c r="F336" s="488"/>
      <c r="G336" s="488"/>
      <c r="H336" s="488"/>
    </row>
    <row r="337" spans="1:9" x14ac:dyDescent="0.25">
      <c r="A337" s="728"/>
      <c r="B337" s="592" t="s">
        <v>293</v>
      </c>
      <c r="C337" s="610">
        <v>8909135</v>
      </c>
      <c r="D337" s="610">
        <v>8839804</v>
      </c>
      <c r="E337" s="602">
        <f t="shared" si="18"/>
        <v>99.221798749261296</v>
      </c>
      <c r="F337" s="488"/>
      <c r="G337" s="488"/>
      <c r="H337" s="488"/>
    </row>
    <row r="338" spans="1:9" x14ac:dyDescent="0.25">
      <c r="A338" s="728"/>
      <c r="B338" s="592" t="s">
        <v>294</v>
      </c>
      <c r="C338" s="610">
        <v>9060127</v>
      </c>
      <c r="D338" s="610">
        <v>9016035</v>
      </c>
      <c r="E338" s="602">
        <f t="shared" si="18"/>
        <v>99.513340155165594</v>
      </c>
      <c r="F338" s="488"/>
      <c r="G338" s="488"/>
      <c r="H338" s="488"/>
    </row>
    <row r="339" spans="1:9" x14ac:dyDescent="0.25">
      <c r="A339" s="728"/>
      <c r="B339" s="592" t="s">
        <v>295</v>
      </c>
      <c r="C339" s="610">
        <v>9373379</v>
      </c>
      <c r="D339" s="610">
        <v>9345908</v>
      </c>
      <c r="E339" s="602">
        <f t="shared" si="18"/>
        <v>99.706925325434938</v>
      </c>
      <c r="F339" s="488"/>
      <c r="G339" s="488"/>
      <c r="H339" s="488"/>
    </row>
    <row r="340" spans="1:9" x14ac:dyDescent="0.25">
      <c r="A340" s="728"/>
      <c r="B340" s="592" t="s">
        <v>2669</v>
      </c>
      <c r="C340" s="610">
        <v>9803085</v>
      </c>
      <c r="D340" s="610">
        <v>9797704</v>
      </c>
      <c r="E340" s="603">
        <f t="shared" si="18"/>
        <v>99.945109116160879</v>
      </c>
      <c r="F340" s="596">
        <f>AVERAGE(E329:E340)</f>
        <v>99.400592122247005</v>
      </c>
      <c r="G340" s="605">
        <f>RANK(E340,($E$76,$E$88,$E$100,$E$112,$E$124,$E$136,$E$148,$E$160,$E$172,$E$184,$E$196,$E$208,$E$220,$E$232,$E$244,$E$256,$E$268,$E$280,$E$292,$E$304,$E$316,$E$328,$E$340,$E$352,$E$364,$E$376,$E$388))</f>
        <v>8</v>
      </c>
      <c r="H340" s="605">
        <f>RANK(F340,($F$76,$F$88,$F$100,$F$112,$F$124,$F$136,$F$148,$F$160,$F$172,$F$184,$F$196,$F$208,$F$220,$F$232,$F$244,$F$256,$F$268,$F$280,$F$292,$F$304,$F$316,$F$328,$F$340,$F$352,$F$364,$F$376,$F$388))</f>
        <v>13</v>
      </c>
      <c r="I340" s="594" t="s">
        <v>118</v>
      </c>
    </row>
    <row r="341" spans="1:9" x14ac:dyDescent="0.25">
      <c r="A341" s="728" t="s">
        <v>30</v>
      </c>
      <c r="B341" s="592" t="s">
        <v>285</v>
      </c>
      <c r="C341" s="610">
        <v>3245163</v>
      </c>
      <c r="D341" s="610">
        <v>3243511</v>
      </c>
      <c r="E341" s="600">
        <f t="shared" si="18"/>
        <v>99.949093466183356</v>
      </c>
      <c r="F341" s="601"/>
      <c r="G341" s="601"/>
      <c r="H341" s="601"/>
      <c r="I341" s="599"/>
    </row>
    <row r="342" spans="1:9" x14ac:dyDescent="0.25">
      <c r="A342" s="728"/>
      <c r="B342" s="592" t="s">
        <v>286</v>
      </c>
      <c r="C342" s="610">
        <v>3496823</v>
      </c>
      <c r="D342" s="610">
        <v>3434704</v>
      </c>
      <c r="E342" s="602">
        <f t="shared" si="18"/>
        <v>98.223558927632311</v>
      </c>
      <c r="F342" s="594"/>
      <c r="G342" s="594"/>
      <c r="H342" s="594"/>
    </row>
    <row r="343" spans="1:9" x14ac:dyDescent="0.25">
      <c r="A343" s="728"/>
      <c r="B343" s="592" t="s">
        <v>287</v>
      </c>
      <c r="C343" s="610">
        <v>3813582</v>
      </c>
      <c r="D343" s="610">
        <v>3811536</v>
      </c>
      <c r="E343" s="602">
        <f t="shared" si="18"/>
        <v>99.946349652374067</v>
      </c>
      <c r="F343" s="594"/>
      <c r="G343" s="594"/>
      <c r="H343" s="594"/>
    </row>
    <row r="344" spans="1:9" x14ac:dyDescent="0.25">
      <c r="A344" s="728"/>
      <c r="B344" s="592" t="s">
        <v>288</v>
      </c>
      <c r="C344" s="610">
        <v>4318120</v>
      </c>
      <c r="D344" s="610">
        <v>4309927</v>
      </c>
      <c r="E344" s="602">
        <f t="shared" si="18"/>
        <v>99.810264652209753</v>
      </c>
      <c r="F344" s="594"/>
      <c r="G344" s="594"/>
      <c r="H344" s="594"/>
    </row>
    <row r="345" spans="1:9" x14ac:dyDescent="0.25">
      <c r="A345" s="728"/>
      <c r="B345" s="592" t="s">
        <v>289</v>
      </c>
      <c r="C345" s="610">
        <v>4551748</v>
      </c>
      <c r="D345" s="610">
        <v>4550196</v>
      </c>
      <c r="E345" s="602">
        <f t="shared" si="18"/>
        <v>99.965903209052868</v>
      </c>
      <c r="F345" s="594"/>
      <c r="G345" s="594"/>
      <c r="H345" s="594"/>
    </row>
    <row r="346" spans="1:9" x14ac:dyDescent="0.25">
      <c r="A346" s="728"/>
      <c r="B346" s="592" t="s">
        <v>290</v>
      </c>
      <c r="C346" s="610">
        <v>4744300</v>
      </c>
      <c r="D346" s="610">
        <v>4738180</v>
      </c>
      <c r="E346" s="602">
        <f t="shared" si="18"/>
        <v>99.871003098454992</v>
      </c>
      <c r="F346" s="594"/>
      <c r="G346" s="594"/>
      <c r="H346" s="594"/>
    </row>
    <row r="347" spans="1:9" x14ac:dyDescent="0.25">
      <c r="A347" s="728"/>
      <c r="B347" s="592" t="s">
        <v>291</v>
      </c>
      <c r="C347" s="610">
        <v>4939289</v>
      </c>
      <c r="D347" s="610">
        <v>4893353</v>
      </c>
      <c r="E347" s="602">
        <f t="shared" si="18"/>
        <v>99.069987603478964</v>
      </c>
      <c r="F347" s="594"/>
      <c r="G347" s="594"/>
      <c r="H347" s="594"/>
    </row>
    <row r="348" spans="1:9" x14ac:dyDescent="0.25">
      <c r="A348" s="728"/>
      <c r="B348" s="592" t="s">
        <v>292</v>
      </c>
      <c r="C348" s="610">
        <v>5273371</v>
      </c>
      <c r="D348" s="610">
        <v>5272205</v>
      </c>
      <c r="E348" s="602">
        <f t="shared" si="18"/>
        <v>99.9778889063561</v>
      </c>
      <c r="F348" s="594"/>
      <c r="G348" s="594"/>
      <c r="H348" s="594"/>
    </row>
    <row r="349" spans="1:9" x14ac:dyDescent="0.25">
      <c r="A349" s="728"/>
      <c r="B349" s="592" t="s">
        <v>293</v>
      </c>
      <c r="C349" s="610">
        <v>5469048</v>
      </c>
      <c r="D349" s="610">
        <v>5459757</v>
      </c>
      <c r="E349" s="602">
        <f t="shared" si="18"/>
        <v>99.830116685755911</v>
      </c>
      <c r="F349" s="594"/>
      <c r="G349" s="594"/>
      <c r="H349" s="594"/>
    </row>
    <row r="350" spans="1:9" x14ac:dyDescent="0.25">
      <c r="A350" s="728"/>
      <c r="B350" s="592" t="s">
        <v>294</v>
      </c>
      <c r="C350" s="610">
        <v>5784337</v>
      </c>
      <c r="D350" s="610">
        <v>5781482</v>
      </c>
      <c r="E350" s="602">
        <f t="shared" si="18"/>
        <v>99.950642571482263</v>
      </c>
      <c r="F350" s="594"/>
      <c r="G350" s="594"/>
      <c r="H350" s="594"/>
    </row>
    <row r="351" spans="1:9" x14ac:dyDescent="0.25">
      <c r="A351" s="728"/>
      <c r="B351" s="592" t="s">
        <v>295</v>
      </c>
      <c r="C351" s="610">
        <v>5946931</v>
      </c>
      <c r="D351" s="610">
        <v>5946373</v>
      </c>
      <c r="E351" s="602">
        <f t="shared" si="18"/>
        <v>99.990617009008503</v>
      </c>
      <c r="F351" s="594"/>
      <c r="G351" s="594"/>
      <c r="H351" s="594"/>
    </row>
    <row r="352" spans="1:9" x14ac:dyDescent="0.25">
      <c r="A352" s="728"/>
      <c r="B352" s="592" t="s">
        <v>2669</v>
      </c>
      <c r="C352" s="610">
        <v>6391438</v>
      </c>
      <c r="D352" s="610">
        <v>6161026</v>
      </c>
      <c r="E352" s="603">
        <f t="shared" si="18"/>
        <v>96.39498967212073</v>
      </c>
      <c r="F352" s="596">
        <f>AVERAGE(E341:E352)</f>
        <v>99.415034621175835</v>
      </c>
      <c r="G352" s="605">
        <f>RANK(E352,($E$76,$E$88,$E$100,$E$112,$E$124,$E$136,$E$148,$E$160,$E$172,$E$184,$E$196,$E$208,$E$220,$E$232,$E$244,$E$256,$E$268,$E$280,$E$292,$E$304,$E$316,$E$328,$E$340,$E$352,$E$364,$E$376,$E$388))</f>
        <v>22</v>
      </c>
      <c r="H352" s="605">
        <f>RANK(F352,($F$76,$F$88,$F$100,$F$112,$F$124,$F$136,$F$148,$F$160,$F$172,$F$184,$F$196,$F$208,$F$220,$F$232,$F$244,$F$256,$F$268,$F$280,$F$292,$F$304,$F$316,$F$328,$F$340,$F$352,$F$364,$F$376,$F$388))</f>
        <v>12</v>
      </c>
      <c r="I352" s="594" t="s">
        <v>76</v>
      </c>
    </row>
    <row r="353" spans="1:9" x14ac:dyDescent="0.25">
      <c r="A353" s="728" t="s">
        <v>31</v>
      </c>
      <c r="B353" s="592" t="s">
        <v>285</v>
      </c>
      <c r="C353" s="610">
        <v>9381244</v>
      </c>
      <c r="D353" s="610">
        <v>9376401</v>
      </c>
      <c r="E353" s="600">
        <f t="shared" si="18"/>
        <v>99.948375716482801</v>
      </c>
      <c r="F353" s="599"/>
      <c r="G353" s="599"/>
      <c r="H353" s="599"/>
      <c r="I353" s="599"/>
    </row>
    <row r="354" spans="1:9" x14ac:dyDescent="0.25">
      <c r="A354" s="728"/>
      <c r="B354" s="592" t="s">
        <v>286</v>
      </c>
      <c r="C354" s="610">
        <v>9884223</v>
      </c>
      <c r="D354" s="610">
        <v>9880377</v>
      </c>
      <c r="E354" s="602">
        <f t="shared" si="18"/>
        <v>99.961089505973305</v>
      </c>
      <c r="F354" s="594"/>
      <c r="G354" s="594"/>
      <c r="H354" s="594"/>
    </row>
    <row r="355" spans="1:9" x14ac:dyDescent="0.25">
      <c r="A355" s="728"/>
      <c r="B355" s="592" t="s">
        <v>287</v>
      </c>
      <c r="C355" s="610">
        <v>11262263</v>
      </c>
      <c r="D355" s="610">
        <v>11261948</v>
      </c>
      <c r="E355" s="602">
        <f t="shared" si="18"/>
        <v>99.997203048801126</v>
      </c>
      <c r="F355" s="594"/>
      <c r="G355" s="594"/>
      <c r="H355" s="594"/>
    </row>
    <row r="356" spans="1:9" x14ac:dyDescent="0.25">
      <c r="A356" s="728"/>
      <c r="B356" s="592" t="s">
        <v>288</v>
      </c>
      <c r="C356" s="610">
        <v>12723490</v>
      </c>
      <c r="D356" s="610">
        <v>12704132</v>
      </c>
      <c r="E356" s="602">
        <f t="shared" si="18"/>
        <v>99.847856209263341</v>
      </c>
      <c r="F356" s="594"/>
      <c r="G356" s="594"/>
      <c r="H356" s="594"/>
    </row>
    <row r="357" spans="1:9" x14ac:dyDescent="0.25">
      <c r="A357" s="728"/>
      <c r="B357" s="592" t="s">
        <v>289</v>
      </c>
      <c r="C357" s="610">
        <v>13542011</v>
      </c>
      <c r="D357" s="610">
        <v>13499111</v>
      </c>
      <c r="E357" s="602">
        <f t="shared" si="18"/>
        <v>99.683208055288091</v>
      </c>
      <c r="F357" s="594"/>
      <c r="G357" s="594"/>
      <c r="H357" s="594"/>
    </row>
    <row r="358" spans="1:9" x14ac:dyDescent="0.25">
      <c r="A358" s="728"/>
      <c r="B358" s="592" t="s">
        <v>290</v>
      </c>
      <c r="C358" s="610">
        <v>14082687</v>
      </c>
      <c r="D358" s="610">
        <v>14062535</v>
      </c>
      <c r="E358" s="602">
        <f t="shared" si="18"/>
        <v>99.856902308487008</v>
      </c>
      <c r="F358" s="594"/>
      <c r="G358" s="594"/>
      <c r="H358" s="594"/>
    </row>
    <row r="359" spans="1:9" x14ac:dyDescent="0.25">
      <c r="A359" s="728"/>
      <c r="B359" s="592" t="s">
        <v>291</v>
      </c>
      <c r="C359" s="610">
        <v>14494519</v>
      </c>
      <c r="D359" s="610">
        <v>14249896</v>
      </c>
      <c r="E359" s="602">
        <f t="shared" si="18"/>
        <v>98.312306879586686</v>
      </c>
      <c r="F359" s="594"/>
      <c r="G359" s="594"/>
      <c r="H359" s="594"/>
    </row>
    <row r="360" spans="1:9" x14ac:dyDescent="0.25">
      <c r="A360" s="728"/>
      <c r="B360" s="592" t="s">
        <v>292</v>
      </c>
      <c r="C360" s="610">
        <v>15570194</v>
      </c>
      <c r="D360" s="610">
        <v>15540733</v>
      </c>
      <c r="E360" s="602">
        <f t="shared" si="18"/>
        <v>99.810785915705353</v>
      </c>
      <c r="F360" s="594"/>
      <c r="G360" s="594"/>
      <c r="H360" s="594"/>
    </row>
    <row r="361" spans="1:9" x14ac:dyDescent="0.25">
      <c r="A361" s="728"/>
      <c r="B361" s="592" t="s">
        <v>293</v>
      </c>
      <c r="C361" s="610">
        <v>15478806</v>
      </c>
      <c r="D361" s="610">
        <v>15471367</v>
      </c>
      <c r="E361" s="602">
        <f t="shared" si="18"/>
        <v>99.951940737547844</v>
      </c>
      <c r="F361" s="594"/>
      <c r="G361" s="594"/>
      <c r="H361" s="594"/>
    </row>
    <row r="362" spans="1:9" x14ac:dyDescent="0.25">
      <c r="A362" s="728"/>
      <c r="B362" s="592" t="s">
        <v>294</v>
      </c>
      <c r="C362" s="610">
        <v>16594186</v>
      </c>
      <c r="D362" s="610">
        <v>16592915</v>
      </c>
      <c r="E362" s="602">
        <f t="shared" ref="E362:E388" si="19">D362/C362*100</f>
        <v>99.992340690890174</v>
      </c>
      <c r="F362" s="594"/>
      <c r="G362" s="594"/>
      <c r="H362" s="594"/>
    </row>
    <row r="363" spans="1:9" x14ac:dyDescent="0.25">
      <c r="A363" s="728"/>
      <c r="B363" s="592" t="s">
        <v>295</v>
      </c>
      <c r="C363" s="610">
        <v>17150016</v>
      </c>
      <c r="D363" s="610">
        <v>17149919</v>
      </c>
      <c r="E363" s="602">
        <f t="shared" si="19"/>
        <v>99.999434402860032</v>
      </c>
      <c r="F363" s="594"/>
      <c r="G363" s="594"/>
      <c r="H363" s="594"/>
    </row>
    <row r="364" spans="1:9" x14ac:dyDescent="0.25">
      <c r="A364" s="728"/>
      <c r="B364" s="592" t="s">
        <v>2669</v>
      </c>
      <c r="C364" s="610">
        <v>17930752</v>
      </c>
      <c r="D364" s="610">
        <v>17917523</v>
      </c>
      <c r="E364" s="603">
        <f t="shared" si="19"/>
        <v>99.926221722323746</v>
      </c>
      <c r="F364" s="596">
        <f>AVERAGE(E353:E364)</f>
        <v>99.773972099434118</v>
      </c>
      <c r="G364" s="605">
        <f>RANK(E364,($E$76,$E$88,$E$100,$E$112,$E$124,$E$136,$E$148,$E$160,$E$172,$E$184,$E$196,$E$208,$E$220,$E$232,$E$244,$E$256,$E$268,$E$280,$E$292,$E$304,$E$316,$E$328,$E$340,$E$352,$E$364,$E$376,$E$388))</f>
        <v>9</v>
      </c>
      <c r="H364" s="605">
        <f>RANK(F364,($F$76,$F$88,$F$100,$F$112,$F$124,$F$136,$F$148,$F$160,$F$172,$F$184,$F$196,$F$208,$F$220,$F$232,$F$244,$F$256,$F$268,$F$280,$F$292,$F$304,$F$316,$F$328,$F$340,$F$352,$F$364,$F$376,$F$388))</f>
        <v>3</v>
      </c>
      <c r="I364" s="594" t="s">
        <v>74</v>
      </c>
    </row>
    <row r="365" spans="1:9" x14ac:dyDescent="0.25">
      <c r="A365" s="728" t="s">
        <v>32</v>
      </c>
      <c r="B365" s="592" t="s">
        <v>285</v>
      </c>
      <c r="C365" s="610">
        <v>4470306</v>
      </c>
      <c r="D365" s="610">
        <v>4470152</v>
      </c>
      <c r="E365" s="600">
        <f t="shared" si="19"/>
        <v>99.99655504567248</v>
      </c>
      <c r="F365" s="599"/>
      <c r="G365" s="599"/>
      <c r="H365" s="599"/>
      <c r="I365" s="599"/>
    </row>
    <row r="366" spans="1:9" x14ac:dyDescent="0.25">
      <c r="A366" s="728"/>
      <c r="B366" s="592" t="s">
        <v>286</v>
      </c>
      <c r="C366" s="610">
        <v>4889269</v>
      </c>
      <c r="D366" s="610">
        <v>4881879</v>
      </c>
      <c r="E366" s="602">
        <f t="shared" si="19"/>
        <v>99.848852660796524</v>
      </c>
      <c r="F366" s="594"/>
      <c r="G366" s="594"/>
      <c r="H366" s="594"/>
    </row>
    <row r="367" spans="1:9" x14ac:dyDescent="0.25">
      <c r="A367" s="728"/>
      <c r="B367" s="592" t="s">
        <v>287</v>
      </c>
      <c r="C367" s="610">
        <v>5244323</v>
      </c>
      <c r="D367" s="610">
        <v>5244131</v>
      </c>
      <c r="E367" s="602">
        <f t="shared" si="19"/>
        <v>99.996338898271517</v>
      </c>
      <c r="F367" s="594"/>
      <c r="G367" s="594"/>
      <c r="H367" s="594"/>
    </row>
    <row r="368" spans="1:9" x14ac:dyDescent="0.25">
      <c r="A368" s="728"/>
      <c r="B368" s="592" t="s">
        <v>288</v>
      </c>
      <c r="C368" s="610">
        <v>5601980</v>
      </c>
      <c r="D368" s="610">
        <v>5601450</v>
      </c>
      <c r="E368" s="602">
        <f t="shared" si="19"/>
        <v>99.990539059404</v>
      </c>
      <c r="F368" s="594"/>
      <c r="G368" s="594"/>
      <c r="H368" s="594"/>
    </row>
    <row r="369" spans="1:9" x14ac:dyDescent="0.25">
      <c r="A369" s="728"/>
      <c r="B369" s="592" t="s">
        <v>289</v>
      </c>
      <c r="C369" s="610">
        <v>6100279</v>
      </c>
      <c r="D369" s="610">
        <v>6100024</v>
      </c>
      <c r="E369" s="602">
        <f t="shared" si="19"/>
        <v>99.995819863321003</v>
      </c>
      <c r="F369" s="594"/>
      <c r="G369" s="594"/>
      <c r="H369" s="594"/>
    </row>
    <row r="370" spans="1:9" x14ac:dyDescent="0.25">
      <c r="A370" s="728"/>
      <c r="B370" s="592" t="s">
        <v>290</v>
      </c>
      <c r="C370" s="610">
        <v>6087704</v>
      </c>
      <c r="D370" s="610">
        <v>6076786</v>
      </c>
      <c r="E370" s="602">
        <f t="shared" si="19"/>
        <v>99.820654880723509</v>
      </c>
      <c r="F370" s="594"/>
      <c r="G370" s="594"/>
      <c r="H370" s="594"/>
    </row>
    <row r="371" spans="1:9" x14ac:dyDescent="0.25">
      <c r="A371" s="728"/>
      <c r="B371" s="592" t="s">
        <v>291</v>
      </c>
      <c r="C371" s="610">
        <v>6306761</v>
      </c>
      <c r="D371" s="610">
        <v>6010778</v>
      </c>
      <c r="E371" s="602">
        <f t="shared" si="19"/>
        <v>95.306893665385445</v>
      </c>
      <c r="F371" s="594"/>
      <c r="G371" s="594"/>
      <c r="H371" s="594"/>
    </row>
    <row r="372" spans="1:9" x14ac:dyDescent="0.25">
      <c r="A372" s="728"/>
      <c r="B372" s="592" t="s">
        <v>292</v>
      </c>
      <c r="C372" s="610">
        <v>6399617</v>
      </c>
      <c r="D372" s="610">
        <v>6394637</v>
      </c>
      <c r="E372" s="602">
        <f t="shared" si="19"/>
        <v>99.922182843129519</v>
      </c>
      <c r="F372" s="594"/>
      <c r="G372" s="594"/>
      <c r="H372" s="594"/>
    </row>
    <row r="373" spans="1:9" x14ac:dyDescent="0.25">
      <c r="A373" s="728"/>
      <c r="B373" s="592" t="s">
        <v>293</v>
      </c>
      <c r="C373" s="610">
        <v>6311717</v>
      </c>
      <c r="D373" s="610">
        <v>6304674</v>
      </c>
      <c r="E373" s="602">
        <f t="shared" si="19"/>
        <v>99.888413881674353</v>
      </c>
      <c r="F373" s="594"/>
      <c r="G373" s="594"/>
      <c r="H373" s="594"/>
    </row>
    <row r="374" spans="1:9" x14ac:dyDescent="0.25">
      <c r="A374" s="728"/>
      <c r="B374" s="592" t="s">
        <v>294</v>
      </c>
      <c r="C374" s="610">
        <v>6634818</v>
      </c>
      <c r="D374" s="610">
        <v>6621553</v>
      </c>
      <c r="E374" s="602">
        <f t="shared" si="19"/>
        <v>99.800069873808141</v>
      </c>
      <c r="F374" s="594"/>
      <c r="G374" s="594"/>
      <c r="H374" s="594"/>
    </row>
    <row r="375" spans="1:9" x14ac:dyDescent="0.25">
      <c r="A375" s="728"/>
      <c r="B375" s="592" t="s">
        <v>295</v>
      </c>
      <c r="C375" s="610">
        <v>6894871</v>
      </c>
      <c r="D375" s="610">
        <v>6889171</v>
      </c>
      <c r="E375" s="602">
        <f t="shared" si="19"/>
        <v>99.917329852871788</v>
      </c>
      <c r="F375" s="594"/>
      <c r="G375" s="594"/>
      <c r="H375" s="594"/>
    </row>
    <row r="376" spans="1:9" x14ac:dyDescent="0.25">
      <c r="A376" s="728"/>
      <c r="B376" s="592" t="s">
        <v>2669</v>
      </c>
      <c r="C376" s="610">
        <v>7315640</v>
      </c>
      <c r="D376" s="610">
        <v>7287086</v>
      </c>
      <c r="E376" s="603">
        <f t="shared" si="19"/>
        <v>99.609685550409807</v>
      </c>
      <c r="F376" s="596">
        <f>AVERAGE(E365:E376)</f>
        <v>99.507778006289001</v>
      </c>
      <c r="G376" s="605">
        <f>RANK(E376,($E$76,$E$88,$E$100,$E$112,$E$124,$E$136,$E$148,$E$160,$E$172,$E$184,$E$196,$E$208,$E$220,$E$232,$E$244,$E$256,$E$268,$E$280,$E$292,$E$304,$E$316,$E$328,$E$340,$E$352,$E$364,$E$376,$E$388))</f>
        <v>15</v>
      </c>
      <c r="H376" s="605">
        <f>RANK(F376,($F$76,$F$88,$F$100,$F$112,$F$124,$F$136,$F$148,$F$160,$F$172,$F$184,$F$196,$F$208,$F$220,$F$232,$F$244,$F$256,$F$268,$F$280,$F$292,$F$304,$F$316,$F$328,$F$340,$F$352,$F$364,$F$376,$F$388))</f>
        <v>10</v>
      </c>
      <c r="I376" s="594" t="s">
        <v>370</v>
      </c>
    </row>
    <row r="377" spans="1:9" x14ac:dyDescent="0.25">
      <c r="A377" s="728" t="s">
        <v>33</v>
      </c>
      <c r="B377" s="592" t="s">
        <v>285</v>
      </c>
      <c r="C377" s="610">
        <v>116670</v>
      </c>
      <c r="D377" s="610">
        <v>116653</v>
      </c>
      <c r="E377" s="600">
        <f t="shared" si="19"/>
        <v>99.985428987743205</v>
      </c>
      <c r="F377" s="599"/>
      <c r="G377" s="599"/>
      <c r="H377" s="599"/>
      <c r="I377" s="599"/>
    </row>
    <row r="378" spans="1:9" x14ac:dyDescent="0.25">
      <c r="A378" s="728"/>
      <c r="B378" s="592" t="s">
        <v>286</v>
      </c>
      <c r="C378" s="610">
        <v>125617</v>
      </c>
      <c r="D378" s="610">
        <v>125617</v>
      </c>
      <c r="E378" s="602">
        <f t="shared" si="19"/>
        <v>100</v>
      </c>
      <c r="F378" s="594"/>
      <c r="G378" s="594"/>
      <c r="H378" s="594"/>
    </row>
    <row r="379" spans="1:9" x14ac:dyDescent="0.25">
      <c r="A379" s="728"/>
      <c r="B379" s="592" t="s">
        <v>287</v>
      </c>
      <c r="C379" s="610">
        <v>132508</v>
      </c>
      <c r="D379" s="610">
        <v>132508</v>
      </c>
      <c r="E379" s="602">
        <f t="shared" si="19"/>
        <v>100</v>
      </c>
      <c r="F379" s="594"/>
      <c r="G379" s="594"/>
      <c r="H379" s="594"/>
    </row>
    <row r="380" spans="1:9" x14ac:dyDescent="0.25">
      <c r="A380" s="728"/>
      <c r="B380" s="592" t="s">
        <v>288</v>
      </c>
      <c r="C380" s="610">
        <v>134553</v>
      </c>
      <c r="D380" s="610">
        <v>134553</v>
      </c>
      <c r="E380" s="602">
        <f t="shared" si="19"/>
        <v>100</v>
      </c>
      <c r="F380" s="594"/>
      <c r="G380" s="594"/>
      <c r="H380" s="594"/>
    </row>
    <row r="381" spans="1:9" x14ac:dyDescent="0.25">
      <c r="A381" s="728"/>
      <c r="B381" s="592" t="s">
        <v>289</v>
      </c>
      <c r="C381" s="610">
        <v>172931</v>
      </c>
      <c r="D381" s="610">
        <v>172931</v>
      </c>
      <c r="E381" s="602">
        <f t="shared" si="19"/>
        <v>100</v>
      </c>
      <c r="F381" s="594"/>
      <c r="G381" s="594"/>
      <c r="H381" s="594"/>
    </row>
    <row r="382" spans="1:9" x14ac:dyDescent="0.25">
      <c r="A382" s="728"/>
      <c r="B382" s="592" t="s">
        <v>290</v>
      </c>
      <c r="C382" s="610">
        <v>158458</v>
      </c>
      <c r="D382" s="610">
        <v>158457</v>
      </c>
      <c r="E382" s="602">
        <f t="shared" si="19"/>
        <v>99.999368917946711</v>
      </c>
      <c r="F382" s="594"/>
      <c r="G382" s="594"/>
      <c r="H382" s="594"/>
    </row>
    <row r="383" spans="1:9" x14ac:dyDescent="0.25">
      <c r="A383" s="728"/>
      <c r="B383" s="592" t="s">
        <v>291</v>
      </c>
      <c r="C383" s="610">
        <v>164712</v>
      </c>
      <c r="D383" s="610">
        <v>164642</v>
      </c>
      <c r="E383" s="602">
        <f t="shared" si="19"/>
        <v>99.95750157851279</v>
      </c>
      <c r="F383" s="594"/>
      <c r="G383" s="594"/>
      <c r="H383" s="594"/>
    </row>
    <row r="384" spans="1:9" x14ac:dyDescent="0.25">
      <c r="A384" s="728"/>
      <c r="B384" s="592" t="s">
        <v>292</v>
      </c>
      <c r="C384" s="610">
        <v>160942</v>
      </c>
      <c r="D384" s="610">
        <v>160942</v>
      </c>
      <c r="E384" s="602">
        <f t="shared" si="19"/>
        <v>100</v>
      </c>
      <c r="F384" s="594"/>
      <c r="G384" s="594"/>
      <c r="H384" s="594"/>
    </row>
    <row r="385" spans="1:9" x14ac:dyDescent="0.25">
      <c r="A385" s="728"/>
      <c r="B385" s="592" t="s">
        <v>293</v>
      </c>
      <c r="C385" s="610">
        <v>163304</v>
      </c>
      <c r="D385" s="610">
        <v>163304</v>
      </c>
      <c r="E385" s="602">
        <f t="shared" si="19"/>
        <v>100</v>
      </c>
      <c r="F385" s="594"/>
      <c r="G385" s="594"/>
      <c r="H385" s="594"/>
    </row>
    <row r="386" spans="1:9" x14ac:dyDescent="0.25">
      <c r="A386" s="728"/>
      <c r="B386" s="592" t="s">
        <v>294</v>
      </c>
      <c r="C386" s="610">
        <v>163784</v>
      </c>
      <c r="D386" s="610">
        <v>162254</v>
      </c>
      <c r="E386" s="602">
        <f t="shared" si="19"/>
        <v>99.065842817369216</v>
      </c>
      <c r="F386" s="594"/>
      <c r="G386" s="594"/>
      <c r="H386" s="594"/>
    </row>
    <row r="387" spans="1:9" x14ac:dyDescent="0.25">
      <c r="A387" s="728"/>
      <c r="B387" s="592" t="s">
        <v>295</v>
      </c>
      <c r="C387" s="610">
        <v>169904</v>
      </c>
      <c r="D387" s="610">
        <v>169874</v>
      </c>
      <c r="E387" s="602">
        <f t="shared" si="19"/>
        <v>99.982342970147855</v>
      </c>
      <c r="F387" s="594"/>
      <c r="G387" s="594"/>
      <c r="H387" s="594"/>
    </row>
    <row r="388" spans="1:9" x14ac:dyDescent="0.25">
      <c r="A388" s="728"/>
      <c r="B388" s="592" t="s">
        <v>2669</v>
      </c>
      <c r="C388" s="610">
        <v>165204</v>
      </c>
      <c r="D388" s="610">
        <v>165174</v>
      </c>
      <c r="E388" s="603">
        <f t="shared" si="19"/>
        <v>99.981840633398704</v>
      </c>
      <c r="F388" s="604">
        <f>AVERAGE(E377:E388)</f>
        <v>99.914360492093195</v>
      </c>
      <c r="G388" s="605">
        <f>RANK(E388,($E$76,$E$88,$E$100,$E$112,$E$124,$E$136,$E$148,$E$160,$E$172,$E$184,$E$196,$E$208,$E$220,$E$232,$E$244,$E$256,$E$268,$E$280,$E$292,$E$304,$E$316,$E$328,$E$340,$E$352,$E$364,$E$376,$E$388))</f>
        <v>5</v>
      </c>
      <c r="H388" s="605">
        <f>RANK(F388,($F$76,$F$88,$F$100,$F$112,$F$124,$F$136,$F$148,$F$160,$F$172,$F$184,$F$196,$F$208,$F$220,$F$232,$F$244,$F$256,$F$268,$F$280,$F$292,$F$304,$F$316,$F$328,$F$340,$F$352,$F$364,$F$376,$F$388))</f>
        <v>1</v>
      </c>
      <c r="I388" s="598" t="s">
        <v>121</v>
      </c>
    </row>
    <row r="389" spans="1:9" x14ac:dyDescent="0.25">
      <c r="A389" s="727" t="s">
        <v>353</v>
      </c>
      <c r="B389" s="727"/>
      <c r="C389" s="727"/>
      <c r="D389" s="727"/>
    </row>
  </sheetData>
  <sortState xmlns:xlrd2="http://schemas.microsoft.com/office/spreadsheetml/2017/richdata2" ref="L44:N49">
    <sortCondition descending="1" ref="N44:N49"/>
  </sortState>
  <mergeCells count="35">
    <mergeCell ref="A53:A64"/>
    <mergeCell ref="A65:A76"/>
    <mergeCell ref="A77:A88"/>
    <mergeCell ref="A41:A52"/>
    <mergeCell ref="A37:D37"/>
    <mergeCell ref="A38:A40"/>
    <mergeCell ref="B38:B40"/>
    <mergeCell ref="C38:D38"/>
    <mergeCell ref="C39:D39"/>
    <mergeCell ref="A221:A232"/>
    <mergeCell ref="A233:A244"/>
    <mergeCell ref="A245:A256"/>
    <mergeCell ref="A257:A268"/>
    <mergeCell ref="A89:A100"/>
    <mergeCell ref="A101:A112"/>
    <mergeCell ref="A197:A208"/>
    <mergeCell ref="A209:A220"/>
    <mergeCell ref="A173:A184"/>
    <mergeCell ref="A185:A196"/>
    <mergeCell ref="A113:A124"/>
    <mergeCell ref="A125:A136"/>
    <mergeCell ref="A137:A148"/>
    <mergeCell ref="A149:A160"/>
    <mergeCell ref="A161:A172"/>
    <mergeCell ref="A389:D389"/>
    <mergeCell ref="A269:A280"/>
    <mergeCell ref="A281:A292"/>
    <mergeCell ref="A293:A304"/>
    <mergeCell ref="A305:A316"/>
    <mergeCell ref="A317:A328"/>
    <mergeCell ref="A329:A340"/>
    <mergeCell ref="A341:A352"/>
    <mergeCell ref="A365:A376"/>
    <mergeCell ref="A377:A388"/>
    <mergeCell ref="A353:A364"/>
  </mergeCells>
  <pageMargins left="0.7" right="0.7" top="0.75" bottom="0.75" header="0.3" footer="0.3"/>
  <ignoredErrors>
    <ignoredError sqref="B41:B388" numberStoredAsText="1"/>
  </ignoredErrors>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D31D4-7D5C-4D0F-82F4-D4C5E3E86D58}">
  <sheetPr>
    <tabColor theme="9" tint="-0.249977111117893"/>
  </sheetPr>
  <dimension ref="A1:Q57"/>
  <sheetViews>
    <sheetView showGridLines="0" zoomScale="90" zoomScaleNormal="90" workbookViewId="0">
      <selection activeCell="A2" sqref="A2"/>
    </sheetView>
  </sheetViews>
  <sheetFormatPr defaultRowHeight="15" x14ac:dyDescent="0.25"/>
  <cols>
    <col min="1" max="1" width="9.140625" style="593"/>
    <col min="2" max="13" width="11.85546875" style="593" customWidth="1"/>
    <col min="14" max="16384" width="9.140625" style="593"/>
  </cols>
  <sheetData>
    <row r="1" spans="1:17" x14ac:dyDescent="0.25">
      <c r="A1" s="593" t="s">
        <v>354</v>
      </c>
      <c r="P1" s="582">
        <v>0.8666666666666667</v>
      </c>
      <c r="Q1" s="582">
        <v>0.87291666666666667</v>
      </c>
    </row>
    <row r="3" spans="1:17" x14ac:dyDescent="0.25">
      <c r="A3" s="593" t="s">
        <v>48</v>
      </c>
    </row>
    <row r="4" spans="1:17" x14ac:dyDescent="0.25">
      <c r="A4" s="593" t="s">
        <v>327</v>
      </c>
    </row>
    <row r="5" spans="1:17" x14ac:dyDescent="0.25">
      <c r="A5" s="593" t="s">
        <v>328</v>
      </c>
    </row>
    <row r="6" spans="1:17" x14ac:dyDescent="0.25">
      <c r="A6" s="593" t="s">
        <v>329</v>
      </c>
    </row>
    <row r="7" spans="1:17" x14ac:dyDescent="0.25">
      <c r="A7" s="593" t="s">
        <v>330</v>
      </c>
    </row>
    <row r="8" spans="1:17" x14ac:dyDescent="0.25">
      <c r="A8" s="593" t="s">
        <v>355</v>
      </c>
    </row>
    <row r="10" spans="1:17" x14ac:dyDescent="0.25">
      <c r="A10" s="593" t="s">
        <v>335</v>
      </c>
    </row>
    <row r="11" spans="1:17" x14ac:dyDescent="0.25">
      <c r="A11" s="593" t="s">
        <v>356</v>
      </c>
    </row>
    <row r="12" spans="1:17" x14ac:dyDescent="0.25">
      <c r="A12" s="593" t="s">
        <v>357</v>
      </c>
    </row>
    <row r="13" spans="1:17" x14ac:dyDescent="0.25">
      <c r="A13" s="593" t="s">
        <v>358</v>
      </c>
    </row>
    <row r="14" spans="1:17" x14ac:dyDescent="0.25">
      <c r="A14" s="351" t="s">
        <v>359</v>
      </c>
    </row>
    <row r="15" spans="1:17" x14ac:dyDescent="0.25">
      <c r="A15" s="351" t="s">
        <v>140</v>
      </c>
    </row>
    <row r="17" spans="1:13" x14ac:dyDescent="0.25">
      <c r="B17" s="593">
        <v>2010</v>
      </c>
      <c r="C17" s="593">
        <v>2011</v>
      </c>
      <c r="D17" s="593">
        <v>2012</v>
      </c>
      <c r="E17" s="593">
        <v>2013</v>
      </c>
      <c r="F17" s="593">
        <v>2014</v>
      </c>
      <c r="G17" s="593">
        <v>2015</v>
      </c>
      <c r="H17" s="593">
        <v>2016</v>
      </c>
      <c r="I17" s="593">
        <v>2017</v>
      </c>
      <c r="J17" s="593">
        <v>2018</v>
      </c>
      <c r="K17" s="593">
        <v>2019</v>
      </c>
      <c r="L17" s="593">
        <v>2020</v>
      </c>
      <c r="M17" s="593">
        <v>2021</v>
      </c>
    </row>
    <row r="18" spans="1:13" x14ac:dyDescent="0.25">
      <c r="A18" s="593" t="s">
        <v>5</v>
      </c>
      <c r="B18" s="595">
        <f>B53/B43*100</f>
        <v>98.768701426503085</v>
      </c>
      <c r="C18" s="595">
        <f t="shared" ref="C18:K18" si="0">C53/C43*100</f>
        <v>98.587646490316544</v>
      </c>
      <c r="D18" s="595">
        <f t="shared" si="0"/>
        <v>97.205902798265029</v>
      </c>
      <c r="E18" s="595">
        <f t="shared" si="0"/>
        <v>98.47942560150868</v>
      </c>
      <c r="F18" s="595">
        <f t="shared" si="0"/>
        <v>98.929309822749872</v>
      </c>
      <c r="G18" s="595">
        <f t="shared" si="0"/>
        <v>98.748607136434131</v>
      </c>
      <c r="H18" s="595">
        <f t="shared" si="0"/>
        <v>97.472637493450847</v>
      </c>
      <c r="I18" s="595">
        <f t="shared" si="0"/>
        <v>99.008649587646929</v>
      </c>
      <c r="J18" s="595">
        <f t="shared" si="0"/>
        <v>99.094386892917228</v>
      </c>
      <c r="K18" s="595">
        <f t="shared" si="0"/>
        <v>99.247625594969861</v>
      </c>
      <c r="L18" s="595">
        <f t="shared" ref="L18:M18" si="1">L53/L43*100</f>
        <v>99.69846812308856</v>
      </c>
      <c r="M18" s="595">
        <f t="shared" si="1"/>
        <v>99.004988239841907</v>
      </c>
    </row>
    <row r="19" spans="1:13" x14ac:dyDescent="0.25">
      <c r="A19" s="593" t="s">
        <v>6</v>
      </c>
      <c r="B19" s="595">
        <f t="shared" ref="B19:K19" si="2">B54/B44*100</f>
        <v>95.236386803589127</v>
      </c>
      <c r="C19" s="595">
        <f t="shared" si="2"/>
        <v>95.457814604055542</v>
      </c>
      <c r="D19" s="595">
        <f t="shared" si="2"/>
        <v>86.103389288552279</v>
      </c>
      <c r="E19" s="595">
        <f t="shared" si="2"/>
        <v>93.245729002934652</v>
      </c>
      <c r="F19" s="595">
        <f t="shared" si="2"/>
        <v>94.50096609523105</v>
      </c>
      <c r="G19" s="595">
        <f t="shared" si="2"/>
        <v>93.441752058609168</v>
      </c>
      <c r="H19" s="595">
        <f t="shared" si="2"/>
        <v>90.059000482879526</v>
      </c>
      <c r="I19" s="595">
        <f t="shared" si="2"/>
        <v>94.236390254262375</v>
      </c>
      <c r="J19" s="595">
        <f t="shared" si="2"/>
        <v>94.976941028039178</v>
      </c>
      <c r="K19" s="595">
        <f t="shared" si="2"/>
        <v>96.127749383288474</v>
      </c>
      <c r="L19" s="595">
        <f t="shared" ref="L19:M19" si="3">L54/L44*100</f>
        <v>98.38801031781685</v>
      </c>
      <c r="M19" s="595">
        <f t="shared" si="3"/>
        <v>96.671673810253225</v>
      </c>
    </row>
    <row r="20" spans="1:13" x14ac:dyDescent="0.25">
      <c r="A20" s="593" t="s">
        <v>7</v>
      </c>
      <c r="B20" s="595">
        <f t="shared" ref="B20:K20" si="4">B55/B45*100</f>
        <v>99.328859060402692</v>
      </c>
      <c r="C20" s="595">
        <f t="shared" si="4"/>
        <v>89.094520502971207</v>
      </c>
      <c r="D20" s="595">
        <f t="shared" si="4"/>
        <v>69.1128443681025</v>
      </c>
      <c r="E20" s="595">
        <f t="shared" si="4"/>
        <v>93.536961517704285</v>
      </c>
      <c r="F20" s="595">
        <f t="shared" si="4"/>
        <v>91.845318764965697</v>
      </c>
      <c r="G20" s="595">
        <f t="shared" si="4"/>
        <v>88.085720552132045</v>
      </c>
      <c r="H20" s="595">
        <f t="shared" si="4"/>
        <v>65.396475931501556</v>
      </c>
      <c r="I20" s="595">
        <f t="shared" si="4"/>
        <v>99.757500759011094</v>
      </c>
      <c r="J20" s="595">
        <f t="shared" si="4"/>
        <v>45.73837685911699</v>
      </c>
      <c r="K20" s="595">
        <f t="shared" si="4"/>
        <v>95.961339805000918</v>
      </c>
      <c r="L20" s="595">
        <f t="shared" ref="L20:M20" si="5">L55/L45*100</f>
        <v>99.670509200572937</v>
      </c>
      <c r="M20" s="595">
        <f t="shared" si="5"/>
        <v>95.556039829684508</v>
      </c>
    </row>
    <row r="38" spans="1:13" x14ac:dyDescent="0.25">
      <c r="A38" s="726" t="s">
        <v>347</v>
      </c>
      <c r="B38" s="726"/>
      <c r="C38" s="726"/>
      <c r="D38" s="726"/>
      <c r="E38" s="726"/>
      <c r="F38" s="726"/>
      <c r="G38" s="726"/>
      <c r="H38" s="726"/>
      <c r="I38" s="726"/>
      <c r="J38" s="726"/>
      <c r="K38" s="726"/>
    </row>
    <row r="39" spans="1:13" x14ac:dyDescent="0.25">
      <c r="A39" s="726" t="s">
        <v>360</v>
      </c>
      <c r="B39" s="726"/>
      <c r="C39" s="726"/>
      <c r="D39" s="726"/>
      <c r="E39" s="726"/>
      <c r="F39" s="726"/>
      <c r="G39" s="726"/>
      <c r="H39" s="726"/>
      <c r="I39" s="726"/>
      <c r="J39" s="726"/>
      <c r="K39" s="726"/>
    </row>
    <row r="40" spans="1:13" x14ac:dyDescent="0.25">
      <c r="A40" s="726" t="s">
        <v>361</v>
      </c>
      <c r="B40" s="726" t="s">
        <v>362</v>
      </c>
      <c r="C40" s="726"/>
      <c r="D40" s="726"/>
      <c r="E40" s="726"/>
      <c r="F40" s="726"/>
      <c r="G40" s="726"/>
      <c r="H40" s="726"/>
      <c r="I40" s="726"/>
      <c r="J40" s="726"/>
      <c r="K40" s="726"/>
    </row>
    <row r="41" spans="1:13" x14ac:dyDescent="0.25">
      <c r="A41" s="726"/>
      <c r="B41" s="608" t="s">
        <v>285</v>
      </c>
      <c r="C41" s="608" t="s">
        <v>286</v>
      </c>
      <c r="D41" s="608" t="s">
        <v>287</v>
      </c>
      <c r="E41" s="608" t="s">
        <v>288</v>
      </c>
      <c r="F41" s="608" t="s">
        <v>289</v>
      </c>
      <c r="G41" s="608" t="s">
        <v>290</v>
      </c>
      <c r="H41" s="608" t="s">
        <v>291</v>
      </c>
      <c r="I41" s="608" t="s">
        <v>292</v>
      </c>
      <c r="J41" s="608" t="s">
        <v>293</v>
      </c>
      <c r="K41" s="608" t="s">
        <v>294</v>
      </c>
      <c r="L41" s="608" t="s">
        <v>295</v>
      </c>
      <c r="M41" s="608" t="s">
        <v>2669</v>
      </c>
    </row>
    <row r="42" spans="1:13" x14ac:dyDescent="0.25">
      <c r="A42" s="726"/>
      <c r="B42" s="608" t="s">
        <v>349</v>
      </c>
      <c r="C42" s="608" t="s">
        <v>349</v>
      </c>
      <c r="D42" s="608" t="s">
        <v>349</v>
      </c>
      <c r="E42" s="608" t="s">
        <v>349</v>
      </c>
      <c r="F42" s="608" t="s">
        <v>349</v>
      </c>
      <c r="G42" s="608" t="s">
        <v>349</v>
      </c>
      <c r="H42" s="608" t="s">
        <v>349</v>
      </c>
      <c r="I42" s="608" t="s">
        <v>349</v>
      </c>
      <c r="J42" s="608" t="s">
        <v>349</v>
      </c>
      <c r="K42" s="608" t="s">
        <v>349</v>
      </c>
      <c r="L42" s="608" t="s">
        <v>349</v>
      </c>
      <c r="M42" s="608" t="s">
        <v>349</v>
      </c>
    </row>
    <row r="43" spans="1:13" x14ac:dyDescent="0.25">
      <c r="A43" s="351" t="s">
        <v>5</v>
      </c>
      <c r="B43" s="609">
        <v>59059599</v>
      </c>
      <c r="C43" s="609">
        <v>61841033</v>
      </c>
      <c r="D43" s="609">
        <v>63030377</v>
      </c>
      <c r="E43" s="609">
        <v>66406024</v>
      </c>
      <c r="F43" s="609">
        <v>70398423</v>
      </c>
      <c r="G43" s="609">
        <v>71028134</v>
      </c>
      <c r="H43" s="609">
        <v>71432966</v>
      </c>
      <c r="I43" s="609">
        <v>73644898</v>
      </c>
      <c r="J43" s="609">
        <v>73274337</v>
      </c>
      <c r="K43" s="609">
        <v>75898382</v>
      </c>
      <c r="L43" s="609">
        <v>77955937</v>
      </c>
      <c r="M43" s="609">
        <v>81290999</v>
      </c>
    </row>
    <row r="44" spans="1:13" x14ac:dyDescent="0.25">
      <c r="A44" s="351" t="s">
        <v>6</v>
      </c>
      <c r="B44" s="609">
        <v>9919970</v>
      </c>
      <c r="C44" s="609">
        <v>10758984</v>
      </c>
      <c r="D44" s="609">
        <v>9476030</v>
      </c>
      <c r="E44" s="609">
        <v>9004806</v>
      </c>
      <c r="F44" s="609">
        <v>10176533</v>
      </c>
      <c r="G44" s="609">
        <v>9948343</v>
      </c>
      <c r="H44" s="609">
        <v>9194840</v>
      </c>
      <c r="I44" s="609">
        <v>9530156</v>
      </c>
      <c r="J44" s="609">
        <v>9568293</v>
      </c>
      <c r="K44" s="609">
        <v>9373102</v>
      </c>
      <c r="L44" s="609">
        <v>9456264</v>
      </c>
      <c r="M44" s="609">
        <v>9724107</v>
      </c>
    </row>
    <row r="45" spans="1:13" x14ac:dyDescent="0.25">
      <c r="A45" s="351" t="s">
        <v>7</v>
      </c>
      <c r="B45" s="609">
        <v>326608</v>
      </c>
      <c r="C45" s="609">
        <v>304590</v>
      </c>
      <c r="D45" s="609">
        <v>271294</v>
      </c>
      <c r="E45" s="609">
        <v>279791</v>
      </c>
      <c r="F45" s="609">
        <v>284818</v>
      </c>
      <c r="G45" s="609">
        <v>282686</v>
      </c>
      <c r="H45" s="609">
        <v>274342</v>
      </c>
      <c r="I45" s="609">
        <v>260207</v>
      </c>
      <c r="J45" s="609">
        <v>213475</v>
      </c>
      <c r="K45" s="609">
        <v>212001</v>
      </c>
      <c r="L45" s="609">
        <v>218519</v>
      </c>
      <c r="M45" s="609">
        <v>238616</v>
      </c>
    </row>
    <row r="46" spans="1:13" x14ac:dyDescent="0.25">
      <c r="A46" s="726" t="s">
        <v>353</v>
      </c>
      <c r="B46" s="726"/>
      <c r="C46" s="726"/>
      <c r="D46" s="726"/>
      <c r="E46" s="726"/>
      <c r="F46" s="726"/>
      <c r="G46" s="726"/>
      <c r="H46" s="726"/>
      <c r="I46" s="726"/>
      <c r="J46" s="726"/>
      <c r="K46" s="726"/>
    </row>
    <row r="47" spans="1:13" x14ac:dyDescent="0.25">
      <c r="A47" s="351"/>
      <c r="B47" s="351"/>
      <c r="C47" s="351"/>
      <c r="D47" s="351"/>
      <c r="E47" s="351"/>
      <c r="F47" s="351"/>
      <c r="G47" s="351"/>
      <c r="H47" s="351"/>
      <c r="I47" s="351"/>
      <c r="J47" s="351"/>
      <c r="K47" s="351"/>
    </row>
    <row r="48" spans="1:13" x14ac:dyDescent="0.25">
      <c r="A48" s="726" t="s">
        <v>347</v>
      </c>
      <c r="B48" s="726"/>
      <c r="C48" s="726"/>
      <c r="D48" s="726"/>
      <c r="E48" s="726"/>
      <c r="F48" s="726"/>
      <c r="G48" s="726"/>
      <c r="H48" s="726"/>
      <c r="I48" s="726"/>
      <c r="J48" s="726"/>
      <c r="K48" s="726"/>
    </row>
    <row r="49" spans="1:13" x14ac:dyDescent="0.25">
      <c r="A49" s="726" t="s">
        <v>363</v>
      </c>
      <c r="B49" s="726"/>
      <c r="C49" s="726"/>
      <c r="D49" s="726"/>
      <c r="E49" s="726"/>
      <c r="F49" s="726"/>
      <c r="G49" s="726"/>
      <c r="H49" s="726"/>
      <c r="I49" s="726"/>
      <c r="J49" s="726"/>
      <c r="K49" s="726"/>
    </row>
    <row r="50" spans="1:13" x14ac:dyDescent="0.25">
      <c r="A50" s="726" t="s">
        <v>361</v>
      </c>
      <c r="B50" s="726" t="s">
        <v>362</v>
      </c>
      <c r="C50" s="726"/>
      <c r="D50" s="726"/>
      <c r="E50" s="726"/>
      <c r="F50" s="726"/>
      <c r="G50" s="726"/>
      <c r="H50" s="726"/>
      <c r="I50" s="726"/>
      <c r="J50" s="726"/>
      <c r="K50" s="726"/>
    </row>
    <row r="51" spans="1:13" x14ac:dyDescent="0.25">
      <c r="A51" s="726"/>
      <c r="B51" s="608" t="s">
        <v>285</v>
      </c>
      <c r="C51" s="608" t="s">
        <v>286</v>
      </c>
      <c r="D51" s="608" t="s">
        <v>287</v>
      </c>
      <c r="E51" s="608" t="s">
        <v>288</v>
      </c>
      <c r="F51" s="608" t="s">
        <v>289</v>
      </c>
      <c r="G51" s="608" t="s">
        <v>290</v>
      </c>
      <c r="H51" s="608" t="s">
        <v>291</v>
      </c>
      <c r="I51" s="608" t="s">
        <v>292</v>
      </c>
      <c r="J51" s="608" t="s">
        <v>293</v>
      </c>
      <c r="K51" s="608" t="s">
        <v>294</v>
      </c>
      <c r="L51" s="608" t="s">
        <v>295</v>
      </c>
      <c r="M51" s="608" t="s">
        <v>2669</v>
      </c>
    </row>
    <row r="52" spans="1:13" x14ac:dyDescent="0.25">
      <c r="A52" s="726"/>
      <c r="B52" s="608" t="s">
        <v>349</v>
      </c>
      <c r="C52" s="608" t="s">
        <v>349</v>
      </c>
      <c r="D52" s="608" t="s">
        <v>349</v>
      </c>
      <c r="E52" s="608" t="s">
        <v>349</v>
      </c>
      <c r="F52" s="608" t="s">
        <v>349</v>
      </c>
      <c r="G52" s="608" t="s">
        <v>349</v>
      </c>
      <c r="H52" s="608" t="s">
        <v>349</v>
      </c>
      <c r="I52" s="608" t="s">
        <v>349</v>
      </c>
      <c r="J52" s="608" t="s">
        <v>349</v>
      </c>
      <c r="K52" s="608" t="s">
        <v>349</v>
      </c>
      <c r="L52" s="608" t="s">
        <v>349</v>
      </c>
      <c r="M52" s="608" t="s">
        <v>349</v>
      </c>
    </row>
    <row r="53" spans="1:13" x14ac:dyDescent="0.25">
      <c r="A53" s="351" t="s">
        <v>5</v>
      </c>
      <c r="B53" s="609">
        <v>58332399</v>
      </c>
      <c r="C53" s="609">
        <v>60967619</v>
      </c>
      <c r="D53" s="609">
        <v>61269247</v>
      </c>
      <c r="E53" s="609">
        <v>65396271</v>
      </c>
      <c r="F53" s="609">
        <v>69644674</v>
      </c>
      <c r="G53" s="609">
        <v>70139293</v>
      </c>
      <c r="H53" s="609">
        <v>69627596</v>
      </c>
      <c r="I53" s="609">
        <v>72914819</v>
      </c>
      <c r="J53" s="609">
        <v>72610755</v>
      </c>
      <c r="K53" s="609">
        <v>75327342</v>
      </c>
      <c r="L53" s="609">
        <v>77720875</v>
      </c>
      <c r="M53" s="609">
        <v>80482144</v>
      </c>
    </row>
    <row r="54" spans="1:13" x14ac:dyDescent="0.25">
      <c r="A54" s="351" t="s">
        <v>6</v>
      </c>
      <c r="B54" s="609">
        <v>9447421</v>
      </c>
      <c r="C54" s="609">
        <v>10270291</v>
      </c>
      <c r="D54" s="609">
        <v>8159183</v>
      </c>
      <c r="E54" s="609">
        <v>8396597</v>
      </c>
      <c r="F54" s="609">
        <v>9616922</v>
      </c>
      <c r="G54" s="609">
        <v>9295906</v>
      </c>
      <c r="H54" s="609">
        <v>8280781</v>
      </c>
      <c r="I54" s="609">
        <v>8980875</v>
      </c>
      <c r="J54" s="609">
        <v>9087672</v>
      </c>
      <c r="K54" s="609">
        <v>9010152</v>
      </c>
      <c r="L54" s="609">
        <v>9303830</v>
      </c>
      <c r="M54" s="609">
        <v>9400457</v>
      </c>
    </row>
    <row r="55" spans="1:13" x14ac:dyDescent="0.25">
      <c r="A55" s="351" t="s">
        <v>7</v>
      </c>
      <c r="B55" s="609">
        <v>324416</v>
      </c>
      <c r="C55" s="609">
        <v>271373</v>
      </c>
      <c r="D55" s="609">
        <v>187499</v>
      </c>
      <c r="E55" s="609">
        <v>261708</v>
      </c>
      <c r="F55" s="609">
        <v>261592</v>
      </c>
      <c r="G55" s="609">
        <v>249006</v>
      </c>
      <c r="H55" s="609">
        <v>179410</v>
      </c>
      <c r="I55" s="609">
        <v>259576</v>
      </c>
      <c r="J55" s="609">
        <v>97640</v>
      </c>
      <c r="K55" s="609">
        <v>203439</v>
      </c>
      <c r="L55" s="609">
        <v>217799</v>
      </c>
      <c r="M55" s="609">
        <v>228012</v>
      </c>
    </row>
    <row r="56" spans="1:13" x14ac:dyDescent="0.25">
      <c r="A56" s="726" t="s">
        <v>353</v>
      </c>
      <c r="B56" s="726"/>
      <c r="C56" s="726"/>
      <c r="D56" s="726"/>
      <c r="E56" s="726"/>
      <c r="F56" s="726"/>
      <c r="G56" s="726"/>
      <c r="H56" s="726"/>
      <c r="I56" s="726"/>
      <c r="J56" s="726"/>
      <c r="K56" s="726"/>
    </row>
    <row r="57" spans="1:13" x14ac:dyDescent="0.25">
      <c r="A57" s="351"/>
      <c r="B57" s="351"/>
      <c r="C57" s="351"/>
      <c r="D57" s="351"/>
      <c r="E57" s="351"/>
      <c r="F57" s="351"/>
      <c r="G57" s="351"/>
      <c r="H57" s="351"/>
      <c r="I57" s="351"/>
      <c r="J57" s="351"/>
      <c r="K57" s="351"/>
    </row>
  </sheetData>
  <mergeCells count="10">
    <mergeCell ref="A49:K49"/>
    <mergeCell ref="A50:A52"/>
    <mergeCell ref="B50:K50"/>
    <mergeCell ref="A56:K56"/>
    <mergeCell ref="A38:K38"/>
    <mergeCell ref="A39:K39"/>
    <mergeCell ref="A40:A42"/>
    <mergeCell ref="B40:K40"/>
    <mergeCell ref="A46:K46"/>
    <mergeCell ref="A48:K48"/>
  </mergeCells>
  <phoneticPr fontId="1" type="noConversion"/>
  <pageMargins left="0.7" right="0.7" top="0.75" bottom="0.75" header="0.3" footer="0.3"/>
  <ignoredErrors>
    <ignoredError sqref="B41:K41 B51:K51 L41:M41 L51:M51" numberStoredAsText="1"/>
  </ignoredErrors>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DC5F8-22A2-4345-A7ED-0AAF571DD6B5}">
  <sheetPr>
    <tabColor theme="9" tint="-0.249977111117893"/>
  </sheetPr>
  <dimension ref="A1:AD107"/>
  <sheetViews>
    <sheetView showGridLines="0" zoomScale="90" zoomScaleNormal="90" workbookViewId="0">
      <selection activeCell="A2" sqref="A2"/>
    </sheetView>
  </sheetViews>
  <sheetFormatPr defaultRowHeight="15" x14ac:dyDescent="0.25"/>
  <cols>
    <col min="1" max="1" width="19.7109375" style="593" customWidth="1"/>
    <col min="2" max="4" width="9.85546875" style="593" bestFit="1" customWidth="1"/>
    <col min="5" max="5" width="10.5703125" style="593" bestFit="1" customWidth="1"/>
    <col min="6" max="13" width="9.85546875" style="593" bestFit="1" customWidth="1"/>
    <col min="14" max="16" width="9.140625" style="593"/>
    <col min="17" max="17" width="10.5703125" style="593" bestFit="1" customWidth="1"/>
    <col min="18" max="20" width="9.85546875" style="593" bestFit="1" customWidth="1"/>
    <col min="21" max="21" width="13.28515625" style="593" bestFit="1" customWidth="1"/>
    <col min="22" max="23" width="9.85546875" style="593" bestFit="1" customWidth="1"/>
    <col min="24" max="24" width="13.28515625" style="593" bestFit="1" customWidth="1"/>
    <col min="25" max="25" width="10.5703125" style="593" bestFit="1" customWidth="1"/>
    <col min="26" max="30" width="9.85546875" style="593" bestFit="1" customWidth="1"/>
    <col min="31" max="16384" width="9.140625" style="593"/>
  </cols>
  <sheetData>
    <row r="1" spans="1:1" x14ac:dyDescent="0.25">
      <c r="A1" s="593" t="s">
        <v>364</v>
      </c>
    </row>
    <row r="3" spans="1:1" x14ac:dyDescent="0.25">
      <c r="A3" s="593" t="s">
        <v>48</v>
      </c>
    </row>
    <row r="4" spans="1:1" x14ac:dyDescent="0.25">
      <c r="A4" s="593" t="s">
        <v>365</v>
      </c>
    </row>
    <row r="5" spans="1:1" x14ac:dyDescent="0.25">
      <c r="A5" s="593" t="s">
        <v>366</v>
      </c>
    </row>
    <row r="6" spans="1:1" x14ac:dyDescent="0.25">
      <c r="A6" s="593" t="s">
        <v>329</v>
      </c>
    </row>
    <row r="7" spans="1:1" x14ac:dyDescent="0.25">
      <c r="A7" s="593" t="s">
        <v>367</v>
      </c>
    </row>
    <row r="8" spans="1:1" x14ac:dyDescent="0.25">
      <c r="A8" s="593" t="s">
        <v>331</v>
      </c>
    </row>
    <row r="9" spans="1:1" x14ac:dyDescent="0.25">
      <c r="A9" s="593" t="s">
        <v>332</v>
      </c>
    </row>
    <row r="10" spans="1:1" x14ac:dyDescent="0.25">
      <c r="A10" s="593" t="s">
        <v>333</v>
      </c>
    </row>
    <row r="11" spans="1:1" x14ac:dyDescent="0.25">
      <c r="A11" s="593" t="s">
        <v>384</v>
      </c>
    </row>
    <row r="13" spans="1:1" x14ac:dyDescent="0.25">
      <c r="A13" s="593" t="s">
        <v>335</v>
      </c>
    </row>
    <row r="14" spans="1:1" x14ac:dyDescent="0.25">
      <c r="A14" s="593" t="s">
        <v>356</v>
      </c>
    </row>
    <row r="15" spans="1:1" x14ac:dyDescent="0.25">
      <c r="A15" s="593" t="s">
        <v>337</v>
      </c>
    </row>
    <row r="16" spans="1:1" x14ac:dyDescent="0.25">
      <c r="A16" s="593" t="s">
        <v>338</v>
      </c>
    </row>
    <row r="18" spans="1:6" x14ac:dyDescent="0.25">
      <c r="A18" s="593" t="s">
        <v>339</v>
      </c>
    </row>
    <row r="19" spans="1:6" x14ac:dyDescent="0.25">
      <c r="A19" s="593" t="s">
        <v>340</v>
      </c>
    </row>
    <row r="20" spans="1:6" x14ac:dyDescent="0.25">
      <c r="A20" s="351" t="s">
        <v>140</v>
      </c>
    </row>
    <row r="22" spans="1:6" x14ac:dyDescent="0.25">
      <c r="A22" s="488"/>
      <c r="B22" s="488">
        <v>2021</v>
      </c>
      <c r="C22" s="488"/>
      <c r="D22" s="488"/>
      <c r="E22" s="488" t="s">
        <v>2674</v>
      </c>
      <c r="F22" s="594"/>
    </row>
    <row r="23" spans="1:6" x14ac:dyDescent="0.25">
      <c r="A23" s="594" t="str">
        <f>T39</f>
        <v>BR</v>
      </c>
      <c r="B23" s="612">
        <f>U39</f>
        <v>99.704212770567636</v>
      </c>
      <c r="C23" s="594"/>
      <c r="D23" s="594" t="str">
        <f>W39</f>
        <v>BR</v>
      </c>
      <c r="E23" s="612">
        <f>X39</f>
        <v>98.835709642684463</v>
      </c>
      <c r="F23" s="594"/>
    </row>
    <row r="24" spans="1:6" x14ac:dyDescent="0.25">
      <c r="A24" s="594" t="str">
        <f t="shared" ref="A24:B24" si="0">T40</f>
        <v>NE</v>
      </c>
      <c r="B24" s="612">
        <f t="shared" si="0"/>
        <v>99.780522797642021</v>
      </c>
      <c r="C24" s="594"/>
      <c r="D24" s="594" t="str">
        <f t="shared" ref="D24:E24" si="1">W40</f>
        <v>NE</v>
      </c>
      <c r="E24" s="612">
        <f t="shared" si="1"/>
        <v>98.541679399504616</v>
      </c>
      <c r="F24" s="594"/>
    </row>
    <row r="25" spans="1:6" x14ac:dyDescent="0.25">
      <c r="A25" s="594" t="str">
        <f t="shared" ref="A25:B25" si="2">T41</f>
        <v>SE</v>
      </c>
      <c r="B25" s="612">
        <f t="shared" si="2"/>
        <v>98.390248919975306</v>
      </c>
      <c r="C25" s="594">
        <f>V41</f>
        <v>23</v>
      </c>
      <c r="D25" s="594" t="str">
        <f t="shared" ref="D25:E25" si="3">W41</f>
        <v>SE</v>
      </c>
      <c r="E25" s="612">
        <f t="shared" si="3"/>
        <v>96.507677176930059</v>
      </c>
      <c r="F25" s="594">
        <f>Y41</f>
        <v>21</v>
      </c>
    </row>
    <row r="26" spans="1:6" x14ac:dyDescent="0.25">
      <c r="A26" s="594" t="str">
        <f t="shared" ref="A26:C26" si="4">T42</f>
        <v>PI</v>
      </c>
      <c r="B26" s="612">
        <f t="shared" si="4"/>
        <v>99.993440300171869</v>
      </c>
      <c r="C26" s="594">
        <f t="shared" si="4"/>
        <v>6</v>
      </c>
      <c r="D26" s="594" t="str">
        <f t="shared" ref="D26:F26" si="5">W42</f>
        <v>CE</v>
      </c>
      <c r="E26" s="612">
        <f t="shared" si="5"/>
        <v>99.677653291365701</v>
      </c>
      <c r="F26" s="594">
        <f t="shared" si="5"/>
        <v>6</v>
      </c>
    </row>
    <row r="27" spans="1:6" x14ac:dyDescent="0.25">
      <c r="A27" s="594" t="str">
        <f t="shared" ref="A27:C27" si="6">T43</f>
        <v>CE</v>
      </c>
      <c r="B27" s="612">
        <f t="shared" si="6"/>
        <v>99.998369684832909</v>
      </c>
      <c r="C27" s="594">
        <f t="shared" si="6"/>
        <v>5</v>
      </c>
      <c r="D27" s="594" t="str">
        <f t="shared" ref="D27:F27" si="7">W43</f>
        <v>GO</v>
      </c>
      <c r="E27" s="612">
        <f t="shared" si="7"/>
        <v>99.72938046241643</v>
      </c>
      <c r="F27" s="594">
        <f t="shared" si="7"/>
        <v>5</v>
      </c>
    </row>
    <row r="28" spans="1:6" x14ac:dyDescent="0.25">
      <c r="A28" s="594" t="str">
        <f t="shared" ref="A28:C28" si="8">T44</f>
        <v>DF</v>
      </c>
      <c r="B28" s="612">
        <f t="shared" si="8"/>
        <v>100</v>
      </c>
      <c r="C28" s="594">
        <f t="shared" si="8"/>
        <v>1</v>
      </c>
      <c r="D28" s="594" t="str">
        <f t="shared" ref="D28:F28" si="9">W44</f>
        <v>RJ</v>
      </c>
      <c r="E28" s="612">
        <f t="shared" si="9"/>
        <v>99.804794825575016</v>
      </c>
      <c r="F28" s="594">
        <f t="shared" si="9"/>
        <v>4</v>
      </c>
    </row>
    <row r="29" spans="1:6" x14ac:dyDescent="0.25">
      <c r="A29" s="594" t="str">
        <f t="shared" ref="A29:C29" si="10">T45</f>
        <v>TO</v>
      </c>
      <c r="B29" s="612">
        <f t="shared" si="10"/>
        <v>100</v>
      </c>
      <c r="C29" s="594">
        <f t="shared" si="10"/>
        <v>1</v>
      </c>
      <c r="D29" s="594" t="str">
        <f t="shared" ref="D29:F29" si="11">W45</f>
        <v>PA</v>
      </c>
      <c r="E29" s="612">
        <f t="shared" si="11"/>
        <v>99.85908036231757</v>
      </c>
      <c r="F29" s="594">
        <f t="shared" si="11"/>
        <v>3</v>
      </c>
    </row>
    <row r="30" spans="1:6" x14ac:dyDescent="0.25">
      <c r="A30" s="594" t="str">
        <f t="shared" ref="A30:C30" si="12">T46</f>
        <v>RR</v>
      </c>
      <c r="B30" s="612">
        <f t="shared" si="12"/>
        <v>100</v>
      </c>
      <c r="C30" s="594">
        <f t="shared" si="12"/>
        <v>1</v>
      </c>
      <c r="D30" s="594" t="str">
        <f t="shared" ref="D30:F30" si="13">W46</f>
        <v>ES</v>
      </c>
      <c r="E30" s="612">
        <f t="shared" si="13"/>
        <v>99.949105504728948</v>
      </c>
      <c r="F30" s="594">
        <f t="shared" si="13"/>
        <v>2</v>
      </c>
    </row>
    <row r="31" spans="1:6" x14ac:dyDescent="0.25">
      <c r="A31" s="594" t="str">
        <f t="shared" ref="A31:C31" si="14">T47</f>
        <v>RO</v>
      </c>
      <c r="B31" s="612">
        <f t="shared" si="14"/>
        <v>100</v>
      </c>
      <c r="C31" s="594">
        <f t="shared" si="14"/>
        <v>1</v>
      </c>
      <c r="D31" s="594" t="str">
        <f t="shared" ref="D31:F31" si="15">W47</f>
        <v>MG</v>
      </c>
      <c r="E31" s="612">
        <f t="shared" si="15"/>
        <v>99.950189146124913</v>
      </c>
      <c r="F31" s="594">
        <f t="shared" si="15"/>
        <v>1</v>
      </c>
    </row>
    <row r="37" spans="1:25" x14ac:dyDescent="0.25">
      <c r="O37" s="593" t="s">
        <v>64</v>
      </c>
      <c r="P37" s="593" t="s">
        <v>299</v>
      </c>
      <c r="Q37" s="593" t="s">
        <v>64</v>
      </c>
      <c r="V37" s="594" t="s">
        <v>64</v>
      </c>
      <c r="X37" s="594" t="s">
        <v>299</v>
      </c>
      <c r="Y37" s="594" t="s">
        <v>64</v>
      </c>
    </row>
    <row r="38" spans="1:25" x14ac:dyDescent="0.25">
      <c r="A38" s="351"/>
      <c r="B38" s="608" t="s">
        <v>285</v>
      </c>
      <c r="C38" s="608" t="s">
        <v>286</v>
      </c>
      <c r="D38" s="608" t="s">
        <v>287</v>
      </c>
      <c r="E38" s="608" t="s">
        <v>288</v>
      </c>
      <c r="F38" s="608" t="s">
        <v>289</v>
      </c>
      <c r="G38" s="608" t="s">
        <v>290</v>
      </c>
      <c r="H38" s="608" t="s">
        <v>291</v>
      </c>
      <c r="I38" s="608" t="s">
        <v>292</v>
      </c>
      <c r="J38" s="608" t="s">
        <v>293</v>
      </c>
      <c r="K38" s="608" t="s">
        <v>294</v>
      </c>
      <c r="L38" s="608" t="s">
        <v>295</v>
      </c>
      <c r="M38" s="608" t="s">
        <v>2669</v>
      </c>
      <c r="N38" s="608"/>
      <c r="O38" s="594">
        <v>2021</v>
      </c>
      <c r="P38" s="594" t="s">
        <v>2675</v>
      </c>
      <c r="Q38" s="594" t="s">
        <v>2675</v>
      </c>
      <c r="U38" s="488">
        <v>2021</v>
      </c>
      <c r="V38" s="594">
        <v>2021</v>
      </c>
      <c r="W38" s="594"/>
      <c r="X38" s="594" t="s">
        <v>2675</v>
      </c>
      <c r="Y38" s="594" t="s">
        <v>2675</v>
      </c>
    </row>
    <row r="39" spans="1:25" x14ac:dyDescent="0.25">
      <c r="A39" s="351" t="s">
        <v>5</v>
      </c>
      <c r="B39" s="493">
        <f t="shared" ref="B39:K40" si="16">S78/B78*100</f>
        <v>98.467329808177112</v>
      </c>
      <c r="C39" s="493">
        <f t="shared" si="16"/>
        <v>99.801915152628069</v>
      </c>
      <c r="D39" s="493">
        <f t="shared" si="16"/>
        <v>98.655656499318539</v>
      </c>
      <c r="E39" s="493">
        <f t="shared" si="16"/>
        <v>97.843403653881566</v>
      </c>
      <c r="F39" s="493">
        <f t="shared" si="16"/>
        <v>98.194340928609478</v>
      </c>
      <c r="G39" s="493">
        <f t="shared" si="16"/>
        <v>98.735414820864648</v>
      </c>
      <c r="H39" s="493">
        <f t="shared" si="16"/>
        <v>98.778246776672333</v>
      </c>
      <c r="I39" s="493">
        <f t="shared" si="16"/>
        <v>98.86526735951054</v>
      </c>
      <c r="J39" s="493">
        <f t="shared" si="16"/>
        <v>99.554995634295949</v>
      </c>
      <c r="K39" s="493">
        <f t="shared" si="16"/>
        <v>99.457796563101581</v>
      </c>
      <c r="L39" s="493">
        <f t="shared" ref="L39:M39" si="17">AC78/L78*100</f>
        <v>99.578273906144489</v>
      </c>
      <c r="M39" s="493">
        <f t="shared" si="17"/>
        <v>99.704212770567636</v>
      </c>
      <c r="N39" s="493"/>
      <c r="O39" s="594"/>
      <c r="P39" s="612">
        <f>AVERAGE(B39:M39)</f>
        <v>98.969737822814338</v>
      </c>
      <c r="Q39" s="594"/>
      <c r="T39" s="594" t="s">
        <v>66</v>
      </c>
      <c r="U39" s="612">
        <f>M39</f>
        <v>99.704212770567636</v>
      </c>
      <c r="V39" s="594"/>
      <c r="W39" s="594" t="s">
        <v>66</v>
      </c>
      <c r="X39" s="612">
        <v>98.835709642684463</v>
      </c>
      <c r="Y39" s="594"/>
    </row>
    <row r="40" spans="1:25" x14ac:dyDescent="0.25">
      <c r="A40" s="351" t="s">
        <v>6</v>
      </c>
      <c r="B40" s="493">
        <f t="shared" si="16"/>
        <v>99.809545724353271</v>
      </c>
      <c r="C40" s="493">
        <f t="shared" si="16"/>
        <v>99.99535302194154</v>
      </c>
      <c r="D40" s="493">
        <f t="shared" si="16"/>
        <v>99.009107032542204</v>
      </c>
      <c r="E40" s="493">
        <f t="shared" si="16"/>
        <v>96.35964525374041</v>
      </c>
      <c r="F40" s="493">
        <f t="shared" si="16"/>
        <v>97.377906359143694</v>
      </c>
      <c r="G40" s="493">
        <f t="shared" si="16"/>
        <v>98.030866209154226</v>
      </c>
      <c r="H40" s="493">
        <f t="shared" si="16"/>
        <v>98.28719384876797</v>
      </c>
      <c r="I40" s="493">
        <f t="shared" si="16"/>
        <v>97.519918306577253</v>
      </c>
      <c r="J40" s="493">
        <f t="shared" si="16"/>
        <v>99.380091199190375</v>
      </c>
      <c r="K40" s="493">
        <f t="shared" si="16"/>
        <v>99.643900346973481</v>
      </c>
      <c r="L40" s="493">
        <f t="shared" ref="L40:M40" si="18">AC79/L79*100</f>
        <v>99.702063065995389</v>
      </c>
      <c r="M40" s="493">
        <f t="shared" si="18"/>
        <v>99.780522797642021</v>
      </c>
      <c r="N40" s="493"/>
      <c r="O40" s="594"/>
      <c r="P40" s="612">
        <f t="shared" ref="P40:P67" si="19">AVERAGE(B40:M40)</f>
        <v>98.741342763835164</v>
      </c>
      <c r="Q40" s="594"/>
      <c r="T40" s="594" t="s">
        <v>69</v>
      </c>
      <c r="U40" s="612">
        <f>M40</f>
        <v>99.780522797642021</v>
      </c>
      <c r="V40" s="594"/>
      <c r="W40" s="594" t="s">
        <v>69</v>
      </c>
      <c r="X40" s="612">
        <v>98.541679399504616</v>
      </c>
      <c r="Y40" s="594"/>
    </row>
    <row r="41" spans="1:25" x14ac:dyDescent="0.25">
      <c r="A41" s="351" t="s">
        <v>7</v>
      </c>
      <c r="B41" s="493">
        <f t="shared" ref="B41:K41" si="20">S94/B94*100</f>
        <v>100</v>
      </c>
      <c r="C41" s="493">
        <f t="shared" si="20"/>
        <v>100</v>
      </c>
      <c r="D41" s="493">
        <f t="shared" si="20"/>
        <v>96.974241030358783</v>
      </c>
      <c r="E41" s="493">
        <f t="shared" si="20"/>
        <v>93.791053227633071</v>
      </c>
      <c r="F41" s="493">
        <f t="shared" si="20"/>
        <v>98.316032295271043</v>
      </c>
      <c r="G41" s="493">
        <f t="shared" si="20"/>
        <v>96.684821703833109</v>
      </c>
      <c r="H41" s="493">
        <f t="shared" si="20"/>
        <v>95.534495221267363</v>
      </c>
      <c r="I41" s="493">
        <f t="shared" si="20"/>
        <v>94.666834139295361</v>
      </c>
      <c r="J41" s="493">
        <f t="shared" si="20"/>
        <v>93.948420236774524</v>
      </c>
      <c r="K41" s="493">
        <f t="shared" si="20"/>
        <v>95.183257845877094</v>
      </c>
      <c r="L41" s="493">
        <f t="shared" ref="L41:M41" si="21">AC94/L94*100</f>
        <v>97.256568778979911</v>
      </c>
      <c r="M41" s="493">
        <f t="shared" si="21"/>
        <v>98.390248919975306</v>
      </c>
      <c r="N41" s="493"/>
      <c r="O41" s="594">
        <f>RANK(M41,M$41:M$67)</f>
        <v>23</v>
      </c>
      <c r="P41" s="612">
        <f t="shared" si="19"/>
        <v>96.728831116605463</v>
      </c>
      <c r="Q41" s="594">
        <f t="shared" ref="Q41:Q67" si="22">RANK(P41,P$41:P$67)</f>
        <v>21</v>
      </c>
      <c r="R41" s="593" t="s">
        <v>72</v>
      </c>
      <c r="T41" s="594" t="s">
        <v>72</v>
      </c>
      <c r="U41" s="612">
        <f>M41</f>
        <v>98.390248919975306</v>
      </c>
      <c r="V41" s="594">
        <v>23</v>
      </c>
      <c r="W41" s="594" t="s">
        <v>72</v>
      </c>
      <c r="X41" s="612">
        <v>96.507677176930059</v>
      </c>
      <c r="Y41" s="594">
        <v>21</v>
      </c>
    </row>
    <row r="42" spans="1:25" x14ac:dyDescent="0.25">
      <c r="A42" s="352" t="s">
        <v>8</v>
      </c>
      <c r="B42" s="493">
        <f t="shared" ref="B42:B55" si="23">S80/B80*100</f>
        <v>99.526411101615594</v>
      </c>
      <c r="C42" s="493">
        <f t="shared" ref="C42:C55" si="24">T80/C80*100</f>
        <v>99.5875924540846</v>
      </c>
      <c r="D42" s="493">
        <f t="shared" ref="D42:D55" si="25">U80/D80*100</f>
        <v>99.114296746790231</v>
      </c>
      <c r="E42" s="493">
        <f t="shared" ref="E42:E55" si="26">V80/E80*100</f>
        <v>93.401554872536607</v>
      </c>
      <c r="F42" s="493">
        <f t="shared" ref="F42:F55" si="27">W80/F80*100</f>
        <v>99.65350273199769</v>
      </c>
      <c r="G42" s="493">
        <f t="shared" ref="G42:G55" si="28">X80/G80*100</f>
        <v>98.886622786687681</v>
      </c>
      <c r="H42" s="493">
        <f t="shared" ref="H42:H55" si="29">Y80/H80*100</f>
        <v>92.530287966637047</v>
      </c>
      <c r="I42" s="493">
        <f t="shared" ref="I42:I55" si="30">Z80/I80*100</f>
        <v>98.133949375659697</v>
      </c>
      <c r="J42" s="493">
        <f t="shared" ref="J42:J55" si="31">AA80/J80*100</f>
        <v>99.815324575769196</v>
      </c>
      <c r="K42" s="493">
        <f t="shared" ref="K42:K55" si="32">AB80/K80*100</f>
        <v>99.391792780222531</v>
      </c>
      <c r="L42" s="493">
        <f t="shared" ref="L42:M42" si="33">AC80/L80*100</f>
        <v>90.800899911965132</v>
      </c>
      <c r="M42" s="613">
        <f t="shared" si="33"/>
        <v>100</v>
      </c>
      <c r="N42" s="613"/>
      <c r="O42" s="614">
        <f t="shared" ref="O42:O67" si="34">RANK(M42,M$41:M$67)</f>
        <v>1</v>
      </c>
      <c r="P42" s="612">
        <f t="shared" si="19"/>
        <v>97.570186275330499</v>
      </c>
      <c r="Q42" s="594">
        <f t="shared" si="22"/>
        <v>18</v>
      </c>
      <c r="R42" s="593" t="s">
        <v>342</v>
      </c>
      <c r="T42" s="594" t="s">
        <v>368</v>
      </c>
      <c r="U42" s="612">
        <f>M50</f>
        <v>99.993440300171869</v>
      </c>
      <c r="V42" s="594">
        <v>6</v>
      </c>
      <c r="W42" s="594" t="str">
        <f t="shared" ref="W42:W46" si="35">_xlfn.XLOOKUP(Y42,$Q$41:$Q$67,$R$41:$R$67)</f>
        <v>CE</v>
      </c>
      <c r="X42" s="612">
        <f t="shared" ref="X42:X46" si="36">LARGE($P$41:$P$67,Y42)</f>
        <v>99.677653291365701</v>
      </c>
      <c r="Y42" s="594">
        <v>6</v>
      </c>
    </row>
    <row r="43" spans="1:25" x14ac:dyDescent="0.25">
      <c r="A43" s="351" t="s">
        <v>9</v>
      </c>
      <c r="B43" s="493">
        <f t="shared" si="23"/>
        <v>77.357952520139733</v>
      </c>
      <c r="C43" s="493">
        <f t="shared" si="24"/>
        <v>99.820756407958413</v>
      </c>
      <c r="D43" s="493">
        <f t="shared" si="25"/>
        <v>91.530473272046308</v>
      </c>
      <c r="E43" s="493">
        <f t="shared" si="26"/>
        <v>97.240986408399124</v>
      </c>
      <c r="F43" s="493">
        <f t="shared" si="27"/>
        <v>98.896349463610406</v>
      </c>
      <c r="G43" s="493">
        <f t="shared" si="28"/>
        <v>93.878318417688206</v>
      </c>
      <c r="H43" s="493">
        <f t="shared" si="29"/>
        <v>96.562549050384547</v>
      </c>
      <c r="I43" s="493">
        <f t="shared" si="30"/>
        <v>90.566879928582054</v>
      </c>
      <c r="J43" s="493">
        <f t="shared" si="31"/>
        <v>82.618807659508491</v>
      </c>
      <c r="K43" s="493">
        <f t="shared" si="32"/>
        <v>81.701254635839973</v>
      </c>
      <c r="L43" s="493">
        <f t="shared" ref="L43:M43" si="37">AC81/L81*100</f>
        <v>82.991104829994171</v>
      </c>
      <c r="M43" s="493">
        <f t="shared" si="37"/>
        <v>81.900033658700778</v>
      </c>
      <c r="N43" s="493"/>
      <c r="O43" s="594">
        <f t="shared" si="34"/>
        <v>27</v>
      </c>
      <c r="P43" s="612">
        <f t="shared" si="19"/>
        <v>89.588788854404356</v>
      </c>
      <c r="Q43" s="594">
        <f t="shared" si="22"/>
        <v>26</v>
      </c>
      <c r="R43" s="593" t="s">
        <v>1184</v>
      </c>
      <c r="T43" s="594" t="s">
        <v>369</v>
      </c>
      <c r="U43" s="612">
        <f>M51</f>
        <v>99.998369684832909</v>
      </c>
      <c r="V43" s="594">
        <v>5</v>
      </c>
      <c r="W43" s="594" t="str">
        <f t="shared" si="35"/>
        <v>GO</v>
      </c>
      <c r="X43" s="612">
        <f t="shared" si="36"/>
        <v>99.72938046241643</v>
      </c>
      <c r="Y43" s="594">
        <v>5</v>
      </c>
    </row>
    <row r="44" spans="1:25" x14ac:dyDescent="0.25">
      <c r="A44" s="351" t="s">
        <v>10</v>
      </c>
      <c r="B44" s="493">
        <f t="shared" si="23"/>
        <v>70.249093107617895</v>
      </c>
      <c r="C44" s="493">
        <f t="shared" si="24"/>
        <v>78.279360402955646</v>
      </c>
      <c r="D44" s="493">
        <f t="shared" si="25"/>
        <v>70.235853497787403</v>
      </c>
      <c r="E44" s="493">
        <f t="shared" si="26"/>
        <v>76.310799162664694</v>
      </c>
      <c r="F44" s="493">
        <f t="shared" si="27"/>
        <v>79.334994485519388</v>
      </c>
      <c r="G44" s="493">
        <f t="shared" si="28"/>
        <v>92.766674891027222</v>
      </c>
      <c r="H44" s="493">
        <f t="shared" si="29"/>
        <v>89.601533250133713</v>
      </c>
      <c r="I44" s="493">
        <f t="shared" si="30"/>
        <v>93.367528674218136</v>
      </c>
      <c r="J44" s="493">
        <f t="shared" si="31"/>
        <v>95.675494468655714</v>
      </c>
      <c r="K44" s="493">
        <f t="shared" si="32"/>
        <v>92.654028436018947</v>
      </c>
      <c r="L44" s="493">
        <f t="shared" ref="L44:M44" si="38">AC82/L82*100</f>
        <v>97.038140921156796</v>
      </c>
      <c r="M44" s="493">
        <f t="shared" si="38"/>
        <v>95.05263157894737</v>
      </c>
      <c r="N44" s="493"/>
      <c r="O44" s="594">
        <f t="shared" si="34"/>
        <v>26</v>
      </c>
      <c r="P44" s="612">
        <f t="shared" si="19"/>
        <v>85.880511073058585</v>
      </c>
      <c r="Q44" s="594">
        <f t="shared" si="22"/>
        <v>27</v>
      </c>
      <c r="R44" s="593" t="s">
        <v>430</v>
      </c>
      <c r="T44" s="594" t="s">
        <v>121</v>
      </c>
      <c r="U44" s="612">
        <f>M67</f>
        <v>100</v>
      </c>
      <c r="V44" s="594">
        <v>1</v>
      </c>
      <c r="W44" s="594" t="str">
        <f t="shared" si="35"/>
        <v>RJ</v>
      </c>
      <c r="X44" s="612">
        <f t="shared" si="36"/>
        <v>99.804794825575016</v>
      </c>
      <c r="Y44" s="594">
        <v>4</v>
      </c>
    </row>
    <row r="45" spans="1:25" x14ac:dyDescent="0.25">
      <c r="A45" s="352" t="s">
        <v>11</v>
      </c>
      <c r="B45" s="493">
        <f t="shared" si="23"/>
        <v>82.870053402711221</v>
      </c>
      <c r="C45" s="493">
        <f t="shared" si="24"/>
        <v>82.680302829060963</v>
      </c>
      <c r="D45" s="493">
        <f t="shared" si="25"/>
        <v>81.899144112884571</v>
      </c>
      <c r="E45" s="493">
        <f t="shared" si="26"/>
        <v>92.205323193916357</v>
      </c>
      <c r="F45" s="493">
        <f t="shared" si="27"/>
        <v>92.355175688509021</v>
      </c>
      <c r="G45" s="493">
        <f t="shared" si="28"/>
        <v>97.254586848801395</v>
      </c>
      <c r="H45" s="493">
        <f t="shared" si="29"/>
        <v>79.709901903244742</v>
      </c>
      <c r="I45" s="493">
        <f t="shared" si="30"/>
        <v>91.377079482439925</v>
      </c>
      <c r="J45" s="493">
        <f t="shared" si="31"/>
        <v>98.68282402528979</v>
      </c>
      <c r="K45" s="493">
        <f t="shared" si="32"/>
        <v>100</v>
      </c>
      <c r="L45" s="493">
        <f t="shared" ref="L45:M45" si="39">AC83/L83*100</f>
        <v>100</v>
      </c>
      <c r="M45" s="613">
        <f t="shared" si="39"/>
        <v>100</v>
      </c>
      <c r="N45" s="613"/>
      <c r="O45" s="614">
        <f t="shared" si="34"/>
        <v>1</v>
      </c>
      <c r="P45" s="612">
        <f t="shared" si="19"/>
        <v>91.586199290571486</v>
      </c>
      <c r="Q45" s="594">
        <f t="shared" si="22"/>
        <v>25</v>
      </c>
      <c r="R45" s="593" t="s">
        <v>346</v>
      </c>
      <c r="T45" s="594" t="s">
        <v>344</v>
      </c>
      <c r="U45" s="612">
        <f>M48</f>
        <v>100</v>
      </c>
      <c r="V45" s="594">
        <v>1</v>
      </c>
      <c r="W45" s="594" t="str">
        <f t="shared" si="35"/>
        <v>PA</v>
      </c>
      <c r="X45" s="612">
        <f t="shared" si="36"/>
        <v>99.85908036231757</v>
      </c>
      <c r="Y45" s="594">
        <v>3</v>
      </c>
    </row>
    <row r="46" spans="1:25" x14ac:dyDescent="0.25">
      <c r="A46" s="351" t="s">
        <v>12</v>
      </c>
      <c r="B46" s="493">
        <f t="shared" si="23"/>
        <v>99.993741467860488</v>
      </c>
      <c r="C46" s="493">
        <f t="shared" si="24"/>
        <v>100</v>
      </c>
      <c r="D46" s="493">
        <f t="shared" si="25"/>
        <v>99.998478271620911</v>
      </c>
      <c r="E46" s="493">
        <f t="shared" si="26"/>
        <v>99.812149697522685</v>
      </c>
      <c r="F46" s="493">
        <f t="shared" si="27"/>
        <v>99.605191215588405</v>
      </c>
      <c r="G46" s="493">
        <f t="shared" si="28"/>
        <v>99.914972355001424</v>
      </c>
      <c r="H46" s="493">
        <f t="shared" si="29"/>
        <v>99.876960935096889</v>
      </c>
      <c r="I46" s="493">
        <f t="shared" si="30"/>
        <v>99.815358965557564</v>
      </c>
      <c r="J46" s="493">
        <f t="shared" si="31"/>
        <v>99.890149188039274</v>
      </c>
      <c r="K46" s="493">
        <f t="shared" si="32"/>
        <v>99.438725880634351</v>
      </c>
      <c r="L46" s="493">
        <f t="shared" ref="L46:M46" si="40">AC84/L84*100</f>
        <v>99.976230092702636</v>
      </c>
      <c r="M46" s="493">
        <f t="shared" si="40"/>
        <v>99.987006278186072</v>
      </c>
      <c r="N46" s="493"/>
      <c r="O46" s="594">
        <f t="shared" si="34"/>
        <v>8</v>
      </c>
      <c r="P46" s="612">
        <f t="shared" si="19"/>
        <v>99.85908036231757</v>
      </c>
      <c r="Q46" s="594">
        <f t="shared" si="22"/>
        <v>3</v>
      </c>
      <c r="R46" s="593" t="s">
        <v>345</v>
      </c>
      <c r="T46" s="594" t="s">
        <v>346</v>
      </c>
      <c r="U46" s="612">
        <f>M45</f>
        <v>100</v>
      </c>
      <c r="V46" s="594">
        <v>1</v>
      </c>
      <c r="W46" s="594" t="str">
        <f t="shared" si="35"/>
        <v>ES</v>
      </c>
      <c r="X46" s="612">
        <f t="shared" si="36"/>
        <v>99.949105504728948</v>
      </c>
      <c r="Y46" s="594">
        <v>2</v>
      </c>
    </row>
    <row r="47" spans="1:25" x14ac:dyDescent="0.25">
      <c r="A47" s="351" t="s">
        <v>13</v>
      </c>
      <c r="B47" s="493">
        <f t="shared" si="23"/>
        <v>99.244911359159545</v>
      </c>
      <c r="C47" s="493">
        <f t="shared" si="24"/>
        <v>81.852064220183479</v>
      </c>
      <c r="D47" s="493">
        <f t="shared" si="25"/>
        <v>97.608291256975818</v>
      </c>
      <c r="E47" s="493">
        <f t="shared" si="26"/>
        <v>98.854166666666671</v>
      </c>
      <c r="F47" s="493">
        <f t="shared" si="27"/>
        <v>92.634635691657863</v>
      </c>
      <c r="G47" s="493">
        <f t="shared" si="28"/>
        <v>96.133664733499032</v>
      </c>
      <c r="H47" s="493">
        <f t="shared" si="29"/>
        <v>91.855583543240968</v>
      </c>
      <c r="I47" s="493">
        <f t="shared" si="30"/>
        <v>95.967029732116572</v>
      </c>
      <c r="J47" s="493">
        <f t="shared" si="31"/>
        <v>95.791505791505799</v>
      </c>
      <c r="K47" s="493">
        <f t="shared" si="32"/>
        <v>99.486977111286507</v>
      </c>
      <c r="L47" s="493">
        <f t="shared" ref="L47:M47" si="41">AC85/L85*100</f>
        <v>99.448384554767529</v>
      </c>
      <c r="M47" s="493">
        <f t="shared" si="41"/>
        <v>97.829457364341081</v>
      </c>
      <c r="N47" s="493"/>
      <c r="O47" s="594">
        <f t="shared" si="34"/>
        <v>24</v>
      </c>
      <c r="P47" s="612">
        <f t="shared" si="19"/>
        <v>95.558889335450075</v>
      </c>
      <c r="Q47" s="594">
        <f t="shared" si="22"/>
        <v>22</v>
      </c>
      <c r="R47" s="593" t="s">
        <v>1185</v>
      </c>
      <c r="T47" s="488" t="s">
        <v>342</v>
      </c>
      <c r="U47" s="596">
        <f>M42</f>
        <v>100</v>
      </c>
      <c r="V47" s="594">
        <v>1</v>
      </c>
      <c r="W47" s="594" t="str">
        <f>_xlfn.XLOOKUP(Y47,$Q$41:$Q$67,$R$41:$R$67)</f>
        <v>MG</v>
      </c>
      <c r="X47" s="612">
        <f>LARGE($P$41:$P$67,Y47)</f>
        <v>99.950189146124913</v>
      </c>
      <c r="Y47" s="594">
        <v>1</v>
      </c>
    </row>
    <row r="48" spans="1:25" x14ac:dyDescent="0.25">
      <c r="A48" s="352" t="s">
        <v>14</v>
      </c>
      <c r="B48" s="493">
        <f t="shared" si="23"/>
        <v>94.964526734729191</v>
      </c>
      <c r="C48" s="493">
        <f t="shared" si="24"/>
        <v>100</v>
      </c>
      <c r="D48" s="493">
        <f t="shared" si="25"/>
        <v>93.555349984582179</v>
      </c>
      <c r="E48" s="493">
        <f t="shared" si="26"/>
        <v>100</v>
      </c>
      <c r="F48" s="493">
        <f t="shared" si="27"/>
        <v>97.774654485828066</v>
      </c>
      <c r="G48" s="493">
        <f t="shared" si="28"/>
        <v>99.144689950106908</v>
      </c>
      <c r="H48" s="493">
        <f t="shared" si="29"/>
        <v>99.890758138518677</v>
      </c>
      <c r="I48" s="493">
        <f t="shared" si="30"/>
        <v>100</v>
      </c>
      <c r="J48" s="493">
        <f t="shared" si="31"/>
        <v>99.785834480648617</v>
      </c>
      <c r="K48" s="493">
        <f t="shared" si="32"/>
        <v>99.614741586101616</v>
      </c>
      <c r="L48" s="493">
        <f t="shared" ref="L48:M48" si="42">AC86/L86*100</f>
        <v>99.529278855206172</v>
      </c>
      <c r="M48" s="613">
        <f t="shared" si="42"/>
        <v>100</v>
      </c>
      <c r="N48" s="613"/>
      <c r="O48" s="614">
        <f t="shared" si="34"/>
        <v>1</v>
      </c>
      <c r="P48" s="612">
        <f t="shared" si="19"/>
        <v>98.68831951797678</v>
      </c>
      <c r="Q48" s="594">
        <f t="shared" si="22"/>
        <v>15</v>
      </c>
      <c r="R48" s="593" t="s">
        <v>344</v>
      </c>
    </row>
    <row r="49" spans="1:27" x14ac:dyDescent="0.25">
      <c r="A49" s="351" t="s">
        <v>15</v>
      </c>
      <c r="B49" s="493">
        <f t="shared" si="23"/>
        <v>99.688697318007655</v>
      </c>
      <c r="C49" s="493">
        <f t="shared" si="24"/>
        <v>99.726656461841245</v>
      </c>
      <c r="D49" s="493">
        <f t="shared" si="25"/>
        <v>99.709555620098755</v>
      </c>
      <c r="E49" s="493">
        <f t="shared" si="26"/>
        <v>99.69433768120328</v>
      </c>
      <c r="F49" s="493">
        <f t="shared" si="27"/>
        <v>99.929324081213053</v>
      </c>
      <c r="G49" s="493">
        <f t="shared" si="28"/>
        <v>98.614233590093249</v>
      </c>
      <c r="H49" s="493">
        <f t="shared" si="29"/>
        <v>98.544190134117912</v>
      </c>
      <c r="I49" s="493">
        <f t="shared" si="30"/>
        <v>99.926253687315636</v>
      </c>
      <c r="J49" s="493">
        <f t="shared" si="31"/>
        <v>99.941426842125807</v>
      </c>
      <c r="K49" s="493">
        <f t="shared" si="32"/>
        <v>99.884184193458722</v>
      </c>
      <c r="L49" s="493">
        <f t="shared" ref="L49:M49" si="43">AC87/L87*100</f>
        <v>99.863745938580863</v>
      </c>
      <c r="M49" s="493">
        <f t="shared" si="43"/>
        <v>99.968157936634299</v>
      </c>
      <c r="N49" s="493"/>
      <c r="O49" s="594">
        <f t="shared" si="34"/>
        <v>10</v>
      </c>
      <c r="P49" s="612">
        <f t="shared" si="19"/>
        <v>99.624230290390869</v>
      </c>
      <c r="Q49" s="594">
        <f t="shared" si="22"/>
        <v>8</v>
      </c>
      <c r="R49" s="593" t="s">
        <v>343</v>
      </c>
    </row>
    <row r="50" spans="1:27" x14ac:dyDescent="0.25">
      <c r="A50" s="352" t="s">
        <v>16</v>
      </c>
      <c r="B50" s="493">
        <f t="shared" si="23"/>
        <v>100</v>
      </c>
      <c r="C50" s="493">
        <f t="shared" si="24"/>
        <v>100</v>
      </c>
      <c r="D50" s="493">
        <f t="shared" si="25"/>
        <v>97.20868586575871</v>
      </c>
      <c r="E50" s="493">
        <f t="shared" si="26"/>
        <v>99.354435803033937</v>
      </c>
      <c r="F50" s="493">
        <f t="shared" si="27"/>
        <v>99.653943601046407</v>
      </c>
      <c r="G50" s="493">
        <f t="shared" si="28"/>
        <v>99.894350473244529</v>
      </c>
      <c r="H50" s="493">
        <f t="shared" si="29"/>
        <v>99.849752391941919</v>
      </c>
      <c r="I50" s="493">
        <f t="shared" si="30"/>
        <v>99.862422612719655</v>
      </c>
      <c r="J50" s="493">
        <f t="shared" si="31"/>
        <v>99.936773687737883</v>
      </c>
      <c r="K50" s="493">
        <f t="shared" si="32"/>
        <v>99.984939552841638</v>
      </c>
      <c r="L50" s="493">
        <f t="shared" ref="L50:M50" si="44">AC88/L88*100</f>
        <v>100</v>
      </c>
      <c r="M50" s="613">
        <f t="shared" si="44"/>
        <v>99.993440300171869</v>
      </c>
      <c r="N50" s="613"/>
      <c r="O50" s="614">
        <f t="shared" si="34"/>
        <v>6</v>
      </c>
      <c r="P50" s="612">
        <f t="shared" si="19"/>
        <v>99.644895357374722</v>
      </c>
      <c r="Q50" s="594">
        <f t="shared" si="22"/>
        <v>7</v>
      </c>
      <c r="R50" s="593" t="s">
        <v>368</v>
      </c>
    </row>
    <row r="51" spans="1:27" x14ac:dyDescent="0.25">
      <c r="A51" s="352" t="s">
        <v>17</v>
      </c>
      <c r="B51" s="493">
        <f t="shared" si="23"/>
        <v>99.905921012128289</v>
      </c>
      <c r="C51" s="493">
        <f t="shared" si="24"/>
        <v>100</v>
      </c>
      <c r="D51" s="493">
        <f t="shared" si="25"/>
        <v>99.395735296638165</v>
      </c>
      <c r="E51" s="493">
        <f t="shared" si="26"/>
        <v>99.993772339373535</v>
      </c>
      <c r="F51" s="493">
        <f t="shared" si="27"/>
        <v>99.982987548505747</v>
      </c>
      <c r="G51" s="493">
        <f t="shared" si="28"/>
        <v>96.97891538904085</v>
      </c>
      <c r="H51" s="493">
        <f t="shared" si="29"/>
        <v>99.944163043911786</v>
      </c>
      <c r="I51" s="493">
        <f t="shared" si="30"/>
        <v>99.936932850465368</v>
      </c>
      <c r="J51" s="493">
        <f t="shared" si="31"/>
        <v>99.997808147117155</v>
      </c>
      <c r="K51" s="493">
        <f t="shared" si="32"/>
        <v>99.997234184374804</v>
      </c>
      <c r="L51" s="493">
        <f t="shared" ref="L51:M51" si="45">AC89/L89*100</f>
        <v>100</v>
      </c>
      <c r="M51" s="613">
        <f t="shared" si="45"/>
        <v>99.998369684832909</v>
      </c>
      <c r="N51" s="613"/>
      <c r="O51" s="614">
        <f t="shared" si="34"/>
        <v>5</v>
      </c>
      <c r="P51" s="612">
        <f t="shared" si="19"/>
        <v>99.677653291365701</v>
      </c>
      <c r="Q51" s="594">
        <f t="shared" si="22"/>
        <v>6</v>
      </c>
      <c r="R51" s="593" t="s">
        <v>369</v>
      </c>
    </row>
    <row r="52" spans="1:27" x14ac:dyDescent="0.25">
      <c r="A52" s="351" t="s">
        <v>18</v>
      </c>
      <c r="B52" s="493">
        <f t="shared" si="23"/>
        <v>99.791380450821748</v>
      </c>
      <c r="C52" s="493">
        <f t="shared" si="24"/>
        <v>99.988187165043954</v>
      </c>
      <c r="D52" s="493">
        <f t="shared" si="25"/>
        <v>99.714963496938154</v>
      </c>
      <c r="E52" s="493">
        <f t="shared" si="26"/>
        <v>91.651254775436371</v>
      </c>
      <c r="F52" s="493">
        <f t="shared" si="27"/>
        <v>94.540712917038476</v>
      </c>
      <c r="G52" s="493">
        <f t="shared" si="28"/>
        <v>86.054141427073915</v>
      </c>
      <c r="H52" s="493">
        <f t="shared" si="29"/>
        <v>82.78787087873674</v>
      </c>
      <c r="I52" s="493">
        <f t="shared" si="30"/>
        <v>84.891073891990487</v>
      </c>
      <c r="J52" s="493">
        <f t="shared" si="31"/>
        <v>99.954872574400881</v>
      </c>
      <c r="K52" s="493">
        <f t="shared" si="32"/>
        <v>99.814828440389476</v>
      </c>
      <c r="L52" s="493">
        <f t="shared" ref="L52:M52" si="46">AC90/L90*100</f>
        <v>99.911108946336597</v>
      </c>
      <c r="M52" s="493">
        <f t="shared" si="46"/>
        <v>99.833818030743657</v>
      </c>
      <c r="N52" s="493"/>
      <c r="O52" s="594">
        <f t="shared" si="34"/>
        <v>13</v>
      </c>
      <c r="P52" s="612">
        <f t="shared" si="19"/>
        <v>94.91118441624586</v>
      </c>
      <c r="Q52" s="594">
        <f t="shared" si="22"/>
        <v>23</v>
      </c>
      <c r="R52" s="593" t="s">
        <v>597</v>
      </c>
    </row>
    <row r="53" spans="1:27" x14ac:dyDescent="0.25">
      <c r="A53" s="351" t="s">
        <v>19</v>
      </c>
      <c r="B53" s="493">
        <f t="shared" si="23"/>
        <v>99.946438136047135</v>
      </c>
      <c r="C53" s="493">
        <f t="shared" si="24"/>
        <v>100</v>
      </c>
      <c r="D53" s="493">
        <f t="shared" si="25"/>
        <v>99.951824114220642</v>
      </c>
      <c r="E53" s="493">
        <f t="shared" si="26"/>
        <v>99.39120905880921</v>
      </c>
      <c r="F53" s="493">
        <f t="shared" si="27"/>
        <v>98.986414206247332</v>
      </c>
      <c r="G53" s="493">
        <f t="shared" si="28"/>
        <v>98.141077450461239</v>
      </c>
      <c r="H53" s="493">
        <f t="shared" si="29"/>
        <v>99.25482636591191</v>
      </c>
      <c r="I53" s="493">
        <f t="shared" si="30"/>
        <v>99.21630094043887</v>
      </c>
      <c r="J53" s="493">
        <f t="shared" si="31"/>
        <v>99.762865325983185</v>
      </c>
      <c r="K53" s="493">
        <f t="shared" si="32"/>
        <v>99.975156822557608</v>
      </c>
      <c r="L53" s="493">
        <f t="shared" ref="L53:M53" si="47">AC91/L91*100</f>
        <v>99.996895181321406</v>
      </c>
      <c r="M53" s="493">
        <f t="shared" si="47"/>
        <v>99.413325011702298</v>
      </c>
      <c r="N53" s="493"/>
      <c r="O53" s="594">
        <f t="shared" si="34"/>
        <v>19</v>
      </c>
      <c r="P53" s="612">
        <f t="shared" si="19"/>
        <v>99.503027717808379</v>
      </c>
      <c r="Q53" s="594">
        <f t="shared" si="22"/>
        <v>11</v>
      </c>
      <c r="R53" s="593" t="s">
        <v>400</v>
      </c>
    </row>
    <row r="54" spans="1:27" x14ac:dyDescent="0.25">
      <c r="A54" s="351" t="s">
        <v>20</v>
      </c>
      <c r="B54" s="493">
        <f t="shared" si="23"/>
        <v>96.276328461957206</v>
      </c>
      <c r="C54" s="493">
        <f t="shared" si="24"/>
        <v>100</v>
      </c>
      <c r="D54" s="493">
        <f t="shared" si="25"/>
        <v>98.138775510204084</v>
      </c>
      <c r="E54" s="493">
        <f t="shared" si="26"/>
        <v>98.294611295501767</v>
      </c>
      <c r="F54" s="493">
        <f t="shared" si="27"/>
        <v>99.59983477048587</v>
      </c>
      <c r="G54" s="493">
        <f t="shared" si="28"/>
        <v>99.24241417350045</v>
      </c>
      <c r="H54" s="493">
        <f t="shared" si="29"/>
        <v>96.471594844562745</v>
      </c>
      <c r="I54" s="493">
        <f t="shared" si="30"/>
        <v>98.950284298002629</v>
      </c>
      <c r="J54" s="493">
        <f t="shared" si="31"/>
        <v>99.313054377169308</v>
      </c>
      <c r="K54" s="493">
        <f t="shared" si="32"/>
        <v>97.947699069860377</v>
      </c>
      <c r="L54" s="493">
        <f t="shared" ref="L54:M54" si="48">AC92/L92*100</f>
        <v>97.743165571601693</v>
      </c>
      <c r="M54" s="493">
        <f t="shared" si="48"/>
        <v>98.684697413126116</v>
      </c>
      <c r="N54" s="493"/>
      <c r="O54" s="594">
        <f t="shared" si="34"/>
        <v>21</v>
      </c>
      <c r="P54" s="612">
        <f t="shared" si="19"/>
        <v>98.388538315497684</v>
      </c>
      <c r="Q54" s="594">
        <f t="shared" si="22"/>
        <v>16</v>
      </c>
      <c r="R54" s="593" t="s">
        <v>398</v>
      </c>
    </row>
    <row r="55" spans="1:27" x14ac:dyDescent="0.25">
      <c r="A55" s="351" t="s">
        <v>21</v>
      </c>
      <c r="B55" s="493">
        <f t="shared" si="23"/>
        <v>99.917351956692428</v>
      </c>
      <c r="C55" s="493">
        <f t="shared" si="24"/>
        <v>100</v>
      </c>
      <c r="D55" s="493">
        <f t="shared" si="25"/>
        <v>99.202095261298567</v>
      </c>
      <c r="E55" s="493">
        <f t="shared" si="26"/>
        <v>99.792993008631797</v>
      </c>
      <c r="F55" s="493">
        <f t="shared" si="27"/>
        <v>98.19523572821474</v>
      </c>
      <c r="G55" s="493">
        <f t="shared" si="28"/>
        <v>99.93773565325678</v>
      </c>
      <c r="H55" s="493">
        <f t="shared" si="29"/>
        <v>99.957306009179206</v>
      </c>
      <c r="I55" s="493">
        <f t="shared" si="30"/>
        <v>90.605715655143499</v>
      </c>
      <c r="J55" s="493">
        <f t="shared" si="31"/>
        <v>99.974126778783955</v>
      </c>
      <c r="K55" s="493">
        <f t="shared" si="32"/>
        <v>99.371553428363342</v>
      </c>
      <c r="L55" s="493">
        <f t="shared" ref="L55:M55" si="49">AC93/L93*100</f>
        <v>99.991509774372261</v>
      </c>
      <c r="M55" s="493">
        <f t="shared" si="49"/>
        <v>99.973578309824802</v>
      </c>
      <c r="N55" s="493"/>
      <c r="O55" s="594">
        <f t="shared" si="34"/>
        <v>9</v>
      </c>
      <c r="P55" s="612">
        <f t="shared" si="19"/>
        <v>98.90993346364678</v>
      </c>
      <c r="Q55" s="594">
        <f t="shared" si="22"/>
        <v>12</v>
      </c>
      <c r="R55" s="593" t="s">
        <v>1183</v>
      </c>
    </row>
    <row r="56" spans="1:27" x14ac:dyDescent="0.25">
      <c r="A56" s="351" t="s">
        <v>22</v>
      </c>
      <c r="B56" s="493">
        <f t="shared" ref="B56:B67" si="50">S95/B95*100</f>
        <v>99.981806719983709</v>
      </c>
      <c r="C56" s="493">
        <f t="shared" ref="C56:C67" si="51">T95/C95*100</f>
        <v>100</v>
      </c>
      <c r="D56" s="493">
        <f t="shared" ref="D56:D67" si="52">U95/D95*100</f>
        <v>99.173312764567584</v>
      </c>
      <c r="E56" s="493">
        <f t="shared" ref="E56:E67" si="53">V95/E95*100</f>
        <v>94.992431181890893</v>
      </c>
      <c r="F56" s="493">
        <f t="shared" ref="F56:F67" si="54">W95/F95*100</f>
        <v>96.221772363966352</v>
      </c>
      <c r="G56" s="493">
        <f t="shared" ref="G56:G67" si="55">X95/G95*100</f>
        <v>99.401542824112596</v>
      </c>
      <c r="H56" s="493">
        <f t="shared" ref="H56:H67" si="56">Y95/H95*100</f>
        <v>99.068107976567546</v>
      </c>
      <c r="I56" s="493">
        <f t="shared" ref="I56:I67" si="57">Z95/I95*100</f>
        <v>98.078471945881418</v>
      </c>
      <c r="J56" s="493">
        <f t="shared" ref="J56:J67" si="58">AA95/J95*100</f>
        <v>99.370105384763775</v>
      </c>
      <c r="K56" s="493">
        <f t="shared" ref="K56:K67" si="59">AB95/K95*100</f>
        <v>99.932130891369695</v>
      </c>
      <c r="L56" s="493">
        <f t="shared" ref="L56:M56" si="60">AC95/L95*100</f>
        <v>99.863650708301591</v>
      </c>
      <c r="M56" s="493">
        <f t="shared" si="60"/>
        <v>99.863674360384792</v>
      </c>
      <c r="N56" s="493"/>
      <c r="O56" s="594">
        <f t="shared" si="34"/>
        <v>12</v>
      </c>
      <c r="P56" s="612">
        <f t="shared" si="19"/>
        <v>98.82891726014914</v>
      </c>
      <c r="Q56" s="594">
        <f t="shared" si="22"/>
        <v>13</v>
      </c>
      <c r="R56" s="593" t="s">
        <v>399</v>
      </c>
    </row>
    <row r="57" spans="1:27" x14ac:dyDescent="0.25">
      <c r="A57" s="351" t="s">
        <v>23</v>
      </c>
      <c r="B57" s="493">
        <f t="shared" si="50"/>
        <v>100</v>
      </c>
      <c r="C57" s="493">
        <f t="shared" si="51"/>
        <v>99.996408263097365</v>
      </c>
      <c r="D57" s="493">
        <f t="shared" si="52"/>
        <v>99.984191714547535</v>
      </c>
      <c r="E57" s="493">
        <f t="shared" si="53"/>
        <v>99.977646676490664</v>
      </c>
      <c r="F57" s="493">
        <f t="shared" si="54"/>
        <v>99.962608534228153</v>
      </c>
      <c r="G57" s="493">
        <f t="shared" si="55"/>
        <v>99.645620010173161</v>
      </c>
      <c r="H57" s="493">
        <f t="shared" si="56"/>
        <v>99.999487328468646</v>
      </c>
      <c r="I57" s="493">
        <f t="shared" si="57"/>
        <v>99.980191273825497</v>
      </c>
      <c r="J57" s="493">
        <f t="shared" si="58"/>
        <v>99.979649908555601</v>
      </c>
      <c r="K57" s="493">
        <f t="shared" si="59"/>
        <v>99.98168491655079</v>
      </c>
      <c r="L57" s="493">
        <f t="shared" ref="L57:M57" si="61">AC96/L96*100</f>
        <v>99.998659092775696</v>
      </c>
      <c r="M57" s="493">
        <f t="shared" si="61"/>
        <v>99.896122034786032</v>
      </c>
      <c r="N57" s="493"/>
      <c r="O57" s="594">
        <f t="shared" si="34"/>
        <v>11</v>
      </c>
      <c r="P57" s="612">
        <f t="shared" si="19"/>
        <v>99.950189146124913</v>
      </c>
      <c r="Q57" s="594">
        <f t="shared" si="22"/>
        <v>1</v>
      </c>
      <c r="R57" s="593" t="s">
        <v>372</v>
      </c>
    </row>
    <row r="58" spans="1:27" x14ac:dyDescent="0.25">
      <c r="A58" s="351" t="s">
        <v>24</v>
      </c>
      <c r="B58" s="493">
        <f t="shared" si="50"/>
        <v>99.996715831879783</v>
      </c>
      <c r="C58" s="493">
        <f t="shared" si="51"/>
        <v>100</v>
      </c>
      <c r="D58" s="493">
        <f t="shared" si="52"/>
        <v>99.996341298326868</v>
      </c>
      <c r="E58" s="493">
        <f t="shared" si="53"/>
        <v>99.999077317133484</v>
      </c>
      <c r="F58" s="493">
        <f t="shared" si="54"/>
        <v>100</v>
      </c>
      <c r="G58" s="493">
        <f t="shared" si="55"/>
        <v>99.873638435165702</v>
      </c>
      <c r="H58" s="493">
        <f t="shared" si="56"/>
        <v>99.583946858132151</v>
      </c>
      <c r="I58" s="493">
        <f t="shared" si="57"/>
        <v>99.988705145814549</v>
      </c>
      <c r="J58" s="493">
        <f t="shared" si="58"/>
        <v>99.994748329443595</v>
      </c>
      <c r="K58" s="493">
        <f t="shared" si="59"/>
        <v>99.995800013439961</v>
      </c>
      <c r="L58" s="493">
        <f t="shared" ref="L58:M58" si="62">AC97/L97*100</f>
        <v>99.970534783379151</v>
      </c>
      <c r="M58" s="493">
        <f t="shared" si="62"/>
        <v>99.989758044032214</v>
      </c>
      <c r="N58" s="493"/>
      <c r="O58" s="594">
        <f t="shared" si="34"/>
        <v>7</v>
      </c>
      <c r="P58" s="612">
        <f t="shared" si="19"/>
        <v>99.949105504728948</v>
      </c>
      <c r="Q58" s="594">
        <f t="shared" si="22"/>
        <v>2</v>
      </c>
      <c r="R58" s="593" t="s">
        <v>371</v>
      </c>
    </row>
    <row r="59" spans="1:27" x14ac:dyDescent="0.25">
      <c r="A59" s="351" t="s">
        <v>25</v>
      </c>
      <c r="B59" s="493">
        <f t="shared" si="50"/>
        <v>100</v>
      </c>
      <c r="C59" s="493">
        <f t="shared" si="51"/>
        <v>99.951105982671962</v>
      </c>
      <c r="D59" s="493">
        <f t="shared" si="52"/>
        <v>100</v>
      </c>
      <c r="E59" s="493">
        <f t="shared" si="53"/>
        <v>100</v>
      </c>
      <c r="F59" s="493">
        <f t="shared" si="54"/>
        <v>99.897786045750962</v>
      </c>
      <c r="G59" s="493">
        <f t="shared" si="55"/>
        <v>99.942248459958932</v>
      </c>
      <c r="H59" s="493">
        <f t="shared" si="56"/>
        <v>100</v>
      </c>
      <c r="I59" s="493">
        <f t="shared" si="57"/>
        <v>99.238773274917861</v>
      </c>
      <c r="J59" s="493">
        <f t="shared" si="58"/>
        <v>99.887233663718916</v>
      </c>
      <c r="K59" s="493">
        <f t="shared" si="59"/>
        <v>99.959537572254334</v>
      </c>
      <c r="L59" s="493">
        <f t="shared" ref="L59:M59" si="63">AC98/L98*100</f>
        <v>99.505125486037471</v>
      </c>
      <c r="M59" s="493">
        <f t="shared" si="63"/>
        <v>99.275727421589622</v>
      </c>
      <c r="N59" s="493"/>
      <c r="O59" s="594">
        <f t="shared" si="34"/>
        <v>20</v>
      </c>
      <c r="P59" s="612">
        <f t="shared" si="19"/>
        <v>99.804794825575016</v>
      </c>
      <c r="Q59" s="594">
        <f t="shared" si="22"/>
        <v>4</v>
      </c>
      <c r="R59" s="593" t="s">
        <v>119</v>
      </c>
    </row>
    <row r="60" spans="1:27" x14ac:dyDescent="0.25">
      <c r="A60" s="351" t="s">
        <v>26</v>
      </c>
      <c r="B60" s="493">
        <f t="shared" si="50"/>
        <v>93.215317558055119</v>
      </c>
      <c r="C60" s="493">
        <f t="shared" si="51"/>
        <v>99.979181643747665</v>
      </c>
      <c r="D60" s="493">
        <f t="shared" si="52"/>
        <v>96.372394086166508</v>
      </c>
      <c r="E60" s="493">
        <f t="shared" si="53"/>
        <v>98.566641147156759</v>
      </c>
      <c r="F60" s="493">
        <f t="shared" si="54"/>
        <v>99.111537840657476</v>
      </c>
      <c r="G60" s="493">
        <f t="shared" si="55"/>
        <v>99.663136798871761</v>
      </c>
      <c r="H60" s="493">
        <f t="shared" si="56"/>
        <v>99.605407643874486</v>
      </c>
      <c r="I60" s="493">
        <f t="shared" si="57"/>
        <v>99.602314440365831</v>
      </c>
      <c r="J60" s="493">
        <f t="shared" si="58"/>
        <v>99.793859621658527</v>
      </c>
      <c r="K60" s="493">
        <f t="shared" si="59"/>
        <v>99.769684827306961</v>
      </c>
      <c r="L60" s="493">
        <f t="shared" ref="L60:M60" si="64">AC99/L99*100</f>
        <v>99.841150058483947</v>
      </c>
      <c r="M60" s="493">
        <f t="shared" si="64"/>
        <v>99.663673384537148</v>
      </c>
      <c r="N60" s="493"/>
      <c r="O60" s="594">
        <f t="shared" si="34"/>
        <v>16</v>
      </c>
      <c r="P60" s="612">
        <f t="shared" si="19"/>
        <v>98.765358254240184</v>
      </c>
      <c r="Q60" s="594">
        <f t="shared" si="22"/>
        <v>14</v>
      </c>
      <c r="R60" s="593" t="s">
        <v>120</v>
      </c>
    </row>
    <row r="61" spans="1:27" x14ac:dyDescent="0.25">
      <c r="A61" s="351" t="s">
        <v>27</v>
      </c>
      <c r="B61" s="493">
        <f t="shared" si="50"/>
        <v>99.975409039179695</v>
      </c>
      <c r="C61" s="493">
        <f t="shared" si="51"/>
        <v>99.996542504149005</v>
      </c>
      <c r="D61" s="493">
        <f t="shared" si="52"/>
        <v>99.345249824067565</v>
      </c>
      <c r="E61" s="493">
        <f t="shared" si="53"/>
        <v>99.794281901749528</v>
      </c>
      <c r="F61" s="493">
        <f t="shared" si="54"/>
        <v>97.66715447922077</v>
      </c>
      <c r="G61" s="493">
        <f t="shared" si="55"/>
        <v>99.410096771496114</v>
      </c>
      <c r="H61" s="493">
        <f t="shared" si="56"/>
        <v>99.31656724918318</v>
      </c>
      <c r="I61" s="493">
        <f t="shared" si="57"/>
        <v>99.866948663718517</v>
      </c>
      <c r="J61" s="493">
        <f t="shared" si="58"/>
        <v>99.94903160040775</v>
      </c>
      <c r="K61" s="493">
        <f t="shared" si="59"/>
        <v>99.790312609647287</v>
      </c>
      <c r="L61" s="493">
        <f t="shared" ref="L61:M61" si="65">AC100/L100*100</f>
        <v>99.93731700276301</v>
      </c>
      <c r="M61" s="493">
        <f t="shared" si="65"/>
        <v>99.700079466124365</v>
      </c>
      <c r="N61" s="493"/>
      <c r="O61" s="594">
        <f t="shared" si="34"/>
        <v>15</v>
      </c>
      <c r="P61" s="612">
        <f t="shared" si="19"/>
        <v>99.562415925975571</v>
      </c>
      <c r="Q61" s="594">
        <f t="shared" si="22"/>
        <v>10</v>
      </c>
      <c r="R61" s="593" t="s">
        <v>431</v>
      </c>
    </row>
    <row r="62" spans="1:27" x14ac:dyDescent="0.25">
      <c r="A62" s="351" t="s">
        <v>28</v>
      </c>
      <c r="B62" s="493">
        <f t="shared" si="50"/>
        <v>96.430817610062888</v>
      </c>
      <c r="C62" s="493">
        <f t="shared" si="51"/>
        <v>100</v>
      </c>
      <c r="D62" s="493">
        <f t="shared" si="52"/>
        <v>99.97167635515153</v>
      </c>
      <c r="E62" s="493">
        <f t="shared" si="53"/>
        <v>99.430706280021354</v>
      </c>
      <c r="F62" s="493">
        <f t="shared" si="54"/>
        <v>99.85063577208318</v>
      </c>
      <c r="G62" s="493">
        <f t="shared" si="55"/>
        <v>99.96489950859312</v>
      </c>
      <c r="H62" s="493">
        <f t="shared" si="56"/>
        <v>99.914029124287424</v>
      </c>
      <c r="I62" s="493">
        <f t="shared" si="57"/>
        <v>100</v>
      </c>
      <c r="J62" s="493">
        <f t="shared" si="58"/>
        <v>99.98580718414533</v>
      </c>
      <c r="K62" s="493">
        <f t="shared" si="59"/>
        <v>99.994711652872894</v>
      </c>
      <c r="L62" s="493">
        <f t="shared" ref="L62:M62" si="66">AC101/L101*100</f>
        <v>99.710336617948542</v>
      </c>
      <c r="M62" s="493">
        <f t="shared" si="66"/>
        <v>99.832290696126719</v>
      </c>
      <c r="N62" s="493"/>
      <c r="O62" s="594">
        <f t="shared" si="34"/>
        <v>14</v>
      </c>
      <c r="P62" s="612">
        <f t="shared" si="19"/>
        <v>99.590492566774401</v>
      </c>
      <c r="Q62" s="594">
        <f t="shared" si="22"/>
        <v>9</v>
      </c>
      <c r="R62" s="593" t="s">
        <v>75</v>
      </c>
      <c r="U62" s="351"/>
      <c r="V62" s="351"/>
      <c r="W62" s="351"/>
      <c r="X62" s="351"/>
      <c r="Y62" s="351"/>
      <c r="Z62" s="351"/>
      <c r="AA62" s="351"/>
    </row>
    <row r="63" spans="1:27" x14ac:dyDescent="0.25">
      <c r="A63" s="351" t="s">
        <v>29</v>
      </c>
      <c r="B63" s="493">
        <f t="shared" si="50"/>
        <v>99.060105882420856</v>
      </c>
      <c r="C63" s="493">
        <f t="shared" si="51"/>
        <v>99.948402187747249</v>
      </c>
      <c r="D63" s="493">
        <f t="shared" si="52"/>
        <v>96.155111554740174</v>
      </c>
      <c r="E63" s="493">
        <f t="shared" si="53"/>
        <v>95.918767397185093</v>
      </c>
      <c r="F63" s="493">
        <f t="shared" si="54"/>
        <v>96.155973451327441</v>
      </c>
      <c r="G63" s="493">
        <f t="shared" si="55"/>
        <v>96.666026971859239</v>
      </c>
      <c r="H63" s="493">
        <f t="shared" si="56"/>
        <v>98.026807869023742</v>
      </c>
      <c r="I63" s="493">
        <f t="shared" si="57"/>
        <v>99.709316409088714</v>
      </c>
      <c r="J63" s="493">
        <f t="shared" si="58"/>
        <v>96.20961367453809</v>
      </c>
      <c r="K63" s="493">
        <f t="shared" si="59"/>
        <v>96.749628296912675</v>
      </c>
      <c r="L63" s="493">
        <f t="shared" ref="L63:M63" si="67">AC102/L102*100</f>
        <v>97.813640367434246</v>
      </c>
      <c r="M63" s="493">
        <f t="shared" si="67"/>
        <v>97.781007872836838</v>
      </c>
      <c r="N63" s="493"/>
      <c r="O63" s="594">
        <f t="shared" si="34"/>
        <v>25</v>
      </c>
      <c r="P63" s="612">
        <f t="shared" si="19"/>
        <v>97.516200161259533</v>
      </c>
      <c r="Q63" s="594">
        <f t="shared" si="22"/>
        <v>19</v>
      </c>
      <c r="R63" s="593" t="s">
        <v>118</v>
      </c>
      <c r="U63" s="351"/>
      <c r="V63" s="351"/>
      <c r="W63" s="351"/>
      <c r="X63" s="351"/>
      <c r="Y63" s="351"/>
      <c r="Z63" s="351"/>
      <c r="AA63" s="351"/>
    </row>
    <row r="64" spans="1:27" x14ac:dyDescent="0.25">
      <c r="A64" s="351" t="s">
        <v>30</v>
      </c>
      <c r="B64" s="493">
        <f t="shared" si="50"/>
        <v>100</v>
      </c>
      <c r="C64" s="493">
        <f t="shared" si="51"/>
        <v>97.898686679174489</v>
      </c>
      <c r="D64" s="493">
        <f t="shared" si="52"/>
        <v>95.490417136414891</v>
      </c>
      <c r="E64" s="493">
        <f t="shared" si="53"/>
        <v>98.675997730281821</v>
      </c>
      <c r="F64" s="493">
        <f t="shared" si="54"/>
        <v>98.631934032983509</v>
      </c>
      <c r="G64" s="493">
        <f t="shared" si="55"/>
        <v>97.775784753363226</v>
      </c>
      <c r="H64" s="493">
        <f t="shared" si="56"/>
        <v>97.455716586151368</v>
      </c>
      <c r="I64" s="493">
        <f t="shared" si="57"/>
        <v>97.975368538906508</v>
      </c>
      <c r="J64" s="493">
        <f t="shared" si="58"/>
        <v>99.463601532567054</v>
      </c>
      <c r="K64" s="493">
        <f t="shared" si="59"/>
        <v>98.999523582658412</v>
      </c>
      <c r="L64" s="493">
        <f t="shared" ref="L64:M64" si="68">AC103/L103*100</f>
        <v>99.729729729729726</v>
      </c>
      <c r="M64" s="493">
        <f t="shared" si="68"/>
        <v>98.392596200681922</v>
      </c>
      <c r="N64" s="493"/>
      <c r="O64" s="594">
        <f t="shared" si="34"/>
        <v>22</v>
      </c>
      <c r="P64" s="612">
        <f t="shared" si="19"/>
        <v>98.374113041909411</v>
      </c>
      <c r="Q64" s="594">
        <f t="shared" si="22"/>
        <v>17</v>
      </c>
      <c r="R64" s="593" t="s">
        <v>76</v>
      </c>
      <c r="U64" s="351"/>
      <c r="V64" s="351"/>
      <c r="W64" s="351"/>
      <c r="X64" s="351"/>
      <c r="Y64" s="351"/>
      <c r="Z64" s="351"/>
      <c r="AA64" s="351"/>
    </row>
    <row r="65" spans="1:30" x14ac:dyDescent="0.25">
      <c r="A65" s="351" t="s">
        <v>31</v>
      </c>
      <c r="B65" s="493">
        <f t="shared" si="50"/>
        <v>100</v>
      </c>
      <c r="C65" s="493">
        <f t="shared" si="51"/>
        <v>100</v>
      </c>
      <c r="D65" s="493">
        <f t="shared" si="52"/>
        <v>100</v>
      </c>
      <c r="E65" s="493">
        <f t="shared" si="53"/>
        <v>100</v>
      </c>
      <c r="F65" s="493">
        <f t="shared" si="54"/>
        <v>74.391990544392684</v>
      </c>
      <c r="G65" s="493">
        <f t="shared" si="55"/>
        <v>82.89594995060915</v>
      </c>
      <c r="H65" s="493">
        <f t="shared" si="56"/>
        <v>83.488721804511272</v>
      </c>
      <c r="I65" s="493">
        <f t="shared" si="57"/>
        <v>91.575490136815162</v>
      </c>
      <c r="J65" s="493">
        <f t="shared" si="58"/>
        <v>99.952840781495624</v>
      </c>
      <c r="K65" s="493">
        <f t="shared" si="59"/>
        <v>84.434471151771461</v>
      </c>
      <c r="L65" s="493">
        <f t="shared" ref="L65:M65" si="69">AC104/L104*100</f>
        <v>97.317799352750811</v>
      </c>
      <c r="M65" s="493">
        <f t="shared" si="69"/>
        <v>99.493799716099304</v>
      </c>
      <c r="N65" s="493"/>
      <c r="O65" s="594">
        <f t="shared" si="34"/>
        <v>18</v>
      </c>
      <c r="P65" s="612">
        <f t="shared" si="19"/>
        <v>92.795921953203802</v>
      </c>
      <c r="Q65" s="594">
        <f t="shared" si="22"/>
        <v>24</v>
      </c>
      <c r="R65" s="593" t="s">
        <v>74</v>
      </c>
      <c r="U65" s="351"/>
      <c r="V65" s="351"/>
      <c r="W65" s="351"/>
      <c r="X65" s="351"/>
      <c r="Y65" s="351"/>
      <c r="Z65" s="351"/>
      <c r="AA65" s="351"/>
    </row>
    <row r="66" spans="1:30" x14ac:dyDescent="0.25">
      <c r="A66" s="351" t="s">
        <v>32</v>
      </c>
      <c r="B66" s="493">
        <f t="shared" si="50"/>
        <v>99.698431845597099</v>
      </c>
      <c r="C66" s="493">
        <f t="shared" si="51"/>
        <v>99.962412071094889</v>
      </c>
      <c r="D66" s="493">
        <f t="shared" si="52"/>
        <v>99.704851503412655</v>
      </c>
      <c r="E66" s="493">
        <f t="shared" si="53"/>
        <v>99.699708717455934</v>
      </c>
      <c r="F66" s="493">
        <f t="shared" si="54"/>
        <v>99.982946309297105</v>
      </c>
      <c r="G66" s="493">
        <f t="shared" si="55"/>
        <v>100</v>
      </c>
      <c r="H66" s="493">
        <f t="shared" si="56"/>
        <v>99.107188802552358</v>
      </c>
      <c r="I66" s="493">
        <f t="shared" si="57"/>
        <v>99.986454269614228</v>
      </c>
      <c r="J66" s="493">
        <f t="shared" si="58"/>
        <v>99.420654911838795</v>
      </c>
      <c r="K66" s="493">
        <f t="shared" si="59"/>
        <v>99.978291282743982</v>
      </c>
      <c r="L66" s="493">
        <f t="shared" ref="L66:M66" si="70">AC105/L105*100</f>
        <v>99.677151103067061</v>
      </c>
      <c r="M66" s="493">
        <f t="shared" si="70"/>
        <v>99.534474732322977</v>
      </c>
      <c r="N66" s="493"/>
      <c r="O66" s="594">
        <f t="shared" si="34"/>
        <v>17</v>
      </c>
      <c r="P66" s="612">
        <f t="shared" si="19"/>
        <v>99.72938046241643</v>
      </c>
      <c r="Q66" s="594">
        <f t="shared" si="22"/>
        <v>5</v>
      </c>
      <c r="R66" s="593" t="s">
        <v>370</v>
      </c>
      <c r="U66" s="351"/>
      <c r="V66" s="351"/>
      <c r="W66" s="351"/>
      <c r="X66" s="351"/>
      <c r="Y66" s="351"/>
      <c r="Z66" s="351"/>
      <c r="AA66" s="351"/>
    </row>
    <row r="67" spans="1:30" x14ac:dyDescent="0.25">
      <c r="A67" s="352" t="s">
        <v>33</v>
      </c>
      <c r="B67" s="493">
        <f t="shared" si="50"/>
        <v>90.941455696202539</v>
      </c>
      <c r="C67" s="493">
        <f t="shared" si="51"/>
        <v>99.506660088801183</v>
      </c>
      <c r="D67" s="493">
        <f t="shared" si="52"/>
        <v>100</v>
      </c>
      <c r="E67" s="493">
        <f t="shared" si="53"/>
        <v>100</v>
      </c>
      <c r="F67" s="493">
        <f t="shared" si="54"/>
        <v>100</v>
      </c>
      <c r="G67" s="493">
        <f t="shared" si="55"/>
        <v>84.802193497845664</v>
      </c>
      <c r="H67" s="493">
        <f t="shared" si="56"/>
        <v>100</v>
      </c>
      <c r="I67" s="493">
        <f t="shared" si="57"/>
        <v>100</v>
      </c>
      <c r="J67" s="493">
        <f t="shared" si="58"/>
        <v>90.220463538722441</v>
      </c>
      <c r="K67" s="493">
        <f t="shared" si="59"/>
        <v>100</v>
      </c>
      <c r="L67" s="493">
        <f t="shared" ref="L67:M67" si="71">AC106/L106*100</f>
        <v>100</v>
      </c>
      <c r="M67" s="613">
        <f t="shared" si="71"/>
        <v>100</v>
      </c>
      <c r="N67" s="613"/>
      <c r="O67" s="614">
        <f t="shared" si="34"/>
        <v>1</v>
      </c>
      <c r="P67" s="612">
        <f t="shared" si="19"/>
        <v>97.122564401797646</v>
      </c>
      <c r="Q67" s="594">
        <f t="shared" si="22"/>
        <v>20</v>
      </c>
      <c r="R67" s="593" t="s">
        <v>121</v>
      </c>
      <c r="U67" s="351"/>
      <c r="V67" s="351"/>
      <c r="W67" s="351"/>
      <c r="X67" s="351"/>
      <c r="Y67" s="351"/>
      <c r="Z67" s="351"/>
      <c r="AA67" s="351"/>
    </row>
    <row r="68" spans="1:30" x14ac:dyDescent="0.25">
      <c r="U68" s="351"/>
      <c r="V68" s="351"/>
      <c r="W68" s="351"/>
      <c r="X68" s="351"/>
      <c r="Y68" s="351"/>
      <c r="Z68" s="351"/>
      <c r="AA68" s="351"/>
    </row>
    <row r="69" spans="1:30" x14ac:dyDescent="0.25">
      <c r="U69" s="351"/>
      <c r="V69" s="351"/>
      <c r="W69" s="351"/>
      <c r="X69" s="351"/>
      <c r="Y69" s="351"/>
      <c r="Z69" s="351"/>
      <c r="AA69" s="351"/>
    </row>
    <row r="70" spans="1:30" x14ac:dyDescent="0.25">
      <c r="U70" s="351"/>
      <c r="V70" s="351"/>
      <c r="W70" s="351"/>
      <c r="X70" s="351"/>
      <c r="Y70" s="351"/>
      <c r="Z70" s="351"/>
      <c r="AA70" s="351"/>
    </row>
    <row r="71" spans="1:30" x14ac:dyDescent="0.25">
      <c r="U71" s="351"/>
      <c r="V71" s="351"/>
      <c r="W71" s="351"/>
      <c r="X71" s="351"/>
      <c r="Y71" s="351"/>
      <c r="Z71" s="351"/>
      <c r="AA71" s="351"/>
    </row>
    <row r="73" spans="1:30" x14ac:dyDescent="0.25">
      <c r="A73" s="726" t="s">
        <v>373</v>
      </c>
      <c r="B73" s="726"/>
      <c r="C73" s="726"/>
      <c r="D73" s="726"/>
      <c r="E73" s="726"/>
      <c r="F73" s="726"/>
      <c r="G73" s="726"/>
      <c r="H73" s="726"/>
      <c r="I73" s="726"/>
      <c r="J73" s="726"/>
      <c r="K73" s="726"/>
      <c r="L73" s="351"/>
      <c r="M73" s="351"/>
      <c r="N73" s="351"/>
      <c r="O73" s="351"/>
      <c r="R73" s="351" t="s">
        <v>373</v>
      </c>
      <c r="S73" s="351"/>
      <c r="T73" s="351"/>
      <c r="U73" s="351"/>
      <c r="V73" s="351"/>
      <c r="W73" s="351"/>
      <c r="X73" s="351"/>
      <c r="Y73" s="351"/>
      <c r="Z73" s="351"/>
      <c r="AA73" s="351"/>
      <c r="AB73" s="351"/>
    </row>
    <row r="74" spans="1:30" x14ac:dyDescent="0.25">
      <c r="A74" s="726" t="s">
        <v>374</v>
      </c>
      <c r="B74" s="726"/>
      <c r="C74" s="726"/>
      <c r="D74" s="726"/>
      <c r="E74" s="726"/>
      <c r="F74" s="726"/>
      <c r="G74" s="726"/>
      <c r="H74" s="726"/>
      <c r="I74" s="726"/>
      <c r="J74" s="726"/>
      <c r="K74" s="726"/>
      <c r="L74" s="351"/>
      <c r="M74" s="351"/>
      <c r="N74" s="351"/>
      <c r="O74" s="351"/>
      <c r="R74" s="351" t="s">
        <v>363</v>
      </c>
      <c r="S74" s="351"/>
      <c r="T74" s="351"/>
      <c r="U74" s="351"/>
      <c r="V74" s="351"/>
      <c r="W74" s="351"/>
      <c r="X74" s="351"/>
      <c r="Y74" s="351"/>
      <c r="Z74" s="351"/>
      <c r="AA74" s="351"/>
      <c r="AB74" s="351"/>
    </row>
    <row r="75" spans="1:30" x14ac:dyDescent="0.25">
      <c r="A75" s="351" t="s">
        <v>361</v>
      </c>
      <c r="B75" s="726" t="s">
        <v>375</v>
      </c>
      <c r="C75" s="726"/>
      <c r="D75" s="726"/>
      <c r="E75" s="726"/>
      <c r="F75" s="726"/>
      <c r="G75" s="726"/>
      <c r="H75" s="726"/>
      <c r="I75" s="726"/>
      <c r="J75" s="726"/>
      <c r="K75" s="726"/>
      <c r="L75" s="351"/>
      <c r="M75" s="351"/>
      <c r="N75" s="351"/>
      <c r="O75" s="351"/>
      <c r="R75" s="351" t="s">
        <v>361</v>
      </c>
      <c r="S75" s="351" t="s">
        <v>375</v>
      </c>
      <c r="T75" s="351"/>
      <c r="U75" s="351"/>
      <c r="V75" s="351"/>
      <c r="W75" s="351"/>
      <c r="X75" s="351"/>
      <c r="Y75" s="351"/>
      <c r="Z75" s="351"/>
      <c r="AA75" s="351"/>
      <c r="AB75" s="351"/>
    </row>
    <row r="76" spans="1:30" x14ac:dyDescent="0.25">
      <c r="A76" s="351"/>
      <c r="B76" s="608" t="s">
        <v>285</v>
      </c>
      <c r="C76" s="608" t="s">
        <v>286</v>
      </c>
      <c r="D76" s="608" t="s">
        <v>287</v>
      </c>
      <c r="E76" s="608" t="s">
        <v>288</v>
      </c>
      <c r="F76" s="608" t="s">
        <v>289</v>
      </c>
      <c r="G76" s="608" t="s">
        <v>290</v>
      </c>
      <c r="H76" s="608" t="s">
        <v>291</v>
      </c>
      <c r="I76" s="608" t="s">
        <v>292</v>
      </c>
      <c r="J76" s="608" t="s">
        <v>293</v>
      </c>
      <c r="K76" s="608" t="s">
        <v>294</v>
      </c>
      <c r="L76" s="608" t="s">
        <v>295</v>
      </c>
      <c r="M76" s="608" t="s">
        <v>2669</v>
      </c>
      <c r="N76" s="608"/>
      <c r="O76" s="351"/>
      <c r="R76" s="351"/>
      <c r="S76" s="608" t="s">
        <v>285</v>
      </c>
      <c r="T76" s="608" t="s">
        <v>286</v>
      </c>
      <c r="U76" s="608" t="s">
        <v>287</v>
      </c>
      <c r="V76" s="608" t="s">
        <v>288</v>
      </c>
      <c r="W76" s="608" t="s">
        <v>289</v>
      </c>
      <c r="X76" s="608" t="s">
        <v>290</v>
      </c>
      <c r="Y76" s="608" t="s">
        <v>291</v>
      </c>
      <c r="Z76" s="608" t="s">
        <v>292</v>
      </c>
      <c r="AA76" s="608" t="s">
        <v>293</v>
      </c>
      <c r="AB76" s="608" t="s">
        <v>294</v>
      </c>
      <c r="AC76" s="608" t="s">
        <v>295</v>
      </c>
      <c r="AD76" s="608" t="s">
        <v>2669</v>
      </c>
    </row>
    <row r="77" spans="1:30" x14ac:dyDescent="0.25">
      <c r="A77" s="351"/>
      <c r="B77" s="608" t="s">
        <v>349</v>
      </c>
      <c r="C77" s="608" t="s">
        <v>349</v>
      </c>
      <c r="D77" s="608" t="s">
        <v>349</v>
      </c>
      <c r="E77" s="608" t="s">
        <v>349</v>
      </c>
      <c r="F77" s="608" t="s">
        <v>349</v>
      </c>
      <c r="G77" s="608" t="s">
        <v>349</v>
      </c>
      <c r="H77" s="608" t="s">
        <v>349</v>
      </c>
      <c r="I77" s="608" t="s">
        <v>349</v>
      </c>
      <c r="J77" s="608" t="s">
        <v>349</v>
      </c>
      <c r="K77" s="608" t="s">
        <v>349</v>
      </c>
      <c r="L77" s="608" t="s">
        <v>349</v>
      </c>
      <c r="M77" s="608" t="s">
        <v>349</v>
      </c>
      <c r="N77" s="608"/>
      <c r="O77" s="351"/>
      <c r="R77" s="351"/>
      <c r="S77" s="608" t="s">
        <v>349</v>
      </c>
      <c r="T77" s="608" t="s">
        <v>349</v>
      </c>
      <c r="U77" s="608" t="s">
        <v>349</v>
      </c>
      <c r="V77" s="608" t="s">
        <v>349</v>
      </c>
      <c r="W77" s="608" t="s">
        <v>349</v>
      </c>
      <c r="X77" s="608" t="s">
        <v>349</v>
      </c>
      <c r="Y77" s="608" t="s">
        <v>349</v>
      </c>
      <c r="Z77" s="608" t="s">
        <v>349</v>
      </c>
      <c r="AA77" s="608" t="s">
        <v>349</v>
      </c>
      <c r="AB77" s="608" t="s">
        <v>349</v>
      </c>
      <c r="AC77" s="608" t="s">
        <v>349</v>
      </c>
      <c r="AD77" s="608" t="s">
        <v>349</v>
      </c>
    </row>
    <row r="78" spans="1:30" x14ac:dyDescent="0.25">
      <c r="A78" s="351" t="s">
        <v>5</v>
      </c>
      <c r="B78" s="521">
        <v>6314992</v>
      </c>
      <c r="C78" s="521">
        <v>6316990</v>
      </c>
      <c r="D78" s="521">
        <v>6191126</v>
      </c>
      <c r="E78" s="521">
        <v>6028110</v>
      </c>
      <c r="F78" s="521">
        <v>5832441</v>
      </c>
      <c r="G78" s="521">
        <v>5919965</v>
      </c>
      <c r="H78" s="521">
        <v>5904302</v>
      </c>
      <c r="I78" s="521">
        <v>5345312</v>
      </c>
      <c r="J78" s="521">
        <v>5311858</v>
      </c>
      <c r="K78" s="521">
        <v>5311475</v>
      </c>
      <c r="L78" s="521">
        <v>5430539</v>
      </c>
      <c r="M78" s="521">
        <v>5381233</v>
      </c>
      <c r="N78" s="351"/>
      <c r="O78" s="351"/>
      <c r="R78" s="351" t="s">
        <v>5</v>
      </c>
      <c r="S78" s="611">
        <v>6218204</v>
      </c>
      <c r="T78" s="611">
        <v>6304477</v>
      </c>
      <c r="U78" s="611">
        <v>6107896</v>
      </c>
      <c r="V78" s="611">
        <v>5898108</v>
      </c>
      <c r="W78" s="611">
        <v>5727127</v>
      </c>
      <c r="X78" s="611">
        <v>5845102</v>
      </c>
      <c r="Y78" s="611">
        <v>5832166</v>
      </c>
      <c r="Z78" s="611">
        <v>5284657</v>
      </c>
      <c r="AA78" s="611">
        <v>5288220</v>
      </c>
      <c r="AB78" s="611">
        <v>5282676</v>
      </c>
      <c r="AC78" s="611">
        <v>5407637</v>
      </c>
      <c r="AD78" s="611">
        <v>5365316</v>
      </c>
    </row>
    <row r="79" spans="1:30" x14ac:dyDescent="0.25">
      <c r="A79" s="351" t="s">
        <v>6</v>
      </c>
      <c r="B79" s="521">
        <v>2511889</v>
      </c>
      <c r="C79" s="521">
        <v>2560804</v>
      </c>
      <c r="D79" s="521">
        <v>2509050</v>
      </c>
      <c r="E79" s="521">
        <v>2437235</v>
      </c>
      <c r="F79" s="521">
        <v>2325203</v>
      </c>
      <c r="G79" s="521">
        <v>2298371</v>
      </c>
      <c r="H79" s="521">
        <v>2224595</v>
      </c>
      <c r="I79" s="521">
        <v>1806755</v>
      </c>
      <c r="J79" s="521">
        <v>1709445</v>
      </c>
      <c r="K79" s="521">
        <v>1676497</v>
      </c>
      <c r="L79" s="521">
        <v>1680557</v>
      </c>
      <c r="M79" s="521">
        <v>1697215</v>
      </c>
      <c r="N79" s="351"/>
      <c r="O79" s="351"/>
      <c r="R79" s="351" t="s">
        <v>6</v>
      </c>
      <c r="S79" s="611">
        <v>2507105</v>
      </c>
      <c r="T79" s="611">
        <v>2560685</v>
      </c>
      <c r="U79" s="611">
        <v>2484188</v>
      </c>
      <c r="V79" s="611">
        <v>2348511</v>
      </c>
      <c r="W79" s="611">
        <v>2264234</v>
      </c>
      <c r="X79" s="611">
        <v>2253113</v>
      </c>
      <c r="Y79" s="611">
        <v>2186492</v>
      </c>
      <c r="Z79" s="611">
        <v>1761946</v>
      </c>
      <c r="AA79" s="611">
        <v>1698848</v>
      </c>
      <c r="AB79" s="611">
        <v>1670527</v>
      </c>
      <c r="AC79" s="611">
        <v>1675550</v>
      </c>
      <c r="AD79" s="611">
        <v>1693490</v>
      </c>
    </row>
    <row r="80" spans="1:30" x14ac:dyDescent="0.25">
      <c r="A80" s="351" t="s">
        <v>8</v>
      </c>
      <c r="B80" s="521">
        <v>196584</v>
      </c>
      <c r="C80" s="521">
        <v>192528</v>
      </c>
      <c r="D80" s="521">
        <v>165744</v>
      </c>
      <c r="E80" s="521">
        <v>138275</v>
      </c>
      <c r="F80" s="521">
        <v>112555</v>
      </c>
      <c r="G80" s="521">
        <v>107870</v>
      </c>
      <c r="H80" s="521">
        <v>113659</v>
      </c>
      <c r="I80" s="521">
        <v>100426</v>
      </c>
      <c r="J80" s="521">
        <v>86097</v>
      </c>
      <c r="K80" s="521">
        <v>83853</v>
      </c>
      <c r="L80" s="521">
        <v>92009</v>
      </c>
      <c r="M80" s="521">
        <v>82946</v>
      </c>
      <c r="N80" s="351"/>
      <c r="O80" s="351"/>
      <c r="R80" s="351" t="s">
        <v>8</v>
      </c>
      <c r="S80" s="611">
        <v>195653</v>
      </c>
      <c r="T80" s="611">
        <v>191734</v>
      </c>
      <c r="U80" s="611">
        <v>164276</v>
      </c>
      <c r="V80" s="611">
        <v>129151</v>
      </c>
      <c r="W80" s="611">
        <v>112165</v>
      </c>
      <c r="X80" s="611">
        <v>106669</v>
      </c>
      <c r="Y80" s="611">
        <v>105169</v>
      </c>
      <c r="Z80" s="611">
        <v>98552</v>
      </c>
      <c r="AA80" s="611">
        <v>85938</v>
      </c>
      <c r="AB80" s="611">
        <v>83343</v>
      </c>
      <c r="AC80" s="611">
        <v>83545</v>
      </c>
      <c r="AD80" s="611">
        <v>82946</v>
      </c>
    </row>
    <row r="81" spans="1:30" x14ac:dyDescent="0.25">
      <c r="A81" s="351" t="s">
        <v>9</v>
      </c>
      <c r="B81" s="521">
        <v>14027</v>
      </c>
      <c r="C81" s="521">
        <v>11158</v>
      </c>
      <c r="D81" s="521">
        <v>11748</v>
      </c>
      <c r="E81" s="521">
        <v>12287</v>
      </c>
      <c r="F81" s="521">
        <v>12957</v>
      </c>
      <c r="G81" s="521">
        <v>13297</v>
      </c>
      <c r="H81" s="521">
        <v>12742</v>
      </c>
      <c r="I81" s="521">
        <v>13442</v>
      </c>
      <c r="J81" s="521">
        <v>12899</v>
      </c>
      <c r="K81" s="521">
        <v>12673</v>
      </c>
      <c r="L81" s="521">
        <v>12029</v>
      </c>
      <c r="M81" s="521">
        <v>11884</v>
      </c>
      <c r="N81" s="351"/>
      <c r="O81" s="351"/>
      <c r="R81" s="351" t="s">
        <v>9</v>
      </c>
      <c r="S81" s="611">
        <v>10851</v>
      </c>
      <c r="T81" s="611">
        <v>11138</v>
      </c>
      <c r="U81" s="611">
        <v>10753</v>
      </c>
      <c r="V81" s="611">
        <v>11948</v>
      </c>
      <c r="W81" s="611">
        <v>12814</v>
      </c>
      <c r="X81" s="611">
        <v>12483</v>
      </c>
      <c r="Y81" s="611">
        <v>12304</v>
      </c>
      <c r="Z81" s="611">
        <v>12174</v>
      </c>
      <c r="AA81" s="611">
        <v>10657</v>
      </c>
      <c r="AB81" s="611">
        <v>10354</v>
      </c>
      <c r="AC81" s="611">
        <v>9983</v>
      </c>
      <c r="AD81" s="611">
        <v>9733</v>
      </c>
    </row>
    <row r="82" spans="1:30" x14ac:dyDescent="0.25">
      <c r="A82" s="351" t="s">
        <v>10</v>
      </c>
      <c r="B82" s="521">
        <v>41350</v>
      </c>
      <c r="C82" s="521">
        <v>42089</v>
      </c>
      <c r="D82" s="521">
        <v>42484</v>
      </c>
      <c r="E82" s="521">
        <v>40605</v>
      </c>
      <c r="F82" s="521">
        <v>24481</v>
      </c>
      <c r="G82" s="521">
        <v>24318</v>
      </c>
      <c r="H82" s="521">
        <v>22436</v>
      </c>
      <c r="I82" s="521">
        <v>28074</v>
      </c>
      <c r="J82" s="521">
        <v>26847</v>
      </c>
      <c r="K82" s="521">
        <v>23632</v>
      </c>
      <c r="L82" s="521">
        <v>21473</v>
      </c>
      <c r="M82" s="521">
        <v>21850</v>
      </c>
      <c r="N82" s="351"/>
      <c r="O82" s="351"/>
      <c r="R82" s="351" t="s">
        <v>10</v>
      </c>
      <c r="S82" s="611">
        <v>29048</v>
      </c>
      <c r="T82" s="611">
        <v>32947</v>
      </c>
      <c r="U82" s="611">
        <v>29839</v>
      </c>
      <c r="V82" s="611">
        <v>30986</v>
      </c>
      <c r="W82" s="611">
        <v>19422</v>
      </c>
      <c r="X82" s="611">
        <v>22559</v>
      </c>
      <c r="Y82" s="611">
        <v>20103</v>
      </c>
      <c r="Z82" s="611">
        <v>26212</v>
      </c>
      <c r="AA82" s="611">
        <v>25686</v>
      </c>
      <c r="AB82" s="611">
        <v>21896</v>
      </c>
      <c r="AC82" s="611">
        <v>20837</v>
      </c>
      <c r="AD82" s="611">
        <v>20769</v>
      </c>
    </row>
    <row r="83" spans="1:30" x14ac:dyDescent="0.25">
      <c r="A83" s="351" t="s">
        <v>11</v>
      </c>
      <c r="B83" s="521">
        <v>7303</v>
      </c>
      <c r="C83" s="521">
        <v>7529</v>
      </c>
      <c r="D83" s="521">
        <v>8646</v>
      </c>
      <c r="E83" s="521">
        <v>12624</v>
      </c>
      <c r="F83" s="521">
        <v>12636</v>
      </c>
      <c r="G83" s="521">
        <v>14934</v>
      </c>
      <c r="H83" s="521">
        <v>11927</v>
      </c>
      <c r="I83" s="521">
        <v>10820</v>
      </c>
      <c r="J83" s="521">
        <v>9490</v>
      </c>
      <c r="K83" s="521">
        <v>9932</v>
      </c>
      <c r="L83" s="521">
        <v>10007</v>
      </c>
      <c r="M83" s="521">
        <v>9156</v>
      </c>
      <c r="N83" s="351"/>
      <c r="O83" s="351"/>
      <c r="R83" s="351" t="s">
        <v>11</v>
      </c>
      <c r="S83" s="611">
        <v>6052</v>
      </c>
      <c r="T83" s="611">
        <v>6225</v>
      </c>
      <c r="U83" s="611">
        <v>7081</v>
      </c>
      <c r="V83" s="611">
        <v>11640</v>
      </c>
      <c r="W83" s="611">
        <v>11670</v>
      </c>
      <c r="X83" s="611">
        <v>14524</v>
      </c>
      <c r="Y83" s="611">
        <v>9507</v>
      </c>
      <c r="Z83" s="611">
        <v>9887</v>
      </c>
      <c r="AA83" s="611">
        <v>9365</v>
      </c>
      <c r="AB83" s="611">
        <v>9932</v>
      </c>
      <c r="AC83" s="611">
        <v>10007</v>
      </c>
      <c r="AD83" s="611">
        <v>9156</v>
      </c>
    </row>
    <row r="84" spans="1:30" x14ac:dyDescent="0.25">
      <c r="A84" s="351" t="s">
        <v>12</v>
      </c>
      <c r="B84" s="521">
        <v>255651</v>
      </c>
      <c r="C84" s="521">
        <v>255425</v>
      </c>
      <c r="D84" s="521">
        <v>262859</v>
      </c>
      <c r="E84" s="521">
        <v>260846</v>
      </c>
      <c r="F84" s="521">
        <v>298119</v>
      </c>
      <c r="G84" s="521">
        <v>453970</v>
      </c>
      <c r="H84" s="521">
        <v>500654</v>
      </c>
      <c r="I84" s="521">
        <v>530218</v>
      </c>
      <c r="J84" s="521">
        <v>545285</v>
      </c>
      <c r="K84" s="521">
        <v>590086</v>
      </c>
      <c r="L84" s="521">
        <v>652085</v>
      </c>
      <c r="M84" s="521">
        <v>631074</v>
      </c>
      <c r="N84" s="351"/>
      <c r="O84" s="351"/>
      <c r="R84" s="351" t="s">
        <v>12</v>
      </c>
      <c r="S84" s="611">
        <v>255635</v>
      </c>
      <c r="T84" s="611">
        <v>255425</v>
      </c>
      <c r="U84" s="611">
        <v>262855</v>
      </c>
      <c r="V84" s="611">
        <v>260356</v>
      </c>
      <c r="W84" s="611">
        <v>296942</v>
      </c>
      <c r="X84" s="611">
        <v>453584</v>
      </c>
      <c r="Y84" s="611">
        <v>500038</v>
      </c>
      <c r="Z84" s="611">
        <v>529239</v>
      </c>
      <c r="AA84" s="611">
        <v>544686</v>
      </c>
      <c r="AB84" s="611">
        <v>586774</v>
      </c>
      <c r="AC84" s="611">
        <v>651930</v>
      </c>
      <c r="AD84" s="611">
        <v>630992</v>
      </c>
    </row>
    <row r="85" spans="1:30" x14ac:dyDescent="0.25">
      <c r="A85" s="351" t="s">
        <v>13</v>
      </c>
      <c r="B85" s="521">
        <v>3046</v>
      </c>
      <c r="C85" s="521">
        <v>3488</v>
      </c>
      <c r="D85" s="521">
        <v>3763</v>
      </c>
      <c r="E85" s="521">
        <v>3840</v>
      </c>
      <c r="F85" s="521">
        <v>3788</v>
      </c>
      <c r="G85" s="521">
        <v>3621</v>
      </c>
      <c r="H85" s="521">
        <v>3573</v>
      </c>
      <c r="I85" s="521">
        <v>3397</v>
      </c>
      <c r="J85" s="521">
        <v>2590</v>
      </c>
      <c r="K85" s="521">
        <v>2534</v>
      </c>
      <c r="L85" s="521">
        <v>2538</v>
      </c>
      <c r="M85" s="521">
        <v>2580</v>
      </c>
      <c r="N85" s="351"/>
      <c r="O85" s="351"/>
      <c r="R85" s="351" t="s">
        <v>13</v>
      </c>
      <c r="S85" s="611">
        <v>3023</v>
      </c>
      <c r="T85" s="611">
        <v>2855</v>
      </c>
      <c r="U85" s="611">
        <v>3673</v>
      </c>
      <c r="V85" s="611">
        <v>3796</v>
      </c>
      <c r="W85" s="611">
        <v>3509</v>
      </c>
      <c r="X85" s="611">
        <v>3481</v>
      </c>
      <c r="Y85" s="611">
        <v>3282</v>
      </c>
      <c r="Z85" s="611">
        <v>3260</v>
      </c>
      <c r="AA85" s="611">
        <v>2481</v>
      </c>
      <c r="AB85" s="611">
        <v>2521</v>
      </c>
      <c r="AC85" s="611">
        <v>2524</v>
      </c>
      <c r="AD85" s="611">
        <v>2524</v>
      </c>
    </row>
    <row r="86" spans="1:30" x14ac:dyDescent="0.25">
      <c r="A86" s="351" t="s">
        <v>14</v>
      </c>
      <c r="B86" s="521">
        <v>5779</v>
      </c>
      <c r="C86" s="521">
        <v>6398</v>
      </c>
      <c r="D86" s="521">
        <v>6486</v>
      </c>
      <c r="E86" s="521">
        <v>5305</v>
      </c>
      <c r="F86" s="521">
        <v>4269</v>
      </c>
      <c r="G86" s="521">
        <v>4209</v>
      </c>
      <c r="H86" s="521">
        <v>4577</v>
      </c>
      <c r="I86" s="521">
        <v>4083</v>
      </c>
      <c r="J86" s="521">
        <v>13074</v>
      </c>
      <c r="K86" s="521">
        <v>13757</v>
      </c>
      <c r="L86" s="521">
        <v>5311</v>
      </c>
      <c r="M86" s="521">
        <v>6372</v>
      </c>
      <c r="N86" s="351"/>
      <c r="O86" s="351"/>
      <c r="R86" s="351" t="s">
        <v>14</v>
      </c>
      <c r="S86" s="611">
        <v>5488</v>
      </c>
      <c r="T86" s="611">
        <v>6398</v>
      </c>
      <c r="U86" s="611">
        <v>6068</v>
      </c>
      <c r="V86" s="611">
        <v>5305</v>
      </c>
      <c r="W86" s="611">
        <v>4174</v>
      </c>
      <c r="X86" s="611">
        <v>4173</v>
      </c>
      <c r="Y86" s="611">
        <v>4572</v>
      </c>
      <c r="Z86" s="611">
        <v>4083</v>
      </c>
      <c r="AA86" s="611">
        <v>13046</v>
      </c>
      <c r="AB86" s="611">
        <v>13704</v>
      </c>
      <c r="AC86" s="611">
        <v>5286</v>
      </c>
      <c r="AD86" s="611">
        <v>6372</v>
      </c>
    </row>
    <row r="87" spans="1:30" x14ac:dyDescent="0.25">
      <c r="A87" s="351" t="s">
        <v>15</v>
      </c>
      <c r="B87" s="521">
        <v>37584</v>
      </c>
      <c r="C87" s="521">
        <v>36584</v>
      </c>
      <c r="D87" s="521">
        <v>34430</v>
      </c>
      <c r="E87" s="521">
        <v>33043</v>
      </c>
      <c r="F87" s="521">
        <v>31128</v>
      </c>
      <c r="G87" s="521">
        <v>27133</v>
      </c>
      <c r="H87" s="521">
        <v>26171</v>
      </c>
      <c r="I87" s="521">
        <v>27120</v>
      </c>
      <c r="J87" s="521">
        <v>25609</v>
      </c>
      <c r="K87" s="521">
        <v>21586</v>
      </c>
      <c r="L87" s="521">
        <v>19082</v>
      </c>
      <c r="M87" s="521">
        <v>18843</v>
      </c>
      <c r="N87" s="351"/>
      <c r="O87" s="351"/>
      <c r="R87" s="351" t="s">
        <v>15</v>
      </c>
      <c r="S87" s="611">
        <v>37467</v>
      </c>
      <c r="T87" s="611">
        <v>36484</v>
      </c>
      <c r="U87" s="611">
        <v>34330</v>
      </c>
      <c r="V87" s="611">
        <v>32942</v>
      </c>
      <c r="W87" s="611">
        <v>31106</v>
      </c>
      <c r="X87" s="611">
        <v>26757</v>
      </c>
      <c r="Y87" s="611">
        <v>25790</v>
      </c>
      <c r="Z87" s="611">
        <v>27100</v>
      </c>
      <c r="AA87" s="611">
        <v>25594</v>
      </c>
      <c r="AB87" s="611">
        <v>21561</v>
      </c>
      <c r="AC87" s="611">
        <v>19056</v>
      </c>
      <c r="AD87" s="611">
        <v>18837</v>
      </c>
    </row>
    <row r="88" spans="1:30" x14ac:dyDescent="0.25">
      <c r="A88" s="351" t="s">
        <v>16</v>
      </c>
      <c r="B88" s="521">
        <v>176948</v>
      </c>
      <c r="C88" s="521">
        <v>176588</v>
      </c>
      <c r="D88" s="521">
        <v>175043</v>
      </c>
      <c r="E88" s="521">
        <v>137709</v>
      </c>
      <c r="F88" s="521">
        <v>97094</v>
      </c>
      <c r="G88" s="521">
        <v>91813</v>
      </c>
      <c r="H88" s="521">
        <v>83196</v>
      </c>
      <c r="I88" s="521">
        <v>79955</v>
      </c>
      <c r="J88" s="521">
        <v>79081</v>
      </c>
      <c r="K88" s="521">
        <v>73039</v>
      </c>
      <c r="L88" s="521">
        <v>74925</v>
      </c>
      <c r="M88" s="521">
        <v>76223</v>
      </c>
      <c r="N88" s="351"/>
      <c r="O88" s="351"/>
      <c r="R88" s="351" t="s">
        <v>16</v>
      </c>
      <c r="S88" s="611">
        <v>176948</v>
      </c>
      <c r="T88" s="611">
        <v>176588</v>
      </c>
      <c r="U88" s="611">
        <v>170157</v>
      </c>
      <c r="V88" s="611">
        <v>136820</v>
      </c>
      <c r="W88" s="611">
        <v>96758</v>
      </c>
      <c r="X88" s="611">
        <v>91716</v>
      </c>
      <c r="Y88" s="611">
        <v>83071</v>
      </c>
      <c r="Z88" s="611">
        <v>79845</v>
      </c>
      <c r="AA88" s="611">
        <v>79031</v>
      </c>
      <c r="AB88" s="611">
        <v>73028</v>
      </c>
      <c r="AC88" s="611">
        <v>74925</v>
      </c>
      <c r="AD88" s="611">
        <v>76218</v>
      </c>
    </row>
    <row r="89" spans="1:30" x14ac:dyDescent="0.25">
      <c r="A89" s="351" t="s">
        <v>17</v>
      </c>
      <c r="B89" s="521">
        <v>519776</v>
      </c>
      <c r="C89" s="521">
        <v>523869</v>
      </c>
      <c r="D89" s="521">
        <v>525101</v>
      </c>
      <c r="E89" s="521">
        <v>529894</v>
      </c>
      <c r="F89" s="521">
        <v>493756</v>
      </c>
      <c r="G89" s="521">
        <v>495385</v>
      </c>
      <c r="H89" s="521">
        <v>476387</v>
      </c>
      <c r="I89" s="521">
        <v>412259</v>
      </c>
      <c r="J89" s="521">
        <v>364988</v>
      </c>
      <c r="K89" s="521">
        <v>361557</v>
      </c>
      <c r="L89" s="521">
        <v>366204</v>
      </c>
      <c r="M89" s="521">
        <v>368027</v>
      </c>
      <c r="N89" s="351"/>
      <c r="O89" s="351"/>
      <c r="R89" s="351" t="s">
        <v>17</v>
      </c>
      <c r="S89" s="611">
        <v>519287</v>
      </c>
      <c r="T89" s="611">
        <v>523869</v>
      </c>
      <c r="U89" s="611">
        <v>521928</v>
      </c>
      <c r="V89" s="611">
        <v>529861</v>
      </c>
      <c r="W89" s="611">
        <v>493672</v>
      </c>
      <c r="X89" s="611">
        <v>480419</v>
      </c>
      <c r="Y89" s="611">
        <v>476121</v>
      </c>
      <c r="Z89" s="611">
        <v>411999</v>
      </c>
      <c r="AA89" s="611">
        <v>364980</v>
      </c>
      <c r="AB89" s="611">
        <v>361547</v>
      </c>
      <c r="AC89" s="611">
        <v>366204</v>
      </c>
      <c r="AD89" s="611">
        <v>368021</v>
      </c>
    </row>
    <row r="90" spans="1:30" x14ac:dyDescent="0.25">
      <c r="A90" s="351" t="s">
        <v>18</v>
      </c>
      <c r="B90" s="521">
        <v>157224</v>
      </c>
      <c r="C90" s="521">
        <v>160842</v>
      </c>
      <c r="D90" s="521">
        <v>163137</v>
      </c>
      <c r="E90" s="521">
        <v>148154</v>
      </c>
      <c r="F90" s="521">
        <v>144561</v>
      </c>
      <c r="G90" s="521">
        <v>124969</v>
      </c>
      <c r="H90" s="521">
        <v>107279</v>
      </c>
      <c r="I90" s="521">
        <v>108009</v>
      </c>
      <c r="J90" s="521">
        <v>84206</v>
      </c>
      <c r="K90" s="521">
        <v>81546</v>
      </c>
      <c r="L90" s="521">
        <v>82123</v>
      </c>
      <c r="M90" s="521">
        <v>81838</v>
      </c>
      <c r="N90" s="351"/>
      <c r="O90" s="351"/>
      <c r="R90" s="351" t="s">
        <v>18</v>
      </c>
      <c r="S90" s="611">
        <v>156896</v>
      </c>
      <c r="T90" s="611">
        <v>160823</v>
      </c>
      <c r="U90" s="611">
        <v>162672</v>
      </c>
      <c r="V90" s="611">
        <v>135785</v>
      </c>
      <c r="W90" s="611">
        <v>136669</v>
      </c>
      <c r="X90" s="611">
        <v>107541</v>
      </c>
      <c r="Y90" s="611">
        <v>88814</v>
      </c>
      <c r="Z90" s="611">
        <v>91690</v>
      </c>
      <c r="AA90" s="611">
        <v>84168</v>
      </c>
      <c r="AB90" s="611">
        <v>81395</v>
      </c>
      <c r="AC90" s="611">
        <v>82050</v>
      </c>
      <c r="AD90" s="611">
        <v>81702</v>
      </c>
    </row>
    <row r="91" spans="1:30" x14ac:dyDescent="0.25">
      <c r="A91" s="351" t="s">
        <v>19</v>
      </c>
      <c r="B91" s="521">
        <v>56010</v>
      </c>
      <c r="C91" s="521">
        <v>45739</v>
      </c>
      <c r="D91" s="521">
        <v>45666</v>
      </c>
      <c r="E91" s="521">
        <v>41065</v>
      </c>
      <c r="F91" s="521">
        <v>37392</v>
      </c>
      <c r="G91" s="521">
        <v>35881</v>
      </c>
      <c r="H91" s="521">
        <v>34757</v>
      </c>
      <c r="I91" s="521">
        <v>31900</v>
      </c>
      <c r="J91" s="521">
        <v>32471</v>
      </c>
      <c r="K91" s="521">
        <v>32202</v>
      </c>
      <c r="L91" s="521">
        <v>32208</v>
      </c>
      <c r="M91" s="521">
        <v>32045</v>
      </c>
      <c r="N91" s="351"/>
      <c r="O91" s="351"/>
      <c r="R91" s="351" t="s">
        <v>19</v>
      </c>
      <c r="S91" s="611">
        <v>55980</v>
      </c>
      <c r="T91" s="611">
        <v>45739</v>
      </c>
      <c r="U91" s="611">
        <v>45644</v>
      </c>
      <c r="V91" s="611">
        <v>40815</v>
      </c>
      <c r="W91" s="611">
        <v>37013</v>
      </c>
      <c r="X91" s="611">
        <v>35214</v>
      </c>
      <c r="Y91" s="611">
        <v>34498</v>
      </c>
      <c r="Z91" s="611">
        <v>31650</v>
      </c>
      <c r="AA91" s="611">
        <v>32394</v>
      </c>
      <c r="AB91" s="611">
        <v>32194</v>
      </c>
      <c r="AC91" s="611">
        <v>32207</v>
      </c>
      <c r="AD91" s="611">
        <v>31857</v>
      </c>
    </row>
    <row r="92" spans="1:30" x14ac:dyDescent="0.25">
      <c r="A92" s="351" t="s">
        <v>20</v>
      </c>
      <c r="B92" s="521">
        <v>95524</v>
      </c>
      <c r="C92" s="521">
        <v>102230</v>
      </c>
      <c r="D92" s="521">
        <v>85750</v>
      </c>
      <c r="E92" s="521">
        <v>74118</v>
      </c>
      <c r="F92" s="521">
        <v>77468</v>
      </c>
      <c r="G92" s="521">
        <v>75239</v>
      </c>
      <c r="H92" s="521">
        <v>73631</v>
      </c>
      <c r="I92" s="521">
        <v>75449</v>
      </c>
      <c r="J92" s="521">
        <v>82976</v>
      </c>
      <c r="K92" s="521">
        <v>90094</v>
      </c>
      <c r="L92" s="521">
        <v>89949</v>
      </c>
      <c r="M92" s="521">
        <v>89181</v>
      </c>
      <c r="N92" s="351"/>
      <c r="O92" s="351"/>
      <c r="R92" s="351" t="s">
        <v>20</v>
      </c>
      <c r="S92" s="611">
        <v>91967</v>
      </c>
      <c r="T92" s="611">
        <v>102230</v>
      </c>
      <c r="U92" s="611">
        <v>84154</v>
      </c>
      <c r="V92" s="611">
        <v>72854</v>
      </c>
      <c r="W92" s="611">
        <v>77158</v>
      </c>
      <c r="X92" s="611">
        <v>74669</v>
      </c>
      <c r="Y92" s="611">
        <v>71033</v>
      </c>
      <c r="Z92" s="611">
        <v>74657</v>
      </c>
      <c r="AA92" s="611">
        <v>82406</v>
      </c>
      <c r="AB92" s="611">
        <v>88245</v>
      </c>
      <c r="AC92" s="611">
        <v>87919</v>
      </c>
      <c r="AD92" s="611">
        <v>88008</v>
      </c>
    </row>
    <row r="93" spans="1:30" x14ac:dyDescent="0.25">
      <c r="A93" s="351" t="s">
        <v>21</v>
      </c>
      <c r="B93" s="521">
        <v>24199</v>
      </c>
      <c r="C93" s="521">
        <v>24157</v>
      </c>
      <c r="D93" s="521">
        <v>16418</v>
      </c>
      <c r="E93" s="521">
        <v>25603</v>
      </c>
      <c r="F93" s="521">
        <v>26153</v>
      </c>
      <c r="G93" s="521">
        <v>28909</v>
      </c>
      <c r="H93" s="521">
        <v>37476</v>
      </c>
      <c r="I93" s="521">
        <v>50073</v>
      </c>
      <c r="J93" s="521">
        <v>46380</v>
      </c>
      <c r="K93" s="521">
        <v>48055</v>
      </c>
      <c r="L93" s="521">
        <v>47113</v>
      </c>
      <c r="M93" s="521">
        <v>49202</v>
      </c>
      <c r="N93" s="351"/>
      <c r="O93" s="351"/>
      <c r="R93" s="351" t="s">
        <v>21</v>
      </c>
      <c r="S93" s="611">
        <v>24179</v>
      </c>
      <c r="T93" s="611">
        <v>24157</v>
      </c>
      <c r="U93" s="611">
        <v>16287</v>
      </c>
      <c r="V93" s="611">
        <v>25550</v>
      </c>
      <c r="W93" s="611">
        <v>25681</v>
      </c>
      <c r="X93" s="611">
        <v>28891</v>
      </c>
      <c r="Y93" s="611">
        <v>37460</v>
      </c>
      <c r="Z93" s="611">
        <v>45369</v>
      </c>
      <c r="AA93" s="611">
        <v>46368</v>
      </c>
      <c r="AB93" s="611">
        <v>47753</v>
      </c>
      <c r="AC93" s="611">
        <v>47109</v>
      </c>
      <c r="AD93" s="611">
        <v>49189</v>
      </c>
    </row>
    <row r="94" spans="1:30" x14ac:dyDescent="0.25">
      <c r="A94" s="351" t="s">
        <v>7</v>
      </c>
      <c r="B94" s="521">
        <v>108966</v>
      </c>
      <c r="C94" s="521">
        <v>107432</v>
      </c>
      <c r="D94" s="521">
        <v>108700</v>
      </c>
      <c r="E94" s="521">
        <v>105960</v>
      </c>
      <c r="F94" s="521">
        <v>99705</v>
      </c>
      <c r="G94" s="521">
        <v>97310</v>
      </c>
      <c r="H94" s="521">
        <v>87157</v>
      </c>
      <c r="I94" s="521">
        <v>79615</v>
      </c>
      <c r="J94" s="521">
        <v>65801</v>
      </c>
      <c r="K94" s="521">
        <v>62262</v>
      </c>
      <c r="L94" s="521">
        <v>59524</v>
      </c>
      <c r="M94" s="521">
        <v>58332</v>
      </c>
      <c r="N94" s="351"/>
      <c r="O94" s="351"/>
      <c r="R94" s="351" t="s">
        <v>7</v>
      </c>
      <c r="S94" s="611">
        <v>108966</v>
      </c>
      <c r="T94" s="611">
        <v>107432</v>
      </c>
      <c r="U94" s="611">
        <v>105411</v>
      </c>
      <c r="V94" s="611">
        <v>99381</v>
      </c>
      <c r="W94" s="611">
        <v>98026</v>
      </c>
      <c r="X94" s="611">
        <v>94084</v>
      </c>
      <c r="Y94" s="611">
        <v>83265</v>
      </c>
      <c r="Z94" s="611">
        <v>75369</v>
      </c>
      <c r="AA94" s="611">
        <v>61819</v>
      </c>
      <c r="AB94" s="611">
        <v>59263</v>
      </c>
      <c r="AC94" s="611">
        <v>57891</v>
      </c>
      <c r="AD94" s="611">
        <v>57393</v>
      </c>
    </row>
    <row r="95" spans="1:30" x14ac:dyDescent="0.25">
      <c r="A95" s="351" t="s">
        <v>22</v>
      </c>
      <c r="B95" s="521">
        <v>1335658</v>
      </c>
      <c r="C95" s="521">
        <v>1383363</v>
      </c>
      <c r="D95" s="521">
        <v>1354805</v>
      </c>
      <c r="E95" s="521">
        <v>1341689</v>
      </c>
      <c r="F95" s="521">
        <v>1317946</v>
      </c>
      <c r="G95" s="521">
        <v>1321732</v>
      </c>
      <c r="H95" s="521">
        <v>1298541</v>
      </c>
      <c r="I95" s="521">
        <v>942375</v>
      </c>
      <c r="J95" s="521">
        <v>927933</v>
      </c>
      <c r="K95" s="521">
        <v>906156</v>
      </c>
      <c r="L95" s="521">
        <v>909429</v>
      </c>
      <c r="M95" s="521">
        <v>923524</v>
      </c>
      <c r="N95" s="351"/>
      <c r="O95" s="351"/>
      <c r="R95" s="351" t="s">
        <v>22</v>
      </c>
      <c r="S95" s="611">
        <v>1335415</v>
      </c>
      <c r="T95" s="611">
        <v>1383363</v>
      </c>
      <c r="U95" s="611">
        <v>1343605</v>
      </c>
      <c r="V95" s="611">
        <v>1274503</v>
      </c>
      <c r="W95" s="611">
        <v>1268151</v>
      </c>
      <c r="X95" s="611">
        <v>1313822</v>
      </c>
      <c r="Y95" s="611">
        <v>1286440</v>
      </c>
      <c r="Z95" s="611">
        <v>924267</v>
      </c>
      <c r="AA95" s="611">
        <v>922088</v>
      </c>
      <c r="AB95" s="611">
        <v>905541</v>
      </c>
      <c r="AC95" s="611">
        <v>908189</v>
      </c>
      <c r="AD95" s="611">
        <v>922265</v>
      </c>
    </row>
    <row r="96" spans="1:30" x14ac:dyDescent="0.25">
      <c r="A96" s="351" t="s">
        <v>23</v>
      </c>
      <c r="B96" s="521">
        <v>1136321</v>
      </c>
      <c r="C96" s="521">
        <v>1141509</v>
      </c>
      <c r="D96" s="521">
        <v>1151295</v>
      </c>
      <c r="E96" s="521">
        <v>1163138</v>
      </c>
      <c r="F96" s="521">
        <v>1136623</v>
      </c>
      <c r="G96" s="521">
        <v>1130425</v>
      </c>
      <c r="H96" s="521">
        <v>1170340</v>
      </c>
      <c r="I96" s="521">
        <v>1044994</v>
      </c>
      <c r="J96" s="521">
        <v>1144958</v>
      </c>
      <c r="K96" s="521">
        <v>1124756</v>
      </c>
      <c r="L96" s="521">
        <v>1193222</v>
      </c>
      <c r="M96" s="521">
        <v>1145575</v>
      </c>
      <c r="N96" s="351"/>
      <c r="O96" s="351"/>
      <c r="R96" s="351" t="s">
        <v>23</v>
      </c>
      <c r="S96" s="611">
        <v>1136321</v>
      </c>
      <c r="T96" s="611">
        <v>1141468</v>
      </c>
      <c r="U96" s="611">
        <v>1151113</v>
      </c>
      <c r="V96" s="611">
        <v>1162878</v>
      </c>
      <c r="W96" s="611">
        <v>1136198</v>
      </c>
      <c r="X96" s="611">
        <v>1126419</v>
      </c>
      <c r="Y96" s="611">
        <v>1170334</v>
      </c>
      <c r="Z96" s="611">
        <v>1044787</v>
      </c>
      <c r="AA96" s="611">
        <v>1144725</v>
      </c>
      <c r="AB96" s="611">
        <v>1124550</v>
      </c>
      <c r="AC96" s="611">
        <v>1193206</v>
      </c>
      <c r="AD96" s="611">
        <v>1144385</v>
      </c>
    </row>
    <row r="97" spans="1:30" x14ac:dyDescent="0.25">
      <c r="A97" s="351" t="s">
        <v>24</v>
      </c>
      <c r="B97" s="521">
        <v>548084</v>
      </c>
      <c r="C97" s="521">
        <v>546825</v>
      </c>
      <c r="D97" s="521">
        <v>546642</v>
      </c>
      <c r="E97" s="521">
        <v>541898</v>
      </c>
      <c r="F97" s="521">
        <v>527006</v>
      </c>
      <c r="G97" s="521">
        <v>527059</v>
      </c>
      <c r="H97" s="521">
        <v>510031</v>
      </c>
      <c r="I97" s="521">
        <v>495801</v>
      </c>
      <c r="J97" s="521">
        <v>476039</v>
      </c>
      <c r="K97" s="521">
        <v>476192</v>
      </c>
      <c r="L97" s="521">
        <v>485318</v>
      </c>
      <c r="M97" s="521">
        <v>488188</v>
      </c>
      <c r="N97" s="351"/>
      <c r="O97" s="351"/>
      <c r="R97" s="351" t="s">
        <v>24</v>
      </c>
      <c r="S97" s="611">
        <v>548066</v>
      </c>
      <c r="T97" s="611">
        <v>546825</v>
      </c>
      <c r="U97" s="611">
        <v>546622</v>
      </c>
      <c r="V97" s="611">
        <v>541893</v>
      </c>
      <c r="W97" s="611">
        <v>527006</v>
      </c>
      <c r="X97" s="611">
        <v>526393</v>
      </c>
      <c r="Y97" s="611">
        <v>507909</v>
      </c>
      <c r="Z97" s="611">
        <v>495745</v>
      </c>
      <c r="AA97" s="611">
        <v>476014</v>
      </c>
      <c r="AB97" s="611">
        <v>476172</v>
      </c>
      <c r="AC97" s="611">
        <v>485175</v>
      </c>
      <c r="AD97" s="611">
        <v>488138</v>
      </c>
    </row>
    <row r="98" spans="1:30" x14ac:dyDescent="0.25">
      <c r="A98" s="351" t="s">
        <v>25</v>
      </c>
      <c r="B98" s="521">
        <v>50642</v>
      </c>
      <c r="C98" s="521">
        <v>51131</v>
      </c>
      <c r="D98" s="521">
        <v>51451</v>
      </c>
      <c r="E98" s="521">
        <v>50342</v>
      </c>
      <c r="F98" s="521">
        <v>48917</v>
      </c>
      <c r="G98" s="521">
        <v>46752</v>
      </c>
      <c r="H98" s="521">
        <v>44760</v>
      </c>
      <c r="I98" s="521">
        <v>36520</v>
      </c>
      <c r="J98" s="521">
        <v>33698</v>
      </c>
      <c r="K98" s="521">
        <v>34600</v>
      </c>
      <c r="L98" s="521">
        <v>33948</v>
      </c>
      <c r="M98" s="521">
        <v>31756</v>
      </c>
      <c r="N98" s="351"/>
      <c r="O98" s="351"/>
      <c r="R98" s="351" t="s">
        <v>25</v>
      </c>
      <c r="S98" s="611">
        <v>50642</v>
      </c>
      <c r="T98" s="611">
        <v>51106</v>
      </c>
      <c r="U98" s="611">
        <v>51451</v>
      </c>
      <c r="V98" s="611">
        <v>50342</v>
      </c>
      <c r="W98" s="611">
        <v>48867</v>
      </c>
      <c r="X98" s="611">
        <v>46725</v>
      </c>
      <c r="Y98" s="611">
        <v>44760</v>
      </c>
      <c r="Z98" s="611">
        <v>36242</v>
      </c>
      <c r="AA98" s="611">
        <v>33660</v>
      </c>
      <c r="AB98" s="611">
        <v>34586</v>
      </c>
      <c r="AC98" s="611">
        <v>33780</v>
      </c>
      <c r="AD98" s="611">
        <v>31526</v>
      </c>
    </row>
    <row r="99" spans="1:30" x14ac:dyDescent="0.25">
      <c r="A99" s="351" t="s">
        <v>26</v>
      </c>
      <c r="B99" s="521">
        <v>1020711</v>
      </c>
      <c r="C99" s="521">
        <v>975101</v>
      </c>
      <c r="D99" s="521">
        <v>897286</v>
      </c>
      <c r="E99" s="521">
        <v>851636</v>
      </c>
      <c r="F99" s="521">
        <v>830086</v>
      </c>
      <c r="G99" s="521">
        <v>808340</v>
      </c>
      <c r="H99" s="521">
        <v>804121</v>
      </c>
      <c r="I99" s="521">
        <v>803650</v>
      </c>
      <c r="J99" s="521">
        <v>798485</v>
      </c>
      <c r="K99" s="521">
        <v>807589</v>
      </c>
      <c r="L99" s="521">
        <v>795090</v>
      </c>
      <c r="M99" s="521">
        <v>808143</v>
      </c>
      <c r="N99" s="351"/>
      <c r="O99" s="351"/>
      <c r="R99" s="351" t="s">
        <v>26</v>
      </c>
      <c r="S99" s="611">
        <v>951459</v>
      </c>
      <c r="T99" s="611">
        <v>974898</v>
      </c>
      <c r="U99" s="611">
        <v>864736</v>
      </c>
      <c r="V99" s="611">
        <v>839429</v>
      </c>
      <c r="W99" s="611">
        <v>822711</v>
      </c>
      <c r="X99" s="611">
        <v>805617</v>
      </c>
      <c r="Y99" s="611">
        <v>800948</v>
      </c>
      <c r="Z99" s="611">
        <v>800454</v>
      </c>
      <c r="AA99" s="611">
        <v>796839</v>
      </c>
      <c r="AB99" s="611">
        <v>805729</v>
      </c>
      <c r="AC99" s="611">
        <v>793827</v>
      </c>
      <c r="AD99" s="611">
        <v>805425</v>
      </c>
    </row>
    <row r="100" spans="1:30" x14ac:dyDescent="0.25">
      <c r="A100" s="351" t="s">
        <v>27</v>
      </c>
      <c r="B100" s="521">
        <v>174861</v>
      </c>
      <c r="C100" s="521">
        <v>173536</v>
      </c>
      <c r="D100" s="521">
        <v>177625</v>
      </c>
      <c r="E100" s="521">
        <v>161872</v>
      </c>
      <c r="F100" s="521">
        <v>127098</v>
      </c>
      <c r="G100" s="521">
        <v>131547</v>
      </c>
      <c r="H100" s="521">
        <v>133444</v>
      </c>
      <c r="I100" s="521">
        <v>130025</v>
      </c>
      <c r="J100" s="521">
        <v>119682</v>
      </c>
      <c r="K100" s="521">
        <v>119702</v>
      </c>
      <c r="L100" s="521">
        <v>121245</v>
      </c>
      <c r="M100" s="521">
        <v>117031</v>
      </c>
      <c r="N100" s="351"/>
      <c r="O100" s="351"/>
      <c r="R100" s="351" t="s">
        <v>27</v>
      </c>
      <c r="S100" s="611">
        <v>174818</v>
      </c>
      <c r="T100" s="611">
        <v>173530</v>
      </c>
      <c r="U100" s="611">
        <v>176462</v>
      </c>
      <c r="V100" s="611">
        <v>161539</v>
      </c>
      <c r="W100" s="611">
        <v>124133</v>
      </c>
      <c r="X100" s="611">
        <v>130771</v>
      </c>
      <c r="Y100" s="611">
        <v>132532</v>
      </c>
      <c r="Z100" s="611">
        <v>129852</v>
      </c>
      <c r="AA100" s="611">
        <v>119621</v>
      </c>
      <c r="AB100" s="611">
        <v>119451</v>
      </c>
      <c r="AC100" s="611">
        <v>121169</v>
      </c>
      <c r="AD100" s="611">
        <v>116680</v>
      </c>
    </row>
    <row r="101" spans="1:30" x14ac:dyDescent="0.25">
      <c r="A101" s="351" t="s">
        <v>28</v>
      </c>
      <c r="B101" s="521">
        <v>76320</v>
      </c>
      <c r="C101" s="521">
        <v>73380</v>
      </c>
      <c r="D101" s="521">
        <v>74143</v>
      </c>
      <c r="E101" s="521">
        <v>73073</v>
      </c>
      <c r="F101" s="521">
        <v>76993</v>
      </c>
      <c r="G101" s="521">
        <v>76922</v>
      </c>
      <c r="H101" s="521">
        <v>75607</v>
      </c>
      <c r="I101" s="521">
        <v>72768</v>
      </c>
      <c r="J101" s="521">
        <v>77504</v>
      </c>
      <c r="K101" s="521">
        <v>75638</v>
      </c>
      <c r="L101" s="521">
        <v>75605</v>
      </c>
      <c r="M101" s="521">
        <v>75130</v>
      </c>
      <c r="N101" s="351"/>
      <c r="O101" s="351"/>
      <c r="R101" s="351" t="s">
        <v>28</v>
      </c>
      <c r="S101" s="611">
        <v>73596</v>
      </c>
      <c r="T101" s="611">
        <v>73380</v>
      </c>
      <c r="U101" s="611">
        <v>74122</v>
      </c>
      <c r="V101" s="611">
        <v>72657</v>
      </c>
      <c r="W101" s="611">
        <v>76878</v>
      </c>
      <c r="X101" s="611">
        <v>76895</v>
      </c>
      <c r="Y101" s="611">
        <v>75542</v>
      </c>
      <c r="Z101" s="611">
        <v>72768</v>
      </c>
      <c r="AA101" s="611">
        <v>77493</v>
      </c>
      <c r="AB101" s="611">
        <v>75634</v>
      </c>
      <c r="AC101" s="611">
        <v>75386</v>
      </c>
      <c r="AD101" s="611">
        <v>75004</v>
      </c>
    </row>
    <row r="102" spans="1:30" x14ac:dyDescent="0.25">
      <c r="A102" s="351" t="s">
        <v>29</v>
      </c>
      <c r="B102" s="521">
        <v>173211</v>
      </c>
      <c r="C102" s="521">
        <v>174426</v>
      </c>
      <c r="D102" s="521">
        <v>179329</v>
      </c>
      <c r="E102" s="521">
        <v>178549</v>
      </c>
      <c r="F102" s="521">
        <v>177184</v>
      </c>
      <c r="G102" s="521">
        <v>171957</v>
      </c>
      <c r="H102" s="521">
        <v>168458</v>
      </c>
      <c r="I102" s="521">
        <v>165128</v>
      </c>
      <c r="J102" s="521">
        <v>161936</v>
      </c>
      <c r="K102" s="521">
        <v>160074</v>
      </c>
      <c r="L102" s="521">
        <v>158940</v>
      </c>
      <c r="M102" s="521">
        <v>160298</v>
      </c>
      <c r="N102" s="351"/>
      <c r="O102" s="351"/>
      <c r="R102" s="351" t="s">
        <v>29</v>
      </c>
      <c r="S102" s="611">
        <v>171583</v>
      </c>
      <c r="T102" s="611">
        <v>174336</v>
      </c>
      <c r="U102" s="611">
        <v>172434</v>
      </c>
      <c r="V102" s="611">
        <v>171262</v>
      </c>
      <c r="W102" s="611">
        <v>170373</v>
      </c>
      <c r="X102" s="611">
        <v>166224</v>
      </c>
      <c r="Y102" s="611">
        <v>165134</v>
      </c>
      <c r="Z102" s="611">
        <v>164648</v>
      </c>
      <c r="AA102" s="611">
        <v>155798</v>
      </c>
      <c r="AB102" s="611">
        <v>154871</v>
      </c>
      <c r="AC102" s="611">
        <v>155465</v>
      </c>
      <c r="AD102" s="611">
        <v>156741</v>
      </c>
    </row>
    <row r="103" spans="1:30" x14ac:dyDescent="0.25">
      <c r="A103" s="351" t="s">
        <v>30</v>
      </c>
      <c r="B103" s="521">
        <v>5099</v>
      </c>
      <c r="C103" s="521">
        <v>5330</v>
      </c>
      <c r="D103" s="521">
        <v>5322</v>
      </c>
      <c r="E103" s="521">
        <v>5287</v>
      </c>
      <c r="F103" s="521">
        <v>5336</v>
      </c>
      <c r="G103" s="521">
        <v>5575</v>
      </c>
      <c r="H103" s="521">
        <v>6210</v>
      </c>
      <c r="I103" s="521">
        <v>10718</v>
      </c>
      <c r="J103" s="521">
        <v>7830</v>
      </c>
      <c r="K103" s="521">
        <v>10495</v>
      </c>
      <c r="L103" s="521">
        <v>9990</v>
      </c>
      <c r="M103" s="521">
        <v>14371</v>
      </c>
      <c r="N103" s="351"/>
      <c r="O103" s="351"/>
      <c r="R103" s="351" t="s">
        <v>30</v>
      </c>
      <c r="S103" s="611">
        <v>5099</v>
      </c>
      <c r="T103" s="611">
        <v>5218</v>
      </c>
      <c r="U103" s="611">
        <v>5082</v>
      </c>
      <c r="V103" s="611">
        <v>5217</v>
      </c>
      <c r="W103" s="611">
        <v>5263</v>
      </c>
      <c r="X103" s="611">
        <v>5451</v>
      </c>
      <c r="Y103" s="611">
        <v>6052</v>
      </c>
      <c r="Z103" s="611">
        <v>10501</v>
      </c>
      <c r="AA103" s="611">
        <v>7788</v>
      </c>
      <c r="AB103" s="611">
        <v>10390</v>
      </c>
      <c r="AC103" s="611">
        <v>9963</v>
      </c>
      <c r="AD103" s="611">
        <v>14140</v>
      </c>
    </row>
    <row r="104" spans="1:30" x14ac:dyDescent="0.25">
      <c r="A104" s="351" t="s">
        <v>31</v>
      </c>
      <c r="B104" s="521">
        <v>51794</v>
      </c>
      <c r="C104" s="521">
        <v>57060</v>
      </c>
      <c r="D104" s="521">
        <v>56909</v>
      </c>
      <c r="E104" s="521">
        <v>55885</v>
      </c>
      <c r="F104" s="521">
        <v>71915</v>
      </c>
      <c r="G104" s="521">
        <v>60740</v>
      </c>
      <c r="H104" s="521">
        <v>56525</v>
      </c>
      <c r="I104" s="521">
        <v>49629</v>
      </c>
      <c r="J104" s="521">
        <v>44530</v>
      </c>
      <c r="K104" s="521">
        <v>46346</v>
      </c>
      <c r="L104" s="521">
        <v>38625</v>
      </c>
      <c r="M104" s="521">
        <v>37337</v>
      </c>
      <c r="N104" s="351"/>
      <c r="O104" s="351"/>
      <c r="R104" s="351" t="s">
        <v>31</v>
      </c>
      <c r="S104" s="611">
        <v>51794</v>
      </c>
      <c r="T104" s="611">
        <v>57060</v>
      </c>
      <c r="U104" s="611">
        <v>56909</v>
      </c>
      <c r="V104" s="611">
        <v>55885</v>
      </c>
      <c r="W104" s="611">
        <v>53499</v>
      </c>
      <c r="X104" s="611">
        <v>50351</v>
      </c>
      <c r="Y104" s="611">
        <v>47192</v>
      </c>
      <c r="Z104" s="611">
        <v>45448</v>
      </c>
      <c r="AA104" s="611">
        <v>44509</v>
      </c>
      <c r="AB104" s="611">
        <v>39132</v>
      </c>
      <c r="AC104" s="611">
        <v>37589</v>
      </c>
      <c r="AD104" s="611">
        <v>37148</v>
      </c>
    </row>
    <row r="105" spans="1:30" x14ac:dyDescent="0.25">
      <c r="A105" s="351" t="s">
        <v>32</v>
      </c>
      <c r="B105" s="521">
        <v>39792</v>
      </c>
      <c r="C105" s="521">
        <v>37246</v>
      </c>
      <c r="D105" s="521">
        <v>37947</v>
      </c>
      <c r="E105" s="521">
        <v>33301</v>
      </c>
      <c r="F105" s="521">
        <v>35183</v>
      </c>
      <c r="G105" s="521">
        <v>37505</v>
      </c>
      <c r="H105" s="521">
        <v>38866</v>
      </c>
      <c r="I105" s="521">
        <v>36912</v>
      </c>
      <c r="J105" s="521">
        <v>39700</v>
      </c>
      <c r="K105" s="521">
        <v>41458</v>
      </c>
      <c r="L105" s="521">
        <v>40886</v>
      </c>
      <c r="M105" s="521">
        <v>38666</v>
      </c>
      <c r="N105" s="351"/>
      <c r="O105" s="351"/>
      <c r="R105" s="351" t="s">
        <v>32</v>
      </c>
      <c r="S105" s="611">
        <v>39672</v>
      </c>
      <c r="T105" s="611">
        <v>37232</v>
      </c>
      <c r="U105" s="611">
        <v>37835</v>
      </c>
      <c r="V105" s="611">
        <v>33201</v>
      </c>
      <c r="W105" s="611">
        <v>35177</v>
      </c>
      <c r="X105" s="611">
        <v>37505</v>
      </c>
      <c r="Y105" s="611">
        <v>38519</v>
      </c>
      <c r="Z105" s="611">
        <v>36907</v>
      </c>
      <c r="AA105" s="611">
        <v>39470</v>
      </c>
      <c r="AB105" s="611">
        <v>41449</v>
      </c>
      <c r="AC105" s="611">
        <v>40754</v>
      </c>
      <c r="AD105" s="611">
        <v>38486</v>
      </c>
    </row>
    <row r="106" spans="1:30" x14ac:dyDescent="0.25">
      <c r="A106" s="351" t="s">
        <v>33</v>
      </c>
      <c r="B106" s="521">
        <v>2528</v>
      </c>
      <c r="C106" s="521">
        <v>2027</v>
      </c>
      <c r="D106" s="521">
        <v>2397</v>
      </c>
      <c r="E106" s="521">
        <v>2112</v>
      </c>
      <c r="F106" s="521">
        <v>2092</v>
      </c>
      <c r="G106" s="521">
        <v>2553</v>
      </c>
      <c r="H106" s="521">
        <v>1777</v>
      </c>
      <c r="I106" s="521">
        <v>1952</v>
      </c>
      <c r="J106" s="521">
        <v>1769</v>
      </c>
      <c r="K106" s="521">
        <v>1661</v>
      </c>
      <c r="L106" s="521">
        <v>1661</v>
      </c>
      <c r="M106" s="521">
        <v>1661</v>
      </c>
      <c r="N106" s="351"/>
      <c r="O106" s="351"/>
      <c r="R106" s="351" t="s">
        <v>33</v>
      </c>
      <c r="S106" s="611">
        <v>2299</v>
      </c>
      <c r="T106" s="611">
        <v>2017</v>
      </c>
      <c r="U106" s="611">
        <v>2397</v>
      </c>
      <c r="V106" s="611">
        <v>2112</v>
      </c>
      <c r="W106" s="611">
        <v>2092</v>
      </c>
      <c r="X106" s="611">
        <v>2165</v>
      </c>
      <c r="Y106" s="611">
        <v>1777</v>
      </c>
      <c r="Z106" s="611">
        <v>1952</v>
      </c>
      <c r="AA106" s="611">
        <v>1596</v>
      </c>
      <c r="AB106" s="611">
        <v>1661</v>
      </c>
      <c r="AC106" s="611">
        <v>1661</v>
      </c>
      <c r="AD106" s="611">
        <v>1661</v>
      </c>
    </row>
    <row r="107" spans="1:30" x14ac:dyDescent="0.25">
      <c r="A107" s="726" t="s">
        <v>353</v>
      </c>
      <c r="B107" s="726"/>
      <c r="C107" s="726"/>
      <c r="D107" s="726"/>
      <c r="E107" s="726"/>
      <c r="F107" s="726"/>
      <c r="G107" s="726"/>
      <c r="H107" s="726"/>
      <c r="I107" s="726"/>
      <c r="J107" s="726"/>
      <c r="K107" s="726"/>
      <c r="L107" s="351"/>
      <c r="M107" s="351"/>
      <c r="N107" s="351"/>
      <c r="O107" s="351"/>
      <c r="R107" s="351" t="s">
        <v>353</v>
      </c>
      <c r="S107" s="351"/>
      <c r="T107" s="351"/>
      <c r="U107" s="351"/>
      <c r="V107" s="351"/>
      <c r="W107" s="351"/>
      <c r="X107" s="351"/>
      <c r="Y107" s="351"/>
      <c r="Z107" s="351"/>
      <c r="AA107" s="351"/>
      <c r="AB107" s="351"/>
    </row>
  </sheetData>
  <sortState xmlns:xlrd2="http://schemas.microsoft.com/office/spreadsheetml/2017/richdata2" ref="W42:Y47">
    <sortCondition descending="1" ref="Y42:Y47"/>
  </sortState>
  <mergeCells count="4">
    <mergeCell ref="A73:K73"/>
    <mergeCell ref="A74:K74"/>
    <mergeCell ref="B75:K75"/>
    <mergeCell ref="A107:K107"/>
  </mergeCells>
  <phoneticPr fontId="1" type="noConversion"/>
  <pageMargins left="0.7" right="0.7" top="0.75" bottom="0.75" header="0.3" footer="0.3"/>
  <ignoredErrors>
    <ignoredError sqref="B38:K67 B76:K76 L38:M38 L76:M76 S76:AD76" numberStoredAsText="1"/>
  </ignoredErrors>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BDC5A-9F2D-44D4-AF92-0B9EC063E676}">
  <sheetPr>
    <tabColor theme="9" tint="-0.249977111117893"/>
  </sheetPr>
  <dimension ref="A1:M55"/>
  <sheetViews>
    <sheetView showGridLines="0" zoomScale="90" zoomScaleNormal="90" workbookViewId="0">
      <selection activeCell="Q29" sqref="Q29"/>
    </sheetView>
  </sheetViews>
  <sheetFormatPr defaultRowHeight="15" x14ac:dyDescent="0.25"/>
  <cols>
    <col min="1" max="1" width="9.140625" style="37"/>
    <col min="2" max="13" width="9.85546875" style="37" bestFit="1" customWidth="1"/>
    <col min="14" max="16384" width="9.140625" style="37"/>
  </cols>
  <sheetData>
    <row r="1" spans="1:1" x14ac:dyDescent="0.25">
      <c r="A1" s="37" t="s">
        <v>376</v>
      </c>
    </row>
    <row r="3" spans="1:1" x14ac:dyDescent="0.25">
      <c r="A3" s="37" t="s">
        <v>48</v>
      </c>
    </row>
    <row r="4" spans="1:1" x14ac:dyDescent="0.25">
      <c r="A4" s="37" t="s">
        <v>365</v>
      </c>
    </row>
    <row r="5" spans="1:1" x14ac:dyDescent="0.25">
      <c r="A5" s="37" t="s">
        <v>366</v>
      </c>
    </row>
    <row r="6" spans="1:1" x14ac:dyDescent="0.25">
      <c r="A6" s="37" t="s">
        <v>329</v>
      </c>
    </row>
    <row r="7" spans="1:1" x14ac:dyDescent="0.25">
      <c r="A7" s="37" t="s">
        <v>330</v>
      </c>
    </row>
    <row r="8" spans="1:1" x14ac:dyDescent="0.25">
      <c r="A8" s="37" t="s">
        <v>377</v>
      </c>
    </row>
    <row r="10" spans="1:1" x14ac:dyDescent="0.25">
      <c r="A10" s="37" t="s">
        <v>335</v>
      </c>
    </row>
    <row r="11" spans="1:1" x14ac:dyDescent="0.25">
      <c r="A11" s="37" t="s">
        <v>356</v>
      </c>
    </row>
    <row r="12" spans="1:1" x14ac:dyDescent="0.25">
      <c r="A12" s="37" t="s">
        <v>357</v>
      </c>
    </row>
    <row r="13" spans="1:1" x14ac:dyDescent="0.25">
      <c r="A13" s="37" t="s">
        <v>358</v>
      </c>
    </row>
    <row r="14" spans="1:1" x14ac:dyDescent="0.25">
      <c r="A14" t="s">
        <v>359</v>
      </c>
    </row>
    <row r="15" spans="1:1" x14ac:dyDescent="0.25">
      <c r="A15" t="s">
        <v>140</v>
      </c>
    </row>
    <row r="17" spans="1:13" x14ac:dyDescent="0.25">
      <c r="B17" s="37">
        <v>2010</v>
      </c>
      <c r="C17" s="37">
        <v>2011</v>
      </c>
      <c r="D17" s="37">
        <v>2012</v>
      </c>
      <c r="E17" s="37">
        <v>2013</v>
      </c>
      <c r="F17" s="37">
        <v>2014</v>
      </c>
      <c r="G17" s="37">
        <v>2015</v>
      </c>
      <c r="H17" s="37">
        <v>2016</v>
      </c>
      <c r="I17" s="37">
        <v>2017</v>
      </c>
      <c r="J17" s="37">
        <v>2018</v>
      </c>
      <c r="K17" s="37">
        <v>2019</v>
      </c>
      <c r="L17" s="37">
        <v>2020</v>
      </c>
      <c r="M17" s="37">
        <v>2021</v>
      </c>
    </row>
    <row r="18" spans="1:13" x14ac:dyDescent="0.25">
      <c r="A18" s="37" t="s">
        <v>5</v>
      </c>
      <c r="B18" s="38">
        <f>B52/B42*100</f>
        <v>98.467329808177112</v>
      </c>
      <c r="C18" s="38">
        <f t="shared" ref="C18:J18" si="0">C52/C42*100</f>
        <v>99.801915152628069</v>
      </c>
      <c r="D18" s="38">
        <f t="shared" si="0"/>
        <v>98.655656499318539</v>
      </c>
      <c r="E18" s="38">
        <f t="shared" si="0"/>
        <v>97.843403653881566</v>
      </c>
      <c r="F18" s="38">
        <f t="shared" si="0"/>
        <v>98.194340928609478</v>
      </c>
      <c r="G18" s="38">
        <f t="shared" si="0"/>
        <v>98.735414820864648</v>
      </c>
      <c r="H18" s="38">
        <f t="shared" si="0"/>
        <v>98.778246776672333</v>
      </c>
      <c r="I18" s="38">
        <f t="shared" si="0"/>
        <v>98.86526735951054</v>
      </c>
      <c r="J18" s="38">
        <f t="shared" si="0"/>
        <v>99.554995634295949</v>
      </c>
      <c r="K18" s="38">
        <f>K52/K42*100</f>
        <v>99.457796563101581</v>
      </c>
      <c r="L18" s="38">
        <f t="shared" ref="L18:M18" si="1">L52/L42*100</f>
        <v>99.578273906144489</v>
      </c>
      <c r="M18" s="38">
        <f t="shared" si="1"/>
        <v>99.704212770567636</v>
      </c>
    </row>
    <row r="19" spans="1:13" x14ac:dyDescent="0.25">
      <c r="A19" s="37" t="s">
        <v>6</v>
      </c>
      <c r="B19" s="38">
        <f t="shared" ref="B19:K19" si="2">B53/B43*100</f>
        <v>99.809545724353271</v>
      </c>
      <c r="C19" s="38">
        <f t="shared" si="2"/>
        <v>99.99535302194154</v>
      </c>
      <c r="D19" s="38">
        <f t="shared" si="2"/>
        <v>99.009107032542204</v>
      </c>
      <c r="E19" s="38">
        <f t="shared" si="2"/>
        <v>96.35964525374041</v>
      </c>
      <c r="F19" s="38">
        <f t="shared" si="2"/>
        <v>97.377906359143694</v>
      </c>
      <c r="G19" s="38">
        <f t="shared" si="2"/>
        <v>98.030866209154226</v>
      </c>
      <c r="H19" s="38">
        <f t="shared" si="2"/>
        <v>98.28719384876797</v>
      </c>
      <c r="I19" s="38">
        <f t="shared" si="2"/>
        <v>97.519918306577253</v>
      </c>
      <c r="J19" s="38">
        <f t="shared" si="2"/>
        <v>99.380091199190375</v>
      </c>
      <c r="K19" s="38">
        <f t="shared" si="2"/>
        <v>99.643900346973481</v>
      </c>
      <c r="L19" s="38">
        <f t="shared" ref="L19:M19" si="3">L53/L43*100</f>
        <v>99.702063065995389</v>
      </c>
      <c r="M19" s="38">
        <f t="shared" si="3"/>
        <v>99.780522797642021</v>
      </c>
    </row>
    <row r="20" spans="1:13" x14ac:dyDescent="0.25">
      <c r="A20" s="37" t="s">
        <v>7</v>
      </c>
      <c r="B20" s="38">
        <f t="shared" ref="B20:K20" si="4">B54/B44*100</f>
        <v>100</v>
      </c>
      <c r="C20" s="38">
        <f t="shared" si="4"/>
        <v>100</v>
      </c>
      <c r="D20" s="38">
        <f t="shared" si="4"/>
        <v>96.974241030358783</v>
      </c>
      <c r="E20" s="38">
        <f t="shared" si="4"/>
        <v>93.791053227633071</v>
      </c>
      <c r="F20" s="38">
        <f t="shared" si="4"/>
        <v>98.316032295271043</v>
      </c>
      <c r="G20" s="38">
        <f t="shared" si="4"/>
        <v>96.684821703833109</v>
      </c>
      <c r="H20" s="38">
        <f t="shared" si="4"/>
        <v>95.534495221267363</v>
      </c>
      <c r="I20" s="38">
        <f t="shared" si="4"/>
        <v>94.666834139295361</v>
      </c>
      <c r="J20" s="38">
        <f t="shared" si="4"/>
        <v>93.948420236774524</v>
      </c>
      <c r="K20" s="38">
        <f t="shared" si="4"/>
        <v>95.183257845877094</v>
      </c>
      <c r="L20" s="38">
        <f t="shared" ref="L20:M20" si="5">L54/L44*100</f>
        <v>97.256568778979911</v>
      </c>
      <c r="M20" s="38">
        <f t="shared" si="5"/>
        <v>98.390248919975306</v>
      </c>
    </row>
    <row r="37" spans="1:13" x14ac:dyDescent="0.25">
      <c r="A37" s="725" t="s">
        <v>373</v>
      </c>
      <c r="B37" s="725"/>
      <c r="C37" s="725"/>
      <c r="D37" s="725"/>
      <c r="E37" s="725"/>
      <c r="F37" s="725"/>
      <c r="G37" s="725"/>
      <c r="H37" s="725"/>
      <c r="I37" s="725"/>
      <c r="J37" s="725"/>
      <c r="K37" s="725"/>
    </row>
    <row r="38" spans="1:13" x14ac:dyDescent="0.25">
      <c r="A38" s="725" t="s">
        <v>374</v>
      </c>
      <c r="B38" s="725"/>
      <c r="C38" s="725"/>
      <c r="D38" s="725"/>
      <c r="E38" s="725"/>
      <c r="F38" s="725"/>
      <c r="G38" s="725"/>
      <c r="H38" s="725"/>
      <c r="I38" s="725"/>
      <c r="J38" s="725"/>
      <c r="K38" s="725"/>
    </row>
    <row r="39" spans="1:13" x14ac:dyDescent="0.25">
      <c r="A39" s="725" t="s">
        <v>361</v>
      </c>
      <c r="B39" s="725" t="s">
        <v>375</v>
      </c>
      <c r="C39" s="725"/>
      <c r="D39" s="725"/>
      <c r="E39" s="725"/>
      <c r="F39" s="725"/>
      <c r="G39" s="725"/>
      <c r="H39" s="725"/>
      <c r="I39" s="725"/>
      <c r="J39" s="725"/>
      <c r="K39" s="725"/>
    </row>
    <row r="40" spans="1:13" x14ac:dyDescent="0.25">
      <c r="A40" s="725"/>
      <c r="B40" s="21" t="s">
        <v>285</v>
      </c>
      <c r="C40" s="21" t="s">
        <v>286</v>
      </c>
      <c r="D40" s="21" t="s">
        <v>287</v>
      </c>
      <c r="E40" s="21" t="s">
        <v>288</v>
      </c>
      <c r="F40" s="21" t="s">
        <v>289</v>
      </c>
      <c r="G40" s="21" t="s">
        <v>290</v>
      </c>
      <c r="H40" s="21" t="s">
        <v>291</v>
      </c>
      <c r="I40" s="21" t="s">
        <v>292</v>
      </c>
      <c r="J40" s="21" t="s">
        <v>293</v>
      </c>
      <c r="K40" s="21" t="s">
        <v>294</v>
      </c>
      <c r="L40" s="21" t="s">
        <v>295</v>
      </c>
      <c r="M40" s="21" t="s">
        <v>2669</v>
      </c>
    </row>
    <row r="41" spans="1:13" x14ac:dyDescent="0.25">
      <c r="A41" s="725"/>
      <c r="B41" s="21" t="s">
        <v>349</v>
      </c>
      <c r="C41" s="21" t="s">
        <v>349</v>
      </c>
      <c r="D41" s="21" t="s">
        <v>349</v>
      </c>
      <c r="E41" s="21" t="s">
        <v>349</v>
      </c>
      <c r="F41" s="21" t="s">
        <v>349</v>
      </c>
      <c r="G41" s="21" t="s">
        <v>349</v>
      </c>
      <c r="H41" s="21" t="s">
        <v>349</v>
      </c>
      <c r="I41" s="21" t="s">
        <v>349</v>
      </c>
      <c r="J41" s="21" t="s">
        <v>349</v>
      </c>
      <c r="K41" s="21" t="s">
        <v>349</v>
      </c>
      <c r="L41" s="21" t="s">
        <v>349</v>
      </c>
      <c r="M41" s="21" t="s">
        <v>349</v>
      </c>
    </row>
    <row r="42" spans="1:13" x14ac:dyDescent="0.25">
      <c r="A42" t="s">
        <v>5</v>
      </c>
      <c r="B42" s="615">
        <f>'g2.7'!B78</f>
        <v>6314992</v>
      </c>
      <c r="C42" s="615">
        <f>'g2.7'!C78</f>
        <v>6316990</v>
      </c>
      <c r="D42" s="615">
        <f>'g2.7'!D78</f>
        <v>6191126</v>
      </c>
      <c r="E42" s="615">
        <f>'g2.7'!E78</f>
        <v>6028110</v>
      </c>
      <c r="F42" s="615">
        <f>'g2.7'!F78</f>
        <v>5832441</v>
      </c>
      <c r="G42" s="615">
        <f>'g2.7'!G78</f>
        <v>5919965</v>
      </c>
      <c r="H42" s="615">
        <f>'g2.7'!H78</f>
        <v>5904302</v>
      </c>
      <c r="I42" s="615">
        <f>'g2.7'!I78</f>
        <v>5345312</v>
      </c>
      <c r="J42" s="615">
        <f>'g2.7'!J78</f>
        <v>5311858</v>
      </c>
      <c r="K42" s="615">
        <f>'g2.7'!K78</f>
        <v>5311475</v>
      </c>
      <c r="L42" s="615">
        <f>'g2.7'!L78</f>
        <v>5430539</v>
      </c>
      <c r="M42" s="615">
        <f>'g2.7'!M78</f>
        <v>5381233</v>
      </c>
    </row>
    <row r="43" spans="1:13" x14ac:dyDescent="0.25">
      <c r="A43" t="s">
        <v>6</v>
      </c>
      <c r="B43" s="615">
        <f>'g2.7'!B79</f>
        <v>2511889</v>
      </c>
      <c r="C43" s="615">
        <f>'g2.7'!C79</f>
        <v>2560804</v>
      </c>
      <c r="D43" s="615">
        <f>'g2.7'!D79</f>
        <v>2509050</v>
      </c>
      <c r="E43" s="615">
        <f>'g2.7'!E79</f>
        <v>2437235</v>
      </c>
      <c r="F43" s="615">
        <f>'g2.7'!F79</f>
        <v>2325203</v>
      </c>
      <c r="G43" s="615">
        <f>'g2.7'!G79</f>
        <v>2298371</v>
      </c>
      <c r="H43" s="615">
        <f>'g2.7'!H79</f>
        <v>2224595</v>
      </c>
      <c r="I43" s="615">
        <f>'g2.7'!I79</f>
        <v>1806755</v>
      </c>
      <c r="J43" s="615">
        <f>'g2.7'!J79</f>
        <v>1709445</v>
      </c>
      <c r="K43" s="615">
        <f>'g2.7'!K79</f>
        <v>1676497</v>
      </c>
      <c r="L43" s="615">
        <f>'g2.7'!L79</f>
        <v>1680557</v>
      </c>
      <c r="M43" s="615">
        <f>'g2.7'!M79</f>
        <v>1697215</v>
      </c>
    </row>
    <row r="44" spans="1:13" x14ac:dyDescent="0.25">
      <c r="A44" t="s">
        <v>7</v>
      </c>
      <c r="B44" s="615">
        <f>'g2.7'!B94</f>
        <v>108966</v>
      </c>
      <c r="C44" s="615">
        <f>'g2.7'!C94</f>
        <v>107432</v>
      </c>
      <c r="D44" s="615">
        <f>'g2.7'!D94</f>
        <v>108700</v>
      </c>
      <c r="E44" s="615">
        <f>'g2.7'!E94</f>
        <v>105960</v>
      </c>
      <c r="F44" s="615">
        <f>'g2.7'!F94</f>
        <v>99705</v>
      </c>
      <c r="G44" s="615">
        <f>'g2.7'!G94</f>
        <v>97310</v>
      </c>
      <c r="H44" s="615">
        <f>'g2.7'!H94</f>
        <v>87157</v>
      </c>
      <c r="I44" s="615">
        <f>'g2.7'!I94</f>
        <v>79615</v>
      </c>
      <c r="J44" s="615">
        <f>'g2.7'!J94</f>
        <v>65801</v>
      </c>
      <c r="K44" s="615">
        <f>'g2.7'!K94</f>
        <v>62262</v>
      </c>
      <c r="L44" s="615">
        <f>'g2.7'!L94</f>
        <v>59524</v>
      </c>
      <c r="M44" s="615">
        <f>'g2.7'!M94</f>
        <v>58332</v>
      </c>
    </row>
    <row r="45" spans="1:13" x14ac:dyDescent="0.25">
      <c r="A45" s="725" t="s">
        <v>353</v>
      </c>
      <c r="B45" s="725"/>
      <c r="C45" s="725"/>
      <c r="D45" s="725"/>
      <c r="E45" s="725"/>
      <c r="F45" s="725"/>
      <c r="G45" s="725"/>
      <c r="H45" s="725"/>
      <c r="I45" s="725"/>
      <c r="J45" s="725"/>
      <c r="K45" s="725"/>
    </row>
    <row r="46" spans="1:13" x14ac:dyDescent="0.25">
      <c r="A46"/>
      <c r="B46"/>
      <c r="C46"/>
      <c r="D46"/>
      <c r="E46"/>
      <c r="F46"/>
      <c r="G46"/>
      <c r="H46"/>
      <c r="I46"/>
      <c r="J46"/>
      <c r="K46"/>
      <c r="L46"/>
      <c r="M46"/>
    </row>
    <row r="47" spans="1:13" x14ac:dyDescent="0.25">
      <c r="A47" s="725" t="s">
        <v>373</v>
      </c>
      <c r="B47" s="725"/>
      <c r="C47" s="725"/>
      <c r="D47" s="725"/>
      <c r="E47" s="725"/>
      <c r="F47" s="725"/>
      <c r="G47" s="725"/>
      <c r="H47" s="725"/>
      <c r="I47" s="725"/>
      <c r="J47" s="725"/>
      <c r="K47" s="725"/>
    </row>
    <row r="48" spans="1:13" x14ac:dyDescent="0.25">
      <c r="A48" s="725" t="s">
        <v>363</v>
      </c>
      <c r="B48" s="725"/>
      <c r="C48" s="725"/>
      <c r="D48" s="725"/>
      <c r="E48" s="725"/>
      <c r="F48" s="725"/>
      <c r="G48" s="725"/>
      <c r="H48" s="725"/>
      <c r="I48" s="725"/>
      <c r="J48" s="725"/>
      <c r="K48" s="725"/>
    </row>
    <row r="49" spans="1:13" x14ac:dyDescent="0.25">
      <c r="A49" s="725" t="s">
        <v>361</v>
      </c>
      <c r="B49" s="725" t="s">
        <v>375</v>
      </c>
      <c r="C49" s="725"/>
      <c r="D49" s="725"/>
      <c r="E49" s="725"/>
      <c r="F49" s="725"/>
      <c r="G49" s="725"/>
      <c r="H49" s="725"/>
      <c r="I49" s="725"/>
      <c r="J49" s="725"/>
      <c r="K49" s="725"/>
    </row>
    <row r="50" spans="1:13" x14ac:dyDescent="0.25">
      <c r="A50" s="725"/>
      <c r="B50" s="21" t="s">
        <v>285</v>
      </c>
      <c r="C50" s="21" t="s">
        <v>286</v>
      </c>
      <c r="D50" s="21" t="s">
        <v>287</v>
      </c>
      <c r="E50" s="21" t="s">
        <v>288</v>
      </c>
      <c r="F50" s="21" t="s">
        <v>289</v>
      </c>
      <c r="G50" s="21" t="s">
        <v>290</v>
      </c>
      <c r="H50" s="21" t="s">
        <v>291</v>
      </c>
      <c r="I50" s="21" t="s">
        <v>292</v>
      </c>
      <c r="J50" s="21" t="s">
        <v>293</v>
      </c>
      <c r="K50" s="21" t="s">
        <v>294</v>
      </c>
      <c r="L50" s="21" t="s">
        <v>295</v>
      </c>
      <c r="M50" s="21" t="s">
        <v>2669</v>
      </c>
    </row>
    <row r="51" spans="1:13" x14ac:dyDescent="0.25">
      <c r="A51" s="725"/>
      <c r="B51" s="21" t="s">
        <v>349</v>
      </c>
      <c r="C51" s="21" t="s">
        <v>349</v>
      </c>
      <c r="D51" s="21" t="s">
        <v>349</v>
      </c>
      <c r="E51" s="21" t="s">
        <v>349</v>
      </c>
      <c r="F51" s="21" t="s">
        <v>349</v>
      </c>
      <c r="G51" s="21" t="s">
        <v>349</v>
      </c>
      <c r="H51" s="21" t="s">
        <v>349</v>
      </c>
      <c r="I51" s="21" t="s">
        <v>349</v>
      </c>
      <c r="J51" s="21" t="s">
        <v>349</v>
      </c>
      <c r="K51" s="21" t="s">
        <v>349</v>
      </c>
      <c r="L51" s="21" t="s">
        <v>349</v>
      </c>
      <c r="M51" s="21" t="s">
        <v>349</v>
      </c>
    </row>
    <row r="52" spans="1:13" x14ac:dyDescent="0.25">
      <c r="A52" t="s">
        <v>5</v>
      </c>
      <c r="B52" s="615">
        <f>'g2.7'!S78</f>
        <v>6218204</v>
      </c>
      <c r="C52" s="615">
        <f>'g2.7'!T78</f>
        <v>6304477</v>
      </c>
      <c r="D52" s="615">
        <f>'g2.7'!U78</f>
        <v>6107896</v>
      </c>
      <c r="E52" s="615">
        <f>'g2.7'!V78</f>
        <v>5898108</v>
      </c>
      <c r="F52" s="615">
        <f>'g2.7'!W78</f>
        <v>5727127</v>
      </c>
      <c r="G52" s="615">
        <f>'g2.7'!X78</f>
        <v>5845102</v>
      </c>
      <c r="H52" s="615">
        <f>'g2.7'!Y78</f>
        <v>5832166</v>
      </c>
      <c r="I52" s="615">
        <f>'g2.7'!Z78</f>
        <v>5284657</v>
      </c>
      <c r="J52" s="615">
        <f>'g2.7'!AA78</f>
        <v>5288220</v>
      </c>
      <c r="K52" s="615">
        <f>'g2.7'!AB78</f>
        <v>5282676</v>
      </c>
      <c r="L52" s="615">
        <f>'g2.7'!AC78</f>
        <v>5407637</v>
      </c>
      <c r="M52" s="615">
        <f>'g2.7'!AD78</f>
        <v>5365316</v>
      </c>
    </row>
    <row r="53" spans="1:13" x14ac:dyDescent="0.25">
      <c r="A53" t="s">
        <v>6</v>
      </c>
      <c r="B53" s="615">
        <f>'g2.7'!S79</f>
        <v>2507105</v>
      </c>
      <c r="C53" s="615">
        <f>'g2.7'!T79</f>
        <v>2560685</v>
      </c>
      <c r="D53" s="615">
        <f>'g2.7'!U79</f>
        <v>2484188</v>
      </c>
      <c r="E53" s="615">
        <f>'g2.7'!V79</f>
        <v>2348511</v>
      </c>
      <c r="F53" s="615">
        <f>'g2.7'!W79</f>
        <v>2264234</v>
      </c>
      <c r="G53" s="615">
        <f>'g2.7'!X79</f>
        <v>2253113</v>
      </c>
      <c r="H53" s="615">
        <f>'g2.7'!Y79</f>
        <v>2186492</v>
      </c>
      <c r="I53" s="615">
        <f>'g2.7'!Z79</f>
        <v>1761946</v>
      </c>
      <c r="J53" s="615">
        <f>'g2.7'!AA79</f>
        <v>1698848</v>
      </c>
      <c r="K53" s="615">
        <f>'g2.7'!AB79</f>
        <v>1670527</v>
      </c>
      <c r="L53" s="615">
        <f>'g2.7'!AC79</f>
        <v>1675550</v>
      </c>
      <c r="M53" s="615">
        <f>'g2.7'!AD79</f>
        <v>1693490</v>
      </c>
    </row>
    <row r="54" spans="1:13" x14ac:dyDescent="0.25">
      <c r="A54" t="s">
        <v>7</v>
      </c>
      <c r="B54" s="615">
        <f>'g2.7'!S94</f>
        <v>108966</v>
      </c>
      <c r="C54" s="615">
        <f>'g2.7'!T94</f>
        <v>107432</v>
      </c>
      <c r="D54" s="615">
        <f>'g2.7'!U94</f>
        <v>105411</v>
      </c>
      <c r="E54" s="615">
        <f>'g2.7'!V94</f>
        <v>99381</v>
      </c>
      <c r="F54" s="615">
        <f>'g2.7'!W94</f>
        <v>98026</v>
      </c>
      <c r="G54" s="615">
        <f>'g2.7'!X94</f>
        <v>94084</v>
      </c>
      <c r="H54" s="615">
        <f>'g2.7'!Y94</f>
        <v>83265</v>
      </c>
      <c r="I54" s="615">
        <f>'g2.7'!Z94</f>
        <v>75369</v>
      </c>
      <c r="J54" s="615">
        <f>'g2.7'!AA94</f>
        <v>61819</v>
      </c>
      <c r="K54" s="615">
        <f>'g2.7'!AB94</f>
        <v>59263</v>
      </c>
      <c r="L54" s="615">
        <f>'g2.7'!AC94</f>
        <v>57891</v>
      </c>
      <c r="M54" s="615">
        <f>'g2.7'!AD94</f>
        <v>57393</v>
      </c>
    </row>
    <row r="55" spans="1:13" x14ac:dyDescent="0.25">
      <c r="A55" s="725" t="s">
        <v>353</v>
      </c>
      <c r="B55" s="725"/>
      <c r="C55" s="725"/>
      <c r="D55" s="725"/>
      <c r="E55" s="725"/>
      <c r="F55" s="725"/>
      <c r="G55" s="725"/>
      <c r="H55" s="725"/>
      <c r="I55" s="725"/>
      <c r="J55" s="725"/>
      <c r="K55" s="725"/>
    </row>
  </sheetData>
  <mergeCells count="10">
    <mergeCell ref="A48:K48"/>
    <mergeCell ref="A49:A51"/>
    <mergeCell ref="B49:K49"/>
    <mergeCell ref="A55:K55"/>
    <mergeCell ref="A37:K37"/>
    <mergeCell ref="A38:K38"/>
    <mergeCell ref="A39:A41"/>
    <mergeCell ref="B39:K39"/>
    <mergeCell ref="A45:K45"/>
    <mergeCell ref="A47:K47"/>
  </mergeCells>
  <phoneticPr fontId="1" type="noConversion"/>
  <pageMargins left="0.7" right="0.7" top="0.75" bottom="0.75" header="0.3" footer="0.3"/>
  <ignoredErrors>
    <ignoredError sqref="B40:K40 B50:K50 L40:M40 L45:M50" numberStoredAsText="1"/>
  </ignoredErrors>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0BE4B-C6A4-400F-9211-1542B974B48C}">
  <sheetPr>
    <tabColor rgb="FF0070C0"/>
  </sheetPr>
  <dimension ref="A1:DD1509"/>
  <sheetViews>
    <sheetView showGridLines="0" zoomScale="70" zoomScaleNormal="70" workbookViewId="0"/>
  </sheetViews>
  <sheetFormatPr defaultRowHeight="15" x14ac:dyDescent="0.25"/>
  <cols>
    <col min="1" max="1" width="32" style="593" customWidth="1"/>
    <col min="2" max="68" width="32.140625" style="593" customWidth="1"/>
    <col min="69" max="72" width="9.140625" style="593"/>
    <col min="73" max="73" width="30.5703125" style="593" bestFit="1" customWidth="1"/>
    <col min="74" max="74" width="10.28515625" style="593" customWidth="1"/>
    <col min="75" max="75" width="9.140625" style="593"/>
    <col min="76" max="108" width="18.42578125" style="593" customWidth="1"/>
    <col min="109" max="16384" width="9.140625" style="593"/>
  </cols>
  <sheetData>
    <row r="1" spans="1:1" x14ac:dyDescent="0.25">
      <c r="A1" s="593" t="s">
        <v>378</v>
      </c>
    </row>
    <row r="3" spans="1:1" x14ac:dyDescent="0.25">
      <c r="A3" s="593" t="s">
        <v>48</v>
      </c>
    </row>
    <row r="4" spans="1:1" x14ac:dyDescent="0.25">
      <c r="A4" s="593" t="s">
        <v>249</v>
      </c>
    </row>
    <row r="5" spans="1:1" x14ac:dyDescent="0.25">
      <c r="A5" s="593" t="s">
        <v>379</v>
      </c>
    </row>
    <row r="6" spans="1:1" x14ac:dyDescent="0.25">
      <c r="A6" s="593" t="s">
        <v>380</v>
      </c>
    </row>
    <row r="7" spans="1:1" x14ac:dyDescent="0.25">
      <c r="A7" s="593" t="s">
        <v>381</v>
      </c>
    </row>
    <row r="8" spans="1:1" x14ac:dyDescent="0.25">
      <c r="A8" s="593" t="s">
        <v>382</v>
      </c>
    </row>
    <row r="9" spans="1:1" x14ac:dyDescent="0.25">
      <c r="A9" s="593" t="s">
        <v>383</v>
      </c>
    </row>
    <row r="10" spans="1:1" x14ac:dyDescent="0.25">
      <c r="A10" s="593" t="s">
        <v>332</v>
      </c>
    </row>
    <row r="11" spans="1:1" x14ac:dyDescent="0.25">
      <c r="A11" s="593" t="s">
        <v>333</v>
      </c>
    </row>
    <row r="12" spans="1:1" x14ac:dyDescent="0.25">
      <c r="A12" s="593" t="s">
        <v>384</v>
      </c>
    </row>
    <row r="13" spans="1:1" x14ac:dyDescent="0.25">
      <c r="A13" s="593" t="s">
        <v>259</v>
      </c>
    </row>
    <row r="14" spans="1:1" x14ac:dyDescent="0.25">
      <c r="A14" s="351" t="s">
        <v>260</v>
      </c>
    </row>
    <row r="15" spans="1:1" x14ac:dyDescent="0.25">
      <c r="A15" s="351" t="s">
        <v>261</v>
      </c>
    </row>
    <row r="16" spans="1:1" x14ac:dyDescent="0.25">
      <c r="A16" s="351" t="s">
        <v>262</v>
      </c>
    </row>
    <row r="17" spans="1:1" x14ac:dyDescent="0.25">
      <c r="A17" s="351" t="s">
        <v>385</v>
      </c>
    </row>
    <row r="19" spans="1:1" x14ac:dyDescent="0.25">
      <c r="A19" s="351" t="s">
        <v>52</v>
      </c>
    </row>
    <row r="20" spans="1:1" x14ac:dyDescent="0.25">
      <c r="A20" s="351" t="s">
        <v>386</v>
      </c>
    </row>
    <row r="21" spans="1:1" x14ac:dyDescent="0.25">
      <c r="A21" s="583" t="s">
        <v>387</v>
      </c>
    </row>
    <row r="22" spans="1:1" x14ac:dyDescent="0.25">
      <c r="A22" s="583" t="s">
        <v>388</v>
      </c>
    </row>
    <row r="23" spans="1:1" x14ac:dyDescent="0.25">
      <c r="A23" s="583" t="s">
        <v>389</v>
      </c>
    </row>
    <row r="24" spans="1:1" x14ac:dyDescent="0.25">
      <c r="A24" s="583" t="s">
        <v>390</v>
      </c>
    </row>
    <row r="25" spans="1:1" x14ac:dyDescent="0.25">
      <c r="A25" s="583" t="s">
        <v>391</v>
      </c>
    </row>
    <row r="26" spans="1:1" x14ac:dyDescent="0.25">
      <c r="A26" s="351" t="s">
        <v>392</v>
      </c>
    </row>
    <row r="27" spans="1:1" x14ac:dyDescent="0.25">
      <c r="A27" s="583" t="s">
        <v>393</v>
      </c>
    </row>
    <row r="28" spans="1:1" x14ac:dyDescent="0.25">
      <c r="A28" s="583" t="s">
        <v>394</v>
      </c>
    </row>
    <row r="29" spans="1:1" x14ac:dyDescent="0.25">
      <c r="A29" s="583" t="s">
        <v>395</v>
      </c>
    </row>
    <row r="30" spans="1:1" x14ac:dyDescent="0.25">
      <c r="A30" s="583"/>
    </row>
    <row r="31" spans="1:1" x14ac:dyDescent="0.25">
      <c r="A31" s="593" t="s">
        <v>339</v>
      </c>
    </row>
    <row r="32" spans="1:1" x14ac:dyDescent="0.25">
      <c r="A32" s="593" t="s">
        <v>396</v>
      </c>
    </row>
    <row r="33" spans="1:6" x14ac:dyDescent="0.25">
      <c r="A33" s="351" t="s">
        <v>140</v>
      </c>
    </row>
    <row r="34" spans="1:6" x14ac:dyDescent="0.25">
      <c r="A34" s="583"/>
    </row>
    <row r="35" spans="1:6" x14ac:dyDescent="0.25">
      <c r="A35" s="583"/>
      <c r="E35" s="593" t="s">
        <v>397</v>
      </c>
    </row>
    <row r="36" spans="1:6" x14ac:dyDescent="0.25">
      <c r="B36" s="593">
        <v>2019</v>
      </c>
      <c r="C36" s="593" t="s">
        <v>64</v>
      </c>
      <c r="E36" s="593" t="s">
        <v>341</v>
      </c>
      <c r="F36" s="593" t="s">
        <v>64</v>
      </c>
    </row>
    <row r="37" spans="1:6" x14ac:dyDescent="0.25">
      <c r="A37" s="593" t="s">
        <v>66</v>
      </c>
      <c r="B37" s="593">
        <v>3.6595896621610158</v>
      </c>
      <c r="D37" s="593" t="s">
        <v>66</v>
      </c>
      <c r="E37" s="593">
        <v>3.9875768476492386</v>
      </c>
    </row>
    <row r="38" spans="1:6" x14ac:dyDescent="0.25">
      <c r="A38" s="593" t="s">
        <v>69</v>
      </c>
      <c r="B38" s="593">
        <v>3.584529706322753</v>
      </c>
      <c r="D38" s="593" t="s">
        <v>69</v>
      </c>
      <c r="E38" s="593">
        <v>3.6372464167353846</v>
      </c>
    </row>
    <row r="39" spans="1:6" x14ac:dyDescent="0.25">
      <c r="A39" s="593" t="s">
        <v>72</v>
      </c>
      <c r="B39" s="593">
        <v>2.3488797444264118</v>
      </c>
      <c r="C39" s="593">
        <v>14</v>
      </c>
      <c r="D39" s="593" t="s">
        <v>72</v>
      </c>
      <c r="E39" s="593">
        <v>3.0562567862975514</v>
      </c>
      <c r="F39" s="593">
        <v>7</v>
      </c>
    </row>
    <row r="40" spans="1:6" x14ac:dyDescent="0.25">
      <c r="A40" s="593" t="s">
        <v>398</v>
      </c>
      <c r="B40" s="593">
        <v>3.4063059928466957</v>
      </c>
      <c r="C40" s="593">
        <v>6</v>
      </c>
      <c r="D40" s="593" t="s">
        <v>399</v>
      </c>
      <c r="E40" s="593">
        <v>3.1108329076930055</v>
      </c>
      <c r="F40" s="593">
        <v>6</v>
      </c>
    </row>
    <row r="41" spans="1:6" x14ac:dyDescent="0.25">
      <c r="A41" s="593" t="s">
        <v>118</v>
      </c>
      <c r="B41" s="593">
        <v>3.4090406280718244</v>
      </c>
      <c r="C41" s="593">
        <v>5</v>
      </c>
      <c r="D41" s="593" t="s">
        <v>345</v>
      </c>
      <c r="E41" s="593">
        <v>3.7648933396938919</v>
      </c>
      <c r="F41" s="593">
        <v>5</v>
      </c>
    </row>
    <row r="42" spans="1:6" x14ac:dyDescent="0.25">
      <c r="A42" s="593" t="s">
        <v>120</v>
      </c>
      <c r="B42" s="593">
        <v>3.4462398041256619</v>
      </c>
      <c r="C42" s="593">
        <v>4</v>
      </c>
      <c r="D42" s="593" t="s">
        <v>398</v>
      </c>
      <c r="E42" s="593">
        <v>3.7738701257612388</v>
      </c>
      <c r="F42" s="593">
        <v>4</v>
      </c>
    </row>
    <row r="43" spans="1:6" x14ac:dyDescent="0.25">
      <c r="A43" s="593" t="s">
        <v>372</v>
      </c>
      <c r="B43" s="593">
        <v>3.8065156961281326</v>
      </c>
      <c r="C43" s="593">
        <v>3</v>
      </c>
      <c r="D43" s="593" t="s">
        <v>118</v>
      </c>
      <c r="E43" s="593">
        <v>3.7870708284694765</v>
      </c>
      <c r="F43" s="593">
        <v>3</v>
      </c>
    </row>
    <row r="44" spans="1:6" x14ac:dyDescent="0.25">
      <c r="A44" s="593" t="s">
        <v>399</v>
      </c>
      <c r="B44" s="593">
        <v>3.9746025366196442</v>
      </c>
      <c r="C44" s="593">
        <v>2</v>
      </c>
      <c r="D44" s="593" t="s">
        <v>400</v>
      </c>
      <c r="E44" s="593">
        <v>4.0511936851535619</v>
      </c>
      <c r="F44" s="593">
        <v>2</v>
      </c>
    </row>
    <row r="45" spans="1:6" x14ac:dyDescent="0.25">
      <c r="A45" s="593" t="s">
        <v>369</v>
      </c>
      <c r="B45" s="593">
        <v>4.8228437708626375</v>
      </c>
      <c r="C45" s="593">
        <v>1</v>
      </c>
      <c r="D45" s="593" t="s">
        <v>369</v>
      </c>
      <c r="E45" s="593">
        <v>5.2893665254783233</v>
      </c>
      <c r="F45" s="593">
        <v>1</v>
      </c>
    </row>
    <row r="54" spans="1:44" x14ac:dyDescent="0.25">
      <c r="E54" s="593" t="s">
        <v>5</v>
      </c>
      <c r="F54" s="606">
        <v>1.3914157209596503</v>
      </c>
    </row>
    <row r="55" spans="1:44" x14ac:dyDescent="0.25">
      <c r="E55" s="593" t="s">
        <v>6</v>
      </c>
      <c r="F55" s="606">
        <v>1.3368197418460459</v>
      </c>
    </row>
    <row r="62" spans="1:44" x14ac:dyDescent="0.25">
      <c r="A62" s="616" t="s">
        <v>401</v>
      </c>
      <c r="AK62" s="616">
        <v>2019</v>
      </c>
      <c r="AN62" s="593" t="s">
        <v>402</v>
      </c>
    </row>
    <row r="63" spans="1:44" x14ac:dyDescent="0.25">
      <c r="B63" s="617" t="str">
        <f>C452</f>
        <v>Abacaxi*</v>
      </c>
      <c r="C63" s="617" t="str">
        <f>E452</f>
        <v>Alfafa fenada</v>
      </c>
      <c r="D63" s="617" t="str">
        <f>G452</f>
        <v>Algodão herbáceo (em caroço)</v>
      </c>
      <c r="E63" s="617" t="str">
        <f>I452</f>
        <v>Alho</v>
      </c>
      <c r="F63" s="617" t="str">
        <f>K452</f>
        <v>Amendoim (em casca)</v>
      </c>
      <c r="G63" s="617" t="str">
        <f>M452</f>
        <v>Arroz (em casca)</v>
      </c>
      <c r="H63" s="617" t="str">
        <f>O452</f>
        <v>Aveia (em grão)</v>
      </c>
      <c r="I63" s="617" t="str">
        <f>Q452</f>
        <v>Batata-doce</v>
      </c>
      <c r="J63" s="617" t="str">
        <f>S452</f>
        <v>Batata-inglesa</v>
      </c>
      <c r="K63" s="617" t="str">
        <f>U452</f>
        <v>Cana-de-açúcar</v>
      </c>
      <c r="L63" s="617" t="str">
        <f>W452</f>
        <v>Cana para forragem</v>
      </c>
      <c r="M63" s="617" t="str">
        <f>Y452</f>
        <v>Cebola</v>
      </c>
      <c r="N63" s="617" t="str">
        <f>AA452</f>
        <v>Centeio (em grão)</v>
      </c>
      <c r="O63" s="617" t="str">
        <f>AC452</f>
        <v>Cevada (em grão)</v>
      </c>
      <c r="P63" s="617" t="str">
        <f>AE452</f>
        <v>Ervilha (em grão)</v>
      </c>
      <c r="Q63" s="617" t="str">
        <f>AG452</f>
        <v>Fava (em grão)</v>
      </c>
      <c r="R63" s="617" t="str">
        <f>AI452</f>
        <v>Feijão (em grão)</v>
      </c>
      <c r="S63" s="617" t="str">
        <f>AK452</f>
        <v>Fumo (em folha)</v>
      </c>
      <c r="T63" s="617" t="str">
        <f>AM452</f>
        <v>Girassol (em grão)</v>
      </c>
      <c r="U63" s="617" t="str">
        <f>AO452</f>
        <v>Juta (fibra)</v>
      </c>
      <c r="V63" s="617" t="str">
        <f>AQ452</f>
        <v>Linho (semente)</v>
      </c>
      <c r="W63" s="617" t="str">
        <f>AS452</f>
        <v>Malva (fibra)</v>
      </c>
      <c r="X63" s="617" t="str">
        <f>AU452</f>
        <v>Mamona (baga)</v>
      </c>
      <c r="Y63" s="617" t="str">
        <f>AW452</f>
        <v>Mandioca</v>
      </c>
      <c r="Z63" s="617" t="str">
        <f>AY452</f>
        <v>Melancia</v>
      </c>
      <c r="AA63" s="617" t="str">
        <f>BA452</f>
        <v>Melão</v>
      </c>
      <c r="AB63" s="617" t="str">
        <f>BC452</f>
        <v>Milho (em grão)</v>
      </c>
      <c r="AC63" s="617" t="str">
        <f>BE452</f>
        <v>Rami (fibra)</v>
      </c>
      <c r="AD63" s="617" t="str">
        <f>BG452</f>
        <v>Soja (em grão)</v>
      </c>
      <c r="AE63" s="617" t="str">
        <f>BI452</f>
        <v>Sorgo (em grão)</v>
      </c>
      <c r="AF63" s="617" t="str">
        <f>BK452</f>
        <v>Tomate</v>
      </c>
      <c r="AG63" s="617" t="str">
        <f>BM452</f>
        <v>Trigo (em grão)</v>
      </c>
      <c r="AH63" s="617" t="str">
        <f>BO452</f>
        <v>Triticale (em grão)</v>
      </c>
      <c r="AJ63" s="593" t="s">
        <v>402</v>
      </c>
      <c r="AN63" s="593" t="s">
        <v>410</v>
      </c>
      <c r="AO63" s="593" t="s">
        <v>64</v>
      </c>
      <c r="AQ63" s="593">
        <v>2019</v>
      </c>
      <c r="AR63" s="593" t="s">
        <v>64</v>
      </c>
    </row>
    <row r="64" spans="1:44" x14ac:dyDescent="0.25">
      <c r="A64" s="593" t="s">
        <v>5</v>
      </c>
      <c r="B64" s="606">
        <f>IFERROR(AVERAGE($D$100:$D$111)/AVERAGE($C$100:$C$111),0)</f>
        <v>2.4388421952161452</v>
      </c>
      <c r="C64" s="606">
        <f>IFERROR(AVERAGE($F$100:$F$111)/AVERAGE($E$100:$E$111),0)</f>
        <v>0</v>
      </c>
      <c r="D64" s="606">
        <f>IFERROR(AVERAGE($H$100:$H$111)/AVERAGE($G$100:$G$111),0)</f>
        <v>4.353641717734436</v>
      </c>
      <c r="E64" s="606">
        <v>0.84133233408671981</v>
      </c>
      <c r="F64" s="606">
        <v>1.1426943985280251</v>
      </c>
      <c r="G64" s="606">
        <v>7.4928810179463026E-2</v>
      </c>
      <c r="H64" s="606">
        <v>6.8167229904401747</v>
      </c>
      <c r="I64" s="606">
        <v>2.6905549033577896</v>
      </c>
      <c r="J64" s="606">
        <v>8.7963211959013883</v>
      </c>
      <c r="K64" s="606">
        <v>1.0747772808150509</v>
      </c>
      <c r="L64" s="606">
        <v>0.53008755035979871</v>
      </c>
      <c r="M64" s="606">
        <v>0.68729479932062221</v>
      </c>
      <c r="N64" s="606">
        <v>0.50056684004322949</v>
      </c>
      <c r="O64" s="606">
        <v>0.34667616267478063</v>
      </c>
      <c r="P64" s="606">
        <v>1.3692019255616799</v>
      </c>
      <c r="AJ64" s="593">
        <f>AVERAGE(C64,D64,H64,I64,J64,P64)</f>
        <v>4.0044071221659108</v>
      </c>
      <c r="AK64" s="593">
        <v>3.6595896621610158</v>
      </c>
      <c r="AM64" s="593" t="s">
        <v>66</v>
      </c>
      <c r="AN64" s="593">
        <v>3.9875768476492386</v>
      </c>
      <c r="AP64" s="593" t="s">
        <v>66</v>
      </c>
      <c r="AQ64" s="593">
        <v>3.6595896621610158</v>
      </c>
    </row>
    <row r="65" spans="1:44" x14ac:dyDescent="0.25">
      <c r="A65" s="593" t="s">
        <v>6</v>
      </c>
      <c r="B65" s="606">
        <v>1.3368197418460459</v>
      </c>
      <c r="C65" s="606">
        <v>3.0495515222481657</v>
      </c>
      <c r="D65" s="606">
        <v>2.0598306281826573</v>
      </c>
      <c r="E65" s="606">
        <v>0.94067356394197499</v>
      </c>
      <c r="F65" s="606">
        <v>1.1214672287201974</v>
      </c>
      <c r="G65" s="606">
        <v>9.1852651205760777E-2</v>
      </c>
      <c r="H65" s="606">
        <v>6.9269547933868854</v>
      </c>
      <c r="I65" s="606">
        <v>2.8288676516513456</v>
      </c>
      <c r="J65" s="606">
        <v>5.4064903534983557</v>
      </c>
      <c r="K65" s="606">
        <v>1.407882533017865</v>
      </c>
      <c r="L65" s="606">
        <v>0.43938311763008508</v>
      </c>
      <c r="M65" s="606">
        <v>0.61654582740276753</v>
      </c>
      <c r="N65" s="606">
        <v>0.63386173552393577</v>
      </c>
      <c r="O65" s="606">
        <v>0.44085106732416113</v>
      </c>
      <c r="P65" s="606">
        <v>1.5517835514449003</v>
      </c>
      <c r="AJ65" s="593">
        <f t="shared" ref="AJ65:AJ92" si="0">AVERAGE(C65,D65,H65,I65,J65,P65)</f>
        <v>3.6372464167353846</v>
      </c>
      <c r="AK65" s="593">
        <v>3.584529706322753</v>
      </c>
      <c r="AM65" s="593" t="s">
        <v>69</v>
      </c>
      <c r="AN65" s="593">
        <v>3.6372464167353846</v>
      </c>
      <c r="AP65" s="593" t="s">
        <v>69</v>
      </c>
      <c r="AQ65" s="593">
        <v>3.584529706322753</v>
      </c>
    </row>
    <row r="66" spans="1:44" x14ac:dyDescent="0.25">
      <c r="A66" s="593" t="s">
        <v>8</v>
      </c>
      <c r="B66" s="606">
        <v>1.9221498856165469</v>
      </c>
      <c r="C66" s="606">
        <v>0</v>
      </c>
      <c r="D66" s="606">
        <v>3.655540552805661</v>
      </c>
      <c r="E66" s="606">
        <v>0.79443526344468207</v>
      </c>
      <c r="F66" s="606">
        <v>0</v>
      </c>
      <c r="G66" s="606">
        <v>0.3147473235590989</v>
      </c>
      <c r="H66" s="606">
        <v>0</v>
      </c>
      <c r="I66" s="606">
        <v>3.3369973187021693</v>
      </c>
      <c r="J66" s="606">
        <v>0</v>
      </c>
      <c r="K66" s="606">
        <v>0</v>
      </c>
      <c r="L66" s="606">
        <v>0.92869268385862025</v>
      </c>
      <c r="M66" s="606">
        <v>1.0603503615979313</v>
      </c>
      <c r="N66" s="606">
        <v>0.51961234106210974</v>
      </c>
      <c r="O66" s="606">
        <v>0</v>
      </c>
      <c r="P66" s="606">
        <v>2.0997034244962909</v>
      </c>
      <c r="AJ66" s="593">
        <f t="shared" si="0"/>
        <v>1.5153735493340201</v>
      </c>
      <c r="AK66" s="593">
        <v>1.6818903469379725</v>
      </c>
      <c r="AM66" s="593" t="s">
        <v>72</v>
      </c>
      <c r="AN66" s="593">
        <v>3.0562567862975514</v>
      </c>
      <c r="AO66" s="593">
        <v>7</v>
      </c>
      <c r="AP66" s="593" t="s">
        <v>72</v>
      </c>
      <c r="AQ66" s="593">
        <v>2.3488797444264118</v>
      </c>
      <c r="AR66" s="593">
        <v>14</v>
      </c>
    </row>
    <row r="67" spans="1:44" x14ac:dyDescent="0.25">
      <c r="A67" s="593" t="s">
        <v>9</v>
      </c>
      <c r="B67" s="606">
        <v>2.5039317748857299</v>
      </c>
      <c r="C67" s="606">
        <v>0</v>
      </c>
      <c r="D67" s="606">
        <v>3.9319320485926972</v>
      </c>
      <c r="E67" s="606">
        <v>0.90174944534179746</v>
      </c>
      <c r="F67" s="606">
        <v>1.6467147292637641</v>
      </c>
      <c r="G67" s="606">
        <v>0.12141189470055362</v>
      </c>
      <c r="H67" s="606">
        <v>0</v>
      </c>
      <c r="I67" s="606">
        <v>4.4401815477180175</v>
      </c>
      <c r="J67" s="606">
        <v>8.3366565161087642</v>
      </c>
      <c r="K67" s="606">
        <v>0</v>
      </c>
      <c r="L67" s="606">
        <v>0.42419758925858542</v>
      </c>
      <c r="M67" s="606">
        <v>0.76415777183009881</v>
      </c>
      <c r="N67" s="606">
        <v>0.74450031093695079</v>
      </c>
      <c r="O67" s="606">
        <v>0</v>
      </c>
      <c r="P67" s="606">
        <v>1.4659810152422594</v>
      </c>
      <c r="AJ67" s="593">
        <f t="shared" si="0"/>
        <v>3.0291251879436234</v>
      </c>
      <c r="AK67" s="593">
        <v>2.6137522779988855</v>
      </c>
      <c r="AM67" s="593" t="s">
        <v>399</v>
      </c>
      <c r="AN67" s="593">
        <v>3.1108329076930055</v>
      </c>
      <c r="AO67" s="593">
        <v>6</v>
      </c>
      <c r="AP67" s="593" t="s">
        <v>398</v>
      </c>
      <c r="AQ67" s="593">
        <v>3.4063059928466957</v>
      </c>
      <c r="AR67" s="593">
        <v>6</v>
      </c>
    </row>
    <row r="68" spans="1:44" x14ac:dyDescent="0.25">
      <c r="A68" s="593" t="s">
        <v>10</v>
      </c>
      <c r="B68" s="606">
        <v>2.0618859985086138</v>
      </c>
      <c r="C68" s="606">
        <v>0</v>
      </c>
      <c r="D68" s="606">
        <v>0</v>
      </c>
      <c r="E68" s="606">
        <v>1.4316454487728631</v>
      </c>
      <c r="F68" s="606">
        <v>1.7042380651220053</v>
      </c>
      <c r="G68" s="606">
        <v>0.34038160437398496</v>
      </c>
      <c r="H68" s="606">
        <v>0</v>
      </c>
      <c r="I68" s="606">
        <v>2.8638467864771862</v>
      </c>
      <c r="J68" s="606">
        <v>0.40226000619995261</v>
      </c>
      <c r="K68" s="606">
        <v>0</v>
      </c>
      <c r="L68" s="606">
        <v>0.95407369084222093</v>
      </c>
      <c r="M68" s="606">
        <v>1.4952096814981939</v>
      </c>
      <c r="N68" s="606">
        <v>1.0584675783757533</v>
      </c>
      <c r="O68" s="606">
        <v>0</v>
      </c>
      <c r="P68" s="606">
        <v>3.5742095665004476</v>
      </c>
      <c r="AJ68" s="593">
        <f t="shared" si="0"/>
        <v>1.1400527265295979</v>
      </c>
      <c r="AK68" s="593">
        <v>0.72653913436036344</v>
      </c>
      <c r="AM68" s="593" t="s">
        <v>345</v>
      </c>
      <c r="AN68" s="593">
        <v>3.7648933396938919</v>
      </c>
      <c r="AO68" s="593">
        <v>5</v>
      </c>
      <c r="AP68" s="593" t="s">
        <v>118</v>
      </c>
      <c r="AQ68" s="593">
        <v>3.4090406280718244</v>
      </c>
      <c r="AR68" s="593">
        <v>5</v>
      </c>
    </row>
    <row r="69" spans="1:44" x14ac:dyDescent="0.25">
      <c r="A69" s="593" t="s">
        <v>11</v>
      </c>
      <c r="B69" s="606">
        <v>1.9122633255339845</v>
      </c>
      <c r="C69" s="606">
        <v>0</v>
      </c>
      <c r="D69" s="606">
        <v>0</v>
      </c>
      <c r="E69" s="606">
        <v>1.0688156419874151</v>
      </c>
      <c r="F69" s="606">
        <v>1.8368200353973367</v>
      </c>
      <c r="G69" s="606">
        <v>0.56577655883047939</v>
      </c>
      <c r="H69" s="606">
        <v>0</v>
      </c>
      <c r="I69" s="606">
        <v>3.2903024125900728</v>
      </c>
      <c r="J69" s="606">
        <v>0</v>
      </c>
      <c r="K69" s="606">
        <v>0</v>
      </c>
      <c r="L69" s="606">
        <v>0.91461041399743037</v>
      </c>
      <c r="M69" s="606">
        <v>0.84594705749484223</v>
      </c>
      <c r="N69" s="606">
        <v>0.94252563184632465</v>
      </c>
      <c r="O69" s="606">
        <v>0.23227324814760369</v>
      </c>
      <c r="P69" s="606">
        <v>2.6099928223521118</v>
      </c>
      <c r="AJ69" s="593">
        <f t="shared" si="0"/>
        <v>0.98338253915703078</v>
      </c>
      <c r="AK69" s="593">
        <v>0.92685035365910029</v>
      </c>
      <c r="AM69" s="593" t="s">
        <v>398</v>
      </c>
      <c r="AN69" s="593">
        <v>3.7738701257612388</v>
      </c>
      <c r="AO69" s="593">
        <v>4</v>
      </c>
      <c r="AP69" s="593" t="s">
        <v>120</v>
      </c>
      <c r="AQ69" s="593">
        <v>3.4462398041256619</v>
      </c>
      <c r="AR69" s="593">
        <v>4</v>
      </c>
    </row>
    <row r="70" spans="1:44" x14ac:dyDescent="0.25">
      <c r="A70" s="593" t="s">
        <v>12</v>
      </c>
      <c r="B70" s="606">
        <v>1.1238883305318728</v>
      </c>
      <c r="C70" s="606">
        <v>0</v>
      </c>
      <c r="D70" s="606">
        <v>2.3403149732939204</v>
      </c>
      <c r="E70" s="606">
        <v>0.8354755586301652</v>
      </c>
      <c r="F70" s="606">
        <v>1.8924406948675312</v>
      </c>
      <c r="G70" s="606">
        <v>0.12148267937966498</v>
      </c>
      <c r="H70" s="606">
        <v>0</v>
      </c>
      <c r="I70" s="606">
        <v>2.7965534922492044</v>
      </c>
      <c r="J70" s="606">
        <v>14.752158517528247</v>
      </c>
      <c r="K70" s="606">
        <v>0</v>
      </c>
      <c r="L70" s="606">
        <v>0.4343331899868591</v>
      </c>
      <c r="M70" s="606">
        <v>0.93235145009066656</v>
      </c>
      <c r="N70" s="606">
        <v>0.72391174295288385</v>
      </c>
      <c r="O70" s="606">
        <v>0.14882319482267176</v>
      </c>
      <c r="P70" s="606">
        <v>2.7003330550919808</v>
      </c>
      <c r="AJ70" s="593">
        <f t="shared" si="0"/>
        <v>3.7648933396938919</v>
      </c>
      <c r="AK70" s="593">
        <v>2.6609950606238231</v>
      </c>
      <c r="AM70" s="593" t="s">
        <v>118</v>
      </c>
      <c r="AN70" s="593">
        <v>3.7870708284694765</v>
      </c>
      <c r="AO70" s="593">
        <v>3</v>
      </c>
      <c r="AP70" s="593" t="s">
        <v>372</v>
      </c>
      <c r="AQ70" s="593">
        <v>3.8065156961281326</v>
      </c>
      <c r="AR70" s="593">
        <v>3</v>
      </c>
    </row>
    <row r="71" spans="1:44" x14ac:dyDescent="0.25">
      <c r="A71" s="593" t="s">
        <v>13</v>
      </c>
      <c r="B71" s="606">
        <v>1.7084498572815208</v>
      </c>
      <c r="C71" s="606">
        <v>0</v>
      </c>
      <c r="D71" s="606">
        <v>0</v>
      </c>
      <c r="E71" s="606">
        <v>1.0721829919569159</v>
      </c>
      <c r="F71" s="606">
        <v>0</v>
      </c>
      <c r="G71" s="606">
        <v>0.51735874102252144</v>
      </c>
      <c r="H71" s="606">
        <v>0</v>
      </c>
      <c r="I71" s="606">
        <v>1.4308461104318362</v>
      </c>
      <c r="J71" s="606">
        <v>0</v>
      </c>
      <c r="K71" s="606">
        <v>0</v>
      </c>
      <c r="L71" s="606">
        <v>0.77318891766847453</v>
      </c>
      <c r="M71" s="606">
        <v>2.6288082389954792</v>
      </c>
      <c r="N71" s="606">
        <v>0.78179401468060994</v>
      </c>
      <c r="O71" s="606">
        <v>0</v>
      </c>
      <c r="P71" s="606">
        <v>0</v>
      </c>
      <c r="AJ71" s="593">
        <f t="shared" si="0"/>
        <v>0.23847435173863937</v>
      </c>
      <c r="AK71" s="593">
        <v>0.23022774327122153</v>
      </c>
      <c r="AM71" s="593" t="s">
        <v>400</v>
      </c>
      <c r="AN71" s="593">
        <v>4.0511936851535619</v>
      </c>
      <c r="AO71" s="593">
        <v>2</v>
      </c>
      <c r="AP71" s="593" t="s">
        <v>399</v>
      </c>
      <c r="AQ71" s="593">
        <v>3.9746025366196442</v>
      </c>
      <c r="AR71" s="593">
        <v>2</v>
      </c>
    </row>
    <row r="72" spans="1:44" x14ac:dyDescent="0.25">
      <c r="A72" s="593" t="s">
        <v>14</v>
      </c>
      <c r="B72" s="606">
        <v>1.6277054020796715</v>
      </c>
      <c r="C72" s="606">
        <v>2.8648521784688379</v>
      </c>
      <c r="D72" s="606">
        <v>1.2959630229982462</v>
      </c>
      <c r="E72" s="606">
        <v>0.88074736417043376</v>
      </c>
      <c r="F72" s="606">
        <v>0.26510667323932224</v>
      </c>
      <c r="G72" s="606">
        <v>9.289233757744296E-2</v>
      </c>
      <c r="H72" s="606">
        <v>0.78043811377594841</v>
      </c>
      <c r="I72" s="606">
        <v>2.6313119280385249</v>
      </c>
      <c r="J72" s="606">
        <v>0</v>
      </c>
      <c r="K72" s="606">
        <v>0</v>
      </c>
      <c r="L72" s="606">
        <v>0.26910893271203756</v>
      </c>
      <c r="M72" s="606">
        <v>0.62250378425250052</v>
      </c>
      <c r="N72" s="606">
        <v>0.58793655726169802</v>
      </c>
      <c r="O72" s="606">
        <v>0.37575887035494704</v>
      </c>
      <c r="P72" s="606">
        <v>0</v>
      </c>
      <c r="AJ72" s="593">
        <f t="shared" si="0"/>
        <v>1.262094207213593</v>
      </c>
      <c r="AK72" s="593">
        <v>1.2627972474971678</v>
      </c>
      <c r="AM72" s="593" t="s">
        <v>369</v>
      </c>
      <c r="AN72" s="593">
        <v>5.2893665254783233</v>
      </c>
      <c r="AO72" s="593">
        <v>1</v>
      </c>
      <c r="AP72" s="593" t="s">
        <v>369</v>
      </c>
      <c r="AQ72" s="593">
        <v>4.8228437708626375</v>
      </c>
      <c r="AR72" s="593">
        <v>1</v>
      </c>
    </row>
    <row r="73" spans="1:44" x14ac:dyDescent="0.25">
      <c r="A73" s="593" t="s">
        <v>15</v>
      </c>
      <c r="B73" s="606">
        <v>1.1281454844037</v>
      </c>
      <c r="C73" s="606">
        <v>2.6849393481526946</v>
      </c>
      <c r="D73" s="606">
        <v>2.1405702837290104</v>
      </c>
      <c r="E73" s="606">
        <v>0.9154941400788873</v>
      </c>
      <c r="F73" s="606">
        <v>0.999436465898769</v>
      </c>
      <c r="G73" s="606">
        <v>0.1359965079758356</v>
      </c>
      <c r="H73" s="606">
        <v>7.3021151167146838</v>
      </c>
      <c r="I73" s="606">
        <v>2.5931528556907493</v>
      </c>
      <c r="J73" s="606">
        <v>0</v>
      </c>
      <c r="K73" s="606">
        <v>0</v>
      </c>
      <c r="L73" s="606">
        <v>0.42410556482527051</v>
      </c>
      <c r="M73" s="606">
        <v>0.68662424093315089</v>
      </c>
      <c r="N73" s="606">
        <v>0.63380564104564541</v>
      </c>
      <c r="O73" s="606">
        <v>0.18306306499099748</v>
      </c>
      <c r="P73" s="606">
        <v>2.0377419280437006</v>
      </c>
      <c r="AJ73" s="593">
        <f t="shared" si="0"/>
        <v>2.7930865887218066</v>
      </c>
      <c r="AK73" s="593">
        <v>2.3771350668085165</v>
      </c>
    </row>
    <row r="74" spans="1:44" x14ac:dyDescent="0.25">
      <c r="A74" s="593" t="s">
        <v>16</v>
      </c>
      <c r="B74" s="606">
        <v>0.34513497927565046</v>
      </c>
      <c r="C74" s="606">
        <v>1.3832714746898978</v>
      </c>
      <c r="D74" s="606">
        <v>2.8776434965026629</v>
      </c>
      <c r="E74" s="606">
        <v>0.99460740328119468</v>
      </c>
      <c r="F74" s="606">
        <v>1.3831812635518315</v>
      </c>
      <c r="G74" s="606">
        <v>0.11263107167320729</v>
      </c>
      <c r="H74" s="606">
        <v>7.5082206589554898</v>
      </c>
      <c r="I74" s="606">
        <v>3.1266328997697319</v>
      </c>
      <c r="J74" s="606">
        <v>0</v>
      </c>
      <c r="K74" s="606">
        <v>0</v>
      </c>
      <c r="L74" s="606">
        <v>0.29744048635725157</v>
      </c>
      <c r="M74" s="606">
        <v>0.63469291542517603</v>
      </c>
      <c r="N74" s="606">
        <v>0.67566642430505486</v>
      </c>
      <c r="O74" s="606">
        <v>0.43944203568218798</v>
      </c>
      <c r="P74" s="606">
        <v>2.1233268904809197</v>
      </c>
      <c r="AJ74" s="593">
        <f t="shared" si="0"/>
        <v>2.8365159033997833</v>
      </c>
      <c r="AK74" s="593">
        <v>2.4384357015496954</v>
      </c>
    </row>
    <row r="75" spans="1:44" x14ac:dyDescent="0.25">
      <c r="A75" s="593" t="s">
        <v>17</v>
      </c>
      <c r="B75" s="606">
        <v>1.9454310192095488</v>
      </c>
      <c r="C75" s="606">
        <v>2.8348905099591182</v>
      </c>
      <c r="D75" s="606">
        <v>3.7463216831236372</v>
      </c>
      <c r="E75" s="606">
        <v>1.0367572089349211</v>
      </c>
      <c r="F75" s="606">
        <v>1.273844188953936</v>
      </c>
      <c r="G75" s="606">
        <v>0.13459904071135609</v>
      </c>
      <c r="H75" s="606">
        <v>8.2601977933329529</v>
      </c>
      <c r="I75" s="606">
        <v>3.2813948506472257</v>
      </c>
      <c r="J75" s="606">
        <v>11.679726503376818</v>
      </c>
      <c r="K75" s="606">
        <v>0.93067014289057293</v>
      </c>
      <c r="L75" s="606">
        <v>0.4291901178959277</v>
      </c>
      <c r="M75" s="606">
        <v>0.6956314068431001</v>
      </c>
      <c r="N75" s="606">
        <v>0.83786087235950746</v>
      </c>
      <c r="O75" s="606">
        <v>0.30206616791702001</v>
      </c>
      <c r="P75" s="606">
        <v>1.9336678124301889</v>
      </c>
      <c r="AJ75" s="593">
        <f t="shared" si="0"/>
        <v>5.2893665254783233</v>
      </c>
      <c r="AK75" s="593">
        <v>4.8228437708626375</v>
      </c>
    </row>
    <row r="76" spans="1:44" x14ac:dyDescent="0.25">
      <c r="A76" s="593" t="s">
        <v>18</v>
      </c>
      <c r="B76" s="606">
        <v>1.5489894906892172</v>
      </c>
      <c r="C76" s="606">
        <v>1.6651925352192998</v>
      </c>
      <c r="D76" s="606">
        <v>0</v>
      </c>
      <c r="E76" s="606">
        <v>1.5968637612396086</v>
      </c>
      <c r="F76" s="606">
        <v>1.0207307041538027</v>
      </c>
      <c r="G76" s="606">
        <v>9.8214598892232829E-2</v>
      </c>
      <c r="H76" s="606">
        <v>6.6708418603532396</v>
      </c>
      <c r="I76" s="606">
        <v>2.8034060628044921</v>
      </c>
      <c r="J76" s="606">
        <v>5.2414780522922912</v>
      </c>
      <c r="K76" s="606">
        <v>1.2135047832761503</v>
      </c>
      <c r="L76" s="606">
        <v>0.4159621872833571</v>
      </c>
      <c r="M76" s="606">
        <v>0.65389951606315833</v>
      </c>
      <c r="N76" s="606">
        <v>0.9344297541498281</v>
      </c>
      <c r="O76" s="606">
        <v>0.88926999939345241</v>
      </c>
      <c r="P76" s="606">
        <v>1.4306974339665615</v>
      </c>
      <c r="AJ76" s="593">
        <f t="shared" si="0"/>
        <v>2.9686026574393138</v>
      </c>
      <c r="AK76" s="593">
        <v>2.1118691109581591</v>
      </c>
    </row>
    <row r="77" spans="1:44" x14ac:dyDescent="0.25">
      <c r="A77" s="593" t="s">
        <v>19</v>
      </c>
      <c r="B77" s="606">
        <v>1.3237293046525815</v>
      </c>
      <c r="C77" s="606">
        <v>2.3808691713639583</v>
      </c>
      <c r="D77" s="606">
        <v>3.369061383844715</v>
      </c>
      <c r="E77" s="606">
        <v>1.4420473368622104</v>
      </c>
      <c r="F77" s="606">
        <v>1.2005264670724047</v>
      </c>
      <c r="G77" s="606">
        <v>8.7152619742691104E-2</v>
      </c>
      <c r="H77" s="606">
        <v>6.6940699290773749</v>
      </c>
      <c r="I77" s="606">
        <v>2.7957479097246325</v>
      </c>
      <c r="J77" s="606">
        <v>7.9578241923064095</v>
      </c>
      <c r="K77" s="606">
        <v>0.59288096993553574</v>
      </c>
      <c r="L77" s="606">
        <v>0.55248272499252216</v>
      </c>
      <c r="M77" s="606">
        <v>0.56486127890694993</v>
      </c>
      <c r="N77" s="606">
        <v>0.85147934287120419</v>
      </c>
      <c r="O77" s="606">
        <v>0</v>
      </c>
      <c r="P77" s="606">
        <v>1.1095895246042842</v>
      </c>
      <c r="AJ77" s="593">
        <f t="shared" si="0"/>
        <v>4.0511936851535619</v>
      </c>
      <c r="AK77" s="593">
        <v>2.3098429679603396</v>
      </c>
    </row>
    <row r="78" spans="1:44" x14ac:dyDescent="0.25">
      <c r="A78" s="593" t="s">
        <v>20</v>
      </c>
      <c r="B78" s="606">
        <v>1.1634060952604748</v>
      </c>
      <c r="C78" s="606">
        <v>1.984130021121042</v>
      </c>
      <c r="D78" s="606">
        <v>2.7215130972814867</v>
      </c>
      <c r="E78" s="606">
        <v>1.6641463088347472</v>
      </c>
      <c r="F78" s="606">
        <v>1.2159379187745865</v>
      </c>
      <c r="G78" s="606">
        <v>9.4981460702722648E-2</v>
      </c>
      <c r="H78" s="606">
        <v>4.9124499461516287</v>
      </c>
      <c r="I78" s="606">
        <v>3.0908308425717927</v>
      </c>
      <c r="J78" s="606">
        <v>8.6409153975829085</v>
      </c>
      <c r="K78" s="606">
        <v>0</v>
      </c>
      <c r="L78" s="606">
        <v>0.57847327708965102</v>
      </c>
      <c r="M78" s="606">
        <v>0.66212864189877541</v>
      </c>
      <c r="N78" s="606">
        <v>0.82603802660536474</v>
      </c>
      <c r="O78" s="606">
        <v>0.77946784996535068</v>
      </c>
      <c r="P78" s="606">
        <v>1.2933814498585761</v>
      </c>
      <c r="AJ78" s="593">
        <f t="shared" si="0"/>
        <v>3.7738701257612388</v>
      </c>
      <c r="AK78" s="593">
        <v>3.4063059928466957</v>
      </c>
    </row>
    <row r="79" spans="1:44" x14ac:dyDescent="0.25">
      <c r="A79" s="593" t="s">
        <v>21</v>
      </c>
      <c r="B79" s="606">
        <v>1.2793319835510031</v>
      </c>
      <c r="C79" s="606">
        <v>1.7569224683275355</v>
      </c>
      <c r="D79" s="606">
        <v>2.2397274083564405</v>
      </c>
      <c r="E79" s="606">
        <v>0.75254050191313226</v>
      </c>
      <c r="F79" s="606">
        <v>1.0680241762734384</v>
      </c>
      <c r="G79" s="606">
        <v>8.1034579930470113E-2</v>
      </c>
      <c r="H79" s="606">
        <v>3.7800303912777133</v>
      </c>
      <c r="I79" s="606">
        <v>2.661908063085634</v>
      </c>
      <c r="J79" s="606">
        <v>3.1690419663677889</v>
      </c>
      <c r="K79" s="606">
        <v>0</v>
      </c>
      <c r="L79" s="606">
        <v>0.46143006483663268</v>
      </c>
      <c r="M79" s="606">
        <v>0.67727660250393229</v>
      </c>
      <c r="N79" s="606">
        <v>0.75247554012251106</v>
      </c>
      <c r="O79" s="606">
        <v>0.26014603792531615</v>
      </c>
      <c r="P79" s="606">
        <v>1.1430082137996729</v>
      </c>
      <c r="AJ79" s="593">
        <f t="shared" si="0"/>
        <v>2.4584397518691312</v>
      </c>
      <c r="AK79" s="593">
        <v>2.9043619158457883</v>
      </c>
    </row>
    <row r="80" spans="1:44" x14ac:dyDescent="0.25">
      <c r="A80" s="593" t="s">
        <v>7</v>
      </c>
      <c r="B80" s="606">
        <v>1.3658251552577596</v>
      </c>
      <c r="C80" s="606">
        <v>2.3120650753962133</v>
      </c>
      <c r="D80" s="606">
        <v>2.0431091712114191</v>
      </c>
      <c r="E80" s="606">
        <v>0.83875949341698774</v>
      </c>
      <c r="F80" s="606">
        <v>0.97168614151951171</v>
      </c>
      <c r="G80" s="606">
        <v>8.3604985625832864E-2</v>
      </c>
      <c r="H80" s="606">
        <v>4.0665250251591942</v>
      </c>
      <c r="I80" s="606">
        <v>2.5637019634909728</v>
      </c>
      <c r="J80" s="606">
        <v>5.8727251540174921</v>
      </c>
      <c r="K80" s="606">
        <v>1.4210610415553426</v>
      </c>
      <c r="L80" s="606">
        <v>0.47908443021943725</v>
      </c>
      <c r="M80" s="606">
        <v>0.46725583425746292</v>
      </c>
      <c r="N80" s="606">
        <v>0.69044749137659489</v>
      </c>
      <c r="O80" s="606">
        <v>0.62887447676407993</v>
      </c>
      <c r="P80" s="606">
        <v>1.4794143285100181</v>
      </c>
      <c r="AJ80" s="593">
        <f t="shared" si="0"/>
        <v>3.0562567862975514</v>
      </c>
      <c r="AK80" s="593">
        <v>2.3488797444264118</v>
      </c>
    </row>
    <row r="81" spans="1:67" x14ac:dyDescent="0.25">
      <c r="A81" s="593" t="s">
        <v>22</v>
      </c>
      <c r="B81" s="606">
        <v>1.2587600599786222</v>
      </c>
      <c r="C81" s="606">
        <v>3.150876645658375</v>
      </c>
      <c r="D81" s="606">
        <v>1.7282564624332841</v>
      </c>
      <c r="E81" s="606">
        <v>0.97873403551691285</v>
      </c>
      <c r="F81" s="606">
        <v>1.1369825730792065</v>
      </c>
      <c r="G81" s="606">
        <v>9.9897720079724431E-2</v>
      </c>
      <c r="H81" s="606">
        <v>0</v>
      </c>
      <c r="I81" s="606">
        <v>2.6431013219751058</v>
      </c>
      <c r="J81" s="606">
        <v>9.6668249686954386</v>
      </c>
      <c r="K81" s="606">
        <v>1.1479272015225455</v>
      </c>
      <c r="L81" s="606">
        <v>0.48474828635191647</v>
      </c>
      <c r="M81" s="606">
        <v>0.5434702987763167</v>
      </c>
      <c r="N81" s="606">
        <v>0.5862957735665153</v>
      </c>
      <c r="O81" s="606">
        <v>0.43139987411869996</v>
      </c>
      <c r="P81" s="606">
        <v>1.4759380473958297</v>
      </c>
      <c r="AJ81" s="593">
        <f t="shared" si="0"/>
        <v>3.1108329076930055</v>
      </c>
      <c r="AK81" s="593">
        <v>3.9746025366196442</v>
      </c>
    </row>
    <row r="82" spans="1:67" x14ac:dyDescent="0.25">
      <c r="A82" s="593" t="s">
        <v>23</v>
      </c>
      <c r="B82" s="606">
        <v>1.390142501763401</v>
      </c>
      <c r="C82" s="606">
        <v>2.2680953484908128</v>
      </c>
      <c r="D82" s="606">
        <v>2.7212023356563746</v>
      </c>
      <c r="E82" s="606">
        <v>1.0443914501248217</v>
      </c>
      <c r="F82" s="606">
        <v>1.3218079494885258</v>
      </c>
      <c r="G82" s="606">
        <v>7.9188378975520654E-2</v>
      </c>
      <c r="H82" s="606">
        <v>3.0593286846901018</v>
      </c>
      <c r="I82" s="606">
        <v>2.9382260879025397</v>
      </c>
      <c r="J82" s="606">
        <v>3.3509017142890962</v>
      </c>
      <c r="K82" s="606">
        <v>1.1422068174744748</v>
      </c>
      <c r="L82" s="606">
        <v>0.67474968569567351</v>
      </c>
      <c r="M82" s="606">
        <v>0.63638088503799639</v>
      </c>
      <c r="N82" s="606">
        <v>0.60409072260640384</v>
      </c>
      <c r="O82" s="606">
        <v>0.37878288376804675</v>
      </c>
      <c r="P82" s="606">
        <v>1.4386941469727965</v>
      </c>
      <c r="AJ82" s="593">
        <f t="shared" si="0"/>
        <v>2.629408053000287</v>
      </c>
      <c r="AK82" s="593">
        <v>3.8065156961281326</v>
      </c>
    </row>
    <row r="83" spans="1:67" x14ac:dyDescent="0.25">
      <c r="A83" s="593" t="s">
        <v>24</v>
      </c>
      <c r="B83" s="606">
        <v>1.5419254726653842</v>
      </c>
      <c r="C83" s="606">
        <v>0</v>
      </c>
      <c r="D83" s="606">
        <v>0.89836503507386778</v>
      </c>
      <c r="E83" s="606">
        <v>1.198134706484256</v>
      </c>
      <c r="F83" s="606">
        <v>1.2455842164670787</v>
      </c>
      <c r="G83" s="606">
        <v>5.9850596872718917E-2</v>
      </c>
      <c r="H83" s="606">
        <v>0</v>
      </c>
      <c r="I83" s="606">
        <v>3.1595524898767544</v>
      </c>
      <c r="J83" s="606">
        <v>0</v>
      </c>
      <c r="K83" s="606">
        <v>0</v>
      </c>
      <c r="L83" s="606">
        <v>0.40389641533542858</v>
      </c>
      <c r="M83" s="606">
        <v>0.59738351078265073</v>
      </c>
      <c r="N83" s="606">
        <v>0.77053158644977737</v>
      </c>
      <c r="O83" s="606">
        <v>0</v>
      </c>
      <c r="P83" s="606">
        <v>1.8556588600376454</v>
      </c>
      <c r="AJ83" s="593">
        <f t="shared" si="0"/>
        <v>0.98559606416471135</v>
      </c>
      <c r="AK83" s="593">
        <v>1.1609829946591681</v>
      </c>
    </row>
    <row r="84" spans="1:67" x14ac:dyDescent="0.25">
      <c r="A84" s="593" t="s">
        <v>25</v>
      </c>
      <c r="B84" s="606">
        <v>1.4794768727249015</v>
      </c>
      <c r="C84" s="606">
        <v>0</v>
      </c>
      <c r="D84" s="606">
        <v>0</v>
      </c>
      <c r="E84" s="606">
        <v>1.1159956175282453</v>
      </c>
      <c r="F84" s="606">
        <v>0.91052730313450281</v>
      </c>
      <c r="G84" s="606">
        <v>6.4528936209946861E-2</v>
      </c>
      <c r="H84" s="606">
        <v>0</v>
      </c>
      <c r="I84" s="606">
        <v>2.7930677396069123</v>
      </c>
      <c r="J84" s="606">
        <v>0</v>
      </c>
      <c r="K84" s="606">
        <v>0</v>
      </c>
      <c r="L84" s="606">
        <v>0.87339304445338184</v>
      </c>
      <c r="M84" s="606">
        <v>0.48850464606305799</v>
      </c>
      <c r="N84" s="606">
        <v>0.84919942082498112</v>
      </c>
      <c r="O84" s="606">
        <v>0</v>
      </c>
      <c r="P84" s="606">
        <v>1.9818437797019557</v>
      </c>
      <c r="AJ84" s="593">
        <f t="shared" si="0"/>
        <v>0.79581858655147808</v>
      </c>
      <c r="AK84" s="593">
        <v>0.76466749224834896</v>
      </c>
    </row>
    <row r="85" spans="1:67" x14ac:dyDescent="0.25">
      <c r="A85" s="593" t="s">
        <v>26</v>
      </c>
      <c r="B85" s="606">
        <v>1.281951483240612</v>
      </c>
      <c r="C85" s="606">
        <v>2.6805058639153745</v>
      </c>
      <c r="D85" s="606">
        <v>1.7014294376941301</v>
      </c>
      <c r="E85" s="606">
        <v>0.90101577167065139</v>
      </c>
      <c r="F85" s="606">
        <v>0.81513399679668974</v>
      </c>
      <c r="G85" s="606">
        <v>7.0330054564706673E-2</v>
      </c>
      <c r="H85" s="606">
        <v>0</v>
      </c>
      <c r="I85" s="606">
        <v>2.8014129094623894</v>
      </c>
      <c r="J85" s="606">
        <v>6.0432137019854695</v>
      </c>
      <c r="K85" s="606">
        <v>0.80613483039347988</v>
      </c>
      <c r="L85" s="606">
        <v>0.4373577405296909</v>
      </c>
      <c r="M85" s="606">
        <v>0.71123876198634006</v>
      </c>
      <c r="N85" s="606">
        <v>0.56836359743813281</v>
      </c>
      <c r="O85" s="606">
        <v>0.40775144317171108</v>
      </c>
      <c r="P85" s="606">
        <v>1.5720850053725368</v>
      </c>
      <c r="AJ85" s="593">
        <f t="shared" si="0"/>
        <v>2.4664411530716501</v>
      </c>
      <c r="AK85" s="593">
        <v>3.4462398041256619</v>
      </c>
    </row>
    <row r="86" spans="1:67" x14ac:dyDescent="0.25">
      <c r="A86" s="593" t="s">
        <v>27</v>
      </c>
      <c r="B86" s="606">
        <v>1.4439087792106744</v>
      </c>
      <c r="C86" s="606">
        <v>1.2452553365308732</v>
      </c>
      <c r="D86" s="606">
        <v>2.2531674451270236</v>
      </c>
      <c r="E86" s="606">
        <v>0.93979559608636998</v>
      </c>
      <c r="F86" s="606">
        <v>1.1285834464041922</v>
      </c>
      <c r="G86" s="606">
        <v>6.8499022030597267E-2</v>
      </c>
      <c r="H86" s="606">
        <v>0</v>
      </c>
      <c r="I86" s="606">
        <v>2.4647102403008696</v>
      </c>
      <c r="J86" s="606">
        <v>8.3057608615914749</v>
      </c>
      <c r="K86" s="606">
        <v>1.1518140174499421</v>
      </c>
      <c r="L86" s="606">
        <v>0.4281564071072147</v>
      </c>
      <c r="M86" s="606">
        <v>0.78129983633927136</v>
      </c>
      <c r="N86" s="606">
        <v>0.50283603235815644</v>
      </c>
      <c r="O86" s="606">
        <v>0.51464381594225794</v>
      </c>
      <c r="P86" s="606">
        <v>2.189603165958192</v>
      </c>
      <c r="AJ86" s="593">
        <f t="shared" si="0"/>
        <v>2.743082841584739</v>
      </c>
      <c r="AK86" s="593">
        <v>2.9761022033211848</v>
      </c>
    </row>
    <row r="87" spans="1:67" x14ac:dyDescent="0.25">
      <c r="A87" s="593" t="s">
        <v>28</v>
      </c>
      <c r="B87" s="606">
        <v>1.9473703159303359</v>
      </c>
      <c r="C87" s="606">
        <v>0</v>
      </c>
      <c r="D87" s="606">
        <v>4.827226611249154</v>
      </c>
      <c r="E87" s="606">
        <v>0.82437494635525232</v>
      </c>
      <c r="F87" s="606">
        <v>1.236237455590913</v>
      </c>
      <c r="G87" s="606">
        <v>0.18801095380234775</v>
      </c>
      <c r="H87" s="606">
        <v>0</v>
      </c>
      <c r="I87" s="606">
        <v>2.4281726669249069</v>
      </c>
      <c r="J87" s="606">
        <v>9.1173173947888806</v>
      </c>
      <c r="K87" s="606">
        <v>0.26596735143088396</v>
      </c>
      <c r="L87" s="606">
        <v>0.53465334144281884</v>
      </c>
      <c r="M87" s="606">
        <v>0.66580995113478014</v>
      </c>
      <c r="N87" s="606">
        <v>0.56008189845053258</v>
      </c>
      <c r="O87" s="606">
        <v>0</v>
      </c>
      <c r="P87" s="606">
        <v>1.6461644093279582</v>
      </c>
      <c r="AJ87" s="593">
        <f t="shared" si="0"/>
        <v>3.0031468470484834</v>
      </c>
      <c r="AK87" s="593">
        <v>2.814249411003118</v>
      </c>
    </row>
    <row r="88" spans="1:67" x14ac:dyDescent="0.25">
      <c r="A88" s="593" t="s">
        <v>29</v>
      </c>
      <c r="B88" s="606">
        <v>1.7296561555263654</v>
      </c>
      <c r="C88" s="606">
        <v>0</v>
      </c>
      <c r="D88" s="606">
        <v>4.1204500247231284</v>
      </c>
      <c r="E88" s="606">
        <v>0.8301077407611428</v>
      </c>
      <c r="F88" s="606">
        <v>1.2589511846987855</v>
      </c>
      <c r="G88" s="606">
        <v>0.14637323187509002</v>
      </c>
      <c r="H88" s="702" t="s">
        <v>2380</v>
      </c>
      <c r="I88" s="606">
        <v>2.6111341372690111</v>
      </c>
      <c r="J88" s="606">
        <v>8.9538061946221319</v>
      </c>
      <c r="K88" s="606">
        <v>1.1618195594930005</v>
      </c>
      <c r="L88" s="606">
        <v>1.1129250519404856</v>
      </c>
      <c r="M88" s="606">
        <v>0.56831502186109728</v>
      </c>
      <c r="N88" s="606">
        <v>0.56816637884900367</v>
      </c>
      <c r="O88" s="606">
        <v>0.43225274683139786</v>
      </c>
      <c r="P88" s="606">
        <v>2.1382903141489904</v>
      </c>
      <c r="AJ88" s="593">
        <f t="shared" si="0"/>
        <v>3.564736134152652</v>
      </c>
      <c r="AK88" s="593">
        <v>3.4090406280718244</v>
      </c>
    </row>
    <row r="89" spans="1:67" x14ac:dyDescent="0.25">
      <c r="A89" s="593" t="s">
        <v>30</v>
      </c>
      <c r="B89" s="606">
        <v>1.7073898710512885</v>
      </c>
      <c r="C89" s="606">
        <v>2.1102228930916169</v>
      </c>
      <c r="D89" s="606">
        <v>1.6187362052036285</v>
      </c>
      <c r="E89" s="606">
        <v>0.80560416282497604</v>
      </c>
      <c r="F89" s="606">
        <v>0.42722696648110914</v>
      </c>
      <c r="G89" s="606">
        <v>7.8309428075201012E-2</v>
      </c>
      <c r="H89" s="606">
        <v>0</v>
      </c>
      <c r="I89" s="606">
        <v>2.5198237343274115</v>
      </c>
      <c r="J89" s="606">
        <v>0</v>
      </c>
      <c r="K89" s="606">
        <v>1.120450352712991</v>
      </c>
      <c r="L89" s="606">
        <v>0.40294886058603163</v>
      </c>
      <c r="M89" s="606">
        <v>0.62931889448853551</v>
      </c>
      <c r="N89" s="606">
        <v>0.44696321823998275</v>
      </c>
      <c r="O89" s="606">
        <v>0.33043816089093231</v>
      </c>
      <c r="P89" s="606">
        <v>2.0787943692426478</v>
      </c>
      <c r="AJ89" s="593">
        <f t="shared" si="0"/>
        <v>1.3879295336442175</v>
      </c>
      <c r="AK89" s="593">
        <v>1.3355974526088168</v>
      </c>
    </row>
    <row r="90" spans="1:67" x14ac:dyDescent="0.25">
      <c r="A90" s="593" t="s">
        <v>31</v>
      </c>
      <c r="B90" s="606">
        <v>2.1413118314492197</v>
      </c>
      <c r="C90" s="606">
        <v>2.2251148928512756</v>
      </c>
      <c r="D90" s="606">
        <v>2.2259547780920697</v>
      </c>
      <c r="E90" s="606">
        <v>0.79010457836405246</v>
      </c>
      <c r="F90" s="606">
        <v>1.5376032440884262</v>
      </c>
      <c r="G90" s="606">
        <v>7.4737157097149828E-2</v>
      </c>
      <c r="H90" s="606">
        <v>0</v>
      </c>
      <c r="I90" s="606">
        <v>2.2779096212133747</v>
      </c>
      <c r="J90" s="606">
        <v>0</v>
      </c>
      <c r="K90" s="606">
        <v>1.0334751659562338</v>
      </c>
      <c r="L90" s="606">
        <v>1.1524145310411824</v>
      </c>
      <c r="M90" s="606">
        <v>0.95767796714367326</v>
      </c>
      <c r="N90" s="606">
        <v>0.38039806592903114</v>
      </c>
      <c r="O90" s="606">
        <v>0.25985849573182263</v>
      </c>
      <c r="P90" s="606">
        <v>2.9638958810289853</v>
      </c>
      <c r="AJ90" s="593">
        <f t="shared" si="0"/>
        <v>1.6154791955309511</v>
      </c>
      <c r="AK90" s="593">
        <v>1.5555973529426146</v>
      </c>
    </row>
    <row r="91" spans="1:67" x14ac:dyDescent="0.25">
      <c r="A91" s="593" t="s">
        <v>32</v>
      </c>
      <c r="B91" s="606">
        <v>1.3000939795039375</v>
      </c>
      <c r="C91" s="606">
        <v>2.3465085566244377</v>
      </c>
      <c r="D91" s="606">
        <v>1.2768691233526712</v>
      </c>
      <c r="E91" s="606">
        <v>0.87013789934881447</v>
      </c>
      <c r="F91" s="606">
        <v>0.34339984200961049</v>
      </c>
      <c r="G91" s="606">
        <v>8.1760790499577352E-2</v>
      </c>
      <c r="H91" s="606">
        <v>1.1703821524390878</v>
      </c>
      <c r="I91" s="606">
        <v>2.9829517450834997</v>
      </c>
      <c r="J91" s="606">
        <v>0.64072013453512766</v>
      </c>
      <c r="K91" s="606">
        <v>1.1194350839667111</v>
      </c>
      <c r="L91" s="606">
        <v>0.51893938665899686</v>
      </c>
      <c r="M91" s="606">
        <v>0.62836686559939481</v>
      </c>
      <c r="N91" s="606">
        <v>0.49887686876223253</v>
      </c>
      <c r="O91" s="606">
        <v>0.33091506567129747</v>
      </c>
      <c r="P91" s="606">
        <v>0.5878682454638281</v>
      </c>
      <c r="AJ91" s="593">
        <f t="shared" si="0"/>
        <v>1.5008833262497754</v>
      </c>
      <c r="AK91" s="593">
        <v>1.1281183385650841</v>
      </c>
    </row>
    <row r="92" spans="1:67" x14ac:dyDescent="0.25">
      <c r="A92" s="593" t="s">
        <v>33</v>
      </c>
      <c r="B92" s="606">
        <v>2.5974909305410749</v>
      </c>
      <c r="C92" s="606">
        <v>0.53291011576864267</v>
      </c>
      <c r="D92" s="606">
        <v>2.0425900372529133</v>
      </c>
      <c r="E92" s="606">
        <v>0.30850677959487854</v>
      </c>
      <c r="F92" s="606">
        <v>1.3188975610915845</v>
      </c>
      <c r="G92" s="606">
        <v>8.8814026474416621E-2</v>
      </c>
      <c r="H92" s="606">
        <v>0</v>
      </c>
      <c r="I92" s="606">
        <v>2.7154084605559894</v>
      </c>
      <c r="J92" s="606">
        <v>0</v>
      </c>
      <c r="K92" s="606">
        <v>1.2252664892120186</v>
      </c>
      <c r="L92" s="606">
        <v>1.033169177398181</v>
      </c>
      <c r="M92" s="606">
        <v>0.78101568435098645</v>
      </c>
      <c r="N92" s="606">
        <v>0.53854818256397385</v>
      </c>
      <c r="O92" s="606">
        <v>0.45137691283285536</v>
      </c>
      <c r="P92" s="606">
        <v>2.1120424499146089</v>
      </c>
      <c r="AJ92" s="593">
        <f t="shared" si="0"/>
        <v>1.2338251772486926</v>
      </c>
      <c r="AK92" s="593">
        <v>0.89741958999077631</v>
      </c>
    </row>
    <row r="93" spans="1:67" x14ac:dyDescent="0.25">
      <c r="B93" s="606"/>
      <c r="C93" s="606"/>
      <c r="D93" s="606"/>
      <c r="E93" s="606"/>
      <c r="F93" s="606"/>
      <c r="G93" s="606"/>
      <c r="H93" s="606"/>
      <c r="I93" s="606"/>
      <c r="J93" s="606"/>
      <c r="K93" s="606"/>
      <c r="L93" s="606"/>
      <c r="M93" s="606"/>
      <c r="N93" s="606"/>
      <c r="O93" s="606"/>
      <c r="P93" s="606"/>
    </row>
    <row r="94" spans="1:67" x14ac:dyDescent="0.25">
      <c r="B94" s="606"/>
      <c r="C94" s="606"/>
      <c r="D94" s="606"/>
      <c r="E94" s="606"/>
      <c r="F94" s="606"/>
      <c r="G94" s="606"/>
      <c r="H94" s="606"/>
      <c r="I94" s="606"/>
      <c r="J94" s="606"/>
      <c r="K94" s="606"/>
      <c r="L94" s="606"/>
      <c r="M94" s="606"/>
      <c r="N94" s="606"/>
      <c r="O94" s="606"/>
      <c r="P94" s="606"/>
    </row>
    <row r="95" spans="1:67" x14ac:dyDescent="0.25">
      <c r="A95" s="623" t="s">
        <v>2695</v>
      </c>
      <c r="BO95" s="611"/>
    </row>
    <row r="96" spans="1:67" x14ac:dyDescent="0.25">
      <c r="A96" s="593" t="s">
        <v>347</v>
      </c>
    </row>
    <row r="97" spans="1:108" x14ac:dyDescent="0.25">
      <c r="A97" s="593" t="s">
        <v>361</v>
      </c>
      <c r="B97" s="594" t="s">
        <v>282</v>
      </c>
      <c r="C97" s="593" t="s">
        <v>348</v>
      </c>
    </row>
    <row r="98" spans="1:108" x14ac:dyDescent="0.25">
      <c r="C98" s="593" t="s">
        <v>296</v>
      </c>
      <c r="D98" s="624"/>
      <c r="E98" s="593" t="s">
        <v>2676</v>
      </c>
      <c r="F98" s="624"/>
      <c r="G98" s="593" t="s">
        <v>422</v>
      </c>
      <c r="H98" s="624"/>
      <c r="I98" s="593" t="s">
        <v>2677</v>
      </c>
      <c r="K98" s="593" t="s">
        <v>403</v>
      </c>
      <c r="M98" s="593" t="s">
        <v>275</v>
      </c>
      <c r="O98" s="593" t="s">
        <v>2678</v>
      </c>
      <c r="Q98" s="593" t="s">
        <v>276</v>
      </c>
      <c r="S98" s="593" t="s">
        <v>2679</v>
      </c>
      <c r="U98" s="593" t="s">
        <v>277</v>
      </c>
      <c r="W98" s="593" t="s">
        <v>2680</v>
      </c>
      <c r="Y98" s="593" t="s">
        <v>2681</v>
      </c>
      <c r="AA98" s="593" t="s">
        <v>2682</v>
      </c>
      <c r="AC98" s="593" t="s">
        <v>2683</v>
      </c>
      <c r="AE98" s="593" t="s">
        <v>2684</v>
      </c>
      <c r="AG98" s="593" t="s">
        <v>404</v>
      </c>
      <c r="AI98" s="593" t="s">
        <v>405</v>
      </c>
      <c r="AK98" s="593" t="s">
        <v>406</v>
      </c>
      <c r="AM98" s="593" t="s">
        <v>407</v>
      </c>
      <c r="AO98" s="593" t="s">
        <v>2685</v>
      </c>
      <c r="AQ98" s="593" t="s">
        <v>2686</v>
      </c>
      <c r="AS98" s="593" t="s">
        <v>2687</v>
      </c>
      <c r="AU98" s="593" t="s">
        <v>2688</v>
      </c>
      <c r="AW98" s="593" t="s">
        <v>278</v>
      </c>
      <c r="AY98" s="593" t="s">
        <v>408</v>
      </c>
      <c r="BA98" s="593" t="s">
        <v>2689</v>
      </c>
      <c r="BC98" s="593" t="s">
        <v>279</v>
      </c>
      <c r="BE98" s="593" t="s">
        <v>2690</v>
      </c>
      <c r="BG98" s="593" t="s">
        <v>2691</v>
      </c>
      <c r="BI98" s="593" t="s">
        <v>423</v>
      </c>
      <c r="BK98" s="593" t="s">
        <v>409</v>
      </c>
      <c r="BM98" s="593" t="s">
        <v>2692</v>
      </c>
      <c r="BO98" s="593" t="s">
        <v>2693</v>
      </c>
      <c r="BU98" s="619" t="s">
        <v>297</v>
      </c>
      <c r="BV98" s="351"/>
    </row>
    <row r="99" spans="1:108" x14ac:dyDescent="0.25">
      <c r="C99" s="593" t="s">
        <v>283</v>
      </c>
      <c r="D99" s="593" t="s">
        <v>284</v>
      </c>
      <c r="E99" s="593" t="s">
        <v>283</v>
      </c>
      <c r="F99" s="593" t="s">
        <v>284</v>
      </c>
      <c r="G99" s="593" t="s">
        <v>283</v>
      </c>
      <c r="H99" s="593" t="s">
        <v>284</v>
      </c>
      <c r="I99" s="593" t="s">
        <v>283</v>
      </c>
      <c r="J99" s="593" t="s">
        <v>284</v>
      </c>
      <c r="K99" s="593" t="s">
        <v>283</v>
      </c>
      <c r="L99" s="593" t="s">
        <v>284</v>
      </c>
      <c r="M99" s="593" t="s">
        <v>283</v>
      </c>
      <c r="N99" s="593" t="s">
        <v>284</v>
      </c>
      <c r="O99" s="593" t="s">
        <v>283</v>
      </c>
      <c r="P99" s="593" t="s">
        <v>284</v>
      </c>
      <c r="Q99" s="593" t="s">
        <v>283</v>
      </c>
      <c r="R99" s="593" t="s">
        <v>284</v>
      </c>
      <c r="S99" s="593" t="s">
        <v>283</v>
      </c>
      <c r="T99" s="593" t="s">
        <v>284</v>
      </c>
      <c r="U99" s="593" t="s">
        <v>283</v>
      </c>
      <c r="V99" s="593" t="s">
        <v>284</v>
      </c>
      <c r="W99" s="593" t="s">
        <v>283</v>
      </c>
      <c r="X99" s="593" t="s">
        <v>284</v>
      </c>
      <c r="Y99" s="593" t="s">
        <v>283</v>
      </c>
      <c r="Z99" s="593" t="s">
        <v>284</v>
      </c>
      <c r="AA99" s="593" t="s">
        <v>283</v>
      </c>
      <c r="AB99" s="593" t="s">
        <v>284</v>
      </c>
      <c r="AC99" s="593" t="s">
        <v>283</v>
      </c>
      <c r="AD99" s="593" t="s">
        <v>284</v>
      </c>
      <c r="AE99" s="593" t="s">
        <v>283</v>
      </c>
      <c r="AF99" s="593" t="s">
        <v>284</v>
      </c>
      <c r="AG99" s="593" t="s">
        <v>283</v>
      </c>
      <c r="AH99" s="593" t="s">
        <v>284</v>
      </c>
      <c r="AI99" s="593" t="s">
        <v>283</v>
      </c>
      <c r="AJ99" s="593" t="s">
        <v>284</v>
      </c>
      <c r="AK99" s="593" t="s">
        <v>283</v>
      </c>
      <c r="AL99" s="593" t="s">
        <v>284</v>
      </c>
      <c r="AM99" s="593" t="s">
        <v>283</v>
      </c>
      <c r="AN99" s="593" t="s">
        <v>284</v>
      </c>
      <c r="AO99" s="593" t="s">
        <v>283</v>
      </c>
      <c r="AP99" s="593" t="s">
        <v>284</v>
      </c>
      <c r="AQ99" s="593" t="s">
        <v>283</v>
      </c>
      <c r="AR99" s="593" t="s">
        <v>284</v>
      </c>
      <c r="AS99" s="593" t="s">
        <v>283</v>
      </c>
      <c r="AT99" s="593" t="s">
        <v>284</v>
      </c>
      <c r="AU99" s="593" t="s">
        <v>283</v>
      </c>
      <c r="AV99" s="593" t="s">
        <v>284</v>
      </c>
      <c r="AW99" s="593" t="s">
        <v>283</v>
      </c>
      <c r="AX99" s="593" t="s">
        <v>284</v>
      </c>
      <c r="AY99" s="593" t="s">
        <v>283</v>
      </c>
      <c r="AZ99" s="593" t="s">
        <v>284</v>
      </c>
      <c r="BA99" s="593" t="s">
        <v>283</v>
      </c>
      <c r="BB99" s="593" t="s">
        <v>284</v>
      </c>
      <c r="BC99" s="593" t="s">
        <v>283</v>
      </c>
      <c r="BD99" s="593" t="s">
        <v>284</v>
      </c>
      <c r="BE99" s="593" t="s">
        <v>283</v>
      </c>
      <c r="BF99" s="593" t="s">
        <v>284</v>
      </c>
      <c r="BG99" s="593" t="s">
        <v>283</v>
      </c>
      <c r="BH99" s="593" t="s">
        <v>284</v>
      </c>
      <c r="BI99" s="593" t="s">
        <v>283</v>
      </c>
      <c r="BJ99" s="593" t="s">
        <v>284</v>
      </c>
      <c r="BK99" s="593" t="s">
        <v>283</v>
      </c>
      <c r="BL99" s="593" t="s">
        <v>284</v>
      </c>
      <c r="BM99" s="593" t="s">
        <v>283</v>
      </c>
      <c r="BN99" s="593" t="s">
        <v>284</v>
      </c>
      <c r="BO99" s="593" t="s">
        <v>283</v>
      </c>
      <c r="BP99" s="593" t="s">
        <v>284</v>
      </c>
      <c r="BQ99" s="594" t="s">
        <v>2696</v>
      </c>
      <c r="BT99" s="621" t="s">
        <v>282</v>
      </c>
      <c r="BU99" s="619" t="s">
        <v>298</v>
      </c>
      <c r="BV99" s="351"/>
      <c r="BX99" s="593" t="str">
        <f>B63</f>
        <v>Abacaxi*</v>
      </c>
      <c r="BY99" s="593" t="str">
        <f t="shared" ref="BY99:DD99" si="1">C63</f>
        <v>Alfafa fenada</v>
      </c>
      <c r="BZ99" s="593" t="str">
        <f t="shared" si="1"/>
        <v>Algodão herbáceo (em caroço)</v>
      </c>
      <c r="CA99" s="593" t="str">
        <f t="shared" si="1"/>
        <v>Alho</v>
      </c>
      <c r="CB99" s="593" t="str">
        <f t="shared" si="1"/>
        <v>Amendoim (em casca)</v>
      </c>
      <c r="CC99" s="593" t="str">
        <f t="shared" si="1"/>
        <v>Arroz (em casca)</v>
      </c>
      <c r="CD99" s="593" t="str">
        <f t="shared" si="1"/>
        <v>Aveia (em grão)</v>
      </c>
      <c r="CE99" s="593" t="str">
        <f t="shared" si="1"/>
        <v>Batata-doce</v>
      </c>
      <c r="CF99" s="593" t="str">
        <f t="shared" si="1"/>
        <v>Batata-inglesa</v>
      </c>
      <c r="CG99" s="593" t="str">
        <f t="shared" si="1"/>
        <v>Cana-de-açúcar</v>
      </c>
      <c r="CH99" s="593" t="str">
        <f t="shared" si="1"/>
        <v>Cana para forragem</v>
      </c>
      <c r="CI99" s="593" t="str">
        <f t="shared" si="1"/>
        <v>Cebola</v>
      </c>
      <c r="CJ99" s="593" t="str">
        <f t="shared" si="1"/>
        <v>Centeio (em grão)</v>
      </c>
      <c r="CK99" s="593" t="str">
        <f t="shared" si="1"/>
        <v>Cevada (em grão)</v>
      </c>
      <c r="CL99" s="593" t="str">
        <f t="shared" si="1"/>
        <v>Ervilha (em grão)</v>
      </c>
      <c r="CM99" s="593" t="str">
        <f t="shared" si="1"/>
        <v>Fava (em grão)</v>
      </c>
      <c r="CN99" s="593" t="str">
        <f t="shared" si="1"/>
        <v>Feijão (em grão)</v>
      </c>
      <c r="CO99" s="593" t="str">
        <f t="shared" si="1"/>
        <v>Fumo (em folha)</v>
      </c>
      <c r="CP99" s="593" t="str">
        <f t="shared" si="1"/>
        <v>Girassol (em grão)</v>
      </c>
      <c r="CQ99" s="593" t="str">
        <f t="shared" si="1"/>
        <v>Juta (fibra)</v>
      </c>
      <c r="CR99" s="593" t="str">
        <f t="shared" si="1"/>
        <v>Linho (semente)</v>
      </c>
      <c r="CS99" s="593" t="str">
        <f t="shared" si="1"/>
        <v>Malva (fibra)</v>
      </c>
      <c r="CT99" s="593" t="str">
        <f t="shared" si="1"/>
        <v>Mamona (baga)</v>
      </c>
      <c r="CU99" s="593" t="str">
        <f t="shared" si="1"/>
        <v>Mandioca</v>
      </c>
      <c r="CV99" s="593" t="str">
        <f t="shared" si="1"/>
        <v>Melancia</v>
      </c>
      <c r="CW99" s="593" t="str">
        <f t="shared" si="1"/>
        <v>Melão</v>
      </c>
      <c r="CX99" s="593" t="str">
        <f t="shared" si="1"/>
        <v>Milho (em grão)</v>
      </c>
      <c r="CY99" s="593" t="str">
        <f t="shared" si="1"/>
        <v>Rami (fibra)</v>
      </c>
      <c r="CZ99" s="593" t="str">
        <f t="shared" si="1"/>
        <v>Soja (em grão)</v>
      </c>
      <c r="DA99" s="593" t="str">
        <f t="shared" si="1"/>
        <v>Sorgo (em grão)</v>
      </c>
      <c r="DB99" s="593" t="str">
        <f t="shared" si="1"/>
        <v>Tomate</v>
      </c>
      <c r="DC99" s="593" t="str">
        <f t="shared" si="1"/>
        <v>Trigo (em grão)</v>
      </c>
      <c r="DD99" s="593" t="str">
        <f t="shared" si="1"/>
        <v>Triticale (em grão)</v>
      </c>
    </row>
    <row r="100" spans="1:108" x14ac:dyDescent="0.25">
      <c r="A100" s="593" t="s">
        <v>5</v>
      </c>
      <c r="B100" s="594" t="s">
        <v>285</v>
      </c>
      <c r="C100" s="618">
        <f>IFERROR(C454,0)</f>
        <v>1470391</v>
      </c>
      <c r="D100" s="618">
        <f>IFERROR((D454/$BQ100)*100,0)</f>
        <v>4085079.0596625507</v>
      </c>
      <c r="E100" s="618" t="s">
        <v>2112</v>
      </c>
      <c r="F100" s="618" t="s">
        <v>2112</v>
      </c>
      <c r="G100" s="618">
        <f t="shared" ref="G100" si="2">IFERROR(G454,0)</f>
        <v>2949845</v>
      </c>
      <c r="H100" s="618">
        <f t="shared" ref="H100" si="3">IFERROR((H454/$BQ100)*100,0)</f>
        <v>13938580.639906451</v>
      </c>
      <c r="I100" s="618">
        <f t="shared" ref="I100" si="4">IFERROR(I454,0)</f>
        <v>104124</v>
      </c>
      <c r="J100" s="618">
        <f t="shared" ref="J100" si="5">IFERROR((J454/$BQ100)*100,0)</f>
        <v>1749393.3919986065</v>
      </c>
      <c r="K100" s="618">
        <f t="shared" ref="K100" si="6">IFERROR(K454,0)</f>
        <v>261455</v>
      </c>
      <c r="L100" s="618">
        <f t="shared" ref="L100" si="7">IFERROR((L454/$BQ100)*100,0)</f>
        <v>966790.63699903688</v>
      </c>
      <c r="M100" s="618">
        <f t="shared" ref="M100" si="8">IFERROR(M454,0)</f>
        <v>11235986</v>
      </c>
      <c r="N100" s="618">
        <f t="shared" ref="N100" si="9">IFERROR((N454/$BQ100)*100,0)</f>
        <v>21069016.794725765</v>
      </c>
      <c r="O100" s="618">
        <f t="shared" ref="O100" si="10">IFERROR(O454,0)</f>
        <v>395056</v>
      </c>
      <c r="P100" s="618">
        <f t="shared" ref="P100" si="11">IFERROR((P454/$BQ100)*100,0)</f>
        <v>437085.10674349579</v>
      </c>
      <c r="Q100" s="618">
        <f t="shared" ref="Q100" si="12">IFERROR(Q454,0)</f>
        <v>495182</v>
      </c>
      <c r="R100" s="618">
        <f t="shared" ref="R100" si="13">IFERROR((R454/$BQ100)*100,0)</f>
        <v>1096960.0632801764</v>
      </c>
      <c r="S100" s="618">
        <f t="shared" ref="S100" si="14">IFERROR(S454,0)</f>
        <v>3547510</v>
      </c>
      <c r="T100" s="618">
        <f t="shared" ref="T100" si="15">IFERROR((T454/$BQ100)*100,0)</f>
        <v>9475622.1319201626</v>
      </c>
      <c r="U100" s="618">
        <f t="shared" ref="U100" si="16">IFERROR(U454,0)</f>
        <v>717463793</v>
      </c>
      <c r="V100" s="618">
        <f t="shared" ref="V100:V163" si="17">IFERROR((V454/$BQ100)*100,0)</f>
        <v>95540676.88765797</v>
      </c>
      <c r="W100" s="618" t="s">
        <v>2112</v>
      </c>
      <c r="X100" s="618" t="s">
        <v>2112</v>
      </c>
      <c r="Y100" s="618">
        <f t="shared" ref="Y100:BO100" si="18">IFERROR(Y454,0)</f>
        <v>1753311</v>
      </c>
      <c r="Z100" s="618">
        <f t="shared" ref="Z100:BP100" si="19">IFERROR((Z454/$BQ100)*100,0)</f>
        <v>4414299.3742522616</v>
      </c>
      <c r="AA100" s="618">
        <f t="shared" si="18"/>
        <v>3165</v>
      </c>
      <c r="AB100" s="618">
        <f t="shared" si="19"/>
        <v>4174.7363315988932</v>
      </c>
      <c r="AC100" s="618">
        <f t="shared" si="18"/>
        <v>278558</v>
      </c>
      <c r="AD100" s="618">
        <f t="shared" si="19"/>
        <v>424925.38564183796</v>
      </c>
      <c r="AE100" s="618">
        <f t="shared" si="18"/>
        <v>5909</v>
      </c>
      <c r="AF100" s="618">
        <f t="shared" si="19"/>
        <v>30897.098719311136</v>
      </c>
      <c r="AG100" s="618">
        <f t="shared" si="18"/>
        <v>7349</v>
      </c>
      <c r="AH100" s="618">
        <f t="shared" si="19"/>
        <v>55658.651237452672</v>
      </c>
      <c r="AI100" s="618">
        <f t="shared" si="18"/>
        <v>3158905</v>
      </c>
      <c r="AJ100" s="618">
        <f t="shared" si="19"/>
        <v>16688591.170320112</v>
      </c>
      <c r="AK100" s="618">
        <f t="shared" si="18"/>
        <v>787817</v>
      </c>
      <c r="AL100" s="618">
        <f t="shared" si="19"/>
        <v>15244172.898241688</v>
      </c>
      <c r="AM100" s="618">
        <f t="shared" si="18"/>
        <v>86608</v>
      </c>
      <c r="AN100" s="618">
        <f t="shared" si="19"/>
        <v>171842.54206334072</v>
      </c>
      <c r="AO100" s="618">
        <f t="shared" si="18"/>
        <v>934</v>
      </c>
      <c r="AP100" s="618">
        <f t="shared" si="19"/>
        <v>3675.2529224827767</v>
      </c>
      <c r="AQ100" s="618">
        <f t="shared" si="18"/>
        <v>16159</v>
      </c>
      <c r="AR100" s="618">
        <f t="shared" si="19"/>
        <v>46418.208168804515</v>
      </c>
      <c r="AS100" s="618">
        <f t="shared" si="18"/>
        <v>13216</v>
      </c>
      <c r="AT100" s="618">
        <f t="shared" si="19"/>
        <v>54585.436885432908</v>
      </c>
      <c r="AU100" s="618">
        <f t="shared" si="18"/>
        <v>95183</v>
      </c>
      <c r="AV100" s="618">
        <f t="shared" si="19"/>
        <v>306125.95669388911</v>
      </c>
      <c r="AW100" s="618">
        <f t="shared" si="18"/>
        <v>24967052</v>
      </c>
      <c r="AX100" s="618">
        <f t="shared" si="19"/>
        <v>23636908.249422312</v>
      </c>
      <c r="AY100" s="618">
        <f t="shared" si="18"/>
        <v>2052928</v>
      </c>
      <c r="AZ100" s="618">
        <f t="shared" si="19"/>
        <v>2780060.5322702159</v>
      </c>
      <c r="BA100" s="618">
        <f t="shared" si="18"/>
        <v>478392</v>
      </c>
      <c r="BB100" s="618">
        <f t="shared" si="19"/>
        <v>1125035.7557155611</v>
      </c>
      <c r="BC100" s="618">
        <f t="shared" si="18"/>
        <v>55364271</v>
      </c>
      <c r="BD100" s="618">
        <f t="shared" si="19"/>
        <v>51235168.793226048</v>
      </c>
      <c r="BE100" s="618">
        <f t="shared" si="18"/>
        <v>831</v>
      </c>
      <c r="BF100" s="618">
        <f t="shared" si="19"/>
        <v>3958.7435060351672</v>
      </c>
      <c r="BG100" s="618">
        <f t="shared" si="18"/>
        <v>68756343</v>
      </c>
      <c r="BH100" s="618">
        <f t="shared" si="19"/>
        <v>125994065.59527902</v>
      </c>
      <c r="BI100" s="618">
        <f t="shared" si="18"/>
        <v>1532064</v>
      </c>
      <c r="BJ100" s="618">
        <f t="shared" si="19"/>
        <v>1092181.2220145788</v>
      </c>
      <c r="BK100" s="618">
        <f t="shared" si="18"/>
        <v>4106846</v>
      </c>
      <c r="BL100" s="618">
        <f t="shared" si="19"/>
        <v>9439190.2170457803</v>
      </c>
      <c r="BM100" s="618">
        <f t="shared" si="18"/>
        <v>6171250</v>
      </c>
      <c r="BN100" s="618">
        <f t="shared" si="19"/>
        <v>8408951.6875373982</v>
      </c>
      <c r="BO100" s="618">
        <f t="shared" si="18"/>
        <v>124277</v>
      </c>
      <c r="BP100" s="618">
        <f t="shared" si="19"/>
        <v>126862.03613969476</v>
      </c>
      <c r="BQ100" s="620">
        <f>BV100</f>
        <v>29.630613809956184</v>
      </c>
      <c r="BT100" s="594">
        <v>2010</v>
      </c>
      <c r="BU100" s="588">
        <v>550.75175000000002</v>
      </c>
      <c r="BV100" s="590">
        <f t="shared" ref="BV100:BV107" si="20">BV101/(1+((BU101/BU100)-1))</f>
        <v>29.630613809956184</v>
      </c>
    </row>
    <row r="101" spans="1:108" x14ac:dyDescent="0.25">
      <c r="B101" s="594" t="s">
        <v>286</v>
      </c>
      <c r="C101" s="618">
        <f t="shared" ref="C101:C164" si="21">IFERROR(C455,0)</f>
        <v>1576970</v>
      </c>
      <c r="D101" s="618">
        <f t="shared" ref="D101:D164" si="22">IFERROR((D455/$BQ101)*100,0)</f>
        <v>4229176.0669902321</v>
      </c>
      <c r="E101" s="618" t="s">
        <v>2112</v>
      </c>
      <c r="F101" s="618" t="s">
        <v>2112</v>
      </c>
      <c r="G101" s="618">
        <f t="shared" ref="G101" si="23">IFERROR(G455,0)</f>
        <v>5070717</v>
      </c>
      <c r="H101" s="618">
        <f t="shared" ref="H101" si="24">IFERROR((H455/$BQ101)*100,0)</f>
        <v>20875300.221398972</v>
      </c>
      <c r="I101" s="618">
        <f t="shared" ref="I101" si="25">IFERROR(I455,0)</f>
        <v>143293</v>
      </c>
      <c r="J101" s="618">
        <f t="shared" ref="J101" si="26">IFERROR((J455/$BQ101)*100,0)</f>
        <v>1361046.9424295316</v>
      </c>
      <c r="K101" s="618">
        <f t="shared" ref="K101" si="27">IFERROR(K455,0)</f>
        <v>311409</v>
      </c>
      <c r="L101" s="618">
        <f t="shared" ref="L101" si="28">IFERROR((L455/$BQ101)*100,0)</f>
        <v>1175593.5757223375</v>
      </c>
      <c r="M101" s="618">
        <f t="shared" ref="M101" si="29">IFERROR(M455,0)</f>
        <v>13476994</v>
      </c>
      <c r="N101" s="618">
        <f t="shared" ref="N101" si="30">IFERROR((N455/$BQ101)*100,0)</f>
        <v>16894559.897382926</v>
      </c>
      <c r="O101" s="618">
        <f t="shared" ref="O101" si="31">IFERROR(O455,0)</f>
        <v>373009</v>
      </c>
      <c r="P101" s="618">
        <f t="shared" ref="P101" si="32">IFERROR((P455/$BQ101)*100,0)</f>
        <v>370545.30974951398</v>
      </c>
      <c r="Q101" s="618">
        <f t="shared" ref="Q101" si="33">IFERROR(Q455,0)</f>
        <v>544820</v>
      </c>
      <c r="R101" s="618">
        <f t="shared" ref="R101" si="34">IFERROR((R455/$BQ101)*100,0)</f>
        <v>1016506.9259002459</v>
      </c>
      <c r="S101" s="618">
        <f t="shared" ref="S101" si="35">IFERROR(S455,0)</f>
        <v>3917234</v>
      </c>
      <c r="T101" s="618">
        <f t="shared" ref="T101" si="36">IFERROR((T455/$BQ101)*100,0)</f>
        <v>6692005.8411378097</v>
      </c>
      <c r="U101" s="618">
        <f t="shared" ref="U101" si="37">IFERROR(U455,0)</f>
        <v>734006059</v>
      </c>
      <c r="V101" s="618">
        <f t="shared" si="17"/>
        <v>112512489.14788368</v>
      </c>
      <c r="W101" s="618" t="s">
        <v>2112</v>
      </c>
      <c r="X101" s="618" t="s">
        <v>2112</v>
      </c>
      <c r="Y101" s="618">
        <f t="shared" ref="Y101" si="38">IFERROR(Y455,0)</f>
        <v>1523316</v>
      </c>
      <c r="Z101" s="618">
        <f t="shared" ref="Z101" si="39">IFERROR((Z455/$BQ101)*100,0)</f>
        <v>2582595.823984792</v>
      </c>
      <c r="AA101" s="618">
        <f t="shared" ref="AA101" si="40">IFERROR(AA455,0)</f>
        <v>3519</v>
      </c>
      <c r="AB101" s="618">
        <f t="shared" ref="AB101" si="41">IFERROR((AB455/$BQ101)*100,0)</f>
        <v>4879.2194758006144</v>
      </c>
      <c r="AC101" s="618">
        <f t="shared" ref="AC101" si="42">IFERROR(AC455,0)</f>
        <v>303872</v>
      </c>
      <c r="AD101" s="618">
        <f t="shared" ref="AD101" si="43">IFERROR((AD455/$BQ101)*100,0)</f>
        <v>392721.23318714747</v>
      </c>
      <c r="AE101" s="618">
        <f t="shared" ref="AE101" si="44">IFERROR(AE455,0)</f>
        <v>3901</v>
      </c>
      <c r="AF101" s="618">
        <f t="shared" ref="AF101" si="45">IFERROR((AF455/$BQ101)*100,0)</f>
        <v>23231.510014408683</v>
      </c>
      <c r="AG101" s="618">
        <f t="shared" ref="AG101" si="46">IFERROR(AG455,0)</f>
        <v>16680</v>
      </c>
      <c r="AH101" s="618">
        <f t="shared" ref="AH101" si="47">IFERROR((AH455/$BQ101)*100,0)</f>
        <v>115669.91496864182</v>
      </c>
      <c r="AI101" s="618">
        <f t="shared" ref="AI101" si="48">IFERROR(AI455,0)</f>
        <v>3435366</v>
      </c>
      <c r="AJ101" s="618">
        <f t="shared" ref="AJ101" si="49">IFERROR((AJ455/$BQ101)*100,0)</f>
        <v>14768947.007888259</v>
      </c>
      <c r="AK101" s="618">
        <f t="shared" ref="AK101" si="50">IFERROR(AK455,0)</f>
        <v>951933</v>
      </c>
      <c r="AL101" s="618">
        <f t="shared" ref="AL101" si="51">IFERROR((AL455/$BQ101)*100,0)</f>
        <v>13776755.862997042</v>
      </c>
      <c r="AM101" s="618">
        <f t="shared" ref="AM101" si="52">IFERROR(AM455,0)</f>
        <v>77932</v>
      </c>
      <c r="AN101" s="618">
        <f t="shared" ref="AN101" si="53">IFERROR((AN455/$BQ101)*100,0)</f>
        <v>146869.95626098945</v>
      </c>
      <c r="AO101" s="618">
        <f t="shared" ref="AO101" si="54">IFERROR(AO455,0)</f>
        <v>1054</v>
      </c>
      <c r="AP101" s="618">
        <f t="shared" ref="AP101" si="55">IFERROR((AP455/$BQ101)*100,0)</f>
        <v>3740.4480872686654</v>
      </c>
      <c r="AQ101" s="618">
        <f t="shared" ref="AQ101" si="56">IFERROR(AQ455,0)</f>
        <v>11046</v>
      </c>
      <c r="AR101" s="618">
        <f t="shared" ref="AR101" si="57">IFERROR((AR455/$BQ101)*100,0)</f>
        <v>23787.987720643439</v>
      </c>
      <c r="AS101" s="618">
        <f t="shared" ref="AS101" si="58">IFERROR(AS455,0)</f>
        <v>15611</v>
      </c>
      <c r="AT101" s="618">
        <f t="shared" ref="AT101" si="59">IFERROR((AT455/$BQ101)*100,0)</f>
        <v>56049.352473335683</v>
      </c>
      <c r="AU101" s="618">
        <f t="shared" ref="AU101" si="60">IFERROR(AU455,0)</f>
        <v>120166</v>
      </c>
      <c r="AV101" s="618">
        <f t="shared" ref="AV101" si="61">IFERROR((AV455/$BQ101)*100,0)</f>
        <v>321529.37653230008</v>
      </c>
      <c r="AW101" s="618">
        <f t="shared" ref="AW101" si="62">IFERROR(AW455,0)</f>
        <v>25349542</v>
      </c>
      <c r="AX101" s="618">
        <f t="shared" ref="AX101" si="63">IFERROR((AX455/$BQ101)*100,0)</f>
        <v>20460775.962206203</v>
      </c>
      <c r="AY101" s="618">
        <f t="shared" ref="AY101" si="64">IFERROR(AY455,0)</f>
        <v>2198624</v>
      </c>
      <c r="AZ101" s="618">
        <f t="shared" ref="AZ101" si="65">IFERROR((AZ455/$BQ101)*100,0)</f>
        <v>2730214.4435515921</v>
      </c>
      <c r="BA101" s="618">
        <f t="shared" ref="BA101" si="66">IFERROR(BA455,0)</f>
        <v>499330</v>
      </c>
      <c r="BB101" s="618">
        <f t="shared" ref="BB101" si="67">IFERROR((BB455/$BQ101)*100,0)</f>
        <v>1047285.3062502403</v>
      </c>
      <c r="BC101" s="618">
        <f t="shared" ref="BC101" si="68">IFERROR(BC455,0)</f>
        <v>55660235</v>
      </c>
      <c r="BD101" s="618">
        <f t="shared" ref="BD101" si="69">IFERROR((BD455/$BQ101)*100,0)</f>
        <v>63763556.228874609</v>
      </c>
      <c r="BE101" s="618">
        <f t="shared" ref="BE101" si="70">IFERROR(BE455,0)</f>
        <v>971</v>
      </c>
      <c r="BF101" s="618">
        <f t="shared" ref="BF101" si="71">IFERROR((BF455/$BQ101)*100,0)</f>
        <v>4339.9524202741495</v>
      </c>
      <c r="BG101" s="618">
        <f t="shared" ref="BG101" si="72">IFERROR(BG455,0)</f>
        <v>74815447</v>
      </c>
      <c r="BH101" s="618">
        <f t="shared" ref="BH101" si="73">IFERROR((BH455/$BQ101)*100,0)</f>
        <v>144481800.63182333</v>
      </c>
      <c r="BI101" s="618">
        <f t="shared" ref="BI101" si="74">IFERROR(BI455,0)</f>
        <v>1931135</v>
      </c>
      <c r="BJ101" s="618">
        <f t="shared" ref="BJ101" si="75">IFERROR((BJ455/$BQ101)*100,0)</f>
        <v>1560647.4640189412</v>
      </c>
      <c r="BK101" s="618">
        <f t="shared" ref="BK101" si="76">IFERROR(BK455,0)</f>
        <v>4416652</v>
      </c>
      <c r="BL101" s="618">
        <f t="shared" ref="BL101" si="77">IFERROR((BL455/$BQ101)*100,0)</f>
        <v>9266366.3687586822</v>
      </c>
      <c r="BM101" s="618">
        <f t="shared" ref="BM101" si="78">IFERROR(BM455,0)</f>
        <v>5690043</v>
      </c>
      <c r="BN101" s="618">
        <f t="shared" ref="BN101" si="79">IFERROR((BN455/$BQ101)*100,0)</f>
        <v>6797168.6538490392</v>
      </c>
      <c r="BO101" s="618">
        <f t="shared" ref="BO101" si="80">IFERROR(BO455,0)</f>
        <v>90469</v>
      </c>
      <c r="BP101" s="618">
        <f t="shared" ref="BP101" si="81">IFERROR((BP455/$BQ101)*100,0)</f>
        <v>79427.153018764846</v>
      </c>
      <c r="BQ101" s="620">
        <f t="shared" ref="BQ101:BQ111" si="82">BV101</f>
        <v>34.862133348098446</v>
      </c>
      <c r="BT101" s="594">
        <v>2011</v>
      </c>
      <c r="BU101" s="588">
        <v>647.99133333333305</v>
      </c>
      <c r="BV101" s="590">
        <f t="shared" si="20"/>
        <v>34.862133348098446</v>
      </c>
    </row>
    <row r="102" spans="1:108" x14ac:dyDescent="0.25">
      <c r="B102" s="594" t="s">
        <v>287</v>
      </c>
      <c r="C102" s="618">
        <f t="shared" si="21"/>
        <v>1697734</v>
      </c>
      <c r="D102" s="618">
        <f t="shared" si="22"/>
        <v>4505913.6091818884</v>
      </c>
      <c r="E102" s="618" t="s">
        <v>2112</v>
      </c>
      <c r="F102" s="618" t="s">
        <v>2112</v>
      </c>
      <c r="G102" s="618">
        <f t="shared" ref="G102" si="83">IFERROR(G456,0)</f>
        <v>4969064</v>
      </c>
      <c r="H102" s="618">
        <f t="shared" ref="H102" si="84">IFERROR((H456/$BQ102)*100,0)</f>
        <v>21214210.370061032</v>
      </c>
      <c r="I102" s="618">
        <f t="shared" ref="I102" si="85">IFERROR(I456,0)</f>
        <v>107009</v>
      </c>
      <c r="J102" s="618">
        <f t="shared" ref="J102" si="86">IFERROR((J456/$BQ102)*100,0)</f>
        <v>1661613.9603847216</v>
      </c>
      <c r="K102" s="618">
        <f t="shared" ref="K102" si="87">IFERROR(K456,0)</f>
        <v>334224</v>
      </c>
      <c r="L102" s="618">
        <f t="shared" ref="L102" si="88">IFERROR((L456/$BQ102)*100,0)</f>
        <v>1144653.4866480019</v>
      </c>
      <c r="M102" s="618">
        <f t="shared" ref="M102" si="89">IFERROR(M456,0)</f>
        <v>11549881</v>
      </c>
      <c r="N102" s="618">
        <f t="shared" ref="N102" si="90">IFERROR((N456/$BQ102)*100,0)</f>
        <v>16405134.424104588</v>
      </c>
      <c r="O102" s="618">
        <f t="shared" ref="O102" si="91">IFERROR(O456,0)</f>
        <v>431024</v>
      </c>
      <c r="P102" s="618">
        <f t="shared" ref="P102" si="92">IFERROR((P456/$BQ102)*100,0)</f>
        <v>421374.05550619785</v>
      </c>
      <c r="Q102" s="618">
        <f t="shared" ref="Q102" si="93">IFERROR(Q456,0)</f>
        <v>479425</v>
      </c>
      <c r="R102" s="618">
        <f t="shared" ref="R102" si="94">IFERROR((R456/$BQ102)*100,0)</f>
        <v>947946.89181174221</v>
      </c>
      <c r="S102" s="618">
        <f t="shared" ref="S102" si="95">IFERROR(S456,0)</f>
        <v>3731798</v>
      </c>
      <c r="T102" s="618">
        <f t="shared" ref="T102" si="96">IFERROR((T456/$BQ102)*100,0)</f>
        <v>6117327.3581043538</v>
      </c>
      <c r="U102" s="618">
        <f t="shared" ref="U102" si="97">IFERROR(U456,0)</f>
        <v>722926450</v>
      </c>
      <c r="V102" s="618">
        <f t="shared" si="17"/>
        <v>105752500.86688966</v>
      </c>
      <c r="W102" s="618" t="s">
        <v>2112</v>
      </c>
      <c r="X102" s="618" t="s">
        <v>2112</v>
      </c>
      <c r="Y102" s="618">
        <f t="shared" ref="Y102" si="98">IFERROR(Y456,0)</f>
        <v>1519022</v>
      </c>
      <c r="Z102" s="618">
        <f t="shared" ref="Z102" si="99">IFERROR((Z456/$BQ102)*100,0)</f>
        <v>3082282.5525697693</v>
      </c>
      <c r="AA102" s="618">
        <f t="shared" ref="AA102" si="100">IFERROR(AA456,0)</f>
        <v>7777</v>
      </c>
      <c r="AB102" s="618">
        <f t="shared" ref="AB102" si="101">IFERROR((AB456/$BQ102)*100,0)</f>
        <v>9468.9333932183308</v>
      </c>
      <c r="AC102" s="618">
        <f t="shared" ref="AC102" si="102">IFERROR(AC456,0)</f>
        <v>265025</v>
      </c>
      <c r="AD102" s="618">
        <f t="shared" ref="AD102" si="103">IFERROR((AD456/$BQ102)*100,0)</f>
        <v>310651.94754440663</v>
      </c>
      <c r="AE102" s="618">
        <f t="shared" ref="AE102" si="104">IFERROR(AE456,0)</f>
        <v>4283</v>
      </c>
      <c r="AF102" s="618">
        <f t="shared" ref="AF102" si="105">IFERROR((AF456/$BQ102)*100,0)</f>
        <v>23180.762581194642</v>
      </c>
      <c r="AG102" s="618">
        <f t="shared" ref="AG102" si="106">IFERROR(AG456,0)</f>
        <v>5032</v>
      </c>
      <c r="AH102" s="618">
        <f t="shared" ref="AH102" si="107">IFERROR((AH456/$BQ102)*100,0)</f>
        <v>51436.31017566465</v>
      </c>
      <c r="AI102" s="618">
        <f t="shared" ref="AI102" si="108">IFERROR(AI456,0)</f>
        <v>2794854</v>
      </c>
      <c r="AJ102" s="618">
        <f t="shared" ref="AJ102" si="109">IFERROR((AJ456/$BQ102)*100,0)</f>
        <v>16212389.082318259</v>
      </c>
      <c r="AK102" s="618">
        <f t="shared" ref="AK102" si="110">IFERROR(AK456,0)</f>
        <v>810550</v>
      </c>
      <c r="AL102" s="618">
        <f t="shared" ref="AL102" si="111">IFERROR((AL456/$BQ102)*100,0)</f>
        <v>11996197.192255009</v>
      </c>
      <c r="AM102" s="618">
        <f t="shared" ref="AM102" si="112">IFERROR(AM456,0)</f>
        <v>123646</v>
      </c>
      <c r="AN102" s="618">
        <f t="shared" ref="AN102" si="113">IFERROR((AN456/$BQ102)*100,0)</f>
        <v>233977.31806839301</v>
      </c>
      <c r="AO102" s="618">
        <f t="shared" ref="AO102" si="114">IFERROR(AO456,0)</f>
        <v>993</v>
      </c>
      <c r="AP102" s="618">
        <f t="shared" ref="AP102" si="115">IFERROR((AP456/$BQ102)*100,0)</f>
        <v>4295.0518586148701</v>
      </c>
      <c r="AQ102" s="618">
        <f t="shared" ref="AQ102" si="116">IFERROR(AQ456,0)</f>
        <v>7338</v>
      </c>
      <c r="AR102" s="618">
        <f t="shared" ref="AR102" si="117">IFERROR((AR456/$BQ102)*100,0)</f>
        <v>19522.014701633827</v>
      </c>
      <c r="AS102" s="618">
        <f t="shared" ref="AS102" si="118">IFERROR(AS456,0)</f>
        <v>8467</v>
      </c>
      <c r="AT102" s="618">
        <f t="shared" ref="AT102" si="119">IFERROR((AT456/$BQ102)*100,0)</f>
        <v>35077.560746951189</v>
      </c>
      <c r="AU102" s="618">
        <f t="shared" ref="AU102" si="120">IFERROR(AU456,0)</f>
        <v>25989</v>
      </c>
      <c r="AV102" s="618">
        <f t="shared" ref="AV102" si="121">IFERROR((AV456/$BQ102)*100,0)</f>
        <v>62738.529213452661</v>
      </c>
      <c r="AW102" s="618">
        <f t="shared" ref="AW102" si="122">IFERROR(AW456,0)</f>
        <v>23044557</v>
      </c>
      <c r="AX102" s="618">
        <f t="shared" ref="AX102" si="123">IFERROR((AX456/$BQ102)*100,0)</f>
        <v>20562760.270062938</v>
      </c>
      <c r="AY102" s="618">
        <f t="shared" ref="AY102" si="124">IFERROR(AY456,0)</f>
        <v>2079547</v>
      </c>
      <c r="AZ102" s="618">
        <f t="shared" ref="AZ102" si="125">IFERROR((AZ456/$BQ102)*100,0)</f>
        <v>2603124.7939165239</v>
      </c>
      <c r="BA102" s="618">
        <f t="shared" ref="BA102" si="126">IFERROR(BA456,0)</f>
        <v>575386</v>
      </c>
      <c r="BB102" s="618">
        <f t="shared" ref="BB102" si="127">IFERROR((BB456/$BQ102)*100,0)</f>
        <v>1240469.391559494</v>
      </c>
      <c r="BC102" s="618">
        <f t="shared" ref="BC102" si="128">IFERROR(BC456,0)</f>
        <v>71072810</v>
      </c>
      <c r="BD102" s="618">
        <f t="shared" ref="BD102" si="129">IFERROR((BD456/$BQ102)*100,0)</f>
        <v>69953973.810228705</v>
      </c>
      <c r="BE102" s="618">
        <f t="shared" ref="BE102" si="130">IFERROR(BE456,0)</f>
        <v>624</v>
      </c>
      <c r="BF102" s="618">
        <f t="shared" ref="BF102" si="131">IFERROR((BF456/$BQ102)*100,0)</f>
        <v>2928.5629855643583</v>
      </c>
      <c r="BG102" s="618">
        <f t="shared" ref="BG102" si="132">IFERROR(BG456,0)</f>
        <v>65848857</v>
      </c>
      <c r="BH102" s="618">
        <f t="shared" ref="BH102" si="133">IFERROR((BH456/$BQ102)*100,0)</f>
        <v>131604428.43510532</v>
      </c>
      <c r="BI102" s="618">
        <f t="shared" ref="BI102" si="134">IFERROR(BI456,0)</f>
        <v>2016873</v>
      </c>
      <c r="BJ102" s="618">
        <f t="shared" ref="BJ102" si="135">IFERROR((BJ456/$BQ102)*100,0)</f>
        <v>1448986.7270561464</v>
      </c>
      <c r="BK102" s="618">
        <f t="shared" ref="BK102" si="136">IFERROR(BK456,0)</f>
        <v>3873985</v>
      </c>
      <c r="BL102" s="618">
        <f t="shared" ref="BL102" si="137">IFERROR((BL456/$BQ102)*100,0)</f>
        <v>8752650.6980429292</v>
      </c>
      <c r="BM102" s="618">
        <f t="shared" ref="BM102" si="138">IFERROR(BM456,0)</f>
        <v>4418388</v>
      </c>
      <c r="BN102" s="618">
        <f t="shared" ref="BN102" si="139">IFERROR((BN456/$BQ102)*100,0)</f>
        <v>6061259.5894581974</v>
      </c>
      <c r="BO102" s="618">
        <f t="shared" ref="BO102" si="140">IFERROR(BO456,0)</f>
        <v>86466</v>
      </c>
      <c r="BP102" s="618">
        <f t="shared" ref="BP102" si="141">IFERROR((BP456/$BQ102)*100,0)</f>
        <v>83645.287410486912</v>
      </c>
      <c r="BQ102" s="620">
        <f t="shared" si="82"/>
        <v>38.346452015393091</v>
      </c>
      <c r="BT102" s="594">
        <v>2012</v>
      </c>
      <c r="BU102" s="588">
        <v>712.75525000000005</v>
      </c>
      <c r="BV102" s="590">
        <f t="shared" si="20"/>
        <v>38.346452015393091</v>
      </c>
    </row>
    <row r="103" spans="1:108" x14ac:dyDescent="0.25">
      <c r="B103" s="594" t="s">
        <v>288</v>
      </c>
      <c r="C103" s="618">
        <f t="shared" si="21"/>
        <v>1655887</v>
      </c>
      <c r="D103" s="618">
        <f t="shared" si="22"/>
        <v>4611410.0601933412</v>
      </c>
      <c r="E103" s="618" t="s">
        <v>2112</v>
      </c>
      <c r="F103" s="618" t="s">
        <v>2112</v>
      </c>
      <c r="G103" s="618">
        <f t="shared" ref="G103" si="142">IFERROR(G457,0)</f>
        <v>3417196</v>
      </c>
      <c r="H103" s="618">
        <f t="shared" ref="H103" si="143">IFERROR((H457/$BQ103)*100,0)</f>
        <v>17218749.500456445</v>
      </c>
      <c r="I103" s="618">
        <f t="shared" ref="I103" si="144">IFERROR(I457,0)</f>
        <v>102232</v>
      </c>
      <c r="J103" s="618">
        <f t="shared" ref="J103" si="145">IFERROR((J457/$BQ103)*100,0)</f>
        <v>1426807.0667376404</v>
      </c>
      <c r="K103" s="618">
        <f t="shared" ref="K103" si="146">IFERROR(K457,0)</f>
        <v>389783</v>
      </c>
      <c r="L103" s="618">
        <f t="shared" ref="L103" si="147">IFERROR((L457/$BQ103)*100,0)</f>
        <v>1193238.5275872513</v>
      </c>
      <c r="M103" s="618">
        <f t="shared" ref="M103" si="148">IFERROR(M457,0)</f>
        <v>11782549</v>
      </c>
      <c r="N103" s="618">
        <f t="shared" ref="N103" si="149">IFERROR((N457/$BQ103)*100,0)</f>
        <v>18763453.707386818</v>
      </c>
      <c r="O103" s="618">
        <f t="shared" ref="O103" si="150">IFERROR(O457,0)</f>
        <v>520397</v>
      </c>
      <c r="P103" s="618">
        <f t="shared" ref="P103" si="151">IFERROR((P457/$BQ103)*100,0)</f>
        <v>564788.67727031989</v>
      </c>
      <c r="Q103" s="618">
        <f t="shared" ref="Q103" si="152">IFERROR(Q457,0)</f>
        <v>505350</v>
      </c>
      <c r="R103" s="618">
        <f t="shared" ref="R103" si="153">IFERROR((R457/$BQ103)*100,0)</f>
        <v>1026815.2547464257</v>
      </c>
      <c r="S103" s="618">
        <f t="shared" ref="S103" si="154">IFERROR(S457,0)</f>
        <v>3553772</v>
      </c>
      <c r="T103" s="618">
        <f t="shared" ref="T103" si="155">IFERROR((T457/$BQ103)*100,0)</f>
        <v>9588530.5436342917</v>
      </c>
      <c r="U103" s="618">
        <f t="shared" ref="U103" si="156">IFERROR(U457,0)</f>
        <v>768090444</v>
      </c>
      <c r="V103" s="618">
        <f t="shared" si="17"/>
        <v>106802280.20529477</v>
      </c>
      <c r="W103" s="618" t="s">
        <v>2112</v>
      </c>
      <c r="X103" s="618" t="s">
        <v>2112</v>
      </c>
      <c r="Y103" s="618">
        <f t="shared" ref="Y103" si="157">IFERROR(Y457,0)</f>
        <v>1538929</v>
      </c>
      <c r="Z103" s="618">
        <f t="shared" ref="Z103" si="158">IFERROR((Z457/$BQ103)*100,0)</f>
        <v>3245449.039040741</v>
      </c>
      <c r="AA103" s="618">
        <f t="shared" ref="AA103" si="159">IFERROR(AA457,0)</f>
        <v>5743</v>
      </c>
      <c r="AB103" s="618">
        <f t="shared" ref="AB103" si="160">IFERROR((AB457/$BQ103)*100,0)</f>
        <v>8226.5385537791026</v>
      </c>
      <c r="AC103" s="618">
        <f t="shared" ref="AC103" si="161">IFERROR(AC457,0)</f>
        <v>330682</v>
      </c>
      <c r="AD103" s="618">
        <f t="shared" ref="AD103" si="162">IFERROR((AD457/$BQ103)*100,0)</f>
        <v>474756.82259605604</v>
      </c>
      <c r="AE103" s="618">
        <f t="shared" ref="AE103" si="163">IFERROR(AE457,0)</f>
        <v>2992</v>
      </c>
      <c r="AF103" s="618">
        <f t="shared" ref="AF103" si="164">IFERROR((AF457/$BQ103)*100,0)</f>
        <v>14655.076087491005</v>
      </c>
      <c r="AG103" s="618">
        <f t="shared" ref="AG103" si="165">IFERROR(AG457,0)</f>
        <v>7957</v>
      </c>
      <c r="AH103" s="618">
        <f t="shared" ref="AH103" si="166">IFERROR((AH457/$BQ103)*100,0)</f>
        <v>122836.04755905832</v>
      </c>
      <c r="AI103" s="618">
        <f t="shared" ref="AI103" si="167">IFERROR(AI457,0)</f>
        <v>2892599</v>
      </c>
      <c r="AJ103" s="618">
        <f t="shared" ref="AJ103" si="168">IFERROR((AJ457/$BQ103)*100,0)</f>
        <v>17272734.294569336</v>
      </c>
      <c r="AK103" s="618">
        <f t="shared" ref="AK103" si="169">IFERROR(AK457,0)</f>
        <v>850673</v>
      </c>
      <c r="AL103" s="618">
        <f t="shared" ref="AL103" si="170">IFERROR((AL457/$BQ103)*100,0)</f>
        <v>14004624.971579973</v>
      </c>
      <c r="AM103" s="618">
        <f t="shared" ref="AM103" si="171">IFERROR(AM457,0)</f>
        <v>108838</v>
      </c>
      <c r="AN103" s="618">
        <f t="shared" ref="AN103" si="172">IFERROR((AN457/$BQ103)*100,0)</f>
        <v>232362.4112185321</v>
      </c>
      <c r="AO103" s="618">
        <f t="shared" ref="AO103" si="173">IFERROR(AO457,0)</f>
        <v>490</v>
      </c>
      <c r="AP103" s="618">
        <f t="shared" ref="AP103" si="174">IFERROR((AP457/$BQ103)*100,0)</f>
        <v>2044.2003298689303</v>
      </c>
      <c r="AQ103" s="618">
        <f t="shared" ref="AQ103" si="175">IFERROR(AQ457,0)</f>
        <v>9734</v>
      </c>
      <c r="AR103" s="618">
        <f t="shared" ref="AR103" si="176">IFERROR((AR457/$BQ103)*100,0)</f>
        <v>33716.871134261506</v>
      </c>
      <c r="AS103" s="618">
        <f t="shared" ref="AS103" si="177">IFERROR(AS457,0)</f>
        <v>9502</v>
      </c>
      <c r="AT103" s="618">
        <f t="shared" ref="AT103" si="178">IFERROR((AT457/$BQ103)*100,0)</f>
        <v>40744.74234132914</v>
      </c>
      <c r="AU103" s="618">
        <f t="shared" ref="AU103" si="179">IFERROR(AU457,0)</f>
        <v>12526</v>
      </c>
      <c r="AV103" s="618">
        <f t="shared" ref="AV103" si="180">IFERROR((AV457/$BQ103)*100,0)</f>
        <v>44340.744381463534</v>
      </c>
      <c r="AW103" s="618">
        <f t="shared" ref="AW103" si="181">IFERROR(AW457,0)</f>
        <v>21484218</v>
      </c>
      <c r="AX103" s="618">
        <f t="shared" ref="AX103" si="182">IFERROR((AX457/$BQ103)*100,0)</f>
        <v>25193182.447860289</v>
      </c>
      <c r="AY103" s="618">
        <f t="shared" ref="AY103" si="183">IFERROR(AY457,0)</f>
        <v>2163501</v>
      </c>
      <c r="AZ103" s="618">
        <f t="shared" ref="AZ103" si="184">IFERROR((AZ457/$BQ103)*100,0)</f>
        <v>2755410.4512049714</v>
      </c>
      <c r="BA103" s="618">
        <f t="shared" ref="BA103" si="185">IFERROR(BA457,0)</f>
        <v>565900</v>
      </c>
      <c r="BB103" s="618">
        <f t="shared" ref="BB103" si="186">IFERROR((BB457/$BQ103)*100,0)</f>
        <v>1247539.1531379668</v>
      </c>
      <c r="BC103" s="618">
        <f t="shared" ref="BC103" si="187">IFERROR(BC457,0)</f>
        <v>80273172</v>
      </c>
      <c r="BD103" s="618">
        <f t="shared" ref="BD103" si="188">IFERROR((BD457/$BQ103)*100,0)</f>
        <v>66456646.840047963</v>
      </c>
      <c r="BE103" s="618">
        <f t="shared" ref="BE103" si="189">IFERROR(BE457,0)</f>
        <v>495</v>
      </c>
      <c r="BF103" s="618">
        <f t="shared" ref="BF103" si="190">IFERROR((BF457/$BQ103)*100,0)</f>
        <v>2461.9930980173249</v>
      </c>
      <c r="BG103" s="618">
        <f t="shared" ref="BG103" si="191">IFERROR(BG457,0)</f>
        <v>81724477</v>
      </c>
      <c r="BH103" s="618">
        <f t="shared" ref="BH103" si="192">IFERROR((BH457/$BQ103)*100,0)</f>
        <v>171430228.20426348</v>
      </c>
      <c r="BI103" s="618">
        <f t="shared" ref="BI103" si="193">IFERROR(BI457,0)</f>
        <v>2126179</v>
      </c>
      <c r="BJ103" s="618">
        <f t="shared" ref="BJ103" si="194">IFERROR((BJ457/$BQ103)*100,0)</f>
        <v>1332450.5595406976</v>
      </c>
      <c r="BK103" s="618">
        <f t="shared" ref="BK103" si="195">IFERROR(BK457,0)</f>
        <v>4187646</v>
      </c>
      <c r="BL103" s="618">
        <f t="shared" ref="BL103" si="196">IFERROR((BL457/$BQ103)*100,0)</f>
        <v>12982671.531486703</v>
      </c>
      <c r="BM103" s="618">
        <f t="shared" ref="BM103" si="197">IFERROR(BM457,0)</f>
        <v>5738473</v>
      </c>
      <c r="BN103" s="618">
        <f t="shared" ref="BN103" si="198">IFERROR((BN457/$BQ103)*100,0)</f>
        <v>9473212.2790401895</v>
      </c>
      <c r="BO103" s="618">
        <f t="shared" ref="BO103" si="199">IFERROR(BO457,0)</f>
        <v>62531</v>
      </c>
      <c r="BP103" s="618">
        <f t="shared" ref="BP103" si="200">IFERROR((BP457/$BQ103)*100,0)</f>
        <v>65956.546409712624</v>
      </c>
      <c r="BQ103" s="620">
        <f t="shared" si="82"/>
        <v>40.211323126667573</v>
      </c>
      <c r="BT103" s="594">
        <v>2013</v>
      </c>
      <c r="BU103" s="588">
        <v>747.41808333333302</v>
      </c>
      <c r="BV103" s="590">
        <f t="shared" si="20"/>
        <v>40.211323126667573</v>
      </c>
    </row>
    <row r="104" spans="1:108" x14ac:dyDescent="0.25">
      <c r="B104" s="594" t="s">
        <v>289</v>
      </c>
      <c r="C104" s="618">
        <f t="shared" si="21"/>
        <v>1764162</v>
      </c>
      <c r="D104" s="618">
        <f t="shared" si="22"/>
        <v>4520712.2969185775</v>
      </c>
      <c r="E104" s="618" t="s">
        <v>2112</v>
      </c>
      <c r="F104" s="618" t="s">
        <v>2112</v>
      </c>
      <c r="G104" s="618">
        <f t="shared" ref="G104" si="201">IFERROR(G458,0)</f>
        <v>4236763</v>
      </c>
      <c r="H104" s="618">
        <f t="shared" ref="H104" si="202">IFERROR((H458/$BQ104)*100,0)</f>
        <v>19515491.425553728</v>
      </c>
      <c r="I104" s="618">
        <f t="shared" ref="I104" si="203">IFERROR(I458,0)</f>
        <v>93769</v>
      </c>
      <c r="J104" s="618">
        <f t="shared" ref="J104" si="204">IFERROR((J458/$BQ104)*100,0)</f>
        <v>1164985.0961888963</v>
      </c>
      <c r="K104" s="618">
        <f t="shared" ref="K104" si="205">IFERROR(K458,0)</f>
        <v>402626</v>
      </c>
      <c r="L104" s="618">
        <f t="shared" ref="L104" si="206">IFERROR((L458/$BQ104)*100,0)</f>
        <v>1230655.4164277199</v>
      </c>
      <c r="M104" s="618">
        <f t="shared" ref="M104" si="207">IFERROR(M458,0)</f>
        <v>12175602</v>
      </c>
      <c r="N104" s="618">
        <f t="shared" ref="N104" si="208">IFERROR((N458/$BQ104)*100,0)</f>
        <v>20080310.426810991</v>
      </c>
      <c r="O104" s="618">
        <f t="shared" ref="O104" si="209">IFERROR(O458,0)</f>
        <v>432136</v>
      </c>
      <c r="P104" s="618">
        <f t="shared" ref="P104" si="210">IFERROR((P458/$BQ104)*100,0)</f>
        <v>407041.25024522853</v>
      </c>
      <c r="Q104" s="618">
        <f t="shared" ref="Q104" si="211">IFERROR(Q458,0)</f>
        <v>525814</v>
      </c>
      <c r="R104" s="618">
        <f t="shared" ref="R104" si="212">IFERROR((R458/$BQ104)*100,0)</f>
        <v>1262769.2807676159</v>
      </c>
      <c r="S104" s="618">
        <f t="shared" ref="S104" si="213">IFERROR(S458,0)</f>
        <v>3689836</v>
      </c>
      <c r="T104" s="618">
        <f t="shared" ref="T104" si="214">IFERROR((T458/$BQ104)*100,0)</f>
        <v>7766696.9251376027</v>
      </c>
      <c r="U104" s="618">
        <f t="shared" ref="U104" si="215">IFERROR(U458,0)</f>
        <v>736108487</v>
      </c>
      <c r="V104" s="618">
        <f t="shared" si="17"/>
        <v>101121796.57396512</v>
      </c>
      <c r="W104" s="618" t="s">
        <v>2112</v>
      </c>
      <c r="X104" s="618" t="s">
        <v>2112</v>
      </c>
      <c r="Y104" s="618">
        <f t="shared" ref="Y104" si="216">IFERROR(Y458,0)</f>
        <v>1646498</v>
      </c>
      <c r="Z104" s="618">
        <f t="shared" ref="Z104" si="217">IFERROR((Z458/$BQ104)*100,0)</f>
        <v>3217644.0649287086</v>
      </c>
      <c r="AA104" s="618">
        <f t="shared" ref="AA104" si="218">IFERROR(AA458,0)</f>
        <v>4452</v>
      </c>
      <c r="AB104" s="618">
        <f t="shared" ref="AB104" si="219">IFERROR((AB458/$BQ104)*100,0)</f>
        <v>4959.0585040904016</v>
      </c>
      <c r="AC104" s="618">
        <f t="shared" ref="AC104" si="220">IFERROR(AC458,0)</f>
        <v>251539</v>
      </c>
      <c r="AD104" s="618">
        <f t="shared" ref="AD104" si="221">IFERROR((AD458/$BQ104)*100,0)</f>
        <v>321993.15686820471</v>
      </c>
      <c r="AE104" s="618">
        <f t="shared" ref="AE104" si="222">IFERROR(AE458,0)</f>
        <v>3692</v>
      </c>
      <c r="AF104" s="618">
        <f t="shared" ref="AF104" si="223">IFERROR((AF458/$BQ104)*100,0)</f>
        <v>18223.219827228619</v>
      </c>
      <c r="AG104" s="618">
        <f t="shared" ref="AG104" si="224">IFERROR(AG458,0)</f>
        <v>7680</v>
      </c>
      <c r="AH104" s="618">
        <f t="shared" ref="AH104" si="225">IFERROR((AH458/$BQ104)*100,0)</f>
        <v>151328.09457423977</v>
      </c>
      <c r="AI104" s="618">
        <f t="shared" ref="AI104" si="226">IFERROR(AI458,0)</f>
        <v>3294586</v>
      </c>
      <c r="AJ104" s="618">
        <f t="shared" ref="AJ104" si="227">IFERROR((AJ458/$BQ104)*100,0)</f>
        <v>12419237.127236793</v>
      </c>
      <c r="AK104" s="618">
        <f t="shared" ref="AK104" si="228">IFERROR(AK458,0)</f>
        <v>862396</v>
      </c>
      <c r="AL104" s="618">
        <f t="shared" ref="AL104" si="229">IFERROR((AL458/$BQ104)*100,0)</f>
        <v>14527463.474664744</v>
      </c>
      <c r="AM104" s="618">
        <f t="shared" ref="AM104" si="230">IFERROR(AM458,0)</f>
        <v>158563</v>
      </c>
      <c r="AN104" s="618">
        <f t="shared" ref="AN104" si="231">IFERROR((AN458/$BQ104)*100,0)</f>
        <v>316489.22601153515</v>
      </c>
      <c r="AO104" s="618">
        <f t="shared" ref="AO104" si="232">IFERROR(AO458,0)</f>
        <v>1172</v>
      </c>
      <c r="AP104" s="618">
        <f t="shared" ref="AP104" si="233">IFERROR((AP458/$BQ104)*100,0)</f>
        <v>5655.1509369007672</v>
      </c>
      <c r="AQ104" s="618">
        <f t="shared" ref="AQ104" si="234">IFERROR(AQ458,0)</f>
        <v>4839</v>
      </c>
      <c r="AR104" s="618">
        <f t="shared" ref="AR104" si="235">IFERROR((AR458/$BQ104)*100,0)</f>
        <v>13477.789690448986</v>
      </c>
      <c r="AS104" s="618">
        <f t="shared" ref="AS104" si="236">IFERROR(AS458,0)</f>
        <v>8130</v>
      </c>
      <c r="AT104" s="618">
        <f t="shared" ref="AT104" si="237">IFERROR((AT458/$BQ104)*100,0)</f>
        <v>37747.412408192475</v>
      </c>
      <c r="AU104" s="618">
        <f t="shared" ref="AU104" si="238">IFERROR(AU458,0)</f>
        <v>37582</v>
      </c>
      <c r="AV104" s="618">
        <f t="shared" ref="AV104" si="239">IFERROR((AV458/$BQ104)*100,0)</f>
        <v>122380.25064426386</v>
      </c>
      <c r="AW104" s="618">
        <f t="shared" ref="AW104" si="240">IFERROR(AW458,0)</f>
        <v>23253514</v>
      </c>
      <c r="AX104" s="618">
        <f t="shared" ref="AX104" si="241">IFERROR((AX458/$BQ104)*100,0)</f>
        <v>22936809.736004014</v>
      </c>
      <c r="AY104" s="618">
        <f t="shared" ref="AY104" si="242">IFERROR(AY458,0)</f>
        <v>2171448</v>
      </c>
      <c r="AZ104" s="618">
        <f t="shared" ref="AZ104" si="243">IFERROR((AZ458/$BQ104)*100,0)</f>
        <v>2980084.5198416673</v>
      </c>
      <c r="BA104" s="618">
        <f t="shared" ref="BA104" si="244">IFERROR(BA458,0)</f>
        <v>589939</v>
      </c>
      <c r="BB104" s="618">
        <f t="shared" ref="BB104" si="245">IFERROR((BB458/$BQ104)*100,0)</f>
        <v>1180385.5411851422</v>
      </c>
      <c r="BC104" s="618">
        <f t="shared" ref="BC104" si="246">IFERROR(BC458,0)</f>
        <v>79881614</v>
      </c>
      <c r="BD104" s="618">
        <f t="shared" ref="BD104" si="247">IFERROR((BD458/$BQ104)*100,0)</f>
        <v>62405560.317468435</v>
      </c>
      <c r="BE104" s="618">
        <f t="shared" ref="BE104" si="248">IFERROR(BE458,0)</f>
        <v>108</v>
      </c>
      <c r="BF104" s="618">
        <f t="shared" ref="BF104" si="249">IFERROR((BF458/$BQ104)*100,0)</f>
        <v>388.85163488027348</v>
      </c>
      <c r="BG104" s="618">
        <f t="shared" ref="BG104" si="250">IFERROR(BG458,0)</f>
        <v>86760520</v>
      </c>
      <c r="BH104" s="618">
        <f t="shared" ref="BH104" si="251">IFERROR((BH458/$BQ104)*100,0)</f>
        <v>202562924.35132259</v>
      </c>
      <c r="BI104" s="618">
        <f t="shared" ref="BI104" si="252">IFERROR(BI458,0)</f>
        <v>2279114</v>
      </c>
      <c r="BJ104" s="618">
        <f t="shared" ref="BJ104" si="253">IFERROR((BJ458/$BQ104)*100,0)</f>
        <v>1381940.3052647507</v>
      </c>
      <c r="BK104" s="618">
        <f t="shared" ref="BK104" si="254">IFERROR(BK458,0)</f>
        <v>4302777</v>
      </c>
      <c r="BL104" s="618">
        <f t="shared" ref="BL104" si="255">IFERROR((BL458/$BQ104)*100,0)</f>
        <v>12439226.98165212</v>
      </c>
      <c r="BM104" s="618">
        <f t="shared" ref="BM104" si="256">IFERROR(BM458,0)</f>
        <v>6261895</v>
      </c>
      <c r="BN104" s="618">
        <f t="shared" ref="BN104" si="257">IFERROR((BN458/$BQ104)*100,0)</f>
        <v>7316183.5023039998</v>
      </c>
      <c r="BO104" s="618">
        <f t="shared" ref="BO104" si="258">IFERROR(BO458,0)</f>
        <v>51832</v>
      </c>
      <c r="BP104" s="618">
        <f t="shared" ref="BP104" si="259">IFERROR((BP458/$BQ104)*100,0)</f>
        <v>44869.158091462668</v>
      </c>
      <c r="BQ104" s="620">
        <f t="shared" si="82"/>
        <v>41.661133828042004</v>
      </c>
      <c r="BT104" s="594">
        <v>2014</v>
      </c>
      <c r="BU104" s="588">
        <v>774.36608333333299</v>
      </c>
      <c r="BV104" s="590">
        <f t="shared" si="20"/>
        <v>41.661133828042004</v>
      </c>
    </row>
    <row r="105" spans="1:108" x14ac:dyDescent="0.25">
      <c r="B105" s="594" t="s">
        <v>290</v>
      </c>
      <c r="C105" s="618">
        <f t="shared" si="21"/>
        <v>1769097</v>
      </c>
      <c r="D105" s="618">
        <f t="shared" si="22"/>
        <v>4807976.3807990104</v>
      </c>
      <c r="E105" s="618" t="s">
        <v>2112</v>
      </c>
      <c r="F105" s="618" t="s">
        <v>2112</v>
      </c>
      <c r="G105" s="618">
        <f t="shared" ref="G105" si="260">IFERROR(G459,0)</f>
        <v>4007326</v>
      </c>
      <c r="H105" s="618">
        <f t="shared" ref="H105" si="261">IFERROR((H459/$BQ105)*100,0)</f>
        <v>15095069.34473954</v>
      </c>
      <c r="I105" s="618">
        <f t="shared" ref="I105" si="262">IFERROR(I459,0)</f>
        <v>117272</v>
      </c>
      <c r="J105" s="618">
        <f t="shared" ref="J105" si="263">IFERROR((J459/$BQ105)*100,0)</f>
        <v>1750800.0484124466</v>
      </c>
      <c r="K105" s="618">
        <f t="shared" ref="K105" si="264">IFERROR(K459,0)</f>
        <v>500060</v>
      </c>
      <c r="L105" s="618">
        <f t="shared" ref="L105" si="265">IFERROR((L459/$BQ105)*100,0)</f>
        <v>1399539.5377327376</v>
      </c>
      <c r="M105" s="618">
        <f t="shared" ref="M105" si="266">IFERROR(M459,0)</f>
        <v>12301201</v>
      </c>
      <c r="N105" s="618">
        <f t="shared" ref="N105" si="267">IFERROR((N459/$BQ105)*100,0)</f>
        <v>19103936.44431093</v>
      </c>
      <c r="O105" s="618">
        <f t="shared" ref="O105" si="268">IFERROR(O459,0)</f>
        <v>504957</v>
      </c>
      <c r="P105" s="618">
        <f t="shared" ref="P105" si="269">IFERROR((P459/$BQ105)*100,0)</f>
        <v>465064.22302145365</v>
      </c>
      <c r="Q105" s="618">
        <f t="shared" ref="Q105" si="270">IFERROR(Q459,0)</f>
        <v>595977</v>
      </c>
      <c r="R105" s="618">
        <f t="shared" ref="R105" si="271">IFERROR((R459/$BQ105)*100,0)</f>
        <v>1291522.8286308818</v>
      </c>
      <c r="S105" s="618">
        <f t="shared" ref="S105" si="272">IFERROR(S459,0)</f>
        <v>3867681</v>
      </c>
      <c r="T105" s="618">
        <f t="shared" ref="T105" si="273">IFERROR((T459/$BQ105)*100,0)</f>
        <v>9268626.7073893361</v>
      </c>
      <c r="U105" s="618">
        <f t="shared" ref="U105" si="274">IFERROR(U459,0)</f>
        <v>750290277</v>
      </c>
      <c r="V105" s="618">
        <f t="shared" si="17"/>
        <v>96225034.992975041</v>
      </c>
      <c r="W105" s="618" t="s">
        <v>2112</v>
      </c>
      <c r="X105" s="618" t="s">
        <v>2112</v>
      </c>
      <c r="Y105" s="618">
        <f t="shared" ref="Y105" si="275">IFERROR(Y459,0)</f>
        <v>1445989</v>
      </c>
      <c r="Z105" s="618">
        <f t="shared" ref="Z105" si="276">IFERROR((Z459/$BQ105)*100,0)</f>
        <v>4001743.6161625325</v>
      </c>
      <c r="AA105" s="618">
        <f t="shared" ref="AA105" si="277">IFERROR(AA459,0)</f>
        <v>4916</v>
      </c>
      <c r="AB105" s="618">
        <f t="shared" ref="AB105" si="278">IFERROR((AB459/$BQ105)*100,0)</f>
        <v>7476.3494600696522</v>
      </c>
      <c r="AC105" s="618">
        <f t="shared" ref="AC105" si="279">IFERROR(AC459,0)</f>
        <v>186285</v>
      </c>
      <c r="AD105" s="618">
        <f t="shared" ref="AD105" si="280">IFERROR((AD459/$BQ105)*100,0)</f>
        <v>215310.04279872568</v>
      </c>
      <c r="AE105" s="618">
        <f t="shared" ref="AE105" si="281">IFERROR(AE459,0)</f>
        <v>2561</v>
      </c>
      <c r="AF105" s="618">
        <f t="shared" ref="AF105" si="282">IFERROR((AF459/$BQ105)*100,0)</f>
        <v>13375.828753782431</v>
      </c>
      <c r="AG105" s="618">
        <f t="shared" ref="AG105" si="283">IFERROR(AG459,0)</f>
        <v>4048</v>
      </c>
      <c r="AH105" s="618">
        <f t="shared" ref="AH105" si="284">IFERROR((AH459/$BQ105)*100,0)</f>
        <v>71750.900688467867</v>
      </c>
      <c r="AI105" s="618">
        <f t="shared" ref="AI105" si="285">IFERROR(AI459,0)</f>
        <v>3088926</v>
      </c>
      <c r="AJ105" s="618">
        <f t="shared" ref="AJ105" si="286">IFERROR((AJ459/$BQ105)*100,0)</f>
        <v>13300577.862948496</v>
      </c>
      <c r="AK105" s="618">
        <f t="shared" ref="AK105" si="287">IFERROR(AK459,0)</f>
        <v>867355</v>
      </c>
      <c r="AL105" s="618">
        <f t="shared" ref="AL105" si="288">IFERROR((AL459/$BQ105)*100,0)</f>
        <v>12973365.173658935</v>
      </c>
      <c r="AM105" s="618">
        <f t="shared" ref="AM105" si="289">IFERROR(AM459,0)</f>
        <v>155018</v>
      </c>
      <c r="AN105" s="618">
        <f t="shared" ref="AN105" si="290">IFERROR((AN459/$BQ105)*100,0)</f>
        <v>295754.68082394707</v>
      </c>
      <c r="AO105" s="618">
        <f t="shared" ref="AO105" si="291">IFERROR(AO459,0)</f>
        <v>953</v>
      </c>
      <c r="AP105" s="618">
        <f t="shared" ref="AP105" si="292">IFERROR((AP459/$BQ105)*100,0)</f>
        <v>4507.8638042425864</v>
      </c>
      <c r="AQ105" s="618">
        <f t="shared" ref="AQ105" si="293">IFERROR(AQ459,0)</f>
        <v>12245</v>
      </c>
      <c r="AR105" s="618">
        <f t="shared" ref="AR105" si="294">IFERROR((AR459/$BQ105)*100,0)</f>
        <v>38321.253161702145</v>
      </c>
      <c r="AS105" s="618">
        <f t="shared" ref="AS105" si="295">IFERROR(AS459,0)</f>
        <v>4917</v>
      </c>
      <c r="AT105" s="618">
        <f t="shared" ref="AT105" si="296">IFERROR((AT459/$BQ105)*100,0)</f>
        <v>18137.315032334165</v>
      </c>
      <c r="AU105" s="618">
        <f t="shared" ref="AU105" si="297">IFERROR(AU459,0)</f>
        <v>46735</v>
      </c>
      <c r="AV105" s="618">
        <f t="shared" ref="AV105" si="298">IFERROR((AV459/$BQ105)*100,0)</f>
        <v>148834.48957588809</v>
      </c>
      <c r="AW105" s="618">
        <f t="shared" ref="AW105" si="299">IFERROR(AW459,0)</f>
        <v>23059704</v>
      </c>
      <c r="AX105" s="618">
        <f t="shared" ref="AX105" si="300">IFERROR((AX459/$BQ105)*100,0)</f>
        <v>18159569.853101589</v>
      </c>
      <c r="AY105" s="618">
        <f t="shared" ref="AY105" si="301">IFERROR(AY459,0)</f>
        <v>2119559</v>
      </c>
      <c r="AZ105" s="618">
        <f t="shared" ref="AZ105" si="302">IFERROR((AZ459/$BQ105)*100,0)</f>
        <v>2721355.9168602321</v>
      </c>
      <c r="BA105" s="618">
        <f t="shared" ref="BA105" si="303">IFERROR(BA459,0)</f>
        <v>521596</v>
      </c>
      <c r="BB105" s="618">
        <f t="shared" ref="BB105" si="304">IFERROR((BB459/$BQ105)*100,0)</f>
        <v>1038575.2106446787</v>
      </c>
      <c r="BC105" s="618">
        <f t="shared" ref="BC105" si="305">IFERROR(BC459,0)</f>
        <v>85283074</v>
      </c>
      <c r="BD105" s="618">
        <f t="shared" ref="BD105" si="306">IFERROR((BD459/$BQ105)*100,0)</f>
        <v>65655982.121465288</v>
      </c>
      <c r="BE105" s="618">
        <f t="shared" ref="BE105" si="307">IFERROR(BE459,0)</f>
        <v>216</v>
      </c>
      <c r="BF105" s="618">
        <f t="shared" ref="BF105" si="308">IFERROR((BF459/$BQ105)*100,0)</f>
        <v>800.56485368887422</v>
      </c>
      <c r="BG105" s="618">
        <f t="shared" ref="BG105" si="309">IFERROR(BG459,0)</f>
        <v>97464936</v>
      </c>
      <c r="BH105" s="618">
        <f t="shared" ref="BH105" si="310">IFERROR((BH459/$BQ105)*100,0)</f>
        <v>199270011.40131536</v>
      </c>
      <c r="BI105" s="618">
        <f t="shared" ref="BI105" si="311">IFERROR(BI459,0)</f>
        <v>2136450</v>
      </c>
      <c r="BJ105" s="618">
        <f t="shared" ref="BJ105" si="312">IFERROR((BJ459/$BQ105)*100,0)</f>
        <v>1294103.1616303748</v>
      </c>
      <c r="BK105" s="618">
        <f t="shared" ref="BK105" si="313">IFERROR(BK459,0)</f>
        <v>4187729</v>
      </c>
      <c r="BL105" s="618">
        <f t="shared" ref="BL105" si="314">IFERROR((BL459/$BQ105)*100,0)</f>
        <v>10791005.533787685</v>
      </c>
      <c r="BM105" s="618">
        <f t="shared" ref="BM105" si="315">IFERROR(BM459,0)</f>
        <v>5508451</v>
      </c>
      <c r="BN105" s="618">
        <f t="shared" ref="BN105" si="316">IFERROR((BN459/$BQ105)*100,0)</f>
        <v>6872738.9982779818</v>
      </c>
      <c r="BO105" s="618">
        <f t="shared" ref="BO105" si="317">IFERROR(BO459,0)</f>
        <v>39959</v>
      </c>
      <c r="BP105" s="618">
        <f t="shared" ref="BP105" si="318">IFERROR((BP459/$BQ105)*100,0)</f>
        <v>32159.329742399903</v>
      </c>
      <c r="BQ105" s="620">
        <f t="shared" si="82"/>
        <v>45.342984809707083</v>
      </c>
      <c r="BT105" s="594">
        <v>2015</v>
      </c>
      <c r="BU105" s="588">
        <v>842.80158333333304</v>
      </c>
      <c r="BV105" s="590">
        <f t="shared" si="20"/>
        <v>45.342984809707083</v>
      </c>
    </row>
    <row r="106" spans="1:108" x14ac:dyDescent="0.25">
      <c r="B106" s="594" t="s">
        <v>291</v>
      </c>
      <c r="C106" s="618">
        <f t="shared" si="21"/>
        <v>1706078</v>
      </c>
      <c r="D106" s="618">
        <f t="shared" si="22"/>
        <v>4147399.766641573</v>
      </c>
      <c r="E106" s="618" t="s">
        <v>2112</v>
      </c>
      <c r="F106" s="618" t="s">
        <v>2112</v>
      </c>
      <c r="G106" s="618">
        <f t="shared" ref="G106" si="319">IFERROR(G460,0)</f>
        <v>3464103</v>
      </c>
      <c r="H106" s="618">
        <f t="shared" ref="H106" si="320">IFERROR((H460/$BQ106)*100,0)</f>
        <v>13669418.219061853</v>
      </c>
      <c r="I106" s="618">
        <f t="shared" ref="I106" si="321">IFERROR(I460,0)</f>
        <v>132361</v>
      </c>
      <c r="J106" s="618">
        <f t="shared" ref="J106" si="322">IFERROR((J460/$BQ106)*100,0)</f>
        <v>2344476.8692845805</v>
      </c>
      <c r="K106" s="618">
        <f t="shared" ref="K106" si="323">IFERROR(K460,0)</f>
        <v>560463</v>
      </c>
      <c r="L106" s="618">
        <f t="shared" ref="L106" si="324">IFERROR((L460/$BQ106)*100,0)</f>
        <v>1652313.7872297603</v>
      </c>
      <c r="M106" s="618">
        <f t="shared" ref="M106" si="325">IFERROR(M460,0)</f>
        <v>10622189</v>
      </c>
      <c r="N106" s="618">
        <f t="shared" ref="N106" si="326">IFERROR((N460/$BQ106)*100,0)</f>
        <v>15981472.179336881</v>
      </c>
      <c r="O106" s="618">
        <f t="shared" ref="O106" si="327">IFERROR(O460,0)</f>
        <v>872830</v>
      </c>
      <c r="P106" s="618">
        <f t="shared" ref="P106" si="328">IFERROR((P460/$BQ106)*100,0)</f>
        <v>725728.84228856768</v>
      </c>
      <c r="Q106" s="618">
        <f t="shared" ref="Q106" si="329">IFERROR(Q460,0)</f>
        <v>672866</v>
      </c>
      <c r="R106" s="618">
        <f t="shared" ref="R106" si="330">IFERROR((R460/$BQ106)*100,0)</f>
        <v>1472450.2498523695</v>
      </c>
      <c r="S106" s="618">
        <f t="shared" ref="S106" si="331">IFERROR(S460,0)</f>
        <v>3851396</v>
      </c>
      <c r="T106" s="618">
        <f t="shared" ref="T106" si="332">IFERROR((T460/$BQ106)*100,0)</f>
        <v>10769530.306756295</v>
      </c>
      <c r="U106" s="618">
        <f t="shared" ref="U106" si="333">IFERROR(U460,0)</f>
        <v>768594154</v>
      </c>
      <c r="V106" s="618">
        <f t="shared" si="17"/>
        <v>94502049.049182683</v>
      </c>
      <c r="W106" s="618" t="s">
        <v>2112</v>
      </c>
      <c r="X106" s="618" t="s">
        <v>2112</v>
      </c>
      <c r="Y106" s="618">
        <f t="shared" ref="Y106" si="334">IFERROR(Y460,0)</f>
        <v>1654546</v>
      </c>
      <c r="Z106" s="618">
        <f t="shared" ref="Z106" si="335">IFERROR((Z460/$BQ106)*100,0)</f>
        <v>3393130.7791179703</v>
      </c>
      <c r="AA106" s="618">
        <f t="shared" ref="AA106" si="336">IFERROR(AA460,0)</f>
        <v>6477</v>
      </c>
      <c r="AB106" s="618">
        <f t="shared" ref="AB106" si="337">IFERROR((AB460/$BQ106)*100,0)</f>
        <v>7278.350584870077</v>
      </c>
      <c r="AC106" s="618">
        <f t="shared" ref="AC106" si="338">IFERROR(AC460,0)</f>
        <v>379687</v>
      </c>
      <c r="AD106" s="618">
        <f t="shared" ref="AD106" si="339">IFERROR((AD460/$BQ106)*100,0)</f>
        <v>416479.52809483412</v>
      </c>
      <c r="AE106" s="618">
        <f t="shared" ref="AE106" si="340">IFERROR(AE460,0)</f>
        <v>3619</v>
      </c>
      <c r="AF106" s="618">
        <f t="shared" ref="AF106" si="341">IFERROR((AF460/$BQ106)*100,0)</f>
        <v>7483.477727674669</v>
      </c>
      <c r="AG106" s="618">
        <f t="shared" ref="AG106" si="342">IFERROR(AG460,0)</f>
        <v>3655</v>
      </c>
      <c r="AH106" s="618">
        <f t="shared" ref="AH106" si="343">IFERROR((AH460/$BQ106)*100,0)</f>
        <v>56219.489067229973</v>
      </c>
      <c r="AI106" s="618">
        <f t="shared" ref="AI106" si="344">IFERROR(AI460,0)</f>
        <v>2621267</v>
      </c>
      <c r="AJ106" s="618">
        <f t="shared" ref="AJ106" si="345">IFERROR((AJ460/$BQ106)*100,0)</f>
        <v>17864449.607158061</v>
      </c>
      <c r="AK106" s="618">
        <f t="shared" ref="AK106" si="346">IFERROR(AK460,0)</f>
        <v>677472</v>
      </c>
      <c r="AL106" s="618">
        <f t="shared" ref="AL106" si="347">IFERROR((AL460/$BQ106)*100,0)</f>
        <v>10506797.235178197</v>
      </c>
      <c r="AM106" s="618">
        <f t="shared" ref="AM106" si="348">IFERROR(AM460,0)</f>
        <v>80695</v>
      </c>
      <c r="AN106" s="618">
        <f t="shared" ref="AN106" si="349">IFERROR((AN460/$BQ106)*100,0)</f>
        <v>155935.08987076581</v>
      </c>
      <c r="AO106" s="618">
        <f t="shared" ref="AO106" si="350">IFERROR(AO460,0)</f>
        <v>181</v>
      </c>
      <c r="AP106" s="618">
        <f t="shared" ref="AP106" si="351">IFERROR((AP460/$BQ106)*100,0)</f>
        <v>622.70739779965436</v>
      </c>
      <c r="AQ106" s="618">
        <f t="shared" ref="AQ106" si="352">IFERROR(AQ460,0)</f>
        <v>12973</v>
      </c>
      <c r="AR106" s="618">
        <f t="shared" ref="AR106" si="353">IFERROR((AR460/$BQ106)*100,0)</f>
        <v>35291.026024122177</v>
      </c>
      <c r="AS106" s="618">
        <f t="shared" ref="AS106" si="354">IFERROR(AS460,0)</f>
        <v>2860</v>
      </c>
      <c r="AT106" s="618">
        <f t="shared" ref="AT106" si="355">IFERROR((AT460/$BQ106)*100,0)</f>
        <v>10617.161132484107</v>
      </c>
      <c r="AU106" s="618">
        <f t="shared" ref="AU106" si="356">IFERROR(AU460,0)</f>
        <v>24620</v>
      </c>
      <c r="AV106" s="618">
        <f t="shared" ref="AV106" si="357">IFERROR((AV460/$BQ106)*100,0)</f>
        <v>73294.492213365782</v>
      </c>
      <c r="AW106" s="618">
        <f t="shared" ref="AW106" si="358">IFERROR(AW460,0)</f>
        <v>21036314</v>
      </c>
      <c r="AX106" s="618">
        <f t="shared" ref="AX106" si="359">IFERROR((AX460/$BQ106)*100,0)</f>
        <v>19043782.327404398</v>
      </c>
      <c r="AY106" s="618">
        <f t="shared" ref="AY106" si="360">IFERROR(AY460,0)</f>
        <v>2088048</v>
      </c>
      <c r="AZ106" s="618">
        <f t="shared" ref="AZ106" si="361">IFERROR((AZ460/$BQ106)*100,0)</f>
        <v>2467809.5638958411</v>
      </c>
      <c r="BA106" s="618">
        <f t="shared" ref="BA106" si="362">IFERROR(BA460,0)</f>
        <v>596430</v>
      </c>
      <c r="BB106" s="618">
        <f t="shared" ref="BB106" si="363">IFERROR((BB460/$BQ106)*100,0)</f>
        <v>1094726.9313011782</v>
      </c>
      <c r="BC106" s="618">
        <f t="shared" ref="BC106" si="364">IFERROR(BC460,0)</f>
        <v>64188314</v>
      </c>
      <c r="BD106" s="618">
        <f t="shared" ref="BD106" si="365">IFERROR((BD460/$BQ106)*100,0)</f>
        <v>69034470.3193551</v>
      </c>
      <c r="BE106" s="618">
        <f t="shared" ref="BE106" si="366">IFERROR(BE460,0)</f>
        <v>153</v>
      </c>
      <c r="BF106" s="618">
        <f t="shared" ref="BF106" si="367">IFERROR((BF460/$BQ106)*100,0)</f>
        <v>701.46156869784591</v>
      </c>
      <c r="BG106" s="618">
        <f t="shared" ref="BG106" si="368">IFERROR(BG460,0)</f>
        <v>96394820</v>
      </c>
      <c r="BH106" s="618">
        <f t="shared" ref="BH106" si="369">IFERROR((BH460/$BQ106)*100,0)</f>
        <v>192338315.26317447</v>
      </c>
      <c r="BI106" s="618">
        <f t="shared" ref="BI106" si="370">IFERROR(BI460,0)</f>
        <v>1154456</v>
      </c>
      <c r="BJ106" s="618">
        <f t="shared" ref="BJ106" si="371">IFERROR((BJ460/$BQ106)*100,0)</f>
        <v>933418.24288587063</v>
      </c>
      <c r="BK106" s="618">
        <f t="shared" ref="BK106" si="372">IFERROR(BK460,0)</f>
        <v>4166789</v>
      </c>
      <c r="BL106" s="618">
        <f t="shared" ref="BL106" si="373">IFERROR((BL460/$BQ106)*100,0)</f>
        <v>10028979.196907749</v>
      </c>
      <c r="BM106" s="618">
        <f t="shared" ref="BM106" si="374">IFERROR(BM460,0)</f>
        <v>6834421</v>
      </c>
      <c r="BN106" s="618">
        <f t="shared" ref="BN106" si="375">IFERROR((BN460/$BQ106)*100,0)</f>
        <v>7386337.2051102687</v>
      </c>
      <c r="BO106" s="618">
        <f t="shared" ref="BO106" si="376">IFERROR(BO460,0)</f>
        <v>46253</v>
      </c>
      <c r="BP106" s="618">
        <f t="shared" ref="BP106" si="377">IFERROR((BP460/$BQ106)*100,0)</f>
        <v>36540.103804414422</v>
      </c>
      <c r="BQ106" s="620">
        <f t="shared" si="82"/>
        <v>54.600282765452114</v>
      </c>
      <c r="BT106" s="594">
        <v>2016</v>
      </c>
      <c r="BU106" s="588">
        <v>1014.86933333333</v>
      </c>
      <c r="BV106" s="590">
        <f t="shared" si="20"/>
        <v>54.600282765452114</v>
      </c>
    </row>
    <row r="107" spans="1:108" x14ac:dyDescent="0.25">
      <c r="B107" s="594" t="s">
        <v>292</v>
      </c>
      <c r="C107" s="618">
        <f t="shared" si="21"/>
        <v>1539756</v>
      </c>
      <c r="D107" s="618">
        <f t="shared" si="22"/>
        <v>3689432.3621996189</v>
      </c>
      <c r="E107" s="618" t="s">
        <v>2112</v>
      </c>
      <c r="F107" s="618" t="s">
        <v>2112</v>
      </c>
      <c r="G107" s="618">
        <f t="shared" ref="G107" si="378">IFERROR(G461,0)</f>
        <v>3842872</v>
      </c>
      <c r="H107" s="618">
        <f t="shared" ref="H107" si="379">IFERROR((H461/$BQ107)*100,0)</f>
        <v>17195785.909720767</v>
      </c>
      <c r="I107" s="618">
        <f t="shared" ref="I107" si="380">IFERROR(I461,0)</f>
        <v>120896</v>
      </c>
      <c r="J107" s="618">
        <f t="shared" ref="J107" si="381">IFERROR((J461/$BQ107)*100,0)</f>
        <v>2039019.2632297094</v>
      </c>
      <c r="K107" s="618">
        <f t="shared" ref="K107" si="382">IFERROR(K461,0)</f>
        <v>546929</v>
      </c>
      <c r="L107" s="618">
        <f t="shared" ref="L107" si="383">IFERROR((L461/$BQ107)*100,0)</f>
        <v>1904562.5460598515</v>
      </c>
      <c r="M107" s="618">
        <f t="shared" ref="M107" si="384">IFERROR(M461,0)</f>
        <v>12464766</v>
      </c>
      <c r="N107" s="618">
        <f t="shared" ref="N107" si="385">IFERROR((N461/$BQ107)*100,0)</f>
        <v>19979229.573059063</v>
      </c>
      <c r="O107" s="618">
        <f t="shared" ref="O107" si="386">IFERROR(O461,0)</f>
        <v>625769</v>
      </c>
      <c r="P107" s="618">
        <f t="shared" ref="P107" si="387">IFERROR((P461/$BQ107)*100,0)</f>
        <v>453332.22153831786</v>
      </c>
      <c r="Q107" s="618">
        <f t="shared" ref="Q107" si="388">IFERROR(Q461,0)</f>
        <v>780461</v>
      </c>
      <c r="R107" s="618">
        <f t="shared" ref="R107" si="389">IFERROR((R461/$BQ107)*100,0)</f>
        <v>1575208.910934513</v>
      </c>
      <c r="S107" s="618">
        <f t="shared" ref="S107" si="390">IFERROR(S461,0)</f>
        <v>3655069</v>
      </c>
      <c r="T107" s="618">
        <f t="shared" ref="T107" si="391">IFERROR((T461/$BQ107)*100,0)</f>
        <v>6100457.0067995414</v>
      </c>
      <c r="U107" s="618">
        <f t="shared" ref="U107" si="392">IFERROR(U461,0)</f>
        <v>758646205</v>
      </c>
      <c r="V107" s="618">
        <f t="shared" si="17"/>
        <v>110294403.6082139</v>
      </c>
      <c r="W107" s="618" t="s">
        <v>2112</v>
      </c>
      <c r="X107" s="618" t="s">
        <v>2112</v>
      </c>
      <c r="Y107" s="618">
        <f t="shared" ref="Y107" si="393">IFERROR(Y461,0)</f>
        <v>1615316</v>
      </c>
      <c r="Z107" s="618">
        <f t="shared" ref="Z107" si="394">IFERROR((Z461/$BQ107)*100,0)</f>
        <v>2912287.6081015505</v>
      </c>
      <c r="AA107" s="618">
        <f t="shared" ref="AA107" si="395">IFERROR(AA461,0)</f>
        <v>7577</v>
      </c>
      <c r="AB107" s="618">
        <f t="shared" ref="AB107" si="396">IFERROR((AB461/$BQ107)*100,0)</f>
        <v>8121.2168422475261</v>
      </c>
      <c r="AC107" s="618">
        <f t="shared" ref="AC107" si="397">IFERROR(AC461,0)</f>
        <v>302731</v>
      </c>
      <c r="AD107" s="618">
        <f t="shared" ref="AD107" si="398">IFERROR((AD461/$BQ107)*100,0)</f>
        <v>340122.54066577705</v>
      </c>
      <c r="AE107" s="618">
        <f t="shared" ref="AE107" si="399">IFERROR(AE461,0)</f>
        <v>2763</v>
      </c>
      <c r="AF107" s="618">
        <f t="shared" ref="AF107" si="400">IFERROR((AF461/$BQ107)*100,0)</f>
        <v>13256.872878646114</v>
      </c>
      <c r="AG107" s="618">
        <f t="shared" ref="AG107" si="401">IFERROR(AG461,0)</f>
        <v>10019</v>
      </c>
      <c r="AH107" s="618">
        <f t="shared" ref="AH107" si="402">IFERROR((AH461/$BQ107)*100,0)</f>
        <v>132290.24026136138</v>
      </c>
      <c r="AI107" s="618">
        <f t="shared" ref="AI107" si="403">IFERROR(AI461,0)</f>
        <v>3046079</v>
      </c>
      <c r="AJ107" s="618">
        <f t="shared" ref="AJ107" si="404">IFERROR((AJ461/$BQ107)*100,0)</f>
        <v>14258043.221799253</v>
      </c>
      <c r="AK107" s="618">
        <f t="shared" ref="AK107" si="405">IFERROR(AK461,0)</f>
        <v>865620</v>
      </c>
      <c r="AL107" s="618">
        <f t="shared" ref="AL107" si="406">IFERROR((AL461/$BQ107)*100,0)</f>
        <v>14172752.01556796</v>
      </c>
      <c r="AM107" s="618">
        <f t="shared" ref="AM107" si="407">IFERROR(AM461,0)</f>
        <v>104144</v>
      </c>
      <c r="AN107" s="618">
        <f t="shared" ref="AN107" si="408">IFERROR((AN461/$BQ107)*100,0)</f>
        <v>226458.26823020581</v>
      </c>
      <c r="AO107" s="618">
        <f t="shared" ref="AO107" si="409">IFERROR(AO461,0)</f>
        <v>42</v>
      </c>
      <c r="AP107" s="618">
        <f t="shared" ref="AP107" si="410">IFERROR((AP461/$BQ107)*100,0)</f>
        <v>155.62594049692689</v>
      </c>
      <c r="AQ107" s="618">
        <f t="shared" ref="AQ107" si="411">IFERROR(AQ461,0)</f>
        <v>5953</v>
      </c>
      <c r="AR107" s="618">
        <f t="shared" ref="AR107" si="412">IFERROR((AR461/$BQ107)*100,0)</f>
        <v>13609.07895450758</v>
      </c>
      <c r="AS107" s="618">
        <f t="shared" ref="AS107" si="413">IFERROR(AS461,0)</f>
        <v>2807</v>
      </c>
      <c r="AT107" s="618">
        <f t="shared" ref="AT107" si="414">IFERROR((AT461/$BQ107)*100,0)</f>
        <v>10926.579190678971</v>
      </c>
      <c r="AU107" s="618">
        <f t="shared" ref="AU107" si="415">IFERROR(AU461,0)</f>
        <v>13481</v>
      </c>
      <c r="AV107" s="618">
        <f t="shared" ref="AV107" si="416">IFERROR((AV461/$BQ107)*100,0)</f>
        <v>62350.713976196406</v>
      </c>
      <c r="AW107" s="618">
        <f t="shared" ref="AW107" si="417">IFERROR(AW461,0)</f>
        <v>18501645</v>
      </c>
      <c r="AX107" s="618">
        <f t="shared" ref="AX107" si="418">IFERROR((AX461/$BQ107)*100,0)</f>
        <v>22529103.272228397</v>
      </c>
      <c r="AY107" s="618">
        <f t="shared" ref="AY107" si="419">IFERROR(AY461,0)</f>
        <v>2312993</v>
      </c>
      <c r="AZ107" s="618">
        <f t="shared" ref="AZ107" si="420">IFERROR((AZ461/$BQ107)*100,0)</f>
        <v>2753057.6984562739</v>
      </c>
      <c r="BA107" s="618">
        <f t="shared" ref="BA107" si="421">IFERROR(BA461,0)</f>
        <v>541298</v>
      </c>
      <c r="BB107" s="618">
        <f t="shared" ref="BB107" si="422">IFERROR((BB461/$BQ107)*100,0)</f>
        <v>1013020.4394380817</v>
      </c>
      <c r="BC107" s="618">
        <f t="shared" ref="BC107" si="423">IFERROR(BC461,0)</f>
        <v>97910658</v>
      </c>
      <c r="BD107" s="618">
        <f t="shared" ref="BD107" si="424">IFERROR((BD461/$BQ107)*100,0)</f>
        <v>67577310.850008264</v>
      </c>
      <c r="BE107" s="618">
        <f t="shared" ref="BE107" si="425">IFERROR(BE461,0)</f>
        <v>80</v>
      </c>
      <c r="BF107" s="618">
        <f t="shared" ref="BF107" si="426">IFERROR((BF461/$BQ107)*100,0)</f>
        <v>274.39310561300266</v>
      </c>
      <c r="BG107" s="618">
        <f t="shared" ref="BG107" si="427">IFERROR(BG461,0)</f>
        <v>114732101</v>
      </c>
      <c r="BH107" s="618">
        <f t="shared" ref="BH107" si="428">IFERROR((BH461/$BQ107)*100,0)</f>
        <v>229968640.66160527</v>
      </c>
      <c r="BI107" s="618">
        <f t="shared" ref="BI107" si="429">IFERROR(BI461,0)</f>
        <v>2223627</v>
      </c>
      <c r="BJ107" s="618">
        <f t="shared" ref="BJ107" si="430">IFERROR((BJ461/$BQ107)*100,0)</f>
        <v>1234152.6146257543</v>
      </c>
      <c r="BK107" s="618">
        <f t="shared" ref="BK107" si="431">IFERROR(BK461,0)</f>
        <v>4225414</v>
      </c>
      <c r="BL107" s="618">
        <f t="shared" ref="BL107" si="432">IFERROR((BL461/$BQ107)*100,0)</f>
        <v>8916680.4077098779</v>
      </c>
      <c r="BM107" s="618">
        <f t="shared" ref="BM107" si="433">IFERROR(BM461,0)</f>
        <v>4342812</v>
      </c>
      <c r="BN107" s="618">
        <f t="shared" ref="BN107" si="434">IFERROR((BN461/$BQ107)*100,0)</f>
        <v>4822518.2147310795</v>
      </c>
      <c r="BO107" s="618">
        <f t="shared" ref="BO107" si="435">IFERROR(BO461,0)</f>
        <v>36424</v>
      </c>
      <c r="BP107" s="618">
        <f t="shared" ref="BP107" si="436">IFERROR((BP461/$BQ107)*100,0)</f>
        <v>28088.434549951922</v>
      </c>
      <c r="BQ107" s="620">
        <f t="shared" si="82"/>
        <v>48.835046238002178</v>
      </c>
      <c r="BT107" s="594">
        <v>2017</v>
      </c>
      <c r="BU107" s="588">
        <v>907.70941666666704</v>
      </c>
      <c r="BV107" s="590">
        <f t="shared" si="20"/>
        <v>48.835046238002178</v>
      </c>
    </row>
    <row r="108" spans="1:108" x14ac:dyDescent="0.25">
      <c r="B108" s="594" t="s">
        <v>293</v>
      </c>
      <c r="C108" s="618">
        <f t="shared" si="21"/>
        <v>1768154</v>
      </c>
      <c r="D108" s="618">
        <f t="shared" si="22"/>
        <v>4215525.9842731627</v>
      </c>
      <c r="E108" s="618" t="s">
        <v>2112</v>
      </c>
      <c r="F108" s="618" t="s">
        <v>2112</v>
      </c>
      <c r="G108" s="618">
        <f t="shared" ref="G108" si="437">IFERROR(G462,0)</f>
        <v>4956125</v>
      </c>
      <c r="H108" s="618">
        <f t="shared" ref="H108" si="438">IFERROR((H462/$BQ108)*100,0)</f>
        <v>25223831.831479412</v>
      </c>
      <c r="I108" s="618">
        <f t="shared" ref="I108" si="439">IFERROR(I462,0)</f>
        <v>118869</v>
      </c>
      <c r="J108" s="618">
        <f t="shared" ref="J108" si="440">IFERROR((J462/$BQ108)*100,0)</f>
        <v>1768556.9871309802</v>
      </c>
      <c r="K108" s="618">
        <f t="shared" ref="K108" si="441">IFERROR(K462,0)</f>
        <v>563344</v>
      </c>
      <c r="L108" s="618">
        <f t="shared" ref="L108" si="442">IFERROR((L462/$BQ108)*100,0)</f>
        <v>1734447.9525163912</v>
      </c>
      <c r="M108" s="618">
        <f t="shared" ref="M108" si="443">IFERROR(M462,0)</f>
        <v>11808412</v>
      </c>
      <c r="N108" s="618">
        <f t="shared" ref="N108" si="444">IFERROR((N462/$BQ108)*100,0)</f>
        <v>17105468.317343589</v>
      </c>
      <c r="O108" s="618">
        <f t="shared" ref="O108" si="445">IFERROR(O462,0)</f>
        <v>899244</v>
      </c>
      <c r="P108" s="618">
        <f t="shared" ref="P108" si="446">IFERROR((P462/$BQ108)*100,0)</f>
        <v>726670.82300560281</v>
      </c>
      <c r="Q108" s="618">
        <f t="shared" ref="Q108" si="447">IFERROR(Q462,0)</f>
        <v>741000</v>
      </c>
      <c r="R108" s="618">
        <f t="shared" ref="R108" si="448">IFERROR((R462/$BQ108)*100,0)</f>
        <v>1556231.5922216796</v>
      </c>
      <c r="S108" s="618">
        <f t="shared" ref="S108" si="449">IFERROR(S462,0)</f>
        <v>3728953</v>
      </c>
      <c r="T108" s="618">
        <f t="shared" ref="T108" si="450">IFERROR((T462/$BQ108)*100,0)</f>
        <v>6248231.1916368892</v>
      </c>
      <c r="U108" s="618">
        <f t="shared" ref="U108" si="451">IFERROR(U462,0)</f>
        <v>747556774</v>
      </c>
      <c r="V108" s="618">
        <f t="shared" si="17"/>
        <v>102383954.85876475</v>
      </c>
      <c r="W108" s="618" t="s">
        <v>2112</v>
      </c>
      <c r="X108" s="618" t="s">
        <v>2112</v>
      </c>
      <c r="Y108" s="618">
        <f t="shared" ref="Y108" si="452">IFERROR(Y462,0)</f>
        <v>1540191</v>
      </c>
      <c r="Z108" s="618">
        <f t="shared" ref="Z108" si="453">IFERROR((Z462/$BQ108)*100,0)</f>
        <v>3226541.0986773698</v>
      </c>
      <c r="AA108" s="618">
        <f t="shared" ref="AA108" si="454">IFERROR(AA462,0)</f>
        <v>8297</v>
      </c>
      <c r="AB108" s="618">
        <f t="shared" ref="AB108" si="455">IFERROR((AB462/$BQ108)*100,0)</f>
        <v>11128.928614441509</v>
      </c>
      <c r="AC108" s="618">
        <f t="shared" ref="AC108" si="456">IFERROR(AC462,0)</f>
        <v>330374</v>
      </c>
      <c r="AD108" s="618">
        <f t="shared" ref="AD108" si="457">IFERROR((AD462/$BQ108)*100,0)</f>
        <v>500040.17927254009</v>
      </c>
      <c r="AE108" s="618">
        <f t="shared" ref="AE108" si="458">IFERROR(AE462,0)</f>
        <v>2813</v>
      </c>
      <c r="AF108" s="618">
        <f t="shared" ref="AF108" si="459">IFERROR((AF462/$BQ108)*100,0)</f>
        <v>19990.743919628087</v>
      </c>
      <c r="AG108" s="618">
        <f t="shared" ref="AG108" si="460">IFERROR(AG462,0)</f>
        <v>11425</v>
      </c>
      <c r="AH108" s="618">
        <f t="shared" ref="AH108" si="461">IFERROR((AH462/$BQ108)*100,0)</f>
        <v>110624.10880194273</v>
      </c>
      <c r="AI108" s="618">
        <f t="shared" ref="AI108" si="462">IFERROR(AI462,0)</f>
        <v>2916365</v>
      </c>
      <c r="AJ108" s="618">
        <f t="shared" ref="AJ108" si="463">IFERROR((AJ462/$BQ108)*100,0)</f>
        <v>10998906.123791192</v>
      </c>
      <c r="AK108" s="618">
        <f t="shared" ref="AK108" si="464">IFERROR(AK462,0)</f>
        <v>756232</v>
      </c>
      <c r="AL108" s="618">
        <f t="shared" ref="AL108" si="465">IFERROR((AL462/$BQ108)*100,0)</f>
        <v>12686165.844598109</v>
      </c>
      <c r="AM108" s="618">
        <f t="shared" ref="AM108" si="466">IFERROR(AM462,0)</f>
        <v>135872</v>
      </c>
      <c r="AN108" s="618">
        <f t="shared" ref="AN108" si="467">IFERROR((AN462/$BQ108)*100,0)</f>
        <v>297357.88784878567</v>
      </c>
      <c r="AO108" s="618">
        <f t="shared" ref="AO108" si="468">IFERROR(AO462,0)</f>
        <v>31</v>
      </c>
      <c r="AP108" s="618">
        <f t="shared" ref="AP108" si="469">IFERROR((AP462/$BQ108)*100,0)</f>
        <v>104.30295606815207</v>
      </c>
      <c r="AQ108" s="618">
        <f t="shared" ref="AQ108" si="470">IFERROR(AQ462,0)</f>
        <v>5972</v>
      </c>
      <c r="AR108" s="618">
        <f t="shared" ref="AR108" si="471">IFERROR((AR462/$BQ108)*100,0)</f>
        <v>14319.024685884424</v>
      </c>
      <c r="AS108" s="618">
        <f t="shared" ref="AS108" si="472">IFERROR(AS462,0)</f>
        <v>2892</v>
      </c>
      <c r="AT108" s="618">
        <f t="shared" ref="AT108" si="473">IFERROR((AT462/$BQ108)*100,0)</f>
        <v>10802.243884114843</v>
      </c>
      <c r="AU108" s="618">
        <f t="shared" ref="AU108" si="474">IFERROR(AU462,0)</f>
        <v>14224</v>
      </c>
      <c r="AV108" s="618">
        <f t="shared" ref="AV108" si="475">IFERROR((AV462/$BQ108)*100,0)</f>
        <v>68971.805685292929</v>
      </c>
      <c r="AW108" s="618">
        <f t="shared" ref="AW108" si="476">IFERROR(AW462,0)</f>
        <v>17877163</v>
      </c>
      <c r="AX108" s="618">
        <f t="shared" ref="AX108" si="477">IFERROR((AX462/$BQ108)*100,0)</f>
        <v>19589386.14467784</v>
      </c>
      <c r="AY108" s="618">
        <f t="shared" ref="AY108" si="478">IFERROR(AY462,0)</f>
        <v>2244001</v>
      </c>
      <c r="AZ108" s="618">
        <f t="shared" ref="AZ108" si="479">IFERROR((AZ462/$BQ108)*100,0)</f>
        <v>2611948.7219177545</v>
      </c>
      <c r="BA108" s="618">
        <f t="shared" ref="BA108" si="480">IFERROR(BA462,0)</f>
        <v>581478</v>
      </c>
      <c r="BB108" s="618">
        <f t="shared" ref="BB108" si="481">IFERROR((BB462/$BQ108)*100,0)</f>
        <v>1155786.9601321027</v>
      </c>
      <c r="BC108" s="618">
        <f t="shared" ref="BC108" si="482">IFERROR(BC462,0)</f>
        <v>82366531</v>
      </c>
      <c r="BD108" s="618">
        <f t="shared" ref="BD108" si="483">IFERROR((BD462/$BQ108)*100,0)</f>
        <v>74149935.779197857</v>
      </c>
      <c r="BE108" s="618">
        <f t="shared" ref="BE108" si="484">IFERROR(BE462,0)</f>
        <v>0</v>
      </c>
      <c r="BF108" s="618">
        <f t="shared" ref="BF108" si="485">IFERROR((BF462/$BQ108)*100,0)</f>
        <v>0</v>
      </c>
      <c r="BG108" s="618">
        <f t="shared" ref="BG108" si="486">IFERROR(BG462,0)</f>
        <v>117912450</v>
      </c>
      <c r="BH108" s="618">
        <f t="shared" ref="BH108" si="487">IFERROR((BH462/$BQ108)*100,0)</f>
        <v>251696438.87427616</v>
      </c>
      <c r="BI108" s="618">
        <f t="shared" ref="BI108" si="488">IFERROR(BI462,0)</f>
        <v>2281316</v>
      </c>
      <c r="BJ108" s="618">
        <f t="shared" ref="BJ108" si="489">IFERROR((BJ462/$BQ108)*100,0)</f>
        <v>1483089.6362739636</v>
      </c>
      <c r="BK108" s="618">
        <f t="shared" ref="BK108" si="490">IFERROR(BK462,0)</f>
        <v>4126988</v>
      </c>
      <c r="BL108" s="618">
        <f t="shared" ref="BL108" si="491">IFERROR((BL462/$BQ108)*100,0)</f>
        <v>9679908.6531760693</v>
      </c>
      <c r="BM108" s="618">
        <f t="shared" ref="BM108" si="492">IFERROR(BM462,0)</f>
        <v>5469236</v>
      </c>
      <c r="BN108" s="618">
        <f t="shared" ref="BN108" si="493">IFERROR((BN462/$BQ108)*100,0)</f>
        <v>7541227.7064864943</v>
      </c>
      <c r="BO108" s="618">
        <f t="shared" ref="BO108" si="494">IFERROR(BO462,0)</f>
        <v>33164</v>
      </c>
      <c r="BP108" s="618">
        <f t="shared" ref="BP108" si="495">IFERROR((BP462/$BQ108)*100,0)</f>
        <v>31897.024753822807</v>
      </c>
      <c r="BQ108" s="620">
        <f t="shared" si="82"/>
        <v>50.813516699727607</v>
      </c>
      <c r="BT108" s="594">
        <v>2018</v>
      </c>
      <c r="BU108" s="588">
        <v>944.48374999999999</v>
      </c>
      <c r="BV108" s="590">
        <f>BV109/(1+((BU109/BU108)-1))</f>
        <v>50.813516699727607</v>
      </c>
    </row>
    <row r="109" spans="1:108" x14ac:dyDescent="0.25">
      <c r="B109" s="594" t="s">
        <v>294</v>
      </c>
      <c r="C109" s="618">
        <f t="shared" si="21"/>
        <v>1612214</v>
      </c>
      <c r="D109" s="618">
        <f t="shared" si="22"/>
        <v>3490534.664152137</v>
      </c>
      <c r="E109" s="618" t="s">
        <v>2112</v>
      </c>
      <c r="F109" s="618" t="s">
        <v>2112</v>
      </c>
      <c r="G109" s="618">
        <f t="shared" ref="G109" si="496">IFERROR(G463,0)</f>
        <v>6893340</v>
      </c>
      <c r="H109" s="618">
        <f t="shared" ref="H109" si="497">IFERROR((H463/$BQ109)*100,0)</f>
        <v>29390787.006637961</v>
      </c>
      <c r="I109" s="618">
        <f t="shared" ref="I109" si="498">IFERROR(I463,0)</f>
        <v>130900</v>
      </c>
      <c r="J109" s="618">
        <f t="shared" ref="J109" si="499">IFERROR((J463/$BQ109)*100,0)</f>
        <v>2294553.4694453496</v>
      </c>
      <c r="K109" s="618">
        <f t="shared" ref="K109" si="500">IFERROR(K463,0)</f>
        <v>580573</v>
      </c>
      <c r="L109" s="618">
        <f t="shared" ref="L109" si="501">IFERROR((L463/$BQ109)*100,0)</f>
        <v>1941294.6103902075</v>
      </c>
      <c r="M109" s="618">
        <f t="shared" ref="M109" si="502">IFERROR(M463,0)</f>
        <v>10368639</v>
      </c>
      <c r="N109" s="618">
        <f t="shared" ref="N109" si="503">IFERROR((N463/$BQ109)*100,0)</f>
        <v>16098319.063229777</v>
      </c>
      <c r="O109" s="618">
        <f t="shared" ref="O109" si="504">IFERROR(O463,0)</f>
        <v>930281</v>
      </c>
      <c r="P109" s="618">
        <f t="shared" ref="P109" si="505">IFERROR((P463/$BQ109)*100,0)</f>
        <v>785528.84881608956</v>
      </c>
      <c r="Q109" s="618">
        <f t="shared" ref="Q109" si="506">IFERROR(Q463,0)</f>
        <v>803626</v>
      </c>
      <c r="R109" s="618">
        <f t="shared" ref="R109" si="507">IFERROR((R463/$BQ109)*100,0)</f>
        <v>1623929.5314643933</v>
      </c>
      <c r="S109" s="618">
        <f t="shared" ref="S109" si="508">IFERROR(S463,0)</f>
        <v>3711744</v>
      </c>
      <c r="T109" s="618">
        <f t="shared" ref="T109" si="509">IFERROR((T463/$BQ109)*100,0)</f>
        <v>10015990.0971823</v>
      </c>
      <c r="U109" s="618">
        <f t="shared" ref="U109" si="510">IFERROR(U463,0)</f>
        <v>753470465</v>
      </c>
      <c r="V109" s="618">
        <f t="shared" si="17"/>
        <v>100313357.30490215</v>
      </c>
      <c r="W109" s="618" t="s">
        <v>2112</v>
      </c>
      <c r="X109" s="618" t="s">
        <v>2112</v>
      </c>
      <c r="Y109" s="618">
        <f t="shared" ref="Y109" si="511">IFERROR(Y463,0)</f>
        <v>1560655</v>
      </c>
      <c r="Z109" s="618">
        <f t="shared" ref="Z109" si="512">IFERROR((Z463/$BQ109)*100,0)</f>
        <v>4096412.7833171971</v>
      </c>
      <c r="AA109" s="618">
        <f t="shared" ref="AA109" si="513">IFERROR(AA463,0)</f>
        <v>10320</v>
      </c>
      <c r="AB109" s="618">
        <f t="shared" ref="AB109" si="514">IFERROR((AB463/$BQ109)*100,0)</f>
        <v>13405.756596426514</v>
      </c>
      <c r="AC109" s="618">
        <f t="shared" ref="AC109" si="515">IFERROR(AC463,0)</f>
        <v>405615</v>
      </c>
      <c r="AD109" s="618">
        <f t="shared" ref="AD109" si="516">IFERROR((AD463/$BQ109)*100,0)</f>
        <v>657401.84704553057</v>
      </c>
      <c r="AE109" s="618">
        <f t="shared" ref="AE109" si="517">IFERROR(AE463,0)</f>
        <v>2715</v>
      </c>
      <c r="AF109" s="618">
        <f t="shared" ref="AF109" si="518">IFERROR((AF463/$BQ109)*100,0)</f>
        <v>21343.786464868135</v>
      </c>
      <c r="AG109" s="618">
        <f t="shared" ref="AG109" si="519">IFERROR(AG463,0)</f>
        <v>11449</v>
      </c>
      <c r="AH109" s="618">
        <f t="shared" ref="AH109" si="520">IFERROR((AH463/$BQ109)*100,0)</f>
        <v>106875.04813619109</v>
      </c>
      <c r="AI109" s="618">
        <f t="shared" ref="AI109" si="521">IFERROR(AI463,0)</f>
        <v>2908075</v>
      </c>
      <c r="AJ109" s="618">
        <f t="shared" ref="AJ109" si="522">IFERROR((AJ463/$BQ109)*100,0)</f>
        <v>13727889.635911901</v>
      </c>
      <c r="AK109" s="618">
        <f t="shared" ref="AK109" si="523">IFERROR(AK463,0)</f>
        <v>769801</v>
      </c>
      <c r="AL109" s="618">
        <f t="shared" ref="AL109" si="524">IFERROR((AL463/$BQ109)*100,0)</f>
        <v>12327012.866449565</v>
      </c>
      <c r="AM109" s="618">
        <f t="shared" ref="AM109" si="525">IFERROR(AM463,0)</f>
        <v>132958</v>
      </c>
      <c r="AN109" s="618">
        <f t="shared" ref="AN109" si="526">IFERROR((AN463/$BQ109)*100,0)</f>
        <v>269663.43345076445</v>
      </c>
      <c r="AO109" s="618">
        <f t="shared" ref="AO109" si="527">IFERROR(AO463,0)</f>
        <v>9</v>
      </c>
      <c r="AP109" s="618">
        <f t="shared" ref="AP109" si="528">IFERROR((AP463/$BQ109)*100,0)</f>
        <v>33.059818980090043</v>
      </c>
      <c r="AQ109" s="618">
        <f t="shared" ref="AQ109" si="529">IFERROR(AQ463,0)</f>
        <v>3772</v>
      </c>
      <c r="AR109" s="618">
        <f t="shared" ref="AR109" si="530">IFERROR((AR463/$BQ109)*100,0)</f>
        <v>9264.0959408652343</v>
      </c>
      <c r="AS109" s="618">
        <f t="shared" ref="AS109" si="531">IFERROR(AS463,0)</f>
        <v>2550</v>
      </c>
      <c r="AT109" s="618">
        <f t="shared" ref="AT109" si="532">IFERROR((AT463/$BQ109)*100,0)</f>
        <v>9754.4832557365698</v>
      </c>
      <c r="AU109" s="618">
        <f t="shared" ref="AU109" si="533">IFERROR(AU463,0)</f>
        <v>27412</v>
      </c>
      <c r="AV109" s="618">
        <f t="shared" ref="AV109" si="534">IFERROR((AV463/$BQ109)*100,0)</f>
        <v>136276.2471491512</v>
      </c>
      <c r="AW109" s="618">
        <f t="shared" ref="AW109" si="535">IFERROR(AW463,0)</f>
        <v>17593186</v>
      </c>
      <c r="AX109" s="618">
        <f t="shared" ref="AX109" si="536">IFERROR((AX463/$BQ109)*100,0)</f>
        <v>16262409.638080845</v>
      </c>
      <c r="AY109" s="618">
        <f t="shared" ref="AY109" si="537">IFERROR(AY463,0)</f>
        <v>2292141</v>
      </c>
      <c r="AZ109" s="618">
        <f t="shared" ref="AZ109" si="538">IFERROR((AZ463/$BQ109)*100,0)</f>
        <v>2838764.0062728822</v>
      </c>
      <c r="BA109" s="618">
        <f t="shared" ref="BA109" si="539">IFERROR(BA463,0)</f>
        <v>589825</v>
      </c>
      <c r="BB109" s="618">
        <f t="shared" ref="BB109" si="540">IFERROR((BB463/$BQ109)*100,0)</f>
        <v>1066853.2150837758</v>
      </c>
      <c r="BC109" s="618">
        <f t="shared" ref="BC109" si="541">IFERROR(BC463,0)</f>
        <v>101126409</v>
      </c>
      <c r="BD109" s="618">
        <f t="shared" ref="BD109" si="542">IFERROR((BD463/$BQ109)*100,0)</f>
        <v>87409028.16622971</v>
      </c>
      <c r="BE109" s="618">
        <f t="shared" ref="BE109" si="543">IFERROR(BE463,0)</f>
        <v>0</v>
      </c>
      <c r="BF109" s="618">
        <f t="shared" ref="BF109" si="544">IFERROR((BF463/$BQ109)*100,0)</f>
        <v>0</v>
      </c>
      <c r="BG109" s="618">
        <f t="shared" ref="BG109" si="545">IFERROR(BG463,0)</f>
        <v>114316829</v>
      </c>
      <c r="BH109" s="618">
        <f t="shared" ref="BH109" si="546">IFERROR((BH463/$BQ109)*100,0)</f>
        <v>230078272.91035411</v>
      </c>
      <c r="BI109" s="618">
        <f t="shared" ref="BI109" si="547">IFERROR(BI463,0)</f>
        <v>2672245</v>
      </c>
      <c r="BJ109" s="618">
        <f t="shared" ref="BJ109" si="548">IFERROR((BJ463/$BQ109)*100,0)</f>
        <v>1865571.0950163114</v>
      </c>
      <c r="BK109" s="618">
        <f t="shared" ref="BK109" si="549">IFERROR(BK463,0)</f>
        <v>3920997</v>
      </c>
      <c r="BL109" s="618">
        <f t="shared" ref="BL109" si="550">IFERROR((BL463/$BQ109)*100,0)</f>
        <v>10408331.17224174</v>
      </c>
      <c r="BM109" s="618">
        <f t="shared" ref="BM109" si="551">IFERROR(BM463,0)</f>
        <v>5590815</v>
      </c>
      <c r="BN109" s="618">
        <f t="shared" ref="BN109" si="552">IFERROR((BN463/$BQ109)*100,0)</f>
        <v>7453288.4359894404</v>
      </c>
      <c r="BO109" s="618">
        <f t="shared" ref="BO109" si="553">IFERROR(BO463,0)</f>
        <v>34069</v>
      </c>
      <c r="BP109" s="618">
        <f t="shared" ref="BP109" si="554">IFERROR((BP463/$BQ109)*100,0)</f>
        <v>32113.940825937469</v>
      </c>
      <c r="BQ109" s="620">
        <f t="shared" si="82"/>
        <v>54.446759103068061</v>
      </c>
      <c r="BT109" s="594">
        <v>2019</v>
      </c>
      <c r="BU109" s="588">
        <v>1012.01575</v>
      </c>
      <c r="BV109" s="590">
        <f>BV110/(1+((BU110/BU109)-1))</f>
        <v>54.446759103068061</v>
      </c>
    </row>
    <row r="110" spans="1:108" x14ac:dyDescent="0.25">
      <c r="B110" s="594" t="s">
        <v>295</v>
      </c>
      <c r="C110" s="618">
        <f t="shared" si="21"/>
        <v>1637436</v>
      </c>
      <c r="D110" s="618">
        <f t="shared" si="22"/>
        <v>3236668.9075536733</v>
      </c>
      <c r="E110" s="618" t="s">
        <v>2112</v>
      </c>
      <c r="F110" s="618" t="s">
        <v>2112</v>
      </c>
      <c r="G110" s="618">
        <f t="shared" ref="G110" si="555">IFERROR(G464,0)</f>
        <v>7070136</v>
      </c>
      <c r="H110" s="618">
        <f t="shared" ref="H110" si="556">IFERROR((H464/$BQ110)*100,0)</f>
        <v>26527126.841023438</v>
      </c>
      <c r="I110" s="618">
        <f t="shared" ref="I110" si="557">IFERROR(I464,0)</f>
        <v>155741</v>
      </c>
      <c r="J110" s="618">
        <f t="shared" ref="J110" si="558">IFERROR((J464/$BQ110)*100,0)</f>
        <v>2263758.0161943841</v>
      </c>
      <c r="K110" s="618">
        <f t="shared" ref="K110" si="559">IFERROR(K464,0)</f>
        <v>651126</v>
      </c>
      <c r="L110" s="618">
        <f t="shared" ref="L110" si="560">IFERROR((L464/$BQ110)*100,0)</f>
        <v>2228040.219806232</v>
      </c>
      <c r="M110" s="618">
        <f t="shared" ref="M110" si="561">IFERROR(M464,0)</f>
        <v>11091011</v>
      </c>
      <c r="N110" s="618">
        <f t="shared" ref="N110" si="562">IFERROR((N464/$BQ110)*100,0)</f>
        <v>16131187.263283335</v>
      </c>
      <c r="O110" s="618">
        <f t="shared" ref="O110" si="563">IFERROR(O464,0)</f>
        <v>898405</v>
      </c>
      <c r="P110" s="618">
        <f t="shared" ref="P110" si="564">IFERROR((P464/$BQ110)*100,0)</f>
        <v>848849.2756926266</v>
      </c>
      <c r="Q110" s="618">
        <f t="shared" ref="Q110" si="565">IFERROR(Q464,0)</f>
        <v>849397</v>
      </c>
      <c r="R110" s="618">
        <f t="shared" ref="R110" si="566">IFERROR((R464/$BQ110)*100,0)</f>
        <v>1406970.5278624336</v>
      </c>
      <c r="S110" s="618">
        <f t="shared" ref="S110" si="567">IFERROR(S464,0)</f>
        <v>3752999</v>
      </c>
      <c r="T110" s="618">
        <f t="shared" ref="T110" si="568">IFERROR((T464/$BQ110)*100,0)</f>
        <v>7574505.4816780146</v>
      </c>
      <c r="U110" s="618">
        <f t="shared" ref="U110" si="569">IFERROR(U464,0)</f>
        <v>756070576</v>
      </c>
      <c r="V110" s="618">
        <f t="shared" si="17"/>
        <v>83960063.389449373</v>
      </c>
      <c r="W110" s="618" t="s">
        <v>2112</v>
      </c>
      <c r="X110" s="618" t="s">
        <v>2112</v>
      </c>
      <c r="Y110" s="618">
        <f t="shared" ref="Y110" si="570">IFERROR(Y464,0)</f>
        <v>1499618</v>
      </c>
      <c r="Z110" s="618">
        <f t="shared" ref="Z110" si="571">IFERROR((Z464/$BQ110)*100,0)</f>
        <v>3545881.9828356723</v>
      </c>
      <c r="AA110" s="618">
        <f t="shared" ref="AA110" si="572">IFERROR(AA464,0)</f>
        <v>9263</v>
      </c>
      <c r="AB110" s="618">
        <f t="shared" ref="AB110" si="573">IFERROR((AB464/$BQ110)*100,0)</f>
        <v>9682.8442780848854</v>
      </c>
      <c r="AC110" s="618">
        <f t="shared" ref="AC110" si="574">IFERROR(AC464,0)</f>
        <v>387146</v>
      </c>
      <c r="AD110" s="618">
        <f t="shared" ref="AD110" si="575">IFERROR((AD464/$BQ110)*100,0)</f>
        <v>639221.66043937544</v>
      </c>
      <c r="AE110" s="618">
        <f t="shared" ref="AE110" si="576">IFERROR(AE464,0)</f>
        <v>3108</v>
      </c>
      <c r="AF110" s="618">
        <f t="shared" ref="AF110" si="577">IFERROR((AF464/$BQ110)*100,0)</f>
        <v>19466.927117083578</v>
      </c>
      <c r="AG110" s="618">
        <f t="shared" ref="AG110" si="578">IFERROR(AG464,0)</f>
        <v>16616</v>
      </c>
      <c r="AH110" s="618">
        <f t="shared" ref="AH110" si="579">IFERROR((AH464/$BQ110)*100,0)</f>
        <v>134798.45044193251</v>
      </c>
      <c r="AI110" s="618">
        <f t="shared" ref="AI110" si="580">IFERROR(AI464,0)</f>
        <v>3036254</v>
      </c>
      <c r="AJ110" s="618">
        <f t="shared" ref="AJ110" si="581">IFERROR((AJ464/$BQ110)*100,0)</f>
        <v>14950961.988446193</v>
      </c>
      <c r="AK110" s="618">
        <f t="shared" ref="AK110" si="582">IFERROR(AK464,0)</f>
        <v>702728</v>
      </c>
      <c r="AL110" s="618">
        <f t="shared" ref="AL110" si="583">IFERROR((AL464/$BQ110)*100,0)</f>
        <v>8392202.4040308222</v>
      </c>
      <c r="AM110" s="618">
        <f t="shared" ref="AM110" si="584">IFERROR(AM464,0)</f>
        <v>79590</v>
      </c>
      <c r="AN110" s="618">
        <f t="shared" ref="AN110" si="585">IFERROR((AN464/$BQ110)*100,0)</f>
        <v>131264.80861716019</v>
      </c>
      <c r="AO110" s="618">
        <f t="shared" ref="AO110" si="586">IFERROR(AO464,0)</f>
        <v>1185</v>
      </c>
      <c r="AP110" s="618">
        <f t="shared" ref="AP110" si="587">IFERROR((AP464/$BQ110)*100,0)</f>
        <v>4067.5712213725246</v>
      </c>
      <c r="AQ110" s="618">
        <f t="shared" ref="AQ110" si="588">IFERROR(AQ464,0)</f>
        <v>3748</v>
      </c>
      <c r="AR110" s="618">
        <f t="shared" ref="AR110" si="589">IFERROR((AR464/$BQ110)*100,0)</f>
        <v>9910.284332740559</v>
      </c>
      <c r="AS110" s="618">
        <f t="shared" ref="AS110" si="590">IFERROR(AS464,0)</f>
        <v>4328</v>
      </c>
      <c r="AT110" s="618">
        <f t="shared" ref="AT110" si="591">IFERROR((AT464/$BQ110)*100,0)</f>
        <v>14823.821611064071</v>
      </c>
      <c r="AU110" s="618">
        <f t="shared" ref="AU110" si="592">IFERROR(AU464,0)</f>
        <v>35800</v>
      </c>
      <c r="AV110" s="618">
        <f t="shared" ref="AV110" si="593">IFERROR((AV464/$BQ110)*100,0)</f>
        <v>131364.66034847245</v>
      </c>
      <c r="AW110" s="618">
        <f t="shared" ref="AW110" si="594">IFERROR(AW464,0)</f>
        <v>18197572</v>
      </c>
      <c r="AX110" s="618">
        <f t="shared" ref="AX110" si="595">IFERROR((AX464/$BQ110)*100,0)</f>
        <v>15111929.913469544</v>
      </c>
      <c r="AY110" s="618">
        <f t="shared" ref="AY110" si="596">IFERROR(AY464,0)</f>
        <v>2183918</v>
      </c>
      <c r="AZ110" s="618">
        <f t="shared" ref="AZ110" si="597">IFERROR((AZ464/$BQ110)*100,0)</f>
        <v>2453667.6881726691</v>
      </c>
      <c r="BA110" s="618">
        <f t="shared" ref="BA110" si="598">IFERROR(BA464,0)</f>
        <v>634404</v>
      </c>
      <c r="BB110" s="618">
        <f t="shared" ref="BB110" si="599">IFERROR((BB464/$BQ110)*100,0)</f>
        <v>888979.96387293912</v>
      </c>
      <c r="BC110" s="618">
        <f t="shared" ref="BC110" si="600">IFERROR(BC464,0)</f>
        <v>103991747</v>
      </c>
      <c r="BD110" s="618">
        <f t="shared" ref="BD110" si="601">IFERROR((BD464/$BQ110)*100,0)</f>
        <v>100440434.93079084</v>
      </c>
      <c r="BE110" s="618">
        <f t="shared" ref="BE110" si="602">IFERROR(BE464,0)</f>
        <v>0</v>
      </c>
      <c r="BF110" s="618">
        <f t="shared" ref="BF110" si="603">IFERROR((BF464/$BQ110)*100,0)</f>
        <v>0</v>
      </c>
      <c r="BG110" s="618">
        <f t="shared" ref="BG110" si="604">IFERROR(BG464,0)</f>
        <v>121820949</v>
      </c>
      <c r="BH110" s="618">
        <f t="shared" ref="BH110" si="605">IFERROR((BH464/$BQ110)*100,0)</f>
        <v>234558347.28479433</v>
      </c>
      <c r="BI110" s="618">
        <f t="shared" ref="BI110" si="606">IFERROR(BI464,0)</f>
        <v>2761837</v>
      </c>
      <c r="BJ110" s="618">
        <f t="shared" ref="BJ110" si="607">IFERROR((BJ464/$BQ110)*100,0)</f>
        <v>1963725.752874705</v>
      </c>
      <c r="BK110" s="618">
        <f t="shared" ref="BK110" si="608">IFERROR(BK464,0)</f>
        <v>3757078</v>
      </c>
      <c r="BL110" s="618">
        <f t="shared" ref="BL110" si="609">IFERROR((BL464/$BQ110)*100,0)</f>
        <v>8430402.6254057642</v>
      </c>
      <c r="BM110" s="618">
        <f t="shared" ref="BM110" si="610">IFERROR(BM464,0)</f>
        <v>6344079</v>
      </c>
      <c r="BN110" s="618">
        <f t="shared" ref="BN110" si="611">IFERROR((BN464/$BQ110)*100,0)</f>
        <v>9394074.4579594675</v>
      </c>
      <c r="BO110" s="618">
        <f t="shared" ref="BO110" si="612">IFERROR(BO464,0)</f>
        <v>38443</v>
      </c>
      <c r="BP110" s="618">
        <f t="shared" ref="BP110" si="613">IFERROR((BP464/$BQ110)*100,0)</f>
        <v>43998.555939060592</v>
      </c>
      <c r="BQ110" s="620">
        <f t="shared" si="82"/>
        <v>72.106911972160006</v>
      </c>
      <c r="BT110" s="594">
        <v>2020</v>
      </c>
      <c r="BU110" s="588">
        <v>1340.2695000000001</v>
      </c>
      <c r="BV110" s="590">
        <f>BV111/(1+((BU111/BU110)-1))</f>
        <v>72.106911972160006</v>
      </c>
    </row>
    <row r="111" spans="1:108" x14ac:dyDescent="0.25">
      <c r="B111" s="594" t="s">
        <v>2669</v>
      </c>
      <c r="C111" s="618">
        <f t="shared" si="21"/>
        <v>1545036</v>
      </c>
      <c r="D111" s="618">
        <f t="shared" si="22"/>
        <v>2610025</v>
      </c>
      <c r="E111" s="618" t="s">
        <v>2112</v>
      </c>
      <c r="F111" s="618" t="s">
        <v>2112</v>
      </c>
      <c r="G111" s="618">
        <f t="shared" ref="G111" si="614">IFERROR(G465,0)</f>
        <v>5712308</v>
      </c>
      <c r="H111" s="618">
        <f t="shared" ref="H111" si="615">IFERROR((H465/$BQ111)*100,0)</f>
        <v>26507340.999999996</v>
      </c>
      <c r="I111" s="618">
        <f t="shared" ref="I111" si="616">IFERROR(I465,0)</f>
        <v>167102</v>
      </c>
      <c r="J111" s="618">
        <f t="shared" ref="J111" si="617">IFERROR((J465/$BQ111)*100,0)</f>
        <v>1849020</v>
      </c>
      <c r="K111" s="618">
        <f t="shared" ref="K111" si="618">IFERROR(K465,0)</f>
        <v>794225</v>
      </c>
      <c r="L111" s="618">
        <f t="shared" ref="L111" si="619">IFERROR((L465/$BQ111)*100,0)</f>
        <v>2643649</v>
      </c>
      <c r="M111" s="618">
        <f t="shared" ref="M111" si="620">IFERROR(M465,0)</f>
        <v>11660603</v>
      </c>
      <c r="N111" s="618">
        <f t="shared" ref="N111" si="621">IFERROR((N465/$BQ111)*100,0)</f>
        <v>19146736</v>
      </c>
      <c r="O111" s="618">
        <f t="shared" ref="O111" si="622">IFERROR(O465,0)</f>
        <v>1087073</v>
      </c>
      <c r="P111" s="618">
        <f t="shared" ref="P111" si="623">IFERROR((P465/$BQ111)*100,0)</f>
        <v>1037929.9999999999</v>
      </c>
      <c r="Q111" s="618">
        <f t="shared" ref="Q111" si="624">IFERROR(Q465,0)</f>
        <v>824680</v>
      </c>
      <c r="R111" s="618">
        <f t="shared" ref="R111" si="625">IFERROR((R465/$BQ111)*100,0)</f>
        <v>1222363</v>
      </c>
      <c r="S111" s="618">
        <f t="shared" ref="S111" si="626">IFERROR(S465,0)</f>
        <v>3853464</v>
      </c>
      <c r="T111" s="618">
        <f t="shared" ref="T111" si="627">IFERROR((T465/$BQ111)*100,0)</f>
        <v>5483747</v>
      </c>
      <c r="U111" s="618">
        <f t="shared" ref="U111" si="628">IFERROR(U465,0)</f>
        <v>715659212</v>
      </c>
      <c r="V111" s="618">
        <f t="shared" si="17"/>
        <v>75284266</v>
      </c>
      <c r="W111" s="618" t="s">
        <v>2112</v>
      </c>
      <c r="X111" s="618" t="s">
        <v>2112</v>
      </c>
      <c r="Y111" s="618">
        <f t="shared" ref="Y111" si="629">IFERROR(Y465,0)</f>
        <v>1640628</v>
      </c>
      <c r="Z111" s="618">
        <f t="shared" ref="Z111" si="630">IFERROR((Z465/$BQ111)*100,0)</f>
        <v>2490452</v>
      </c>
      <c r="AA111" s="618">
        <f t="shared" ref="AA111" si="631">IFERROR(AA465,0)</f>
        <v>10567</v>
      </c>
      <c r="AB111" s="618">
        <f t="shared" ref="AB111" si="632">IFERROR((AB465/$BQ111)*100,0)</f>
        <v>10951</v>
      </c>
      <c r="AC111" s="618">
        <f t="shared" ref="AC111" si="633">IFERROR(AC465,0)</f>
        <v>452827</v>
      </c>
      <c r="AD111" s="618">
        <f t="shared" ref="AD111" si="634">IFERROR((AD465/$BQ111)*100,0)</f>
        <v>722322</v>
      </c>
      <c r="AE111" s="618">
        <f t="shared" ref="AE111" si="635">IFERROR(AE465,0)</f>
        <v>3062</v>
      </c>
      <c r="AF111" s="618">
        <f t="shared" ref="AF111" si="636">IFERROR((AF465/$BQ111)*100,0)</f>
        <v>14908.000000000002</v>
      </c>
      <c r="AG111" s="618">
        <f t="shared" ref="AG111" si="637">IFERROR(AG465,0)</f>
        <v>9554</v>
      </c>
      <c r="AH111" s="618">
        <f t="shared" ref="AH111" si="638">IFERROR((AH465/$BQ111)*100,0)</f>
        <v>61641.999999999993</v>
      </c>
      <c r="AI111" s="618">
        <f t="shared" ref="AI111" si="639">IFERROR(AI465,0)</f>
        <v>2899864</v>
      </c>
      <c r="AJ111" s="618">
        <f t="shared" ref="AJ111" si="640">IFERROR((AJ465/$BQ111)*100,0)</f>
        <v>12049373</v>
      </c>
      <c r="AK111" s="618">
        <f t="shared" ref="AK111" si="641">IFERROR(AK465,0)</f>
        <v>744161</v>
      </c>
      <c r="AL111" s="618">
        <f t="shared" ref="AL111" si="642">IFERROR((AL465/$BQ111)*100,0)</f>
        <v>6800830</v>
      </c>
      <c r="AM111" s="618">
        <f t="shared" ref="AM111" si="643">IFERROR(AM465,0)</f>
        <v>64854</v>
      </c>
      <c r="AN111" s="618">
        <f t="shared" ref="AN111" si="644">IFERROR((AN465/$BQ111)*100,0)</f>
        <v>139769</v>
      </c>
      <c r="AO111" s="618">
        <f t="shared" ref="AO111" si="645">IFERROR(AO465,0)</f>
        <v>26</v>
      </c>
      <c r="AP111" s="618">
        <f t="shared" ref="AP111" si="646">IFERROR((AP465/$BQ111)*100,0)</f>
        <v>73</v>
      </c>
      <c r="AQ111" s="618">
        <f t="shared" ref="AQ111" si="647">IFERROR(AQ465,0)</f>
        <v>5354</v>
      </c>
      <c r="AR111" s="618">
        <f t="shared" ref="AR111" si="648">IFERROR((AR465/$BQ111)*100,0)</f>
        <v>12862</v>
      </c>
      <c r="AS111" s="618">
        <f t="shared" ref="AS111" si="649">IFERROR(AS465,0)</f>
        <v>2928</v>
      </c>
      <c r="AT111" s="618">
        <f t="shared" ref="AT111" si="650">IFERROR((AT465/$BQ111)*100,0)</f>
        <v>7859</v>
      </c>
      <c r="AU111" s="618">
        <f t="shared" ref="AU111" si="651">IFERROR(AU465,0)</f>
        <v>35195</v>
      </c>
      <c r="AV111" s="618">
        <f t="shared" ref="AV111" si="652">IFERROR((AV465/$BQ111)*100,0)</f>
        <v>104709.99999999999</v>
      </c>
      <c r="AW111" s="618">
        <f t="shared" ref="AW111" si="653">IFERROR(AW465,0)</f>
        <v>18098115</v>
      </c>
      <c r="AX111" s="618">
        <f t="shared" ref="AX111" si="654">IFERROR((AX465/$BQ111)*100,0)</f>
        <v>12702124</v>
      </c>
      <c r="AY111" s="618">
        <f t="shared" ref="AY111" si="655">IFERROR(AY465,0)</f>
        <v>2141970</v>
      </c>
      <c r="AZ111" s="618">
        <f t="shared" ref="AZ111" si="656">IFERROR((AZ465/$BQ111)*100,0)</f>
        <v>1844638</v>
      </c>
      <c r="BA111" s="618">
        <f t="shared" ref="BA111" si="657">IFERROR(BA465,0)</f>
        <v>607047</v>
      </c>
      <c r="BB111" s="618">
        <f t="shared" ref="BB111" si="658">IFERROR((BB465/$BQ111)*100,0)</f>
        <v>628322</v>
      </c>
      <c r="BC111" s="618">
        <f t="shared" ref="BC111" si="659">IFERROR(BC465,0)</f>
        <v>88461943</v>
      </c>
      <c r="BD111" s="618">
        <f t="shared" ref="BD111" si="660">IFERROR((BD465/$BQ111)*100,0)</f>
        <v>116396867</v>
      </c>
      <c r="BE111" s="618">
        <f t="shared" ref="BE111" si="661">IFERROR(BE465,0)</f>
        <v>0</v>
      </c>
      <c r="BF111" s="618">
        <f t="shared" ref="BF111" si="662">IFERROR((BF465/$BQ111)*100,0)</f>
        <v>0</v>
      </c>
      <c r="BG111" s="618">
        <f t="shared" ref="BG111" si="663">IFERROR(BG465,0)</f>
        <v>134934935</v>
      </c>
      <c r="BH111" s="618">
        <f t="shared" ref="BH111" si="664">IFERROR((BH465/$BQ111)*100,0)</f>
        <v>341747600</v>
      </c>
      <c r="BI111" s="618">
        <f t="shared" ref="BI111" si="665">IFERROR(BI465,0)</f>
        <v>2506772</v>
      </c>
      <c r="BJ111" s="618">
        <f t="shared" ref="BJ111" si="666">IFERROR((BJ465/$BQ111)*100,0)</f>
        <v>2640770</v>
      </c>
      <c r="BK111" s="618">
        <f t="shared" ref="BK111" si="667">IFERROR(BK465,0)</f>
        <v>3679160</v>
      </c>
      <c r="BL111" s="618">
        <f t="shared" ref="BL111" si="668">IFERROR((BL465/$BQ111)*100,0)</f>
        <v>6478833</v>
      </c>
      <c r="BM111" s="618">
        <f t="shared" ref="BM111" si="669">IFERROR(BM465,0)</f>
        <v>7874525</v>
      </c>
      <c r="BN111" s="618">
        <f t="shared" ref="BN111" si="670">IFERROR((BN465/$BQ111)*100,0)</f>
        <v>10998648</v>
      </c>
      <c r="BO111" s="618">
        <f t="shared" ref="BO111" si="671">IFERROR(BO465,0)</f>
        <v>100545</v>
      </c>
      <c r="BP111" s="618">
        <f t="shared" ref="BP111" si="672">IFERROR((BP465/$BQ111)*100,0)</f>
        <v>112629</v>
      </c>
      <c r="BQ111" s="620">
        <f t="shared" si="82"/>
        <v>100</v>
      </c>
      <c r="BT111" s="594">
        <v>2021</v>
      </c>
      <c r="BU111" s="588">
        <v>1858.7254166666701</v>
      </c>
      <c r="BV111" s="590">
        <v>100</v>
      </c>
    </row>
    <row r="112" spans="1:108" x14ac:dyDescent="0.25">
      <c r="A112" s="593" t="s">
        <v>6</v>
      </c>
      <c r="B112" s="594" t="s">
        <v>285</v>
      </c>
      <c r="C112" s="618">
        <f t="shared" si="21"/>
        <v>594328</v>
      </c>
      <c r="D112" s="618">
        <f t="shared" si="22"/>
        <v>1609507.663454999</v>
      </c>
      <c r="E112" s="618" t="s">
        <v>2112</v>
      </c>
      <c r="F112" s="618" t="s">
        <v>2112</v>
      </c>
      <c r="G112" s="618">
        <f t="shared" ref="G112" si="673">IFERROR(G466,0)</f>
        <v>1065318</v>
      </c>
      <c r="H112" s="618">
        <f t="shared" ref="H112" si="674">IFERROR((H466/$BQ112)*100,0)</f>
        <v>3551640.9033902367</v>
      </c>
      <c r="I112" s="618">
        <f t="shared" ref="I112" si="675">IFERROR(I466,0)</f>
        <v>5567</v>
      </c>
      <c r="J112" s="618">
        <f t="shared" ref="J112" si="676">IFERROR((J466/$BQ112)*100,0)</f>
        <v>68405.602833611949</v>
      </c>
      <c r="K112" s="618">
        <f t="shared" ref="K112" si="677">IFERROR(K466,0)</f>
        <v>11365</v>
      </c>
      <c r="L112" s="618">
        <f t="shared" ref="L112" si="678">IFERROR((L466/$BQ112)*100,0)</f>
        <v>40903.641341130635</v>
      </c>
      <c r="M112" s="618">
        <f t="shared" ref="M112" si="679">IFERROR(M466,0)</f>
        <v>889923</v>
      </c>
      <c r="N112" s="618">
        <f t="shared" ref="N112" si="680">IFERROR((N466/$BQ112)*100,0)</f>
        <v>1737645.4072206793</v>
      </c>
      <c r="O112" s="618">
        <f t="shared" ref="O112" si="681">IFERROR(O466,0)</f>
        <v>0</v>
      </c>
      <c r="P112" s="618">
        <f t="shared" ref="P112" si="682">IFERROR((P466/$BQ112)*100,0)</f>
        <v>0</v>
      </c>
      <c r="Q112" s="618">
        <f t="shared" ref="Q112" si="683">IFERROR(Q466,0)</f>
        <v>179076</v>
      </c>
      <c r="R112" s="618">
        <f t="shared" ref="R112" si="684">IFERROR((R466/$BQ112)*100,0)</f>
        <v>332743.69755671889</v>
      </c>
      <c r="S112" s="618">
        <f t="shared" ref="S112" si="685">IFERROR(S466,0)</f>
        <v>303615</v>
      </c>
      <c r="T112" s="618">
        <f t="shared" ref="T112" si="686">IFERROR((T466/$BQ112)*100,0)</f>
        <v>755681.27422579075</v>
      </c>
      <c r="U112" s="618">
        <f t="shared" ref="U112" si="687">IFERROR(U466,0)</f>
        <v>68789726</v>
      </c>
      <c r="V112" s="618">
        <f t="shared" si="17"/>
        <v>13634283.872454055</v>
      </c>
      <c r="W112" s="618" t="s">
        <v>2112</v>
      </c>
      <c r="X112" s="618" t="s">
        <v>2112</v>
      </c>
      <c r="Y112" s="618">
        <f t="shared" ref="Y112" si="688">IFERROR(Y466,0)</f>
        <v>497099</v>
      </c>
      <c r="Z112" s="618">
        <f t="shared" ref="Z112" si="689">IFERROR((Z466/$BQ112)*100,0)</f>
        <v>1333148.2180341107</v>
      </c>
      <c r="AA112" s="618">
        <f t="shared" ref="AA112" si="690">IFERROR(AA466,0)</f>
        <v>0</v>
      </c>
      <c r="AB112" s="618">
        <f t="shared" ref="AB112" si="691">IFERROR((AB466/$BQ112)*100,0)</f>
        <v>0</v>
      </c>
      <c r="AC112" s="618">
        <f t="shared" ref="AC112" si="692">IFERROR(AC466,0)</f>
        <v>0</v>
      </c>
      <c r="AD112" s="618">
        <f t="shared" ref="AD112" si="693">IFERROR((AD466/$BQ112)*100,0)</f>
        <v>0</v>
      </c>
      <c r="AE112" s="618">
        <f t="shared" ref="AE112" si="694">IFERROR(AE466,0)</f>
        <v>0</v>
      </c>
      <c r="AF112" s="618">
        <f t="shared" ref="AF112" si="695">IFERROR((AF466/$BQ112)*100,0)</f>
        <v>0</v>
      </c>
      <c r="AG112" s="618">
        <f t="shared" ref="AG112" si="696">IFERROR(AG466,0)</f>
        <v>6667</v>
      </c>
      <c r="AH112" s="618">
        <f t="shared" ref="AH112" si="697">IFERROR((AH466/$BQ112)*100,0)</f>
        <v>52908.117599414596</v>
      </c>
      <c r="AI112" s="618">
        <f t="shared" ref="AI112" si="698">IFERROR(AI466,0)</f>
        <v>613233</v>
      </c>
      <c r="AJ112" s="618">
        <f t="shared" ref="AJ112" si="699">IFERROR((AJ466/$BQ112)*100,0)</f>
        <v>3854334.5990904015</v>
      </c>
      <c r="AK112" s="618">
        <f t="shared" ref="AK112" si="700">IFERROR(AK466,0)</f>
        <v>25875</v>
      </c>
      <c r="AL112" s="618">
        <f t="shared" ref="AL112" si="701">IFERROR((AL466/$BQ112)*100,0)</f>
        <v>270382.51895099186</v>
      </c>
      <c r="AM112" s="618">
        <f t="shared" ref="AM112" si="702">IFERROR(AM466,0)</f>
        <v>2164</v>
      </c>
      <c r="AN112" s="618">
        <f t="shared" ref="AN112" si="703">IFERROR((AN466/$BQ112)*100,0)</f>
        <v>5760.9336443325074</v>
      </c>
      <c r="AO112" s="618">
        <f t="shared" ref="AO112" si="704">IFERROR(AO466,0)</f>
        <v>0</v>
      </c>
      <c r="AP112" s="618">
        <f t="shared" ref="AP112" si="705">IFERROR((AP466/$BQ112)*100,0)</f>
        <v>0</v>
      </c>
      <c r="AQ112" s="618">
        <f t="shared" ref="AQ112" si="706">IFERROR(AQ466,0)</f>
        <v>0</v>
      </c>
      <c r="AR112" s="618">
        <f t="shared" ref="AR112" si="707">IFERROR((AR466/$BQ112)*100,0)</f>
        <v>0</v>
      </c>
      <c r="AS112" s="618">
        <f t="shared" ref="AS112" si="708">IFERROR(AS466,0)</f>
        <v>0</v>
      </c>
      <c r="AT112" s="618">
        <f t="shared" ref="AT112" si="709">IFERROR((AT466/$BQ112)*100,0)</f>
        <v>0</v>
      </c>
      <c r="AU112" s="618">
        <f t="shared" ref="AU112" si="710">IFERROR(AU466,0)</f>
        <v>83238</v>
      </c>
      <c r="AV112" s="618">
        <f t="shared" ref="AV112" si="711">IFERROR((AV466/$BQ112)*100,0)</f>
        <v>264992.82297559705</v>
      </c>
      <c r="AW112" s="618">
        <f t="shared" ref="AW112" si="712">IFERROR(AW466,0)</f>
        <v>8055084</v>
      </c>
      <c r="AX112" s="618">
        <f t="shared" ref="AX112" si="713">IFERROR((AX466/$BQ112)*100,0)</f>
        <v>5081896.0743028456</v>
      </c>
      <c r="AY112" s="618">
        <f t="shared" ref="AY112" si="714">IFERROR(AY466,0)</f>
        <v>701213</v>
      </c>
      <c r="AZ112" s="618">
        <f t="shared" ref="AZ112" si="715">IFERROR((AZ466/$BQ112)*100,0)</f>
        <v>827600.13536271255</v>
      </c>
      <c r="BA112" s="618">
        <f t="shared" ref="BA112" si="716">IFERROR(BA466,0)</f>
        <v>456686</v>
      </c>
      <c r="BB112" s="618">
        <f t="shared" ref="BB112" si="717">IFERROR((BB466/$BQ112)*100,0)</f>
        <v>1035904.9662915298</v>
      </c>
      <c r="BC112" s="618">
        <f t="shared" ref="BC112" si="718">IFERROR(BC466,0)</f>
        <v>4140132</v>
      </c>
      <c r="BD112" s="618">
        <f t="shared" ref="BD112" si="719">IFERROR((BD466/$BQ112)*100,0)</f>
        <v>5130281.842117019</v>
      </c>
      <c r="BE112" s="618">
        <f t="shared" ref="BE112" si="720">IFERROR(BE466,0)</f>
        <v>0</v>
      </c>
      <c r="BF112" s="618">
        <f t="shared" ref="BF112" si="721">IFERROR((BF466/$BQ112)*100,0)</f>
        <v>0</v>
      </c>
      <c r="BG112" s="618">
        <f t="shared" ref="BG112" si="722">IFERROR(BG466,0)</f>
        <v>5307202</v>
      </c>
      <c r="BH112" s="618">
        <f t="shared" ref="BH112" si="723">IFERROR((BH466/$BQ112)*100,0)</f>
        <v>10208286.670671819</v>
      </c>
      <c r="BI112" s="618">
        <f t="shared" ref="BI112" si="724">IFERROR(BI466,0)</f>
        <v>103570</v>
      </c>
      <c r="BJ112" s="618">
        <f t="shared" ref="BJ112" si="725">IFERROR((BJ466/$BQ112)*100,0)</f>
        <v>111999.02983059085</v>
      </c>
      <c r="BK112" s="618">
        <f t="shared" ref="BK112" si="726">IFERROR(BK466,0)</f>
        <v>604409</v>
      </c>
      <c r="BL112" s="618">
        <f t="shared" ref="BL112" si="727">IFERROR((BL466/$BQ112)*100,0)</f>
        <v>1692165.4178879173</v>
      </c>
      <c r="BM112" s="618">
        <f t="shared" ref="BM112" si="728">IFERROR(BM466,0)</f>
        <v>0</v>
      </c>
      <c r="BN112" s="618">
        <f t="shared" ref="BN112" si="729">IFERROR((BN466/$BQ112)*100,0)</f>
        <v>0</v>
      </c>
      <c r="BO112" s="618">
        <f t="shared" ref="BO112" si="730">IFERROR(BO466,0)</f>
        <v>0</v>
      </c>
      <c r="BP112" s="618">
        <f t="shared" ref="BP112" si="731">IFERROR((BP466/$BQ112)*100,0)</f>
        <v>0</v>
      </c>
      <c r="BQ112" s="620">
        <f>BQ100</f>
        <v>29.630613809956184</v>
      </c>
    </row>
    <row r="113" spans="1:69" x14ac:dyDescent="0.25">
      <c r="B113" s="594" t="s">
        <v>286</v>
      </c>
      <c r="C113" s="618">
        <f t="shared" si="21"/>
        <v>610826</v>
      </c>
      <c r="D113" s="618">
        <f t="shared" si="22"/>
        <v>1646585.9798890094</v>
      </c>
      <c r="E113" s="618" t="s">
        <v>2112</v>
      </c>
      <c r="F113" s="618" t="s">
        <v>2112</v>
      </c>
      <c r="G113" s="618">
        <f t="shared" ref="G113" si="732">IFERROR(G467,0)</f>
        <v>1707168</v>
      </c>
      <c r="H113" s="618">
        <f t="shared" ref="H113" si="733">IFERROR((H467/$BQ113)*100,0)</f>
        <v>6546220.1558714416</v>
      </c>
      <c r="I113" s="618">
        <f t="shared" ref="I113" si="734">IFERROR(I467,0)</f>
        <v>9487</v>
      </c>
      <c r="J113" s="618">
        <f t="shared" ref="J113" si="735">IFERROR((J467/$BQ113)*100,0)</f>
        <v>110850.93277032024</v>
      </c>
      <c r="K113" s="618">
        <f t="shared" ref="K113" si="736">IFERROR(K467,0)</f>
        <v>14919</v>
      </c>
      <c r="L113" s="618">
        <f t="shared" ref="L113" si="737">IFERROR((L467/$BQ113)*100,0)</f>
        <v>60713.438815282658</v>
      </c>
      <c r="M113" s="618">
        <f t="shared" ref="M113" si="738">IFERROR(M467,0)</f>
        <v>1165618</v>
      </c>
      <c r="N113" s="618">
        <f t="shared" ref="N113" si="739">IFERROR((N467/$BQ113)*100,0)</f>
        <v>2080584.0903582096</v>
      </c>
      <c r="O113" s="618">
        <f t="shared" ref="O113" si="740">IFERROR(O467,0)</f>
        <v>0</v>
      </c>
      <c r="P113" s="618">
        <f t="shared" ref="P113" si="741">IFERROR((P467/$BQ113)*100,0)</f>
        <v>0</v>
      </c>
      <c r="Q113" s="618">
        <f t="shared" ref="Q113" si="742">IFERROR(Q467,0)</f>
        <v>184633</v>
      </c>
      <c r="R113" s="618">
        <f t="shared" ref="R113" si="743">IFERROR((R467/$BQ113)*100,0)</f>
        <v>314616.43183113635</v>
      </c>
      <c r="S113" s="618">
        <f t="shared" ref="S113" si="744">IFERROR(S467,0)</f>
        <v>344039</v>
      </c>
      <c r="T113" s="618">
        <f t="shared" ref="T113" si="745">IFERROR((T467/$BQ113)*100,0)</f>
        <v>851691.99783407804</v>
      </c>
      <c r="U113" s="618">
        <f t="shared" ref="U113" si="746">IFERROR(U467,0)</f>
        <v>74781736</v>
      </c>
      <c r="V113" s="618">
        <f t="shared" si="17"/>
        <v>14106405.798221871</v>
      </c>
      <c r="W113" s="618" t="s">
        <v>2112</v>
      </c>
      <c r="X113" s="618" t="s">
        <v>2112</v>
      </c>
      <c r="Y113" s="618">
        <f t="shared" ref="Y113" si="747">IFERROR(Y467,0)</f>
        <v>334746</v>
      </c>
      <c r="Z113" s="618">
        <f t="shared" ref="Z113" si="748">IFERROR((Z467/$BQ113)*100,0)</f>
        <v>858300.88770606194</v>
      </c>
      <c r="AA113" s="618">
        <f t="shared" ref="AA113" si="749">IFERROR(AA467,0)</f>
        <v>0</v>
      </c>
      <c r="AB113" s="618">
        <f t="shared" ref="AB113" si="750">IFERROR((AB467/$BQ113)*100,0)</f>
        <v>0</v>
      </c>
      <c r="AC113" s="618">
        <f t="shared" ref="AC113" si="751">IFERROR(AC467,0)</f>
        <v>0</v>
      </c>
      <c r="AD113" s="618">
        <f t="shared" ref="AD113" si="752">IFERROR((AD467/$BQ113)*100,0)</f>
        <v>0</v>
      </c>
      <c r="AE113" s="618">
        <f t="shared" ref="AE113" si="753">IFERROR(AE467,0)</f>
        <v>0</v>
      </c>
      <c r="AF113" s="618">
        <f t="shared" ref="AF113" si="754">IFERROR((AF467/$BQ113)*100,0)</f>
        <v>0</v>
      </c>
      <c r="AG113" s="618">
        <f t="shared" ref="AG113" si="755">IFERROR(AG467,0)</f>
        <v>16060</v>
      </c>
      <c r="AH113" s="618">
        <f t="shared" ref="AH113" si="756">IFERROR((AH467/$BQ113)*100,0)</f>
        <v>113217.39724271031</v>
      </c>
      <c r="AI113" s="618">
        <f t="shared" ref="AI113" si="757">IFERROR(AI467,0)</f>
        <v>818484</v>
      </c>
      <c r="AJ113" s="618">
        <f t="shared" ref="AJ113" si="758">IFERROR((AJ467/$BQ113)*100,0)</f>
        <v>4028964.5673006782</v>
      </c>
      <c r="AK113" s="618">
        <f t="shared" ref="AK113" si="759">IFERROR(AK467,0)</f>
        <v>18299</v>
      </c>
      <c r="AL113" s="618">
        <f t="shared" ref="AL113" si="760">IFERROR((AL467/$BQ113)*100,0)</f>
        <v>160001.68275141576</v>
      </c>
      <c r="AM113" s="618">
        <f t="shared" ref="AM113" si="761">IFERROR(AM467,0)</f>
        <v>2082</v>
      </c>
      <c r="AN113" s="618">
        <f t="shared" ref="AN113" si="762">IFERROR((AN467/$BQ113)*100,0)</f>
        <v>4167.8459131912359</v>
      </c>
      <c r="AO113" s="618">
        <f t="shared" ref="AO113" si="763">IFERROR(AO467,0)</f>
        <v>0</v>
      </c>
      <c r="AP113" s="618">
        <f t="shared" ref="AP113" si="764">IFERROR((AP467/$BQ113)*100,0)</f>
        <v>0</v>
      </c>
      <c r="AQ113" s="618">
        <f t="shared" ref="AQ113" si="765">IFERROR(AQ467,0)</f>
        <v>0</v>
      </c>
      <c r="AR113" s="618">
        <f t="shared" ref="AR113" si="766">IFERROR((AR467/$BQ113)*100,0)</f>
        <v>0</v>
      </c>
      <c r="AS113" s="618">
        <f t="shared" ref="AS113" si="767">IFERROR(AS467,0)</f>
        <v>0</v>
      </c>
      <c r="AT113" s="618">
        <f t="shared" ref="AT113" si="768">IFERROR((AT467/$BQ113)*100,0)</f>
        <v>0</v>
      </c>
      <c r="AU113" s="618">
        <f t="shared" ref="AU113" si="769">IFERROR(AU467,0)</f>
        <v>110776</v>
      </c>
      <c r="AV113" s="618">
        <f t="shared" ref="AV113" si="770">IFERROR((AV467/$BQ113)*100,0)</f>
        <v>296467.80065924302</v>
      </c>
      <c r="AW113" s="618">
        <f t="shared" ref="AW113" si="771">IFERROR(AW467,0)</f>
        <v>7919997</v>
      </c>
      <c r="AX113" s="618">
        <f t="shared" ref="AX113" si="772">IFERROR((AX467/$BQ113)*100,0)</f>
        <v>4454116.4033058155</v>
      </c>
      <c r="AY113" s="618">
        <f t="shared" ref="AY113" si="773">IFERROR(AY467,0)</f>
        <v>678871</v>
      </c>
      <c r="AZ113" s="618">
        <f t="shared" ref="AZ113" si="774">IFERROR((AZ467/$BQ113)*100,0)</f>
        <v>730508.93775521347</v>
      </c>
      <c r="BA113" s="618">
        <f t="shared" ref="BA113" si="775">IFERROR(BA467,0)</f>
        <v>468436</v>
      </c>
      <c r="BB113" s="618">
        <f t="shared" ref="BB113" si="776">IFERROR((BB467/$BQ113)*100,0)</f>
        <v>951553.9301271541</v>
      </c>
      <c r="BC113" s="618">
        <f t="shared" ref="BC113" si="777">IFERROR(BC467,0)</f>
        <v>5038990</v>
      </c>
      <c r="BD113" s="618">
        <f t="shared" ref="BD113" si="778">IFERROR((BD467/$BQ113)*100,0)</f>
        <v>6764373.7589243902</v>
      </c>
      <c r="BE113" s="618">
        <f t="shared" ref="BE113" si="779">IFERROR(BE467,0)</f>
        <v>0</v>
      </c>
      <c r="BF113" s="618">
        <f t="shared" ref="BF113" si="780">IFERROR((BF467/$BQ113)*100,0)</f>
        <v>0</v>
      </c>
      <c r="BG113" s="618">
        <f t="shared" ref="BG113" si="781">IFERROR(BG467,0)</f>
        <v>6228019</v>
      </c>
      <c r="BH113" s="618">
        <f t="shared" ref="BH113" si="782">IFERROR((BH467/$BQ113)*100,0)</f>
        <v>12111332.825907808</v>
      </c>
      <c r="BI113" s="618">
        <f t="shared" ref="BI113" si="783">IFERROR(BI467,0)</f>
        <v>206202</v>
      </c>
      <c r="BJ113" s="618">
        <f t="shared" ref="BJ113" si="784">IFERROR((BJ467/$BQ113)*100,0)</f>
        <v>219728.37759275638</v>
      </c>
      <c r="BK113" s="618">
        <f t="shared" ref="BK113" si="785">IFERROR(BK467,0)</f>
        <v>622215</v>
      </c>
      <c r="BL113" s="618">
        <f t="shared" ref="BL113" si="786">IFERROR((BL467/$BQ113)*100,0)</f>
        <v>1538213.3808206834</v>
      </c>
      <c r="BM113" s="618">
        <f t="shared" ref="BM113" si="787">IFERROR(BM467,0)</f>
        <v>0</v>
      </c>
      <c r="BN113" s="618">
        <f t="shared" ref="BN113" si="788">IFERROR((BN467/$BQ113)*100,0)</f>
        <v>0</v>
      </c>
      <c r="BO113" s="618">
        <f t="shared" ref="BO113" si="789">IFERROR(BO467,0)</f>
        <v>0</v>
      </c>
      <c r="BP113" s="618">
        <f t="shared" ref="BP113" si="790">IFERROR((BP467/$BQ113)*100,0)</f>
        <v>0</v>
      </c>
      <c r="BQ113" s="620">
        <f t="shared" ref="BQ113:BQ176" si="791">BQ101</f>
        <v>34.862133348098446</v>
      </c>
    </row>
    <row r="114" spans="1:69" x14ac:dyDescent="0.25">
      <c r="B114" s="594" t="s">
        <v>287</v>
      </c>
      <c r="C114" s="618">
        <f t="shared" si="21"/>
        <v>614235</v>
      </c>
      <c r="D114" s="618">
        <f t="shared" si="22"/>
        <v>1584269.1254881469</v>
      </c>
      <c r="E114" s="618" t="s">
        <v>2112</v>
      </c>
      <c r="F114" s="618" t="s">
        <v>2112</v>
      </c>
      <c r="G114" s="618">
        <f t="shared" ref="G114" si="792">IFERROR(G468,0)</f>
        <v>1407141</v>
      </c>
      <c r="H114" s="618">
        <f t="shared" ref="H114" si="793">IFERROR((H468/$BQ114)*100,0)</f>
        <v>7741404.5993312728</v>
      </c>
      <c r="I114" s="618">
        <f t="shared" ref="I114" si="794">IFERROR(I468,0)</f>
        <v>7967</v>
      </c>
      <c r="J114" s="618">
        <f t="shared" ref="J114" si="795">IFERROR((J468/$BQ114)*100,0)</f>
        <v>123445.57973967947</v>
      </c>
      <c r="K114" s="618">
        <f t="shared" ref="K114" si="796">IFERROR(K468,0)</f>
        <v>8763</v>
      </c>
      <c r="L114" s="618">
        <f t="shared" ref="L114" si="797">IFERROR((L468/$BQ114)*100,0)</f>
        <v>25973.719800731091</v>
      </c>
      <c r="M114" s="618">
        <f t="shared" ref="M114" si="798">IFERROR(M468,0)</f>
        <v>707390</v>
      </c>
      <c r="N114" s="618">
        <f t="shared" ref="N114" si="799">IFERROR((N468/$BQ114)*100,0)</f>
        <v>1210474.4392353967</v>
      </c>
      <c r="O114" s="618">
        <f t="shared" ref="O114" si="800">IFERROR(O468,0)</f>
        <v>0</v>
      </c>
      <c r="P114" s="618">
        <f t="shared" ref="P114" si="801">IFERROR((P468/$BQ114)*100,0)</f>
        <v>0</v>
      </c>
      <c r="Q114" s="618">
        <f t="shared" ref="Q114" si="802">IFERROR(Q468,0)</f>
        <v>139992</v>
      </c>
      <c r="R114" s="618">
        <f t="shared" ref="R114" si="803">IFERROR((R468/$BQ114)*100,0)</f>
        <v>295518.86561633006</v>
      </c>
      <c r="S114" s="618">
        <f t="shared" ref="S114" si="804">IFERROR(S468,0)</f>
        <v>159881</v>
      </c>
      <c r="T114" s="618">
        <f t="shared" ref="T114" si="805">IFERROR((T468/$BQ114)*100,0)</f>
        <v>306463.81561669835</v>
      </c>
      <c r="U114" s="618">
        <f t="shared" ref="U114" si="806">IFERROR(U468,0)</f>
        <v>68020981</v>
      </c>
      <c r="V114" s="618">
        <f t="shared" si="17"/>
        <v>11228887.612005219</v>
      </c>
      <c r="W114" s="618" t="s">
        <v>2112</v>
      </c>
      <c r="X114" s="618" t="s">
        <v>2112</v>
      </c>
      <c r="Y114" s="618">
        <f t="shared" ref="Y114" si="807">IFERROR(Y468,0)</f>
        <v>325031</v>
      </c>
      <c r="Z114" s="618">
        <f t="shared" ref="Z114" si="808">IFERROR((Z468/$BQ114)*100,0)</f>
        <v>867485.73209971853</v>
      </c>
      <c r="AA114" s="618">
        <f t="shared" ref="AA114" si="809">IFERROR(AA468,0)</f>
        <v>0</v>
      </c>
      <c r="AB114" s="618">
        <f t="shared" ref="AB114" si="810">IFERROR((AB468/$BQ114)*100,0)</f>
        <v>0</v>
      </c>
      <c r="AC114" s="618">
        <f t="shared" ref="AC114" si="811">IFERROR(AC468,0)</f>
        <v>0</v>
      </c>
      <c r="AD114" s="618">
        <f t="shared" ref="AD114" si="812">IFERROR((AD468/$BQ114)*100,0)</f>
        <v>0</v>
      </c>
      <c r="AE114" s="618">
        <f t="shared" ref="AE114" si="813">IFERROR(AE468,0)</f>
        <v>0</v>
      </c>
      <c r="AF114" s="618">
        <f t="shared" ref="AF114" si="814">IFERROR((AF468/$BQ114)*100,0)</f>
        <v>0</v>
      </c>
      <c r="AG114" s="618">
        <f t="shared" ref="AG114" si="815">IFERROR(AG468,0)</f>
        <v>4455</v>
      </c>
      <c r="AH114" s="618">
        <f t="shared" ref="AH114" si="816">IFERROR((AH468/$BQ114)*100,0)</f>
        <v>48111.361104787931</v>
      </c>
      <c r="AI114" s="618">
        <f t="shared" ref="AI114" si="817">IFERROR(AI468,0)</f>
        <v>253362</v>
      </c>
      <c r="AJ114" s="618">
        <f t="shared" ref="AJ114" si="818">IFERROR((AJ468/$BQ114)*100,0)</f>
        <v>1768385.2465093532</v>
      </c>
      <c r="AK114" s="618">
        <f t="shared" ref="AK114" si="819">IFERROR(AK468,0)</f>
        <v>19195</v>
      </c>
      <c r="AL114" s="618">
        <f t="shared" ref="AL114" si="820">IFERROR((AL468/$BQ114)*100,0)</f>
        <v>138062.31663557279</v>
      </c>
      <c r="AM114" s="618">
        <f t="shared" ref="AM114" si="821">IFERROR(AM468,0)</f>
        <v>203</v>
      </c>
      <c r="AN114" s="618">
        <f t="shared" ref="AN114" si="822">IFERROR((AN468/$BQ114)*100,0)</f>
        <v>678.02883013956659</v>
      </c>
      <c r="AO114" s="618">
        <f t="shared" ref="AO114" si="823">IFERROR(AO468,0)</f>
        <v>0</v>
      </c>
      <c r="AP114" s="618">
        <f t="shared" ref="AP114" si="824">IFERROR((AP468/$BQ114)*100,0)</f>
        <v>0</v>
      </c>
      <c r="AQ114" s="618">
        <f t="shared" ref="AQ114" si="825">IFERROR(AQ468,0)</f>
        <v>0</v>
      </c>
      <c r="AR114" s="618">
        <f t="shared" ref="AR114" si="826">IFERROR((AR468/$BQ114)*100,0)</f>
        <v>0</v>
      </c>
      <c r="AS114" s="618">
        <f t="shared" ref="AS114" si="827">IFERROR(AS468,0)</f>
        <v>0</v>
      </c>
      <c r="AT114" s="618">
        <f t="shared" ref="AT114" si="828">IFERROR((AT468/$BQ114)*100,0)</f>
        <v>0</v>
      </c>
      <c r="AU114" s="618">
        <f t="shared" ref="AU114" si="829">IFERROR(AU468,0)</f>
        <v>23072</v>
      </c>
      <c r="AV114" s="618">
        <f t="shared" ref="AV114" si="830">IFERROR((AV468/$BQ114)*100,0)</f>
        <v>55955.633108864153</v>
      </c>
      <c r="AW114" s="618">
        <f t="shared" ref="AW114" si="831">IFERROR(AW468,0)</f>
        <v>6019471</v>
      </c>
      <c r="AX114" s="618">
        <f t="shared" ref="AX114" si="832">IFERROR((AX468/$BQ114)*100,0)</f>
        <v>5073676.6969184121</v>
      </c>
      <c r="AY114" s="618">
        <f t="shared" ref="AY114" si="833">IFERROR(AY468,0)</f>
        <v>642489</v>
      </c>
      <c r="AZ114" s="618">
        <f t="shared" ref="AZ114" si="834">IFERROR((AZ468/$BQ114)*100,0)</f>
        <v>846146.07857267198</v>
      </c>
      <c r="BA114" s="618">
        <f t="shared" ref="BA114" si="835">IFERROR(BA468,0)</f>
        <v>547262</v>
      </c>
      <c r="BB114" s="618">
        <f t="shared" ref="BB114" si="836">IFERROR((BB468/$BQ114)*100,0)</f>
        <v>1148432.1934744336</v>
      </c>
      <c r="BC114" s="618">
        <f t="shared" ref="BC114" si="837">IFERROR(BC468,0)</f>
        <v>3881633</v>
      </c>
      <c r="BD114" s="618">
        <f t="shared" ref="BD114" si="838">IFERROR((BD468/$BQ114)*100,0)</f>
        <v>4887289.1793162376</v>
      </c>
      <c r="BE114" s="618">
        <f t="shared" ref="BE114" si="839">IFERROR(BE468,0)</f>
        <v>0</v>
      </c>
      <c r="BF114" s="618">
        <f t="shared" ref="BF114" si="840">IFERROR((BF468/$BQ114)*100,0)</f>
        <v>0</v>
      </c>
      <c r="BG114" s="618">
        <f t="shared" ref="BG114" si="841">IFERROR(BG468,0)</f>
        <v>6099400</v>
      </c>
      <c r="BH114" s="618">
        <f t="shared" ref="BH114" si="842">IFERROR((BH468/$BQ114)*100,0)</f>
        <v>12623843.264708819</v>
      </c>
      <c r="BI114" s="618">
        <f t="shared" ref="BI114" si="843">IFERROR(BI468,0)</f>
        <v>40164</v>
      </c>
      <c r="BJ114" s="618">
        <f t="shared" ref="BJ114" si="844">IFERROR((BJ468/$BQ114)*100,0)</f>
        <v>36579.655386029612</v>
      </c>
      <c r="BK114" s="618">
        <f t="shared" ref="BK114" si="845">IFERROR(BK468,0)</f>
        <v>421258</v>
      </c>
      <c r="BL114" s="618">
        <f t="shared" ref="BL114" si="846">IFERROR((BL468/$BQ114)*100,0)</f>
        <v>1087425.2455810297</v>
      </c>
      <c r="BM114" s="618">
        <f t="shared" ref="BM114" si="847">IFERROR(BM468,0)</f>
        <v>0</v>
      </c>
      <c r="BN114" s="618">
        <f t="shared" ref="BN114" si="848">IFERROR((BN468/$BQ114)*100,0)</f>
        <v>0</v>
      </c>
      <c r="BO114" s="618">
        <f t="shared" ref="BO114" si="849">IFERROR(BO468,0)</f>
        <v>0</v>
      </c>
      <c r="BP114" s="618">
        <f t="shared" ref="BP114" si="850">IFERROR((BP468/$BQ114)*100,0)</f>
        <v>0</v>
      </c>
      <c r="BQ114" s="620">
        <f t="shared" si="791"/>
        <v>38.346452015393091</v>
      </c>
    </row>
    <row r="115" spans="1:69" x14ac:dyDescent="0.25">
      <c r="B115" s="594" t="s">
        <v>288</v>
      </c>
      <c r="C115" s="618">
        <f t="shared" si="21"/>
        <v>583100</v>
      </c>
      <c r="D115" s="618">
        <f t="shared" si="22"/>
        <v>1675856.3200649566</v>
      </c>
      <c r="E115" s="618" t="s">
        <v>2112</v>
      </c>
      <c r="F115" s="618" t="s">
        <v>2112</v>
      </c>
      <c r="G115" s="618">
        <f t="shared" ref="G115" si="851">IFERROR(G469,0)</f>
        <v>1040115</v>
      </c>
      <c r="H115" s="618">
        <f t="shared" ref="H115" si="852">IFERROR((H469/$BQ115)*100,0)</f>
        <v>6420343.3243604219</v>
      </c>
      <c r="I115" s="618">
        <f t="shared" ref="I115" si="853">IFERROR(I469,0)</f>
        <v>6744</v>
      </c>
      <c r="J115" s="618">
        <f t="shared" ref="J115" si="854">IFERROR((J469/$BQ115)*100,0)</f>
        <v>79726.299726603451</v>
      </c>
      <c r="K115" s="618">
        <f t="shared" ref="K115" si="855">IFERROR(K469,0)</f>
        <v>9500</v>
      </c>
      <c r="L115" s="618">
        <f t="shared" ref="L115" si="856">IFERROR((L469/$BQ115)*100,0)</f>
        <v>29255.441217248295</v>
      </c>
      <c r="M115" s="618">
        <f t="shared" ref="M115" si="857">IFERROR(M469,0)</f>
        <v>695695</v>
      </c>
      <c r="N115" s="618">
        <f t="shared" ref="N115" si="858">IFERROR((N469/$BQ115)*100,0)</f>
        <v>1245305.951317745</v>
      </c>
      <c r="O115" s="618">
        <f t="shared" ref="O115" si="859">IFERROR(O469,0)</f>
        <v>0</v>
      </c>
      <c r="P115" s="618">
        <f t="shared" ref="P115" si="860">IFERROR((P469/$BQ115)*100,0)</f>
        <v>0</v>
      </c>
      <c r="Q115" s="618">
        <f t="shared" ref="Q115" si="861">IFERROR(Q469,0)</f>
        <v>142053</v>
      </c>
      <c r="R115" s="618">
        <f t="shared" ref="R115" si="862">IFERROR((R469/$BQ115)*100,0)</f>
        <v>269545.9675837392</v>
      </c>
      <c r="S115" s="618">
        <f t="shared" ref="S115" si="863">IFERROR(S469,0)</f>
        <v>245179</v>
      </c>
      <c r="T115" s="618">
        <f t="shared" ref="T115" si="864">IFERROR((T469/$BQ115)*100,0)</f>
        <v>446050.97781786008</v>
      </c>
      <c r="U115" s="618">
        <f t="shared" ref="U115" si="865">IFERROR(U469,0)</f>
        <v>68125806</v>
      </c>
      <c r="V115" s="618">
        <f t="shared" si="17"/>
        <v>10995460.124682587</v>
      </c>
      <c r="W115" s="618" t="s">
        <v>2112</v>
      </c>
      <c r="X115" s="618" t="s">
        <v>2112</v>
      </c>
      <c r="Y115" s="618">
        <f t="shared" ref="Y115" si="866">IFERROR(Y469,0)</f>
        <v>219530</v>
      </c>
      <c r="Z115" s="618">
        <f t="shared" ref="Z115" si="867">IFERROR((Z469/$BQ115)*100,0)</f>
        <v>677592.72467038641</v>
      </c>
      <c r="AA115" s="618">
        <f t="shared" ref="AA115" si="868">IFERROR(AA469,0)</f>
        <v>0</v>
      </c>
      <c r="AB115" s="618">
        <f t="shared" ref="AB115" si="869">IFERROR((AB469/$BQ115)*100,0)</f>
        <v>0</v>
      </c>
      <c r="AC115" s="618">
        <f t="shared" ref="AC115" si="870">IFERROR(AC469,0)</f>
        <v>0</v>
      </c>
      <c r="AD115" s="618">
        <f t="shared" ref="AD115" si="871">IFERROR((AD469/$BQ115)*100,0)</f>
        <v>0</v>
      </c>
      <c r="AE115" s="618">
        <f t="shared" ref="AE115" si="872">IFERROR(AE469,0)</f>
        <v>0</v>
      </c>
      <c r="AF115" s="618">
        <f t="shared" ref="AF115" si="873">IFERROR((AF469/$BQ115)*100,0)</f>
        <v>0</v>
      </c>
      <c r="AG115" s="618">
        <f t="shared" ref="AG115" si="874">IFERROR(AG469,0)</f>
        <v>7693</v>
      </c>
      <c r="AH115" s="618">
        <f t="shared" ref="AH115" si="875">IFERROR((AH469/$BQ115)*100,0)</f>
        <v>120142.77632153028</v>
      </c>
      <c r="AI115" s="618">
        <f t="shared" ref="AI115" si="876">IFERROR(AI469,0)</f>
        <v>469862</v>
      </c>
      <c r="AJ115" s="618">
        <f t="shared" ref="AJ115" si="877">IFERROR((AJ469/$BQ115)*100,0)</f>
        <v>2498378.3717719628</v>
      </c>
      <c r="AK115" s="618">
        <f t="shared" ref="AK115" si="878">IFERROR(AK469,0)</f>
        <v>14716</v>
      </c>
      <c r="AL115" s="618">
        <f t="shared" ref="AL115" si="879">IFERROR((AL469/$BQ115)*100,0)</f>
        <v>88437.776314840521</v>
      </c>
      <c r="AM115" s="618">
        <f t="shared" ref="AM115" si="880">IFERROR(AM469,0)</f>
        <v>101</v>
      </c>
      <c r="AN115" s="618">
        <f t="shared" ref="AN115" si="881">IFERROR((AN469/$BQ115)*100,0)</f>
        <v>236.25186294105643</v>
      </c>
      <c r="AO115" s="618">
        <f t="shared" ref="AO115" si="882">IFERROR(AO469,0)</f>
        <v>0</v>
      </c>
      <c r="AP115" s="618">
        <f t="shared" ref="AP115" si="883">IFERROR((AP469/$BQ115)*100,0)</f>
        <v>0</v>
      </c>
      <c r="AQ115" s="618">
        <f t="shared" ref="AQ115" si="884">IFERROR(AQ469,0)</f>
        <v>0</v>
      </c>
      <c r="AR115" s="618">
        <f t="shared" ref="AR115" si="885">IFERROR((AR469/$BQ115)*100,0)</f>
        <v>0</v>
      </c>
      <c r="AS115" s="618">
        <f t="shared" ref="AS115" si="886">IFERROR(AS469,0)</f>
        <v>0</v>
      </c>
      <c r="AT115" s="618">
        <f t="shared" ref="AT115" si="887">IFERROR((AT469/$BQ115)*100,0)</f>
        <v>0</v>
      </c>
      <c r="AU115" s="618">
        <f t="shared" ref="AU115" si="888">IFERROR(AU469,0)</f>
        <v>10914</v>
      </c>
      <c r="AV115" s="618">
        <f t="shared" ref="AV115" si="889">IFERROR((AV469/$BQ115)*100,0)</f>
        <v>39653.01004836995</v>
      </c>
      <c r="AW115" s="618">
        <f t="shared" ref="AW115" si="890">IFERROR(AW469,0)</f>
        <v>4803212</v>
      </c>
      <c r="AX115" s="618">
        <f t="shared" ref="AX115" si="891">IFERROR((AX469/$BQ115)*100,0)</f>
        <v>4904516.555666592</v>
      </c>
      <c r="AY115" s="618">
        <f t="shared" ref="AY115" si="892">IFERROR(AY469,0)</f>
        <v>603015</v>
      </c>
      <c r="AZ115" s="618">
        <f t="shared" ref="AZ115" si="893">IFERROR((AZ469/$BQ115)*100,0)</f>
        <v>758910.61589469796</v>
      </c>
      <c r="BA115" s="618">
        <f t="shared" ref="BA115" si="894">IFERROR(BA469,0)</f>
        <v>537437</v>
      </c>
      <c r="BB115" s="618">
        <f t="shared" ref="BB115" si="895">IFERROR((BB469/$BQ115)*100,0)</f>
        <v>1159655.9469856089</v>
      </c>
      <c r="BC115" s="618">
        <f t="shared" ref="BC115" si="896">IFERROR(BC469,0)</f>
        <v>4802322</v>
      </c>
      <c r="BD115" s="618">
        <f t="shared" ref="BD115" si="897">IFERROR((BD469/$BQ115)*100,0)</f>
        <v>5471729.9231092008</v>
      </c>
      <c r="BE115" s="618">
        <f t="shared" ref="BE115" si="898">IFERROR(BE469,0)</f>
        <v>0</v>
      </c>
      <c r="BF115" s="618">
        <f t="shared" ref="BF115" si="899">IFERROR((BF469/$BQ115)*100,0)</f>
        <v>0</v>
      </c>
      <c r="BG115" s="618">
        <f t="shared" ref="BG115" si="900">IFERROR(BG469,0)</f>
        <v>5268170</v>
      </c>
      <c r="BH115" s="618">
        <f t="shared" ref="BH115" si="901">IFERROR((BH469/$BQ115)*100,0)</f>
        <v>10936944.26852466</v>
      </c>
      <c r="BI115" s="618">
        <f t="shared" ref="BI115" si="902">IFERROR(BI469,0)</f>
        <v>52207</v>
      </c>
      <c r="BJ115" s="618">
        <f t="shared" ref="BJ115" si="903">IFERROR((BJ469/$BQ115)*100,0)</f>
        <v>48533.593233238498</v>
      </c>
      <c r="BK115" s="618">
        <f t="shared" ref="BK115" si="904">IFERROR(BK469,0)</f>
        <v>454473</v>
      </c>
      <c r="BL115" s="618">
        <f t="shared" ref="BL115" si="905">IFERROR((BL469/$BQ115)*100,0)</f>
        <v>1417165.50386793</v>
      </c>
      <c r="BM115" s="618">
        <f t="shared" ref="BM115" si="906">IFERROR(BM469,0)</f>
        <v>0</v>
      </c>
      <c r="BN115" s="618">
        <f t="shared" ref="BN115" si="907">IFERROR((BN469/$BQ115)*100,0)</f>
        <v>0</v>
      </c>
      <c r="BO115" s="618">
        <f t="shared" ref="BO115" si="908">IFERROR(BO469,0)</f>
        <v>0</v>
      </c>
      <c r="BP115" s="618">
        <f t="shared" ref="BP115" si="909">IFERROR((BP469/$BQ115)*100,0)</f>
        <v>0</v>
      </c>
      <c r="BQ115" s="620">
        <f t="shared" si="791"/>
        <v>40.211323126667573</v>
      </c>
    </row>
    <row r="116" spans="1:69" x14ac:dyDescent="0.25">
      <c r="B116" s="594" t="s">
        <v>289</v>
      </c>
      <c r="C116" s="618">
        <f t="shared" si="21"/>
        <v>697292</v>
      </c>
      <c r="D116" s="618">
        <f t="shared" si="22"/>
        <v>1605842.0367563057</v>
      </c>
      <c r="E116" s="618" t="s">
        <v>2112</v>
      </c>
      <c r="F116" s="618" t="s">
        <v>2112</v>
      </c>
      <c r="G116" s="618">
        <f t="shared" ref="G116" si="910">IFERROR(G470,0)</f>
        <v>1288308</v>
      </c>
      <c r="H116" s="618">
        <f t="shared" ref="H116" si="911">IFERROR((H470/$BQ116)*100,0)</f>
        <v>7948389.0516947778</v>
      </c>
      <c r="I116" s="618">
        <f t="shared" ref="I116" si="912">IFERROR(I470,0)</f>
        <v>6944</v>
      </c>
      <c r="J116" s="618">
        <f t="shared" ref="J116" si="913">IFERROR((J470/$BQ116)*100,0)</f>
        <v>96156.768477183679</v>
      </c>
      <c r="K116" s="618">
        <f t="shared" ref="K116" si="914">IFERROR(K470,0)</f>
        <v>9617</v>
      </c>
      <c r="L116" s="618">
        <f t="shared" ref="L116" si="915">IFERROR((L470/$BQ116)*100,0)</f>
        <v>32958.77653420392</v>
      </c>
      <c r="M116" s="618">
        <f t="shared" ref="M116" si="916">IFERROR(M470,0)</f>
        <v>847918</v>
      </c>
      <c r="N116" s="618">
        <f t="shared" ref="N116" si="917">IFERROR((N470/$BQ116)*100,0)</f>
        <v>1455452.4668069931</v>
      </c>
      <c r="O116" s="618">
        <f t="shared" ref="O116" si="918">IFERROR(O470,0)</f>
        <v>0</v>
      </c>
      <c r="P116" s="618">
        <f t="shared" ref="P116" si="919">IFERROR((P470/$BQ116)*100,0)</f>
        <v>0</v>
      </c>
      <c r="Q116" s="618">
        <f t="shared" ref="Q116" si="920">IFERROR(Q470,0)</f>
        <v>150257</v>
      </c>
      <c r="R116" s="618">
        <f t="shared" ref="R116" si="921">IFERROR((R470/$BQ116)*100,0)</f>
        <v>314775.39843558136</v>
      </c>
      <c r="S116" s="618">
        <f t="shared" ref="S116" si="922">IFERROR(S470,0)</f>
        <v>283703</v>
      </c>
      <c r="T116" s="618">
        <f t="shared" ref="T116" si="923">IFERROR((T470/$BQ116)*100,0)</f>
        <v>868567.33542963816</v>
      </c>
      <c r="U116" s="618">
        <f t="shared" ref="U116" si="924">IFERROR(U470,0)</f>
        <v>67450769</v>
      </c>
      <c r="V116" s="618">
        <f t="shared" si="17"/>
        <v>13040290.795790203</v>
      </c>
      <c r="W116" s="618" t="s">
        <v>2112</v>
      </c>
      <c r="X116" s="618" t="s">
        <v>2112</v>
      </c>
      <c r="Y116" s="618">
        <f t="shared" ref="Y116" si="925">IFERROR(Y470,0)</f>
        <v>381382</v>
      </c>
      <c r="Z116" s="618">
        <f t="shared" ref="Z116" si="926">IFERROR((Z470/$BQ116)*100,0)</f>
        <v>832478.54326652118</v>
      </c>
      <c r="AA116" s="618">
        <f t="shared" ref="AA116" si="927">IFERROR(AA470,0)</f>
        <v>0</v>
      </c>
      <c r="AB116" s="618">
        <f t="shared" ref="AB116" si="928">IFERROR((AB470/$BQ116)*100,0)</f>
        <v>0</v>
      </c>
      <c r="AC116" s="618">
        <f t="shared" ref="AC116" si="929">IFERROR(AC470,0)</f>
        <v>0</v>
      </c>
      <c r="AD116" s="618">
        <f t="shared" ref="AD116" si="930">IFERROR((AD470/$BQ116)*100,0)</f>
        <v>0</v>
      </c>
      <c r="AE116" s="618">
        <f t="shared" ref="AE116" si="931">IFERROR(AE470,0)</f>
        <v>0</v>
      </c>
      <c r="AF116" s="618">
        <f t="shared" ref="AF116" si="932">IFERROR((AF470/$BQ116)*100,0)</f>
        <v>0</v>
      </c>
      <c r="AG116" s="618">
        <f t="shared" ref="AG116" si="933">IFERROR(AG470,0)</f>
        <v>7416</v>
      </c>
      <c r="AH116" s="618">
        <f t="shared" ref="AH116" si="934">IFERROR((AH470/$BQ116)*100,0)</f>
        <v>148666.14109842357</v>
      </c>
      <c r="AI116" s="618">
        <f t="shared" ref="AI116" si="935">IFERROR(AI470,0)</f>
        <v>674666</v>
      </c>
      <c r="AJ116" s="618">
        <f t="shared" ref="AJ116" si="936">IFERROR((AJ470/$BQ116)*100,0)</f>
        <v>2470518.4555184073</v>
      </c>
      <c r="AK116" s="618">
        <f t="shared" ref="AK116" si="937">IFERROR(AK470,0)</f>
        <v>14896</v>
      </c>
      <c r="AL116" s="618">
        <f t="shared" ref="AL116" si="938">IFERROR((AL470/$BQ116)*100,0)</f>
        <v>88120.50135632469</v>
      </c>
      <c r="AM116" s="618">
        <f t="shared" ref="AM116" si="939">IFERROR(AM470,0)</f>
        <v>0</v>
      </c>
      <c r="AN116" s="618">
        <f t="shared" ref="AN116" si="940">IFERROR((AN470/$BQ116)*100,0)</f>
        <v>0</v>
      </c>
      <c r="AO116" s="618">
        <f t="shared" ref="AO116" si="941">IFERROR(AO470,0)</f>
        <v>0</v>
      </c>
      <c r="AP116" s="618">
        <f t="shared" ref="AP116" si="942">IFERROR((AP470/$BQ116)*100,0)</f>
        <v>0</v>
      </c>
      <c r="AQ116" s="618">
        <f t="shared" ref="AQ116" si="943">IFERROR(AQ470,0)</f>
        <v>0</v>
      </c>
      <c r="AR116" s="618">
        <f t="shared" ref="AR116" si="944">IFERROR((AR470/$BQ116)*100,0)</f>
        <v>0</v>
      </c>
      <c r="AS116" s="618">
        <f t="shared" ref="AS116" si="945">IFERROR(AS470,0)</f>
        <v>0</v>
      </c>
      <c r="AT116" s="618">
        <f t="shared" ref="AT116" si="946">IFERROR((AT470/$BQ116)*100,0)</f>
        <v>0</v>
      </c>
      <c r="AU116" s="618">
        <f t="shared" ref="AU116" si="947">IFERROR(AU470,0)</f>
        <v>35156</v>
      </c>
      <c r="AV116" s="618">
        <f t="shared" ref="AV116" si="948">IFERROR((AV470/$BQ116)*100,0)</f>
        <v>116077.01364922929</v>
      </c>
      <c r="AW116" s="618">
        <f t="shared" ref="AW116" si="949">IFERROR(AW470,0)</f>
        <v>5668126</v>
      </c>
      <c r="AX116" s="618">
        <f t="shared" ref="AX116" si="950">IFERROR((AX470/$BQ116)*100,0)</f>
        <v>4753175.9653336992</v>
      </c>
      <c r="AY116" s="618">
        <f t="shared" ref="AY116" si="951">IFERROR(AY470,0)</f>
        <v>619762</v>
      </c>
      <c r="AZ116" s="618">
        <f t="shared" ref="AZ116" si="952">IFERROR((AZ470/$BQ116)*100,0)</f>
        <v>749825.96798585868</v>
      </c>
      <c r="BA116" s="618">
        <f t="shared" ref="BA116" si="953">IFERROR(BA470,0)</f>
        <v>559102</v>
      </c>
      <c r="BB116" s="618">
        <f t="shared" ref="BB116" si="954">IFERROR((BB470/$BQ116)*100,0)</f>
        <v>1075025.9506824589</v>
      </c>
      <c r="BC116" s="618">
        <f t="shared" ref="BC116" si="955">IFERROR(BC470,0)</f>
        <v>6693954</v>
      </c>
      <c r="BD116" s="618">
        <f t="shared" ref="BD116" si="956">IFERROR((BD470/$BQ116)*100,0)</f>
        <v>6828018.6798115578</v>
      </c>
      <c r="BE116" s="618">
        <f t="shared" ref="BE116" si="957">IFERROR(BE470,0)</f>
        <v>0</v>
      </c>
      <c r="BF116" s="618">
        <f t="shared" ref="BF116" si="958">IFERROR((BF470/$BQ116)*100,0)</f>
        <v>0</v>
      </c>
      <c r="BG116" s="618">
        <f t="shared" ref="BG116" si="959">IFERROR(BG470,0)</f>
        <v>6571222</v>
      </c>
      <c r="BH116" s="618">
        <f t="shared" ref="BH116" si="960">IFERROR((BH470/$BQ116)*100,0)</f>
        <v>15034607.617385572</v>
      </c>
      <c r="BI116" s="618">
        <f t="shared" ref="BI116" si="961">IFERROR(BI470,0)</f>
        <v>150061</v>
      </c>
      <c r="BJ116" s="618">
        <f t="shared" ref="BJ116" si="962">IFERROR((BJ470/$BQ116)*100,0)</f>
        <v>131825.50486188038</v>
      </c>
      <c r="BK116" s="618">
        <f t="shared" ref="BK116" si="963">IFERROR(BK470,0)</f>
        <v>566027</v>
      </c>
      <c r="BL116" s="618">
        <f t="shared" ref="BL116" si="964">IFERROR((BL470/$BQ116)*100,0)</f>
        <v>1662722.3897918481</v>
      </c>
      <c r="BM116" s="618">
        <f t="shared" ref="BM116" si="965">IFERROR(BM470,0)</f>
        <v>0</v>
      </c>
      <c r="BN116" s="618">
        <f t="shared" ref="BN116" si="966">IFERROR((BN470/$BQ116)*100,0)</f>
        <v>0</v>
      </c>
      <c r="BO116" s="618">
        <f t="shared" ref="BO116" si="967">IFERROR(BO470,0)</f>
        <v>0</v>
      </c>
      <c r="BP116" s="618">
        <f t="shared" ref="BP116" si="968">IFERROR((BP470/$BQ116)*100,0)</f>
        <v>0</v>
      </c>
      <c r="BQ116" s="620">
        <f t="shared" si="791"/>
        <v>41.661133828042004</v>
      </c>
    </row>
    <row r="117" spans="1:69" x14ac:dyDescent="0.25">
      <c r="B117" s="594" t="s">
        <v>290</v>
      </c>
      <c r="C117" s="618">
        <f t="shared" si="21"/>
        <v>616810</v>
      </c>
      <c r="D117" s="618">
        <f t="shared" si="22"/>
        <v>1582972.5436300337</v>
      </c>
      <c r="E117" s="618" t="s">
        <v>2112</v>
      </c>
      <c r="F117" s="618" t="s">
        <v>2112</v>
      </c>
      <c r="G117" s="618">
        <f t="shared" ref="G117" si="969">IFERROR(G471,0)</f>
        <v>1338017</v>
      </c>
      <c r="H117" s="618">
        <f t="shared" ref="H117" si="970">IFERROR((H471/$BQ117)*100,0)</f>
        <v>4441097.1365274983</v>
      </c>
      <c r="I117" s="618">
        <f t="shared" ref="I117" si="971">IFERROR(I471,0)</f>
        <v>7619</v>
      </c>
      <c r="J117" s="618">
        <f t="shared" ref="J117" si="972">IFERROR((J471/$BQ117)*100,0)</f>
        <v>66396.158361314738</v>
      </c>
      <c r="K117" s="618">
        <f t="shared" ref="K117" si="973">IFERROR(K471,0)</f>
        <v>10517</v>
      </c>
      <c r="L117" s="618">
        <f t="shared" ref="L117" si="974">IFERROR((L471/$BQ117)*100,0)</f>
        <v>32664.369278198119</v>
      </c>
      <c r="M117" s="618">
        <f t="shared" ref="M117" si="975">IFERROR(M471,0)</f>
        <v>494471</v>
      </c>
      <c r="N117" s="618">
        <f t="shared" ref="N117" si="976">IFERROR((N471/$BQ117)*100,0)</f>
        <v>801107.38524261385</v>
      </c>
      <c r="O117" s="618">
        <f t="shared" ref="O117" si="977">IFERROR(O471,0)</f>
        <v>0</v>
      </c>
      <c r="P117" s="618">
        <f t="shared" ref="P117" si="978">IFERROR((P471/$BQ117)*100,0)</f>
        <v>0</v>
      </c>
      <c r="Q117" s="618">
        <f t="shared" ref="Q117" si="979">IFERROR(Q471,0)</f>
        <v>151704</v>
      </c>
      <c r="R117" s="618">
        <f t="shared" ref="R117" si="980">IFERROR((R471/$BQ117)*100,0)</f>
        <v>313322.99934870075</v>
      </c>
      <c r="S117" s="618">
        <f t="shared" ref="S117" si="981">IFERROR(S471,0)</f>
        <v>302442</v>
      </c>
      <c r="T117" s="618">
        <f t="shared" ref="T117" si="982">IFERROR((T471/$BQ117)*100,0)</f>
        <v>687658.74436490203</v>
      </c>
      <c r="U117" s="618">
        <f t="shared" ref="U117" si="983">IFERROR(U471,0)</f>
        <v>61546275</v>
      </c>
      <c r="V117" s="618">
        <f t="shared" si="17"/>
        <v>9816680.6148303822</v>
      </c>
      <c r="W117" s="618" t="s">
        <v>2112</v>
      </c>
      <c r="X117" s="618" t="s">
        <v>2112</v>
      </c>
      <c r="Y117" s="618">
        <f t="shared" ref="Y117" si="984">IFERROR(Y471,0)</f>
        <v>319168</v>
      </c>
      <c r="Z117" s="618">
        <f t="shared" ref="Z117" si="985">IFERROR((Z471/$BQ117)*100,0)</f>
        <v>812079.31402250961</v>
      </c>
      <c r="AA117" s="618">
        <f t="shared" ref="AA117" si="986">IFERROR(AA471,0)</f>
        <v>0</v>
      </c>
      <c r="AB117" s="618">
        <f t="shared" ref="AB117" si="987">IFERROR((AB471/$BQ117)*100,0)</f>
        <v>0</v>
      </c>
      <c r="AC117" s="618">
        <f t="shared" ref="AC117" si="988">IFERROR(AC471,0)</f>
        <v>0</v>
      </c>
      <c r="AD117" s="618">
        <f t="shared" ref="AD117" si="989">IFERROR((AD471/$BQ117)*100,0)</f>
        <v>0</v>
      </c>
      <c r="AE117" s="618">
        <f t="shared" ref="AE117" si="990">IFERROR(AE471,0)</f>
        <v>0</v>
      </c>
      <c r="AF117" s="618">
        <f t="shared" ref="AF117" si="991">IFERROR((AF471/$BQ117)*100,0)</f>
        <v>0</v>
      </c>
      <c r="AG117" s="618">
        <f t="shared" ref="AG117" si="992">IFERROR(AG471,0)</f>
        <v>3977</v>
      </c>
      <c r="AH117" s="618">
        <f t="shared" ref="AH117" si="993">IFERROR((AH471/$BQ117)*100,0)</f>
        <v>71155.439227046401</v>
      </c>
      <c r="AI117" s="618">
        <f t="shared" ref="AI117" si="994">IFERROR(AI471,0)</f>
        <v>637705</v>
      </c>
      <c r="AJ117" s="618">
        <f t="shared" ref="AJ117" si="995">IFERROR((AJ471/$BQ117)*100,0)</f>
        <v>2469967.5257378253</v>
      </c>
      <c r="AK117" s="618">
        <f t="shared" ref="AK117" si="996">IFERROR(AK471,0)</f>
        <v>16649</v>
      </c>
      <c r="AL117" s="618">
        <f t="shared" ref="AL117" si="997">IFERROR((AL471/$BQ117)*100,0)</f>
        <v>90481.471769403433</v>
      </c>
      <c r="AM117" s="618">
        <f t="shared" ref="AM117" si="998">IFERROR(AM471,0)</f>
        <v>0</v>
      </c>
      <c r="AN117" s="618">
        <f t="shared" ref="AN117" si="999">IFERROR((AN471/$BQ117)*100,0)</f>
        <v>0</v>
      </c>
      <c r="AO117" s="618">
        <f t="shared" ref="AO117" si="1000">IFERROR(AO471,0)</f>
        <v>0</v>
      </c>
      <c r="AP117" s="618">
        <f t="shared" ref="AP117" si="1001">IFERROR((AP471/$BQ117)*100,0)</f>
        <v>0</v>
      </c>
      <c r="AQ117" s="618">
        <f t="shared" ref="AQ117" si="1002">IFERROR(AQ471,0)</f>
        <v>0</v>
      </c>
      <c r="AR117" s="618">
        <f t="shared" ref="AR117" si="1003">IFERROR((AR471/$BQ117)*100,0)</f>
        <v>0</v>
      </c>
      <c r="AS117" s="618">
        <f t="shared" ref="AS117" si="1004">IFERROR(AS471,0)</f>
        <v>0</v>
      </c>
      <c r="AT117" s="618">
        <f t="shared" ref="AT117" si="1005">IFERROR((AT471/$BQ117)*100,0)</f>
        <v>0</v>
      </c>
      <c r="AU117" s="618">
        <f t="shared" ref="AU117" si="1006">IFERROR(AU471,0)</f>
        <v>46180</v>
      </c>
      <c r="AV117" s="618">
        <f t="shared" ref="AV117" si="1007">IFERROR((AV471/$BQ117)*100,0)</f>
        <v>147189.25161210872</v>
      </c>
      <c r="AW117" s="618">
        <f t="shared" ref="AW117" si="1008">IFERROR(AW471,0)</f>
        <v>5543844</v>
      </c>
      <c r="AX117" s="618">
        <f t="shared" ref="AX117" si="1009">IFERROR((AX471/$BQ117)*100,0)</f>
        <v>4039299.5910756667</v>
      </c>
      <c r="AY117" s="618">
        <f t="shared" ref="AY117" si="1010">IFERROR(AY471,0)</f>
        <v>538320</v>
      </c>
      <c r="AZ117" s="618">
        <f t="shared" ref="AZ117" si="1011">IFERROR((AZ471/$BQ117)*100,0)</f>
        <v>630492.23865562014</v>
      </c>
      <c r="BA117" s="618">
        <f t="shared" ref="BA117" si="1012">IFERROR(BA471,0)</f>
        <v>494065</v>
      </c>
      <c r="BB117" s="618">
        <f t="shared" ref="BB117" si="1013">IFERROR((BB471/$BQ117)*100,0)</f>
        <v>951979.67626425542</v>
      </c>
      <c r="BC117" s="618">
        <f t="shared" ref="BC117" si="1014">IFERROR(BC471,0)</f>
        <v>5864238</v>
      </c>
      <c r="BD117" s="618">
        <f t="shared" ref="BD117" si="1015">IFERROR((BD471/$BQ117)*100,0)</f>
        <v>5731949.5196610764</v>
      </c>
      <c r="BE117" s="618">
        <f t="shared" ref="BE117" si="1016">IFERROR(BE471,0)</f>
        <v>0</v>
      </c>
      <c r="BF117" s="618">
        <f t="shared" ref="BF117" si="1017">IFERROR((BF471/$BQ117)*100,0)</f>
        <v>0</v>
      </c>
      <c r="BG117" s="618">
        <f t="shared" ref="BG117" si="1018">IFERROR(BG471,0)</f>
        <v>8386412</v>
      </c>
      <c r="BH117" s="618">
        <f t="shared" ref="BH117" si="1019">IFERROR((BH471/$BQ117)*100,0)</f>
        <v>17719043.05311634</v>
      </c>
      <c r="BI117" s="618">
        <f t="shared" ref="BI117" si="1020">IFERROR(BI471,0)</f>
        <v>180751</v>
      </c>
      <c r="BJ117" s="618">
        <f t="shared" ref="BJ117" si="1021">IFERROR((BJ471/$BQ117)*100,0)</f>
        <v>136245.99319887406</v>
      </c>
      <c r="BK117" s="618">
        <f t="shared" ref="BK117" si="1022">IFERROR(BK471,0)</f>
        <v>543483</v>
      </c>
      <c r="BL117" s="618">
        <f t="shared" ref="BL117" si="1023">IFERROR((BL471/$BQ117)*100,0)</f>
        <v>1447368.3255618026</v>
      </c>
      <c r="BM117" s="618">
        <f t="shared" ref="BM117" si="1024">IFERROR(BM471,0)</f>
        <v>3000</v>
      </c>
      <c r="BN117" s="618">
        <f t="shared" ref="BN117" si="1025">IFERROR((BN471/$BQ117)*100,0)</f>
        <v>4962.1788451789726</v>
      </c>
      <c r="BO117" s="618">
        <f t="shared" ref="BO117" si="1026">IFERROR(BO471,0)</f>
        <v>0</v>
      </c>
      <c r="BP117" s="618">
        <f t="shared" ref="BP117" si="1027">IFERROR((BP471/$BQ117)*100,0)</f>
        <v>0</v>
      </c>
      <c r="BQ117" s="620">
        <f t="shared" si="791"/>
        <v>45.342984809707083</v>
      </c>
    </row>
    <row r="118" spans="1:69" x14ac:dyDescent="0.25">
      <c r="B118" s="594" t="s">
        <v>291</v>
      </c>
      <c r="C118" s="618">
        <f t="shared" si="21"/>
        <v>514701</v>
      </c>
      <c r="D118" s="618">
        <f t="shared" si="22"/>
        <v>1211902.1486436084</v>
      </c>
      <c r="E118" s="618" t="s">
        <v>2112</v>
      </c>
      <c r="F118" s="618" t="s">
        <v>2112</v>
      </c>
      <c r="G118" s="618">
        <f t="shared" ref="G118" si="1028">IFERROR(G472,0)</f>
        <v>954098</v>
      </c>
      <c r="H118" s="618">
        <f t="shared" ref="H118" si="1029">IFERROR((H472/$BQ118)*100,0)</f>
        <v>3503534.9692555019</v>
      </c>
      <c r="I118" s="618">
        <f t="shared" ref="I118" si="1030">IFERROR(I472,0)</f>
        <v>5710</v>
      </c>
      <c r="J118" s="618">
        <f t="shared" ref="J118" si="1031">IFERROR((J472/$BQ118)*100,0)</f>
        <v>47935.649184148097</v>
      </c>
      <c r="K118" s="618">
        <f t="shared" ref="K118" si="1032">IFERROR(K472,0)</f>
        <v>9782</v>
      </c>
      <c r="L118" s="618">
        <f t="shared" ref="L118" si="1033">IFERROR((L472/$BQ118)*100,0)</f>
        <v>37893.576648455433</v>
      </c>
      <c r="M118" s="618">
        <f t="shared" ref="M118" si="1034">IFERROR(M472,0)</f>
        <v>271226</v>
      </c>
      <c r="N118" s="618">
        <f t="shared" ref="N118" si="1035">IFERROR((N472/$BQ118)*100,0)</f>
        <v>445710.14594448841</v>
      </c>
      <c r="O118" s="618">
        <f t="shared" ref="O118" si="1036">IFERROR(O472,0)</f>
        <v>0</v>
      </c>
      <c r="P118" s="618">
        <f t="shared" ref="P118" si="1037">IFERROR((P472/$BQ118)*100,0)</f>
        <v>0</v>
      </c>
      <c r="Q118" s="618">
        <f t="shared" ref="Q118" si="1038">IFERROR(Q472,0)</f>
        <v>166543</v>
      </c>
      <c r="R118" s="618">
        <f t="shared" ref="R118" si="1039">IFERROR((R472/$BQ118)*100,0)</f>
        <v>349567.78670891479</v>
      </c>
      <c r="S118" s="618">
        <f t="shared" ref="S118" si="1040">IFERROR(S472,0)</f>
        <v>318681</v>
      </c>
      <c r="T118" s="618">
        <f t="shared" ref="T118" si="1041">IFERROR((T472/$BQ118)*100,0)</f>
        <v>838682.46977238555</v>
      </c>
      <c r="U118" s="618">
        <f t="shared" ref="U118" si="1042">IFERROR(U472,0)</f>
        <v>55734909</v>
      </c>
      <c r="V118" s="618">
        <f t="shared" si="17"/>
        <v>8531226.8802889027</v>
      </c>
      <c r="W118" s="618" t="s">
        <v>2112</v>
      </c>
      <c r="X118" s="618" t="s">
        <v>2112</v>
      </c>
      <c r="Y118" s="618">
        <f t="shared" ref="Y118" si="1043">IFERROR(Y472,0)</f>
        <v>321593</v>
      </c>
      <c r="Z118" s="618">
        <f t="shared" ref="Z118" si="1044">IFERROR((Z472/$BQ118)*100,0)</f>
        <v>744697.6085209531</v>
      </c>
      <c r="AA118" s="618">
        <f t="shared" ref="AA118" si="1045">IFERROR(AA472,0)</f>
        <v>0</v>
      </c>
      <c r="AB118" s="618">
        <f t="shared" ref="AB118" si="1046">IFERROR((AB472/$BQ118)*100,0)</f>
        <v>0</v>
      </c>
      <c r="AC118" s="618">
        <f t="shared" ref="AC118" si="1047">IFERROR(AC472,0)</f>
        <v>0</v>
      </c>
      <c r="AD118" s="618">
        <f t="shared" ref="AD118" si="1048">IFERROR((AD472/$BQ118)*100,0)</f>
        <v>0</v>
      </c>
      <c r="AE118" s="618">
        <f t="shared" ref="AE118" si="1049">IFERROR(AE472,0)</f>
        <v>0</v>
      </c>
      <c r="AF118" s="618">
        <f t="shared" ref="AF118" si="1050">IFERROR((AF472/$BQ118)*100,0)</f>
        <v>0</v>
      </c>
      <c r="AG118" s="618">
        <f t="shared" ref="AG118" si="1051">IFERROR(AG472,0)</f>
        <v>3627</v>
      </c>
      <c r="AH118" s="618">
        <f t="shared" ref="AH118" si="1052">IFERROR((AH472/$BQ118)*100,0)</f>
        <v>56025.350878504192</v>
      </c>
      <c r="AI118" s="618">
        <f t="shared" ref="AI118" si="1053">IFERROR(AI472,0)</f>
        <v>303120</v>
      </c>
      <c r="AJ118" s="618">
        <f t="shared" ref="AJ118" si="1054">IFERROR((AJ472/$BQ118)*100,0)</f>
        <v>2242548.8257265091</v>
      </c>
      <c r="AK118" s="618">
        <f t="shared" ref="AK118" si="1055">IFERROR(AK472,0)</f>
        <v>8123</v>
      </c>
      <c r="AL118" s="618">
        <f t="shared" ref="AL118" si="1056">IFERROR((AL472/$BQ118)*100,0)</f>
        <v>73988.627812677747</v>
      </c>
      <c r="AM118" s="618">
        <f t="shared" ref="AM118" si="1057">IFERROR(AM472,0)</f>
        <v>0</v>
      </c>
      <c r="AN118" s="618">
        <f t="shared" ref="AN118" si="1058">IFERROR((AN472/$BQ118)*100,0)</f>
        <v>0</v>
      </c>
      <c r="AO118" s="618">
        <f t="shared" ref="AO118" si="1059">IFERROR(AO472,0)</f>
        <v>0</v>
      </c>
      <c r="AP118" s="618">
        <f t="shared" ref="AP118" si="1060">IFERROR((AP472/$BQ118)*100,0)</f>
        <v>0</v>
      </c>
      <c r="AQ118" s="618">
        <f t="shared" ref="AQ118" si="1061">IFERROR(AQ472,0)</f>
        <v>0</v>
      </c>
      <c r="AR118" s="618">
        <f t="shared" ref="AR118" si="1062">IFERROR((AR472/$BQ118)*100,0)</f>
        <v>0</v>
      </c>
      <c r="AS118" s="618">
        <f t="shared" ref="AS118" si="1063">IFERROR(AS472,0)</f>
        <v>0</v>
      </c>
      <c r="AT118" s="618">
        <f t="shared" ref="AT118" si="1064">IFERROR((AT472/$BQ118)*100,0)</f>
        <v>0</v>
      </c>
      <c r="AU118" s="618">
        <f t="shared" ref="AU118" si="1065">IFERROR(AU472,0)</f>
        <v>23623</v>
      </c>
      <c r="AV118" s="618">
        <f t="shared" ref="AV118" si="1066">IFERROR((AV472/$BQ118)*100,0)</f>
        <v>70604.029956401981</v>
      </c>
      <c r="AW118" s="618">
        <f t="shared" ref="AW118" si="1067">IFERROR(AW472,0)</f>
        <v>4592496</v>
      </c>
      <c r="AX118" s="618">
        <f t="shared" ref="AX118" si="1068">IFERROR((AX472/$BQ118)*100,0)</f>
        <v>3546820.459371964</v>
      </c>
      <c r="AY118" s="618">
        <f t="shared" ref="AY118" si="1069">IFERROR(AY472,0)</f>
        <v>538094</v>
      </c>
      <c r="AZ118" s="618">
        <f t="shared" ref="AZ118" si="1070">IFERROR((AZ472/$BQ118)*100,0)</f>
        <v>532021.05426421354</v>
      </c>
      <c r="BA118" s="618">
        <f t="shared" ref="BA118" si="1071">IFERROR(BA472,0)</f>
        <v>570838</v>
      </c>
      <c r="BB118" s="618">
        <f t="shared" ref="BB118" si="1072">IFERROR((BB472/$BQ118)*100,0)</f>
        <v>1015890.3432473955</v>
      </c>
      <c r="BC118" s="618">
        <f t="shared" ref="BC118" si="1073">IFERROR(BC472,0)</f>
        <v>3161555</v>
      </c>
      <c r="BD118" s="618">
        <f t="shared" ref="BD118" si="1074">IFERROR((BD472/$BQ118)*100,0)</f>
        <v>4294225.0135809993</v>
      </c>
      <c r="BE118" s="618">
        <f t="shared" ref="BE118" si="1075">IFERROR(BE472,0)</f>
        <v>0</v>
      </c>
      <c r="BF118" s="618">
        <f t="shared" ref="BF118" si="1076">IFERROR((BF472/$BQ118)*100,0)</f>
        <v>0</v>
      </c>
      <c r="BG118" s="618">
        <f t="shared" ref="BG118" si="1077">IFERROR(BG472,0)</f>
        <v>5145197</v>
      </c>
      <c r="BH118" s="618">
        <f t="shared" ref="BH118" si="1078">IFERROR((BH472/$BQ118)*100,0)</f>
        <v>10168418.035213865</v>
      </c>
      <c r="BI118" s="618">
        <f t="shared" ref="BI118" si="1079">IFERROR(BI472,0)</f>
        <v>91034</v>
      </c>
      <c r="BJ118" s="618">
        <f t="shared" ref="BJ118" si="1080">IFERROR((BJ472/$BQ118)*100,0)</f>
        <v>83063.672389434476</v>
      </c>
      <c r="BK118" s="618">
        <f t="shared" ref="BK118" si="1081">IFERROR(BK472,0)</f>
        <v>537566</v>
      </c>
      <c r="BL118" s="618">
        <f t="shared" ref="BL118" si="1082">IFERROR((BL472/$BQ118)*100,0)</f>
        <v>1200164.1141950849</v>
      </c>
      <c r="BM118" s="618">
        <f t="shared" ref="BM118" si="1083">IFERROR(BM472,0)</f>
        <v>19800</v>
      </c>
      <c r="BN118" s="618">
        <f t="shared" ref="BN118" si="1084">IFERROR((BN472/$BQ118)*100,0)</f>
        <v>25384.483922068262</v>
      </c>
      <c r="BO118" s="618">
        <f t="shared" ref="BO118" si="1085">IFERROR(BO472,0)</f>
        <v>0</v>
      </c>
      <c r="BP118" s="618">
        <f t="shared" ref="BP118" si="1086">IFERROR((BP472/$BQ118)*100,0)</f>
        <v>0</v>
      </c>
      <c r="BQ118" s="620">
        <f t="shared" si="791"/>
        <v>54.600282765452114</v>
      </c>
    </row>
    <row r="119" spans="1:69" x14ac:dyDescent="0.25">
      <c r="B119" s="594" t="s">
        <v>292</v>
      </c>
      <c r="C119" s="618">
        <f t="shared" si="21"/>
        <v>595678</v>
      </c>
      <c r="D119" s="618">
        <f t="shared" si="22"/>
        <v>1358952.3326458295</v>
      </c>
      <c r="E119" s="618" t="s">
        <v>2112</v>
      </c>
      <c r="F119" s="618" t="s">
        <v>2112</v>
      </c>
      <c r="G119" s="618">
        <f t="shared" ref="G119" si="1087">IFERROR(G473,0)</f>
        <v>922092</v>
      </c>
      <c r="H119" s="618">
        <f t="shared" ref="H119" si="1088">IFERROR((H473/$BQ119)*100,0)</f>
        <v>4439219.7141261222</v>
      </c>
      <c r="I119" s="618">
        <f t="shared" ref="I119" si="1089">IFERROR(I473,0)</f>
        <v>4345</v>
      </c>
      <c r="J119" s="618">
        <f t="shared" ref="J119" si="1090">IFERROR((J473/$BQ119)*100,0)</f>
        <v>45145.856712312459</v>
      </c>
      <c r="K119" s="618">
        <f t="shared" ref="K119" si="1091">IFERROR(K473,0)</f>
        <v>11636</v>
      </c>
      <c r="L119" s="618">
        <f t="shared" ref="L119" si="1092">IFERROR((L473/$BQ119)*100,0)</f>
        <v>55189.873003594388</v>
      </c>
      <c r="M119" s="618">
        <f t="shared" ref="M119" si="1093">IFERROR(M473,0)</f>
        <v>433406</v>
      </c>
      <c r="N119" s="618">
        <f t="shared" ref="N119" si="1094">IFERROR((N473/$BQ119)*100,0)</f>
        <v>802329.5362319065</v>
      </c>
      <c r="O119" s="618">
        <f t="shared" ref="O119" si="1095">IFERROR(O473,0)</f>
        <v>0</v>
      </c>
      <c r="P119" s="618">
        <f t="shared" ref="P119" si="1096">IFERROR((P473/$BQ119)*100,0)</f>
        <v>0</v>
      </c>
      <c r="Q119" s="618">
        <f t="shared" ref="Q119" si="1097">IFERROR(Q473,0)</f>
        <v>241639</v>
      </c>
      <c r="R119" s="618">
        <f t="shared" ref="R119" si="1098">IFERROR((R473/$BQ119)*100,0)</f>
        <v>558369.49282502662</v>
      </c>
      <c r="S119" s="618">
        <f t="shared" ref="S119" si="1099">IFERROR(S473,0)</f>
        <v>268054</v>
      </c>
      <c r="T119" s="618">
        <f t="shared" ref="T119" si="1100">IFERROR((T473/$BQ119)*100,0)</f>
        <v>673866.46548092354</v>
      </c>
      <c r="U119" s="618">
        <f t="shared" ref="U119" si="1101">IFERROR(U473,0)</f>
        <v>49915833</v>
      </c>
      <c r="V119" s="618">
        <f t="shared" si="17"/>
        <v>8075710.5886203786</v>
      </c>
      <c r="W119" s="618" t="s">
        <v>2112</v>
      </c>
      <c r="X119" s="618" t="s">
        <v>2112</v>
      </c>
      <c r="Y119" s="618">
        <f t="shared" ref="Y119" si="1102">IFERROR(Y473,0)</f>
        <v>289580</v>
      </c>
      <c r="Z119" s="618">
        <f t="shared" ref="Z119" si="1103">IFERROR((Z473/$BQ119)*100,0)</f>
        <v>506992.45536360698</v>
      </c>
      <c r="AA119" s="618">
        <f t="shared" ref="AA119" si="1104">IFERROR(AA473,0)</f>
        <v>0</v>
      </c>
      <c r="AB119" s="618">
        <f t="shared" ref="AB119" si="1105">IFERROR((AB473/$BQ119)*100,0)</f>
        <v>0</v>
      </c>
      <c r="AC119" s="618">
        <f t="shared" ref="AC119" si="1106">IFERROR(AC473,0)</f>
        <v>0</v>
      </c>
      <c r="AD119" s="618">
        <f t="shared" ref="AD119" si="1107">IFERROR((AD473/$BQ119)*100,0)</f>
        <v>0</v>
      </c>
      <c r="AE119" s="618">
        <f t="shared" ref="AE119" si="1108">IFERROR(AE473,0)</f>
        <v>0</v>
      </c>
      <c r="AF119" s="618">
        <f t="shared" ref="AF119" si="1109">IFERROR((AF473/$BQ119)*100,0)</f>
        <v>0</v>
      </c>
      <c r="AG119" s="618">
        <f t="shared" ref="AG119" si="1110">IFERROR(AG473,0)</f>
        <v>9257</v>
      </c>
      <c r="AH119" s="618">
        <f t="shared" ref="AH119" si="1111">IFERROR((AH473/$BQ119)*100,0)</f>
        <v>123945.82305708536</v>
      </c>
      <c r="AI119" s="618">
        <f t="shared" ref="AI119" si="1112">IFERROR(AI473,0)</f>
        <v>485743</v>
      </c>
      <c r="AJ119" s="618">
        <f t="shared" ref="AJ119" si="1113">IFERROR((AJ473/$BQ119)*100,0)</f>
        <v>2446697.7960393564</v>
      </c>
      <c r="AK119" s="618">
        <f t="shared" ref="AK119" si="1114">IFERROR(AK473,0)</f>
        <v>21057</v>
      </c>
      <c r="AL119" s="618">
        <f t="shared" ref="AL119" si="1115">IFERROR((AL473/$BQ119)*100,0)</f>
        <v>256770.51556146907</v>
      </c>
      <c r="AM119" s="618">
        <f t="shared" ref="AM119" si="1116">IFERROR(AM473,0)</f>
        <v>0</v>
      </c>
      <c r="AN119" s="618">
        <f t="shared" ref="AN119" si="1117">IFERROR((AN473/$BQ119)*100,0)</f>
        <v>0</v>
      </c>
      <c r="AO119" s="618">
        <f t="shared" ref="AO119" si="1118">IFERROR(AO473,0)</f>
        <v>0</v>
      </c>
      <c r="AP119" s="618">
        <f t="shared" ref="AP119" si="1119">IFERROR((AP473/$BQ119)*100,0)</f>
        <v>0</v>
      </c>
      <c r="AQ119" s="618">
        <f t="shared" ref="AQ119" si="1120">IFERROR(AQ473,0)</f>
        <v>0</v>
      </c>
      <c r="AR119" s="618">
        <f t="shared" ref="AR119" si="1121">IFERROR((AR473/$BQ119)*100,0)</f>
        <v>0</v>
      </c>
      <c r="AS119" s="618">
        <f t="shared" ref="AS119" si="1122">IFERROR(AS473,0)</f>
        <v>0</v>
      </c>
      <c r="AT119" s="618">
        <f t="shared" ref="AT119" si="1123">IFERROR((AT473/$BQ119)*100,0)</f>
        <v>0</v>
      </c>
      <c r="AU119" s="618">
        <f t="shared" ref="AU119" si="1124">IFERROR(AU473,0)</f>
        <v>12789</v>
      </c>
      <c r="AV119" s="618">
        <f t="shared" ref="AV119" si="1125">IFERROR((AV473/$BQ119)*100,0)</f>
        <v>60925.507994803491</v>
      </c>
      <c r="AW119" s="618">
        <f t="shared" ref="AW119" si="1126">IFERROR(AW473,0)</f>
        <v>3439173</v>
      </c>
      <c r="AX119" s="618">
        <f t="shared" ref="AX119" si="1127">IFERROR((AX473/$BQ119)*100,0)</f>
        <v>3772768.00562598</v>
      </c>
      <c r="AY119" s="618">
        <f t="shared" ref="AY119" si="1128">IFERROR(AY473,0)</f>
        <v>665845</v>
      </c>
      <c r="AZ119" s="618">
        <f t="shared" ref="AZ119" si="1129">IFERROR((AZ473/$BQ119)*100,0)</f>
        <v>665786.20283354365</v>
      </c>
      <c r="BA119" s="618">
        <f t="shared" ref="BA119" si="1130">IFERROR(BA473,0)</f>
        <v>514651</v>
      </c>
      <c r="BB119" s="618">
        <f t="shared" ref="BB119" si="1131">IFERROR((BB473/$BQ119)*100,0)</f>
        <v>931456.06493974477</v>
      </c>
      <c r="BC119" s="618">
        <f t="shared" ref="BC119" si="1132">IFERROR(BC473,0)</f>
        <v>6312607</v>
      </c>
      <c r="BD119" s="618">
        <f t="shared" ref="BD119" si="1133">IFERROR((BD473/$BQ119)*100,0)</f>
        <v>6321411.0312395412</v>
      </c>
      <c r="BE119" s="618">
        <f t="shared" ref="BE119" si="1134">IFERROR(BE473,0)</f>
        <v>0</v>
      </c>
      <c r="BF119" s="618">
        <f t="shared" ref="BF119" si="1135">IFERROR((BF473/$BQ119)*100,0)</f>
        <v>0</v>
      </c>
      <c r="BG119" s="618">
        <f t="shared" ref="BG119" si="1136">IFERROR(BG473,0)</f>
        <v>9497022</v>
      </c>
      <c r="BH119" s="618">
        <f t="shared" ref="BH119" si="1137">IFERROR((BH473/$BQ119)*100,0)</f>
        <v>20167971.075525943</v>
      </c>
      <c r="BI119" s="618">
        <f t="shared" ref="BI119" si="1138">IFERROR(BI473,0)</f>
        <v>252969</v>
      </c>
      <c r="BJ119" s="618">
        <f t="shared" ref="BJ119" si="1139">IFERROR((BJ473/$BQ119)*100,0)</f>
        <v>179260.60635502596</v>
      </c>
      <c r="BK119" s="618">
        <f t="shared" ref="BK119" si="1140">IFERROR(BK473,0)</f>
        <v>495863</v>
      </c>
      <c r="BL119" s="618">
        <f t="shared" ref="BL119" si="1141">IFERROR((BL473/$BQ119)*100,0)</f>
        <v>1366330.2308512297</v>
      </c>
      <c r="BM119" s="618">
        <f t="shared" ref="BM119" si="1142">IFERROR(BM473,0)</f>
        <v>12976</v>
      </c>
      <c r="BN119" s="618">
        <f t="shared" ref="BN119" si="1143">IFERROR((BN473/$BQ119)*100,0)</f>
        <v>15570.78488866621</v>
      </c>
      <c r="BO119" s="618">
        <f t="shared" ref="BO119" si="1144">IFERROR(BO473,0)</f>
        <v>0</v>
      </c>
      <c r="BP119" s="618">
        <f t="shared" ref="BP119" si="1145">IFERROR((BP473/$BQ119)*100,0)</f>
        <v>0</v>
      </c>
      <c r="BQ119" s="620">
        <f t="shared" si="791"/>
        <v>48.835046238002178</v>
      </c>
    </row>
    <row r="120" spans="1:69" x14ac:dyDescent="0.25">
      <c r="B120" s="594" t="s">
        <v>293</v>
      </c>
      <c r="C120" s="618">
        <f t="shared" si="21"/>
        <v>593613</v>
      </c>
      <c r="D120" s="618">
        <f t="shared" si="22"/>
        <v>1207832.1672298072</v>
      </c>
      <c r="E120" s="618" t="s">
        <v>2112</v>
      </c>
      <c r="F120" s="618" t="s">
        <v>2112</v>
      </c>
      <c r="G120" s="618">
        <f t="shared" ref="G120" si="1146">IFERROR(G474,0)</f>
        <v>1367272</v>
      </c>
      <c r="H120" s="618">
        <f t="shared" ref="H120" si="1147">IFERROR((H474/$BQ120)*100,0)</f>
        <v>7547519.3395157373</v>
      </c>
      <c r="I120" s="618">
        <f t="shared" ref="I120" si="1148">IFERROR(I474,0)</f>
        <v>4056</v>
      </c>
      <c r="J120" s="618">
        <f t="shared" ref="J120" si="1149">IFERROR((J474/$BQ120)*100,0)</f>
        <v>45794.901654828274</v>
      </c>
      <c r="K120" s="618">
        <f t="shared" ref="K120" si="1150">IFERROR(K474,0)</f>
        <v>12406</v>
      </c>
      <c r="L120" s="618">
        <f t="shared" ref="L120" si="1151">IFERROR((L474/$BQ120)*100,0)</f>
        <v>54601.613511526026</v>
      </c>
      <c r="M120" s="618">
        <f t="shared" ref="M120" si="1152">IFERROR(M474,0)</f>
        <v>394271</v>
      </c>
      <c r="N120" s="618">
        <f t="shared" ref="N120" si="1153">IFERROR((N474/$BQ120)*100,0)</f>
        <v>647733.16506504337</v>
      </c>
      <c r="O120" s="618">
        <f t="shared" ref="O120" si="1154">IFERROR(O474,0)</f>
        <v>0</v>
      </c>
      <c r="P120" s="618">
        <f t="shared" ref="P120" si="1155">IFERROR((P474/$BQ120)*100,0)</f>
        <v>0</v>
      </c>
      <c r="Q120" s="618">
        <f t="shared" ref="Q120" si="1156">IFERROR(Q474,0)</f>
        <v>252076</v>
      </c>
      <c r="R120" s="618">
        <f t="shared" ref="R120" si="1157">IFERROR((R474/$BQ120)*100,0)</f>
        <v>566400.47509552282</v>
      </c>
      <c r="S120" s="618">
        <f t="shared" ref="S120" si="1158">IFERROR(S474,0)</f>
        <v>305241</v>
      </c>
      <c r="T120" s="618">
        <f t="shared" ref="T120" si="1159">IFERROR((T474/$BQ120)*100,0)</f>
        <v>820447.05243208411</v>
      </c>
      <c r="U120" s="618">
        <f t="shared" ref="U120" si="1160">IFERROR(U474,0)</f>
        <v>49883730</v>
      </c>
      <c r="V120" s="618">
        <f t="shared" si="17"/>
        <v>7772721.2295486974</v>
      </c>
      <c r="W120" s="618" t="s">
        <v>2112</v>
      </c>
      <c r="X120" s="618" t="s">
        <v>2112</v>
      </c>
      <c r="Y120" s="618">
        <f t="shared" ref="Y120" si="1161">IFERROR(Y474,0)</f>
        <v>296131</v>
      </c>
      <c r="Z120" s="618">
        <f t="shared" ref="Z120" si="1162">IFERROR((Z474/$BQ120)*100,0)</f>
        <v>598571.04911148665</v>
      </c>
      <c r="AA120" s="618">
        <f t="shared" ref="AA120" si="1163">IFERROR(AA474,0)</f>
        <v>0</v>
      </c>
      <c r="AB120" s="618">
        <f t="shared" ref="AB120" si="1164">IFERROR((AB474/$BQ120)*100,0)</f>
        <v>0</v>
      </c>
      <c r="AC120" s="618">
        <f t="shared" ref="AC120" si="1165">IFERROR(AC474,0)</f>
        <v>0</v>
      </c>
      <c r="AD120" s="618">
        <f t="shared" ref="AD120" si="1166">IFERROR((AD474/$BQ120)*100,0)</f>
        <v>0</v>
      </c>
      <c r="AE120" s="618">
        <f t="shared" ref="AE120" si="1167">IFERROR(AE474,0)</f>
        <v>0</v>
      </c>
      <c r="AF120" s="618">
        <f t="shared" ref="AF120" si="1168">IFERROR((AF474/$BQ120)*100,0)</f>
        <v>0</v>
      </c>
      <c r="AG120" s="618">
        <f t="shared" ref="AG120" si="1169">IFERROR(AG474,0)</f>
        <v>11189</v>
      </c>
      <c r="AH120" s="618">
        <f t="shared" ref="AH120" si="1170">IFERROR((AH474/$BQ120)*100,0)</f>
        <v>108463.26642905911</v>
      </c>
      <c r="AI120" s="618">
        <f t="shared" ref="AI120" si="1171">IFERROR(AI474,0)</f>
        <v>512070</v>
      </c>
      <c r="AJ120" s="618">
        <f t="shared" ref="AJ120" si="1172">IFERROR((AJ474/$BQ120)*100,0)</f>
        <v>2132674.6708042929</v>
      </c>
      <c r="AK120" s="618">
        <f t="shared" ref="AK120" si="1173">IFERROR(AK474,0)</f>
        <v>13853</v>
      </c>
      <c r="AL120" s="618">
        <f t="shared" ref="AL120" si="1174">IFERROR((AL474/$BQ120)*100,0)</f>
        <v>297426.76715939672</v>
      </c>
      <c r="AM120" s="618">
        <f t="shared" ref="AM120" si="1175">IFERROR(AM474,0)</f>
        <v>0</v>
      </c>
      <c r="AN120" s="618">
        <f t="shared" ref="AN120" si="1176">IFERROR((AN474/$BQ120)*100,0)</f>
        <v>0</v>
      </c>
      <c r="AO120" s="618">
        <f t="shared" ref="AO120" si="1177">IFERROR(AO474,0)</f>
        <v>0</v>
      </c>
      <c r="AP120" s="618">
        <f t="shared" ref="AP120" si="1178">IFERROR((AP474/$BQ120)*100,0)</f>
        <v>0</v>
      </c>
      <c r="AQ120" s="618">
        <f t="shared" ref="AQ120" si="1179">IFERROR(AQ474,0)</f>
        <v>0</v>
      </c>
      <c r="AR120" s="618">
        <f t="shared" ref="AR120" si="1180">IFERROR((AR474/$BQ120)*100,0)</f>
        <v>0</v>
      </c>
      <c r="AS120" s="618">
        <f t="shared" ref="AS120" si="1181">IFERROR(AS474,0)</f>
        <v>0</v>
      </c>
      <c r="AT120" s="618">
        <f t="shared" ref="AT120" si="1182">IFERROR((AT474/$BQ120)*100,0)</f>
        <v>0</v>
      </c>
      <c r="AU120" s="618">
        <f t="shared" ref="AU120" si="1183">IFERROR(AU474,0)</f>
        <v>12598</v>
      </c>
      <c r="AV120" s="618">
        <f t="shared" ref="AV120" si="1184">IFERROR((AV474/$BQ120)*100,0)</f>
        <v>64498.586456181431</v>
      </c>
      <c r="AW120" s="618">
        <f t="shared" ref="AW120" si="1185">IFERROR(AW474,0)</f>
        <v>3517051</v>
      </c>
      <c r="AX120" s="618">
        <f t="shared" ref="AX120" si="1186">IFERROR((AX474/$BQ120)*100,0)</f>
        <v>3074252.8788769585</v>
      </c>
      <c r="AY120" s="618">
        <f t="shared" ref="AY120" si="1187">IFERROR(AY474,0)</f>
        <v>797969</v>
      </c>
      <c r="AZ120" s="618">
        <f t="shared" ref="AZ120" si="1188">IFERROR((AZ474/$BQ120)*100,0)</f>
        <v>835350.56726801081</v>
      </c>
      <c r="BA120" s="618">
        <f t="shared" ref="BA120" si="1189">IFERROR(BA474,0)</f>
        <v>555411</v>
      </c>
      <c r="BB120" s="618">
        <f t="shared" ref="BB120" si="1190">IFERROR((BB474/$BQ120)*100,0)</f>
        <v>1073978.0189292142</v>
      </c>
      <c r="BC120" s="618">
        <f t="shared" ref="BC120" si="1191">IFERROR(BC474,0)</f>
        <v>5833630</v>
      </c>
      <c r="BD120" s="618">
        <f t="shared" ref="BD120" si="1192">IFERROR((BD474/$BQ120)*100,0)</f>
        <v>6353596.8570687547</v>
      </c>
      <c r="BE120" s="618">
        <f t="shared" ref="BE120" si="1193">IFERROR(BE474,0)</f>
        <v>0</v>
      </c>
      <c r="BF120" s="618">
        <f t="shared" ref="BF120" si="1194">IFERROR((BF474/$BQ120)*100,0)</f>
        <v>0</v>
      </c>
      <c r="BG120" s="618">
        <f t="shared" ref="BG120" si="1195">IFERROR(BG474,0)</f>
        <v>11534301</v>
      </c>
      <c r="BH120" s="618">
        <f t="shared" ref="BH120" si="1196">IFERROR((BH474/$BQ120)*100,0)</f>
        <v>25782220.658760723</v>
      </c>
      <c r="BI120" s="618">
        <f t="shared" ref="BI120" si="1197">IFERROR(BI474,0)</f>
        <v>193826</v>
      </c>
      <c r="BJ120" s="618">
        <f t="shared" ref="BJ120" si="1198">IFERROR((BJ474/$BQ120)*100,0)</f>
        <v>158365.34297660878</v>
      </c>
      <c r="BK120" s="618">
        <f t="shared" ref="BK120" si="1199">IFERROR(BK474,0)</f>
        <v>499304</v>
      </c>
      <c r="BL120" s="618">
        <f t="shared" ref="BL120" si="1200">IFERROR((BL474/$BQ120)*100,0)</f>
        <v>1460148.8898798798</v>
      </c>
      <c r="BM120" s="618">
        <f t="shared" ref="BM120" si="1201">IFERROR(BM474,0)</f>
        <v>26850</v>
      </c>
      <c r="BN120" s="618">
        <f t="shared" ref="BN120" si="1202">IFERROR((BN474/$BQ120)*100,0)</f>
        <v>36988.18979813053</v>
      </c>
      <c r="BO120" s="618">
        <f t="shared" ref="BO120" si="1203">IFERROR(BO474,0)</f>
        <v>0</v>
      </c>
      <c r="BP120" s="618">
        <f t="shared" ref="BP120" si="1204">IFERROR((BP474/$BQ120)*100,0)</f>
        <v>0</v>
      </c>
      <c r="BQ120" s="620">
        <f t="shared" si="791"/>
        <v>50.813516699727607</v>
      </c>
    </row>
    <row r="121" spans="1:69" x14ac:dyDescent="0.25">
      <c r="B121" s="594" t="s">
        <v>294</v>
      </c>
      <c r="C121" s="618">
        <f t="shared" si="21"/>
        <v>572038</v>
      </c>
      <c r="D121" s="618">
        <f t="shared" si="22"/>
        <v>1232804.3230807779</v>
      </c>
      <c r="E121" s="618" t="s">
        <v>2112</v>
      </c>
      <c r="F121" s="618" t="s">
        <v>2112</v>
      </c>
      <c r="G121" s="618">
        <f t="shared" ref="G121" si="1205">IFERROR(G475,0)</f>
        <v>1660829</v>
      </c>
      <c r="H121" s="618">
        <f t="shared" ref="H121" si="1206">IFERROR((H475/$BQ121)*100,0)</f>
        <v>7573453.5313556278</v>
      </c>
      <c r="I121" s="618">
        <f t="shared" ref="I121" si="1207">IFERROR(I475,0)</f>
        <v>4254</v>
      </c>
      <c r="J121" s="618">
        <f t="shared" ref="J121" si="1208">IFERROR((J475/$BQ121)*100,0)</f>
        <v>58054.878785648121</v>
      </c>
      <c r="K121" s="618">
        <f t="shared" ref="K121" si="1209">IFERROR(K475,0)</f>
        <v>13701</v>
      </c>
      <c r="L121" s="618">
        <f t="shared" ref="L121" si="1210">IFERROR((L475/$BQ121)*100,0)</f>
        <v>62604.277208630512</v>
      </c>
      <c r="M121" s="618">
        <f t="shared" ref="M121" si="1211">IFERROR(M475,0)</f>
        <v>306828</v>
      </c>
      <c r="N121" s="618">
        <f t="shared" ref="N121" si="1212">IFERROR((N475/$BQ121)*100,0)</f>
        <v>479931.22879057721</v>
      </c>
      <c r="O121" s="618">
        <f t="shared" ref="O121" si="1213">IFERROR(O475,0)</f>
        <v>0</v>
      </c>
      <c r="P121" s="618">
        <f t="shared" ref="P121" si="1214">IFERROR((P475/$BQ121)*100,0)</f>
        <v>0</v>
      </c>
      <c r="Q121" s="618">
        <f t="shared" ref="Q121" si="1215">IFERROR(Q475,0)</f>
        <v>317815</v>
      </c>
      <c r="R121" s="618">
        <f t="shared" ref="R121" si="1216">IFERROR((R475/$BQ121)*100,0)</f>
        <v>702155.65866152244</v>
      </c>
      <c r="S121" s="618">
        <f t="shared" ref="S121" si="1217">IFERROR(S475,0)</f>
        <v>300272</v>
      </c>
      <c r="T121" s="618">
        <f t="shared" ref="T121" si="1218">IFERROR((T475/$BQ121)*100,0)</f>
        <v>1120435.8350240618</v>
      </c>
      <c r="U121" s="618">
        <f t="shared" ref="U121" si="1219">IFERROR(U475,0)</f>
        <v>51959459</v>
      </c>
      <c r="V121" s="618">
        <f t="shared" si="17"/>
        <v>7828126.1735555325</v>
      </c>
      <c r="W121" s="618" t="s">
        <v>2112</v>
      </c>
      <c r="X121" s="618" t="s">
        <v>2112</v>
      </c>
      <c r="Y121" s="618">
        <f t="shared" ref="Y121" si="1220">IFERROR(Y475,0)</f>
        <v>315066</v>
      </c>
      <c r="Z121" s="618">
        <f t="shared" ref="Z121" si="1221">IFERROR((Z475/$BQ121)*100,0)</f>
        <v>728473.11122628418</v>
      </c>
      <c r="AA121" s="618">
        <f t="shared" ref="AA121" si="1222">IFERROR(AA475,0)</f>
        <v>0</v>
      </c>
      <c r="AB121" s="618">
        <f t="shared" ref="AB121" si="1223">IFERROR((AB475/$BQ121)*100,0)</f>
        <v>0</v>
      </c>
      <c r="AC121" s="618">
        <f t="shared" ref="AC121" si="1224">IFERROR(AC475,0)</f>
        <v>0</v>
      </c>
      <c r="AD121" s="618">
        <f t="shared" ref="AD121" si="1225">IFERROR((AD475/$BQ121)*100,0)</f>
        <v>0</v>
      </c>
      <c r="AE121" s="618">
        <f t="shared" ref="AE121" si="1226">IFERROR(AE475,0)</f>
        <v>0</v>
      </c>
      <c r="AF121" s="618">
        <f t="shared" ref="AF121" si="1227">IFERROR((AF475/$BQ121)*100,0)</f>
        <v>0</v>
      </c>
      <c r="AG121" s="618">
        <f t="shared" ref="AG121" si="1228">IFERROR(AG475,0)</f>
        <v>11381</v>
      </c>
      <c r="AH121" s="618">
        <f t="shared" ref="AH121" si="1229">IFERROR((AH475/$BQ121)*100,0)</f>
        <v>106458.12708571996</v>
      </c>
      <c r="AI121" s="618">
        <f t="shared" ref="AI121" si="1230">IFERROR(AI475,0)</f>
        <v>507995</v>
      </c>
      <c r="AJ121" s="618">
        <f t="shared" ref="AJ121" si="1231">IFERROR((AJ475/$BQ121)*100,0)</f>
        <v>2192925.749243943</v>
      </c>
      <c r="AK121" s="618">
        <f t="shared" ref="AK121" si="1232">IFERROR(AK475,0)</f>
        <v>30185</v>
      </c>
      <c r="AL121" s="618">
        <f t="shared" ref="AL121" si="1233">IFERROR((AL475/$BQ121)*100,0)</f>
        <v>386158.8889101618</v>
      </c>
      <c r="AM121" s="618">
        <f t="shared" ref="AM121" si="1234">IFERROR(AM475,0)</f>
        <v>0</v>
      </c>
      <c r="AN121" s="618">
        <f t="shared" ref="AN121" si="1235">IFERROR((AN475/$BQ121)*100,0)</f>
        <v>0</v>
      </c>
      <c r="AO121" s="618">
        <f t="shared" ref="AO121" si="1236">IFERROR(AO475,0)</f>
        <v>0</v>
      </c>
      <c r="AP121" s="618">
        <f t="shared" ref="AP121" si="1237">IFERROR((AP475/$BQ121)*100,0)</f>
        <v>0</v>
      </c>
      <c r="AQ121" s="618">
        <f t="shared" ref="AQ121" si="1238">IFERROR(AQ475,0)</f>
        <v>0</v>
      </c>
      <c r="AR121" s="618">
        <f t="shared" ref="AR121" si="1239">IFERROR((AR475/$BQ121)*100,0)</f>
        <v>0</v>
      </c>
      <c r="AS121" s="618">
        <f t="shared" ref="AS121" si="1240">IFERROR(AS475,0)</f>
        <v>0</v>
      </c>
      <c r="AT121" s="618">
        <f t="shared" ref="AT121" si="1241">IFERROR((AT475/$BQ121)*100,0)</f>
        <v>0</v>
      </c>
      <c r="AU121" s="618">
        <f t="shared" ref="AU121" si="1242">IFERROR(AU475,0)</f>
        <v>26621</v>
      </c>
      <c r="AV121" s="618">
        <f t="shared" ref="AV121" si="1243">IFERROR((AV475/$BQ121)*100,0)</f>
        <v>132777.41630709165</v>
      </c>
      <c r="AW121" s="618">
        <f t="shared" ref="AW121" si="1244">IFERROR(AW475,0)</f>
        <v>3414742</v>
      </c>
      <c r="AX121" s="618">
        <f t="shared" ref="AX121" si="1245">IFERROR((AX475/$BQ121)*100,0)</f>
        <v>2398796.5886594038</v>
      </c>
      <c r="AY121" s="618">
        <f t="shared" ref="AY121" si="1246">IFERROR(AY475,0)</f>
        <v>790924</v>
      </c>
      <c r="AZ121" s="618">
        <f t="shared" ref="AZ121" si="1247">IFERROR((AZ475/$BQ121)*100,0)</f>
        <v>836002.00911563693</v>
      </c>
      <c r="BA121" s="618">
        <f t="shared" ref="BA121" si="1248">IFERROR(BA475,0)</f>
        <v>565503</v>
      </c>
      <c r="BB121" s="618">
        <f t="shared" ref="BB121" si="1249">IFERROR((BB475/$BQ121)*100,0)</f>
        <v>993333.6876418856</v>
      </c>
      <c r="BC121" s="618">
        <f t="shared" ref="BC121" si="1250">IFERROR(BC475,0)</f>
        <v>6791517</v>
      </c>
      <c r="BD121" s="618">
        <f t="shared" ref="BD121" si="1251">IFERROR((BD475/$BQ121)*100,0)</f>
        <v>7149938.8836545758</v>
      </c>
      <c r="BE121" s="618">
        <f t="shared" ref="BE121" si="1252">IFERROR(BE475,0)</f>
        <v>0</v>
      </c>
      <c r="BF121" s="618">
        <f t="shared" ref="BF121" si="1253">IFERROR((BF475/$BQ121)*100,0)</f>
        <v>0</v>
      </c>
      <c r="BG121" s="618">
        <f t="shared" ref="BG121" si="1254">IFERROR(BG475,0)</f>
        <v>10516092</v>
      </c>
      <c r="BH121" s="618">
        <f t="shared" ref="BH121" si="1255">IFERROR((BH475/$BQ121)*100,0)</f>
        <v>21214766.847985111</v>
      </c>
      <c r="BI121" s="618">
        <f t="shared" ref="BI121" si="1256">IFERROR(BI475,0)</f>
        <v>195585</v>
      </c>
      <c r="BJ121" s="618">
        <f t="shared" ref="BJ121" si="1257">IFERROR((BJ475/$BQ121)*100,0)</f>
        <v>135671.98712445956</v>
      </c>
      <c r="BK121" s="618">
        <f t="shared" ref="BK121" si="1258">IFERROR(BK475,0)</f>
        <v>499510</v>
      </c>
      <c r="BL121" s="618">
        <f t="shared" ref="BL121" si="1259">IFERROR((BL475/$BQ121)*100,0)</f>
        <v>1956156.8356783683</v>
      </c>
      <c r="BM121" s="618">
        <f t="shared" ref="BM121" si="1260">IFERROR(BM475,0)</f>
        <v>14600</v>
      </c>
      <c r="BN121" s="618">
        <f t="shared" ref="BN121" si="1261">IFERROR((BN475/$BQ121)*100,0)</f>
        <v>20111.389879554779</v>
      </c>
      <c r="BO121" s="618">
        <f t="shared" ref="BO121" si="1262">IFERROR(BO475,0)</f>
        <v>0</v>
      </c>
      <c r="BP121" s="618">
        <f t="shared" ref="BP121" si="1263">IFERROR((BP475/$BQ121)*100,0)</f>
        <v>0</v>
      </c>
      <c r="BQ121" s="620">
        <f t="shared" si="791"/>
        <v>54.446759103068061</v>
      </c>
    </row>
    <row r="122" spans="1:69" x14ac:dyDescent="0.25">
      <c r="B122" s="594" t="s">
        <v>295</v>
      </c>
      <c r="C122" s="618">
        <f t="shared" si="21"/>
        <v>528841</v>
      </c>
      <c r="D122" s="618">
        <f t="shared" si="22"/>
        <v>954951.44801910024</v>
      </c>
      <c r="E122" s="618" t="s">
        <v>2112</v>
      </c>
      <c r="F122" s="618" t="s">
        <v>2112</v>
      </c>
      <c r="G122" s="618">
        <f t="shared" ref="G122" si="1264">IFERROR(G476,0)</f>
        <v>1639384</v>
      </c>
      <c r="H122" s="618">
        <f t="shared" ref="H122" si="1265">IFERROR((H476/$BQ122)*100,0)</f>
        <v>6648200.3859087173</v>
      </c>
      <c r="I122" s="618">
        <f t="shared" ref="I122" si="1266">IFERROR(I476,0)</f>
        <v>6963</v>
      </c>
      <c r="J122" s="618">
        <f t="shared" ref="J122" si="1267">IFERROR((J476/$BQ122)*100,0)</f>
        <v>85681.106443517667</v>
      </c>
      <c r="K122" s="618">
        <f t="shared" ref="K122" si="1268">IFERROR(K476,0)</f>
        <v>13757</v>
      </c>
      <c r="L122" s="618">
        <f t="shared" ref="L122" si="1269">IFERROR((L476/$BQ122)*100,0)</f>
        <v>54568.971162143236</v>
      </c>
      <c r="M122" s="618">
        <f t="shared" ref="M122" si="1270">IFERROR(M476,0)</f>
        <v>335526</v>
      </c>
      <c r="N122" s="618">
        <f t="shared" ref="N122" si="1271">IFERROR((N476/$BQ122)*100,0)</f>
        <v>459804.74122648546</v>
      </c>
      <c r="O122" s="618">
        <f t="shared" ref="O122" si="1272">IFERROR(O476,0)</f>
        <v>0</v>
      </c>
      <c r="P122" s="618">
        <f t="shared" ref="P122" si="1273">IFERROR((P476/$BQ122)*100,0)</f>
        <v>0</v>
      </c>
      <c r="Q122" s="618">
        <f t="shared" ref="Q122" si="1274">IFERROR(Q476,0)</f>
        <v>345799</v>
      </c>
      <c r="R122" s="618">
        <f t="shared" ref="R122" si="1275">IFERROR((R476/$BQ122)*100,0)</f>
        <v>644165.70796893327</v>
      </c>
      <c r="S122" s="618">
        <f t="shared" ref="S122" si="1276">IFERROR(S476,0)</f>
        <v>390972</v>
      </c>
      <c r="T122" s="618">
        <f t="shared" ref="T122" si="1277">IFERROR((T476/$BQ122)*100,0)</f>
        <v>1117001.100131667</v>
      </c>
      <c r="U122" s="618">
        <f t="shared" ref="U122" si="1278">IFERROR(U476,0)</f>
        <v>51653642</v>
      </c>
      <c r="V122" s="618">
        <f t="shared" si="17"/>
        <v>6874608.6393408319</v>
      </c>
      <c r="W122" s="618" t="s">
        <v>2112</v>
      </c>
      <c r="X122" s="618" t="s">
        <v>2112</v>
      </c>
      <c r="Y122" s="618">
        <f t="shared" ref="Y122" si="1279">IFERROR(Y476,0)</f>
        <v>301305</v>
      </c>
      <c r="Z122" s="618">
        <f t="shared" ref="Z122" si="1280">IFERROR((Z476/$BQ122)*100,0)</f>
        <v>713780.39347839006</v>
      </c>
      <c r="AA122" s="618">
        <f t="shared" ref="AA122" si="1281">IFERROR(AA476,0)</f>
        <v>0</v>
      </c>
      <c r="AB122" s="618">
        <f t="shared" ref="AB122" si="1282">IFERROR((AB476/$BQ122)*100,0)</f>
        <v>0</v>
      </c>
      <c r="AC122" s="618">
        <f t="shared" ref="AC122" si="1283">IFERROR(AC476,0)</f>
        <v>0</v>
      </c>
      <c r="AD122" s="618">
        <f t="shared" ref="AD122" si="1284">IFERROR((AD476/$BQ122)*100,0)</f>
        <v>0</v>
      </c>
      <c r="AE122" s="618">
        <f t="shared" ref="AE122" si="1285">IFERROR(AE476,0)</f>
        <v>0</v>
      </c>
      <c r="AF122" s="618">
        <f t="shared" ref="AF122" si="1286">IFERROR((AF476/$BQ122)*100,0)</f>
        <v>0</v>
      </c>
      <c r="AG122" s="618">
        <f t="shared" ref="AG122" si="1287">IFERROR(AG476,0)</f>
        <v>16559</v>
      </c>
      <c r="AH122" s="618">
        <f t="shared" ref="AH122" si="1288">IFERROR((AH476/$BQ122)*100,0)</f>
        <v>134511.37671440979</v>
      </c>
      <c r="AI122" s="618">
        <f t="shared" ref="AI122" si="1289">IFERROR(AI476,0)</f>
        <v>567914</v>
      </c>
      <c r="AJ122" s="618">
        <f t="shared" ref="AJ122" si="1290">IFERROR((AJ476/$BQ122)*100,0)</f>
        <v>2725021.7021617093</v>
      </c>
      <c r="AK122" s="618">
        <f t="shared" ref="AK122" si="1291">IFERROR(AK476,0)</f>
        <v>33410</v>
      </c>
      <c r="AL122" s="618">
        <f t="shared" ref="AL122" si="1292">IFERROR((AL476/$BQ122)*100,0)</f>
        <v>343736.81138320878</v>
      </c>
      <c r="AM122" s="618">
        <f t="shared" ref="AM122" si="1293">IFERROR(AM476,0)</f>
        <v>0</v>
      </c>
      <c r="AN122" s="618">
        <f t="shared" ref="AN122" si="1294">IFERROR((AN476/$BQ122)*100,0)</f>
        <v>0</v>
      </c>
      <c r="AO122" s="618">
        <f t="shared" ref="AO122" si="1295">IFERROR(AO476,0)</f>
        <v>0</v>
      </c>
      <c r="AP122" s="618">
        <f t="shared" ref="AP122" si="1296">IFERROR((AP476/$BQ122)*100,0)</f>
        <v>0</v>
      </c>
      <c r="AQ122" s="618">
        <f t="shared" ref="AQ122" si="1297">IFERROR(AQ476,0)</f>
        <v>0</v>
      </c>
      <c r="AR122" s="618">
        <f t="shared" ref="AR122" si="1298">IFERROR((AR476/$BQ122)*100,0)</f>
        <v>0</v>
      </c>
      <c r="AS122" s="618">
        <f t="shared" ref="AS122" si="1299">IFERROR(AS476,0)</f>
        <v>0</v>
      </c>
      <c r="AT122" s="618">
        <f t="shared" ref="AT122" si="1300">IFERROR((AT476/$BQ122)*100,0)</f>
        <v>0</v>
      </c>
      <c r="AU122" s="618">
        <f t="shared" ref="AU122" si="1301">IFERROR(AU476,0)</f>
        <v>35504</v>
      </c>
      <c r="AV122" s="618">
        <f t="shared" ref="AV122" si="1302">IFERROR((AV476/$BQ122)*100,0)</f>
        <v>131116.41784979339</v>
      </c>
      <c r="AW122" s="618">
        <f t="shared" ref="AW122" si="1303">IFERROR(AW476,0)</f>
        <v>3635099</v>
      </c>
      <c r="AX122" s="618">
        <f t="shared" ref="AX122" si="1304">IFERROR((AX476/$BQ122)*100,0)</f>
        <v>2357004.2781144055</v>
      </c>
      <c r="AY122" s="618">
        <f t="shared" ref="AY122" si="1305">IFERROR(AY476,0)</f>
        <v>825780</v>
      </c>
      <c r="AZ122" s="618">
        <f t="shared" ref="AZ122" si="1306">IFERROR((AZ476/$BQ122)*100,0)</f>
        <v>749898.9836213924</v>
      </c>
      <c r="BA122" s="618">
        <f t="shared" ref="BA122" si="1307">IFERROR(BA476,0)</f>
        <v>615018</v>
      </c>
      <c r="BB122" s="618">
        <f t="shared" ref="BB122" si="1308">IFERROR((BB476/$BQ122)*100,0)</f>
        <v>838561.7737082619</v>
      </c>
      <c r="BC122" s="618">
        <f t="shared" ref="BC122" si="1309">IFERROR(BC476,0)</f>
        <v>8825143</v>
      </c>
      <c r="BD122" s="618">
        <f t="shared" ref="BD122" si="1310">IFERROR((BD476/$BQ122)*100,0)</f>
        <v>9731587.1780908778</v>
      </c>
      <c r="BE122" s="618">
        <f t="shared" ref="BE122" si="1311">IFERROR(BE476,0)</f>
        <v>0</v>
      </c>
      <c r="BF122" s="618">
        <f t="shared" ref="BF122" si="1312">IFERROR((BF476/$BQ122)*100,0)</f>
        <v>0</v>
      </c>
      <c r="BG122" s="618">
        <f t="shared" ref="BG122" si="1313">IFERROR(BG476,0)</f>
        <v>11588170</v>
      </c>
      <c r="BH122" s="618">
        <f t="shared" ref="BH122" si="1314">IFERROR((BH476/$BQ122)*100,0)</f>
        <v>26325338.973507799</v>
      </c>
      <c r="BI122" s="618">
        <f t="shared" ref="BI122" si="1315">IFERROR(BI476,0)</f>
        <v>193070</v>
      </c>
      <c r="BJ122" s="618">
        <f t="shared" ref="BJ122" si="1316">IFERROR((BJ476/$BQ122)*100,0)</f>
        <v>147500.4227626113</v>
      </c>
      <c r="BK122" s="618">
        <f t="shared" ref="BK122" si="1317">IFERROR(BK476,0)</f>
        <v>504692</v>
      </c>
      <c r="BL122" s="618">
        <f t="shared" ref="BL122" si="1318">IFERROR((BL476/$BQ122)*100,0)</f>
        <v>1638419.9068962156</v>
      </c>
      <c r="BM122" s="618">
        <f t="shared" ref="BM122" si="1319">IFERROR(BM476,0)</f>
        <v>17027</v>
      </c>
      <c r="BN122" s="618">
        <f t="shared" ref="BN122" si="1320">IFERROR((BN476/$BQ122)*100,0)</f>
        <v>24793.739616671668</v>
      </c>
      <c r="BO122" s="618">
        <f t="shared" ref="BO122" si="1321">IFERROR(BO476,0)</f>
        <v>0</v>
      </c>
      <c r="BP122" s="618">
        <f t="shared" ref="BP122" si="1322">IFERROR((BP476/$BQ122)*100,0)</f>
        <v>0</v>
      </c>
      <c r="BQ122" s="620">
        <f t="shared" si="791"/>
        <v>72.106911972160006</v>
      </c>
    </row>
    <row r="123" spans="1:69" x14ac:dyDescent="0.25">
      <c r="B123" s="594" t="s">
        <v>2669</v>
      </c>
      <c r="C123" s="618">
        <f t="shared" si="21"/>
        <v>522721</v>
      </c>
      <c r="D123" s="618">
        <f t="shared" si="22"/>
        <v>750429</v>
      </c>
      <c r="E123" s="618" t="s">
        <v>2112</v>
      </c>
      <c r="F123" s="618" t="s">
        <v>2112</v>
      </c>
      <c r="G123" s="618">
        <f t="shared" ref="G123" si="1323">IFERROR(G477,0)</f>
        <v>1350886</v>
      </c>
      <c r="H123" s="618">
        <f t="shared" ref="H123" si="1324">IFERROR((H477/$BQ123)*100,0)</f>
        <v>4469356</v>
      </c>
      <c r="I123" s="618">
        <f t="shared" ref="I123" si="1325">IFERROR(I477,0)</f>
        <v>5139</v>
      </c>
      <c r="J123" s="618">
        <f t="shared" ref="J123" si="1326">IFERROR((J477/$BQ123)*100,0)</f>
        <v>51584</v>
      </c>
      <c r="K123" s="618">
        <f t="shared" ref="K123" si="1327">IFERROR(K477,0)</f>
        <v>12863</v>
      </c>
      <c r="L123" s="618">
        <f t="shared" ref="L123" si="1328">IFERROR((L477/$BQ123)*100,0)</f>
        <v>50360</v>
      </c>
      <c r="M123" s="618">
        <f t="shared" ref="M123" si="1329">IFERROR(M477,0)</f>
        <v>373623</v>
      </c>
      <c r="N123" s="618">
        <f t="shared" ref="N123" si="1330">IFERROR((N477/$BQ123)*100,0)</f>
        <v>512880</v>
      </c>
      <c r="O123" s="618">
        <f t="shared" ref="O123" si="1331">IFERROR(O477,0)</f>
        <v>0</v>
      </c>
      <c r="P123" s="618">
        <f t="shared" ref="P123" si="1332">IFERROR((P477/$BQ123)*100,0)</f>
        <v>0</v>
      </c>
      <c r="Q123" s="618">
        <f t="shared" ref="Q123" si="1333">IFERROR(Q477,0)</f>
        <v>317308</v>
      </c>
      <c r="R123" s="618">
        <f t="shared" ref="R123" si="1334">IFERROR((R477/$BQ123)*100,0)</f>
        <v>495705</v>
      </c>
      <c r="S123" s="618">
        <f t="shared" ref="S123" si="1335">IFERROR(S477,0)</f>
        <v>393961</v>
      </c>
      <c r="T123" s="618">
        <f t="shared" ref="T123" si="1336">IFERROR((T477/$BQ123)*100,0)</f>
        <v>673031</v>
      </c>
      <c r="U123" s="618">
        <f t="shared" ref="U123" si="1337">IFERROR(U477,0)</f>
        <v>54660012</v>
      </c>
      <c r="V123" s="618">
        <f t="shared" si="17"/>
        <v>6785536</v>
      </c>
      <c r="W123" s="618" t="s">
        <v>2112</v>
      </c>
      <c r="X123" s="618" t="s">
        <v>2112</v>
      </c>
      <c r="Y123" s="618">
        <f t="shared" ref="Y123" si="1338">IFERROR(Y477,0)</f>
        <v>329682</v>
      </c>
      <c r="Z123" s="618">
        <f t="shared" ref="Z123" si="1339">IFERROR((Z477/$BQ123)*100,0)</f>
        <v>542566</v>
      </c>
      <c r="AA123" s="618">
        <f t="shared" ref="AA123" si="1340">IFERROR(AA477,0)</f>
        <v>0</v>
      </c>
      <c r="AB123" s="618">
        <f t="shared" ref="AB123" si="1341">IFERROR((AB477/$BQ123)*100,0)</f>
        <v>0</v>
      </c>
      <c r="AC123" s="618">
        <f t="shared" ref="AC123" si="1342">IFERROR(AC477,0)</f>
        <v>0</v>
      </c>
      <c r="AD123" s="618">
        <f t="shared" ref="AD123" si="1343">IFERROR((AD477/$BQ123)*100,0)</f>
        <v>0</v>
      </c>
      <c r="AE123" s="618">
        <f t="shared" ref="AE123" si="1344">IFERROR(AE477,0)</f>
        <v>0</v>
      </c>
      <c r="AF123" s="618">
        <f t="shared" ref="AF123" si="1345">IFERROR((AF477/$BQ123)*100,0)</f>
        <v>0</v>
      </c>
      <c r="AG123" s="618">
        <f t="shared" ref="AG123" si="1346">IFERROR(AG477,0)</f>
        <v>9532</v>
      </c>
      <c r="AH123" s="618">
        <f t="shared" ref="AH123" si="1347">IFERROR((AH477/$BQ123)*100,0)</f>
        <v>61509</v>
      </c>
      <c r="AI123" s="618">
        <f t="shared" ref="AI123" si="1348">IFERROR(AI477,0)</f>
        <v>473171</v>
      </c>
      <c r="AJ123" s="618">
        <f t="shared" ref="AJ123" si="1349">IFERROR((AJ477/$BQ123)*100,0)</f>
        <v>2015700</v>
      </c>
      <c r="AK123" s="618">
        <f t="shared" ref="AK123" si="1350">IFERROR(AK477,0)</f>
        <v>33106</v>
      </c>
      <c r="AL123" s="618">
        <f t="shared" ref="AL123" si="1351">IFERROR((AL477/$BQ123)*100,0)</f>
        <v>211803.00000000003</v>
      </c>
      <c r="AM123" s="618">
        <f t="shared" ref="AM123" si="1352">IFERROR(AM477,0)</f>
        <v>0</v>
      </c>
      <c r="AN123" s="618">
        <f t="shared" ref="AN123" si="1353">IFERROR((AN477/$BQ123)*100,0)</f>
        <v>0</v>
      </c>
      <c r="AO123" s="618">
        <f t="shared" ref="AO123" si="1354">IFERROR(AO477,0)</f>
        <v>0</v>
      </c>
      <c r="AP123" s="618">
        <f t="shared" ref="AP123" si="1355">IFERROR((AP477/$BQ123)*100,0)</f>
        <v>0</v>
      </c>
      <c r="AQ123" s="618">
        <f t="shared" ref="AQ123" si="1356">IFERROR(AQ477,0)</f>
        <v>0</v>
      </c>
      <c r="AR123" s="618">
        <f t="shared" ref="AR123" si="1357">IFERROR((AR477/$BQ123)*100,0)</f>
        <v>0</v>
      </c>
      <c r="AS123" s="618">
        <f t="shared" ref="AS123" si="1358">IFERROR(AS477,0)</f>
        <v>0</v>
      </c>
      <c r="AT123" s="618">
        <f t="shared" ref="AT123" si="1359">IFERROR((AT477/$BQ123)*100,0)</f>
        <v>0</v>
      </c>
      <c r="AU123" s="618">
        <f t="shared" ref="AU123" si="1360">IFERROR(AU477,0)</f>
        <v>34954</v>
      </c>
      <c r="AV123" s="618">
        <f t="shared" ref="AV123" si="1361">IFERROR((AV477/$BQ123)*100,0)</f>
        <v>104294</v>
      </c>
      <c r="AW123" s="618">
        <f t="shared" ref="AW123" si="1362">IFERROR(AW477,0)</f>
        <v>3599851</v>
      </c>
      <c r="AX123" s="618">
        <f t="shared" ref="AX123" si="1363">IFERROR((AX477/$BQ123)*100,0)</f>
        <v>2236362</v>
      </c>
      <c r="AY123" s="618">
        <f t="shared" ref="AY123" si="1364">IFERROR(AY477,0)</f>
        <v>802192</v>
      </c>
      <c r="AZ123" s="618">
        <f t="shared" ref="AZ123" si="1365">IFERROR((AZ477/$BQ123)*100,0)</f>
        <v>596162</v>
      </c>
      <c r="BA123" s="618">
        <f t="shared" ref="BA123" si="1366">IFERROR(BA477,0)</f>
        <v>584484</v>
      </c>
      <c r="BB123" s="618">
        <f t="shared" ref="BB123" si="1367">IFERROR((BB477/$BQ123)*100,0)</f>
        <v>589976</v>
      </c>
      <c r="BC123" s="618">
        <f t="shared" ref="BC123" si="1368">IFERROR(BC477,0)</f>
        <v>8228810</v>
      </c>
      <c r="BD123" s="618">
        <f t="shared" ref="BD123" si="1369">IFERROR((BD477/$BQ123)*100,0)</f>
        <v>9708482</v>
      </c>
      <c r="BE123" s="618">
        <f t="shared" ref="BE123" si="1370">IFERROR(BE477,0)</f>
        <v>0</v>
      </c>
      <c r="BF123" s="618">
        <f t="shared" ref="BF123" si="1371">IFERROR((BF477/$BQ123)*100,0)</f>
        <v>0</v>
      </c>
      <c r="BG123" s="618">
        <f t="shared" ref="BG123" si="1372">IFERROR(BG477,0)</f>
        <v>12809057</v>
      </c>
      <c r="BH123" s="618">
        <f t="shared" ref="BH123" si="1373">IFERROR((BH477/$BQ123)*100,0)</f>
        <v>32548950</v>
      </c>
      <c r="BI123" s="618">
        <f t="shared" ref="BI123" si="1374">IFERROR(BI477,0)</f>
        <v>177752</v>
      </c>
      <c r="BJ123" s="618">
        <f t="shared" ref="BJ123" si="1375">IFERROR((BJ477/$BQ123)*100,0)</f>
        <v>134018</v>
      </c>
      <c r="BK123" s="618">
        <f t="shared" ref="BK123" si="1376">IFERROR(BK477,0)</f>
        <v>541701</v>
      </c>
      <c r="BL123" s="618">
        <f t="shared" ref="BL123" si="1377">IFERROR((BL477/$BQ123)*100,0)</f>
        <v>1465060</v>
      </c>
      <c r="BM123" s="618">
        <f t="shared" ref="BM123" si="1378">IFERROR(BM477,0)</f>
        <v>17737</v>
      </c>
      <c r="BN123" s="618">
        <f t="shared" ref="BN123" si="1379">IFERROR((BN477/$BQ123)*100,0)</f>
        <v>20859</v>
      </c>
      <c r="BO123" s="618">
        <f t="shared" ref="BO123" si="1380">IFERROR(BO477,0)</f>
        <v>0</v>
      </c>
      <c r="BP123" s="618">
        <f t="shared" ref="BP123" si="1381">IFERROR((BP477/$BQ123)*100,0)</f>
        <v>0</v>
      </c>
      <c r="BQ123" s="620">
        <f t="shared" si="791"/>
        <v>100</v>
      </c>
    </row>
    <row r="124" spans="1:69" x14ac:dyDescent="0.25">
      <c r="A124" s="593" t="s">
        <v>8</v>
      </c>
      <c r="B124" s="594" t="s">
        <v>285</v>
      </c>
      <c r="C124" s="618">
        <f t="shared" si="21"/>
        <v>4811</v>
      </c>
      <c r="D124" s="618">
        <f t="shared" si="22"/>
        <v>13739.168638592639</v>
      </c>
      <c r="E124" s="618" t="s">
        <v>2112</v>
      </c>
      <c r="F124" s="618" t="s">
        <v>2112</v>
      </c>
      <c r="G124" s="618">
        <f t="shared" ref="G124" si="1382">IFERROR(G478,0)</f>
        <v>0</v>
      </c>
      <c r="H124" s="618">
        <f t="shared" ref="H124" si="1383">IFERROR((H478/$BQ124)*100,0)</f>
        <v>0</v>
      </c>
      <c r="I124" s="618">
        <f t="shared" ref="I124" si="1384">IFERROR(I478,0)</f>
        <v>0</v>
      </c>
      <c r="J124" s="618">
        <f t="shared" ref="J124" si="1385">IFERROR((J478/$BQ124)*100,0)</f>
        <v>0</v>
      </c>
      <c r="K124" s="618">
        <f t="shared" ref="K124" si="1386">IFERROR(K478,0)</f>
        <v>42</v>
      </c>
      <c r="L124" s="618">
        <f t="shared" ref="L124" si="1387">IFERROR((L478/$BQ124)*100,0)</f>
        <v>269.99103195465761</v>
      </c>
      <c r="M124" s="618">
        <f t="shared" ref="M124" si="1388">IFERROR(M478,0)</f>
        <v>164701</v>
      </c>
      <c r="N124" s="618">
        <f t="shared" ref="N124" si="1389">IFERROR((N478/$BQ124)*100,0)</f>
        <v>303321.42484946013</v>
      </c>
      <c r="O124" s="618">
        <f t="shared" ref="O124" si="1390">IFERROR(O478,0)</f>
        <v>0</v>
      </c>
      <c r="P124" s="618">
        <f t="shared" ref="P124" si="1391">IFERROR((P478/$BQ124)*100,0)</f>
        <v>0</v>
      </c>
      <c r="Q124" s="618">
        <f t="shared" ref="Q124" si="1392">IFERROR(Q478,0)</f>
        <v>0</v>
      </c>
      <c r="R124" s="618">
        <f t="shared" ref="R124" si="1393">IFERROR((R478/$BQ124)*100,0)</f>
        <v>0</v>
      </c>
      <c r="S124" s="618">
        <f t="shared" ref="S124" si="1394">IFERROR(S478,0)</f>
        <v>0</v>
      </c>
      <c r="T124" s="618">
        <f t="shared" ref="T124" si="1395">IFERROR((T478/$BQ124)*100,0)</f>
        <v>0</v>
      </c>
      <c r="U124" s="618">
        <f t="shared" ref="U124" si="1396">IFERROR(U478,0)</f>
        <v>233527</v>
      </c>
      <c r="V124" s="618">
        <f t="shared" si="17"/>
        <v>31028.719347389029</v>
      </c>
      <c r="W124" s="618" t="s">
        <v>2112</v>
      </c>
      <c r="X124" s="618" t="s">
        <v>2112</v>
      </c>
      <c r="Y124" s="618">
        <f t="shared" ref="Y124" si="1397">IFERROR(Y478,0)</f>
        <v>0</v>
      </c>
      <c r="Z124" s="618">
        <f t="shared" ref="Z124" si="1398">IFERROR((Z478/$BQ124)*100,0)</f>
        <v>0</v>
      </c>
      <c r="AA124" s="618">
        <f t="shared" ref="AA124" si="1399">IFERROR(AA478,0)</f>
        <v>0</v>
      </c>
      <c r="AB124" s="618">
        <f t="shared" ref="AB124" si="1400">IFERROR((AB478/$BQ124)*100,0)</f>
        <v>0</v>
      </c>
      <c r="AC124" s="618">
        <f t="shared" ref="AC124" si="1401">IFERROR(AC478,0)</f>
        <v>0</v>
      </c>
      <c r="AD124" s="618">
        <f t="shared" ref="AD124" si="1402">IFERROR((AD478/$BQ124)*100,0)</f>
        <v>0</v>
      </c>
      <c r="AE124" s="618">
        <f t="shared" ref="AE124" si="1403">IFERROR(AE478,0)</f>
        <v>0</v>
      </c>
      <c r="AF124" s="618">
        <f t="shared" ref="AF124" si="1404">IFERROR((AF478/$BQ124)*100,0)</f>
        <v>0</v>
      </c>
      <c r="AG124" s="618">
        <f t="shared" ref="AG124" si="1405">IFERROR(AG478,0)</f>
        <v>0</v>
      </c>
      <c r="AH124" s="618">
        <f t="shared" ref="AH124" si="1406">IFERROR((AH478/$BQ124)*100,0)</f>
        <v>0</v>
      </c>
      <c r="AI124" s="618">
        <f t="shared" ref="AI124" si="1407">IFERROR(AI478,0)</f>
        <v>8747</v>
      </c>
      <c r="AJ124" s="618">
        <f t="shared" ref="AJ124" si="1408">IFERROR((AJ478/$BQ124)*100,0)</f>
        <v>63282.523002272319</v>
      </c>
      <c r="AK124" s="618">
        <f t="shared" ref="AK124" si="1409">IFERROR(AK478,0)</f>
        <v>0</v>
      </c>
      <c r="AL124" s="618">
        <f t="shared" ref="AL124" si="1410">IFERROR((AL478/$BQ124)*100,0)</f>
        <v>0</v>
      </c>
      <c r="AM124" s="618">
        <f t="shared" ref="AM124" si="1411">IFERROR(AM478,0)</f>
        <v>0</v>
      </c>
      <c r="AN124" s="618">
        <f t="shared" ref="AN124" si="1412">IFERROR((AN478/$BQ124)*100,0)</f>
        <v>0</v>
      </c>
      <c r="AO124" s="618">
        <f t="shared" ref="AO124" si="1413">IFERROR(AO478,0)</f>
        <v>0</v>
      </c>
      <c r="AP124" s="618">
        <f t="shared" ref="AP124" si="1414">IFERROR((AP478/$BQ124)*100,0)</f>
        <v>0</v>
      </c>
      <c r="AQ124" s="618">
        <f t="shared" ref="AQ124" si="1415">IFERROR(AQ478,0)</f>
        <v>0</v>
      </c>
      <c r="AR124" s="618">
        <f t="shared" ref="AR124" si="1416">IFERROR((AR478/$BQ124)*100,0)</f>
        <v>0</v>
      </c>
      <c r="AS124" s="618">
        <f t="shared" ref="AS124" si="1417">IFERROR(AS478,0)</f>
        <v>0</v>
      </c>
      <c r="AT124" s="618">
        <f t="shared" ref="AT124" si="1418">IFERROR((AT478/$BQ124)*100,0)</f>
        <v>0</v>
      </c>
      <c r="AU124" s="618">
        <f t="shared" ref="AU124" si="1419">IFERROR(AU478,0)</f>
        <v>0</v>
      </c>
      <c r="AV124" s="618">
        <f t="shared" ref="AV124" si="1420">IFERROR((AV478/$BQ124)*100,0)</f>
        <v>0</v>
      </c>
      <c r="AW124" s="618">
        <f t="shared" ref="AW124" si="1421">IFERROR(AW478,0)</f>
        <v>505004</v>
      </c>
      <c r="AX124" s="618">
        <f t="shared" ref="AX124" si="1422">IFERROR((AX478/$BQ124)*100,0)</f>
        <v>819024.54521025287</v>
      </c>
      <c r="AY124" s="618">
        <f t="shared" ref="AY124" si="1423">IFERROR(AY478,0)</f>
        <v>9354</v>
      </c>
      <c r="AZ124" s="618">
        <f t="shared" ref="AZ124" si="1424">IFERROR((AZ478/$BQ124)*100,0)</f>
        <v>16833.940842372904</v>
      </c>
      <c r="BA124" s="618">
        <f t="shared" ref="BA124" si="1425">IFERROR(BA478,0)</f>
        <v>0</v>
      </c>
      <c r="BB124" s="618">
        <f t="shared" ref="BB124" si="1426">IFERROR((BB478/$BQ124)*100,0)</f>
        <v>0</v>
      </c>
      <c r="BC124" s="618">
        <f t="shared" ref="BC124" si="1427">IFERROR(BC478,0)</f>
        <v>365980</v>
      </c>
      <c r="BD124" s="618">
        <f t="shared" ref="BD124" si="1428">IFERROR((BD478/$BQ124)*100,0)</f>
        <v>400049.08693511563</v>
      </c>
      <c r="BE124" s="618">
        <f t="shared" ref="BE124" si="1429">IFERROR(BE478,0)</f>
        <v>0</v>
      </c>
      <c r="BF124" s="618">
        <f t="shared" ref="BF124" si="1430">IFERROR((BF478/$BQ124)*100,0)</f>
        <v>0</v>
      </c>
      <c r="BG124" s="618">
        <f t="shared" ref="BG124" si="1431">IFERROR(BG478,0)</f>
        <v>385388</v>
      </c>
      <c r="BH124" s="618">
        <f t="shared" ref="BH124" si="1432">IFERROR((BH478/$BQ124)*100,0)</f>
        <v>852999.54169384704</v>
      </c>
      <c r="BI124" s="618">
        <f t="shared" ref="BI124" si="1433">IFERROR(BI478,0)</f>
        <v>0</v>
      </c>
      <c r="BJ124" s="618">
        <f t="shared" ref="BJ124" si="1434">IFERROR((BJ478/$BQ124)*100,0)</f>
        <v>0</v>
      </c>
      <c r="BK124" s="618">
        <f t="shared" ref="BK124" si="1435">IFERROR(BK478,0)</f>
        <v>3902</v>
      </c>
      <c r="BL124" s="618">
        <f t="shared" ref="BL124" si="1436">IFERROR((BL478/$BQ124)*100,0)</f>
        <v>6533.7829733027147</v>
      </c>
      <c r="BM124" s="618">
        <f t="shared" ref="BM124" si="1437">IFERROR(BM478,0)</f>
        <v>0</v>
      </c>
      <c r="BN124" s="618">
        <f t="shared" ref="BN124" si="1438">IFERROR((BN478/$BQ124)*100,0)</f>
        <v>0</v>
      </c>
      <c r="BO124" s="618">
        <f t="shared" ref="BO124" si="1439">IFERROR(BO478,0)</f>
        <v>0</v>
      </c>
      <c r="BP124" s="618">
        <f t="shared" ref="BP124" si="1440">IFERROR((BP478/$BQ124)*100,0)</f>
        <v>0</v>
      </c>
      <c r="BQ124" s="620">
        <f t="shared" si="791"/>
        <v>29.630613809956184</v>
      </c>
    </row>
    <row r="125" spans="1:69" x14ac:dyDescent="0.25">
      <c r="B125" s="594" t="s">
        <v>286</v>
      </c>
      <c r="C125" s="618">
        <f t="shared" si="21"/>
        <v>9009</v>
      </c>
      <c r="D125" s="618">
        <f t="shared" si="22"/>
        <v>25936.450617395149</v>
      </c>
      <c r="E125" s="618" t="s">
        <v>2112</v>
      </c>
      <c r="F125" s="618" t="s">
        <v>2112</v>
      </c>
      <c r="G125" s="618">
        <f t="shared" ref="G125" si="1441">IFERROR(G479,0)</f>
        <v>0</v>
      </c>
      <c r="H125" s="618">
        <f t="shared" ref="H125" si="1442">IFERROR((H479/$BQ125)*100,0)</f>
        <v>0</v>
      </c>
      <c r="I125" s="618">
        <f t="shared" ref="I125" si="1443">IFERROR(I479,0)</f>
        <v>0</v>
      </c>
      <c r="J125" s="618">
        <f t="shared" ref="J125" si="1444">IFERROR((J479/$BQ125)*100,0)</f>
        <v>0</v>
      </c>
      <c r="K125" s="618">
        <f t="shared" ref="K125" si="1445">IFERROR(K479,0)</f>
        <v>43</v>
      </c>
      <c r="L125" s="618">
        <f t="shared" ref="L125" si="1446">IFERROR((L479/$BQ125)*100,0)</f>
        <v>249.55443527022538</v>
      </c>
      <c r="M125" s="618">
        <f t="shared" ref="M125" si="1447">IFERROR(M479,0)</f>
        <v>168956</v>
      </c>
      <c r="N125" s="618">
        <f t="shared" ref="N125" si="1448">IFERROR((N479/$BQ125)*100,0)</f>
        <v>267401.88005472359</v>
      </c>
      <c r="O125" s="618">
        <f t="shared" ref="O125" si="1449">IFERROR(O479,0)</f>
        <v>0</v>
      </c>
      <c r="P125" s="618">
        <f t="shared" ref="P125" si="1450">IFERROR((P479/$BQ125)*100,0)</f>
        <v>0</v>
      </c>
      <c r="Q125" s="618">
        <f t="shared" ref="Q125" si="1451">IFERROR(Q479,0)</f>
        <v>0</v>
      </c>
      <c r="R125" s="618">
        <f t="shared" ref="R125" si="1452">IFERROR((R479/$BQ125)*100,0)</f>
        <v>0</v>
      </c>
      <c r="S125" s="618">
        <f t="shared" ref="S125" si="1453">IFERROR(S479,0)</f>
        <v>0</v>
      </c>
      <c r="T125" s="618">
        <f t="shared" ref="T125" si="1454">IFERROR((T479/$BQ125)*100,0)</f>
        <v>0</v>
      </c>
      <c r="U125" s="618">
        <f t="shared" ref="U125" si="1455">IFERROR(U479,0)</f>
        <v>218975</v>
      </c>
      <c r="V125" s="618">
        <f t="shared" si="17"/>
        <v>184541.2022196546</v>
      </c>
      <c r="W125" s="618" t="s">
        <v>2112</v>
      </c>
      <c r="X125" s="618" t="s">
        <v>2112</v>
      </c>
      <c r="Y125" s="618">
        <f t="shared" ref="Y125" si="1456">IFERROR(Y479,0)</f>
        <v>0</v>
      </c>
      <c r="Z125" s="618">
        <f t="shared" ref="Z125" si="1457">IFERROR((Z479/$BQ125)*100,0)</f>
        <v>0</v>
      </c>
      <c r="AA125" s="618">
        <f t="shared" ref="AA125" si="1458">IFERROR(AA479,0)</f>
        <v>0</v>
      </c>
      <c r="AB125" s="618">
        <f t="shared" ref="AB125" si="1459">IFERROR((AB479/$BQ125)*100,0)</f>
        <v>0</v>
      </c>
      <c r="AC125" s="618">
        <f t="shared" ref="AC125" si="1460">IFERROR(AC479,0)</f>
        <v>0</v>
      </c>
      <c r="AD125" s="618">
        <f t="shared" ref="AD125" si="1461">IFERROR((AD479/$BQ125)*100,0)</f>
        <v>0</v>
      </c>
      <c r="AE125" s="618">
        <f t="shared" ref="AE125" si="1462">IFERROR(AE479,0)</f>
        <v>0</v>
      </c>
      <c r="AF125" s="618">
        <f t="shared" ref="AF125" si="1463">IFERROR((AF479/$BQ125)*100,0)</f>
        <v>0</v>
      </c>
      <c r="AG125" s="618">
        <f t="shared" ref="AG125" si="1464">IFERROR(AG479,0)</f>
        <v>0</v>
      </c>
      <c r="AH125" s="618">
        <f t="shared" ref="AH125" si="1465">IFERROR((AH479/$BQ125)*100,0)</f>
        <v>0</v>
      </c>
      <c r="AI125" s="618">
        <f t="shared" ref="AI125" si="1466">IFERROR(AI479,0)</f>
        <v>35563</v>
      </c>
      <c r="AJ125" s="618">
        <f t="shared" ref="AJ125" si="1467">IFERROR((AJ479/$BQ125)*100,0)</f>
        <v>147544.04008039751</v>
      </c>
      <c r="AK125" s="618">
        <f t="shared" ref="AK125" si="1468">IFERROR(AK479,0)</f>
        <v>0</v>
      </c>
      <c r="AL125" s="618">
        <f t="shared" ref="AL125" si="1469">IFERROR((AL479/$BQ125)*100,0)</f>
        <v>0</v>
      </c>
      <c r="AM125" s="618">
        <f t="shared" ref="AM125" si="1470">IFERROR(AM479,0)</f>
        <v>0</v>
      </c>
      <c r="AN125" s="618">
        <f t="shared" ref="AN125" si="1471">IFERROR((AN479/$BQ125)*100,0)</f>
        <v>0</v>
      </c>
      <c r="AO125" s="618">
        <f t="shared" ref="AO125" si="1472">IFERROR(AO479,0)</f>
        <v>0</v>
      </c>
      <c r="AP125" s="618">
        <f t="shared" ref="AP125" si="1473">IFERROR((AP479/$BQ125)*100,0)</f>
        <v>0</v>
      </c>
      <c r="AQ125" s="618">
        <f t="shared" ref="AQ125" si="1474">IFERROR(AQ479,0)</f>
        <v>0</v>
      </c>
      <c r="AR125" s="618">
        <f t="shared" ref="AR125" si="1475">IFERROR((AR479/$BQ125)*100,0)</f>
        <v>0</v>
      </c>
      <c r="AS125" s="618">
        <f t="shared" ref="AS125" si="1476">IFERROR(AS479,0)</f>
        <v>0</v>
      </c>
      <c r="AT125" s="618">
        <f t="shared" ref="AT125" si="1477">IFERROR((AT479/$BQ125)*100,0)</f>
        <v>0</v>
      </c>
      <c r="AU125" s="618">
        <f t="shared" ref="AU125" si="1478">IFERROR(AU479,0)</f>
        <v>0</v>
      </c>
      <c r="AV125" s="618">
        <f t="shared" ref="AV125" si="1479">IFERROR((AV479/$BQ125)*100,0)</f>
        <v>0</v>
      </c>
      <c r="AW125" s="618">
        <f t="shared" ref="AW125" si="1480">IFERROR(AW479,0)</f>
        <v>513515</v>
      </c>
      <c r="AX125" s="618">
        <f t="shared" ref="AX125" si="1481">IFERROR((AX479/$BQ125)*100,0)</f>
        <v>887906.07536610786</v>
      </c>
      <c r="AY125" s="618">
        <f t="shared" ref="AY125" si="1482">IFERROR(AY479,0)</f>
        <v>9922</v>
      </c>
      <c r="AZ125" s="618">
        <f t="shared" ref="AZ125" si="1483">IFERROR((AZ479/$BQ125)*100,0)</f>
        <v>16900.858995542163</v>
      </c>
      <c r="BA125" s="618">
        <f t="shared" ref="BA125" si="1484">IFERROR(BA479,0)</f>
        <v>0</v>
      </c>
      <c r="BB125" s="618">
        <f t="shared" ref="BB125" si="1485">IFERROR((BB479/$BQ125)*100,0)</f>
        <v>0</v>
      </c>
      <c r="BC125" s="618">
        <f t="shared" ref="BC125" si="1486">IFERROR(BC479,0)</f>
        <v>340045</v>
      </c>
      <c r="BD125" s="618">
        <f t="shared" ref="BD125" si="1487">IFERROR((BD479/$BQ125)*100,0)</f>
        <v>391304.22294549813</v>
      </c>
      <c r="BE125" s="618">
        <f t="shared" ref="BE125" si="1488">IFERROR(BE479,0)</f>
        <v>0</v>
      </c>
      <c r="BF125" s="618">
        <f t="shared" ref="BF125" si="1489">IFERROR((BF479/$BQ125)*100,0)</f>
        <v>0</v>
      </c>
      <c r="BG125" s="618">
        <f t="shared" ref="BG125" si="1490">IFERROR(BG479,0)</f>
        <v>419522</v>
      </c>
      <c r="BH125" s="618">
        <f t="shared" ref="BH125" si="1491">IFERROR((BH479/$BQ125)*100,0)</f>
        <v>941631.98999382416</v>
      </c>
      <c r="BI125" s="618">
        <f t="shared" ref="BI125" si="1492">IFERROR(BI479,0)</f>
        <v>0</v>
      </c>
      <c r="BJ125" s="618">
        <f t="shared" ref="BJ125" si="1493">IFERROR((BJ479/$BQ125)*100,0)</f>
        <v>0</v>
      </c>
      <c r="BK125" s="618">
        <f t="shared" ref="BK125" si="1494">IFERROR(BK479,0)</f>
        <v>3982</v>
      </c>
      <c r="BL125" s="618">
        <f t="shared" ref="BL125" si="1495">IFERROR((BL479/$BQ125)*100,0)</f>
        <v>5254.9853495983098</v>
      </c>
      <c r="BM125" s="618">
        <f t="shared" ref="BM125" si="1496">IFERROR(BM479,0)</f>
        <v>0</v>
      </c>
      <c r="BN125" s="618">
        <f t="shared" ref="BN125" si="1497">IFERROR((BN479/$BQ125)*100,0)</f>
        <v>0</v>
      </c>
      <c r="BO125" s="618">
        <f t="shared" ref="BO125" si="1498">IFERROR(BO479,0)</f>
        <v>0</v>
      </c>
      <c r="BP125" s="618">
        <f t="shared" ref="BP125" si="1499">IFERROR((BP479/$BQ125)*100,0)</f>
        <v>0</v>
      </c>
      <c r="BQ125" s="620">
        <f t="shared" si="791"/>
        <v>34.862133348098446</v>
      </c>
    </row>
    <row r="126" spans="1:69" x14ac:dyDescent="0.25">
      <c r="B126" s="594" t="s">
        <v>287</v>
      </c>
      <c r="C126" s="618">
        <f t="shared" si="21"/>
        <v>6655</v>
      </c>
      <c r="D126" s="618">
        <f t="shared" si="22"/>
        <v>17839.981642249135</v>
      </c>
      <c r="E126" s="618" t="s">
        <v>2112</v>
      </c>
      <c r="F126" s="618" t="s">
        <v>2112</v>
      </c>
      <c r="G126" s="618">
        <f t="shared" ref="G126" si="1500">IFERROR(G480,0)</f>
        <v>0</v>
      </c>
      <c r="H126" s="618">
        <f t="shared" ref="H126" si="1501">IFERROR((H480/$BQ126)*100,0)</f>
        <v>0</v>
      </c>
      <c r="I126" s="618">
        <f t="shared" ref="I126" si="1502">IFERROR(I480,0)</f>
        <v>0</v>
      </c>
      <c r="J126" s="618">
        <f t="shared" ref="J126" si="1503">IFERROR((J480/$BQ126)*100,0)</f>
        <v>0</v>
      </c>
      <c r="K126" s="618">
        <f t="shared" ref="K126" si="1504">IFERROR(K480,0)</f>
        <v>18</v>
      </c>
      <c r="L126" s="618">
        <f t="shared" ref="L126" si="1505">IFERROR((L480/$BQ126)*100,0)</f>
        <v>96.488718135246003</v>
      </c>
      <c r="M126" s="618">
        <f t="shared" ref="M126" si="1506">IFERROR(M480,0)</f>
        <v>239082</v>
      </c>
      <c r="N126" s="618">
        <f t="shared" ref="N126" si="1507">IFERROR((N480/$BQ126)*100,0)</f>
        <v>302828.53796587314</v>
      </c>
      <c r="O126" s="618">
        <f t="shared" ref="O126" si="1508">IFERROR(O480,0)</f>
        <v>0</v>
      </c>
      <c r="P126" s="618">
        <f t="shared" ref="P126" si="1509">IFERROR((P480/$BQ126)*100,0)</f>
        <v>0</v>
      </c>
      <c r="Q126" s="618">
        <f t="shared" ref="Q126" si="1510">IFERROR(Q480,0)</f>
        <v>0</v>
      </c>
      <c r="R126" s="618">
        <f t="shared" ref="R126" si="1511">IFERROR((R480/$BQ126)*100,0)</f>
        <v>0</v>
      </c>
      <c r="S126" s="618">
        <f t="shared" ref="S126" si="1512">IFERROR(S480,0)</f>
        <v>0</v>
      </c>
      <c r="T126" s="618">
        <f t="shared" ref="T126" si="1513">IFERROR((T480/$BQ126)*100,0)</f>
        <v>0</v>
      </c>
      <c r="U126" s="618">
        <f t="shared" ref="U126" si="1514">IFERROR(U480,0)</f>
        <v>221870</v>
      </c>
      <c r="V126" s="618">
        <f t="shared" si="17"/>
        <v>195426.16346857298</v>
      </c>
      <c r="W126" s="618" t="s">
        <v>2112</v>
      </c>
      <c r="X126" s="618" t="s">
        <v>2112</v>
      </c>
      <c r="Y126" s="618">
        <f t="shared" ref="Y126" si="1515">IFERROR(Y480,0)</f>
        <v>0</v>
      </c>
      <c r="Z126" s="618">
        <f t="shared" ref="Z126" si="1516">IFERROR((Z480/$BQ126)*100,0)</f>
        <v>0</v>
      </c>
      <c r="AA126" s="618">
        <f t="shared" ref="AA126" si="1517">IFERROR(AA480,0)</f>
        <v>0</v>
      </c>
      <c r="AB126" s="618">
        <f t="shared" ref="AB126" si="1518">IFERROR((AB480/$BQ126)*100,0)</f>
        <v>0</v>
      </c>
      <c r="AC126" s="618">
        <f t="shared" ref="AC126" si="1519">IFERROR(AC480,0)</f>
        <v>0</v>
      </c>
      <c r="AD126" s="618">
        <f t="shared" ref="AD126" si="1520">IFERROR((AD480/$BQ126)*100,0)</f>
        <v>0</v>
      </c>
      <c r="AE126" s="618">
        <f t="shared" ref="AE126" si="1521">IFERROR(AE480,0)</f>
        <v>0</v>
      </c>
      <c r="AF126" s="618">
        <f t="shared" ref="AF126" si="1522">IFERROR((AF480/$BQ126)*100,0)</f>
        <v>0</v>
      </c>
      <c r="AG126" s="618">
        <f t="shared" ref="AG126" si="1523">IFERROR(AG480,0)</f>
        <v>0</v>
      </c>
      <c r="AH126" s="618">
        <f t="shared" ref="AH126" si="1524">IFERROR((AH480/$BQ126)*100,0)</f>
        <v>0</v>
      </c>
      <c r="AI126" s="618">
        <f t="shared" ref="AI126" si="1525">IFERROR(AI480,0)</f>
        <v>37685</v>
      </c>
      <c r="AJ126" s="618">
        <f t="shared" ref="AJ126" si="1526">IFERROR((AJ480/$BQ126)*100,0)</f>
        <v>224422.32716981083</v>
      </c>
      <c r="AK126" s="618">
        <f t="shared" ref="AK126" si="1527">IFERROR(AK480,0)</f>
        <v>0</v>
      </c>
      <c r="AL126" s="618">
        <f t="shared" ref="AL126" si="1528">IFERROR((AL480/$BQ126)*100,0)</f>
        <v>0</v>
      </c>
      <c r="AM126" s="618">
        <f t="shared" ref="AM126" si="1529">IFERROR(AM480,0)</f>
        <v>0</v>
      </c>
      <c r="AN126" s="618">
        <f t="shared" ref="AN126" si="1530">IFERROR((AN480/$BQ126)*100,0)</f>
        <v>0</v>
      </c>
      <c r="AO126" s="618">
        <f t="shared" ref="AO126" si="1531">IFERROR(AO480,0)</f>
        <v>0</v>
      </c>
      <c r="AP126" s="618">
        <f t="shared" ref="AP126" si="1532">IFERROR((AP480/$BQ126)*100,0)</f>
        <v>0</v>
      </c>
      <c r="AQ126" s="618">
        <f t="shared" ref="AQ126" si="1533">IFERROR(AQ480,0)</f>
        <v>0</v>
      </c>
      <c r="AR126" s="618">
        <f t="shared" ref="AR126" si="1534">IFERROR((AR480/$BQ126)*100,0)</f>
        <v>0</v>
      </c>
      <c r="AS126" s="618">
        <f t="shared" ref="AS126" si="1535">IFERROR(AS480,0)</f>
        <v>0</v>
      </c>
      <c r="AT126" s="618">
        <f t="shared" ref="AT126" si="1536">IFERROR((AT480/$BQ126)*100,0)</f>
        <v>0</v>
      </c>
      <c r="AU126" s="618">
        <f t="shared" ref="AU126" si="1537">IFERROR(AU480,0)</f>
        <v>0</v>
      </c>
      <c r="AV126" s="618">
        <f t="shared" ref="AV126" si="1538">IFERROR((AV480/$BQ126)*100,0)</f>
        <v>0</v>
      </c>
      <c r="AW126" s="618">
        <f t="shared" ref="AW126" si="1539">IFERROR(AW480,0)</f>
        <v>472207</v>
      </c>
      <c r="AX126" s="618">
        <f t="shared" ref="AX126" si="1540">IFERROR((AX480/$BQ126)*100,0)</f>
        <v>798073.83451577683</v>
      </c>
      <c r="AY126" s="618">
        <f t="shared" ref="AY126" si="1541">IFERROR(AY480,0)</f>
        <v>9567</v>
      </c>
      <c r="AZ126" s="618">
        <f t="shared" ref="AZ126" si="1542">IFERROR((AZ480/$BQ126)*100,0)</f>
        <v>15891.952657194301</v>
      </c>
      <c r="BA126" s="618">
        <f t="shared" ref="BA126" si="1543">IFERROR(BA480,0)</f>
        <v>0</v>
      </c>
      <c r="BB126" s="618">
        <f t="shared" ref="BB126" si="1544">IFERROR((BB480/$BQ126)*100,0)</f>
        <v>0</v>
      </c>
      <c r="BC126" s="618">
        <f t="shared" ref="BC126" si="1545">IFERROR(BC480,0)</f>
        <v>534423</v>
      </c>
      <c r="BD126" s="618">
        <f t="shared" ref="BD126" si="1546">IFERROR((BD480/$BQ126)*100,0)</f>
        <v>533431.3587027255</v>
      </c>
      <c r="BE126" s="618">
        <f t="shared" ref="BE126" si="1547">IFERROR(BE480,0)</f>
        <v>0</v>
      </c>
      <c r="BF126" s="618">
        <f t="shared" ref="BF126" si="1548">IFERROR((BF480/$BQ126)*100,0)</f>
        <v>0</v>
      </c>
      <c r="BG126" s="618">
        <f t="shared" ref="BG126" si="1549">IFERROR(BG480,0)</f>
        <v>470485</v>
      </c>
      <c r="BH126" s="618">
        <f t="shared" ref="BH126" si="1550">IFERROR((BH480/$BQ126)*100,0)</f>
        <v>1547225.281133791</v>
      </c>
      <c r="BI126" s="618">
        <f t="shared" ref="BI126" si="1551">IFERROR(BI480,0)</f>
        <v>0</v>
      </c>
      <c r="BJ126" s="618">
        <f t="shared" ref="BJ126" si="1552">IFERROR((BJ480/$BQ126)*100,0)</f>
        <v>0</v>
      </c>
      <c r="BK126" s="618">
        <f t="shared" ref="BK126" si="1553">IFERROR(BK480,0)</f>
        <v>43350</v>
      </c>
      <c r="BL126" s="618">
        <f t="shared" ref="BL126" si="1554">IFERROR((BL480/$BQ126)*100,0)</f>
        <v>187201.15219834147</v>
      </c>
      <c r="BM126" s="618">
        <f t="shared" ref="BM126" si="1555">IFERROR(BM480,0)</f>
        <v>0</v>
      </c>
      <c r="BN126" s="618">
        <f t="shared" ref="BN126" si="1556">IFERROR((BN480/$BQ126)*100,0)</f>
        <v>0</v>
      </c>
      <c r="BO126" s="618">
        <f t="shared" ref="BO126" si="1557">IFERROR(BO480,0)</f>
        <v>0</v>
      </c>
      <c r="BP126" s="618">
        <f t="shared" ref="BP126" si="1558">IFERROR((BP480/$BQ126)*100,0)</f>
        <v>0</v>
      </c>
      <c r="BQ126" s="620">
        <f t="shared" si="791"/>
        <v>38.346452015393091</v>
      </c>
    </row>
    <row r="127" spans="1:69" x14ac:dyDescent="0.25">
      <c r="B127" s="594" t="s">
        <v>288</v>
      </c>
      <c r="C127" s="618">
        <f t="shared" si="21"/>
        <v>8730</v>
      </c>
      <c r="D127" s="618">
        <f t="shared" si="22"/>
        <v>28700.871054765605</v>
      </c>
      <c r="E127" s="618" t="s">
        <v>2112</v>
      </c>
      <c r="F127" s="618" t="s">
        <v>2112</v>
      </c>
      <c r="G127" s="618">
        <f t="shared" ref="G127" si="1559">IFERROR(G481,0)</f>
        <v>0</v>
      </c>
      <c r="H127" s="618">
        <f t="shared" ref="H127" si="1560">IFERROR((H481/$BQ127)*100,0)</f>
        <v>0</v>
      </c>
      <c r="I127" s="618">
        <f t="shared" ref="I127" si="1561">IFERROR(I481,0)</f>
        <v>0</v>
      </c>
      <c r="J127" s="618">
        <f t="shared" ref="J127" si="1562">IFERROR((J481/$BQ127)*100,0)</f>
        <v>0</v>
      </c>
      <c r="K127" s="618">
        <f t="shared" ref="K127" si="1563">IFERROR(K481,0)</f>
        <v>112</v>
      </c>
      <c r="L127" s="618">
        <f t="shared" ref="L127" si="1564">IFERROR((L481/$BQ127)*100,0)</f>
        <v>716.21617396867634</v>
      </c>
      <c r="M127" s="618">
        <f t="shared" ref="M127" si="1565">IFERROR(M481,0)</f>
        <v>125441</v>
      </c>
      <c r="N127" s="618">
        <f t="shared" ref="N127" si="1566">IFERROR((N481/$BQ127)*100,0)</f>
        <v>195959.72943188803</v>
      </c>
      <c r="O127" s="618">
        <f t="shared" ref="O127" si="1567">IFERROR(O481,0)</f>
        <v>0</v>
      </c>
      <c r="P127" s="618">
        <f t="shared" ref="P127" si="1568">IFERROR((P481/$BQ127)*100,0)</f>
        <v>0</v>
      </c>
      <c r="Q127" s="618">
        <f t="shared" ref="Q127" si="1569">IFERROR(Q481,0)</f>
        <v>0</v>
      </c>
      <c r="R127" s="618">
        <f t="shared" ref="R127" si="1570">IFERROR((R481/$BQ127)*100,0)</f>
        <v>0</v>
      </c>
      <c r="S127" s="618">
        <f t="shared" ref="S127" si="1571">IFERROR(S481,0)</f>
        <v>0</v>
      </c>
      <c r="T127" s="618">
        <f t="shared" ref="T127" si="1572">IFERROR((T481/$BQ127)*100,0)</f>
        <v>0</v>
      </c>
      <c r="U127" s="618">
        <f t="shared" ref="U127" si="1573">IFERROR(U481,0)</f>
        <v>309620</v>
      </c>
      <c r="V127" s="618">
        <f t="shared" si="17"/>
        <v>332495.89817981247</v>
      </c>
      <c r="W127" s="618" t="s">
        <v>2112</v>
      </c>
      <c r="X127" s="618" t="s">
        <v>2112</v>
      </c>
      <c r="Y127" s="618">
        <f t="shared" ref="Y127" si="1574">IFERROR(Y481,0)</f>
        <v>0</v>
      </c>
      <c r="Z127" s="618">
        <f t="shared" ref="Z127" si="1575">IFERROR((Z481/$BQ127)*100,0)</f>
        <v>0</v>
      </c>
      <c r="AA127" s="618">
        <f t="shared" ref="AA127" si="1576">IFERROR(AA481,0)</f>
        <v>0</v>
      </c>
      <c r="AB127" s="618">
        <f t="shared" ref="AB127" si="1577">IFERROR((AB481/$BQ127)*100,0)</f>
        <v>0</v>
      </c>
      <c r="AC127" s="618">
        <f t="shared" ref="AC127" si="1578">IFERROR(AC481,0)</f>
        <v>0</v>
      </c>
      <c r="AD127" s="618">
        <f t="shared" ref="AD127" si="1579">IFERROR((AD481/$BQ127)*100,0)</f>
        <v>0</v>
      </c>
      <c r="AE127" s="618">
        <f t="shared" ref="AE127" si="1580">IFERROR(AE481,0)</f>
        <v>0</v>
      </c>
      <c r="AF127" s="618">
        <f t="shared" ref="AF127" si="1581">IFERROR((AF481/$BQ127)*100,0)</f>
        <v>0</v>
      </c>
      <c r="AG127" s="618">
        <f t="shared" ref="AG127" si="1582">IFERROR(AG481,0)</f>
        <v>0</v>
      </c>
      <c r="AH127" s="618">
        <f t="shared" ref="AH127" si="1583">IFERROR((AH481/$BQ127)*100,0)</f>
        <v>0</v>
      </c>
      <c r="AI127" s="618">
        <f t="shared" ref="AI127" si="1584">IFERROR(AI481,0)</f>
        <v>27993</v>
      </c>
      <c r="AJ127" s="618">
        <f t="shared" ref="AJ127" si="1585">IFERROR((AJ481/$BQ127)*100,0)</f>
        <v>176562.20805356972</v>
      </c>
      <c r="AK127" s="618">
        <f t="shared" ref="AK127" si="1586">IFERROR(AK481,0)</f>
        <v>0</v>
      </c>
      <c r="AL127" s="618">
        <f t="shared" ref="AL127" si="1587">IFERROR((AL481/$BQ127)*100,0)</f>
        <v>0</v>
      </c>
      <c r="AM127" s="618">
        <f t="shared" ref="AM127" si="1588">IFERROR(AM481,0)</f>
        <v>0</v>
      </c>
      <c r="AN127" s="618">
        <f t="shared" ref="AN127" si="1589">IFERROR((AN481/$BQ127)*100,0)</f>
        <v>0</v>
      </c>
      <c r="AO127" s="618">
        <f t="shared" ref="AO127" si="1590">IFERROR(AO481,0)</f>
        <v>0</v>
      </c>
      <c r="AP127" s="618">
        <f t="shared" ref="AP127" si="1591">IFERROR((AP481/$BQ127)*100,0)</f>
        <v>0</v>
      </c>
      <c r="AQ127" s="618">
        <f t="shared" ref="AQ127" si="1592">IFERROR(AQ481,0)</f>
        <v>0</v>
      </c>
      <c r="AR127" s="618">
        <f t="shared" ref="AR127" si="1593">IFERROR((AR481/$BQ127)*100,0)</f>
        <v>0</v>
      </c>
      <c r="AS127" s="618">
        <f t="shared" ref="AS127" si="1594">IFERROR(AS481,0)</f>
        <v>0</v>
      </c>
      <c r="AT127" s="618">
        <f t="shared" ref="AT127" si="1595">IFERROR((AT481/$BQ127)*100,0)</f>
        <v>0</v>
      </c>
      <c r="AU127" s="618">
        <f t="shared" ref="AU127" si="1596">IFERROR(AU481,0)</f>
        <v>0</v>
      </c>
      <c r="AV127" s="618">
        <f t="shared" ref="AV127" si="1597">IFERROR((AV481/$BQ127)*100,0)</f>
        <v>0</v>
      </c>
      <c r="AW127" s="618">
        <f t="shared" ref="AW127" si="1598">IFERROR(AW481,0)</f>
        <v>446724</v>
      </c>
      <c r="AX127" s="618">
        <f t="shared" ref="AX127" si="1599">IFERROR((AX481/$BQ127)*100,0)</f>
        <v>769037.11679886619</v>
      </c>
      <c r="AY127" s="618">
        <f t="shared" ref="AY127" si="1600">IFERROR(AY481,0)</f>
        <v>11127</v>
      </c>
      <c r="AZ127" s="618">
        <f t="shared" ref="AZ127" si="1601">IFERROR((AZ481/$BQ127)*100,0)</f>
        <v>18885.2278649935</v>
      </c>
      <c r="BA127" s="618">
        <f t="shared" ref="BA127" si="1602">IFERROR(BA481,0)</f>
        <v>0</v>
      </c>
      <c r="BB127" s="618">
        <f t="shared" ref="BB127" si="1603">IFERROR((BB481/$BQ127)*100,0)</f>
        <v>0</v>
      </c>
      <c r="BC127" s="618">
        <f t="shared" ref="BC127" si="1604">IFERROR(BC481,0)</f>
        <v>449449</v>
      </c>
      <c r="BD127" s="618">
        <f t="shared" ref="BD127" si="1605">IFERROR((BD481/$BQ127)*100,0)</f>
        <v>339483.97959943739</v>
      </c>
      <c r="BE127" s="618">
        <f t="shared" ref="BE127" si="1606">IFERROR(BE481,0)</f>
        <v>0</v>
      </c>
      <c r="BF127" s="618">
        <f t="shared" ref="BF127" si="1607">IFERROR((BF481/$BQ127)*100,0)</f>
        <v>0</v>
      </c>
      <c r="BG127" s="618">
        <f t="shared" ref="BG127" si="1608">IFERROR(BG481,0)</f>
        <v>574900</v>
      </c>
      <c r="BH127" s="618">
        <f t="shared" ref="BH127" si="1609">IFERROR((BH481/$BQ127)*100,0)</f>
        <v>1257976.511756531</v>
      </c>
      <c r="BI127" s="618">
        <f t="shared" ref="BI127" si="1610">IFERROR(BI481,0)</f>
        <v>23310</v>
      </c>
      <c r="BJ127" s="618">
        <f t="shared" ref="BJ127" si="1611">IFERROR((BJ481/$BQ127)*100,0)</f>
        <v>18549.501533445684</v>
      </c>
      <c r="BK127" s="618">
        <f t="shared" ref="BK127" si="1612">IFERROR(BK481,0)</f>
        <v>4442</v>
      </c>
      <c r="BL127" s="618">
        <f t="shared" ref="BL127" si="1613">IFERROR((BL481/$BQ127)*100,0)</f>
        <v>17989.957647532654</v>
      </c>
      <c r="BM127" s="618">
        <f t="shared" ref="BM127" si="1614">IFERROR(BM481,0)</f>
        <v>0</v>
      </c>
      <c r="BN127" s="618">
        <f t="shared" ref="BN127" si="1615">IFERROR((BN481/$BQ127)*100,0)</f>
        <v>0</v>
      </c>
      <c r="BO127" s="618">
        <f t="shared" ref="BO127" si="1616">IFERROR(BO481,0)</f>
        <v>0</v>
      </c>
      <c r="BP127" s="618">
        <f t="shared" ref="BP127" si="1617">IFERROR((BP481/$BQ127)*100,0)</f>
        <v>0</v>
      </c>
      <c r="BQ127" s="620">
        <f t="shared" si="791"/>
        <v>40.211323126667573</v>
      </c>
    </row>
    <row r="128" spans="1:69" x14ac:dyDescent="0.25">
      <c r="B128" s="594" t="s">
        <v>289</v>
      </c>
      <c r="C128" s="618">
        <f t="shared" si="21"/>
        <v>17618</v>
      </c>
      <c r="D128" s="618">
        <f t="shared" si="22"/>
        <v>70670.18416138897</v>
      </c>
      <c r="E128" s="618" t="s">
        <v>2112</v>
      </c>
      <c r="F128" s="618" t="s">
        <v>2112</v>
      </c>
      <c r="G128" s="618">
        <f t="shared" ref="G128" si="1618">IFERROR(G482,0)</f>
        <v>0</v>
      </c>
      <c r="H128" s="618">
        <f t="shared" ref="H128" si="1619">IFERROR((H482/$BQ128)*100,0)</f>
        <v>0</v>
      </c>
      <c r="I128" s="618">
        <f t="shared" ref="I128" si="1620">IFERROR(I482,0)</f>
        <v>0</v>
      </c>
      <c r="J128" s="618">
        <f t="shared" ref="J128" si="1621">IFERROR((J482/$BQ128)*100,0)</f>
        <v>0</v>
      </c>
      <c r="K128" s="618">
        <f t="shared" ref="K128" si="1622">IFERROR(K482,0)</f>
        <v>36</v>
      </c>
      <c r="L128" s="618">
        <f t="shared" ref="L128" si="1623">IFERROR((L482/$BQ128)*100,0)</f>
        <v>244.83251085054258</v>
      </c>
      <c r="M128" s="618">
        <f t="shared" ref="M128" si="1624">IFERROR(M482,0)</f>
        <v>134834</v>
      </c>
      <c r="N128" s="618">
        <f t="shared" ref="N128" si="1625">IFERROR((N482/$BQ128)*100,0)</f>
        <v>213102.69750805901</v>
      </c>
      <c r="O128" s="618">
        <f t="shared" ref="O128" si="1626">IFERROR(O482,0)</f>
        <v>0</v>
      </c>
      <c r="P128" s="618">
        <f t="shared" ref="P128" si="1627">IFERROR((P482/$BQ128)*100,0)</f>
        <v>0</v>
      </c>
      <c r="Q128" s="618">
        <f t="shared" ref="Q128" si="1628">IFERROR(Q482,0)</f>
        <v>0</v>
      </c>
      <c r="R128" s="618">
        <f t="shared" ref="R128" si="1629">IFERROR((R482/$BQ128)*100,0)</f>
        <v>0</v>
      </c>
      <c r="S128" s="618">
        <f t="shared" ref="S128" si="1630">IFERROR(S482,0)</f>
        <v>0</v>
      </c>
      <c r="T128" s="618">
        <f t="shared" ref="T128" si="1631">IFERROR((T482/$BQ128)*100,0)</f>
        <v>0</v>
      </c>
      <c r="U128" s="618">
        <f t="shared" ref="U128" si="1632">IFERROR(U482,0)</f>
        <v>334636</v>
      </c>
      <c r="V128" s="618">
        <f t="shared" si="17"/>
        <v>337343.19517104025</v>
      </c>
      <c r="W128" s="618" t="s">
        <v>2112</v>
      </c>
      <c r="X128" s="618" t="s">
        <v>2112</v>
      </c>
      <c r="Y128" s="618">
        <f t="shared" ref="Y128" si="1633">IFERROR(Y482,0)</f>
        <v>0</v>
      </c>
      <c r="Z128" s="618">
        <f t="shared" ref="Z128" si="1634">IFERROR((Z482/$BQ128)*100,0)</f>
        <v>0</v>
      </c>
      <c r="AA128" s="618">
        <f t="shared" ref="AA128" si="1635">IFERROR(AA482,0)</f>
        <v>0</v>
      </c>
      <c r="AB128" s="618">
        <f t="shared" ref="AB128" si="1636">IFERROR((AB482/$BQ128)*100,0)</f>
        <v>0</v>
      </c>
      <c r="AC128" s="618">
        <f t="shared" ref="AC128" si="1637">IFERROR(AC482,0)</f>
        <v>0</v>
      </c>
      <c r="AD128" s="618">
        <f t="shared" ref="AD128" si="1638">IFERROR((AD482/$BQ128)*100,0)</f>
        <v>0</v>
      </c>
      <c r="AE128" s="618">
        <f t="shared" ref="AE128" si="1639">IFERROR(AE482,0)</f>
        <v>0</v>
      </c>
      <c r="AF128" s="618">
        <f t="shared" ref="AF128" si="1640">IFERROR((AF482/$BQ128)*100,0)</f>
        <v>0</v>
      </c>
      <c r="AG128" s="618">
        <f t="shared" ref="AG128" si="1641">IFERROR(AG482,0)</f>
        <v>0</v>
      </c>
      <c r="AH128" s="618">
        <f t="shared" ref="AH128" si="1642">IFERROR((AH482/$BQ128)*100,0)</f>
        <v>0</v>
      </c>
      <c r="AI128" s="618">
        <f t="shared" ref="AI128" si="1643">IFERROR(AI482,0)</f>
        <v>21587</v>
      </c>
      <c r="AJ128" s="618">
        <f t="shared" ref="AJ128" si="1644">IFERROR((AJ482/$BQ128)*100,0)</f>
        <v>130634.94676990126</v>
      </c>
      <c r="AK128" s="618">
        <f t="shared" ref="AK128" si="1645">IFERROR(AK482,0)</f>
        <v>0</v>
      </c>
      <c r="AL128" s="618">
        <f t="shared" ref="AL128" si="1646">IFERROR((AL482/$BQ128)*100,0)</f>
        <v>0</v>
      </c>
      <c r="AM128" s="618">
        <f t="shared" ref="AM128" si="1647">IFERROR(AM482,0)</f>
        <v>0</v>
      </c>
      <c r="AN128" s="618">
        <f t="shared" ref="AN128" si="1648">IFERROR((AN482/$BQ128)*100,0)</f>
        <v>0</v>
      </c>
      <c r="AO128" s="618">
        <f t="shared" ref="AO128" si="1649">IFERROR(AO482,0)</f>
        <v>0</v>
      </c>
      <c r="AP128" s="618">
        <f t="shared" ref="AP128" si="1650">IFERROR((AP482/$BQ128)*100,0)</f>
        <v>0</v>
      </c>
      <c r="AQ128" s="618">
        <f t="shared" ref="AQ128" si="1651">IFERROR(AQ482,0)</f>
        <v>0</v>
      </c>
      <c r="AR128" s="618">
        <f t="shared" ref="AR128" si="1652">IFERROR((AR482/$BQ128)*100,0)</f>
        <v>0</v>
      </c>
      <c r="AS128" s="618">
        <f t="shared" ref="AS128" si="1653">IFERROR(AS482,0)</f>
        <v>0</v>
      </c>
      <c r="AT128" s="618">
        <f t="shared" ref="AT128" si="1654">IFERROR((AT482/$BQ128)*100,0)</f>
        <v>0</v>
      </c>
      <c r="AU128" s="618">
        <f t="shared" ref="AU128" si="1655">IFERROR(AU482,0)</f>
        <v>0</v>
      </c>
      <c r="AV128" s="618">
        <f t="shared" ref="AV128" si="1656">IFERROR((AV482/$BQ128)*100,0)</f>
        <v>0</v>
      </c>
      <c r="AW128" s="618">
        <f t="shared" ref="AW128" si="1657">IFERROR(AW482,0)</f>
        <v>531829</v>
      </c>
      <c r="AX128" s="618">
        <f t="shared" ref="AX128" si="1658">IFERROR((AX482/$BQ128)*100,0)</f>
        <v>965098.55362929904</v>
      </c>
      <c r="AY128" s="618">
        <f t="shared" ref="AY128" si="1659">IFERROR(AY482,0)</f>
        <v>14770</v>
      </c>
      <c r="AZ128" s="618">
        <f t="shared" ref="AZ128" si="1660">IFERROR((AZ482/$BQ128)*100,0)</f>
        <v>24776.089970581375</v>
      </c>
      <c r="BA128" s="618">
        <f t="shared" ref="BA128" si="1661">IFERROR(BA482,0)</f>
        <v>0</v>
      </c>
      <c r="BB128" s="618">
        <f t="shared" ref="BB128" si="1662">IFERROR((BB482/$BQ128)*100,0)</f>
        <v>0</v>
      </c>
      <c r="BC128" s="618">
        <f t="shared" ref="BC128" si="1663">IFERROR(BC482,0)</f>
        <v>542279</v>
      </c>
      <c r="BD128" s="618">
        <f t="shared" ref="BD128" si="1664">IFERROR((BD482/$BQ128)*100,0)</f>
        <v>473369.25781712105</v>
      </c>
      <c r="BE128" s="618">
        <f t="shared" ref="BE128" si="1665">IFERROR(BE482,0)</f>
        <v>0</v>
      </c>
      <c r="BF128" s="618">
        <f t="shared" ref="BF128" si="1666">IFERROR((BF482/$BQ128)*100,0)</f>
        <v>0</v>
      </c>
      <c r="BG128" s="618">
        <f t="shared" ref="BG128" si="1667">IFERROR(BG482,0)</f>
        <v>614678</v>
      </c>
      <c r="BH128" s="618">
        <f t="shared" ref="BH128" si="1668">IFERROR((BH482/$BQ128)*100,0)</f>
        <v>1443971.7423030897</v>
      </c>
      <c r="BI128" s="618">
        <f t="shared" ref="BI128" si="1669">IFERROR(BI482,0)</f>
        <v>34650</v>
      </c>
      <c r="BJ128" s="618">
        <f t="shared" ref="BJ128" si="1670">IFERROR((BJ482/$BQ128)*100,0)</f>
        <v>25798.625751192463</v>
      </c>
      <c r="BK128" s="618">
        <f t="shared" ref="BK128" si="1671">IFERROR(BK482,0)</f>
        <v>4986</v>
      </c>
      <c r="BL128" s="618">
        <f t="shared" ref="BL128" si="1672">IFERROR((BL482/$BQ128)*100,0)</f>
        <v>28880.635005428707</v>
      </c>
      <c r="BM128" s="618">
        <f t="shared" ref="BM128" si="1673">IFERROR(BM482,0)</f>
        <v>0</v>
      </c>
      <c r="BN128" s="618">
        <f t="shared" ref="BN128" si="1674">IFERROR((BN482/$BQ128)*100,0)</f>
        <v>0</v>
      </c>
      <c r="BO128" s="618">
        <f t="shared" ref="BO128" si="1675">IFERROR(BO482,0)</f>
        <v>0</v>
      </c>
      <c r="BP128" s="618">
        <f t="shared" ref="BP128" si="1676">IFERROR((BP482/$BQ128)*100,0)</f>
        <v>0</v>
      </c>
      <c r="BQ128" s="620">
        <f t="shared" si="791"/>
        <v>41.661133828042004</v>
      </c>
    </row>
    <row r="129" spans="1:69" x14ac:dyDescent="0.25">
      <c r="B129" s="594" t="s">
        <v>290</v>
      </c>
      <c r="C129" s="618">
        <f t="shared" si="21"/>
        <v>17378</v>
      </c>
      <c r="D129" s="618">
        <f t="shared" si="22"/>
        <v>97779.182791046638</v>
      </c>
      <c r="E129" s="618" t="s">
        <v>2112</v>
      </c>
      <c r="F129" s="618" t="s">
        <v>2112</v>
      </c>
      <c r="G129" s="618">
        <f t="shared" ref="G129" si="1677">IFERROR(G483,0)</f>
        <v>0</v>
      </c>
      <c r="H129" s="618">
        <f t="shared" ref="H129" si="1678">IFERROR((H483/$BQ129)*100,0)</f>
        <v>0</v>
      </c>
      <c r="I129" s="618">
        <f t="shared" ref="I129" si="1679">IFERROR(I483,0)</f>
        <v>0</v>
      </c>
      <c r="J129" s="618">
        <f t="shared" ref="J129" si="1680">IFERROR((J483/$BQ129)*100,0)</f>
        <v>0</v>
      </c>
      <c r="K129" s="618">
        <f t="shared" ref="K129" si="1681">IFERROR(K483,0)</f>
        <v>42</v>
      </c>
      <c r="L129" s="618">
        <f t="shared" ref="L129" si="1682">IFERROR((L483/$BQ129)*100,0)</f>
        <v>284.49825379026112</v>
      </c>
      <c r="M129" s="618">
        <f t="shared" ref="M129" si="1683">IFERROR(M483,0)</f>
        <v>122321</v>
      </c>
      <c r="N129" s="618">
        <f t="shared" ref="N129" si="1684">IFERROR((N483/$BQ129)*100,0)</f>
        <v>168398.70670281371</v>
      </c>
      <c r="O129" s="618">
        <f t="shared" ref="O129" si="1685">IFERROR(O483,0)</f>
        <v>0</v>
      </c>
      <c r="P129" s="618">
        <f t="shared" ref="P129" si="1686">IFERROR((P483/$BQ129)*100,0)</f>
        <v>0</v>
      </c>
      <c r="Q129" s="618">
        <f t="shared" ref="Q129" si="1687">IFERROR(Q483,0)</f>
        <v>0</v>
      </c>
      <c r="R129" s="618">
        <f t="shared" ref="R129" si="1688">IFERROR((R483/$BQ129)*100,0)</f>
        <v>0</v>
      </c>
      <c r="S129" s="618">
        <f t="shared" ref="S129" si="1689">IFERROR(S483,0)</f>
        <v>0</v>
      </c>
      <c r="T129" s="618">
        <f t="shared" ref="T129" si="1690">IFERROR((T483/$BQ129)*100,0)</f>
        <v>0</v>
      </c>
      <c r="U129" s="618">
        <f t="shared" ref="U129" si="1691">IFERROR(U483,0)</f>
        <v>159383</v>
      </c>
      <c r="V129" s="618">
        <f t="shared" si="17"/>
        <v>72286.816003747197</v>
      </c>
      <c r="W129" s="618" t="s">
        <v>2112</v>
      </c>
      <c r="X129" s="618" t="s">
        <v>2112</v>
      </c>
      <c r="Y129" s="618">
        <f t="shared" ref="Y129" si="1692">IFERROR(Y483,0)</f>
        <v>0</v>
      </c>
      <c r="Z129" s="618">
        <f t="shared" ref="Z129" si="1693">IFERROR((Z483/$BQ129)*100,0)</f>
        <v>0</v>
      </c>
      <c r="AA129" s="618">
        <f t="shared" ref="AA129" si="1694">IFERROR(AA483,0)</f>
        <v>0</v>
      </c>
      <c r="AB129" s="618">
        <f t="shared" ref="AB129" si="1695">IFERROR((AB483/$BQ129)*100,0)</f>
        <v>0</v>
      </c>
      <c r="AC129" s="618">
        <f t="shared" ref="AC129" si="1696">IFERROR(AC483,0)</f>
        <v>0</v>
      </c>
      <c r="AD129" s="618">
        <f t="shared" ref="AD129" si="1697">IFERROR((AD483/$BQ129)*100,0)</f>
        <v>0</v>
      </c>
      <c r="AE129" s="618">
        <f t="shared" ref="AE129" si="1698">IFERROR(AE483,0)</f>
        <v>0</v>
      </c>
      <c r="AF129" s="618">
        <f t="shared" ref="AF129" si="1699">IFERROR((AF483/$BQ129)*100,0)</f>
        <v>0</v>
      </c>
      <c r="AG129" s="618">
        <f t="shared" ref="AG129" si="1700">IFERROR(AG483,0)</f>
        <v>0</v>
      </c>
      <c r="AH129" s="618">
        <f t="shared" ref="AH129" si="1701">IFERROR((AH483/$BQ129)*100,0)</f>
        <v>0</v>
      </c>
      <c r="AI129" s="618">
        <f t="shared" ref="AI129" si="1702">IFERROR(AI483,0)</f>
        <v>19475</v>
      </c>
      <c r="AJ129" s="618">
        <f t="shared" ref="AJ129" si="1703">IFERROR((AJ483/$BQ129)*100,0)</f>
        <v>92135.531384463087</v>
      </c>
      <c r="AK129" s="618">
        <f t="shared" ref="AK129" si="1704">IFERROR(AK483,0)</f>
        <v>0</v>
      </c>
      <c r="AL129" s="618">
        <f t="shared" ref="AL129" si="1705">IFERROR((AL483/$BQ129)*100,0)</f>
        <v>0</v>
      </c>
      <c r="AM129" s="618">
        <f t="shared" ref="AM129" si="1706">IFERROR(AM483,0)</f>
        <v>0</v>
      </c>
      <c r="AN129" s="618">
        <f t="shared" ref="AN129" si="1707">IFERROR((AN483/$BQ129)*100,0)</f>
        <v>0</v>
      </c>
      <c r="AO129" s="618">
        <f t="shared" ref="AO129" si="1708">IFERROR(AO483,0)</f>
        <v>0</v>
      </c>
      <c r="AP129" s="618">
        <f t="shared" ref="AP129" si="1709">IFERROR((AP483/$BQ129)*100,0)</f>
        <v>0</v>
      </c>
      <c r="AQ129" s="618">
        <f t="shared" ref="AQ129" si="1710">IFERROR(AQ483,0)</f>
        <v>0</v>
      </c>
      <c r="AR129" s="618">
        <f t="shared" ref="AR129" si="1711">IFERROR((AR483/$BQ129)*100,0)</f>
        <v>0</v>
      </c>
      <c r="AS129" s="618">
        <f t="shared" ref="AS129" si="1712">IFERROR(AS483,0)</f>
        <v>0</v>
      </c>
      <c r="AT129" s="618">
        <f t="shared" ref="AT129" si="1713">IFERROR((AT483/$BQ129)*100,0)</f>
        <v>0</v>
      </c>
      <c r="AU129" s="618">
        <f t="shared" ref="AU129" si="1714">IFERROR(AU483,0)</f>
        <v>0</v>
      </c>
      <c r="AV129" s="618">
        <f t="shared" ref="AV129" si="1715">IFERROR((AV483/$BQ129)*100,0)</f>
        <v>0</v>
      </c>
      <c r="AW129" s="618">
        <f t="shared" ref="AW129" si="1716">IFERROR(AW483,0)</f>
        <v>573960</v>
      </c>
      <c r="AX129" s="618">
        <f t="shared" ref="AX129" si="1717">IFERROR((AX483/$BQ129)*100,0)</f>
        <v>906746.65932442399</v>
      </c>
      <c r="AY129" s="618">
        <f t="shared" ref="AY129" si="1718">IFERROR(AY483,0)</f>
        <v>12033</v>
      </c>
      <c r="AZ129" s="618">
        <f t="shared" ref="AZ129" si="1719">IFERROR((AZ483/$BQ129)*100,0)</f>
        <v>38188.928392497379</v>
      </c>
      <c r="BA129" s="618">
        <f t="shared" ref="BA129" si="1720">IFERROR(BA483,0)</f>
        <v>0</v>
      </c>
      <c r="BB129" s="618">
        <f t="shared" ref="BB129" si="1721">IFERROR((BB483/$BQ129)*100,0)</f>
        <v>0</v>
      </c>
      <c r="BC129" s="618">
        <f t="shared" ref="BC129" si="1722">IFERROR(BC483,0)</f>
        <v>787093</v>
      </c>
      <c r="BD129" s="618">
        <f t="shared" ref="BD129" si="1723">IFERROR((BD483/$BQ129)*100,0)</f>
        <v>672966.28415753215</v>
      </c>
      <c r="BE129" s="618">
        <f t="shared" ref="BE129" si="1724">IFERROR(BE483,0)</f>
        <v>0</v>
      </c>
      <c r="BF129" s="618">
        <f t="shared" ref="BF129" si="1725">IFERROR((BF483/$BQ129)*100,0)</f>
        <v>0</v>
      </c>
      <c r="BG129" s="618">
        <f t="shared" ref="BG129" si="1726">IFERROR(BG483,0)</f>
        <v>748429</v>
      </c>
      <c r="BH129" s="618">
        <f t="shared" ref="BH129" si="1727">IFERROR((BH483/$BQ129)*100,0)</f>
        <v>1344331.4386076864</v>
      </c>
      <c r="BI129" s="618">
        <f t="shared" ref="BI129" si="1728">IFERROR(BI483,0)</f>
        <v>0</v>
      </c>
      <c r="BJ129" s="618">
        <f t="shared" ref="BJ129" si="1729">IFERROR((BJ483/$BQ129)*100,0)</f>
        <v>0</v>
      </c>
      <c r="BK129" s="618">
        <f t="shared" ref="BK129" si="1730">IFERROR(BK483,0)</f>
        <v>2542</v>
      </c>
      <c r="BL129" s="618">
        <f t="shared" ref="BL129" si="1731">IFERROR((BL483/$BQ129)*100,0)</f>
        <v>12299.587297583614</v>
      </c>
      <c r="BM129" s="618">
        <f t="shared" ref="BM129" si="1732">IFERROR(BM483,0)</f>
        <v>0</v>
      </c>
      <c r="BN129" s="618">
        <f t="shared" ref="BN129" si="1733">IFERROR((BN483/$BQ129)*100,0)</f>
        <v>0</v>
      </c>
      <c r="BO129" s="618">
        <f t="shared" ref="BO129" si="1734">IFERROR(BO483,0)</f>
        <v>0</v>
      </c>
      <c r="BP129" s="618">
        <f t="shared" ref="BP129" si="1735">IFERROR((BP483/$BQ129)*100,0)</f>
        <v>0</v>
      </c>
      <c r="BQ129" s="620">
        <f t="shared" si="791"/>
        <v>45.342984809707083</v>
      </c>
    </row>
    <row r="130" spans="1:69" x14ac:dyDescent="0.25">
      <c r="B130" s="594" t="s">
        <v>291</v>
      </c>
      <c r="C130" s="618">
        <f t="shared" si="21"/>
        <v>16281</v>
      </c>
      <c r="D130" s="618">
        <f t="shared" si="22"/>
        <v>77301.797467441196</v>
      </c>
      <c r="E130" s="618" t="s">
        <v>2112</v>
      </c>
      <c r="F130" s="618" t="s">
        <v>2112</v>
      </c>
      <c r="G130" s="618">
        <f t="shared" ref="G130" si="1736">IFERROR(G484,0)</f>
        <v>1456</v>
      </c>
      <c r="H130" s="618">
        <f t="shared" ref="H130" si="1737">IFERROR((H484/$BQ130)*100,0)</f>
        <v>1368.1247828127698</v>
      </c>
      <c r="I130" s="618">
        <f t="shared" ref="I130" si="1738">IFERROR(I484,0)</f>
        <v>0</v>
      </c>
      <c r="J130" s="618">
        <f t="shared" ref="J130" si="1739">IFERROR((J484/$BQ130)*100,0)</f>
        <v>0</v>
      </c>
      <c r="K130" s="618">
        <f t="shared" ref="K130" si="1740">IFERROR(K484,0)</f>
        <v>55</v>
      </c>
      <c r="L130" s="618">
        <f t="shared" ref="L130" si="1741">IFERROR((L484/$BQ130)*100,0)</f>
        <v>331.50011471099242</v>
      </c>
      <c r="M130" s="618">
        <f t="shared" ref="M130" si="1742">IFERROR(M484,0)</f>
        <v>138175</v>
      </c>
      <c r="N130" s="618">
        <f t="shared" ref="N130" si="1743">IFERROR((N484/$BQ130)*100,0)</f>
        <v>174453.30898591963</v>
      </c>
      <c r="O130" s="618">
        <f t="shared" ref="O130" si="1744">IFERROR(O484,0)</f>
        <v>0</v>
      </c>
      <c r="P130" s="618">
        <f t="shared" ref="P130" si="1745">IFERROR((P484/$BQ130)*100,0)</f>
        <v>0</v>
      </c>
      <c r="Q130" s="618">
        <f t="shared" ref="Q130" si="1746">IFERROR(Q484,0)</f>
        <v>0</v>
      </c>
      <c r="R130" s="618">
        <f t="shared" ref="R130" si="1747">IFERROR((R484/$BQ130)*100,0)</f>
        <v>0</v>
      </c>
      <c r="S130" s="618">
        <f t="shared" ref="S130" si="1748">IFERROR(S484,0)</f>
        <v>0</v>
      </c>
      <c r="T130" s="618">
        <f t="shared" ref="T130" si="1749">IFERROR((T484/$BQ130)*100,0)</f>
        <v>0</v>
      </c>
      <c r="U130" s="618">
        <f t="shared" ref="U130" si="1750">IFERROR(U484,0)</f>
        <v>339481</v>
      </c>
      <c r="V130" s="618">
        <f t="shared" si="17"/>
        <v>108785.15090325313</v>
      </c>
      <c r="W130" s="618" t="s">
        <v>2112</v>
      </c>
      <c r="X130" s="618" t="s">
        <v>2112</v>
      </c>
      <c r="Y130" s="618">
        <f t="shared" ref="Y130" si="1751">IFERROR(Y484,0)</f>
        <v>0</v>
      </c>
      <c r="Z130" s="618">
        <f t="shared" ref="Z130" si="1752">IFERROR((Z484/$BQ130)*100,0)</f>
        <v>0</v>
      </c>
      <c r="AA130" s="618">
        <f t="shared" ref="AA130" si="1753">IFERROR(AA484,0)</f>
        <v>0</v>
      </c>
      <c r="AB130" s="618">
        <f t="shared" ref="AB130" si="1754">IFERROR((AB484/$BQ130)*100,0)</f>
        <v>0</v>
      </c>
      <c r="AC130" s="618">
        <f t="shared" ref="AC130" si="1755">IFERROR(AC484,0)</f>
        <v>0</v>
      </c>
      <c r="AD130" s="618">
        <f t="shared" ref="AD130" si="1756">IFERROR((AD484/$BQ130)*100,0)</f>
        <v>0</v>
      </c>
      <c r="AE130" s="618">
        <f t="shared" ref="AE130" si="1757">IFERROR(AE484,0)</f>
        <v>0</v>
      </c>
      <c r="AF130" s="618">
        <f t="shared" ref="AF130" si="1758">IFERROR((AF484/$BQ130)*100,0)</f>
        <v>0</v>
      </c>
      <c r="AG130" s="618">
        <f t="shared" ref="AG130" si="1759">IFERROR(AG484,0)</f>
        <v>0</v>
      </c>
      <c r="AH130" s="618">
        <f t="shared" ref="AH130" si="1760">IFERROR((AH484/$BQ130)*100,0)</f>
        <v>0</v>
      </c>
      <c r="AI130" s="618">
        <f t="shared" ref="AI130" si="1761">IFERROR(AI484,0)</f>
        <v>13323</v>
      </c>
      <c r="AJ130" s="618">
        <f t="shared" ref="AJ130" si="1762">IFERROR((AJ484/$BQ130)*100,0)</f>
        <v>64919.077712960439</v>
      </c>
      <c r="AK130" s="618">
        <f t="shared" ref="AK130" si="1763">IFERROR(AK484,0)</f>
        <v>0</v>
      </c>
      <c r="AL130" s="618">
        <f t="shared" ref="AL130" si="1764">IFERROR((AL484/$BQ130)*100,0)</f>
        <v>0</v>
      </c>
      <c r="AM130" s="618">
        <f t="shared" ref="AM130" si="1765">IFERROR(AM484,0)</f>
        <v>0</v>
      </c>
      <c r="AN130" s="618">
        <f t="shared" ref="AN130" si="1766">IFERROR((AN484/$BQ130)*100,0)</f>
        <v>0</v>
      </c>
      <c r="AO130" s="618">
        <f t="shared" ref="AO130" si="1767">IFERROR(AO484,0)</f>
        <v>0</v>
      </c>
      <c r="AP130" s="618">
        <f t="shared" ref="AP130" si="1768">IFERROR((AP484/$BQ130)*100,0)</f>
        <v>0</v>
      </c>
      <c r="AQ130" s="618">
        <f t="shared" ref="AQ130" si="1769">IFERROR(AQ484,0)</f>
        <v>0</v>
      </c>
      <c r="AR130" s="618">
        <f t="shared" ref="AR130" si="1770">IFERROR((AR484/$BQ130)*100,0)</f>
        <v>0</v>
      </c>
      <c r="AS130" s="618">
        <f t="shared" ref="AS130" si="1771">IFERROR(AS484,0)</f>
        <v>0</v>
      </c>
      <c r="AT130" s="618">
        <f t="shared" ref="AT130" si="1772">IFERROR((AT484/$BQ130)*100,0)</f>
        <v>0</v>
      </c>
      <c r="AU130" s="618">
        <f t="shared" ref="AU130" si="1773">IFERROR(AU484,0)</f>
        <v>0</v>
      </c>
      <c r="AV130" s="618">
        <f t="shared" ref="AV130" si="1774">IFERROR((AV484/$BQ130)*100,0)</f>
        <v>0</v>
      </c>
      <c r="AW130" s="618">
        <f t="shared" ref="AW130" si="1775">IFERROR(AW484,0)</f>
        <v>664928</v>
      </c>
      <c r="AX130" s="618">
        <f t="shared" ref="AX130" si="1776">IFERROR((AX484/$BQ130)*100,0)</f>
        <v>1031320.6662664015</v>
      </c>
      <c r="AY130" s="618">
        <f t="shared" ref="AY130" si="1777">IFERROR(AY484,0)</f>
        <v>22218</v>
      </c>
      <c r="AZ130" s="618">
        <f t="shared" ref="AZ130" si="1778">IFERROR((AZ484/$BQ130)*100,0)</f>
        <v>58756.10596709032</v>
      </c>
      <c r="BA130" s="618">
        <f t="shared" ref="BA130" si="1779">IFERROR(BA484,0)</f>
        <v>0</v>
      </c>
      <c r="BB130" s="618">
        <f t="shared" ref="BB130" si="1780">IFERROR((BB484/$BQ130)*100,0)</f>
        <v>0</v>
      </c>
      <c r="BC130" s="618">
        <f t="shared" ref="BC130" si="1781">IFERROR(BC484,0)</f>
        <v>602411</v>
      </c>
      <c r="BD130" s="618">
        <f t="shared" ref="BD130" si="1782">IFERROR((BD484/$BQ130)*100,0)</f>
        <v>603192.84684802103</v>
      </c>
      <c r="BE130" s="618">
        <f t="shared" ref="BE130" si="1783">IFERROR(BE484,0)</f>
        <v>0</v>
      </c>
      <c r="BF130" s="618">
        <f t="shared" ref="BF130" si="1784">IFERROR((BF484/$BQ130)*100,0)</f>
        <v>0</v>
      </c>
      <c r="BG130" s="618">
        <f t="shared" ref="BG130" si="1785">IFERROR(BG484,0)</f>
        <v>759928</v>
      </c>
      <c r="BH130" s="618">
        <f t="shared" ref="BH130" si="1786">IFERROR((BH484/$BQ130)*100,0)</f>
        <v>1428267.3284861378</v>
      </c>
      <c r="BI130" s="618">
        <f t="shared" ref="BI130" si="1787">IFERROR(BI484,0)</f>
        <v>0</v>
      </c>
      <c r="BJ130" s="618">
        <f t="shared" ref="BJ130" si="1788">IFERROR((BJ484/$BQ130)*100,0)</f>
        <v>0</v>
      </c>
      <c r="BK130" s="618">
        <f t="shared" ref="BK130" si="1789">IFERROR(BK484,0)</f>
        <v>2766</v>
      </c>
      <c r="BL130" s="618">
        <f t="shared" ref="BL130" si="1790">IFERROR((BL484/$BQ130)*100,0)</f>
        <v>11488.951489403622</v>
      </c>
      <c r="BM130" s="618">
        <f t="shared" ref="BM130" si="1791">IFERROR(BM484,0)</f>
        <v>0</v>
      </c>
      <c r="BN130" s="618">
        <f t="shared" ref="BN130" si="1792">IFERROR((BN484/$BQ130)*100,0)</f>
        <v>0</v>
      </c>
      <c r="BO130" s="618">
        <f t="shared" ref="BO130" si="1793">IFERROR(BO484,0)</f>
        <v>0</v>
      </c>
      <c r="BP130" s="618">
        <f t="shared" ref="BP130" si="1794">IFERROR((BP484/$BQ130)*100,0)</f>
        <v>0</v>
      </c>
      <c r="BQ130" s="620">
        <f t="shared" si="791"/>
        <v>54.600282765452114</v>
      </c>
    </row>
    <row r="131" spans="1:69" x14ac:dyDescent="0.25">
      <c r="B131" s="594" t="s">
        <v>292</v>
      </c>
      <c r="C131" s="618">
        <f t="shared" si="21"/>
        <v>16878</v>
      </c>
      <c r="D131" s="618">
        <f t="shared" si="22"/>
        <v>48512.291530430193</v>
      </c>
      <c r="E131" s="618" t="s">
        <v>2112</v>
      </c>
      <c r="F131" s="618" t="s">
        <v>2112</v>
      </c>
      <c r="G131" s="618">
        <f t="shared" ref="G131" si="1795">IFERROR(G485,0)</f>
        <v>0</v>
      </c>
      <c r="H131" s="618">
        <f t="shared" ref="H131" si="1796">IFERROR((H485/$BQ131)*100,0)</f>
        <v>0</v>
      </c>
      <c r="I131" s="618">
        <f t="shared" ref="I131" si="1797">IFERROR(I485,0)</f>
        <v>0</v>
      </c>
      <c r="J131" s="618">
        <f t="shared" ref="J131" si="1798">IFERROR((J485/$BQ131)*100,0)</f>
        <v>0</v>
      </c>
      <c r="K131" s="618">
        <f t="shared" ref="K131" si="1799">IFERROR(K485,0)</f>
        <v>146</v>
      </c>
      <c r="L131" s="618">
        <f t="shared" ref="L131" si="1800">IFERROR((L485/$BQ131)*100,0)</f>
        <v>1095.52471270863</v>
      </c>
      <c r="M131" s="618">
        <f t="shared" ref="M131" si="1801">IFERROR(M485,0)</f>
        <v>104749</v>
      </c>
      <c r="N131" s="618">
        <f t="shared" ref="N131" si="1802">IFERROR((N485/$BQ131)*100,0)</f>
        <v>150502.5707189886</v>
      </c>
      <c r="O131" s="618">
        <f t="shared" ref="O131" si="1803">IFERROR(O485,0)</f>
        <v>0</v>
      </c>
      <c r="P131" s="618">
        <f t="shared" ref="P131" si="1804">IFERROR((P485/$BQ131)*100,0)</f>
        <v>0</v>
      </c>
      <c r="Q131" s="618">
        <f t="shared" ref="Q131" si="1805">IFERROR(Q485,0)</f>
        <v>0</v>
      </c>
      <c r="R131" s="618">
        <f t="shared" ref="R131" si="1806">IFERROR((R485/$BQ131)*100,0)</f>
        <v>0</v>
      </c>
      <c r="S131" s="618">
        <f t="shared" ref="S131" si="1807">IFERROR(S485,0)</f>
        <v>0</v>
      </c>
      <c r="T131" s="618">
        <f t="shared" ref="T131" si="1808">IFERROR((T485/$BQ131)*100,0)</f>
        <v>0</v>
      </c>
      <c r="U131" s="618">
        <f t="shared" ref="U131" si="1809">IFERROR(U485,0)</f>
        <v>236736</v>
      </c>
      <c r="V131" s="618">
        <f t="shared" si="17"/>
        <v>90711.493922017951</v>
      </c>
      <c r="W131" s="618" t="s">
        <v>2112</v>
      </c>
      <c r="X131" s="618" t="s">
        <v>2112</v>
      </c>
      <c r="Y131" s="618">
        <f t="shared" ref="Y131" si="1810">IFERROR(Y485,0)</f>
        <v>0</v>
      </c>
      <c r="Z131" s="618">
        <f t="shared" ref="Z131" si="1811">IFERROR((Z485/$BQ131)*100,0)</f>
        <v>0</v>
      </c>
      <c r="AA131" s="618">
        <f t="shared" ref="AA131" si="1812">IFERROR(AA485,0)</f>
        <v>0</v>
      </c>
      <c r="AB131" s="618">
        <f t="shared" ref="AB131" si="1813">IFERROR((AB485/$BQ131)*100,0)</f>
        <v>0</v>
      </c>
      <c r="AC131" s="618">
        <f t="shared" ref="AC131" si="1814">IFERROR(AC485,0)</f>
        <v>0</v>
      </c>
      <c r="AD131" s="618">
        <f t="shared" ref="AD131" si="1815">IFERROR((AD485/$BQ131)*100,0)</f>
        <v>0</v>
      </c>
      <c r="AE131" s="618">
        <f t="shared" ref="AE131" si="1816">IFERROR(AE485,0)</f>
        <v>0</v>
      </c>
      <c r="AF131" s="618">
        <f t="shared" ref="AF131" si="1817">IFERROR((AF485/$BQ131)*100,0)</f>
        <v>0</v>
      </c>
      <c r="AG131" s="618">
        <f t="shared" ref="AG131" si="1818">IFERROR(AG485,0)</f>
        <v>0</v>
      </c>
      <c r="AH131" s="618">
        <f t="shared" ref="AH131" si="1819">IFERROR((AH485/$BQ131)*100,0)</f>
        <v>0</v>
      </c>
      <c r="AI131" s="618">
        <f t="shared" ref="AI131" si="1820">IFERROR(AI485,0)</f>
        <v>16541</v>
      </c>
      <c r="AJ131" s="618">
        <f t="shared" ref="AJ131" si="1821">IFERROR((AJ485/$BQ131)*100,0)</f>
        <v>189748.97566062148</v>
      </c>
      <c r="AK131" s="618">
        <f t="shared" ref="AK131" si="1822">IFERROR(AK485,0)</f>
        <v>0</v>
      </c>
      <c r="AL131" s="618">
        <f t="shared" ref="AL131" si="1823">IFERROR((AL485/$BQ131)*100,0)</f>
        <v>0</v>
      </c>
      <c r="AM131" s="618">
        <f t="shared" ref="AM131" si="1824">IFERROR(AM485,0)</f>
        <v>0</v>
      </c>
      <c r="AN131" s="618">
        <f t="shared" ref="AN131" si="1825">IFERROR((AN485/$BQ131)*100,0)</f>
        <v>0</v>
      </c>
      <c r="AO131" s="618">
        <f t="shared" ref="AO131" si="1826">IFERROR(AO485,0)</f>
        <v>0</v>
      </c>
      <c r="AP131" s="618">
        <f t="shared" ref="AP131" si="1827">IFERROR((AP485/$BQ131)*100,0)</f>
        <v>0</v>
      </c>
      <c r="AQ131" s="618">
        <f t="shared" ref="AQ131" si="1828">IFERROR(AQ485,0)</f>
        <v>0</v>
      </c>
      <c r="AR131" s="618">
        <f t="shared" ref="AR131" si="1829">IFERROR((AR485/$BQ131)*100,0)</f>
        <v>0</v>
      </c>
      <c r="AS131" s="618">
        <f t="shared" ref="AS131" si="1830">IFERROR(AS485,0)</f>
        <v>0</v>
      </c>
      <c r="AT131" s="618">
        <f t="shared" ref="AT131" si="1831">IFERROR((AT485/$BQ131)*100,0)</f>
        <v>0</v>
      </c>
      <c r="AU131" s="618">
        <f t="shared" ref="AU131" si="1832">IFERROR(AU485,0)</f>
        <v>0</v>
      </c>
      <c r="AV131" s="618">
        <f t="shared" ref="AV131" si="1833">IFERROR((AV485/$BQ131)*100,0)</f>
        <v>0</v>
      </c>
      <c r="AW131" s="618">
        <f t="shared" ref="AW131" si="1834">IFERROR(AW485,0)</f>
        <v>658268</v>
      </c>
      <c r="AX131" s="618">
        <f t="shared" ref="AX131" si="1835">IFERROR((AX485/$BQ131)*100,0)</f>
        <v>1249514.5331205959</v>
      </c>
      <c r="AY131" s="618">
        <f t="shared" ref="AY131" si="1836">IFERROR(AY485,0)</f>
        <v>15435</v>
      </c>
      <c r="AZ131" s="618">
        <f t="shared" ref="AZ131" si="1837">IFERROR((AZ485/$BQ131)*100,0)</f>
        <v>28989.426837039395</v>
      </c>
      <c r="BA131" s="618">
        <f t="shared" ref="BA131" si="1838">IFERROR(BA485,0)</f>
        <v>0</v>
      </c>
      <c r="BB131" s="618">
        <f t="shared" ref="BB131" si="1839">IFERROR((BB485/$BQ131)*100,0)</f>
        <v>0</v>
      </c>
      <c r="BC131" s="618">
        <f t="shared" ref="BC131" si="1840">IFERROR(BC485,0)</f>
        <v>933956</v>
      </c>
      <c r="BD131" s="618">
        <f t="shared" ref="BD131" si="1841">IFERROR((BD485/$BQ131)*100,0)</f>
        <v>683986.24703271058</v>
      </c>
      <c r="BE131" s="618">
        <f t="shared" ref="BE131" si="1842">IFERROR(BE485,0)</f>
        <v>0</v>
      </c>
      <c r="BF131" s="618">
        <f t="shared" ref="BF131" si="1843">IFERROR((BF485/$BQ131)*100,0)</f>
        <v>0</v>
      </c>
      <c r="BG131" s="618">
        <f t="shared" ref="BG131" si="1844">IFERROR(BG485,0)</f>
        <v>913454</v>
      </c>
      <c r="BH131" s="618">
        <f t="shared" ref="BH131" si="1845">IFERROR((BH485/$BQ131)*100,0)</f>
        <v>1948447.0135702414</v>
      </c>
      <c r="BI131" s="618">
        <f t="shared" ref="BI131" si="1846">IFERROR(BI485,0)</f>
        <v>0</v>
      </c>
      <c r="BJ131" s="618">
        <f t="shared" ref="BJ131" si="1847">IFERROR((BJ485/$BQ131)*100,0)</f>
        <v>0</v>
      </c>
      <c r="BK131" s="618">
        <f t="shared" ref="BK131" si="1848">IFERROR(BK485,0)</f>
        <v>4868</v>
      </c>
      <c r="BL131" s="618">
        <f t="shared" ref="BL131" si="1849">IFERROR((BL485/$BQ131)*100,0)</f>
        <v>21709.818699321302</v>
      </c>
      <c r="BM131" s="618">
        <f t="shared" ref="BM131" si="1850">IFERROR(BM485,0)</f>
        <v>0</v>
      </c>
      <c r="BN131" s="618">
        <f t="shared" ref="BN131" si="1851">IFERROR((BN485/$BQ131)*100,0)</f>
        <v>0</v>
      </c>
      <c r="BO131" s="618">
        <f t="shared" ref="BO131" si="1852">IFERROR(BO485,0)</f>
        <v>0</v>
      </c>
      <c r="BP131" s="618">
        <f t="shared" ref="BP131" si="1853">IFERROR((BP485/$BQ131)*100,0)</f>
        <v>0</v>
      </c>
      <c r="BQ131" s="620">
        <f t="shared" si="791"/>
        <v>48.835046238002178</v>
      </c>
    </row>
    <row r="132" spans="1:69" x14ac:dyDescent="0.25">
      <c r="B132" s="594" t="s">
        <v>293</v>
      </c>
      <c r="C132" s="618">
        <f t="shared" si="21"/>
        <v>17336</v>
      </c>
      <c r="D132" s="618">
        <f t="shared" si="22"/>
        <v>57118.660319283881</v>
      </c>
      <c r="E132" s="618" t="s">
        <v>2112</v>
      </c>
      <c r="F132" s="618" t="s">
        <v>2112</v>
      </c>
      <c r="G132" s="618">
        <f t="shared" ref="G132" si="1854">IFERROR(G486,0)</f>
        <v>0</v>
      </c>
      <c r="H132" s="618">
        <f t="shared" ref="H132" si="1855">IFERROR((H486/$BQ132)*100,0)</f>
        <v>0</v>
      </c>
      <c r="I132" s="618">
        <f t="shared" ref="I132" si="1856">IFERROR(I486,0)</f>
        <v>0</v>
      </c>
      <c r="J132" s="618">
        <f t="shared" ref="J132" si="1857">IFERROR((J486/$BQ132)*100,0)</f>
        <v>0</v>
      </c>
      <c r="K132" s="618">
        <f t="shared" ref="K132" si="1858">IFERROR(K486,0)</f>
        <v>143</v>
      </c>
      <c r="L132" s="618">
        <f t="shared" ref="L132" si="1859">IFERROR((L486/$BQ132)*100,0)</f>
        <v>1019.4137970434484</v>
      </c>
      <c r="M132" s="618">
        <f t="shared" ref="M132" si="1860">IFERROR(M486,0)</f>
        <v>109651</v>
      </c>
      <c r="N132" s="618">
        <f t="shared" ref="N132" si="1861">IFERROR((N486/$BQ132)*100,0)</f>
        <v>153955.09911719881</v>
      </c>
      <c r="O132" s="618">
        <f t="shared" ref="O132" si="1862">IFERROR(O486,0)</f>
        <v>0</v>
      </c>
      <c r="P132" s="618">
        <f t="shared" ref="P132" si="1863">IFERROR((P486/$BQ132)*100,0)</f>
        <v>0</v>
      </c>
      <c r="Q132" s="618">
        <f t="shared" ref="Q132" si="1864">IFERROR(Q486,0)</f>
        <v>0</v>
      </c>
      <c r="R132" s="618">
        <f t="shared" ref="R132" si="1865">IFERROR((R486/$BQ132)*100,0)</f>
        <v>0</v>
      </c>
      <c r="S132" s="618">
        <f t="shared" ref="S132" si="1866">IFERROR(S486,0)</f>
        <v>0</v>
      </c>
      <c r="T132" s="618">
        <f t="shared" ref="T132" si="1867">IFERROR((T486/$BQ132)*100,0)</f>
        <v>0</v>
      </c>
      <c r="U132" s="618">
        <f t="shared" ref="U132" si="1868">IFERROR(U486,0)</f>
        <v>71962</v>
      </c>
      <c r="V132" s="618">
        <f t="shared" si="17"/>
        <v>24011.327679009875</v>
      </c>
      <c r="W132" s="618" t="s">
        <v>2112</v>
      </c>
      <c r="X132" s="618" t="s">
        <v>2112</v>
      </c>
      <c r="Y132" s="618">
        <f t="shared" ref="Y132" si="1869">IFERROR(Y486,0)</f>
        <v>0</v>
      </c>
      <c r="Z132" s="618">
        <f t="shared" ref="Z132" si="1870">IFERROR((Z486/$BQ132)*100,0)</f>
        <v>0</v>
      </c>
      <c r="AA132" s="618">
        <f t="shared" ref="AA132" si="1871">IFERROR(AA486,0)</f>
        <v>0</v>
      </c>
      <c r="AB132" s="618">
        <f t="shared" ref="AB132" si="1872">IFERROR((AB486/$BQ132)*100,0)</f>
        <v>0</v>
      </c>
      <c r="AC132" s="618">
        <f t="shared" ref="AC132" si="1873">IFERROR(AC486,0)</f>
        <v>0</v>
      </c>
      <c r="AD132" s="618">
        <f t="shared" ref="AD132" si="1874">IFERROR((AD486/$BQ132)*100,0)</f>
        <v>0</v>
      </c>
      <c r="AE132" s="618">
        <f t="shared" ref="AE132" si="1875">IFERROR(AE486,0)</f>
        <v>0</v>
      </c>
      <c r="AF132" s="618">
        <f t="shared" ref="AF132" si="1876">IFERROR((AF486/$BQ132)*100,0)</f>
        <v>0</v>
      </c>
      <c r="AG132" s="618">
        <f t="shared" ref="AG132" si="1877">IFERROR(AG486,0)</f>
        <v>0</v>
      </c>
      <c r="AH132" s="618">
        <f t="shared" ref="AH132" si="1878">IFERROR((AH486/$BQ132)*100,0)</f>
        <v>0</v>
      </c>
      <c r="AI132" s="618">
        <f t="shared" ref="AI132" si="1879">IFERROR(AI486,0)</f>
        <v>16158</v>
      </c>
      <c r="AJ132" s="618">
        <f t="shared" ref="AJ132" si="1880">IFERROR((AJ486/$BQ132)*100,0)</f>
        <v>87338.965854803566</v>
      </c>
      <c r="AK132" s="618">
        <f t="shared" ref="AK132" si="1881">IFERROR(AK486,0)</f>
        <v>0</v>
      </c>
      <c r="AL132" s="618">
        <f t="shared" ref="AL132" si="1882">IFERROR((AL486/$BQ132)*100,0)</f>
        <v>0</v>
      </c>
      <c r="AM132" s="618">
        <f t="shared" ref="AM132" si="1883">IFERROR(AM486,0)</f>
        <v>0</v>
      </c>
      <c r="AN132" s="618">
        <f t="shared" ref="AN132" si="1884">IFERROR((AN486/$BQ132)*100,0)</f>
        <v>0</v>
      </c>
      <c r="AO132" s="618">
        <f t="shared" ref="AO132" si="1885">IFERROR(AO486,0)</f>
        <v>0</v>
      </c>
      <c r="AP132" s="618">
        <f t="shared" ref="AP132" si="1886">IFERROR((AP486/$BQ132)*100,0)</f>
        <v>0</v>
      </c>
      <c r="AQ132" s="618">
        <f t="shared" ref="AQ132" si="1887">IFERROR(AQ486,0)</f>
        <v>0</v>
      </c>
      <c r="AR132" s="618">
        <f t="shared" ref="AR132" si="1888">IFERROR((AR486/$BQ132)*100,0)</f>
        <v>0</v>
      </c>
      <c r="AS132" s="618">
        <f t="shared" ref="AS132" si="1889">IFERROR(AS486,0)</f>
        <v>0</v>
      </c>
      <c r="AT132" s="618">
        <f t="shared" ref="AT132" si="1890">IFERROR((AT486/$BQ132)*100,0)</f>
        <v>0</v>
      </c>
      <c r="AU132" s="618">
        <f t="shared" ref="AU132" si="1891">IFERROR(AU486,0)</f>
        <v>0</v>
      </c>
      <c r="AV132" s="618">
        <f t="shared" ref="AV132" si="1892">IFERROR((AV486/$BQ132)*100,0)</f>
        <v>0</v>
      </c>
      <c r="AW132" s="618">
        <f t="shared" ref="AW132" si="1893">IFERROR(AW486,0)</f>
        <v>583319</v>
      </c>
      <c r="AX132" s="618">
        <f t="shared" ref="AX132" si="1894">IFERROR((AX486/$BQ132)*100,0)</f>
        <v>1159860.67935967</v>
      </c>
      <c r="AY132" s="618">
        <f t="shared" ref="AY132" si="1895">IFERROR(AY486,0)</f>
        <v>18603</v>
      </c>
      <c r="AZ132" s="618">
        <f t="shared" ref="AZ132" si="1896">IFERROR((AZ486/$BQ132)*100,0)</f>
        <v>37003.933640555915</v>
      </c>
      <c r="BA132" s="618">
        <f t="shared" ref="BA132" si="1897">IFERROR(BA486,0)</f>
        <v>0</v>
      </c>
      <c r="BB132" s="618">
        <f t="shared" ref="BB132" si="1898">IFERROR((BB486/$BQ132)*100,0)</f>
        <v>0</v>
      </c>
      <c r="BC132" s="618">
        <f t="shared" ref="BC132" si="1899">IFERROR(BC486,0)</f>
        <v>735150</v>
      </c>
      <c r="BD132" s="618">
        <f t="shared" ref="BD132" si="1900">IFERROR((BD486/$BQ132)*100,0)</f>
        <v>620094.84968728619</v>
      </c>
      <c r="BE132" s="618">
        <f t="shared" ref="BE132" si="1901">IFERROR(BE486,0)</f>
        <v>0</v>
      </c>
      <c r="BF132" s="618">
        <f t="shared" ref="BF132" si="1902">IFERROR((BF486/$BQ132)*100,0)</f>
        <v>0</v>
      </c>
      <c r="BG132" s="618">
        <f t="shared" ref="BG132" si="1903">IFERROR(BG486,0)</f>
        <v>1000311</v>
      </c>
      <c r="BH132" s="618">
        <f t="shared" ref="BH132" si="1904">IFERROR((BH486/$BQ132)*100,0)</f>
        <v>1967415.4928256699</v>
      </c>
      <c r="BI132" s="618">
        <f t="shared" ref="BI132" si="1905">IFERROR(BI486,0)</f>
        <v>0</v>
      </c>
      <c r="BJ132" s="618">
        <f t="shared" ref="BJ132" si="1906">IFERROR((BJ486/$BQ132)*100,0)</f>
        <v>0</v>
      </c>
      <c r="BK132" s="618">
        <f t="shared" ref="BK132" si="1907">IFERROR(BK486,0)</f>
        <v>6289</v>
      </c>
      <c r="BL132" s="618">
        <f t="shared" ref="BL132" si="1908">IFERROR((BL486/$BQ132)*100,0)</f>
        <v>25506.992709421113</v>
      </c>
      <c r="BM132" s="618">
        <f t="shared" ref="BM132" si="1909">IFERROR(BM486,0)</f>
        <v>0</v>
      </c>
      <c r="BN132" s="618">
        <f t="shared" ref="BN132" si="1910">IFERROR((BN486/$BQ132)*100,0)</f>
        <v>0</v>
      </c>
      <c r="BO132" s="618">
        <f t="shared" ref="BO132" si="1911">IFERROR(BO486,0)</f>
        <v>0</v>
      </c>
      <c r="BP132" s="618">
        <f t="shared" ref="BP132" si="1912">IFERROR((BP486/$BQ132)*100,0)</f>
        <v>0</v>
      </c>
      <c r="BQ132" s="620">
        <f t="shared" si="791"/>
        <v>50.813516699727607</v>
      </c>
    </row>
    <row r="133" spans="1:69" x14ac:dyDescent="0.25">
      <c r="B133" s="594" t="s">
        <v>294</v>
      </c>
      <c r="C133" s="618">
        <f t="shared" si="21"/>
        <v>17870</v>
      </c>
      <c r="D133" s="618">
        <f t="shared" si="22"/>
        <v>54420.135354448226</v>
      </c>
      <c r="E133" s="618" t="s">
        <v>2112</v>
      </c>
      <c r="F133" s="618" t="s">
        <v>2112</v>
      </c>
      <c r="G133" s="618">
        <f t="shared" ref="G133" si="1913">IFERROR(G487,0)</f>
        <v>0</v>
      </c>
      <c r="H133" s="618">
        <f t="shared" ref="H133" si="1914">IFERROR((H487/$BQ133)*100,0)</f>
        <v>0</v>
      </c>
      <c r="I133" s="618">
        <f t="shared" ref="I133" si="1915">IFERROR(I487,0)</f>
        <v>0</v>
      </c>
      <c r="J133" s="618">
        <f t="shared" ref="J133" si="1916">IFERROR((J487/$BQ133)*100,0)</f>
        <v>0</v>
      </c>
      <c r="K133" s="618">
        <f t="shared" ref="K133" si="1917">IFERROR(K487,0)</f>
        <v>194</v>
      </c>
      <c r="L133" s="618">
        <f t="shared" ref="L133" si="1918">IFERROR((L487/$BQ133)*100,0)</f>
        <v>1730.1305266247123</v>
      </c>
      <c r="M133" s="618">
        <f t="shared" ref="M133" si="1919">IFERROR(M487,0)</f>
        <v>123940</v>
      </c>
      <c r="N133" s="618">
        <f t="shared" ref="N133" si="1920">IFERROR((N487/$BQ133)*100,0)</f>
        <v>158316.12646921122</v>
      </c>
      <c r="O133" s="618">
        <f t="shared" ref="O133" si="1921">IFERROR(O487,0)</f>
        <v>0</v>
      </c>
      <c r="P133" s="618">
        <f t="shared" ref="P133" si="1922">IFERROR((P487/$BQ133)*100,0)</f>
        <v>0</v>
      </c>
      <c r="Q133" s="618">
        <f t="shared" ref="Q133" si="1923">IFERROR(Q487,0)</f>
        <v>0</v>
      </c>
      <c r="R133" s="618">
        <f t="shared" ref="R133" si="1924">IFERROR((R487/$BQ133)*100,0)</f>
        <v>0</v>
      </c>
      <c r="S133" s="618">
        <f t="shared" ref="S133" si="1925">IFERROR(S487,0)</f>
        <v>0</v>
      </c>
      <c r="T133" s="618">
        <f t="shared" ref="T133" si="1926">IFERROR((T487/$BQ133)*100,0)</f>
        <v>0</v>
      </c>
      <c r="U133" s="618">
        <f t="shared" ref="U133" si="1927">IFERROR(U487,0)</f>
        <v>111336</v>
      </c>
      <c r="V133" s="618">
        <f t="shared" si="17"/>
        <v>34286.705595573389</v>
      </c>
      <c r="W133" s="618" t="s">
        <v>2112</v>
      </c>
      <c r="X133" s="618" t="s">
        <v>2112</v>
      </c>
      <c r="Y133" s="618">
        <f t="shared" ref="Y133" si="1928">IFERROR(Y487,0)</f>
        <v>0</v>
      </c>
      <c r="Z133" s="618">
        <f t="shared" ref="Z133" si="1929">IFERROR((Z487/$BQ133)*100,0)</f>
        <v>0</v>
      </c>
      <c r="AA133" s="618">
        <f t="shared" ref="AA133" si="1930">IFERROR(AA487,0)</f>
        <v>0</v>
      </c>
      <c r="AB133" s="618">
        <f t="shared" ref="AB133" si="1931">IFERROR((AB487/$BQ133)*100,0)</f>
        <v>0</v>
      </c>
      <c r="AC133" s="618">
        <f t="shared" ref="AC133" si="1932">IFERROR(AC487,0)</f>
        <v>0</v>
      </c>
      <c r="AD133" s="618">
        <f t="shared" ref="AD133" si="1933">IFERROR((AD487/$BQ133)*100,0)</f>
        <v>0</v>
      </c>
      <c r="AE133" s="618">
        <f t="shared" ref="AE133" si="1934">IFERROR(AE487,0)</f>
        <v>0</v>
      </c>
      <c r="AF133" s="618">
        <f t="shared" ref="AF133" si="1935">IFERROR((AF487/$BQ133)*100,0)</f>
        <v>0</v>
      </c>
      <c r="AG133" s="618">
        <f t="shared" ref="AG133" si="1936">IFERROR(AG487,0)</f>
        <v>0</v>
      </c>
      <c r="AH133" s="618">
        <f t="shared" ref="AH133" si="1937">IFERROR((AH487/$BQ133)*100,0)</f>
        <v>0</v>
      </c>
      <c r="AI133" s="618">
        <f t="shared" ref="AI133" si="1938">IFERROR(AI487,0)</f>
        <v>16036</v>
      </c>
      <c r="AJ133" s="618">
        <f t="shared" ref="AJ133" si="1939">IFERROR((AJ487/$BQ133)*100,0)</f>
        <v>81960.801221473244</v>
      </c>
      <c r="AK133" s="618">
        <f t="shared" ref="AK133" si="1940">IFERROR(AK487,0)</f>
        <v>0</v>
      </c>
      <c r="AL133" s="618">
        <f t="shared" ref="AL133" si="1941">IFERROR((AL487/$BQ133)*100,0)</f>
        <v>0</v>
      </c>
      <c r="AM133" s="618">
        <f t="shared" ref="AM133" si="1942">IFERROR(AM487,0)</f>
        <v>0</v>
      </c>
      <c r="AN133" s="618">
        <f t="shared" ref="AN133" si="1943">IFERROR((AN487/$BQ133)*100,0)</f>
        <v>0</v>
      </c>
      <c r="AO133" s="618">
        <f t="shared" ref="AO133" si="1944">IFERROR(AO487,0)</f>
        <v>0</v>
      </c>
      <c r="AP133" s="618">
        <f t="shared" ref="AP133" si="1945">IFERROR((AP487/$BQ133)*100,0)</f>
        <v>0</v>
      </c>
      <c r="AQ133" s="618">
        <f t="shared" ref="AQ133" si="1946">IFERROR(AQ487,0)</f>
        <v>0</v>
      </c>
      <c r="AR133" s="618">
        <f t="shared" ref="AR133" si="1947">IFERROR((AR487/$BQ133)*100,0)</f>
        <v>0</v>
      </c>
      <c r="AS133" s="618">
        <f t="shared" ref="AS133" si="1948">IFERROR(AS487,0)</f>
        <v>0</v>
      </c>
      <c r="AT133" s="618">
        <f t="shared" ref="AT133" si="1949">IFERROR((AT487/$BQ133)*100,0)</f>
        <v>0</v>
      </c>
      <c r="AU133" s="618">
        <f t="shared" ref="AU133" si="1950">IFERROR(AU487,0)</f>
        <v>0</v>
      </c>
      <c r="AV133" s="618">
        <f t="shared" ref="AV133" si="1951">IFERROR((AV487/$BQ133)*100,0)</f>
        <v>0</v>
      </c>
      <c r="AW133" s="618">
        <f t="shared" ref="AW133" si="1952">IFERROR(AW487,0)</f>
        <v>521258</v>
      </c>
      <c r="AX133" s="618">
        <f t="shared" ref="AX133" si="1953">IFERROR((AX487/$BQ133)*100,0)</f>
        <v>762249.22628427623</v>
      </c>
      <c r="AY133" s="618">
        <f t="shared" ref="AY133" si="1954">IFERROR(AY487,0)</f>
        <v>19956</v>
      </c>
      <c r="AZ133" s="618">
        <f t="shared" ref="AZ133" si="1955">IFERROR((AZ487/$BQ133)*100,0)</f>
        <v>33873.457858322261</v>
      </c>
      <c r="BA133" s="618">
        <f t="shared" ref="BA133" si="1956">IFERROR(BA487,0)</f>
        <v>0</v>
      </c>
      <c r="BB133" s="618">
        <f t="shared" ref="BB133" si="1957">IFERROR((BB487/$BQ133)*100,0)</f>
        <v>0</v>
      </c>
      <c r="BC133" s="618">
        <f t="shared" ref="BC133" si="1958">IFERROR(BC487,0)</f>
        <v>1004717</v>
      </c>
      <c r="BD133" s="618">
        <f t="shared" ref="BD133" si="1959">IFERROR((BD487/$BQ133)*100,0)</f>
        <v>1023921.3668249089</v>
      </c>
      <c r="BE133" s="618">
        <f t="shared" ref="BE133" si="1960">IFERROR(BE487,0)</f>
        <v>0</v>
      </c>
      <c r="BF133" s="618">
        <f t="shared" ref="BF133" si="1961">IFERROR((BF487/$BQ133)*100,0)</f>
        <v>0</v>
      </c>
      <c r="BG133" s="618">
        <f t="shared" ref="BG133" si="1962">IFERROR(BG487,0)</f>
        <v>1190195</v>
      </c>
      <c r="BH133" s="618">
        <f t="shared" ref="BH133" si="1963">IFERROR((BH487/$BQ133)*100,0)</f>
        <v>2235850.2508763699</v>
      </c>
      <c r="BI133" s="618">
        <f t="shared" ref="BI133" si="1964">IFERROR(BI487,0)</f>
        <v>0</v>
      </c>
      <c r="BJ133" s="618">
        <f t="shared" ref="BJ133" si="1965">IFERROR((BJ487/$BQ133)*100,0)</f>
        <v>0</v>
      </c>
      <c r="BK133" s="618">
        <f t="shared" ref="BK133" si="1966">IFERROR(BK487,0)</f>
        <v>7437</v>
      </c>
      <c r="BL133" s="618">
        <f t="shared" ref="BL133" si="1967">IFERROR((BL487/$BQ133)*100,0)</f>
        <v>33504.289879711258</v>
      </c>
      <c r="BM133" s="618">
        <f t="shared" ref="BM133" si="1968">IFERROR(BM487,0)</f>
        <v>0</v>
      </c>
      <c r="BN133" s="618">
        <f t="shared" ref="BN133" si="1969">IFERROR((BN487/$BQ133)*100,0)</f>
        <v>0</v>
      </c>
      <c r="BO133" s="618">
        <f t="shared" ref="BO133" si="1970">IFERROR(BO487,0)</f>
        <v>0</v>
      </c>
      <c r="BP133" s="618">
        <f t="shared" ref="BP133" si="1971">IFERROR((BP487/$BQ133)*100,0)</f>
        <v>0</v>
      </c>
      <c r="BQ133" s="620">
        <f t="shared" si="791"/>
        <v>54.446759103068061</v>
      </c>
    </row>
    <row r="134" spans="1:69" x14ac:dyDescent="0.25">
      <c r="B134" s="594" t="s">
        <v>295</v>
      </c>
      <c r="C134" s="618">
        <f t="shared" si="21"/>
        <v>23299</v>
      </c>
      <c r="D134" s="618">
        <f t="shared" si="22"/>
        <v>64402.979866798043</v>
      </c>
      <c r="E134" s="618" t="s">
        <v>2112</v>
      </c>
      <c r="F134" s="618" t="s">
        <v>2112</v>
      </c>
      <c r="G134" s="618">
        <f t="shared" ref="G134" si="1972">IFERROR(G488,0)</f>
        <v>0</v>
      </c>
      <c r="H134" s="618">
        <f t="shared" ref="H134" si="1973">IFERROR((H488/$BQ134)*100,0)</f>
        <v>0</v>
      </c>
      <c r="I134" s="618">
        <f t="shared" ref="I134" si="1974">IFERROR(I488,0)</f>
        <v>0</v>
      </c>
      <c r="J134" s="618">
        <f t="shared" ref="J134" si="1975">IFERROR((J488/$BQ134)*100,0)</f>
        <v>0</v>
      </c>
      <c r="K134" s="618">
        <f t="shared" ref="K134" si="1976">IFERROR(K488,0)</f>
        <v>169</v>
      </c>
      <c r="L134" s="618">
        <f t="shared" ref="L134" si="1977">IFERROR((L488/$BQ134)*100,0)</f>
        <v>837.64507934163146</v>
      </c>
      <c r="M134" s="618">
        <f t="shared" ref="M134" si="1978">IFERROR(M488,0)</f>
        <v>112848</v>
      </c>
      <c r="N134" s="618">
        <f t="shared" ref="N134" si="1979">IFERROR((N488/$BQ134)*100,0)</f>
        <v>135894.04582716411</v>
      </c>
      <c r="O134" s="618">
        <f t="shared" ref="O134" si="1980">IFERROR(O488,0)</f>
        <v>0</v>
      </c>
      <c r="P134" s="618">
        <f t="shared" ref="P134" si="1981">IFERROR((P488/$BQ134)*100,0)</f>
        <v>0</v>
      </c>
      <c r="Q134" s="618">
        <f t="shared" ref="Q134" si="1982">IFERROR(Q488,0)</f>
        <v>0</v>
      </c>
      <c r="R134" s="618">
        <f t="shared" ref="R134" si="1983">IFERROR((R488/$BQ134)*100,0)</f>
        <v>0</v>
      </c>
      <c r="S134" s="618">
        <f t="shared" ref="S134" si="1984">IFERROR(S488,0)</f>
        <v>0</v>
      </c>
      <c r="T134" s="618">
        <f t="shared" ref="T134" si="1985">IFERROR((T488/$BQ134)*100,0)</f>
        <v>0</v>
      </c>
      <c r="U134" s="618">
        <f t="shared" ref="U134" si="1986">IFERROR(U488,0)</f>
        <v>30643</v>
      </c>
      <c r="V134" s="618">
        <f t="shared" si="17"/>
        <v>4817.84603581594</v>
      </c>
      <c r="W134" s="618" t="s">
        <v>2112</v>
      </c>
      <c r="X134" s="618" t="s">
        <v>2112</v>
      </c>
      <c r="Y134" s="618">
        <f t="shared" ref="Y134" si="1987">IFERROR(Y488,0)</f>
        <v>0</v>
      </c>
      <c r="Z134" s="618">
        <f t="shared" ref="Z134" si="1988">IFERROR((Z488/$BQ134)*100,0)</f>
        <v>0</v>
      </c>
      <c r="AA134" s="618">
        <f t="shared" ref="AA134" si="1989">IFERROR(AA488,0)</f>
        <v>0</v>
      </c>
      <c r="AB134" s="618">
        <f t="shared" ref="AB134" si="1990">IFERROR((AB488/$BQ134)*100,0)</f>
        <v>0</v>
      </c>
      <c r="AC134" s="618">
        <f t="shared" ref="AC134" si="1991">IFERROR(AC488,0)</f>
        <v>0</v>
      </c>
      <c r="AD134" s="618">
        <f t="shared" ref="AD134" si="1992">IFERROR((AD488/$BQ134)*100,0)</f>
        <v>0</v>
      </c>
      <c r="AE134" s="618">
        <f t="shared" ref="AE134" si="1993">IFERROR(AE488,0)</f>
        <v>0</v>
      </c>
      <c r="AF134" s="618">
        <f t="shared" ref="AF134" si="1994">IFERROR((AF488/$BQ134)*100,0)</f>
        <v>0</v>
      </c>
      <c r="AG134" s="618">
        <f t="shared" ref="AG134" si="1995">IFERROR(AG488,0)</f>
        <v>0</v>
      </c>
      <c r="AH134" s="618">
        <f t="shared" ref="AH134" si="1996">IFERROR((AH488/$BQ134)*100,0)</f>
        <v>0</v>
      </c>
      <c r="AI134" s="618">
        <f t="shared" ref="AI134" si="1997">IFERROR(AI488,0)</f>
        <v>15660</v>
      </c>
      <c r="AJ134" s="618">
        <f t="shared" ref="AJ134" si="1998">IFERROR((AJ488/$BQ134)*100,0)</f>
        <v>72350.900313332633</v>
      </c>
      <c r="AK134" s="618">
        <f t="shared" ref="AK134" si="1999">IFERROR(AK488,0)</f>
        <v>0</v>
      </c>
      <c r="AL134" s="618">
        <f t="shared" ref="AL134" si="2000">IFERROR((AL488/$BQ134)*100,0)</f>
        <v>0</v>
      </c>
      <c r="AM134" s="618">
        <f t="shared" ref="AM134" si="2001">IFERROR(AM488,0)</f>
        <v>0</v>
      </c>
      <c r="AN134" s="618">
        <f t="shared" ref="AN134" si="2002">IFERROR((AN488/$BQ134)*100,0)</f>
        <v>0</v>
      </c>
      <c r="AO134" s="618">
        <f t="shared" ref="AO134" si="2003">IFERROR(AO488,0)</f>
        <v>0</v>
      </c>
      <c r="AP134" s="618">
        <f t="shared" ref="AP134" si="2004">IFERROR((AP488/$BQ134)*100,0)</f>
        <v>0</v>
      </c>
      <c r="AQ134" s="618">
        <f t="shared" ref="AQ134" si="2005">IFERROR(AQ488,0)</f>
        <v>0</v>
      </c>
      <c r="AR134" s="618">
        <f t="shared" ref="AR134" si="2006">IFERROR((AR488/$BQ134)*100,0)</f>
        <v>0</v>
      </c>
      <c r="AS134" s="618">
        <f t="shared" ref="AS134" si="2007">IFERROR(AS488,0)</f>
        <v>0</v>
      </c>
      <c r="AT134" s="618">
        <f t="shared" ref="AT134" si="2008">IFERROR((AT488/$BQ134)*100,0)</f>
        <v>0</v>
      </c>
      <c r="AU134" s="618">
        <f t="shared" ref="AU134" si="2009">IFERROR(AU488,0)</f>
        <v>0</v>
      </c>
      <c r="AV134" s="618">
        <f t="shared" ref="AV134" si="2010">IFERROR((AV488/$BQ134)*100,0)</f>
        <v>0</v>
      </c>
      <c r="AW134" s="618">
        <f t="shared" ref="AW134" si="2011">IFERROR(AW488,0)</f>
        <v>503922</v>
      </c>
      <c r="AX134" s="618">
        <f t="shared" ref="AX134" si="2012">IFERROR((AX488/$BQ134)*100,0)</f>
        <v>837847.55646345892</v>
      </c>
      <c r="AY134" s="618">
        <f t="shared" ref="AY134" si="2013">IFERROR(AY488,0)</f>
        <v>17141</v>
      </c>
      <c r="AZ134" s="618">
        <f t="shared" ref="AZ134" si="2014">IFERROR((AZ488/$BQ134)*100,0)</f>
        <v>24713.303499781243</v>
      </c>
      <c r="BA134" s="618">
        <f t="shared" ref="BA134" si="2015">IFERROR(BA488,0)</f>
        <v>49</v>
      </c>
      <c r="BB134" s="618">
        <f t="shared" ref="BB134" si="2016">IFERROR((BB488/$BQ134)*100,0)</f>
        <v>79.049287288862573</v>
      </c>
      <c r="BC134" s="618">
        <f t="shared" ref="BC134" si="2017">IFERROR(BC488,0)</f>
        <v>1036905</v>
      </c>
      <c r="BD134" s="618">
        <f t="shared" ref="BD134" si="2018">IFERROR((BD488/$BQ134)*100,0)</f>
        <v>1042633.7495776676</v>
      </c>
      <c r="BE134" s="618">
        <f t="shared" ref="BE134" si="2019">IFERROR(BE488,0)</f>
        <v>0</v>
      </c>
      <c r="BF134" s="618">
        <f t="shared" ref="BF134" si="2020">IFERROR((BF488/$BQ134)*100,0)</f>
        <v>0</v>
      </c>
      <c r="BG134" s="618">
        <f t="shared" ref="BG134" si="2021">IFERROR(BG488,0)</f>
        <v>1348724</v>
      </c>
      <c r="BH134" s="618">
        <f t="shared" ref="BH134" si="2022">IFERROR((BH488/$BQ134)*100,0)</f>
        <v>2325183.4729066347</v>
      </c>
      <c r="BI134" s="618">
        <f t="shared" ref="BI134" si="2023">IFERROR(BI488,0)</f>
        <v>0</v>
      </c>
      <c r="BJ134" s="618">
        <f t="shared" ref="BJ134" si="2024">IFERROR((BJ488/$BQ134)*100,0)</f>
        <v>0</v>
      </c>
      <c r="BK134" s="618">
        <f t="shared" ref="BK134" si="2025">IFERROR(BK488,0)</f>
        <v>5324</v>
      </c>
      <c r="BL134" s="618">
        <f t="shared" ref="BL134" si="2026">IFERROR((BL488/$BQ134)*100,0)</f>
        <v>19658.309602098718</v>
      </c>
      <c r="BM134" s="618">
        <f t="shared" ref="BM134" si="2027">IFERROR(BM488,0)</f>
        <v>0</v>
      </c>
      <c r="BN134" s="618">
        <f t="shared" ref="BN134" si="2028">IFERROR((BN488/$BQ134)*100,0)</f>
        <v>0</v>
      </c>
      <c r="BO134" s="618">
        <f t="shared" ref="BO134" si="2029">IFERROR(BO488,0)</f>
        <v>0</v>
      </c>
      <c r="BP134" s="618">
        <f t="shared" ref="BP134" si="2030">IFERROR((BP488/$BQ134)*100,0)</f>
        <v>0</v>
      </c>
      <c r="BQ134" s="620">
        <f t="shared" si="791"/>
        <v>72.106911972160006</v>
      </c>
    </row>
    <row r="135" spans="1:69" x14ac:dyDescent="0.25">
      <c r="B135" s="594" t="s">
        <v>2669</v>
      </c>
      <c r="C135" s="618">
        <f t="shared" si="21"/>
        <v>14167</v>
      </c>
      <c r="D135" s="618">
        <f t="shared" si="22"/>
        <v>32871</v>
      </c>
      <c r="E135" s="618" t="s">
        <v>2112</v>
      </c>
      <c r="F135" s="618" t="s">
        <v>2112</v>
      </c>
      <c r="G135" s="618">
        <f t="shared" ref="G135" si="2031">IFERROR(G489,0)</f>
        <v>0</v>
      </c>
      <c r="H135" s="618">
        <f t="shared" ref="H135" si="2032">IFERROR((H489/$BQ135)*100,0)</f>
        <v>0</v>
      </c>
      <c r="I135" s="618">
        <f t="shared" ref="I135" si="2033">IFERROR(I489,0)</f>
        <v>0</v>
      </c>
      <c r="J135" s="618">
        <f t="shared" ref="J135" si="2034">IFERROR((J489/$BQ135)*100,0)</f>
        <v>0</v>
      </c>
      <c r="K135" s="618">
        <f t="shared" ref="K135" si="2035">IFERROR(K489,0)</f>
        <v>164</v>
      </c>
      <c r="L135" s="618">
        <f t="shared" ref="L135" si="2036">IFERROR((L489/$BQ135)*100,0)</f>
        <v>1285</v>
      </c>
      <c r="M135" s="618">
        <f t="shared" ref="M135" si="2037">IFERROR(M489,0)</f>
        <v>114942</v>
      </c>
      <c r="N135" s="618">
        <f t="shared" ref="N135" si="2038">IFERROR((N489/$BQ135)*100,0)</f>
        <v>140972</v>
      </c>
      <c r="O135" s="618">
        <f t="shared" ref="O135" si="2039">IFERROR(O489,0)</f>
        <v>0</v>
      </c>
      <c r="P135" s="618">
        <f t="shared" ref="P135" si="2040">IFERROR((P489/$BQ135)*100,0)</f>
        <v>0</v>
      </c>
      <c r="Q135" s="618">
        <f t="shared" ref="Q135" si="2041">IFERROR(Q489,0)</f>
        <v>0</v>
      </c>
      <c r="R135" s="618">
        <f t="shared" ref="R135" si="2042">IFERROR((R489/$BQ135)*100,0)</f>
        <v>0</v>
      </c>
      <c r="S135" s="618">
        <f t="shared" ref="S135" si="2043">IFERROR(S489,0)</f>
        <v>0</v>
      </c>
      <c r="T135" s="618">
        <f t="shared" ref="T135" si="2044">IFERROR((T489/$BQ135)*100,0)</f>
        <v>0</v>
      </c>
      <c r="U135" s="618">
        <f t="shared" ref="U135" si="2045">IFERROR(U489,0)</f>
        <v>19848</v>
      </c>
      <c r="V135" s="618">
        <f t="shared" si="17"/>
        <v>5594</v>
      </c>
      <c r="W135" s="618" t="s">
        <v>2112</v>
      </c>
      <c r="X135" s="618" t="s">
        <v>2112</v>
      </c>
      <c r="Y135" s="618">
        <f t="shared" ref="Y135" si="2046">IFERROR(Y489,0)</f>
        <v>0</v>
      </c>
      <c r="Z135" s="618">
        <f t="shared" ref="Z135" si="2047">IFERROR((Z489/$BQ135)*100,0)</f>
        <v>0</v>
      </c>
      <c r="AA135" s="618">
        <f t="shared" ref="AA135" si="2048">IFERROR(AA489,0)</f>
        <v>0</v>
      </c>
      <c r="AB135" s="618">
        <f t="shared" ref="AB135" si="2049">IFERROR((AB489/$BQ135)*100,0)</f>
        <v>0</v>
      </c>
      <c r="AC135" s="618">
        <f t="shared" ref="AC135" si="2050">IFERROR(AC489,0)</f>
        <v>0</v>
      </c>
      <c r="AD135" s="618">
        <f t="shared" ref="AD135" si="2051">IFERROR((AD489/$BQ135)*100,0)</f>
        <v>0</v>
      </c>
      <c r="AE135" s="618">
        <f t="shared" ref="AE135" si="2052">IFERROR(AE489,0)</f>
        <v>0</v>
      </c>
      <c r="AF135" s="618">
        <f t="shared" ref="AF135" si="2053">IFERROR((AF489/$BQ135)*100,0)</f>
        <v>0</v>
      </c>
      <c r="AG135" s="618">
        <f t="shared" ref="AG135" si="2054">IFERROR(AG489,0)</f>
        <v>0</v>
      </c>
      <c r="AH135" s="618">
        <f t="shared" ref="AH135" si="2055">IFERROR((AH489/$BQ135)*100,0)</f>
        <v>0</v>
      </c>
      <c r="AI135" s="618">
        <f t="shared" ref="AI135" si="2056">IFERROR(AI489,0)</f>
        <v>11968</v>
      </c>
      <c r="AJ135" s="618">
        <f t="shared" ref="AJ135" si="2057">IFERROR((AJ489/$BQ135)*100,0)</f>
        <v>46955</v>
      </c>
      <c r="AK135" s="618">
        <f t="shared" ref="AK135" si="2058">IFERROR(AK489,0)</f>
        <v>0</v>
      </c>
      <c r="AL135" s="618">
        <f t="shared" ref="AL135" si="2059">IFERROR((AL489/$BQ135)*100,0)</f>
        <v>0</v>
      </c>
      <c r="AM135" s="618">
        <f t="shared" ref="AM135" si="2060">IFERROR(AM489,0)</f>
        <v>0</v>
      </c>
      <c r="AN135" s="618">
        <f t="shared" ref="AN135" si="2061">IFERROR((AN489/$BQ135)*100,0)</f>
        <v>0</v>
      </c>
      <c r="AO135" s="618">
        <f t="shared" ref="AO135" si="2062">IFERROR(AO489,0)</f>
        <v>0</v>
      </c>
      <c r="AP135" s="618">
        <f t="shared" ref="AP135" si="2063">IFERROR((AP489/$BQ135)*100,0)</f>
        <v>0</v>
      </c>
      <c r="AQ135" s="618">
        <f t="shared" ref="AQ135" si="2064">IFERROR(AQ489,0)</f>
        <v>0</v>
      </c>
      <c r="AR135" s="618">
        <f t="shared" ref="AR135" si="2065">IFERROR((AR489/$BQ135)*100,0)</f>
        <v>0</v>
      </c>
      <c r="AS135" s="618">
        <f t="shared" ref="AS135" si="2066">IFERROR(AS489,0)</f>
        <v>0</v>
      </c>
      <c r="AT135" s="618">
        <f t="shared" ref="AT135" si="2067">IFERROR((AT489/$BQ135)*100,0)</f>
        <v>0</v>
      </c>
      <c r="AU135" s="618">
        <f t="shared" ref="AU135" si="2068">IFERROR(AU489,0)</f>
        <v>0</v>
      </c>
      <c r="AV135" s="618">
        <f t="shared" ref="AV135" si="2069">IFERROR((AV489/$BQ135)*100,0)</f>
        <v>0</v>
      </c>
      <c r="AW135" s="618">
        <f t="shared" ref="AW135" si="2070">IFERROR(AW489,0)</f>
        <v>417748</v>
      </c>
      <c r="AX135" s="618">
        <f t="shared" ref="AX135" si="2071">IFERROR((AX489/$BQ135)*100,0)</f>
        <v>519739.99999999994</v>
      </c>
      <c r="AY135" s="618">
        <f t="shared" ref="AY135" si="2072">IFERROR(AY489,0)</f>
        <v>14762</v>
      </c>
      <c r="AZ135" s="618">
        <f t="shared" ref="AZ135" si="2073">IFERROR((AZ489/$BQ135)*100,0)</f>
        <v>21917</v>
      </c>
      <c r="BA135" s="618">
        <f t="shared" ref="BA135" si="2074">IFERROR(BA489,0)</f>
        <v>0</v>
      </c>
      <c r="BB135" s="618">
        <f t="shared" ref="BB135" si="2075">IFERROR((BB489/$BQ135)*100,0)</f>
        <v>0</v>
      </c>
      <c r="BC135" s="618">
        <f t="shared" ref="BC135" si="2076">IFERROR(BC489,0)</f>
        <v>1355590</v>
      </c>
      <c r="BD135" s="618">
        <f t="shared" ref="BD135" si="2077">IFERROR((BD489/$BQ135)*100,0)</f>
        <v>1596786</v>
      </c>
      <c r="BE135" s="618">
        <f t="shared" ref="BE135" si="2078">IFERROR(BE489,0)</f>
        <v>0</v>
      </c>
      <c r="BF135" s="618">
        <f t="shared" ref="BF135" si="2079">IFERROR((BF489/$BQ135)*100,0)</f>
        <v>0</v>
      </c>
      <c r="BG135" s="618">
        <f t="shared" ref="BG135" si="2080">IFERROR(BG489,0)</f>
        <v>1352087</v>
      </c>
      <c r="BH135" s="618">
        <f t="shared" ref="BH135" si="2081">IFERROR((BH489/$BQ135)*100,0)</f>
        <v>3360818</v>
      </c>
      <c r="BI135" s="618">
        <f t="shared" ref="BI135" si="2082">IFERROR(BI489,0)</f>
        <v>0</v>
      </c>
      <c r="BJ135" s="618">
        <f t="shared" ref="BJ135" si="2083">IFERROR((BJ489/$BQ135)*100,0)</f>
        <v>0</v>
      </c>
      <c r="BK135" s="618">
        <f t="shared" ref="BK135" si="2084">IFERROR(BK489,0)</f>
        <v>4485</v>
      </c>
      <c r="BL135" s="618">
        <f t="shared" ref="BL135" si="2085">IFERROR((BL489/$BQ135)*100,0)</f>
        <v>15991.999999999998</v>
      </c>
      <c r="BM135" s="618">
        <f t="shared" ref="BM135" si="2086">IFERROR(BM489,0)</f>
        <v>0</v>
      </c>
      <c r="BN135" s="618">
        <f t="shared" ref="BN135" si="2087">IFERROR((BN489/$BQ135)*100,0)</f>
        <v>0</v>
      </c>
      <c r="BO135" s="618">
        <f t="shared" ref="BO135" si="2088">IFERROR(BO489,0)</f>
        <v>0</v>
      </c>
      <c r="BP135" s="618">
        <f t="shared" ref="BP135" si="2089">IFERROR((BP489/$BQ135)*100,0)</f>
        <v>0</v>
      </c>
      <c r="BQ135" s="620">
        <f t="shared" si="791"/>
        <v>100</v>
      </c>
    </row>
    <row r="136" spans="1:69" x14ac:dyDescent="0.25">
      <c r="A136" s="593" t="s">
        <v>9</v>
      </c>
      <c r="B136" s="594" t="s">
        <v>285</v>
      </c>
      <c r="C136" s="618">
        <f t="shared" si="21"/>
        <v>6550</v>
      </c>
      <c r="D136" s="618">
        <f t="shared" si="22"/>
        <v>26857.357903689568</v>
      </c>
      <c r="E136" s="618" t="s">
        <v>2112</v>
      </c>
      <c r="F136" s="618" t="s">
        <v>2112</v>
      </c>
      <c r="G136" s="618">
        <f t="shared" ref="G136" si="2090">IFERROR(G490,0)</f>
        <v>0</v>
      </c>
      <c r="H136" s="618">
        <f t="shared" ref="H136" si="2091">IFERROR((H490/$BQ136)*100,0)</f>
        <v>0</v>
      </c>
      <c r="I136" s="618">
        <f t="shared" ref="I136" si="2092">IFERROR(I490,0)</f>
        <v>0</v>
      </c>
      <c r="J136" s="618">
        <f t="shared" ref="J136" si="2093">IFERROR((J490/$BQ136)*100,0)</f>
        <v>0</v>
      </c>
      <c r="K136" s="618">
        <f t="shared" ref="K136" si="2094">IFERROR(K490,0)</f>
        <v>203</v>
      </c>
      <c r="L136" s="618">
        <f t="shared" ref="L136" si="2095">IFERROR((L490/$BQ136)*100,0)</f>
        <v>1687.4439497166102</v>
      </c>
      <c r="M136" s="618">
        <f t="shared" ref="M136" si="2096">IFERROR(M490,0)</f>
        <v>25826</v>
      </c>
      <c r="N136" s="618">
        <f t="shared" ref="N136" si="2097">IFERROR((N490/$BQ136)*100,0)</f>
        <v>49637.851224863807</v>
      </c>
      <c r="O136" s="618">
        <f t="shared" ref="O136" si="2098">IFERROR(O490,0)</f>
        <v>0</v>
      </c>
      <c r="P136" s="618">
        <f t="shared" ref="P136" si="2099">IFERROR((P490/$BQ136)*100,0)</f>
        <v>0</v>
      </c>
      <c r="Q136" s="618">
        <f t="shared" ref="Q136" si="2100">IFERROR(Q490,0)</f>
        <v>306</v>
      </c>
      <c r="R136" s="618">
        <f t="shared" ref="R136" si="2101">IFERROR((R490/$BQ136)*100,0)</f>
        <v>917.96950864583596</v>
      </c>
      <c r="S136" s="618">
        <f t="shared" ref="S136" si="2102">IFERROR(S490,0)</f>
        <v>0</v>
      </c>
      <c r="T136" s="618">
        <f t="shared" ref="T136" si="2103">IFERROR((T490/$BQ136)*100,0)</f>
        <v>0</v>
      </c>
      <c r="U136" s="618">
        <f t="shared" ref="U136" si="2104">IFERROR(U490,0)</f>
        <v>107251</v>
      </c>
      <c r="V136" s="618">
        <f t="shared" si="17"/>
        <v>24329.566867014084</v>
      </c>
      <c r="W136" s="618" t="s">
        <v>2112</v>
      </c>
      <c r="X136" s="618" t="s">
        <v>2112</v>
      </c>
      <c r="Y136" s="618">
        <f t="shared" ref="Y136" si="2105">IFERROR(Y490,0)</f>
        <v>0</v>
      </c>
      <c r="Z136" s="618">
        <f t="shared" ref="Z136" si="2106">IFERROR((Z490/$BQ136)*100,0)</f>
        <v>0</v>
      </c>
      <c r="AA136" s="618">
        <f t="shared" ref="AA136" si="2107">IFERROR(AA490,0)</f>
        <v>0</v>
      </c>
      <c r="AB136" s="618">
        <f t="shared" ref="AB136" si="2108">IFERROR((AB490/$BQ136)*100,0)</f>
        <v>0</v>
      </c>
      <c r="AC136" s="618">
        <f t="shared" ref="AC136" si="2109">IFERROR(AC490,0)</f>
        <v>0</v>
      </c>
      <c r="AD136" s="618">
        <f t="shared" ref="AD136" si="2110">IFERROR((AD490/$BQ136)*100,0)</f>
        <v>0</v>
      </c>
      <c r="AE136" s="618">
        <f t="shared" ref="AE136" si="2111">IFERROR(AE490,0)</f>
        <v>0</v>
      </c>
      <c r="AF136" s="618">
        <f t="shared" ref="AF136" si="2112">IFERROR((AF490/$BQ136)*100,0)</f>
        <v>0</v>
      </c>
      <c r="AG136" s="618">
        <f t="shared" ref="AG136" si="2113">IFERROR(AG490,0)</f>
        <v>0</v>
      </c>
      <c r="AH136" s="618">
        <f t="shared" ref="AH136" si="2114">IFERROR((AH490/$BQ136)*100,0)</f>
        <v>0</v>
      </c>
      <c r="AI136" s="618">
        <f t="shared" ref="AI136" si="2115">IFERROR(AI490,0)</f>
        <v>6551</v>
      </c>
      <c r="AJ136" s="618">
        <f t="shared" ref="AJ136" si="2116">IFERROR((AJ490/$BQ136)*100,0)</f>
        <v>51372.543605172483</v>
      </c>
      <c r="AK136" s="618">
        <f t="shared" ref="AK136" si="2117">IFERROR(AK490,0)</f>
        <v>177</v>
      </c>
      <c r="AL136" s="618">
        <f t="shared" ref="AL136" si="2118">IFERROR((AL490/$BQ136)*100,0)</f>
        <v>4127.4879010068289</v>
      </c>
      <c r="AM136" s="618">
        <f t="shared" ref="AM136" si="2119">IFERROR(AM490,0)</f>
        <v>0</v>
      </c>
      <c r="AN136" s="618">
        <f t="shared" ref="AN136" si="2120">IFERROR((AN490/$BQ136)*100,0)</f>
        <v>0</v>
      </c>
      <c r="AO136" s="618">
        <f t="shared" ref="AO136" si="2121">IFERROR(AO490,0)</f>
        <v>0</v>
      </c>
      <c r="AP136" s="618">
        <f t="shared" ref="AP136" si="2122">IFERROR((AP490/$BQ136)*100,0)</f>
        <v>0</v>
      </c>
      <c r="AQ136" s="618">
        <f t="shared" ref="AQ136" si="2123">IFERROR(AQ490,0)</f>
        <v>0</v>
      </c>
      <c r="AR136" s="618">
        <f t="shared" ref="AR136" si="2124">IFERROR((AR490/$BQ136)*100,0)</f>
        <v>0</v>
      </c>
      <c r="AS136" s="618">
        <f t="shared" ref="AS136" si="2125">IFERROR(AS490,0)</f>
        <v>0</v>
      </c>
      <c r="AT136" s="618">
        <f t="shared" ref="AT136" si="2126">IFERROR((AT490/$BQ136)*100,0)</f>
        <v>0</v>
      </c>
      <c r="AU136" s="618">
        <f t="shared" ref="AU136" si="2127">IFERROR(AU490,0)</f>
        <v>0</v>
      </c>
      <c r="AV136" s="618">
        <f t="shared" ref="AV136" si="2128">IFERROR((AV490/$BQ136)*100,0)</f>
        <v>0</v>
      </c>
      <c r="AW136" s="618">
        <f t="shared" ref="AW136" si="2129">IFERROR(AW490,0)</f>
        <v>849667</v>
      </c>
      <c r="AX136" s="618">
        <f t="shared" ref="AX136" si="2130">IFERROR((AX490/$BQ136)*100,0)</f>
        <v>959180.26478581503</v>
      </c>
      <c r="AY136" s="618">
        <f t="shared" ref="AY136" si="2131">IFERROR(AY490,0)</f>
        <v>16023</v>
      </c>
      <c r="AZ136" s="618">
        <f t="shared" ref="AZ136" si="2132">IFERROR((AZ490/$BQ136)*100,0)</f>
        <v>17117.431425925297</v>
      </c>
      <c r="BA136" s="618">
        <f t="shared" ref="BA136" si="2133">IFERROR(BA490,0)</f>
        <v>0</v>
      </c>
      <c r="BB136" s="618">
        <f t="shared" ref="BB136" si="2134">IFERROR((BB490/$BQ136)*100,0)</f>
        <v>0</v>
      </c>
      <c r="BC136" s="618">
        <f t="shared" ref="BC136" si="2135">IFERROR(BC490,0)</f>
        <v>81125</v>
      </c>
      <c r="BD136" s="618">
        <f t="shared" ref="BD136" si="2136">IFERROR((BD490/$BQ136)*100,0)</f>
        <v>106420.34013282773</v>
      </c>
      <c r="BE136" s="618">
        <f t="shared" ref="BE136" si="2137">IFERROR(BE490,0)</f>
        <v>0</v>
      </c>
      <c r="BF136" s="618">
        <f t="shared" ref="BF136" si="2138">IFERROR((BF490/$BQ136)*100,0)</f>
        <v>0</v>
      </c>
      <c r="BG136" s="618">
        <f t="shared" ref="BG136" si="2139">IFERROR(BG490,0)</f>
        <v>330</v>
      </c>
      <c r="BH136" s="618">
        <f t="shared" ref="BH136" si="2140">IFERROR((BH490/$BQ136)*100,0)</f>
        <v>739.10044997587534</v>
      </c>
      <c r="BI136" s="618">
        <f t="shared" ref="BI136" si="2141">IFERROR(BI490,0)</f>
        <v>0</v>
      </c>
      <c r="BJ136" s="618">
        <f t="shared" ref="BJ136" si="2142">IFERROR((BJ490/$BQ136)*100,0)</f>
        <v>0</v>
      </c>
      <c r="BK136" s="618">
        <f t="shared" ref="BK136" si="2143">IFERROR(BK490,0)</f>
        <v>50</v>
      </c>
      <c r="BL136" s="618">
        <f t="shared" ref="BL136" si="2144">IFERROR((BL490/$BQ136)*100,0)</f>
        <v>421.86098742915254</v>
      </c>
      <c r="BM136" s="618">
        <f t="shared" ref="BM136" si="2145">IFERROR(BM490,0)</f>
        <v>0</v>
      </c>
      <c r="BN136" s="618">
        <f t="shared" ref="BN136" si="2146">IFERROR((BN490/$BQ136)*100,0)</f>
        <v>0</v>
      </c>
      <c r="BO136" s="618">
        <f t="shared" ref="BO136" si="2147">IFERROR(BO490,0)</f>
        <v>0</v>
      </c>
      <c r="BP136" s="618">
        <f t="shared" ref="BP136" si="2148">IFERROR((BP490/$BQ136)*100,0)</f>
        <v>0</v>
      </c>
      <c r="BQ136" s="620">
        <f t="shared" si="791"/>
        <v>29.630613809956184</v>
      </c>
    </row>
    <row r="137" spans="1:69" x14ac:dyDescent="0.25">
      <c r="B137" s="594" t="s">
        <v>286</v>
      </c>
      <c r="C137" s="618">
        <f t="shared" si="21"/>
        <v>6778</v>
      </c>
      <c r="D137" s="618">
        <f t="shared" si="22"/>
        <v>29375.712317268717</v>
      </c>
      <c r="E137" s="618" t="s">
        <v>2112</v>
      </c>
      <c r="F137" s="618" t="s">
        <v>2112</v>
      </c>
      <c r="G137" s="618">
        <f t="shared" ref="G137" si="2149">IFERROR(G491,0)</f>
        <v>0</v>
      </c>
      <c r="H137" s="618">
        <f t="shared" ref="H137" si="2150">IFERROR((H491/$BQ137)*100,0)</f>
        <v>0</v>
      </c>
      <c r="I137" s="618">
        <f t="shared" ref="I137" si="2151">IFERROR(I491,0)</f>
        <v>0</v>
      </c>
      <c r="J137" s="618">
        <f t="shared" ref="J137" si="2152">IFERROR((J491/$BQ137)*100,0)</f>
        <v>0</v>
      </c>
      <c r="K137" s="618">
        <f t="shared" ref="K137" si="2153">IFERROR(K491,0)</f>
        <v>339</v>
      </c>
      <c r="L137" s="618">
        <f t="shared" ref="L137" si="2154">IFERROR((L491/$BQ137)*100,0)</f>
        <v>2681.9930687087444</v>
      </c>
      <c r="M137" s="618">
        <f t="shared" ref="M137" si="2155">IFERROR(M491,0)</f>
        <v>23746</v>
      </c>
      <c r="N137" s="618">
        <f t="shared" ref="N137" si="2156">IFERROR((N491/$BQ137)*100,0)</f>
        <v>40539.687743380411</v>
      </c>
      <c r="O137" s="618">
        <f t="shared" ref="O137" si="2157">IFERROR(O491,0)</f>
        <v>0</v>
      </c>
      <c r="P137" s="618">
        <f t="shared" ref="P137" si="2158">IFERROR((P491/$BQ137)*100,0)</f>
        <v>0</v>
      </c>
      <c r="Q137" s="618">
        <f t="shared" ref="Q137" si="2159">IFERROR(Q491,0)</f>
        <v>426</v>
      </c>
      <c r="R137" s="618">
        <f t="shared" ref="R137" si="2160">IFERROR((R491/$BQ137)*100,0)</f>
        <v>1755.4863722457235</v>
      </c>
      <c r="S137" s="618">
        <f t="shared" ref="S137" si="2161">IFERROR(S491,0)</f>
        <v>0</v>
      </c>
      <c r="T137" s="618">
        <f t="shared" ref="T137" si="2162">IFERROR((T491/$BQ137)*100,0)</f>
        <v>0</v>
      </c>
      <c r="U137" s="618">
        <f t="shared" ref="U137" si="2163">IFERROR(U491,0)</f>
        <v>179044</v>
      </c>
      <c r="V137" s="618">
        <f t="shared" si="17"/>
        <v>32083.521362039897</v>
      </c>
      <c r="W137" s="618" t="s">
        <v>2112</v>
      </c>
      <c r="X137" s="618" t="s">
        <v>2112</v>
      </c>
      <c r="Y137" s="618">
        <f t="shared" ref="Y137" si="2164">IFERROR(Y491,0)</f>
        <v>0</v>
      </c>
      <c r="Z137" s="618">
        <f t="shared" ref="Z137" si="2165">IFERROR((Z491/$BQ137)*100,0)</f>
        <v>0</v>
      </c>
      <c r="AA137" s="618">
        <f t="shared" ref="AA137" si="2166">IFERROR(AA491,0)</f>
        <v>0</v>
      </c>
      <c r="AB137" s="618">
        <f t="shared" ref="AB137" si="2167">IFERROR((AB491/$BQ137)*100,0)</f>
        <v>0</v>
      </c>
      <c r="AC137" s="618">
        <f t="shared" ref="AC137" si="2168">IFERROR(AC491,0)</f>
        <v>0</v>
      </c>
      <c r="AD137" s="618">
        <f t="shared" ref="AD137" si="2169">IFERROR((AD491/$BQ137)*100,0)</f>
        <v>0</v>
      </c>
      <c r="AE137" s="618">
        <f t="shared" ref="AE137" si="2170">IFERROR(AE491,0)</f>
        <v>0</v>
      </c>
      <c r="AF137" s="618">
        <f t="shared" ref="AF137" si="2171">IFERROR((AF491/$BQ137)*100,0)</f>
        <v>0</v>
      </c>
      <c r="AG137" s="618">
        <f t="shared" ref="AG137" si="2172">IFERROR(AG491,0)</f>
        <v>0</v>
      </c>
      <c r="AH137" s="618">
        <f t="shared" ref="AH137" si="2173">IFERROR((AH491/$BQ137)*100,0)</f>
        <v>0</v>
      </c>
      <c r="AI137" s="618">
        <f t="shared" ref="AI137" si="2174">IFERROR(AI491,0)</f>
        <v>4598</v>
      </c>
      <c r="AJ137" s="618">
        <f t="shared" ref="AJ137" si="2175">IFERROR((AJ491/$BQ137)*100,0)</f>
        <v>32571.156465441487</v>
      </c>
      <c r="AK137" s="618">
        <f t="shared" ref="AK137" si="2176">IFERROR(AK491,0)</f>
        <v>181</v>
      </c>
      <c r="AL137" s="618">
        <f t="shared" ref="AL137" si="2177">IFERROR((AL491/$BQ137)*100,0)</f>
        <v>3640.0526248036331</v>
      </c>
      <c r="AM137" s="618">
        <f t="shared" ref="AM137" si="2178">IFERROR(AM491,0)</f>
        <v>0</v>
      </c>
      <c r="AN137" s="618">
        <f t="shared" ref="AN137" si="2179">IFERROR((AN491/$BQ137)*100,0)</f>
        <v>0</v>
      </c>
      <c r="AO137" s="618">
        <f t="shared" ref="AO137" si="2180">IFERROR(AO491,0)</f>
        <v>0</v>
      </c>
      <c r="AP137" s="618">
        <f t="shared" ref="AP137" si="2181">IFERROR((AP491/$BQ137)*100,0)</f>
        <v>0</v>
      </c>
      <c r="AQ137" s="618">
        <f t="shared" ref="AQ137" si="2182">IFERROR(AQ491,0)</f>
        <v>0</v>
      </c>
      <c r="AR137" s="618">
        <f t="shared" ref="AR137" si="2183">IFERROR((AR491/$BQ137)*100,0)</f>
        <v>0</v>
      </c>
      <c r="AS137" s="618">
        <f t="shared" ref="AS137" si="2184">IFERROR(AS491,0)</f>
        <v>0</v>
      </c>
      <c r="AT137" s="618">
        <f t="shared" ref="AT137" si="2185">IFERROR((AT491/$BQ137)*100,0)</f>
        <v>0</v>
      </c>
      <c r="AU137" s="618">
        <f t="shared" ref="AU137" si="2186">IFERROR(AU491,0)</f>
        <v>0</v>
      </c>
      <c r="AV137" s="618">
        <f t="shared" ref="AV137" si="2187">IFERROR((AV491/$BQ137)*100,0)</f>
        <v>0</v>
      </c>
      <c r="AW137" s="618">
        <f t="shared" ref="AW137" si="2188">IFERROR(AW491,0)</f>
        <v>939032</v>
      </c>
      <c r="AX137" s="618">
        <f t="shared" ref="AX137" si="2189">IFERROR((AX491/$BQ137)*100,0)</f>
        <v>736957.19488725334</v>
      </c>
      <c r="AY137" s="618">
        <f t="shared" ref="AY137" si="2190">IFERROR(AY491,0)</f>
        <v>14933</v>
      </c>
      <c r="AZ137" s="618">
        <f t="shared" ref="AZ137" si="2191">IFERROR((AZ491/$BQ137)*100,0)</f>
        <v>16089.08997046775</v>
      </c>
      <c r="BA137" s="618">
        <f t="shared" ref="BA137" si="2192">IFERROR(BA491,0)</f>
        <v>0</v>
      </c>
      <c r="BB137" s="618">
        <f t="shared" ref="BB137" si="2193">IFERROR((BB491/$BQ137)*100,0)</f>
        <v>0</v>
      </c>
      <c r="BC137" s="618">
        <f t="shared" ref="BC137" si="2194">IFERROR(BC491,0)</f>
        <v>81793</v>
      </c>
      <c r="BD137" s="618">
        <f t="shared" ref="BD137" si="2195">IFERROR((BD491/$BQ137)*100,0)</f>
        <v>118896.91197644647</v>
      </c>
      <c r="BE137" s="618">
        <f t="shared" ref="BE137" si="2196">IFERROR(BE491,0)</f>
        <v>0</v>
      </c>
      <c r="BF137" s="618">
        <f t="shared" ref="BF137" si="2197">IFERROR((BF491/$BQ137)*100,0)</f>
        <v>0</v>
      </c>
      <c r="BG137" s="618">
        <f t="shared" ref="BG137" si="2198">IFERROR(BG491,0)</f>
        <v>282</v>
      </c>
      <c r="BH137" s="618">
        <f t="shared" ref="BH137" si="2199">IFERROR((BH491/$BQ137)*100,0)</f>
        <v>565.08303158890124</v>
      </c>
      <c r="BI137" s="618">
        <f t="shared" ref="BI137" si="2200">IFERROR(BI491,0)</f>
        <v>0</v>
      </c>
      <c r="BJ137" s="618">
        <f t="shared" ref="BJ137" si="2201">IFERROR((BJ491/$BQ137)*100,0)</f>
        <v>0</v>
      </c>
      <c r="BK137" s="618">
        <f t="shared" ref="BK137" si="2202">IFERROR(BK491,0)</f>
        <v>77</v>
      </c>
      <c r="BL137" s="618">
        <f t="shared" ref="BL137" si="2203">IFERROR((BL491/$BQ137)*100,0)</f>
        <v>814.63746685912656</v>
      </c>
      <c r="BM137" s="618">
        <f t="shared" ref="BM137" si="2204">IFERROR(BM491,0)</f>
        <v>0</v>
      </c>
      <c r="BN137" s="618">
        <f t="shared" ref="BN137" si="2205">IFERROR((BN491/$BQ137)*100,0)</f>
        <v>0</v>
      </c>
      <c r="BO137" s="618">
        <f t="shared" ref="BO137" si="2206">IFERROR(BO491,0)</f>
        <v>0</v>
      </c>
      <c r="BP137" s="618">
        <f t="shared" ref="BP137" si="2207">IFERROR((BP491/$BQ137)*100,0)</f>
        <v>0</v>
      </c>
      <c r="BQ137" s="620">
        <f t="shared" si="791"/>
        <v>34.862133348098446</v>
      </c>
    </row>
    <row r="138" spans="1:69" x14ac:dyDescent="0.25">
      <c r="B138" s="594" t="s">
        <v>287</v>
      </c>
      <c r="C138" s="618">
        <f t="shared" si="21"/>
        <v>7712</v>
      </c>
      <c r="D138" s="618">
        <f t="shared" si="22"/>
        <v>33505.055421665966</v>
      </c>
      <c r="E138" s="618" t="s">
        <v>2112</v>
      </c>
      <c r="F138" s="618" t="s">
        <v>2112</v>
      </c>
      <c r="G138" s="618">
        <f t="shared" ref="G138" si="2208">IFERROR(G492,0)</f>
        <v>0</v>
      </c>
      <c r="H138" s="618">
        <f t="shared" ref="H138" si="2209">IFERROR((H492/$BQ138)*100,0)</f>
        <v>0</v>
      </c>
      <c r="I138" s="618">
        <f t="shared" ref="I138" si="2210">IFERROR(I492,0)</f>
        <v>0</v>
      </c>
      <c r="J138" s="618">
        <f t="shared" ref="J138" si="2211">IFERROR((J492/$BQ138)*100,0)</f>
        <v>0</v>
      </c>
      <c r="K138" s="618">
        <f t="shared" ref="K138" si="2212">IFERROR(K492,0)</f>
        <v>566</v>
      </c>
      <c r="L138" s="618">
        <f t="shared" ref="L138" si="2213">IFERROR((L492/$BQ138)*100,0)</f>
        <v>3919.5281988452634</v>
      </c>
      <c r="M138" s="618">
        <f t="shared" ref="M138" si="2214">IFERROR(M492,0)</f>
        <v>18358</v>
      </c>
      <c r="N138" s="618">
        <f t="shared" ref="N138" si="2215">IFERROR((N492/$BQ138)*100,0)</f>
        <v>31538.771814261218</v>
      </c>
      <c r="O138" s="618">
        <f t="shared" ref="O138" si="2216">IFERROR(O492,0)</f>
        <v>0</v>
      </c>
      <c r="P138" s="618">
        <f t="shared" ref="P138" si="2217">IFERROR((P492/$BQ138)*100,0)</f>
        <v>0</v>
      </c>
      <c r="Q138" s="618">
        <f t="shared" ref="Q138" si="2218">IFERROR(Q492,0)</f>
        <v>532</v>
      </c>
      <c r="R138" s="618">
        <f t="shared" ref="R138" si="2219">IFERROR((R492/$BQ138)*100,0)</f>
        <v>1770.6983679414066</v>
      </c>
      <c r="S138" s="618">
        <f t="shared" ref="S138" si="2220">IFERROR(S492,0)</f>
        <v>0</v>
      </c>
      <c r="T138" s="618">
        <f t="shared" ref="T138" si="2221">IFERROR((T492/$BQ138)*100,0)</f>
        <v>0</v>
      </c>
      <c r="U138" s="618">
        <f t="shared" ref="U138" si="2222">IFERROR(U492,0)</f>
        <v>199370</v>
      </c>
      <c r="V138" s="618">
        <f t="shared" si="17"/>
        <v>30250.517036996047</v>
      </c>
      <c r="W138" s="618" t="s">
        <v>2112</v>
      </c>
      <c r="X138" s="618" t="s">
        <v>2112</v>
      </c>
      <c r="Y138" s="618">
        <f t="shared" ref="Y138" si="2223">IFERROR(Y492,0)</f>
        <v>0</v>
      </c>
      <c r="Z138" s="618">
        <f t="shared" ref="Z138" si="2224">IFERROR((Z492/$BQ138)*100,0)</f>
        <v>0</v>
      </c>
      <c r="AA138" s="618">
        <f t="shared" ref="AA138" si="2225">IFERROR(AA492,0)</f>
        <v>0</v>
      </c>
      <c r="AB138" s="618">
        <f t="shared" ref="AB138" si="2226">IFERROR((AB492/$BQ138)*100,0)</f>
        <v>0</v>
      </c>
      <c r="AC138" s="618">
        <f t="shared" ref="AC138" si="2227">IFERROR(AC492,0)</f>
        <v>0</v>
      </c>
      <c r="AD138" s="618">
        <f t="shared" ref="AD138" si="2228">IFERROR((AD492/$BQ138)*100,0)</f>
        <v>0</v>
      </c>
      <c r="AE138" s="618">
        <f t="shared" ref="AE138" si="2229">IFERROR(AE492,0)</f>
        <v>0</v>
      </c>
      <c r="AF138" s="618">
        <f t="shared" ref="AF138" si="2230">IFERROR((AF492/$BQ138)*100,0)</f>
        <v>0</v>
      </c>
      <c r="AG138" s="618">
        <f t="shared" ref="AG138" si="2231">IFERROR(AG492,0)</f>
        <v>0</v>
      </c>
      <c r="AH138" s="618">
        <f t="shared" ref="AH138" si="2232">IFERROR((AH492/$BQ138)*100,0)</f>
        <v>0</v>
      </c>
      <c r="AI138" s="618">
        <f t="shared" ref="AI138" si="2233">IFERROR(AI492,0)</f>
        <v>6428</v>
      </c>
      <c r="AJ138" s="618">
        <f t="shared" ref="AJ138" si="2234">IFERROR((AJ492/$BQ138)*100,0)</f>
        <v>46943.065274393601</v>
      </c>
      <c r="AK138" s="618">
        <f t="shared" ref="AK138" si="2235">IFERROR(AK492,0)</f>
        <v>180</v>
      </c>
      <c r="AL138" s="618">
        <f t="shared" ref="AL138" si="2236">IFERROR((AL492/$BQ138)*100,0)</f>
        <v>1984.5382297546544</v>
      </c>
      <c r="AM138" s="618">
        <f t="shared" ref="AM138" si="2237">IFERROR(AM492,0)</f>
        <v>0</v>
      </c>
      <c r="AN138" s="618">
        <f t="shared" ref="AN138" si="2238">IFERROR((AN492/$BQ138)*100,0)</f>
        <v>0</v>
      </c>
      <c r="AO138" s="618">
        <f t="shared" ref="AO138" si="2239">IFERROR(AO492,0)</f>
        <v>0</v>
      </c>
      <c r="AP138" s="618">
        <f t="shared" ref="AP138" si="2240">IFERROR((AP492/$BQ138)*100,0)</f>
        <v>0</v>
      </c>
      <c r="AQ138" s="618">
        <f t="shared" ref="AQ138" si="2241">IFERROR(AQ492,0)</f>
        <v>0</v>
      </c>
      <c r="AR138" s="618">
        <f t="shared" ref="AR138" si="2242">IFERROR((AR492/$BQ138)*100,0)</f>
        <v>0</v>
      </c>
      <c r="AS138" s="618">
        <f t="shared" ref="AS138" si="2243">IFERROR(AS492,0)</f>
        <v>0</v>
      </c>
      <c r="AT138" s="618">
        <f t="shared" ref="AT138" si="2244">IFERROR((AT492/$BQ138)*100,0)</f>
        <v>0</v>
      </c>
      <c r="AU138" s="618">
        <f t="shared" ref="AU138" si="2245">IFERROR(AU492,0)</f>
        <v>0</v>
      </c>
      <c r="AV138" s="618">
        <f t="shared" ref="AV138" si="2246">IFERROR((AV492/$BQ138)*100,0)</f>
        <v>0</v>
      </c>
      <c r="AW138" s="618">
        <f t="shared" ref="AW138" si="2247">IFERROR(AW492,0)</f>
        <v>897160</v>
      </c>
      <c r="AX138" s="618">
        <f t="shared" ref="AX138" si="2248">IFERROR((AX492/$BQ138)*100,0)</f>
        <v>682707.22906752955</v>
      </c>
      <c r="AY138" s="618">
        <f t="shared" ref="AY138" si="2249">IFERROR(AY492,0)</f>
        <v>18860</v>
      </c>
      <c r="AZ138" s="618">
        <f t="shared" ref="AZ138" si="2250">IFERROR((AZ492/$BQ138)*100,0)</f>
        <v>22956.491506610015</v>
      </c>
      <c r="BA138" s="618">
        <f t="shared" ref="BA138" si="2251">IFERROR(BA492,0)</f>
        <v>0</v>
      </c>
      <c r="BB138" s="618">
        <f t="shared" ref="BB138" si="2252">IFERROR((BB492/$BQ138)*100,0)</f>
        <v>0</v>
      </c>
      <c r="BC138" s="618">
        <f t="shared" ref="BC138" si="2253">IFERROR(BC492,0)</f>
        <v>96687</v>
      </c>
      <c r="BD138" s="618">
        <f t="shared" ref="BD138" si="2254">IFERROR((BD492/$BQ138)*100,0)</f>
        <v>143377.01954258987</v>
      </c>
      <c r="BE138" s="618">
        <f t="shared" ref="BE138" si="2255">IFERROR(BE492,0)</f>
        <v>0</v>
      </c>
      <c r="BF138" s="618">
        <f t="shared" ref="BF138" si="2256">IFERROR((BF492/$BQ138)*100,0)</f>
        <v>0</v>
      </c>
      <c r="BG138" s="618">
        <f t="shared" ref="BG138" si="2257">IFERROR(BG492,0)</f>
        <v>0</v>
      </c>
      <c r="BH138" s="618">
        <f t="shared" ref="BH138" si="2258">IFERROR((BH492/$BQ138)*100,0)</f>
        <v>0</v>
      </c>
      <c r="BI138" s="618">
        <f t="shared" ref="BI138" si="2259">IFERROR(BI492,0)</f>
        <v>0</v>
      </c>
      <c r="BJ138" s="618">
        <f t="shared" ref="BJ138" si="2260">IFERROR((BJ492/$BQ138)*100,0)</f>
        <v>0</v>
      </c>
      <c r="BK138" s="618">
        <f t="shared" ref="BK138" si="2261">IFERROR(BK492,0)</f>
        <v>23</v>
      </c>
      <c r="BL138" s="618">
        <f t="shared" ref="BL138" si="2262">IFERROR((BL492/$BQ138)*100,0)</f>
        <v>119.95894687084639</v>
      </c>
      <c r="BM138" s="618">
        <f t="shared" ref="BM138" si="2263">IFERROR(BM492,0)</f>
        <v>0</v>
      </c>
      <c r="BN138" s="618">
        <f t="shared" ref="BN138" si="2264">IFERROR((BN492/$BQ138)*100,0)</f>
        <v>0</v>
      </c>
      <c r="BO138" s="618">
        <f t="shared" ref="BO138" si="2265">IFERROR(BO492,0)</f>
        <v>0</v>
      </c>
      <c r="BP138" s="618">
        <f t="shared" ref="BP138" si="2266">IFERROR((BP492/$BQ138)*100,0)</f>
        <v>0</v>
      </c>
      <c r="BQ138" s="620">
        <f t="shared" si="791"/>
        <v>38.346452015393091</v>
      </c>
    </row>
    <row r="139" spans="1:69" x14ac:dyDescent="0.25">
      <c r="B139" s="594" t="s">
        <v>288</v>
      </c>
      <c r="C139" s="618">
        <f t="shared" si="21"/>
        <v>7050</v>
      </c>
      <c r="D139" s="618">
        <f t="shared" si="22"/>
        <v>29630.957336238818</v>
      </c>
      <c r="E139" s="618" t="s">
        <v>2112</v>
      </c>
      <c r="F139" s="618" t="s">
        <v>2112</v>
      </c>
      <c r="G139" s="618">
        <f t="shared" ref="G139" si="2267">IFERROR(G493,0)</f>
        <v>0</v>
      </c>
      <c r="H139" s="618">
        <f t="shared" ref="H139" si="2268">IFERROR((H493/$BQ139)*100,0)</f>
        <v>0</v>
      </c>
      <c r="I139" s="618">
        <f t="shared" ref="I139" si="2269">IFERROR(I493,0)</f>
        <v>0</v>
      </c>
      <c r="J139" s="618">
        <f t="shared" ref="J139" si="2270">IFERROR((J493/$BQ139)*100,0)</f>
        <v>0</v>
      </c>
      <c r="K139" s="618">
        <f t="shared" ref="K139" si="2271">IFERROR(K493,0)</f>
        <v>433</v>
      </c>
      <c r="L139" s="618">
        <f t="shared" ref="L139" si="2272">IFERROR((L493/$BQ139)*100,0)</f>
        <v>3150.8537931191418</v>
      </c>
      <c r="M139" s="618">
        <f t="shared" ref="M139" si="2273">IFERROR(M493,0)</f>
        <v>15407</v>
      </c>
      <c r="N139" s="618">
        <f t="shared" ref="N139" si="2274">IFERROR((N493/$BQ139)*100,0)</f>
        <v>23689.844698700035</v>
      </c>
      <c r="O139" s="618">
        <f t="shared" ref="O139" si="2275">IFERROR(O493,0)</f>
        <v>0</v>
      </c>
      <c r="P139" s="618">
        <f t="shared" ref="P139" si="2276">IFERROR((P493/$BQ139)*100,0)</f>
        <v>0</v>
      </c>
      <c r="Q139" s="618">
        <f t="shared" ref="Q139" si="2277">IFERROR(Q493,0)</f>
        <v>660</v>
      </c>
      <c r="R139" s="618">
        <f t="shared" ref="R139" si="2278">IFERROR((R493/$BQ139)*100,0)</f>
        <v>1656.2499023025641</v>
      </c>
      <c r="S139" s="618">
        <f t="shared" ref="S139" si="2279">IFERROR(S493,0)</f>
        <v>0</v>
      </c>
      <c r="T139" s="618">
        <f t="shared" ref="T139" si="2280">IFERROR((T493/$BQ139)*100,0)</f>
        <v>0</v>
      </c>
      <c r="U139" s="618">
        <f t="shared" ref="U139" si="2281">IFERROR(U493,0)</f>
        <v>152345</v>
      </c>
      <c r="V139" s="618">
        <f t="shared" si="17"/>
        <v>23936.044008501769</v>
      </c>
      <c r="W139" s="618" t="s">
        <v>2112</v>
      </c>
      <c r="X139" s="618" t="s">
        <v>2112</v>
      </c>
      <c r="Y139" s="618">
        <f t="shared" ref="Y139" si="2282">IFERROR(Y493,0)</f>
        <v>0</v>
      </c>
      <c r="Z139" s="618">
        <f t="shared" ref="Z139" si="2283">IFERROR((Z493/$BQ139)*100,0)</f>
        <v>0</v>
      </c>
      <c r="AA139" s="618">
        <f t="shared" ref="AA139" si="2284">IFERROR(AA493,0)</f>
        <v>0</v>
      </c>
      <c r="AB139" s="618">
        <f t="shared" ref="AB139" si="2285">IFERROR((AB493/$BQ139)*100,0)</f>
        <v>0</v>
      </c>
      <c r="AC139" s="618">
        <f t="shared" ref="AC139" si="2286">IFERROR(AC493,0)</f>
        <v>0</v>
      </c>
      <c r="AD139" s="618">
        <f t="shared" ref="AD139" si="2287">IFERROR((AD493/$BQ139)*100,0)</f>
        <v>0</v>
      </c>
      <c r="AE139" s="618">
        <f t="shared" ref="AE139" si="2288">IFERROR(AE493,0)</f>
        <v>0</v>
      </c>
      <c r="AF139" s="618">
        <f t="shared" ref="AF139" si="2289">IFERROR((AF493/$BQ139)*100,0)</f>
        <v>0</v>
      </c>
      <c r="AG139" s="618">
        <f t="shared" ref="AG139" si="2290">IFERROR(AG493,0)</f>
        <v>0</v>
      </c>
      <c r="AH139" s="618">
        <f t="shared" ref="AH139" si="2291">IFERROR((AH493/$BQ139)*100,0)</f>
        <v>0</v>
      </c>
      <c r="AI139" s="618">
        <f t="shared" ref="AI139" si="2292">IFERROR(AI493,0)</f>
        <v>6604</v>
      </c>
      <c r="AJ139" s="618">
        <f t="shared" ref="AJ139" si="2293">IFERROR((AJ493/$BQ139)*100,0)</f>
        <v>47665.678494644511</v>
      </c>
      <c r="AK139" s="618">
        <f t="shared" ref="AK139" si="2294">IFERROR(AK493,0)</f>
        <v>162</v>
      </c>
      <c r="AL139" s="618">
        <f t="shared" ref="AL139" si="2295">IFERROR((AL493/$BQ139)*100,0)</f>
        <v>1758.2112326244935</v>
      </c>
      <c r="AM139" s="618">
        <f t="shared" ref="AM139" si="2296">IFERROR(AM493,0)</f>
        <v>0</v>
      </c>
      <c r="AN139" s="618">
        <f t="shared" ref="AN139" si="2297">IFERROR((AN493/$BQ139)*100,0)</f>
        <v>0</v>
      </c>
      <c r="AO139" s="618">
        <f t="shared" ref="AO139" si="2298">IFERROR(AO493,0)</f>
        <v>0</v>
      </c>
      <c r="AP139" s="618">
        <f t="shared" ref="AP139" si="2299">IFERROR((AP493/$BQ139)*100,0)</f>
        <v>0</v>
      </c>
      <c r="AQ139" s="618">
        <f t="shared" ref="AQ139" si="2300">IFERROR(AQ493,0)</f>
        <v>0</v>
      </c>
      <c r="AR139" s="618">
        <f t="shared" ref="AR139" si="2301">IFERROR((AR493/$BQ139)*100,0)</f>
        <v>0</v>
      </c>
      <c r="AS139" s="618">
        <f t="shared" ref="AS139" si="2302">IFERROR(AS493,0)</f>
        <v>0</v>
      </c>
      <c r="AT139" s="618">
        <f t="shared" ref="AT139" si="2303">IFERROR((AT493/$BQ139)*100,0)</f>
        <v>0</v>
      </c>
      <c r="AU139" s="618">
        <f t="shared" ref="AU139" si="2304">IFERROR(AU493,0)</f>
        <v>0</v>
      </c>
      <c r="AV139" s="618">
        <f t="shared" ref="AV139" si="2305">IFERROR((AV493/$BQ139)*100,0)</f>
        <v>0</v>
      </c>
      <c r="AW139" s="618">
        <f t="shared" ref="AW139" si="2306">IFERROR(AW493,0)</f>
        <v>939178</v>
      </c>
      <c r="AX139" s="618">
        <f t="shared" ref="AX139" si="2307">IFERROR((AX493/$BQ139)*100,0)</f>
        <v>930516.50854993588</v>
      </c>
      <c r="AY139" s="618">
        <f t="shared" ref="AY139" si="2308">IFERROR(AY493,0)</f>
        <v>16232</v>
      </c>
      <c r="AZ139" s="618">
        <f t="shared" ref="AZ139" si="2309">IFERROR((AZ493/$BQ139)*100,0)</f>
        <v>22356.886819369443</v>
      </c>
      <c r="BA139" s="618">
        <f t="shared" ref="BA139" si="2310">IFERROR(BA493,0)</f>
        <v>0</v>
      </c>
      <c r="BB139" s="618">
        <f t="shared" ref="BB139" si="2311">IFERROR((BB493/$BQ139)*100,0)</f>
        <v>0</v>
      </c>
      <c r="BC139" s="618">
        <f t="shared" ref="BC139" si="2312">IFERROR(BC493,0)</f>
        <v>124536</v>
      </c>
      <c r="BD139" s="618">
        <f t="shared" ref="BD139" si="2313">IFERROR((BD493/$BQ139)*100,0)</f>
        <v>165498.16028278277</v>
      </c>
      <c r="BE139" s="618">
        <f t="shared" ref="BE139" si="2314">IFERROR(BE493,0)</f>
        <v>0</v>
      </c>
      <c r="BF139" s="618">
        <f t="shared" ref="BF139" si="2315">IFERROR((BF493/$BQ139)*100,0)</f>
        <v>0</v>
      </c>
      <c r="BG139" s="618">
        <f t="shared" ref="BG139" si="2316">IFERROR(BG493,0)</f>
        <v>154</v>
      </c>
      <c r="BH139" s="618">
        <f t="shared" ref="BH139" si="2317">IFERROR((BH493/$BQ139)*100,0)</f>
        <v>320.80516125680293</v>
      </c>
      <c r="BI139" s="618">
        <f t="shared" ref="BI139" si="2318">IFERROR(BI493,0)</f>
        <v>0</v>
      </c>
      <c r="BJ139" s="618">
        <f t="shared" ref="BJ139" si="2319">IFERROR((BJ493/$BQ139)*100,0)</f>
        <v>0</v>
      </c>
      <c r="BK139" s="618">
        <f t="shared" ref="BK139" si="2320">IFERROR(BK493,0)</f>
        <v>0</v>
      </c>
      <c r="BL139" s="618">
        <f t="shared" ref="BL139" si="2321">IFERROR((BL493/$BQ139)*100,0)</f>
        <v>0</v>
      </c>
      <c r="BM139" s="618">
        <f t="shared" ref="BM139" si="2322">IFERROR(BM493,0)</f>
        <v>0</v>
      </c>
      <c r="BN139" s="618">
        <f t="shared" ref="BN139" si="2323">IFERROR((BN493/$BQ139)*100,0)</f>
        <v>0</v>
      </c>
      <c r="BO139" s="618">
        <f t="shared" ref="BO139" si="2324">IFERROR(BO493,0)</f>
        <v>0</v>
      </c>
      <c r="BP139" s="618">
        <f t="shared" ref="BP139" si="2325">IFERROR((BP493/$BQ139)*100,0)</f>
        <v>0</v>
      </c>
      <c r="BQ139" s="620">
        <f t="shared" si="791"/>
        <v>40.211323126667573</v>
      </c>
    </row>
    <row r="140" spans="1:69" x14ac:dyDescent="0.25">
      <c r="B140" s="594" t="s">
        <v>289</v>
      </c>
      <c r="C140" s="618">
        <f t="shared" si="21"/>
        <v>7519</v>
      </c>
      <c r="D140" s="618">
        <f t="shared" si="22"/>
        <v>45234.006539004658</v>
      </c>
      <c r="E140" s="618" t="s">
        <v>2112</v>
      </c>
      <c r="F140" s="618" t="s">
        <v>2112</v>
      </c>
      <c r="G140" s="618">
        <f t="shared" ref="G140" si="2326">IFERROR(G494,0)</f>
        <v>0</v>
      </c>
      <c r="H140" s="618">
        <f t="shared" ref="H140" si="2327">IFERROR((H494/$BQ140)*100,0)</f>
        <v>0</v>
      </c>
      <c r="I140" s="618">
        <f t="shared" ref="I140" si="2328">IFERROR(I494,0)</f>
        <v>0</v>
      </c>
      <c r="J140" s="618">
        <f t="shared" ref="J140" si="2329">IFERROR((J494/$BQ140)*100,0)</f>
        <v>0</v>
      </c>
      <c r="K140" s="618">
        <f t="shared" ref="K140" si="2330">IFERROR(K494,0)</f>
        <v>476</v>
      </c>
      <c r="L140" s="618">
        <f t="shared" ref="L140" si="2331">IFERROR((L494/$BQ140)*100,0)</f>
        <v>3857.3122052629601</v>
      </c>
      <c r="M140" s="618">
        <f t="shared" ref="M140" si="2332">IFERROR(M494,0)</f>
        <v>7490</v>
      </c>
      <c r="N140" s="618">
        <f t="shared" ref="N140" si="2333">IFERROR((N494/$BQ140)*100,0)</f>
        <v>11720.756377286269</v>
      </c>
      <c r="O140" s="618">
        <f t="shared" ref="O140" si="2334">IFERROR(O494,0)</f>
        <v>0</v>
      </c>
      <c r="P140" s="618">
        <f t="shared" ref="P140" si="2335">IFERROR((P494/$BQ140)*100,0)</f>
        <v>0</v>
      </c>
      <c r="Q140" s="618">
        <f t="shared" ref="Q140" si="2336">IFERROR(Q494,0)</f>
        <v>773</v>
      </c>
      <c r="R140" s="618">
        <f t="shared" ref="R140" si="2337">IFERROR((R494/$BQ140)*100,0)</f>
        <v>2035.4702862868639</v>
      </c>
      <c r="S140" s="618">
        <f t="shared" ref="S140" si="2338">IFERROR(S494,0)</f>
        <v>0</v>
      </c>
      <c r="T140" s="618">
        <f t="shared" ref="T140" si="2339">IFERROR((T494/$BQ140)*100,0)</f>
        <v>0</v>
      </c>
      <c r="U140" s="618">
        <f t="shared" ref="U140" si="2340">IFERROR(U494,0)</f>
        <v>188976</v>
      </c>
      <c r="V140" s="618">
        <f t="shared" si="17"/>
        <v>32327.492707206933</v>
      </c>
      <c r="W140" s="618" t="s">
        <v>2112</v>
      </c>
      <c r="X140" s="618" t="s">
        <v>2112</v>
      </c>
      <c r="Y140" s="618">
        <f t="shared" ref="Y140" si="2341">IFERROR(Y494,0)</f>
        <v>0</v>
      </c>
      <c r="Z140" s="618">
        <f t="shared" ref="Z140" si="2342">IFERROR((Z494/$BQ140)*100,0)</f>
        <v>0</v>
      </c>
      <c r="AA140" s="618">
        <f t="shared" ref="AA140" si="2343">IFERROR(AA494,0)</f>
        <v>0</v>
      </c>
      <c r="AB140" s="618">
        <f t="shared" ref="AB140" si="2344">IFERROR((AB494/$BQ140)*100,0)</f>
        <v>0</v>
      </c>
      <c r="AC140" s="618">
        <f t="shared" ref="AC140" si="2345">IFERROR(AC494,0)</f>
        <v>0</v>
      </c>
      <c r="AD140" s="618">
        <f t="shared" ref="AD140" si="2346">IFERROR((AD494/$BQ140)*100,0)</f>
        <v>0</v>
      </c>
      <c r="AE140" s="618">
        <f t="shared" ref="AE140" si="2347">IFERROR(AE494,0)</f>
        <v>0</v>
      </c>
      <c r="AF140" s="618">
        <f t="shared" ref="AF140" si="2348">IFERROR((AF494/$BQ140)*100,0)</f>
        <v>0</v>
      </c>
      <c r="AG140" s="618">
        <f t="shared" ref="AG140" si="2349">IFERROR(AG494,0)</f>
        <v>0</v>
      </c>
      <c r="AH140" s="618">
        <f t="shared" ref="AH140" si="2350">IFERROR((AH494/$BQ140)*100,0)</f>
        <v>0</v>
      </c>
      <c r="AI140" s="618">
        <f t="shared" ref="AI140" si="2351">IFERROR(AI494,0)</f>
        <v>4657</v>
      </c>
      <c r="AJ140" s="618">
        <f t="shared" ref="AJ140" si="2352">IFERROR((AJ494/$BQ140)*100,0)</f>
        <v>34723.010803568126</v>
      </c>
      <c r="AK140" s="618">
        <f t="shared" ref="AK140" si="2353">IFERROR(AK494,0)</f>
        <v>189</v>
      </c>
      <c r="AL140" s="618">
        <f t="shared" ref="AL140" si="2354">IFERROR((AL494/$BQ140)*100,0)</f>
        <v>2364.313952821416</v>
      </c>
      <c r="AM140" s="618">
        <f t="shared" ref="AM140" si="2355">IFERROR(AM494,0)</f>
        <v>0</v>
      </c>
      <c r="AN140" s="618">
        <f t="shared" ref="AN140" si="2356">IFERROR((AN494/$BQ140)*100,0)</f>
        <v>0</v>
      </c>
      <c r="AO140" s="618">
        <f t="shared" ref="AO140" si="2357">IFERROR(AO494,0)</f>
        <v>0</v>
      </c>
      <c r="AP140" s="618">
        <f t="shared" ref="AP140" si="2358">IFERROR((AP494/$BQ140)*100,0)</f>
        <v>0</v>
      </c>
      <c r="AQ140" s="618">
        <f t="shared" ref="AQ140" si="2359">IFERROR(AQ494,0)</f>
        <v>0</v>
      </c>
      <c r="AR140" s="618">
        <f t="shared" ref="AR140" si="2360">IFERROR((AR494/$BQ140)*100,0)</f>
        <v>0</v>
      </c>
      <c r="AS140" s="618">
        <f t="shared" ref="AS140" si="2361">IFERROR(AS494,0)</f>
        <v>0</v>
      </c>
      <c r="AT140" s="618">
        <f t="shared" ref="AT140" si="2362">IFERROR((AT494/$BQ140)*100,0)</f>
        <v>0</v>
      </c>
      <c r="AU140" s="618">
        <f t="shared" ref="AU140" si="2363">IFERROR(AU494,0)</f>
        <v>0</v>
      </c>
      <c r="AV140" s="618">
        <f t="shared" ref="AV140" si="2364">IFERROR((AV494/$BQ140)*100,0)</f>
        <v>0</v>
      </c>
      <c r="AW140" s="618">
        <f t="shared" ref="AW140" si="2365">IFERROR(AW494,0)</f>
        <v>1239731</v>
      </c>
      <c r="AX140" s="618">
        <f t="shared" ref="AX140" si="2366">IFERROR((AX494/$BQ140)*100,0)</f>
        <v>1080213.039466263</v>
      </c>
      <c r="AY140" s="618">
        <f t="shared" ref="AY140" si="2367">IFERROR(AY494,0)</f>
        <v>17535</v>
      </c>
      <c r="AZ140" s="618">
        <f t="shared" ref="AZ140" si="2368">IFERROR((AZ494/$BQ140)*100,0)</f>
        <v>26542.724558679409</v>
      </c>
      <c r="BA140" s="618">
        <f t="shared" ref="BA140" si="2369">IFERROR(BA494,0)</f>
        <v>0</v>
      </c>
      <c r="BB140" s="618">
        <f t="shared" ref="BB140" si="2370">IFERROR((BB494/$BQ140)*100,0)</f>
        <v>0</v>
      </c>
      <c r="BC140" s="618">
        <f t="shared" ref="BC140" si="2371">IFERROR(BC494,0)</f>
        <v>104984</v>
      </c>
      <c r="BD140" s="618">
        <f t="shared" ref="BD140" si="2372">IFERROR((BD494/$BQ140)*100,0)</f>
        <v>143435.8465774105</v>
      </c>
      <c r="BE140" s="618">
        <f t="shared" ref="BE140" si="2373">IFERROR(BE494,0)</f>
        <v>0</v>
      </c>
      <c r="BF140" s="618">
        <f t="shared" ref="BF140" si="2374">IFERROR((BF494/$BQ140)*100,0)</f>
        <v>0</v>
      </c>
      <c r="BG140" s="618">
        <f t="shared" ref="BG140" si="2375">IFERROR(BG494,0)</f>
        <v>1095</v>
      </c>
      <c r="BH140" s="618">
        <f t="shared" ref="BH140" si="2376">IFERROR((BH494/$BQ140)*100,0)</f>
        <v>2222.6951475255137</v>
      </c>
      <c r="BI140" s="618">
        <f t="shared" ref="BI140" si="2377">IFERROR(BI494,0)</f>
        <v>0</v>
      </c>
      <c r="BJ140" s="618">
        <f t="shared" ref="BJ140" si="2378">IFERROR((BJ494/$BQ140)*100,0)</f>
        <v>0</v>
      </c>
      <c r="BK140" s="618">
        <f t="shared" ref="BK140" si="2379">IFERROR(BK494,0)</f>
        <v>0</v>
      </c>
      <c r="BL140" s="618">
        <f t="shared" ref="BL140" si="2380">IFERROR((BL494/$BQ140)*100,0)</f>
        <v>0</v>
      </c>
      <c r="BM140" s="618">
        <f t="shared" ref="BM140" si="2381">IFERROR(BM494,0)</f>
        <v>0</v>
      </c>
      <c r="BN140" s="618">
        <f t="shared" ref="BN140" si="2382">IFERROR((BN494/$BQ140)*100,0)</f>
        <v>0</v>
      </c>
      <c r="BO140" s="618">
        <f t="shared" ref="BO140" si="2383">IFERROR(BO494,0)</f>
        <v>0</v>
      </c>
      <c r="BP140" s="618">
        <f t="shared" ref="BP140" si="2384">IFERROR((BP494/$BQ140)*100,0)</f>
        <v>0</v>
      </c>
      <c r="BQ140" s="620">
        <f t="shared" si="791"/>
        <v>41.661133828042004</v>
      </c>
    </row>
    <row r="141" spans="1:69" x14ac:dyDescent="0.25">
      <c r="B141" s="594" t="s">
        <v>290</v>
      </c>
      <c r="C141" s="618">
        <f t="shared" si="21"/>
        <v>7700</v>
      </c>
      <c r="D141" s="618">
        <f t="shared" si="22"/>
        <v>37761.078305401941</v>
      </c>
      <c r="E141" s="618" t="s">
        <v>2112</v>
      </c>
      <c r="F141" s="618" t="s">
        <v>2112</v>
      </c>
      <c r="G141" s="618">
        <f t="shared" ref="G141" si="2385">IFERROR(G495,0)</f>
        <v>0</v>
      </c>
      <c r="H141" s="618">
        <f t="shared" ref="H141" si="2386">IFERROR((H495/$BQ141)*100,0)</f>
        <v>0</v>
      </c>
      <c r="I141" s="618">
        <f t="shared" ref="I141" si="2387">IFERROR(I495,0)</f>
        <v>0</v>
      </c>
      <c r="J141" s="618">
        <f t="shared" ref="J141" si="2388">IFERROR((J495/$BQ141)*100,0)</f>
        <v>0</v>
      </c>
      <c r="K141" s="618">
        <f t="shared" ref="K141" si="2389">IFERROR(K495,0)</f>
        <v>443</v>
      </c>
      <c r="L141" s="618">
        <f t="shared" ref="L141" si="2390">IFERROR((L495/$BQ141)*100,0)</f>
        <v>3418.3898711232919</v>
      </c>
      <c r="M141" s="618">
        <f t="shared" ref="M141" si="2391">IFERROR(M495,0)</f>
        <v>7144</v>
      </c>
      <c r="N141" s="618">
        <f t="shared" ref="N141" si="2392">IFERROR((N495/$BQ141)*100,0)</f>
        <v>11152.772631142252</v>
      </c>
      <c r="O141" s="618">
        <f t="shared" ref="O141" si="2393">IFERROR(O495,0)</f>
        <v>0</v>
      </c>
      <c r="P141" s="618">
        <f t="shared" ref="P141" si="2394">IFERROR((P495/$BQ141)*100,0)</f>
        <v>0</v>
      </c>
      <c r="Q141" s="618">
        <f t="shared" ref="Q141" si="2395">IFERROR(Q495,0)</f>
        <v>786</v>
      </c>
      <c r="R141" s="618">
        <f t="shared" ref="R141" si="2396">IFERROR((R495/$BQ141)*100,0)</f>
        <v>2364.2025431252705</v>
      </c>
      <c r="S141" s="618">
        <f t="shared" ref="S141" si="2397">IFERROR(S495,0)</f>
        <v>0</v>
      </c>
      <c r="T141" s="618">
        <f t="shared" ref="T141" si="2398">IFERROR((T495/$BQ141)*100,0)</f>
        <v>0</v>
      </c>
      <c r="U141" s="618">
        <f t="shared" ref="U141" si="2399">IFERROR(U495,0)</f>
        <v>197376</v>
      </c>
      <c r="V141" s="618">
        <f t="shared" si="17"/>
        <v>31916.73433219115</v>
      </c>
      <c r="W141" s="618" t="s">
        <v>2112</v>
      </c>
      <c r="X141" s="618" t="s">
        <v>2112</v>
      </c>
      <c r="Y141" s="618">
        <f t="shared" ref="Y141" si="2400">IFERROR(Y495,0)</f>
        <v>0</v>
      </c>
      <c r="Z141" s="618">
        <f t="shared" ref="Z141" si="2401">IFERROR((Z495/$BQ141)*100,0)</f>
        <v>0</v>
      </c>
      <c r="AA141" s="618">
        <f t="shared" ref="AA141" si="2402">IFERROR(AA495,0)</f>
        <v>0</v>
      </c>
      <c r="AB141" s="618">
        <f t="shared" ref="AB141" si="2403">IFERROR((AB495/$BQ141)*100,0)</f>
        <v>0</v>
      </c>
      <c r="AC141" s="618">
        <f t="shared" ref="AC141" si="2404">IFERROR(AC495,0)</f>
        <v>0</v>
      </c>
      <c r="AD141" s="618">
        <f t="shared" ref="AD141" si="2405">IFERROR((AD495/$BQ141)*100,0)</f>
        <v>0</v>
      </c>
      <c r="AE141" s="618">
        <f t="shared" ref="AE141" si="2406">IFERROR(AE495,0)</f>
        <v>0</v>
      </c>
      <c r="AF141" s="618">
        <f t="shared" ref="AF141" si="2407">IFERROR((AF495/$BQ141)*100,0)</f>
        <v>0</v>
      </c>
      <c r="AG141" s="618">
        <f t="shared" ref="AG141" si="2408">IFERROR(AG495,0)</f>
        <v>0</v>
      </c>
      <c r="AH141" s="618">
        <f t="shared" ref="AH141" si="2409">IFERROR((AH495/$BQ141)*100,0)</f>
        <v>0</v>
      </c>
      <c r="AI141" s="618">
        <f t="shared" ref="AI141" si="2410">IFERROR(AI495,0)</f>
        <v>4226</v>
      </c>
      <c r="AJ141" s="618">
        <f t="shared" ref="AJ141" si="2411">IFERROR((AJ495/$BQ141)*100,0)</f>
        <v>30716.989758067881</v>
      </c>
      <c r="AK141" s="618">
        <f t="shared" ref="AK141" si="2412">IFERROR(AK495,0)</f>
        <v>242</v>
      </c>
      <c r="AL141" s="618">
        <f t="shared" ref="AL141" si="2413">IFERROR((AL495/$BQ141)*100,0)</f>
        <v>4238.8034401928826</v>
      </c>
      <c r="AM141" s="618">
        <f t="shared" ref="AM141" si="2414">IFERROR(AM495,0)</f>
        <v>0</v>
      </c>
      <c r="AN141" s="618">
        <f t="shared" ref="AN141" si="2415">IFERROR((AN495/$BQ141)*100,0)</f>
        <v>0</v>
      </c>
      <c r="AO141" s="618">
        <f t="shared" ref="AO141" si="2416">IFERROR(AO495,0)</f>
        <v>0</v>
      </c>
      <c r="AP141" s="618">
        <f t="shared" ref="AP141" si="2417">IFERROR((AP495/$BQ141)*100,0)</f>
        <v>0</v>
      </c>
      <c r="AQ141" s="618">
        <f t="shared" ref="AQ141" si="2418">IFERROR(AQ495,0)</f>
        <v>0</v>
      </c>
      <c r="AR141" s="618">
        <f t="shared" ref="AR141" si="2419">IFERROR((AR495/$BQ141)*100,0)</f>
        <v>0</v>
      </c>
      <c r="AS141" s="618">
        <f t="shared" ref="AS141" si="2420">IFERROR(AS495,0)</f>
        <v>0</v>
      </c>
      <c r="AT141" s="618">
        <f t="shared" ref="AT141" si="2421">IFERROR((AT495/$BQ141)*100,0)</f>
        <v>0</v>
      </c>
      <c r="AU141" s="618">
        <f t="shared" ref="AU141" si="2422">IFERROR(AU495,0)</f>
        <v>0</v>
      </c>
      <c r="AV141" s="618">
        <f t="shared" ref="AV141" si="2423">IFERROR((AV495/$BQ141)*100,0)</f>
        <v>0</v>
      </c>
      <c r="AW141" s="618">
        <f t="shared" ref="AW141" si="2424">IFERROR(AW495,0)</f>
        <v>1122578</v>
      </c>
      <c r="AX141" s="618">
        <f t="shared" ref="AX141" si="2425">IFERROR((AX495/$BQ141)*100,0)</f>
        <v>731844.19021519576</v>
      </c>
      <c r="AY141" s="618">
        <f t="shared" ref="AY141" si="2426">IFERROR(AY495,0)</f>
        <v>19591</v>
      </c>
      <c r="AZ141" s="618">
        <f t="shared" ref="AZ141" si="2427">IFERROR((AZ495/$BQ141)*100,0)</f>
        <v>29444.466560881985</v>
      </c>
      <c r="BA141" s="618">
        <f t="shared" ref="BA141" si="2428">IFERROR(BA495,0)</f>
        <v>0</v>
      </c>
      <c r="BB141" s="618">
        <f t="shared" ref="BB141" si="2429">IFERROR((BB495/$BQ141)*100,0)</f>
        <v>0</v>
      </c>
      <c r="BC141" s="618">
        <f t="shared" ref="BC141" si="2430">IFERROR(BC495,0)</f>
        <v>94483</v>
      </c>
      <c r="BD141" s="618">
        <f t="shared" ref="BD141" si="2431">IFERROR((BD495/$BQ141)*100,0)</f>
        <v>127666.9373287646</v>
      </c>
      <c r="BE141" s="618">
        <f t="shared" ref="BE141" si="2432">IFERROR(BE495,0)</f>
        <v>0</v>
      </c>
      <c r="BF141" s="618">
        <f t="shared" ref="BF141" si="2433">IFERROR((BF495/$BQ141)*100,0)</f>
        <v>0</v>
      </c>
      <c r="BG141" s="618">
        <f t="shared" ref="BG141" si="2434">IFERROR(BG495,0)</f>
        <v>0</v>
      </c>
      <c r="BH141" s="618">
        <f t="shared" ref="BH141" si="2435">IFERROR((BH495/$BQ141)*100,0)</f>
        <v>0</v>
      </c>
      <c r="BI141" s="618">
        <f t="shared" ref="BI141" si="2436">IFERROR(BI495,0)</f>
        <v>0</v>
      </c>
      <c r="BJ141" s="618">
        <f t="shared" ref="BJ141" si="2437">IFERROR((BJ495/$BQ141)*100,0)</f>
        <v>0</v>
      </c>
      <c r="BK141" s="618">
        <f t="shared" ref="BK141" si="2438">IFERROR(BK495,0)</f>
        <v>0</v>
      </c>
      <c r="BL141" s="618">
        <f t="shared" ref="BL141" si="2439">IFERROR((BL495/$BQ141)*100,0)</f>
        <v>0</v>
      </c>
      <c r="BM141" s="618">
        <f t="shared" ref="BM141" si="2440">IFERROR(BM495,0)</f>
        <v>0</v>
      </c>
      <c r="BN141" s="618">
        <f t="shared" ref="BN141" si="2441">IFERROR((BN495/$BQ141)*100,0)</f>
        <v>0</v>
      </c>
      <c r="BO141" s="618">
        <f t="shared" ref="BO141" si="2442">IFERROR(BO495,0)</f>
        <v>0</v>
      </c>
      <c r="BP141" s="618">
        <f t="shared" ref="BP141" si="2443">IFERROR((BP495/$BQ141)*100,0)</f>
        <v>0</v>
      </c>
      <c r="BQ141" s="620">
        <f t="shared" si="791"/>
        <v>45.342984809707083</v>
      </c>
    </row>
    <row r="142" spans="1:69" x14ac:dyDescent="0.25">
      <c r="B142" s="594" t="s">
        <v>291</v>
      </c>
      <c r="C142" s="618">
        <f t="shared" si="21"/>
        <v>8441</v>
      </c>
      <c r="D142" s="618">
        <f t="shared" si="22"/>
        <v>37325.814021049868</v>
      </c>
      <c r="E142" s="618" t="s">
        <v>2112</v>
      </c>
      <c r="F142" s="618" t="s">
        <v>2112</v>
      </c>
      <c r="G142" s="618">
        <f t="shared" ref="G142" si="2444">IFERROR(G496,0)</f>
        <v>0</v>
      </c>
      <c r="H142" s="618">
        <f t="shared" ref="H142" si="2445">IFERROR((H496/$BQ142)*100,0)</f>
        <v>0</v>
      </c>
      <c r="I142" s="618">
        <f t="shared" ref="I142" si="2446">IFERROR(I496,0)</f>
        <v>0</v>
      </c>
      <c r="J142" s="618">
        <f t="shared" ref="J142" si="2447">IFERROR((J496/$BQ142)*100,0)</f>
        <v>0</v>
      </c>
      <c r="K142" s="618">
        <f t="shared" ref="K142" si="2448">IFERROR(K496,0)</f>
        <v>398</v>
      </c>
      <c r="L142" s="618">
        <f t="shared" ref="L142" si="2449">IFERROR((L496/$BQ142)*100,0)</f>
        <v>2358.9621422528085</v>
      </c>
      <c r="M142" s="618">
        <f t="shared" ref="M142" si="2450">IFERROR(M496,0)</f>
        <v>6375</v>
      </c>
      <c r="N142" s="618">
        <f t="shared" ref="N142" si="2451">IFERROR((N496/$BQ142)*100,0)</f>
        <v>9655.6276505875812</v>
      </c>
      <c r="O142" s="618">
        <f t="shared" ref="O142" si="2452">IFERROR(O496,0)</f>
        <v>0</v>
      </c>
      <c r="P142" s="618">
        <f t="shared" ref="P142" si="2453">IFERROR((P496/$BQ142)*100,0)</f>
        <v>0</v>
      </c>
      <c r="Q142" s="618">
        <f t="shared" ref="Q142" si="2454">IFERROR(Q496,0)</f>
        <v>742</v>
      </c>
      <c r="R142" s="618">
        <f t="shared" ref="R142" si="2455">IFERROR((R496/$BQ142)*100,0)</f>
        <v>1978.0117341871373</v>
      </c>
      <c r="S142" s="618">
        <f t="shared" ref="S142" si="2456">IFERROR(S496,0)</f>
        <v>0</v>
      </c>
      <c r="T142" s="618">
        <f t="shared" ref="T142" si="2457">IFERROR((T496/$BQ142)*100,0)</f>
        <v>0</v>
      </c>
      <c r="U142" s="618">
        <f t="shared" ref="U142" si="2458">IFERROR(U496,0)</f>
        <v>117244</v>
      </c>
      <c r="V142" s="618">
        <f t="shared" si="17"/>
        <v>18357.047788664517</v>
      </c>
      <c r="W142" s="618" t="s">
        <v>2112</v>
      </c>
      <c r="X142" s="618" t="s">
        <v>2112</v>
      </c>
      <c r="Y142" s="618">
        <f t="shared" ref="Y142" si="2459">IFERROR(Y496,0)</f>
        <v>0</v>
      </c>
      <c r="Z142" s="618">
        <f t="shared" ref="Z142" si="2460">IFERROR((Z496/$BQ142)*100,0)</f>
        <v>0</v>
      </c>
      <c r="AA142" s="618">
        <f t="shared" ref="AA142" si="2461">IFERROR(AA496,0)</f>
        <v>0</v>
      </c>
      <c r="AB142" s="618">
        <f t="shared" ref="AB142" si="2462">IFERROR((AB496/$BQ142)*100,0)</f>
        <v>0</v>
      </c>
      <c r="AC142" s="618">
        <f t="shared" ref="AC142" si="2463">IFERROR(AC496,0)</f>
        <v>0</v>
      </c>
      <c r="AD142" s="618">
        <f t="shared" ref="AD142" si="2464">IFERROR((AD496/$BQ142)*100,0)</f>
        <v>0</v>
      </c>
      <c r="AE142" s="618">
        <f t="shared" ref="AE142" si="2465">IFERROR(AE496,0)</f>
        <v>0</v>
      </c>
      <c r="AF142" s="618">
        <f t="shared" ref="AF142" si="2466">IFERROR((AF496/$BQ142)*100,0)</f>
        <v>0</v>
      </c>
      <c r="AG142" s="618">
        <f t="shared" ref="AG142" si="2467">IFERROR(AG496,0)</f>
        <v>0</v>
      </c>
      <c r="AH142" s="618">
        <f t="shared" ref="AH142" si="2468">IFERROR((AH496/$BQ142)*100,0)</f>
        <v>0</v>
      </c>
      <c r="AI142" s="618">
        <f t="shared" ref="AI142" si="2469">IFERROR(AI496,0)</f>
        <v>4444</v>
      </c>
      <c r="AJ142" s="618">
        <f t="shared" ref="AJ142" si="2470">IFERROR((AJ496/$BQ142)*100,0)</f>
        <v>50193.879247345081</v>
      </c>
      <c r="AK142" s="618">
        <f t="shared" ref="AK142" si="2471">IFERROR(AK496,0)</f>
        <v>183</v>
      </c>
      <c r="AL142" s="618">
        <f t="shared" ref="AL142" si="2472">IFERROR((AL496/$BQ142)*100,0)</f>
        <v>2397.4234815286691</v>
      </c>
      <c r="AM142" s="618">
        <f t="shared" ref="AM142" si="2473">IFERROR(AM496,0)</f>
        <v>0</v>
      </c>
      <c r="AN142" s="618">
        <f t="shared" ref="AN142" si="2474">IFERROR((AN496/$BQ142)*100,0)</f>
        <v>0</v>
      </c>
      <c r="AO142" s="618">
        <f t="shared" ref="AO142" si="2475">IFERROR(AO496,0)</f>
        <v>0</v>
      </c>
      <c r="AP142" s="618">
        <f t="shared" ref="AP142" si="2476">IFERROR((AP496/$BQ142)*100,0)</f>
        <v>0</v>
      </c>
      <c r="AQ142" s="618">
        <f t="shared" ref="AQ142" si="2477">IFERROR(AQ496,0)</f>
        <v>0</v>
      </c>
      <c r="AR142" s="618">
        <f t="shared" ref="AR142" si="2478">IFERROR((AR496/$BQ142)*100,0)</f>
        <v>0</v>
      </c>
      <c r="AS142" s="618">
        <f t="shared" ref="AS142" si="2479">IFERROR(AS496,0)</f>
        <v>0</v>
      </c>
      <c r="AT142" s="618">
        <f t="shared" ref="AT142" si="2480">IFERROR((AT496/$BQ142)*100,0)</f>
        <v>0</v>
      </c>
      <c r="AU142" s="618">
        <f t="shared" ref="AU142" si="2481">IFERROR(AU496,0)</f>
        <v>0</v>
      </c>
      <c r="AV142" s="618">
        <f t="shared" ref="AV142" si="2482">IFERROR((AV496/$BQ142)*100,0)</f>
        <v>0</v>
      </c>
      <c r="AW142" s="618">
        <f t="shared" ref="AW142" si="2483">IFERROR(AW496,0)</f>
        <v>1125439</v>
      </c>
      <c r="AX142" s="618">
        <f t="shared" ref="AX142" si="2484">IFERROR((AX496/$BQ142)*100,0)</f>
        <v>604859.50488330831</v>
      </c>
      <c r="AY142" s="618">
        <f t="shared" ref="AY142" si="2485">IFERROR(AY496,0)</f>
        <v>22575</v>
      </c>
      <c r="AZ142" s="618">
        <f t="shared" ref="AZ142" si="2486">IFERROR((AZ496/$BQ142)*100,0)</f>
        <v>30027.317020368628</v>
      </c>
      <c r="BA142" s="618">
        <f t="shared" ref="BA142" si="2487">IFERROR(BA496,0)</f>
        <v>0</v>
      </c>
      <c r="BB142" s="618">
        <f t="shared" ref="BB142" si="2488">IFERROR((BB496/$BQ142)*100,0)</f>
        <v>0</v>
      </c>
      <c r="BC142" s="618">
        <f t="shared" ref="BC142" si="2489">IFERROR(BC496,0)</f>
        <v>82329</v>
      </c>
      <c r="BD142" s="618">
        <f t="shared" ref="BD142" si="2490">IFERROR((BD496/$BQ142)*100,0)</f>
        <v>106323.62518959804</v>
      </c>
      <c r="BE142" s="618">
        <f t="shared" ref="BE142" si="2491">IFERROR(BE496,0)</f>
        <v>0</v>
      </c>
      <c r="BF142" s="618">
        <f t="shared" ref="BF142" si="2492">IFERROR((BF496/$BQ142)*100,0)</f>
        <v>0</v>
      </c>
      <c r="BG142" s="618">
        <f t="shared" ref="BG142" si="2493">IFERROR(BG496,0)</f>
        <v>150</v>
      </c>
      <c r="BH142" s="618">
        <f t="shared" ref="BH142" si="2494">IFERROR((BH496/$BQ142)*100,0)</f>
        <v>357.14100756156648</v>
      </c>
      <c r="BI142" s="618">
        <f t="shared" ref="BI142" si="2495">IFERROR(BI496,0)</f>
        <v>0</v>
      </c>
      <c r="BJ142" s="618">
        <f t="shared" ref="BJ142" si="2496">IFERROR((BJ496/$BQ142)*100,0)</f>
        <v>0</v>
      </c>
      <c r="BK142" s="618">
        <f t="shared" ref="BK142" si="2497">IFERROR(BK496,0)</f>
        <v>0</v>
      </c>
      <c r="BL142" s="618">
        <f t="shared" ref="BL142" si="2498">IFERROR((BL496/$BQ142)*100,0)</f>
        <v>0</v>
      </c>
      <c r="BM142" s="618">
        <f t="shared" ref="BM142" si="2499">IFERROR(BM496,0)</f>
        <v>0</v>
      </c>
      <c r="BN142" s="618">
        <f t="shared" ref="BN142" si="2500">IFERROR((BN496/$BQ142)*100,0)</f>
        <v>0</v>
      </c>
      <c r="BO142" s="618">
        <f t="shared" ref="BO142" si="2501">IFERROR(BO496,0)</f>
        <v>0</v>
      </c>
      <c r="BP142" s="618">
        <f t="shared" ref="BP142" si="2502">IFERROR((BP496/$BQ142)*100,0)</f>
        <v>0</v>
      </c>
      <c r="BQ142" s="620">
        <f t="shared" si="791"/>
        <v>54.600282765452114</v>
      </c>
    </row>
    <row r="143" spans="1:69" x14ac:dyDescent="0.25">
      <c r="B143" s="594" t="s">
        <v>292</v>
      </c>
      <c r="C143" s="618">
        <f t="shared" si="21"/>
        <v>8042</v>
      </c>
      <c r="D143" s="618">
        <f t="shared" si="22"/>
        <v>39485.986981608439</v>
      </c>
      <c r="E143" s="618" t="s">
        <v>2112</v>
      </c>
      <c r="F143" s="618" t="s">
        <v>2112</v>
      </c>
      <c r="G143" s="618">
        <f t="shared" ref="G143" si="2503">IFERROR(G497,0)</f>
        <v>0</v>
      </c>
      <c r="H143" s="618">
        <f t="shared" ref="H143" si="2504">IFERROR((H497/$BQ143)*100,0)</f>
        <v>0</v>
      </c>
      <c r="I143" s="618">
        <f t="shared" ref="I143" si="2505">IFERROR(I497,0)</f>
        <v>0</v>
      </c>
      <c r="J143" s="618">
        <f t="shared" ref="J143" si="2506">IFERROR((J497/$BQ143)*100,0)</f>
        <v>0</v>
      </c>
      <c r="K143" s="618">
        <f t="shared" ref="K143" si="2507">IFERROR(K497,0)</f>
        <v>277</v>
      </c>
      <c r="L143" s="618">
        <f t="shared" ref="L143" si="2508">IFERROR((L497/$BQ143)*100,0)</f>
        <v>1836.7956398124131</v>
      </c>
      <c r="M143" s="618">
        <f t="shared" ref="M143" si="2509">IFERROR(M497,0)</f>
        <v>6259</v>
      </c>
      <c r="N143" s="618">
        <f t="shared" ref="N143" si="2510">IFERROR((N497/$BQ143)*100,0)</f>
        <v>10699.283409163723</v>
      </c>
      <c r="O143" s="618">
        <f t="shared" ref="O143" si="2511">IFERROR(O497,0)</f>
        <v>0</v>
      </c>
      <c r="P143" s="618">
        <f t="shared" ref="P143" si="2512">IFERROR((P497/$BQ143)*100,0)</f>
        <v>0</v>
      </c>
      <c r="Q143" s="618">
        <f t="shared" ref="Q143" si="2513">IFERROR(Q497,0)</f>
        <v>702</v>
      </c>
      <c r="R143" s="618">
        <f t="shared" ref="R143" si="2514">IFERROR((R497/$BQ143)*100,0)</f>
        <v>2139.8566818327445</v>
      </c>
      <c r="S143" s="618">
        <f t="shared" ref="S143" si="2515">IFERROR(S497,0)</f>
        <v>0</v>
      </c>
      <c r="T143" s="618">
        <f t="shared" ref="T143" si="2516">IFERROR((T497/$BQ143)*100,0)</f>
        <v>0</v>
      </c>
      <c r="U143" s="618">
        <f t="shared" ref="U143" si="2517">IFERROR(U497,0)</f>
        <v>20229</v>
      </c>
      <c r="V143" s="618">
        <f t="shared" si="17"/>
        <v>7171.0795213189203</v>
      </c>
      <c r="W143" s="618" t="s">
        <v>2112</v>
      </c>
      <c r="X143" s="618" t="s">
        <v>2112</v>
      </c>
      <c r="Y143" s="618">
        <f t="shared" ref="Y143" si="2518">IFERROR(Y497,0)</f>
        <v>0</v>
      </c>
      <c r="Z143" s="618">
        <f t="shared" ref="Z143" si="2519">IFERROR((Z497/$BQ143)*100,0)</f>
        <v>0</v>
      </c>
      <c r="AA143" s="618">
        <f t="shared" ref="AA143" si="2520">IFERROR(AA497,0)</f>
        <v>0</v>
      </c>
      <c r="AB143" s="618">
        <f t="shared" ref="AB143" si="2521">IFERROR((AB497/$BQ143)*100,0)</f>
        <v>0</v>
      </c>
      <c r="AC143" s="618">
        <f t="shared" ref="AC143" si="2522">IFERROR(AC497,0)</f>
        <v>0</v>
      </c>
      <c r="AD143" s="618">
        <f t="shared" ref="AD143" si="2523">IFERROR((AD497/$BQ143)*100,0)</f>
        <v>0</v>
      </c>
      <c r="AE143" s="618">
        <f t="shared" ref="AE143" si="2524">IFERROR(AE497,0)</f>
        <v>0</v>
      </c>
      <c r="AF143" s="618">
        <f t="shared" ref="AF143" si="2525">IFERROR((AF497/$BQ143)*100,0)</f>
        <v>0</v>
      </c>
      <c r="AG143" s="618">
        <f t="shared" ref="AG143" si="2526">IFERROR(AG497,0)</f>
        <v>0</v>
      </c>
      <c r="AH143" s="618">
        <f t="shared" ref="AH143" si="2527">IFERROR((AH497/$BQ143)*100,0)</f>
        <v>0</v>
      </c>
      <c r="AI143" s="618">
        <f t="shared" ref="AI143" si="2528">IFERROR(AI497,0)</f>
        <v>3907</v>
      </c>
      <c r="AJ143" s="618">
        <f t="shared" ref="AJ143" si="2529">IFERROR((AJ497/$BQ143)*100,0)</f>
        <v>40423.838044076758</v>
      </c>
      <c r="AK143" s="618">
        <f t="shared" ref="AK143" si="2530">IFERROR(AK497,0)</f>
        <v>203</v>
      </c>
      <c r="AL143" s="618">
        <f t="shared" ref="AL143" si="2531">IFERROR((AL497/$BQ143)*100,0)</f>
        <v>2924.1295135475207</v>
      </c>
      <c r="AM143" s="618">
        <f t="shared" ref="AM143" si="2532">IFERROR(AM497,0)</f>
        <v>0</v>
      </c>
      <c r="AN143" s="618">
        <f t="shared" ref="AN143" si="2533">IFERROR((AN497/$BQ143)*100,0)</f>
        <v>0</v>
      </c>
      <c r="AO143" s="618">
        <f t="shared" ref="AO143" si="2534">IFERROR(AO497,0)</f>
        <v>0</v>
      </c>
      <c r="AP143" s="618">
        <f t="shared" ref="AP143" si="2535">IFERROR((AP497/$BQ143)*100,0)</f>
        <v>0</v>
      </c>
      <c r="AQ143" s="618">
        <f t="shared" ref="AQ143" si="2536">IFERROR(AQ497,0)</f>
        <v>0</v>
      </c>
      <c r="AR143" s="618">
        <f t="shared" ref="AR143" si="2537">IFERROR((AR497/$BQ143)*100,0)</f>
        <v>0</v>
      </c>
      <c r="AS143" s="618">
        <f t="shared" ref="AS143" si="2538">IFERROR(AS497,0)</f>
        <v>0</v>
      </c>
      <c r="AT143" s="618">
        <f t="shared" ref="AT143" si="2539">IFERROR((AT497/$BQ143)*100,0)</f>
        <v>0</v>
      </c>
      <c r="AU143" s="618">
        <f t="shared" ref="AU143" si="2540">IFERROR(AU497,0)</f>
        <v>0</v>
      </c>
      <c r="AV143" s="618">
        <f t="shared" ref="AV143" si="2541">IFERROR((AV497/$BQ143)*100,0)</f>
        <v>0</v>
      </c>
      <c r="AW143" s="618">
        <f t="shared" ref="AW143" si="2542">IFERROR(AW497,0)</f>
        <v>897895</v>
      </c>
      <c r="AX143" s="618">
        <f t="shared" ref="AX143" si="2543">IFERROR((AX497/$BQ143)*100,0)</f>
        <v>593706.81986654585</v>
      </c>
      <c r="AY143" s="618">
        <f t="shared" ref="AY143" si="2544">IFERROR(AY497,0)</f>
        <v>22615</v>
      </c>
      <c r="AZ143" s="618">
        <f t="shared" ref="AZ143" si="2545">IFERROR((AZ497/$BQ143)*100,0)</f>
        <v>35243.132393323802</v>
      </c>
      <c r="BA143" s="618">
        <f t="shared" ref="BA143" si="2546">IFERROR(BA497,0)</f>
        <v>0</v>
      </c>
      <c r="BB143" s="618">
        <f t="shared" ref="BB143" si="2547">IFERROR((BB497/$BQ143)*100,0)</f>
        <v>0</v>
      </c>
      <c r="BC143" s="618">
        <f t="shared" ref="BC143" si="2548">IFERROR(BC497,0)</f>
        <v>89244</v>
      </c>
      <c r="BD143" s="618">
        <f t="shared" ref="BD143" si="2549">IFERROR((BD497/$BQ143)*100,0)</f>
        <v>126704.08808141906</v>
      </c>
      <c r="BE143" s="618">
        <f t="shared" ref="BE143" si="2550">IFERROR(BE497,0)</f>
        <v>0</v>
      </c>
      <c r="BF143" s="618">
        <f t="shared" ref="BF143" si="2551">IFERROR((BF497/$BQ143)*100,0)</f>
        <v>0</v>
      </c>
      <c r="BG143" s="618">
        <f t="shared" ref="BG143" si="2552">IFERROR(BG497,0)</f>
        <v>261</v>
      </c>
      <c r="BH143" s="618">
        <f t="shared" ref="BH143" si="2553">IFERROR((BH497/$BQ143)*100,0)</f>
        <v>567.21559891643085</v>
      </c>
      <c r="BI143" s="618">
        <f t="shared" ref="BI143" si="2554">IFERROR(BI497,0)</f>
        <v>0</v>
      </c>
      <c r="BJ143" s="618">
        <f t="shared" ref="BJ143" si="2555">IFERROR((BJ497/$BQ143)*100,0)</f>
        <v>0</v>
      </c>
      <c r="BK143" s="618">
        <f t="shared" ref="BK143" si="2556">IFERROR(BK497,0)</f>
        <v>0</v>
      </c>
      <c r="BL143" s="618">
        <f t="shared" ref="BL143" si="2557">IFERROR((BL497/$BQ143)*100,0)</f>
        <v>0</v>
      </c>
      <c r="BM143" s="618">
        <f t="shared" ref="BM143" si="2558">IFERROR(BM497,0)</f>
        <v>0</v>
      </c>
      <c r="BN143" s="618">
        <f t="shared" ref="BN143" si="2559">IFERROR((BN497/$BQ143)*100,0)</f>
        <v>0</v>
      </c>
      <c r="BO143" s="618">
        <f t="shared" ref="BO143" si="2560">IFERROR(BO497,0)</f>
        <v>0</v>
      </c>
      <c r="BP143" s="618">
        <f t="shared" ref="BP143" si="2561">IFERROR((BP497/$BQ143)*100,0)</f>
        <v>0</v>
      </c>
      <c r="BQ143" s="620">
        <f t="shared" si="791"/>
        <v>48.835046238002178</v>
      </c>
    </row>
    <row r="144" spans="1:69" x14ac:dyDescent="0.25">
      <c r="B144" s="594" t="s">
        <v>293</v>
      </c>
      <c r="C144" s="618">
        <f t="shared" si="21"/>
        <v>6379</v>
      </c>
      <c r="D144" s="618">
        <f t="shared" si="22"/>
        <v>28537.682376307039</v>
      </c>
      <c r="E144" s="618" t="s">
        <v>2112</v>
      </c>
      <c r="F144" s="618" t="s">
        <v>2112</v>
      </c>
      <c r="G144" s="618">
        <f t="shared" ref="G144" si="2562">IFERROR(G498,0)</f>
        <v>0</v>
      </c>
      <c r="H144" s="618">
        <f t="shared" ref="H144" si="2563">IFERROR((H498/$BQ144)*100,0)</f>
        <v>0</v>
      </c>
      <c r="I144" s="618">
        <f t="shared" ref="I144" si="2564">IFERROR(I498,0)</f>
        <v>0</v>
      </c>
      <c r="J144" s="618">
        <f t="shared" ref="J144" si="2565">IFERROR((J498/$BQ144)*100,0)</f>
        <v>0</v>
      </c>
      <c r="K144" s="618">
        <f t="shared" ref="K144" si="2566">IFERROR(K498,0)</f>
        <v>211</v>
      </c>
      <c r="L144" s="618">
        <f t="shared" ref="L144" si="2567">IFERROR((L498/$BQ144)*100,0)</f>
        <v>1521.2487743524821</v>
      </c>
      <c r="M144" s="618">
        <f t="shared" ref="M144" si="2568">IFERROR(M498,0)</f>
        <v>6201</v>
      </c>
      <c r="N144" s="618">
        <f t="shared" ref="N144" si="2569">IFERROR((N498/$BQ144)*100,0)</f>
        <v>10424.391665905689</v>
      </c>
      <c r="O144" s="618">
        <f t="shared" ref="O144" si="2570">IFERROR(O498,0)</f>
        <v>0</v>
      </c>
      <c r="P144" s="618">
        <f t="shared" ref="P144" si="2571">IFERROR((P498/$BQ144)*100,0)</f>
        <v>0</v>
      </c>
      <c r="Q144" s="618">
        <f t="shared" ref="Q144" si="2572">IFERROR(Q498,0)</f>
        <v>630</v>
      </c>
      <c r="R144" s="618">
        <f t="shared" ref="R144" si="2573">IFERROR((R498/$BQ144)*100,0)</f>
        <v>1950.2684804441262</v>
      </c>
      <c r="S144" s="618">
        <f t="shared" ref="S144" si="2574">IFERROR(S498,0)</f>
        <v>0</v>
      </c>
      <c r="T144" s="618">
        <f t="shared" ref="T144" si="2575">IFERROR((T498/$BQ144)*100,0)</f>
        <v>0</v>
      </c>
      <c r="U144" s="618">
        <f t="shared" ref="U144" si="2576">IFERROR(U498,0)</f>
        <v>11989</v>
      </c>
      <c r="V144" s="618">
        <f t="shared" si="17"/>
        <v>4138.6625775721468</v>
      </c>
      <c r="W144" s="618" t="s">
        <v>2112</v>
      </c>
      <c r="X144" s="618" t="s">
        <v>2112</v>
      </c>
      <c r="Y144" s="618">
        <f t="shared" ref="Y144" si="2577">IFERROR(Y498,0)</f>
        <v>0</v>
      </c>
      <c r="Z144" s="618">
        <f t="shared" ref="Z144" si="2578">IFERROR((Z498/$BQ144)*100,0)</f>
        <v>0</v>
      </c>
      <c r="AA144" s="618">
        <f t="shared" ref="AA144" si="2579">IFERROR(AA498,0)</f>
        <v>0</v>
      </c>
      <c r="AB144" s="618">
        <f t="shared" ref="AB144" si="2580">IFERROR((AB498/$BQ144)*100,0)</f>
        <v>0</v>
      </c>
      <c r="AC144" s="618">
        <f t="shared" ref="AC144" si="2581">IFERROR(AC498,0)</f>
        <v>0</v>
      </c>
      <c r="AD144" s="618">
        <f t="shared" ref="AD144" si="2582">IFERROR((AD498/$BQ144)*100,0)</f>
        <v>0</v>
      </c>
      <c r="AE144" s="618">
        <f t="shared" ref="AE144" si="2583">IFERROR(AE498,0)</f>
        <v>0</v>
      </c>
      <c r="AF144" s="618">
        <f t="shared" ref="AF144" si="2584">IFERROR((AF498/$BQ144)*100,0)</f>
        <v>0</v>
      </c>
      <c r="AG144" s="618">
        <f t="shared" ref="AG144" si="2585">IFERROR(AG498,0)</f>
        <v>0</v>
      </c>
      <c r="AH144" s="618">
        <f t="shared" ref="AH144" si="2586">IFERROR((AH498/$BQ144)*100,0)</f>
        <v>0</v>
      </c>
      <c r="AI144" s="618">
        <f t="shared" ref="AI144" si="2587">IFERROR(AI498,0)</f>
        <v>3401</v>
      </c>
      <c r="AJ144" s="618">
        <f t="shared" ref="AJ144" si="2588">IFERROR((AJ498/$BQ144)*100,0)</f>
        <v>28464.867105089648</v>
      </c>
      <c r="AK144" s="618">
        <f t="shared" ref="AK144" si="2589">IFERROR(AK498,0)</f>
        <v>138</v>
      </c>
      <c r="AL144" s="618">
        <f t="shared" ref="AL144" si="2590">IFERROR((AL498/$BQ144)*100,0)</f>
        <v>2076.219219847178</v>
      </c>
      <c r="AM144" s="618">
        <f t="shared" ref="AM144" si="2591">IFERROR(AM498,0)</f>
        <v>0</v>
      </c>
      <c r="AN144" s="618">
        <f t="shared" ref="AN144" si="2592">IFERROR((AN498/$BQ144)*100,0)</f>
        <v>0</v>
      </c>
      <c r="AO144" s="618">
        <f t="shared" ref="AO144" si="2593">IFERROR(AO498,0)</f>
        <v>0</v>
      </c>
      <c r="AP144" s="618">
        <f t="shared" ref="AP144" si="2594">IFERROR((AP498/$BQ144)*100,0)</f>
        <v>0</v>
      </c>
      <c r="AQ144" s="618">
        <f t="shared" ref="AQ144" si="2595">IFERROR(AQ498,0)</f>
        <v>0</v>
      </c>
      <c r="AR144" s="618">
        <f t="shared" ref="AR144" si="2596">IFERROR((AR498/$BQ144)*100,0)</f>
        <v>0</v>
      </c>
      <c r="AS144" s="618">
        <f t="shared" ref="AS144" si="2597">IFERROR(AS498,0)</f>
        <v>0</v>
      </c>
      <c r="AT144" s="618">
        <f t="shared" ref="AT144" si="2598">IFERROR((AT498/$BQ144)*100,0)</f>
        <v>0</v>
      </c>
      <c r="AU144" s="618">
        <f t="shared" ref="AU144" si="2599">IFERROR(AU498,0)</f>
        <v>0</v>
      </c>
      <c r="AV144" s="618">
        <f t="shared" ref="AV144" si="2600">IFERROR((AV498/$BQ144)*100,0)</f>
        <v>0</v>
      </c>
      <c r="AW144" s="618">
        <f t="shared" ref="AW144" si="2601">IFERROR(AW498,0)</f>
        <v>667700</v>
      </c>
      <c r="AX144" s="618">
        <f t="shared" ref="AX144" si="2602">IFERROR((AX498/$BQ144)*100,0)</f>
        <v>505306.49456383014</v>
      </c>
      <c r="AY144" s="618">
        <f t="shared" ref="AY144" si="2603">IFERROR(AY498,0)</f>
        <v>18395</v>
      </c>
      <c r="AZ144" s="618">
        <f t="shared" ref="AZ144" si="2604">IFERROR((AZ498/$BQ144)*100,0)</f>
        <v>30737.884355254097</v>
      </c>
      <c r="BA144" s="618">
        <f t="shared" ref="BA144" si="2605">IFERROR(BA498,0)</f>
        <v>0</v>
      </c>
      <c r="BB144" s="618">
        <f t="shared" ref="BB144" si="2606">IFERROR((BB498/$BQ144)*100,0)</f>
        <v>0</v>
      </c>
      <c r="BC144" s="618">
        <f t="shared" ref="BC144" si="2607">IFERROR(BC498,0)</f>
        <v>80631</v>
      </c>
      <c r="BD144" s="618">
        <f t="shared" ref="BD144" si="2608">IFERROR((BD498/$BQ144)*100,0)</f>
        <v>111368.00535654199</v>
      </c>
      <c r="BE144" s="618">
        <f t="shared" ref="BE144" si="2609">IFERROR(BE498,0)</f>
        <v>0</v>
      </c>
      <c r="BF144" s="618">
        <f t="shared" ref="BF144" si="2610">IFERROR((BF498/$BQ144)*100,0)</f>
        <v>0</v>
      </c>
      <c r="BG144" s="618">
        <f t="shared" ref="BG144" si="2611">IFERROR(BG498,0)</f>
        <v>1410</v>
      </c>
      <c r="BH144" s="618">
        <f t="shared" ref="BH144" si="2612">IFERROR((BH498/$BQ144)*100,0)</f>
        <v>3422.3177472172915</v>
      </c>
      <c r="BI144" s="618">
        <f t="shared" ref="BI144" si="2613">IFERROR(BI498,0)</f>
        <v>0</v>
      </c>
      <c r="BJ144" s="618">
        <f t="shared" ref="BJ144" si="2614">IFERROR((BJ498/$BQ144)*100,0)</f>
        <v>0</v>
      </c>
      <c r="BK144" s="618">
        <f t="shared" ref="BK144" si="2615">IFERROR(BK498,0)</f>
        <v>0</v>
      </c>
      <c r="BL144" s="618">
        <f t="shared" ref="BL144" si="2616">IFERROR((BL498/$BQ144)*100,0)</f>
        <v>0</v>
      </c>
      <c r="BM144" s="618">
        <f t="shared" ref="BM144" si="2617">IFERROR(BM498,0)</f>
        <v>0</v>
      </c>
      <c r="BN144" s="618">
        <f t="shared" ref="BN144" si="2618">IFERROR((BN498/$BQ144)*100,0)</f>
        <v>0</v>
      </c>
      <c r="BO144" s="618">
        <f t="shared" ref="BO144" si="2619">IFERROR(BO498,0)</f>
        <v>0</v>
      </c>
      <c r="BP144" s="618">
        <f t="shared" ref="BP144" si="2620">IFERROR((BP498/$BQ144)*100,0)</f>
        <v>0</v>
      </c>
      <c r="BQ144" s="620">
        <f t="shared" si="791"/>
        <v>50.813516699727607</v>
      </c>
    </row>
    <row r="145" spans="1:69" x14ac:dyDescent="0.25">
      <c r="B145" s="594" t="s">
        <v>294</v>
      </c>
      <c r="C145" s="618">
        <f t="shared" si="21"/>
        <v>6155</v>
      </c>
      <c r="D145" s="618">
        <f t="shared" si="22"/>
        <v>26350.512383741774</v>
      </c>
      <c r="E145" s="618" t="s">
        <v>2112</v>
      </c>
      <c r="F145" s="618" t="s">
        <v>2112</v>
      </c>
      <c r="G145" s="618">
        <f t="shared" ref="G145" si="2621">IFERROR(G499,0)</f>
        <v>0</v>
      </c>
      <c r="H145" s="618">
        <f t="shared" ref="H145" si="2622">IFERROR((H499/$BQ145)*100,0)</f>
        <v>0</v>
      </c>
      <c r="I145" s="618">
        <f t="shared" ref="I145" si="2623">IFERROR(I499,0)</f>
        <v>0</v>
      </c>
      <c r="J145" s="618">
        <f t="shared" ref="J145" si="2624">IFERROR((J499/$BQ145)*100,0)</f>
        <v>0</v>
      </c>
      <c r="K145" s="618">
        <f t="shared" ref="K145" si="2625">IFERROR(K499,0)</f>
        <v>122</v>
      </c>
      <c r="L145" s="618">
        <f t="shared" ref="L145" si="2626">IFERROR((L499/$BQ145)*100,0)</f>
        <v>756.7025233220611</v>
      </c>
      <c r="M145" s="618">
        <f t="shared" ref="M145" si="2627">IFERROR(M499,0)</f>
        <v>4540</v>
      </c>
      <c r="N145" s="618">
        <f t="shared" ref="N145" si="2628">IFERROR((N499/$BQ145)*100,0)</f>
        <v>7473.3557461103555</v>
      </c>
      <c r="O145" s="618">
        <f t="shared" ref="O145" si="2629">IFERROR(O499,0)</f>
        <v>0</v>
      </c>
      <c r="P145" s="618">
        <f t="shared" ref="P145" si="2630">IFERROR((P499/$BQ145)*100,0)</f>
        <v>0</v>
      </c>
      <c r="Q145" s="618">
        <f t="shared" ref="Q145" si="2631">IFERROR(Q499,0)</f>
        <v>596</v>
      </c>
      <c r="R145" s="618">
        <f t="shared" ref="R145" si="2632">IFERROR((R499/$BQ145)*100,0)</f>
        <v>1689.7240812046025</v>
      </c>
      <c r="S145" s="618">
        <f t="shared" ref="S145" si="2633">IFERROR(S499,0)</f>
        <v>0</v>
      </c>
      <c r="T145" s="618">
        <f t="shared" ref="T145" si="2634">IFERROR((T499/$BQ145)*100,0)</f>
        <v>0</v>
      </c>
      <c r="U145" s="618">
        <f t="shared" ref="U145" si="2635">IFERROR(U499,0)</f>
        <v>12119</v>
      </c>
      <c r="V145" s="618">
        <f t="shared" si="17"/>
        <v>3950.6483681207606</v>
      </c>
      <c r="W145" s="618" t="s">
        <v>2112</v>
      </c>
      <c r="X145" s="618" t="s">
        <v>2112</v>
      </c>
      <c r="Y145" s="618">
        <f t="shared" ref="Y145" si="2636">IFERROR(Y499,0)</f>
        <v>0</v>
      </c>
      <c r="Z145" s="618">
        <f t="shared" ref="Z145" si="2637">IFERROR((Z499/$BQ145)*100,0)</f>
        <v>0</v>
      </c>
      <c r="AA145" s="618">
        <f t="shared" ref="AA145" si="2638">IFERROR(AA499,0)</f>
        <v>0</v>
      </c>
      <c r="AB145" s="618">
        <f t="shared" ref="AB145" si="2639">IFERROR((AB499/$BQ145)*100,0)</f>
        <v>0</v>
      </c>
      <c r="AC145" s="618">
        <f t="shared" ref="AC145" si="2640">IFERROR(AC499,0)</f>
        <v>0</v>
      </c>
      <c r="AD145" s="618">
        <f t="shared" ref="AD145" si="2641">IFERROR((AD499/$BQ145)*100,0)</f>
        <v>0</v>
      </c>
      <c r="AE145" s="618">
        <f t="shared" ref="AE145" si="2642">IFERROR(AE499,0)</f>
        <v>0</v>
      </c>
      <c r="AF145" s="618">
        <f t="shared" ref="AF145" si="2643">IFERROR((AF499/$BQ145)*100,0)</f>
        <v>0</v>
      </c>
      <c r="AG145" s="618">
        <f t="shared" ref="AG145" si="2644">IFERROR(AG499,0)</f>
        <v>0</v>
      </c>
      <c r="AH145" s="618">
        <f t="shared" ref="AH145" si="2645">IFERROR((AH499/$BQ145)*100,0)</f>
        <v>0</v>
      </c>
      <c r="AI145" s="618">
        <f t="shared" ref="AI145" si="2646">IFERROR(AI499,0)</f>
        <v>3025</v>
      </c>
      <c r="AJ145" s="618">
        <f t="shared" ref="AJ145" si="2647">IFERROR((AJ499/$BQ145)*100,0)</f>
        <v>22291.501275630715</v>
      </c>
      <c r="AK145" s="618">
        <f t="shared" ref="AK145" si="2648">IFERROR(AK499,0)</f>
        <v>133</v>
      </c>
      <c r="AL145" s="618">
        <f t="shared" ref="AL145" si="2649">IFERROR((AL499/$BQ145)*100,0)</f>
        <v>2025.8322408355177</v>
      </c>
      <c r="AM145" s="618">
        <f t="shared" ref="AM145" si="2650">IFERROR(AM499,0)</f>
        <v>0</v>
      </c>
      <c r="AN145" s="618">
        <f t="shared" ref="AN145" si="2651">IFERROR((AN499/$BQ145)*100,0)</f>
        <v>0</v>
      </c>
      <c r="AO145" s="618">
        <f t="shared" ref="AO145" si="2652">IFERROR(AO499,0)</f>
        <v>0</v>
      </c>
      <c r="AP145" s="618">
        <f t="shared" ref="AP145" si="2653">IFERROR((AP499/$BQ145)*100,0)</f>
        <v>0</v>
      </c>
      <c r="AQ145" s="618">
        <f t="shared" ref="AQ145" si="2654">IFERROR(AQ499,0)</f>
        <v>0</v>
      </c>
      <c r="AR145" s="618">
        <f t="shared" ref="AR145" si="2655">IFERROR((AR499/$BQ145)*100,0)</f>
        <v>0</v>
      </c>
      <c r="AS145" s="618">
        <f t="shared" ref="AS145" si="2656">IFERROR(AS499,0)</f>
        <v>0</v>
      </c>
      <c r="AT145" s="618">
        <f t="shared" ref="AT145" si="2657">IFERROR((AT499/$BQ145)*100,0)</f>
        <v>0</v>
      </c>
      <c r="AU145" s="618">
        <f t="shared" ref="AU145" si="2658">IFERROR(AU499,0)</f>
        <v>0</v>
      </c>
      <c r="AV145" s="618">
        <f t="shared" ref="AV145" si="2659">IFERROR((AV499/$BQ145)*100,0)</f>
        <v>0</v>
      </c>
      <c r="AW145" s="618">
        <f t="shared" ref="AW145" si="2660">IFERROR(AW499,0)</f>
        <v>628422</v>
      </c>
      <c r="AX145" s="618">
        <f t="shared" ref="AX145" si="2661">IFERROR((AX499/$BQ145)*100,0)</f>
        <v>406529.24737172731</v>
      </c>
      <c r="AY145" s="618">
        <f t="shared" ref="AY145" si="2662">IFERROR(AY499,0)</f>
        <v>17399</v>
      </c>
      <c r="AZ145" s="618">
        <f t="shared" ref="AZ145" si="2663">IFERROR((AZ499/$BQ145)*100,0)</f>
        <v>28168.802427646726</v>
      </c>
      <c r="BA145" s="618">
        <f t="shared" ref="BA145" si="2664">IFERROR(BA499,0)</f>
        <v>0</v>
      </c>
      <c r="BB145" s="618">
        <f t="shared" ref="BB145" si="2665">IFERROR((BB499/$BQ145)*100,0)</f>
        <v>0</v>
      </c>
      <c r="BC145" s="618">
        <f t="shared" ref="BC145" si="2666">IFERROR(BC499,0)</f>
        <v>75412</v>
      </c>
      <c r="BD145" s="618">
        <f t="shared" ref="BD145" si="2667">IFERROR((BD499/$BQ145)*100,0)</f>
        <v>100986.72704451506</v>
      </c>
      <c r="BE145" s="618">
        <f t="shared" ref="BE145" si="2668">IFERROR(BE499,0)</f>
        <v>0</v>
      </c>
      <c r="BF145" s="618">
        <f t="shared" ref="BF145" si="2669">IFERROR((BF499/$BQ145)*100,0)</f>
        <v>0</v>
      </c>
      <c r="BG145" s="618">
        <f t="shared" ref="BG145" si="2670">IFERROR(BG499,0)</f>
        <v>5051</v>
      </c>
      <c r="BH145" s="618">
        <f t="shared" ref="BH145" si="2671">IFERROR((BH499/$BQ145)*100,0)</f>
        <v>11681.136039631816</v>
      </c>
      <c r="BI145" s="618">
        <f t="shared" ref="BI145" si="2672">IFERROR(BI499,0)</f>
        <v>0</v>
      </c>
      <c r="BJ145" s="618">
        <f t="shared" ref="BJ145" si="2673">IFERROR((BJ499/$BQ145)*100,0)</f>
        <v>0</v>
      </c>
      <c r="BK145" s="618">
        <f t="shared" ref="BK145" si="2674">IFERROR(BK499,0)</f>
        <v>0</v>
      </c>
      <c r="BL145" s="618">
        <f t="shared" ref="BL145" si="2675">IFERROR((BL499/$BQ145)*100,0)</f>
        <v>0</v>
      </c>
      <c r="BM145" s="618">
        <f t="shared" ref="BM145" si="2676">IFERROR(BM499,0)</f>
        <v>0</v>
      </c>
      <c r="BN145" s="618">
        <f t="shared" ref="BN145" si="2677">IFERROR((BN499/$BQ145)*100,0)</f>
        <v>0</v>
      </c>
      <c r="BO145" s="618">
        <f t="shared" ref="BO145" si="2678">IFERROR(BO499,0)</f>
        <v>0</v>
      </c>
      <c r="BP145" s="618">
        <f t="shared" ref="BP145" si="2679">IFERROR((BP499/$BQ145)*100,0)</f>
        <v>0</v>
      </c>
      <c r="BQ145" s="620">
        <f t="shared" si="791"/>
        <v>54.446759103068061</v>
      </c>
    </row>
    <row r="146" spans="1:69" x14ac:dyDescent="0.25">
      <c r="B146" s="594" t="s">
        <v>295</v>
      </c>
      <c r="C146" s="618">
        <f t="shared" si="21"/>
        <v>6182</v>
      </c>
      <c r="D146" s="618">
        <f t="shared" si="22"/>
        <v>20189.465339495811</v>
      </c>
      <c r="E146" s="618" t="s">
        <v>2112</v>
      </c>
      <c r="F146" s="618" t="s">
        <v>2112</v>
      </c>
      <c r="G146" s="618">
        <f t="shared" ref="G146" si="2680">IFERROR(G500,0)</f>
        <v>0</v>
      </c>
      <c r="H146" s="618">
        <f t="shared" ref="H146" si="2681">IFERROR((H500/$BQ146)*100,0)</f>
        <v>0</v>
      </c>
      <c r="I146" s="618">
        <f t="shared" ref="I146" si="2682">IFERROR(I500,0)</f>
        <v>0</v>
      </c>
      <c r="J146" s="618">
        <f t="shared" ref="J146" si="2683">IFERROR((J500/$BQ146)*100,0)</f>
        <v>0</v>
      </c>
      <c r="K146" s="618">
        <f t="shared" ref="K146" si="2684">IFERROR(K500,0)</f>
        <v>120</v>
      </c>
      <c r="L146" s="618">
        <f t="shared" ref="L146" si="2685">IFERROR((L500/$BQ146)*100,0)</f>
        <v>563.05281823295093</v>
      </c>
      <c r="M146" s="618">
        <f t="shared" ref="M146" si="2686">IFERROR(M500,0)</f>
        <v>4626</v>
      </c>
      <c r="N146" s="618">
        <f t="shared" ref="N146" si="2687">IFERROR((N500/$BQ146)*100,0)</f>
        <v>5769.2111424854083</v>
      </c>
      <c r="O146" s="618">
        <f t="shared" ref="O146" si="2688">IFERROR(O500,0)</f>
        <v>0</v>
      </c>
      <c r="P146" s="618">
        <f t="shared" ref="P146" si="2689">IFERROR((P500/$BQ146)*100,0)</f>
        <v>0</v>
      </c>
      <c r="Q146" s="618">
        <f t="shared" ref="Q146" si="2690">IFERROR(Q500,0)</f>
        <v>591</v>
      </c>
      <c r="R146" s="618">
        <f t="shared" ref="R146" si="2691">IFERROR((R500/$BQ146)*100,0)</f>
        <v>1241.2124933952982</v>
      </c>
      <c r="S146" s="618">
        <f t="shared" ref="S146" si="2692">IFERROR(S500,0)</f>
        <v>0</v>
      </c>
      <c r="T146" s="618">
        <f t="shared" ref="T146" si="2693">IFERROR((T500/$BQ146)*100,0)</f>
        <v>0</v>
      </c>
      <c r="U146" s="618">
        <f t="shared" ref="U146" si="2694">IFERROR(U500,0)</f>
        <v>11822</v>
      </c>
      <c r="V146" s="618">
        <f t="shared" si="17"/>
        <v>2978.9099841487159</v>
      </c>
      <c r="W146" s="618" t="s">
        <v>2112</v>
      </c>
      <c r="X146" s="618" t="s">
        <v>2112</v>
      </c>
      <c r="Y146" s="618">
        <f t="shared" ref="Y146" si="2695">IFERROR(Y500,0)</f>
        <v>0</v>
      </c>
      <c r="Z146" s="618">
        <f t="shared" ref="Z146" si="2696">IFERROR((Z500/$BQ146)*100,0)</f>
        <v>0</v>
      </c>
      <c r="AA146" s="618">
        <f t="shared" ref="AA146" si="2697">IFERROR(AA500,0)</f>
        <v>0</v>
      </c>
      <c r="AB146" s="618">
        <f t="shared" ref="AB146" si="2698">IFERROR((AB500/$BQ146)*100,0)</f>
        <v>0</v>
      </c>
      <c r="AC146" s="618">
        <f t="shared" ref="AC146" si="2699">IFERROR(AC500,0)</f>
        <v>0</v>
      </c>
      <c r="AD146" s="618">
        <f t="shared" ref="AD146" si="2700">IFERROR((AD500/$BQ146)*100,0)</f>
        <v>0</v>
      </c>
      <c r="AE146" s="618">
        <f t="shared" ref="AE146" si="2701">IFERROR(AE500,0)</f>
        <v>0</v>
      </c>
      <c r="AF146" s="618">
        <f t="shared" ref="AF146" si="2702">IFERROR((AF500/$BQ146)*100,0)</f>
        <v>0</v>
      </c>
      <c r="AG146" s="618">
        <f t="shared" ref="AG146" si="2703">IFERROR(AG500,0)</f>
        <v>0</v>
      </c>
      <c r="AH146" s="618">
        <f t="shared" ref="AH146" si="2704">IFERROR((AH500/$BQ146)*100,0)</f>
        <v>0</v>
      </c>
      <c r="AI146" s="618">
        <f t="shared" ref="AI146" si="2705">IFERROR(AI500,0)</f>
        <v>2941</v>
      </c>
      <c r="AJ146" s="618">
        <f t="shared" ref="AJ146" si="2706">IFERROR((AJ500/$BQ146)*100,0)</f>
        <v>16196.782916607472</v>
      </c>
      <c r="AK146" s="618">
        <f t="shared" ref="AK146" si="2707">IFERROR(AK500,0)</f>
        <v>128</v>
      </c>
      <c r="AL146" s="618">
        <f t="shared" ref="AL146" si="2708">IFERROR((AL500/$BQ146)*100,0)</f>
        <v>1436.7554672151161</v>
      </c>
      <c r="AM146" s="618">
        <f t="shared" ref="AM146" si="2709">IFERROR(AM500,0)</f>
        <v>0</v>
      </c>
      <c r="AN146" s="618">
        <f t="shared" ref="AN146" si="2710">IFERROR((AN500/$BQ146)*100,0)</f>
        <v>0</v>
      </c>
      <c r="AO146" s="618">
        <f t="shared" ref="AO146" si="2711">IFERROR(AO500,0)</f>
        <v>0</v>
      </c>
      <c r="AP146" s="618">
        <f t="shared" ref="AP146" si="2712">IFERROR((AP500/$BQ146)*100,0)</f>
        <v>0</v>
      </c>
      <c r="AQ146" s="618">
        <f t="shared" ref="AQ146" si="2713">IFERROR(AQ500,0)</f>
        <v>0</v>
      </c>
      <c r="AR146" s="618">
        <f t="shared" ref="AR146" si="2714">IFERROR((AR500/$BQ146)*100,0)</f>
        <v>0</v>
      </c>
      <c r="AS146" s="618">
        <f t="shared" ref="AS146" si="2715">IFERROR(AS500,0)</f>
        <v>0</v>
      </c>
      <c r="AT146" s="618">
        <f t="shared" ref="AT146" si="2716">IFERROR((AT500/$BQ146)*100,0)</f>
        <v>0</v>
      </c>
      <c r="AU146" s="618">
        <f t="shared" ref="AU146" si="2717">IFERROR(AU500,0)</f>
        <v>0</v>
      </c>
      <c r="AV146" s="618">
        <f t="shared" ref="AV146" si="2718">IFERROR((AV500/$BQ146)*100,0)</f>
        <v>0</v>
      </c>
      <c r="AW146" s="618">
        <f t="shared" ref="AW146" si="2719">IFERROR(AW500,0)</f>
        <v>575102</v>
      </c>
      <c r="AX146" s="618">
        <f t="shared" ref="AX146" si="2720">IFERROR((AX500/$BQ146)*100,0)</f>
        <v>288565.95617398887</v>
      </c>
      <c r="AY146" s="618">
        <f t="shared" ref="AY146" si="2721">IFERROR(AY500,0)</f>
        <v>17236</v>
      </c>
      <c r="AZ146" s="618">
        <f t="shared" ref="AZ146" si="2722">IFERROR((AZ500/$BQ146)*100,0)</f>
        <v>21497.245653765942</v>
      </c>
      <c r="BA146" s="618">
        <f t="shared" ref="BA146" si="2723">IFERROR(BA500,0)</f>
        <v>0</v>
      </c>
      <c r="BB146" s="618">
        <f t="shared" ref="BB146" si="2724">IFERROR((BB500/$BQ146)*100,0)</f>
        <v>0</v>
      </c>
      <c r="BC146" s="618">
        <f t="shared" ref="BC146" si="2725">IFERROR(BC500,0)</f>
        <v>83819</v>
      </c>
      <c r="BD146" s="618">
        <f t="shared" ref="BD146" si="2726">IFERROR((BD500/$BQ146)*100,0)</f>
        <v>98692.341765344128</v>
      </c>
      <c r="BE146" s="618">
        <f t="shared" ref="BE146" si="2727">IFERROR(BE500,0)</f>
        <v>0</v>
      </c>
      <c r="BF146" s="618">
        <f t="shared" ref="BF146" si="2728">IFERROR((BF500/$BQ146)*100,0)</f>
        <v>0</v>
      </c>
      <c r="BG146" s="618">
        <f t="shared" ref="BG146" si="2729">IFERROR(BG500,0)</f>
        <v>10380</v>
      </c>
      <c r="BH146" s="618">
        <f t="shared" ref="BH146" si="2730">IFERROR((BH500/$BQ146)*100,0)</f>
        <v>20088.226778582008</v>
      </c>
      <c r="BI146" s="618">
        <f t="shared" ref="BI146" si="2731">IFERROR(BI500,0)</f>
        <v>0</v>
      </c>
      <c r="BJ146" s="618">
        <f t="shared" ref="BJ146" si="2732">IFERROR((BJ500/$BQ146)*100,0)</f>
        <v>0</v>
      </c>
      <c r="BK146" s="618">
        <f t="shared" ref="BK146" si="2733">IFERROR(BK500,0)</f>
        <v>0</v>
      </c>
      <c r="BL146" s="618">
        <f t="shared" ref="BL146" si="2734">IFERROR((BL500/$BQ146)*100,0)</f>
        <v>0</v>
      </c>
      <c r="BM146" s="618">
        <f t="shared" ref="BM146" si="2735">IFERROR(BM500,0)</f>
        <v>0</v>
      </c>
      <c r="BN146" s="618">
        <f t="shared" ref="BN146" si="2736">IFERROR((BN500/$BQ146)*100,0)</f>
        <v>0</v>
      </c>
      <c r="BO146" s="618">
        <f t="shared" ref="BO146" si="2737">IFERROR(BO500,0)</f>
        <v>0</v>
      </c>
      <c r="BP146" s="618">
        <f t="shared" ref="BP146" si="2738">IFERROR((BP500/$BQ146)*100,0)</f>
        <v>0</v>
      </c>
      <c r="BQ146" s="620">
        <f t="shared" si="791"/>
        <v>72.106911972160006</v>
      </c>
    </row>
    <row r="147" spans="1:69" x14ac:dyDescent="0.25">
      <c r="B147" s="594" t="s">
        <v>2669</v>
      </c>
      <c r="C147" s="618">
        <f t="shared" si="21"/>
        <v>6124</v>
      </c>
      <c r="D147" s="618">
        <f t="shared" si="22"/>
        <v>16151</v>
      </c>
      <c r="E147" s="618" t="s">
        <v>2112</v>
      </c>
      <c r="F147" s="618" t="s">
        <v>2112</v>
      </c>
      <c r="G147" s="618">
        <f t="shared" ref="G147" si="2739">IFERROR(G501,0)</f>
        <v>0</v>
      </c>
      <c r="H147" s="618">
        <f t="shared" ref="H147" si="2740">IFERROR((H501/$BQ147)*100,0)</f>
        <v>0</v>
      </c>
      <c r="I147" s="618">
        <f t="shared" ref="I147" si="2741">IFERROR(I501,0)</f>
        <v>0</v>
      </c>
      <c r="J147" s="618">
        <f t="shared" ref="J147" si="2742">IFERROR((J501/$BQ147)*100,0)</f>
        <v>0</v>
      </c>
      <c r="K147" s="618">
        <f t="shared" ref="K147" si="2743">IFERROR(K501,0)</f>
        <v>122</v>
      </c>
      <c r="L147" s="618">
        <f t="shared" ref="L147" si="2744">IFERROR((L501/$BQ147)*100,0)</f>
        <v>429</v>
      </c>
      <c r="M147" s="618">
        <f t="shared" ref="M147" si="2745">IFERROR(M501,0)</f>
        <v>4473</v>
      </c>
      <c r="N147" s="618">
        <f t="shared" ref="N147" si="2746">IFERROR((N501/$BQ147)*100,0)</f>
        <v>4395</v>
      </c>
      <c r="O147" s="618">
        <f t="shared" ref="O147" si="2747">IFERROR(O501,0)</f>
        <v>0</v>
      </c>
      <c r="P147" s="618">
        <f t="shared" ref="P147" si="2748">IFERROR((P501/$BQ147)*100,0)</f>
        <v>0</v>
      </c>
      <c r="Q147" s="618">
        <f t="shared" ref="Q147" si="2749">IFERROR(Q501,0)</f>
        <v>593</v>
      </c>
      <c r="R147" s="618">
        <f t="shared" ref="R147" si="2750">IFERROR((R501/$BQ147)*100,0)</f>
        <v>1022.0000000000001</v>
      </c>
      <c r="S147" s="618">
        <f t="shared" ref="S147" si="2751">IFERROR(S501,0)</f>
        <v>0</v>
      </c>
      <c r="T147" s="618">
        <f t="shared" ref="T147" si="2752">IFERROR((T501/$BQ147)*100,0)</f>
        <v>0</v>
      </c>
      <c r="U147" s="618">
        <f t="shared" ref="U147" si="2753">IFERROR(U501,0)</f>
        <v>12439</v>
      </c>
      <c r="V147" s="618">
        <f t="shared" si="17"/>
        <v>2358</v>
      </c>
      <c r="W147" s="618" t="s">
        <v>2112</v>
      </c>
      <c r="X147" s="618" t="s">
        <v>2112</v>
      </c>
      <c r="Y147" s="618">
        <f t="shared" ref="Y147" si="2754">IFERROR(Y501,0)</f>
        <v>0</v>
      </c>
      <c r="Z147" s="618">
        <f t="shared" ref="Z147" si="2755">IFERROR((Z501/$BQ147)*100,0)</f>
        <v>0</v>
      </c>
      <c r="AA147" s="618">
        <f t="shared" ref="AA147" si="2756">IFERROR(AA501,0)</f>
        <v>0</v>
      </c>
      <c r="AB147" s="618">
        <f t="shared" ref="AB147" si="2757">IFERROR((AB501/$BQ147)*100,0)</f>
        <v>0</v>
      </c>
      <c r="AC147" s="618">
        <f t="shared" ref="AC147" si="2758">IFERROR(AC501,0)</f>
        <v>0</v>
      </c>
      <c r="AD147" s="618">
        <f t="shared" ref="AD147" si="2759">IFERROR((AD501/$BQ147)*100,0)</f>
        <v>0</v>
      </c>
      <c r="AE147" s="618">
        <f t="shared" ref="AE147" si="2760">IFERROR(AE501,0)</f>
        <v>0</v>
      </c>
      <c r="AF147" s="618">
        <f t="shared" ref="AF147" si="2761">IFERROR((AF501/$BQ147)*100,0)</f>
        <v>0</v>
      </c>
      <c r="AG147" s="618">
        <f t="shared" ref="AG147" si="2762">IFERROR(AG501,0)</f>
        <v>0</v>
      </c>
      <c r="AH147" s="618">
        <f t="shared" ref="AH147" si="2763">IFERROR((AH501/$BQ147)*100,0)</f>
        <v>0</v>
      </c>
      <c r="AI147" s="618">
        <f t="shared" ref="AI147" si="2764">IFERROR(AI501,0)</f>
        <v>2855</v>
      </c>
      <c r="AJ147" s="618">
        <f t="shared" ref="AJ147" si="2765">IFERROR((AJ501/$BQ147)*100,0)</f>
        <v>12330</v>
      </c>
      <c r="AK147" s="618">
        <f t="shared" ref="AK147" si="2766">IFERROR(AK501,0)</f>
        <v>121</v>
      </c>
      <c r="AL147" s="618">
        <f t="shared" ref="AL147" si="2767">IFERROR((AL501/$BQ147)*100,0)</f>
        <v>961.99999999999989</v>
      </c>
      <c r="AM147" s="618">
        <f t="shared" ref="AM147" si="2768">IFERROR(AM501,0)</f>
        <v>0</v>
      </c>
      <c r="AN147" s="618">
        <f t="shared" ref="AN147" si="2769">IFERROR((AN501/$BQ147)*100,0)</f>
        <v>0</v>
      </c>
      <c r="AO147" s="618">
        <f t="shared" ref="AO147" si="2770">IFERROR(AO501,0)</f>
        <v>0</v>
      </c>
      <c r="AP147" s="618">
        <f t="shared" ref="AP147" si="2771">IFERROR((AP501/$BQ147)*100,0)</f>
        <v>0</v>
      </c>
      <c r="AQ147" s="618">
        <f t="shared" ref="AQ147" si="2772">IFERROR(AQ501,0)</f>
        <v>0</v>
      </c>
      <c r="AR147" s="618">
        <f t="shared" ref="AR147" si="2773">IFERROR((AR501/$BQ147)*100,0)</f>
        <v>0</v>
      </c>
      <c r="AS147" s="618">
        <f t="shared" ref="AS147" si="2774">IFERROR(AS501,0)</f>
        <v>0</v>
      </c>
      <c r="AT147" s="618">
        <f t="shared" ref="AT147" si="2775">IFERROR((AT501/$BQ147)*100,0)</f>
        <v>0</v>
      </c>
      <c r="AU147" s="618">
        <f t="shared" ref="AU147" si="2776">IFERROR(AU501,0)</f>
        <v>0</v>
      </c>
      <c r="AV147" s="618">
        <f t="shared" ref="AV147" si="2777">IFERROR((AV501/$BQ147)*100,0)</f>
        <v>0</v>
      </c>
      <c r="AW147" s="618">
        <f t="shared" ref="AW147" si="2778">IFERROR(AW501,0)</f>
        <v>532059</v>
      </c>
      <c r="AX147" s="618">
        <f t="shared" ref="AX147" si="2779">IFERROR((AX501/$BQ147)*100,0)</f>
        <v>214365</v>
      </c>
      <c r="AY147" s="618">
        <f t="shared" ref="AY147" si="2780">IFERROR(AY501,0)</f>
        <v>17705</v>
      </c>
      <c r="AZ147" s="618">
        <f t="shared" ref="AZ147" si="2781">IFERROR((AZ501/$BQ147)*100,0)</f>
        <v>16288.999999999998</v>
      </c>
      <c r="BA147" s="618">
        <f t="shared" ref="BA147" si="2782">IFERROR(BA501,0)</f>
        <v>0</v>
      </c>
      <c r="BB147" s="618">
        <f t="shared" ref="BB147" si="2783">IFERROR((BB501/$BQ147)*100,0)</f>
        <v>0</v>
      </c>
      <c r="BC147" s="618">
        <f t="shared" ref="BC147" si="2784">IFERROR(BC501,0)</f>
        <v>105885</v>
      </c>
      <c r="BD147" s="618">
        <f t="shared" ref="BD147" si="2785">IFERROR((BD501/$BQ147)*100,0)</f>
        <v>130992</v>
      </c>
      <c r="BE147" s="618">
        <f t="shared" ref="BE147" si="2786">IFERROR(BE501,0)</f>
        <v>0</v>
      </c>
      <c r="BF147" s="618">
        <f t="shared" ref="BF147" si="2787">IFERROR((BF501/$BQ147)*100,0)</f>
        <v>0</v>
      </c>
      <c r="BG147" s="618">
        <f t="shared" ref="BG147" si="2788">IFERROR(BG501,0)</f>
        <v>20156</v>
      </c>
      <c r="BH147" s="618">
        <f t="shared" ref="BH147" si="2789">IFERROR((BH501/$BQ147)*100,0)</f>
        <v>51934</v>
      </c>
      <c r="BI147" s="618">
        <f t="shared" ref="BI147" si="2790">IFERROR(BI501,0)</f>
        <v>0</v>
      </c>
      <c r="BJ147" s="618">
        <f t="shared" ref="BJ147" si="2791">IFERROR((BJ501/$BQ147)*100,0)</f>
        <v>0</v>
      </c>
      <c r="BK147" s="618">
        <f t="shared" ref="BK147" si="2792">IFERROR(BK501,0)</f>
        <v>0</v>
      </c>
      <c r="BL147" s="618">
        <f t="shared" ref="BL147" si="2793">IFERROR((BL501/$BQ147)*100,0)</f>
        <v>0</v>
      </c>
      <c r="BM147" s="618">
        <f t="shared" ref="BM147" si="2794">IFERROR(BM501,0)</f>
        <v>0</v>
      </c>
      <c r="BN147" s="618">
        <f t="shared" ref="BN147" si="2795">IFERROR((BN501/$BQ147)*100,0)</f>
        <v>0</v>
      </c>
      <c r="BO147" s="618">
        <f t="shared" ref="BO147" si="2796">IFERROR(BO501,0)</f>
        <v>0</v>
      </c>
      <c r="BP147" s="618">
        <f t="shared" ref="BP147" si="2797">IFERROR((BP501/$BQ147)*100,0)</f>
        <v>0</v>
      </c>
      <c r="BQ147" s="620">
        <f t="shared" si="791"/>
        <v>100</v>
      </c>
    </row>
    <row r="148" spans="1:69" x14ac:dyDescent="0.25">
      <c r="A148" s="593" t="s">
        <v>10</v>
      </c>
      <c r="B148" s="594" t="s">
        <v>285</v>
      </c>
      <c r="C148" s="618">
        <f t="shared" si="21"/>
        <v>38213</v>
      </c>
      <c r="D148" s="618">
        <f t="shared" si="22"/>
        <v>180293.26136352151</v>
      </c>
      <c r="E148" s="618" t="s">
        <v>2112</v>
      </c>
      <c r="F148" s="618" t="s">
        <v>2112</v>
      </c>
      <c r="G148" s="618">
        <f t="shared" ref="G148" si="2798">IFERROR(G502,0)</f>
        <v>0</v>
      </c>
      <c r="H148" s="618">
        <f t="shared" ref="H148" si="2799">IFERROR((H502/$BQ148)*100,0)</f>
        <v>0</v>
      </c>
      <c r="I148" s="618">
        <f t="shared" ref="I148" si="2800">IFERROR(I502,0)</f>
        <v>0</v>
      </c>
      <c r="J148" s="618">
        <f t="shared" ref="J148" si="2801">IFERROR((J502/$BQ148)*100,0)</f>
        <v>0</v>
      </c>
      <c r="K148" s="618">
        <f t="shared" ref="K148" si="2802">IFERROR(K502,0)</f>
        <v>0</v>
      </c>
      <c r="L148" s="618">
        <f t="shared" ref="L148" si="2803">IFERROR((L502/$BQ148)*100,0)</f>
        <v>0</v>
      </c>
      <c r="M148" s="618">
        <f t="shared" ref="M148" si="2804">IFERROR(M502,0)</f>
        <v>8716</v>
      </c>
      <c r="N148" s="618">
        <f t="shared" ref="N148" si="2805">IFERROR((N502/$BQ148)*100,0)</f>
        <v>28028.444004792898</v>
      </c>
      <c r="O148" s="618">
        <f t="shared" ref="O148" si="2806">IFERROR(O502,0)</f>
        <v>0</v>
      </c>
      <c r="P148" s="618">
        <f t="shared" ref="P148" si="2807">IFERROR((P502/$BQ148)*100,0)</f>
        <v>0</v>
      </c>
      <c r="Q148" s="618">
        <f t="shared" ref="Q148" si="2808">IFERROR(Q502,0)</f>
        <v>8406</v>
      </c>
      <c r="R148" s="618">
        <f t="shared" ref="R148" si="2809">IFERROR((R502/$BQ148)*100,0)</f>
        <v>26033.885256227866</v>
      </c>
      <c r="S148" s="618">
        <f t="shared" ref="S148" si="2810">IFERROR(S502,0)</f>
        <v>0</v>
      </c>
      <c r="T148" s="618">
        <f t="shared" ref="T148" si="2811">IFERROR((T502/$BQ148)*100,0)</f>
        <v>0</v>
      </c>
      <c r="U148" s="618">
        <f t="shared" ref="U148" si="2812">IFERROR(U502,0)</f>
        <v>341186</v>
      </c>
      <c r="V148" s="618">
        <f t="shared" si="17"/>
        <v>242138.08212063528</v>
      </c>
      <c r="W148" s="618" t="s">
        <v>2112</v>
      </c>
      <c r="X148" s="618" t="s">
        <v>2112</v>
      </c>
      <c r="Y148" s="618">
        <f t="shared" ref="Y148" si="2813">IFERROR(Y502,0)</f>
        <v>0</v>
      </c>
      <c r="Z148" s="618">
        <f t="shared" ref="Z148" si="2814">IFERROR((Z502/$BQ148)*100,0)</f>
        <v>0</v>
      </c>
      <c r="AA148" s="618">
        <f t="shared" ref="AA148" si="2815">IFERROR(AA502,0)</f>
        <v>0</v>
      </c>
      <c r="AB148" s="618">
        <f t="shared" ref="AB148" si="2816">IFERROR((AB502/$BQ148)*100,0)</f>
        <v>0</v>
      </c>
      <c r="AC148" s="618">
        <f t="shared" ref="AC148" si="2817">IFERROR(AC502,0)</f>
        <v>0</v>
      </c>
      <c r="AD148" s="618">
        <f t="shared" ref="AD148" si="2818">IFERROR((AD502/$BQ148)*100,0)</f>
        <v>0</v>
      </c>
      <c r="AE148" s="618">
        <f t="shared" ref="AE148" si="2819">IFERROR(AE502,0)</f>
        <v>0</v>
      </c>
      <c r="AF148" s="618">
        <f t="shared" ref="AF148" si="2820">IFERROR((AF502/$BQ148)*100,0)</f>
        <v>0</v>
      </c>
      <c r="AG148" s="618">
        <f t="shared" ref="AG148" si="2821">IFERROR(AG502,0)</f>
        <v>0</v>
      </c>
      <c r="AH148" s="618">
        <f t="shared" ref="AH148" si="2822">IFERROR((AH502/$BQ148)*100,0)</f>
        <v>0</v>
      </c>
      <c r="AI148" s="618">
        <f t="shared" ref="AI148" si="2823">IFERROR(AI502,0)</f>
        <v>4350</v>
      </c>
      <c r="AJ148" s="618">
        <f t="shared" ref="AJ148" si="2824">IFERROR((AJ502/$BQ148)*100,0)</f>
        <v>29088.158805214924</v>
      </c>
      <c r="AK148" s="618">
        <f t="shared" ref="AK148" si="2825">IFERROR(AK502,0)</f>
        <v>34</v>
      </c>
      <c r="AL148" s="618">
        <f t="shared" ref="AL148" si="2826">IFERROR((AL502/$BQ148)*100,0)</f>
        <v>87.74708538526373</v>
      </c>
      <c r="AM148" s="618">
        <f t="shared" ref="AM148" si="2827">IFERROR(AM502,0)</f>
        <v>0</v>
      </c>
      <c r="AN148" s="618">
        <f t="shared" ref="AN148" si="2828">IFERROR((AN502/$BQ148)*100,0)</f>
        <v>0</v>
      </c>
      <c r="AO148" s="618">
        <f t="shared" ref="AO148" si="2829">IFERROR(AO502,0)</f>
        <v>907</v>
      </c>
      <c r="AP148" s="618">
        <f t="shared" ref="AP148" si="2830">IFERROR((AP502/$BQ148)*100,0)</f>
        <v>3513.2583033099827</v>
      </c>
      <c r="AQ148" s="618">
        <f t="shared" ref="AQ148" si="2831">IFERROR(AQ502,0)</f>
        <v>0</v>
      </c>
      <c r="AR148" s="618">
        <f t="shared" ref="AR148" si="2832">IFERROR((AR502/$BQ148)*100,0)</f>
        <v>0</v>
      </c>
      <c r="AS148" s="618">
        <f t="shared" ref="AS148" si="2833">IFERROR(AS502,0)</f>
        <v>11595</v>
      </c>
      <c r="AT148" s="618">
        <f t="shared" ref="AT148" si="2834">IFERROR((AT502/$BQ148)*100,0)</f>
        <v>46016.59650877196</v>
      </c>
      <c r="AU148" s="618">
        <f t="shared" ref="AU148" si="2835">IFERROR(AU502,0)</f>
        <v>0</v>
      </c>
      <c r="AV148" s="618">
        <f t="shared" ref="AV148" si="2836">IFERROR((AV502/$BQ148)*100,0)</f>
        <v>0</v>
      </c>
      <c r="AW148" s="618">
        <f t="shared" ref="AW148" si="2837">IFERROR(AW502,0)</f>
        <v>778217</v>
      </c>
      <c r="AX148" s="618">
        <f t="shared" ref="AX148" si="2838">IFERROR((AX502/$BQ148)*100,0)</f>
        <v>1247895.174806528</v>
      </c>
      <c r="AY148" s="618">
        <f t="shared" ref="AY148" si="2839">IFERROR(AY502,0)</f>
        <v>66379</v>
      </c>
      <c r="AZ148" s="618">
        <f t="shared" ref="AZ148" si="2840">IFERROR((AZ502/$BQ148)*100,0)</f>
        <v>224835.03186024114</v>
      </c>
      <c r="BA148" s="618">
        <f t="shared" ref="BA148" si="2841">IFERROR(BA502,0)</f>
        <v>0</v>
      </c>
      <c r="BB148" s="618">
        <f t="shared" ref="BB148" si="2842">IFERROR((BB502/$BQ148)*100,0)</f>
        <v>0</v>
      </c>
      <c r="BC148" s="618">
        <f t="shared" ref="BC148" si="2843">IFERROR(BC502,0)</f>
        <v>34880</v>
      </c>
      <c r="BD148" s="618">
        <f t="shared" ref="BD148" si="2844">IFERROR((BD502/$BQ148)*100,0)</f>
        <v>70606.029744042404</v>
      </c>
      <c r="BE148" s="618">
        <f t="shared" ref="BE148" si="2845">IFERROR(BE502,0)</f>
        <v>0</v>
      </c>
      <c r="BF148" s="618">
        <f t="shared" ref="BF148" si="2846">IFERROR((BF502/$BQ148)*100,0)</f>
        <v>0</v>
      </c>
      <c r="BG148" s="618">
        <f t="shared" ref="BG148" si="2847">IFERROR(BG502,0)</f>
        <v>540</v>
      </c>
      <c r="BH148" s="618">
        <f t="shared" ref="BH148" si="2848">IFERROR((BH502/$BQ148)*100,0)</f>
        <v>1093.4636794163634</v>
      </c>
      <c r="BI148" s="618">
        <f t="shared" ref="BI148" si="2849">IFERROR(BI502,0)</f>
        <v>0</v>
      </c>
      <c r="BJ148" s="618">
        <f t="shared" ref="BJ148" si="2850">IFERROR((BJ502/$BQ148)*100,0)</f>
        <v>0</v>
      </c>
      <c r="BK148" s="618">
        <f t="shared" ref="BK148" si="2851">IFERROR(BK502,0)</f>
        <v>1782</v>
      </c>
      <c r="BL148" s="618">
        <f t="shared" ref="BL148" si="2852">IFERROR((BL502/$BQ148)*100,0)</f>
        <v>12736.826932460974</v>
      </c>
      <c r="BM148" s="618">
        <f t="shared" ref="BM148" si="2853">IFERROR(BM502,0)</f>
        <v>0</v>
      </c>
      <c r="BN148" s="618">
        <f t="shared" ref="BN148" si="2854">IFERROR((BN502/$BQ148)*100,0)</f>
        <v>0</v>
      </c>
      <c r="BO148" s="618">
        <f t="shared" ref="BO148" si="2855">IFERROR(BO502,0)</f>
        <v>0</v>
      </c>
      <c r="BP148" s="618">
        <f t="shared" ref="BP148" si="2856">IFERROR((BP502/$BQ148)*100,0)</f>
        <v>0</v>
      </c>
      <c r="BQ148" s="620">
        <f t="shared" si="791"/>
        <v>29.630613809956184</v>
      </c>
    </row>
    <row r="149" spans="1:69" x14ac:dyDescent="0.25">
      <c r="B149" s="594" t="s">
        <v>286</v>
      </c>
      <c r="C149" s="618">
        <f t="shared" si="21"/>
        <v>62330</v>
      </c>
      <c r="D149" s="618">
        <f t="shared" si="22"/>
        <v>250392.02027136224</v>
      </c>
      <c r="E149" s="618" t="s">
        <v>2112</v>
      </c>
      <c r="F149" s="618" t="s">
        <v>2112</v>
      </c>
      <c r="G149" s="618">
        <f t="shared" ref="G149" si="2857">IFERROR(G503,0)</f>
        <v>0</v>
      </c>
      <c r="H149" s="618">
        <f t="shared" ref="H149" si="2858">IFERROR((H503/$BQ149)*100,0)</f>
        <v>0</v>
      </c>
      <c r="I149" s="618">
        <f t="shared" ref="I149" si="2859">IFERROR(I503,0)</f>
        <v>0</v>
      </c>
      <c r="J149" s="618">
        <f t="shared" ref="J149" si="2860">IFERROR((J503/$BQ149)*100,0)</f>
        <v>0</v>
      </c>
      <c r="K149" s="618">
        <f t="shared" ref="K149" si="2861">IFERROR(K503,0)</f>
        <v>0</v>
      </c>
      <c r="L149" s="618">
        <f t="shared" ref="L149" si="2862">IFERROR((L503/$BQ149)*100,0)</f>
        <v>0</v>
      </c>
      <c r="M149" s="618">
        <f t="shared" ref="M149" si="2863">IFERROR(M503,0)</f>
        <v>11080</v>
      </c>
      <c r="N149" s="618">
        <f t="shared" ref="N149" si="2864">IFERROR((N503/$BQ149)*100,0)</f>
        <v>30497.273055092377</v>
      </c>
      <c r="O149" s="618">
        <f t="shared" ref="O149" si="2865">IFERROR(O503,0)</f>
        <v>0</v>
      </c>
      <c r="P149" s="618">
        <f t="shared" ref="P149" si="2866">IFERROR((P503/$BQ149)*100,0)</f>
        <v>0</v>
      </c>
      <c r="Q149" s="618">
        <f t="shared" ref="Q149" si="2867">IFERROR(Q503,0)</f>
        <v>9259</v>
      </c>
      <c r="R149" s="618">
        <f t="shared" ref="R149" si="2868">IFERROR((R503/$BQ149)*100,0)</f>
        <v>26946.142125614915</v>
      </c>
      <c r="S149" s="618">
        <f t="shared" ref="S149" si="2869">IFERROR(S503,0)</f>
        <v>0</v>
      </c>
      <c r="T149" s="618">
        <f t="shared" ref="T149" si="2870">IFERROR((T503/$BQ149)*100,0)</f>
        <v>0</v>
      </c>
      <c r="U149" s="618">
        <f t="shared" ref="U149" si="2871">IFERROR(U503,0)</f>
        <v>302895</v>
      </c>
      <c r="V149" s="618">
        <f t="shared" si="17"/>
        <v>200687.66102581666</v>
      </c>
      <c r="W149" s="618" t="s">
        <v>2112</v>
      </c>
      <c r="X149" s="618" t="s">
        <v>2112</v>
      </c>
      <c r="Y149" s="618">
        <f t="shared" ref="Y149" si="2872">IFERROR(Y503,0)</f>
        <v>0</v>
      </c>
      <c r="Z149" s="618">
        <f t="shared" ref="Z149" si="2873">IFERROR((Z503/$BQ149)*100,0)</f>
        <v>0</v>
      </c>
      <c r="AA149" s="618">
        <f t="shared" ref="AA149" si="2874">IFERROR(AA503,0)</f>
        <v>0</v>
      </c>
      <c r="AB149" s="618">
        <f t="shared" ref="AB149" si="2875">IFERROR((AB503/$BQ149)*100,0)</f>
        <v>0</v>
      </c>
      <c r="AC149" s="618">
        <f t="shared" ref="AC149" si="2876">IFERROR(AC503,0)</f>
        <v>0</v>
      </c>
      <c r="AD149" s="618">
        <f t="shared" ref="AD149" si="2877">IFERROR((AD503/$BQ149)*100,0)</f>
        <v>0</v>
      </c>
      <c r="AE149" s="618">
        <f t="shared" ref="AE149" si="2878">IFERROR(AE503,0)</f>
        <v>0</v>
      </c>
      <c r="AF149" s="618">
        <f t="shared" ref="AF149" si="2879">IFERROR((AF503/$BQ149)*100,0)</f>
        <v>0</v>
      </c>
      <c r="AG149" s="618">
        <f t="shared" ref="AG149" si="2880">IFERROR(AG503,0)</f>
        <v>0</v>
      </c>
      <c r="AH149" s="618">
        <f t="shared" ref="AH149" si="2881">IFERROR((AH503/$BQ149)*100,0)</f>
        <v>0</v>
      </c>
      <c r="AI149" s="618">
        <f t="shared" ref="AI149" si="2882">IFERROR(AI503,0)</f>
        <v>4760</v>
      </c>
      <c r="AJ149" s="618">
        <f t="shared" ref="AJ149" si="2883">IFERROR((AJ503/$BQ149)*100,0)</f>
        <v>28325.862624062938</v>
      </c>
      <c r="AK149" s="618">
        <f t="shared" ref="AK149" si="2884">IFERROR(AK503,0)</f>
        <v>33</v>
      </c>
      <c r="AL149" s="618">
        <f t="shared" ref="AL149" si="2885">IFERROR((AL503/$BQ149)*100,0)</f>
        <v>60.237277479019923</v>
      </c>
      <c r="AM149" s="618">
        <f t="shared" ref="AM149" si="2886">IFERROR(AM503,0)</f>
        <v>0</v>
      </c>
      <c r="AN149" s="618">
        <f t="shared" ref="AN149" si="2887">IFERROR((AN503/$BQ149)*100,0)</f>
        <v>0</v>
      </c>
      <c r="AO149" s="618">
        <f t="shared" ref="AO149" si="2888">IFERROR(AO503,0)</f>
        <v>990</v>
      </c>
      <c r="AP149" s="618">
        <f t="shared" ref="AP149" si="2889">IFERROR((AP503/$BQ149)*100,0)</f>
        <v>3419.1826073805591</v>
      </c>
      <c r="AQ149" s="618">
        <f t="shared" ref="AQ149" si="2890">IFERROR(AQ503,0)</f>
        <v>0</v>
      </c>
      <c r="AR149" s="618">
        <f t="shared" ref="AR149" si="2891">IFERROR((AR503/$BQ149)*100,0)</f>
        <v>0</v>
      </c>
      <c r="AS149" s="618">
        <f t="shared" ref="AS149" si="2892">IFERROR(AS503,0)</f>
        <v>13819</v>
      </c>
      <c r="AT149" s="618">
        <f t="shared" ref="AT149" si="2893">IFERROR((AT503/$BQ149)*100,0)</f>
        <v>47317.815680662505</v>
      </c>
      <c r="AU149" s="618">
        <f t="shared" ref="AU149" si="2894">IFERROR(AU503,0)</f>
        <v>0</v>
      </c>
      <c r="AV149" s="618">
        <f t="shared" ref="AV149" si="2895">IFERROR((AV503/$BQ149)*100,0)</f>
        <v>0</v>
      </c>
      <c r="AW149" s="618">
        <f t="shared" ref="AW149" si="2896">IFERROR(AW503,0)</f>
        <v>966341</v>
      </c>
      <c r="AX149" s="618">
        <f t="shared" ref="AX149" si="2897">IFERROR((AX503/$BQ149)*100,0)</f>
        <v>1349627.6756845801</v>
      </c>
      <c r="AY149" s="618">
        <f t="shared" ref="AY149" si="2898">IFERROR(AY503,0)</f>
        <v>72538</v>
      </c>
      <c r="AZ149" s="618">
        <f t="shared" ref="AZ149" si="2899">IFERROR((AZ503/$BQ149)*100,0)</f>
        <v>213796.43998196529</v>
      </c>
      <c r="BA149" s="618">
        <f t="shared" ref="BA149" si="2900">IFERROR(BA503,0)</f>
        <v>0</v>
      </c>
      <c r="BB149" s="618">
        <f t="shared" ref="BB149" si="2901">IFERROR((BB503/$BQ149)*100,0)</f>
        <v>0</v>
      </c>
      <c r="BC149" s="618">
        <f t="shared" ref="BC149" si="2902">IFERROR(BC503,0)</f>
        <v>35945</v>
      </c>
      <c r="BD149" s="618">
        <f t="shared" ref="BD149" si="2903">IFERROR((BD503/$BQ149)*100,0)</f>
        <v>64537.071714308055</v>
      </c>
      <c r="BE149" s="618">
        <f t="shared" ref="BE149" si="2904">IFERROR(BE503,0)</f>
        <v>0</v>
      </c>
      <c r="BF149" s="618">
        <f t="shared" ref="BF149" si="2905">IFERROR((BF503/$BQ149)*100,0)</f>
        <v>0</v>
      </c>
      <c r="BG149" s="618">
        <f t="shared" ref="BG149" si="2906">IFERROR(BG503,0)</f>
        <v>540</v>
      </c>
      <c r="BH149" s="618">
        <f t="shared" ref="BH149" si="2907">IFERROR((BH503/$BQ149)*100,0)</f>
        <v>929.375138247736</v>
      </c>
      <c r="BI149" s="618">
        <f t="shared" ref="BI149" si="2908">IFERROR(BI503,0)</f>
        <v>0</v>
      </c>
      <c r="BJ149" s="618">
        <f t="shared" ref="BJ149" si="2909">IFERROR((BJ503/$BQ149)*100,0)</f>
        <v>0</v>
      </c>
      <c r="BK149" s="618">
        <f t="shared" ref="BK149" si="2910">IFERROR(BK503,0)</f>
        <v>1640</v>
      </c>
      <c r="BL149" s="618">
        <f t="shared" ref="BL149" si="2911">IFERROR((BL503/$BQ149)*100,0)</f>
        <v>10102.651965767056</v>
      </c>
      <c r="BM149" s="618">
        <f t="shared" ref="BM149" si="2912">IFERROR(BM503,0)</f>
        <v>0</v>
      </c>
      <c r="BN149" s="618">
        <f t="shared" ref="BN149" si="2913">IFERROR((BN503/$BQ149)*100,0)</f>
        <v>0</v>
      </c>
      <c r="BO149" s="618">
        <f t="shared" ref="BO149" si="2914">IFERROR(BO503,0)</f>
        <v>0</v>
      </c>
      <c r="BP149" s="618">
        <f t="shared" ref="BP149" si="2915">IFERROR((BP503/$BQ149)*100,0)</f>
        <v>0</v>
      </c>
      <c r="BQ149" s="620">
        <f t="shared" si="791"/>
        <v>34.862133348098446</v>
      </c>
    </row>
    <row r="150" spans="1:69" x14ac:dyDescent="0.25">
      <c r="B150" s="594" t="s">
        <v>287</v>
      </c>
      <c r="C150" s="618">
        <f t="shared" si="21"/>
        <v>69320</v>
      </c>
      <c r="D150" s="618">
        <f t="shared" si="22"/>
        <v>265547.38352096837</v>
      </c>
      <c r="E150" s="618" t="s">
        <v>2112</v>
      </c>
      <c r="F150" s="618" t="s">
        <v>2112</v>
      </c>
      <c r="G150" s="618">
        <f t="shared" ref="G150" si="2916">IFERROR(G504,0)</f>
        <v>0</v>
      </c>
      <c r="H150" s="618">
        <f t="shared" ref="H150" si="2917">IFERROR((H504/$BQ150)*100,0)</f>
        <v>0</v>
      </c>
      <c r="I150" s="618">
        <f t="shared" ref="I150" si="2918">IFERROR(I504,0)</f>
        <v>0</v>
      </c>
      <c r="J150" s="618">
        <f t="shared" ref="J150" si="2919">IFERROR((J504/$BQ150)*100,0)</f>
        <v>0</v>
      </c>
      <c r="K150" s="618">
        <f t="shared" ref="K150" si="2920">IFERROR(K504,0)</f>
        <v>0</v>
      </c>
      <c r="L150" s="618">
        <f t="shared" ref="L150" si="2921">IFERROR((L504/$BQ150)*100,0)</f>
        <v>0</v>
      </c>
      <c r="M150" s="618">
        <f t="shared" ref="M150" si="2922">IFERROR(M504,0)</f>
        <v>12908</v>
      </c>
      <c r="N150" s="618">
        <f t="shared" ref="N150" si="2923">IFERROR((N504/$BQ150)*100,0)</f>
        <v>34243.063725240958</v>
      </c>
      <c r="O150" s="618">
        <f t="shared" ref="O150" si="2924">IFERROR(O504,0)</f>
        <v>0</v>
      </c>
      <c r="P150" s="618">
        <f t="shared" ref="P150" si="2925">IFERROR((P504/$BQ150)*100,0)</f>
        <v>0</v>
      </c>
      <c r="Q150" s="618">
        <f t="shared" ref="Q150" si="2926">IFERROR(Q504,0)</f>
        <v>5697</v>
      </c>
      <c r="R150" s="618">
        <f t="shared" ref="R150" si="2927">IFERROR((R504/$BQ150)*100,0)</f>
        <v>15112.219502533799</v>
      </c>
      <c r="S150" s="618">
        <f t="shared" ref="S150" si="2928">IFERROR(S504,0)</f>
        <v>0</v>
      </c>
      <c r="T150" s="618">
        <f t="shared" ref="T150" si="2929">IFERROR((T504/$BQ150)*100,0)</f>
        <v>0</v>
      </c>
      <c r="U150" s="618">
        <f t="shared" ref="U150" si="2930">IFERROR(U504,0)</f>
        <v>304751</v>
      </c>
      <c r="V150" s="618">
        <f t="shared" si="17"/>
        <v>186843.88316092177</v>
      </c>
      <c r="W150" s="618" t="s">
        <v>2112</v>
      </c>
      <c r="X150" s="618" t="s">
        <v>2112</v>
      </c>
      <c r="Y150" s="618">
        <f t="shared" ref="Y150" si="2931">IFERROR(Y504,0)</f>
        <v>0</v>
      </c>
      <c r="Z150" s="618">
        <f t="shared" ref="Z150" si="2932">IFERROR((Z504/$BQ150)*100,0)</f>
        <v>0</v>
      </c>
      <c r="AA150" s="618">
        <f t="shared" ref="AA150" si="2933">IFERROR(AA504,0)</f>
        <v>0</v>
      </c>
      <c r="AB150" s="618">
        <f t="shared" ref="AB150" si="2934">IFERROR((AB504/$BQ150)*100,0)</f>
        <v>0</v>
      </c>
      <c r="AC150" s="618">
        <f t="shared" ref="AC150" si="2935">IFERROR(AC504,0)</f>
        <v>0</v>
      </c>
      <c r="AD150" s="618">
        <f t="shared" ref="AD150" si="2936">IFERROR((AD504/$BQ150)*100,0)</f>
        <v>0</v>
      </c>
      <c r="AE150" s="618">
        <f t="shared" ref="AE150" si="2937">IFERROR(AE504,0)</f>
        <v>0</v>
      </c>
      <c r="AF150" s="618">
        <f t="shared" ref="AF150" si="2938">IFERROR((AF504/$BQ150)*100,0)</f>
        <v>0</v>
      </c>
      <c r="AG150" s="618">
        <f t="shared" ref="AG150" si="2939">IFERROR(AG504,0)</f>
        <v>0</v>
      </c>
      <c r="AH150" s="618">
        <f t="shared" ref="AH150" si="2940">IFERROR((AH504/$BQ150)*100,0)</f>
        <v>0</v>
      </c>
      <c r="AI150" s="618">
        <f t="shared" ref="AI150" si="2941">IFERROR(AI504,0)</f>
        <v>5353</v>
      </c>
      <c r="AJ150" s="618">
        <f t="shared" ref="AJ150" si="2942">IFERROR((AJ504/$BQ150)*100,0)</f>
        <v>30273.987265731641</v>
      </c>
      <c r="AK150" s="618">
        <f t="shared" ref="AK150" si="2943">IFERROR(AK504,0)</f>
        <v>6</v>
      </c>
      <c r="AL150" s="618">
        <f t="shared" ref="AL150" si="2944">IFERROR((AL504/$BQ150)*100,0)</f>
        <v>10.431212771377947</v>
      </c>
      <c r="AM150" s="618">
        <f t="shared" ref="AM150" si="2945">IFERROR(AM504,0)</f>
        <v>0</v>
      </c>
      <c r="AN150" s="618">
        <f t="shared" ref="AN150" si="2946">IFERROR((AN504/$BQ150)*100,0)</f>
        <v>0</v>
      </c>
      <c r="AO150" s="618">
        <f t="shared" ref="AO150" si="2947">IFERROR(AO504,0)</f>
        <v>965</v>
      </c>
      <c r="AP150" s="618">
        <f t="shared" ref="AP150" si="2948">IFERROR((AP504/$BQ150)*100,0)</f>
        <v>4167.2695021654899</v>
      </c>
      <c r="AQ150" s="618">
        <f t="shared" ref="AQ150" si="2949">IFERROR(AQ504,0)</f>
        <v>0</v>
      </c>
      <c r="AR150" s="618">
        <f t="shared" ref="AR150" si="2950">IFERROR((AR504/$BQ150)*100,0)</f>
        <v>0</v>
      </c>
      <c r="AS150" s="618">
        <f t="shared" ref="AS150" si="2951">IFERROR(AS504,0)</f>
        <v>6859</v>
      </c>
      <c r="AT150" s="618">
        <f t="shared" ref="AT150" si="2952">IFERROR((AT504/$BQ150)*100,0)</f>
        <v>28258.155397662857</v>
      </c>
      <c r="AU150" s="618">
        <f t="shared" ref="AU150" si="2953">IFERROR(AU504,0)</f>
        <v>0</v>
      </c>
      <c r="AV150" s="618">
        <f t="shared" ref="AV150" si="2954">IFERROR((AV504/$BQ150)*100,0)</f>
        <v>0</v>
      </c>
      <c r="AW150" s="618">
        <f t="shared" ref="AW150" si="2955">IFERROR(AW504,0)</f>
        <v>926297</v>
      </c>
      <c r="AX150" s="618">
        <f t="shared" ref="AX150" si="2956">IFERROR((AX504/$BQ150)*100,0)</f>
        <v>1345941.9916940893</v>
      </c>
      <c r="AY150" s="618">
        <f t="shared" ref="AY150" si="2957">IFERROR(AY504,0)</f>
        <v>93074</v>
      </c>
      <c r="AZ150" s="618">
        <f t="shared" ref="AZ150" si="2958">IFERROR((AZ504/$BQ150)*100,0)</f>
        <v>232975.92164234075</v>
      </c>
      <c r="BA150" s="618">
        <f t="shared" ref="BA150" si="2959">IFERROR(BA504,0)</f>
        <v>400</v>
      </c>
      <c r="BB150" s="618">
        <f t="shared" ref="BB150" si="2960">IFERROR((BB504/$BQ150)*100,0)</f>
        <v>3129.3638314133841</v>
      </c>
      <c r="BC150" s="618">
        <f t="shared" ref="BC150" si="2961">IFERROR(BC504,0)</f>
        <v>36697</v>
      </c>
      <c r="BD150" s="618">
        <f t="shared" ref="BD150" si="2962">IFERROR((BD504/$BQ150)*100,0)</f>
        <v>65737.502885223817</v>
      </c>
      <c r="BE150" s="618">
        <f t="shared" ref="BE150" si="2963">IFERROR(BE504,0)</f>
        <v>0</v>
      </c>
      <c r="BF150" s="618">
        <f t="shared" ref="BF150" si="2964">IFERROR((BF504/$BQ150)*100,0)</f>
        <v>0</v>
      </c>
      <c r="BG150" s="618">
        <f t="shared" ref="BG150" si="2965">IFERROR(BG504,0)</f>
        <v>660</v>
      </c>
      <c r="BH150" s="618">
        <f t="shared" ref="BH150" si="2966">IFERROR((BH504/$BQ150)*100,0)</f>
        <v>1314.3328091936212</v>
      </c>
      <c r="BI150" s="618">
        <f t="shared" ref="BI150" si="2967">IFERROR(BI504,0)</f>
        <v>0</v>
      </c>
      <c r="BJ150" s="618">
        <f t="shared" ref="BJ150" si="2968">IFERROR((BJ504/$BQ150)*100,0)</f>
        <v>0</v>
      </c>
      <c r="BK150" s="618">
        <f t="shared" ref="BK150" si="2969">IFERROR(BK504,0)</f>
        <v>1430</v>
      </c>
      <c r="BL150" s="618">
        <f t="shared" ref="BL150" si="2970">IFERROR((BL504/$BQ150)*100,0)</f>
        <v>8642.25978108663</v>
      </c>
      <c r="BM150" s="618">
        <f t="shared" ref="BM150" si="2971">IFERROR(BM504,0)</f>
        <v>0</v>
      </c>
      <c r="BN150" s="618">
        <f t="shared" ref="BN150" si="2972">IFERROR((BN504/$BQ150)*100,0)</f>
        <v>0</v>
      </c>
      <c r="BO150" s="618">
        <f t="shared" ref="BO150" si="2973">IFERROR(BO504,0)</f>
        <v>0</v>
      </c>
      <c r="BP150" s="618">
        <f t="shared" ref="BP150" si="2974">IFERROR((BP504/$BQ150)*100,0)</f>
        <v>0</v>
      </c>
      <c r="BQ150" s="620">
        <f t="shared" si="791"/>
        <v>38.346452015393091</v>
      </c>
    </row>
    <row r="151" spans="1:69" x14ac:dyDescent="0.25">
      <c r="B151" s="594" t="s">
        <v>288</v>
      </c>
      <c r="C151" s="618">
        <f t="shared" si="21"/>
        <v>78447</v>
      </c>
      <c r="D151" s="618">
        <f t="shared" si="22"/>
        <v>251603.26030879479</v>
      </c>
      <c r="E151" s="618" t="s">
        <v>2112</v>
      </c>
      <c r="F151" s="618" t="s">
        <v>2112</v>
      </c>
      <c r="G151" s="618">
        <f t="shared" ref="G151" si="2975">IFERROR(G505,0)</f>
        <v>0</v>
      </c>
      <c r="H151" s="618">
        <f t="shared" ref="H151" si="2976">IFERROR((H505/$BQ151)*100,0)</f>
        <v>0</v>
      </c>
      <c r="I151" s="618">
        <f t="shared" ref="I151" si="2977">IFERROR(I505,0)</f>
        <v>0</v>
      </c>
      <c r="J151" s="618">
        <f t="shared" ref="J151" si="2978">IFERROR((J505/$BQ151)*100,0)</f>
        <v>0</v>
      </c>
      <c r="K151" s="618">
        <f t="shared" ref="K151" si="2979">IFERROR(K505,0)</f>
        <v>0</v>
      </c>
      <c r="L151" s="618">
        <f t="shared" ref="L151" si="2980">IFERROR((L505/$BQ151)*100,0)</f>
        <v>0</v>
      </c>
      <c r="M151" s="618">
        <f t="shared" ref="M151" si="2981">IFERROR(M505,0)</f>
        <v>8201</v>
      </c>
      <c r="N151" s="618">
        <f t="shared" ref="N151" si="2982">IFERROR((N505/$BQ151)*100,0)</f>
        <v>20621.057342181473</v>
      </c>
      <c r="O151" s="618">
        <f t="shared" ref="O151" si="2983">IFERROR(O505,0)</f>
        <v>0</v>
      </c>
      <c r="P151" s="618">
        <f t="shared" ref="P151" si="2984">IFERROR((P505/$BQ151)*100,0)</f>
        <v>0</v>
      </c>
      <c r="Q151" s="618">
        <f t="shared" ref="Q151" si="2985">IFERROR(Q505,0)</f>
        <v>5567</v>
      </c>
      <c r="R151" s="618">
        <f t="shared" ref="R151" si="2986">IFERROR((R505/$BQ151)*100,0)</f>
        <v>15515.530240939483</v>
      </c>
      <c r="S151" s="618">
        <f t="shared" ref="S151" si="2987">IFERROR(S505,0)</f>
        <v>0</v>
      </c>
      <c r="T151" s="618">
        <f t="shared" ref="T151" si="2988">IFERROR((T505/$BQ151)*100,0)</f>
        <v>0</v>
      </c>
      <c r="U151" s="618">
        <f t="shared" ref="U151" si="2989">IFERROR(U505,0)</f>
        <v>288550</v>
      </c>
      <c r="V151" s="618">
        <f t="shared" si="17"/>
        <v>184763.87799019716</v>
      </c>
      <c r="W151" s="618" t="s">
        <v>2112</v>
      </c>
      <c r="X151" s="618" t="s">
        <v>2112</v>
      </c>
      <c r="Y151" s="618">
        <f t="shared" ref="Y151" si="2990">IFERROR(Y505,0)</f>
        <v>0</v>
      </c>
      <c r="Z151" s="618">
        <f t="shared" ref="Z151" si="2991">IFERROR((Z505/$BQ151)*100,0)</f>
        <v>0</v>
      </c>
      <c r="AA151" s="618">
        <f t="shared" ref="AA151" si="2992">IFERROR(AA505,0)</f>
        <v>0</v>
      </c>
      <c r="AB151" s="618">
        <f t="shared" ref="AB151" si="2993">IFERROR((AB505/$BQ151)*100,0)</f>
        <v>0</v>
      </c>
      <c r="AC151" s="618">
        <f t="shared" ref="AC151" si="2994">IFERROR(AC505,0)</f>
        <v>0</v>
      </c>
      <c r="AD151" s="618">
        <f t="shared" ref="AD151" si="2995">IFERROR((AD505/$BQ151)*100,0)</f>
        <v>0</v>
      </c>
      <c r="AE151" s="618">
        <f t="shared" ref="AE151" si="2996">IFERROR(AE505,0)</f>
        <v>0</v>
      </c>
      <c r="AF151" s="618">
        <f t="shared" ref="AF151" si="2997">IFERROR((AF505/$BQ151)*100,0)</f>
        <v>0</v>
      </c>
      <c r="AG151" s="618">
        <f t="shared" ref="AG151" si="2998">IFERROR(AG505,0)</f>
        <v>0</v>
      </c>
      <c r="AH151" s="618">
        <f t="shared" ref="AH151" si="2999">IFERROR((AH505/$BQ151)*100,0)</f>
        <v>0</v>
      </c>
      <c r="AI151" s="618">
        <f t="shared" ref="AI151" si="3000">IFERROR(AI505,0)</f>
        <v>3886</v>
      </c>
      <c r="AJ151" s="618">
        <f t="shared" ref="AJ151" si="3001">IFERROR((AJ505/$BQ151)*100,0)</f>
        <v>21844.59330604463</v>
      </c>
      <c r="AK151" s="618">
        <f t="shared" ref="AK151" si="3002">IFERROR(AK505,0)</f>
        <v>4</v>
      </c>
      <c r="AL151" s="618">
        <f t="shared" ref="AL151" si="3003">IFERROR((AL505/$BQ151)*100,0)</f>
        <v>4.9737234303380298</v>
      </c>
      <c r="AM151" s="618">
        <f t="shared" ref="AM151" si="3004">IFERROR(AM505,0)</f>
        <v>0</v>
      </c>
      <c r="AN151" s="618">
        <f t="shared" ref="AN151" si="3005">IFERROR((AN505/$BQ151)*100,0)</f>
        <v>0</v>
      </c>
      <c r="AO151" s="618">
        <f t="shared" ref="AO151" si="3006">IFERROR(AO505,0)</f>
        <v>448</v>
      </c>
      <c r="AP151" s="618">
        <f t="shared" ref="AP151" si="3007">IFERROR((AP505/$BQ151)*100,0)</f>
        <v>1852.7119778009162</v>
      </c>
      <c r="AQ151" s="618">
        <f t="shared" ref="AQ151" si="3008">IFERROR(AQ505,0)</f>
        <v>0</v>
      </c>
      <c r="AR151" s="618">
        <f t="shared" ref="AR151" si="3009">IFERROR((AR505/$BQ151)*100,0)</f>
        <v>0</v>
      </c>
      <c r="AS151" s="618">
        <f t="shared" ref="AS151" si="3010">IFERROR(AS505,0)</f>
        <v>8343</v>
      </c>
      <c r="AT151" s="618">
        <f t="shared" ref="AT151" si="3011">IFERROR((AT505/$BQ151)*100,0)</f>
        <v>35940.125507622608</v>
      </c>
      <c r="AU151" s="618">
        <f t="shared" ref="AU151" si="3012">IFERROR(AU505,0)</f>
        <v>0</v>
      </c>
      <c r="AV151" s="618">
        <f t="shared" ref="AV151" si="3013">IFERROR((AV505/$BQ151)*100,0)</f>
        <v>0</v>
      </c>
      <c r="AW151" s="618">
        <f t="shared" ref="AW151" si="3014">IFERROR(AW505,0)</f>
        <v>940975</v>
      </c>
      <c r="AX151" s="618">
        <f t="shared" ref="AX151" si="3015">IFERROR((AX505/$BQ151)*100,0)</f>
        <v>1664844.4963901881</v>
      </c>
      <c r="AY151" s="618">
        <f t="shared" ref="AY151" si="3016">IFERROR(AY505,0)</f>
        <v>95653</v>
      </c>
      <c r="AZ151" s="618">
        <f t="shared" ref="AZ151" si="3017">IFERROR((AZ505/$BQ151)*100,0)</f>
        <v>234098.24069572004</v>
      </c>
      <c r="BA151" s="618">
        <f t="shared" ref="BA151" si="3018">IFERROR(BA505,0)</f>
        <v>384</v>
      </c>
      <c r="BB151" s="618">
        <f t="shared" ref="BB151" si="3019">IFERROR((BB505/$BQ151)*100,0)</f>
        <v>1730.8557537576344</v>
      </c>
      <c r="BC151" s="618">
        <f t="shared" ref="BC151" si="3020">IFERROR(BC505,0)</f>
        <v>27610</v>
      </c>
      <c r="BD151" s="618">
        <f t="shared" ref="BD151" si="3021">IFERROR((BD505/$BQ151)*100,0)</f>
        <v>54748.260659445863</v>
      </c>
      <c r="BE151" s="618">
        <f t="shared" ref="BE151" si="3022">IFERROR(BE505,0)</f>
        <v>0</v>
      </c>
      <c r="BF151" s="618">
        <f t="shared" ref="BF151" si="3023">IFERROR((BF505/$BQ151)*100,0)</f>
        <v>0</v>
      </c>
      <c r="BG151" s="618">
        <f t="shared" ref="BG151" si="3024">IFERROR(BG505,0)</f>
        <v>60</v>
      </c>
      <c r="BH151" s="618">
        <f t="shared" ref="BH151" si="3025">IFERROR((BH505/$BQ151)*100,0)</f>
        <v>114.39563889777469</v>
      </c>
      <c r="BI151" s="618">
        <f t="shared" ref="BI151" si="3026">IFERROR(BI505,0)</f>
        <v>0</v>
      </c>
      <c r="BJ151" s="618">
        <f t="shared" ref="BJ151" si="3027">IFERROR((BJ505/$BQ151)*100,0)</f>
        <v>0</v>
      </c>
      <c r="BK151" s="618">
        <f t="shared" ref="BK151" si="3028">IFERROR(BK505,0)</f>
        <v>1231</v>
      </c>
      <c r="BL151" s="618">
        <f t="shared" ref="BL151" si="3029">IFERROR((BL505/$BQ151)*100,0)</f>
        <v>8380.723980119581</v>
      </c>
      <c r="BM151" s="618">
        <f t="shared" ref="BM151" si="3030">IFERROR(BM505,0)</f>
        <v>0</v>
      </c>
      <c r="BN151" s="618">
        <f t="shared" ref="BN151" si="3031">IFERROR((BN505/$BQ151)*100,0)</f>
        <v>0</v>
      </c>
      <c r="BO151" s="618">
        <f t="shared" ref="BO151" si="3032">IFERROR(BO505,0)</f>
        <v>0</v>
      </c>
      <c r="BP151" s="618">
        <f t="shared" ref="BP151" si="3033">IFERROR((BP505/$BQ151)*100,0)</f>
        <v>0</v>
      </c>
      <c r="BQ151" s="620">
        <f t="shared" si="791"/>
        <v>40.211323126667573</v>
      </c>
    </row>
    <row r="152" spans="1:69" x14ac:dyDescent="0.25">
      <c r="B152" s="594" t="s">
        <v>289</v>
      </c>
      <c r="C152" s="618">
        <f t="shared" si="21"/>
        <v>76921</v>
      </c>
      <c r="D152" s="618">
        <f t="shared" si="22"/>
        <v>259155.21273529931</v>
      </c>
      <c r="E152" s="618" t="s">
        <v>2112</v>
      </c>
      <c r="F152" s="618" t="s">
        <v>2112</v>
      </c>
      <c r="G152" s="618">
        <f t="shared" ref="G152" si="3034">IFERROR(G506,0)</f>
        <v>0</v>
      </c>
      <c r="H152" s="618">
        <f t="shared" ref="H152" si="3035">IFERROR((H506/$BQ152)*100,0)</f>
        <v>0</v>
      </c>
      <c r="I152" s="618">
        <f t="shared" ref="I152" si="3036">IFERROR(I506,0)</f>
        <v>0</v>
      </c>
      <c r="J152" s="618">
        <f t="shared" ref="J152" si="3037">IFERROR((J506/$BQ152)*100,0)</f>
        <v>0</v>
      </c>
      <c r="K152" s="618">
        <f t="shared" ref="K152" si="3038">IFERROR(K506,0)</f>
        <v>0</v>
      </c>
      <c r="L152" s="618">
        <f t="shared" ref="L152" si="3039">IFERROR((L506/$BQ152)*100,0)</f>
        <v>0</v>
      </c>
      <c r="M152" s="618">
        <f t="shared" ref="M152" si="3040">IFERROR(M506,0)</f>
        <v>7114</v>
      </c>
      <c r="N152" s="618">
        <f t="shared" ref="N152" si="3041">IFERROR((N506/$BQ152)*100,0)</f>
        <v>19814.631147757147</v>
      </c>
      <c r="O152" s="618">
        <f t="shared" ref="O152" si="3042">IFERROR(O506,0)</f>
        <v>0</v>
      </c>
      <c r="P152" s="618">
        <f t="shared" ref="P152" si="3043">IFERROR((P506/$BQ152)*100,0)</f>
        <v>0</v>
      </c>
      <c r="Q152" s="618">
        <f t="shared" ref="Q152" si="3044">IFERROR(Q506,0)</f>
        <v>4433</v>
      </c>
      <c r="R152" s="618">
        <f t="shared" ref="R152" si="3045">IFERROR((R506/$BQ152)*100,0)</f>
        <v>14188.284035662324</v>
      </c>
      <c r="S152" s="618">
        <f t="shared" ref="S152" si="3046">IFERROR(S506,0)</f>
        <v>0</v>
      </c>
      <c r="T152" s="618">
        <f t="shared" ref="T152" si="3047">IFERROR((T506/$BQ152)*100,0)</f>
        <v>0</v>
      </c>
      <c r="U152" s="618">
        <f t="shared" ref="U152" si="3048">IFERROR(U506,0)</f>
        <v>302066</v>
      </c>
      <c r="V152" s="618">
        <f t="shared" si="17"/>
        <v>188897.88339612889</v>
      </c>
      <c r="W152" s="618" t="s">
        <v>2112</v>
      </c>
      <c r="X152" s="618" t="s">
        <v>2112</v>
      </c>
      <c r="Y152" s="618">
        <f t="shared" ref="Y152" si="3049">IFERROR(Y506,0)</f>
        <v>0</v>
      </c>
      <c r="Z152" s="618">
        <f t="shared" ref="Z152" si="3050">IFERROR((Z506/$BQ152)*100,0)</f>
        <v>0</v>
      </c>
      <c r="AA152" s="618">
        <f t="shared" ref="AA152" si="3051">IFERROR(AA506,0)</f>
        <v>0</v>
      </c>
      <c r="AB152" s="618">
        <f t="shared" ref="AB152" si="3052">IFERROR((AB506/$BQ152)*100,0)</f>
        <v>0</v>
      </c>
      <c r="AC152" s="618">
        <f t="shared" ref="AC152" si="3053">IFERROR(AC506,0)</f>
        <v>0</v>
      </c>
      <c r="AD152" s="618">
        <f t="shared" ref="AD152" si="3054">IFERROR((AD506/$BQ152)*100,0)</f>
        <v>0</v>
      </c>
      <c r="AE152" s="618">
        <f t="shared" ref="AE152" si="3055">IFERROR(AE506,0)</f>
        <v>0</v>
      </c>
      <c r="AF152" s="618">
        <f t="shared" ref="AF152" si="3056">IFERROR((AF506/$BQ152)*100,0)</f>
        <v>0</v>
      </c>
      <c r="AG152" s="618">
        <f t="shared" ref="AG152" si="3057">IFERROR(AG506,0)</f>
        <v>0</v>
      </c>
      <c r="AH152" s="618">
        <f t="shared" ref="AH152" si="3058">IFERROR((AH506/$BQ152)*100,0)</f>
        <v>0</v>
      </c>
      <c r="AI152" s="618">
        <f t="shared" ref="AI152" si="3059">IFERROR(AI506,0)</f>
        <v>1806</v>
      </c>
      <c r="AJ152" s="618">
        <f t="shared" ref="AJ152" si="3060">IFERROR((AJ506/$BQ152)*100,0)</f>
        <v>12594.47239639997</v>
      </c>
      <c r="AK152" s="618">
        <f t="shared" ref="AK152" si="3061">IFERROR(AK506,0)</f>
        <v>0</v>
      </c>
      <c r="AL152" s="618">
        <f t="shared" ref="AL152" si="3062">IFERROR((AL506/$BQ152)*100,0)</f>
        <v>0</v>
      </c>
      <c r="AM152" s="618">
        <f t="shared" ref="AM152" si="3063">IFERROR(AM506,0)</f>
        <v>0</v>
      </c>
      <c r="AN152" s="618">
        <f t="shared" ref="AN152" si="3064">IFERROR((AN506/$BQ152)*100,0)</f>
        <v>0</v>
      </c>
      <c r="AO152" s="618">
        <f t="shared" ref="AO152" si="3065">IFERROR(AO506,0)</f>
        <v>1169</v>
      </c>
      <c r="AP152" s="618">
        <f t="shared" ref="AP152" si="3066">IFERROR((AP506/$BQ152)*100,0)</f>
        <v>5638.3487057639659</v>
      </c>
      <c r="AQ152" s="618">
        <f t="shared" ref="AQ152" si="3067">IFERROR(AQ506,0)</f>
        <v>0</v>
      </c>
      <c r="AR152" s="618">
        <f t="shared" ref="AR152" si="3068">IFERROR((AR506/$BQ152)*100,0)</f>
        <v>0</v>
      </c>
      <c r="AS152" s="618">
        <f t="shared" ref="AS152" si="3069">IFERROR(AS506,0)</f>
        <v>7075</v>
      </c>
      <c r="AT152" s="618">
        <f t="shared" ref="AT152" si="3070">IFERROR((AT506/$BQ152)*100,0)</f>
        <v>34389.366499565913</v>
      </c>
      <c r="AU152" s="618">
        <f t="shared" ref="AU152" si="3071">IFERROR(AU506,0)</f>
        <v>0</v>
      </c>
      <c r="AV152" s="618">
        <f t="shared" ref="AV152" si="3072">IFERROR((AV506/$BQ152)*100,0)</f>
        <v>0</v>
      </c>
      <c r="AW152" s="618">
        <f t="shared" ref="AW152" si="3073">IFERROR(AW506,0)</f>
        <v>846884</v>
      </c>
      <c r="AX152" s="618">
        <f t="shared" ref="AX152" si="3074">IFERROR((AX506/$BQ152)*100,0)</f>
        <v>1599159.5494013261</v>
      </c>
      <c r="AY152" s="618">
        <f t="shared" ref="AY152" si="3075">IFERROR(AY506,0)</f>
        <v>86071</v>
      </c>
      <c r="AZ152" s="618">
        <f t="shared" ref="AZ152" si="3076">IFERROR((AZ506/$BQ152)*100,0)</f>
        <v>221342.99172129345</v>
      </c>
      <c r="BA152" s="618">
        <f t="shared" ref="BA152" si="3077">IFERROR(BA506,0)</f>
        <v>77</v>
      </c>
      <c r="BB152" s="618">
        <f t="shared" ref="BB152" si="3078">IFERROR((BB506/$BQ152)*100,0)</f>
        <v>338.44494146986767</v>
      </c>
      <c r="BC152" s="618">
        <f t="shared" ref="BC152" si="3079">IFERROR(BC506,0)</f>
        <v>21430</v>
      </c>
      <c r="BD152" s="618">
        <f t="shared" ref="BD152" si="3080">IFERROR((BD506/$BQ152)*100,0)</f>
        <v>53107.051985963277</v>
      </c>
      <c r="BE152" s="618">
        <f t="shared" ref="BE152" si="3081">IFERROR(BE506,0)</f>
        <v>0</v>
      </c>
      <c r="BF152" s="618">
        <f t="shared" ref="BF152" si="3082">IFERROR((BF506/$BQ152)*100,0)</f>
        <v>0</v>
      </c>
      <c r="BG152" s="618">
        <f t="shared" ref="BG152" si="3083">IFERROR(BG506,0)</f>
        <v>0</v>
      </c>
      <c r="BH152" s="618">
        <f t="shared" ref="BH152" si="3084">IFERROR((BH506/$BQ152)*100,0)</f>
        <v>0</v>
      </c>
      <c r="BI152" s="618">
        <f t="shared" ref="BI152" si="3085">IFERROR(BI506,0)</f>
        <v>0</v>
      </c>
      <c r="BJ152" s="618">
        <f t="shared" ref="BJ152" si="3086">IFERROR((BJ506/$BQ152)*100,0)</f>
        <v>0</v>
      </c>
      <c r="BK152" s="618">
        <f t="shared" ref="BK152" si="3087">IFERROR(BK506,0)</f>
        <v>601</v>
      </c>
      <c r="BL152" s="618">
        <f t="shared" ref="BL152" si="3088">IFERROR((BL506/$BQ152)*100,0)</f>
        <v>4284.5689398844943</v>
      </c>
      <c r="BM152" s="618">
        <f t="shared" ref="BM152" si="3089">IFERROR(BM506,0)</f>
        <v>0</v>
      </c>
      <c r="BN152" s="618">
        <f t="shared" ref="BN152" si="3090">IFERROR((BN506/$BQ152)*100,0)</f>
        <v>0</v>
      </c>
      <c r="BO152" s="618">
        <f t="shared" ref="BO152" si="3091">IFERROR(BO506,0)</f>
        <v>0</v>
      </c>
      <c r="BP152" s="618">
        <f t="shared" ref="BP152" si="3092">IFERROR((BP506/$BQ152)*100,0)</f>
        <v>0</v>
      </c>
      <c r="BQ152" s="620">
        <f t="shared" si="791"/>
        <v>41.661133828042004</v>
      </c>
    </row>
    <row r="153" spans="1:69" x14ac:dyDescent="0.25">
      <c r="B153" s="594" t="s">
        <v>290</v>
      </c>
      <c r="C153" s="618">
        <f t="shared" si="21"/>
        <v>69090</v>
      </c>
      <c r="D153" s="618">
        <f t="shared" si="22"/>
        <v>235979.17174851114</v>
      </c>
      <c r="E153" s="618" t="s">
        <v>2112</v>
      </c>
      <c r="F153" s="618" t="s">
        <v>2112</v>
      </c>
      <c r="G153" s="618">
        <f t="shared" ref="G153" si="3093">IFERROR(G507,0)</f>
        <v>0</v>
      </c>
      <c r="H153" s="618">
        <f t="shared" ref="H153" si="3094">IFERROR((H507/$BQ153)*100,0)</f>
        <v>0</v>
      </c>
      <c r="I153" s="618">
        <f t="shared" ref="I153" si="3095">IFERROR(I507,0)</f>
        <v>0</v>
      </c>
      <c r="J153" s="618">
        <f t="shared" ref="J153" si="3096">IFERROR((J507/$BQ153)*100,0)</f>
        <v>0</v>
      </c>
      <c r="K153" s="618">
        <f t="shared" ref="K153" si="3097">IFERROR(K507,0)</f>
        <v>0</v>
      </c>
      <c r="L153" s="618">
        <f t="shared" ref="L153" si="3098">IFERROR((L507/$BQ153)*100,0)</f>
        <v>0</v>
      </c>
      <c r="M153" s="618">
        <f t="shared" ref="M153" si="3099">IFERROR(M507,0)</f>
        <v>4099</v>
      </c>
      <c r="N153" s="618">
        <f t="shared" ref="N153" si="3100">IFERROR((N507/$BQ153)*100,0)</f>
        <v>9496.5076032625147</v>
      </c>
      <c r="O153" s="618">
        <f t="shared" ref="O153" si="3101">IFERROR(O507,0)</f>
        <v>0</v>
      </c>
      <c r="P153" s="618">
        <f t="shared" ref="P153" si="3102">IFERROR((P507/$BQ153)*100,0)</f>
        <v>0</v>
      </c>
      <c r="Q153" s="618">
        <f t="shared" ref="Q153" si="3103">IFERROR(Q507,0)</f>
        <v>5094</v>
      </c>
      <c r="R153" s="618">
        <f t="shared" ref="R153" si="3104">IFERROR((R507/$BQ153)*100,0)</f>
        <v>16611.169360839122</v>
      </c>
      <c r="S153" s="618">
        <f t="shared" ref="S153" si="3105">IFERROR(S507,0)</f>
        <v>0</v>
      </c>
      <c r="T153" s="618">
        <f t="shared" ref="T153" si="3106">IFERROR((T507/$BQ153)*100,0)</f>
        <v>0</v>
      </c>
      <c r="U153" s="618">
        <f t="shared" ref="U153" si="3107">IFERROR(U507,0)</f>
        <v>232389</v>
      </c>
      <c r="V153" s="618">
        <f t="shared" si="17"/>
        <v>136766.47062441282</v>
      </c>
      <c r="W153" s="618" t="s">
        <v>2112</v>
      </c>
      <c r="X153" s="618" t="s">
        <v>2112</v>
      </c>
      <c r="Y153" s="618">
        <f t="shared" ref="Y153" si="3108">IFERROR(Y507,0)</f>
        <v>0</v>
      </c>
      <c r="Z153" s="618">
        <f t="shared" ref="Z153" si="3109">IFERROR((Z507/$BQ153)*100,0)</f>
        <v>0</v>
      </c>
      <c r="AA153" s="618">
        <f t="shared" ref="AA153" si="3110">IFERROR(AA507,0)</f>
        <v>0</v>
      </c>
      <c r="AB153" s="618">
        <f t="shared" ref="AB153" si="3111">IFERROR((AB507/$BQ153)*100,0)</f>
        <v>0</v>
      </c>
      <c r="AC153" s="618">
        <f t="shared" ref="AC153" si="3112">IFERROR(AC507,0)</f>
        <v>0</v>
      </c>
      <c r="AD153" s="618">
        <f t="shared" ref="AD153" si="3113">IFERROR((AD507/$BQ153)*100,0)</f>
        <v>0</v>
      </c>
      <c r="AE153" s="618">
        <f t="shared" ref="AE153" si="3114">IFERROR(AE507,0)</f>
        <v>0</v>
      </c>
      <c r="AF153" s="618">
        <f t="shared" ref="AF153" si="3115">IFERROR((AF507/$BQ153)*100,0)</f>
        <v>0</v>
      </c>
      <c r="AG153" s="618">
        <f t="shared" ref="AG153" si="3116">IFERROR(AG507,0)</f>
        <v>0</v>
      </c>
      <c r="AH153" s="618">
        <f t="shared" ref="AH153" si="3117">IFERROR((AH507/$BQ153)*100,0)</f>
        <v>0</v>
      </c>
      <c r="AI153" s="618">
        <f t="shared" ref="AI153" si="3118">IFERROR(AI507,0)</f>
        <v>2434</v>
      </c>
      <c r="AJ153" s="618">
        <f t="shared" ref="AJ153" si="3119">IFERROR((AJ507/$BQ153)*100,0)</f>
        <v>10702.868415846026</v>
      </c>
      <c r="AK153" s="618">
        <f t="shared" ref="AK153" si="3120">IFERROR(AK507,0)</f>
        <v>0</v>
      </c>
      <c r="AL153" s="618">
        <f t="shared" ref="AL153" si="3121">IFERROR((AL507/$BQ153)*100,0)</f>
        <v>0</v>
      </c>
      <c r="AM153" s="618">
        <f t="shared" ref="AM153" si="3122">IFERROR(AM507,0)</f>
        <v>0</v>
      </c>
      <c r="AN153" s="618">
        <f t="shared" ref="AN153" si="3123">IFERROR((AN507/$BQ153)*100,0)</f>
        <v>0</v>
      </c>
      <c r="AO153" s="618">
        <f t="shared" ref="AO153" si="3124">IFERROR(AO507,0)</f>
        <v>945</v>
      </c>
      <c r="AP153" s="618">
        <f t="shared" ref="AP153" si="3125">IFERROR((AP507/$BQ153)*100,0)</f>
        <v>4483.6042632217122</v>
      </c>
      <c r="AQ153" s="618">
        <f t="shared" ref="AQ153" si="3126">IFERROR(AQ507,0)</f>
        <v>0</v>
      </c>
      <c r="AR153" s="618">
        <f t="shared" ref="AR153" si="3127">IFERROR((AR507/$BQ153)*100,0)</f>
        <v>0</v>
      </c>
      <c r="AS153" s="618">
        <f t="shared" ref="AS153" si="3128">IFERROR(AS507,0)</f>
        <v>3812</v>
      </c>
      <c r="AT153" s="618">
        <f t="shared" ref="AT153" si="3129">IFERROR((AT507/$BQ153)*100,0)</f>
        <v>13757.365171656193</v>
      </c>
      <c r="AU153" s="618">
        <f t="shared" ref="AU153" si="3130">IFERROR(AU507,0)</f>
        <v>0</v>
      </c>
      <c r="AV153" s="618">
        <f t="shared" ref="AV153" si="3131">IFERROR((AV507/$BQ153)*100,0)</f>
        <v>0</v>
      </c>
      <c r="AW153" s="618">
        <f t="shared" ref="AW153" si="3132">IFERROR(AW507,0)</f>
        <v>801299</v>
      </c>
      <c r="AX153" s="618">
        <f t="shared" ref="AX153" si="3133">IFERROR((AX507/$BQ153)*100,0)</f>
        <v>1535143.7558009685</v>
      </c>
      <c r="AY153" s="618">
        <f t="shared" ref="AY153" si="3134">IFERROR(AY507,0)</f>
        <v>57979</v>
      </c>
      <c r="AZ153" s="618">
        <f t="shared" ref="AZ153" si="3135">IFERROR((AZ507/$BQ153)*100,0)</f>
        <v>172006.76207646384</v>
      </c>
      <c r="BA153" s="618">
        <f t="shared" ref="BA153" si="3136">IFERROR(BA507,0)</f>
        <v>228</v>
      </c>
      <c r="BB153" s="618">
        <f t="shared" ref="BB153" si="3137">IFERROR((BB507/$BQ153)*100,0)</f>
        <v>1063.0089792783399</v>
      </c>
      <c r="BC153" s="618">
        <f t="shared" ref="BC153" si="3138">IFERROR(BC507,0)</f>
        <v>16816</v>
      </c>
      <c r="BD153" s="618">
        <f t="shared" ref="BD153" si="3139">IFERROR((BD507/$BQ153)*100,0)</f>
        <v>40996.418912458634</v>
      </c>
      <c r="BE153" s="618">
        <f t="shared" ref="BE153" si="3140">IFERROR(BE507,0)</f>
        <v>0</v>
      </c>
      <c r="BF153" s="618">
        <f t="shared" ref="BF153" si="3141">IFERROR((BF507/$BQ153)*100,0)</f>
        <v>0</v>
      </c>
      <c r="BG153" s="618">
        <f t="shared" ref="BG153" si="3142">IFERROR(BG507,0)</f>
        <v>0</v>
      </c>
      <c r="BH153" s="618">
        <f t="shared" ref="BH153" si="3143">IFERROR((BH507/$BQ153)*100,0)</f>
        <v>0</v>
      </c>
      <c r="BI153" s="618">
        <f t="shared" ref="BI153" si="3144">IFERROR(BI507,0)</f>
        <v>0</v>
      </c>
      <c r="BJ153" s="618">
        <f t="shared" ref="BJ153" si="3145">IFERROR((BJ507/$BQ153)*100,0)</f>
        <v>0</v>
      </c>
      <c r="BK153" s="618">
        <f t="shared" ref="BK153" si="3146">IFERROR(BK507,0)</f>
        <v>249</v>
      </c>
      <c r="BL153" s="618">
        <f t="shared" ref="BL153" si="3147">IFERROR((BL507/$BQ153)*100,0)</f>
        <v>2176.7424534185093</v>
      </c>
      <c r="BM153" s="618">
        <f t="shared" ref="BM153" si="3148">IFERROR(BM507,0)</f>
        <v>0</v>
      </c>
      <c r="BN153" s="618">
        <f t="shared" ref="BN153" si="3149">IFERROR((BN507/$BQ153)*100,0)</f>
        <v>0</v>
      </c>
      <c r="BO153" s="618">
        <f t="shared" ref="BO153" si="3150">IFERROR(BO507,0)</f>
        <v>0</v>
      </c>
      <c r="BP153" s="618">
        <f t="shared" ref="BP153" si="3151">IFERROR((BP507/$BQ153)*100,0)</f>
        <v>0</v>
      </c>
      <c r="BQ153" s="620">
        <f t="shared" si="791"/>
        <v>45.342984809707083</v>
      </c>
    </row>
    <row r="154" spans="1:69" x14ac:dyDescent="0.25">
      <c r="B154" s="594" t="s">
        <v>291</v>
      </c>
      <c r="C154" s="618">
        <f t="shared" si="21"/>
        <v>78370</v>
      </c>
      <c r="D154" s="618">
        <f t="shared" si="22"/>
        <v>400545.54468054883</v>
      </c>
      <c r="E154" s="618" t="s">
        <v>2112</v>
      </c>
      <c r="F154" s="618" t="s">
        <v>2112</v>
      </c>
      <c r="G154" s="618">
        <f t="shared" ref="G154" si="3152">IFERROR(G508,0)</f>
        <v>0</v>
      </c>
      <c r="H154" s="618">
        <f t="shared" ref="H154" si="3153">IFERROR((H508/$BQ154)*100,0)</f>
        <v>0</v>
      </c>
      <c r="I154" s="618">
        <f t="shared" ref="I154" si="3154">IFERROR(I508,0)</f>
        <v>0</v>
      </c>
      <c r="J154" s="618">
        <f t="shared" ref="J154" si="3155">IFERROR((J508/$BQ154)*100,0)</f>
        <v>0</v>
      </c>
      <c r="K154" s="618">
        <f t="shared" ref="K154" si="3156">IFERROR(K508,0)</f>
        <v>0</v>
      </c>
      <c r="L154" s="618">
        <f t="shared" ref="L154" si="3157">IFERROR((L508/$BQ154)*100,0)</f>
        <v>0</v>
      </c>
      <c r="M154" s="618">
        <f t="shared" ref="M154" si="3158">IFERROR(M508,0)</f>
        <v>819</v>
      </c>
      <c r="N154" s="618">
        <f t="shared" ref="N154" si="3159">IFERROR((N508/$BQ154)*100,0)</f>
        <v>1906.5835326748238</v>
      </c>
      <c r="O154" s="618">
        <f t="shared" ref="O154" si="3160">IFERROR(O508,0)</f>
        <v>0</v>
      </c>
      <c r="P154" s="618">
        <f t="shared" ref="P154" si="3161">IFERROR((P508/$BQ154)*100,0)</f>
        <v>0</v>
      </c>
      <c r="Q154" s="618">
        <f t="shared" ref="Q154" si="3162">IFERROR(Q508,0)</f>
        <v>6083</v>
      </c>
      <c r="R154" s="618">
        <f t="shared" ref="R154" si="3163">IFERROR((R508/$BQ154)*100,0)</f>
        <v>17360.71595218507</v>
      </c>
      <c r="S154" s="618">
        <f t="shared" ref="S154" si="3164">IFERROR(S508,0)</f>
        <v>0</v>
      </c>
      <c r="T154" s="618">
        <f t="shared" ref="T154" si="3165">IFERROR((T508/$BQ154)*100,0)</f>
        <v>0</v>
      </c>
      <c r="U154" s="618">
        <f t="shared" ref="U154" si="3166">IFERROR(U508,0)</f>
        <v>224429</v>
      </c>
      <c r="V154" s="618">
        <f t="shared" si="17"/>
        <v>108775.9934415208</v>
      </c>
      <c r="W154" s="618" t="s">
        <v>2112</v>
      </c>
      <c r="X154" s="618" t="s">
        <v>2112</v>
      </c>
      <c r="Y154" s="618">
        <f t="shared" ref="Y154" si="3167">IFERROR(Y508,0)</f>
        <v>0</v>
      </c>
      <c r="Z154" s="618">
        <f t="shared" ref="Z154" si="3168">IFERROR((Z508/$BQ154)*100,0)</f>
        <v>0</v>
      </c>
      <c r="AA154" s="618">
        <f t="shared" ref="AA154" si="3169">IFERROR(AA508,0)</f>
        <v>0</v>
      </c>
      <c r="AB154" s="618">
        <f t="shared" ref="AB154" si="3170">IFERROR((AB508/$BQ154)*100,0)</f>
        <v>0</v>
      </c>
      <c r="AC154" s="618">
        <f t="shared" ref="AC154" si="3171">IFERROR(AC508,0)</f>
        <v>0</v>
      </c>
      <c r="AD154" s="618">
        <f t="shared" ref="AD154" si="3172">IFERROR((AD508/$BQ154)*100,0)</f>
        <v>0</v>
      </c>
      <c r="AE154" s="618">
        <f t="shared" ref="AE154" si="3173">IFERROR(AE508,0)</f>
        <v>0</v>
      </c>
      <c r="AF154" s="618">
        <f t="shared" ref="AF154" si="3174">IFERROR((AF508/$BQ154)*100,0)</f>
        <v>0</v>
      </c>
      <c r="AG154" s="618">
        <f t="shared" ref="AG154" si="3175">IFERROR(AG508,0)</f>
        <v>0</v>
      </c>
      <c r="AH154" s="618">
        <f t="shared" ref="AH154" si="3176">IFERROR((AH508/$BQ154)*100,0)</f>
        <v>0</v>
      </c>
      <c r="AI154" s="618">
        <f t="shared" ref="AI154" si="3177">IFERROR(AI508,0)</f>
        <v>2004</v>
      </c>
      <c r="AJ154" s="618">
        <f t="shared" ref="AJ154" si="3178">IFERROR((AJ508/$BQ154)*100,0)</f>
        <v>8846.1080334480303</v>
      </c>
      <c r="AK154" s="618">
        <f t="shared" ref="AK154" si="3179">IFERROR(AK508,0)</f>
        <v>0</v>
      </c>
      <c r="AL154" s="618">
        <f t="shared" ref="AL154" si="3180">IFERROR((AL508/$BQ154)*100,0)</f>
        <v>0</v>
      </c>
      <c r="AM154" s="618">
        <f t="shared" ref="AM154" si="3181">IFERROR(AM508,0)</f>
        <v>0</v>
      </c>
      <c r="AN154" s="618">
        <f t="shared" ref="AN154" si="3182">IFERROR((AN508/$BQ154)*100,0)</f>
        <v>0</v>
      </c>
      <c r="AO154" s="618">
        <f t="shared" ref="AO154" si="3183">IFERROR(AO508,0)</f>
        <v>181</v>
      </c>
      <c r="AP154" s="618">
        <f t="shared" ref="AP154" si="3184">IFERROR((AP508/$BQ154)*100,0)</f>
        <v>622.70739779965436</v>
      </c>
      <c r="AQ154" s="618">
        <f t="shared" ref="AQ154" si="3185">IFERROR(AQ508,0)</f>
        <v>0</v>
      </c>
      <c r="AR154" s="618">
        <f t="shared" ref="AR154" si="3186">IFERROR((AR508/$BQ154)*100,0)</f>
        <v>0</v>
      </c>
      <c r="AS154" s="618">
        <f t="shared" ref="AS154" si="3187">IFERROR(AS508,0)</f>
        <v>2264</v>
      </c>
      <c r="AT154" s="618">
        <f t="shared" ref="AT154" si="3188">IFERROR((AT508/$BQ154)*100,0)</f>
        <v>8208.7486968766207</v>
      </c>
      <c r="AU154" s="618">
        <f t="shared" ref="AU154" si="3189">IFERROR(AU508,0)</f>
        <v>0</v>
      </c>
      <c r="AV154" s="618">
        <f t="shared" ref="AV154" si="3190">IFERROR((AV508/$BQ154)*100,0)</f>
        <v>0</v>
      </c>
      <c r="AW154" s="618">
        <f t="shared" ref="AW154" si="3191">IFERROR(AW508,0)</f>
        <v>924899</v>
      </c>
      <c r="AX154" s="618">
        <f t="shared" ref="AX154" si="3192">IFERROR((AX508/$BQ154)*100,0)</f>
        <v>1538786.9026414976</v>
      </c>
      <c r="AY154" s="618">
        <f t="shared" ref="AY154" si="3193">IFERROR(AY508,0)</f>
        <v>56189</v>
      </c>
      <c r="AZ154" s="618">
        <f t="shared" ref="AZ154" si="3194">IFERROR((AZ508/$BQ154)*100,0)</f>
        <v>139235.54265565623</v>
      </c>
      <c r="BA154" s="618">
        <f t="shared" ref="BA154" si="3195">IFERROR(BA508,0)</f>
        <v>68</v>
      </c>
      <c r="BB154" s="618">
        <f t="shared" ref="BB154" si="3196">IFERROR((BB508/$BQ154)*100,0)</f>
        <v>65.933724472904572</v>
      </c>
      <c r="BC154" s="618">
        <f t="shared" ref="BC154" si="3197">IFERROR(BC508,0)</f>
        <v>9929</v>
      </c>
      <c r="BD154" s="618">
        <f t="shared" ref="BD154" si="3198">IFERROR((BD508/$BQ154)*100,0)</f>
        <v>17891.848732661245</v>
      </c>
      <c r="BE154" s="618">
        <f t="shared" ref="BE154" si="3199">IFERROR(BE508,0)</f>
        <v>0</v>
      </c>
      <c r="BF154" s="618">
        <f t="shared" ref="BF154" si="3200">IFERROR((BF508/$BQ154)*100,0)</f>
        <v>0</v>
      </c>
      <c r="BG154" s="618">
        <f t="shared" ref="BG154" si="3201">IFERROR(BG508,0)</f>
        <v>0</v>
      </c>
      <c r="BH154" s="618">
        <f t="shared" ref="BH154" si="3202">IFERROR((BH508/$BQ154)*100,0)</f>
        <v>0</v>
      </c>
      <c r="BI154" s="618">
        <f t="shared" ref="BI154" si="3203">IFERROR(BI508,0)</f>
        <v>0</v>
      </c>
      <c r="BJ154" s="618">
        <f t="shared" ref="BJ154" si="3204">IFERROR((BJ508/$BQ154)*100,0)</f>
        <v>0</v>
      </c>
      <c r="BK154" s="618">
        <f t="shared" ref="BK154" si="3205">IFERROR(BK508,0)</f>
        <v>162</v>
      </c>
      <c r="BL154" s="618">
        <f t="shared" ref="BL154" si="3206">IFERROR((BL508/$BQ154)*100,0)</f>
        <v>1084.2434691099863</v>
      </c>
      <c r="BM154" s="618">
        <f t="shared" ref="BM154" si="3207">IFERROR(BM508,0)</f>
        <v>0</v>
      </c>
      <c r="BN154" s="618">
        <f t="shared" ref="BN154" si="3208">IFERROR((BN508/$BQ154)*100,0)</f>
        <v>0</v>
      </c>
      <c r="BO154" s="618">
        <f t="shared" ref="BO154" si="3209">IFERROR(BO508,0)</f>
        <v>0</v>
      </c>
      <c r="BP154" s="618">
        <f t="shared" ref="BP154" si="3210">IFERROR((BP508/$BQ154)*100,0)</f>
        <v>0</v>
      </c>
      <c r="BQ154" s="620">
        <f t="shared" si="791"/>
        <v>54.600282765452114</v>
      </c>
    </row>
    <row r="155" spans="1:69" x14ac:dyDescent="0.25">
      <c r="B155" s="594" t="s">
        <v>292</v>
      </c>
      <c r="C155" s="618">
        <f t="shared" si="21"/>
        <v>77053</v>
      </c>
      <c r="D155" s="618">
        <f t="shared" si="22"/>
        <v>291534.48387484183</v>
      </c>
      <c r="E155" s="618" t="s">
        <v>2112</v>
      </c>
      <c r="F155" s="618" t="s">
        <v>2112</v>
      </c>
      <c r="G155" s="618">
        <f t="shared" ref="G155" si="3211">IFERROR(G509,0)</f>
        <v>0</v>
      </c>
      <c r="H155" s="618">
        <f t="shared" ref="H155" si="3212">IFERROR((H509/$BQ155)*100,0)</f>
        <v>0</v>
      </c>
      <c r="I155" s="618">
        <f t="shared" ref="I155" si="3213">IFERROR(I509,0)</f>
        <v>0</v>
      </c>
      <c r="J155" s="618">
        <f t="shared" ref="J155" si="3214">IFERROR((J509/$BQ155)*100,0)</f>
        <v>0</v>
      </c>
      <c r="K155" s="618">
        <f t="shared" ref="K155" si="3215">IFERROR(K509,0)</f>
        <v>0</v>
      </c>
      <c r="L155" s="618">
        <f t="shared" ref="L155" si="3216">IFERROR((L509/$BQ155)*100,0)</f>
        <v>0</v>
      </c>
      <c r="M155" s="618">
        <f t="shared" ref="M155" si="3217">IFERROR(M509,0)</f>
        <v>744</v>
      </c>
      <c r="N155" s="618">
        <f t="shared" ref="N155" si="3218">IFERROR((N509/$BQ155)*100,0)</f>
        <v>2193.0971351606404</v>
      </c>
      <c r="O155" s="618">
        <f t="shared" ref="O155" si="3219">IFERROR(O509,0)</f>
        <v>0</v>
      </c>
      <c r="P155" s="618">
        <f t="shared" ref="P155" si="3220">IFERROR((P509/$BQ155)*100,0)</f>
        <v>0</v>
      </c>
      <c r="Q155" s="618">
        <f t="shared" ref="Q155" si="3221">IFERROR(Q509,0)</f>
        <v>5986</v>
      </c>
      <c r="R155" s="618">
        <f t="shared" ref="R155" si="3222">IFERROR((R509/$BQ155)*100,0)</f>
        <v>19086.70251805073</v>
      </c>
      <c r="S155" s="618">
        <f t="shared" ref="S155" si="3223">IFERROR(S509,0)</f>
        <v>0</v>
      </c>
      <c r="T155" s="618">
        <f t="shared" ref="T155" si="3224">IFERROR((T509/$BQ155)*100,0)</f>
        <v>0</v>
      </c>
      <c r="U155" s="618">
        <f t="shared" ref="U155" si="3225">IFERROR(U509,0)</f>
        <v>241073</v>
      </c>
      <c r="V155" s="618">
        <f t="shared" si="17"/>
        <v>132703.87762952424</v>
      </c>
      <c r="W155" s="618" t="s">
        <v>2112</v>
      </c>
      <c r="X155" s="618" t="s">
        <v>2112</v>
      </c>
      <c r="Y155" s="618">
        <f t="shared" ref="Y155" si="3226">IFERROR(Y509,0)</f>
        <v>5</v>
      </c>
      <c r="Z155" s="618">
        <f t="shared" ref="Z155" si="3227">IFERROR((Z509/$BQ155)*100,0)</f>
        <v>51.192743584515419</v>
      </c>
      <c r="AA155" s="618">
        <f t="shared" ref="AA155" si="3228">IFERROR(AA509,0)</f>
        <v>0</v>
      </c>
      <c r="AB155" s="618">
        <f t="shared" ref="AB155" si="3229">IFERROR((AB509/$BQ155)*100,0)</f>
        <v>0</v>
      </c>
      <c r="AC155" s="618">
        <f t="shared" ref="AC155" si="3230">IFERROR(AC509,0)</f>
        <v>0</v>
      </c>
      <c r="AD155" s="618">
        <f t="shared" ref="AD155" si="3231">IFERROR((AD509/$BQ155)*100,0)</f>
        <v>0</v>
      </c>
      <c r="AE155" s="618">
        <f t="shared" ref="AE155" si="3232">IFERROR(AE509,0)</f>
        <v>0</v>
      </c>
      <c r="AF155" s="618">
        <f t="shared" ref="AF155" si="3233">IFERROR((AF509/$BQ155)*100,0)</f>
        <v>0</v>
      </c>
      <c r="AG155" s="618">
        <f t="shared" ref="AG155" si="3234">IFERROR(AG509,0)</f>
        <v>0</v>
      </c>
      <c r="AH155" s="618">
        <f t="shared" ref="AH155" si="3235">IFERROR((AH509/$BQ155)*100,0)</f>
        <v>0</v>
      </c>
      <c r="AI155" s="618">
        <f t="shared" ref="AI155" si="3236">IFERROR(AI509,0)</f>
        <v>2221</v>
      </c>
      <c r="AJ155" s="618">
        <f t="shared" ref="AJ155" si="3237">IFERROR((AJ509/$BQ155)*100,0)</f>
        <v>10123.876971273769</v>
      </c>
      <c r="AK155" s="618">
        <f t="shared" ref="AK155" si="3238">IFERROR(AK509,0)</f>
        <v>0</v>
      </c>
      <c r="AL155" s="618">
        <f t="shared" ref="AL155" si="3239">IFERROR((AL509/$BQ155)*100,0)</f>
        <v>0</v>
      </c>
      <c r="AM155" s="618">
        <f t="shared" ref="AM155" si="3240">IFERROR(AM509,0)</f>
        <v>0</v>
      </c>
      <c r="AN155" s="618">
        <f t="shared" ref="AN155" si="3241">IFERROR((AN509/$BQ155)*100,0)</f>
        <v>0</v>
      </c>
      <c r="AO155" s="618">
        <f t="shared" ref="AO155" si="3242">IFERROR(AO509,0)</f>
        <v>42</v>
      </c>
      <c r="AP155" s="618">
        <f t="shared" ref="AP155" si="3243">IFERROR((AP509/$BQ155)*100,0)</f>
        <v>155.62594049692689</v>
      </c>
      <c r="AQ155" s="618">
        <f t="shared" ref="AQ155" si="3244">IFERROR(AQ509,0)</f>
        <v>0</v>
      </c>
      <c r="AR155" s="618">
        <f t="shared" ref="AR155" si="3245">IFERROR((AR509/$BQ155)*100,0)</f>
        <v>0</v>
      </c>
      <c r="AS155" s="618">
        <f t="shared" ref="AS155" si="3246">IFERROR(AS509,0)</f>
        <v>2123</v>
      </c>
      <c r="AT155" s="618">
        <f t="shared" ref="AT155" si="3247">IFERROR((AT509/$BQ155)*100,0)</f>
        <v>7467.9974341091092</v>
      </c>
      <c r="AU155" s="618">
        <f t="shared" ref="AU155" si="3248">IFERROR(AU509,0)</f>
        <v>0</v>
      </c>
      <c r="AV155" s="618">
        <f t="shared" ref="AV155" si="3249">IFERROR((AV509/$BQ155)*100,0)</f>
        <v>0</v>
      </c>
      <c r="AW155" s="618">
        <f t="shared" ref="AW155" si="3250">IFERROR(AW509,0)</f>
        <v>964525</v>
      </c>
      <c r="AX155" s="618">
        <f t="shared" ref="AX155" si="3251">IFERROR((AX509/$BQ155)*100,0)</f>
        <v>1903679.9831604545</v>
      </c>
      <c r="AY155" s="618">
        <f t="shared" ref="AY155" si="3252">IFERROR(AY509,0)</f>
        <v>63673</v>
      </c>
      <c r="AZ155" s="618">
        <f t="shared" ref="AZ155" si="3253">IFERROR((AZ509/$BQ155)*100,0)</f>
        <v>174423.91594116096</v>
      </c>
      <c r="BA155" s="618">
        <f t="shared" ref="BA155" si="3254">IFERROR(BA509,0)</f>
        <v>14</v>
      </c>
      <c r="BB155" s="618">
        <f t="shared" ref="BB155" si="3255">IFERROR((BB509/$BQ155)*100,0)</f>
        <v>57.335872814657272</v>
      </c>
      <c r="BC155" s="618">
        <f t="shared" ref="BC155" si="3256">IFERROR(BC509,0)</f>
        <v>8852</v>
      </c>
      <c r="BD155" s="618">
        <f t="shared" ref="BD155" si="3257">IFERROR((BD509/$BQ155)*100,0)</f>
        <v>19297.616621618934</v>
      </c>
      <c r="BE155" s="618">
        <f t="shared" ref="BE155" si="3258">IFERROR(BE509,0)</f>
        <v>0</v>
      </c>
      <c r="BF155" s="618">
        <f t="shared" ref="BF155" si="3259">IFERROR((BF509/$BQ155)*100,0)</f>
        <v>0</v>
      </c>
      <c r="BG155" s="618">
        <f t="shared" ref="BG155" si="3260">IFERROR(BG509,0)</f>
        <v>0</v>
      </c>
      <c r="BH155" s="618">
        <f t="shared" ref="BH155" si="3261">IFERROR((BH509/$BQ155)*100,0)</f>
        <v>0</v>
      </c>
      <c r="BI155" s="618">
        <f t="shared" ref="BI155" si="3262">IFERROR(BI509,0)</f>
        <v>0</v>
      </c>
      <c r="BJ155" s="618">
        <f t="shared" ref="BJ155" si="3263">IFERROR((BJ509/$BQ155)*100,0)</f>
        <v>0</v>
      </c>
      <c r="BK155" s="618">
        <f t="shared" ref="BK155" si="3264">IFERROR(BK509,0)</f>
        <v>55</v>
      </c>
      <c r="BL155" s="618">
        <f t="shared" ref="BL155" si="3265">IFERROR((BL509/$BQ155)*100,0)</f>
        <v>149.48281126678503</v>
      </c>
      <c r="BM155" s="618">
        <f t="shared" ref="BM155" si="3266">IFERROR(BM509,0)</f>
        <v>0</v>
      </c>
      <c r="BN155" s="618">
        <f t="shared" ref="BN155" si="3267">IFERROR((BN509/$BQ155)*100,0)</f>
        <v>0</v>
      </c>
      <c r="BO155" s="618">
        <f t="shared" ref="BO155" si="3268">IFERROR(BO509,0)</f>
        <v>0</v>
      </c>
      <c r="BP155" s="618">
        <f t="shared" ref="BP155" si="3269">IFERROR((BP509/$BQ155)*100,0)</f>
        <v>0</v>
      </c>
      <c r="BQ155" s="620">
        <f t="shared" si="791"/>
        <v>48.835046238002178</v>
      </c>
    </row>
    <row r="156" spans="1:69" x14ac:dyDescent="0.25">
      <c r="B156" s="594" t="s">
        <v>293</v>
      </c>
      <c r="C156" s="618">
        <f t="shared" si="21"/>
        <v>68612</v>
      </c>
      <c r="D156" s="618">
        <f t="shared" si="22"/>
        <v>239143.06250063461</v>
      </c>
      <c r="E156" s="618" t="s">
        <v>2112</v>
      </c>
      <c r="F156" s="618" t="s">
        <v>2112</v>
      </c>
      <c r="G156" s="618">
        <f t="shared" ref="G156" si="3270">IFERROR(G510,0)</f>
        <v>0</v>
      </c>
      <c r="H156" s="618">
        <f t="shared" ref="H156" si="3271">IFERROR((H510/$BQ156)*100,0)</f>
        <v>0</v>
      </c>
      <c r="I156" s="618">
        <f t="shared" ref="I156" si="3272">IFERROR(I510,0)</f>
        <v>0</v>
      </c>
      <c r="J156" s="618">
        <f t="shared" ref="J156" si="3273">IFERROR((J510/$BQ156)*100,0)</f>
        <v>0</v>
      </c>
      <c r="K156" s="618">
        <f t="shared" ref="K156" si="3274">IFERROR(K510,0)</f>
        <v>0</v>
      </c>
      <c r="L156" s="618">
        <f t="shared" ref="L156" si="3275">IFERROR((L510/$BQ156)*100,0)</f>
        <v>0</v>
      </c>
      <c r="M156" s="618">
        <f t="shared" ref="M156" si="3276">IFERROR(M510,0)</f>
        <v>1224</v>
      </c>
      <c r="N156" s="618">
        <f t="shared" ref="N156" si="3277">IFERROR((N510/$BQ156)*100,0)</f>
        <v>2948.0344941526751</v>
      </c>
      <c r="O156" s="618">
        <f t="shared" ref="O156" si="3278">IFERROR(O510,0)</f>
        <v>0</v>
      </c>
      <c r="P156" s="618">
        <f t="shared" ref="P156" si="3279">IFERROR((P510/$BQ156)*100,0)</f>
        <v>0</v>
      </c>
      <c r="Q156" s="618">
        <f t="shared" ref="Q156" si="3280">IFERROR(Q510,0)</f>
        <v>5839</v>
      </c>
      <c r="R156" s="618">
        <f t="shared" ref="R156" si="3281">IFERROR((R510/$BQ156)*100,0)</f>
        <v>24383.275956309513</v>
      </c>
      <c r="S156" s="618">
        <f t="shared" ref="S156" si="3282">IFERROR(S510,0)</f>
        <v>0</v>
      </c>
      <c r="T156" s="618">
        <f t="shared" ref="T156" si="3283">IFERROR((T510/$BQ156)*100,0)</f>
        <v>0</v>
      </c>
      <c r="U156" s="618">
        <f t="shared" ref="U156" si="3284">IFERROR(U510,0)</f>
        <v>252734</v>
      </c>
      <c r="V156" s="618">
        <f t="shared" si="17"/>
        <v>130469.22217913602</v>
      </c>
      <c r="W156" s="618" t="s">
        <v>2112</v>
      </c>
      <c r="X156" s="618" t="s">
        <v>2112</v>
      </c>
      <c r="Y156" s="618">
        <f t="shared" ref="Y156" si="3285">IFERROR(Y510,0)</f>
        <v>0</v>
      </c>
      <c r="Z156" s="618">
        <f t="shared" ref="Z156" si="3286">IFERROR((Z510/$BQ156)*100,0)</f>
        <v>0</v>
      </c>
      <c r="AA156" s="618">
        <f t="shared" ref="AA156" si="3287">IFERROR(AA510,0)</f>
        <v>0</v>
      </c>
      <c r="AB156" s="618">
        <f t="shared" ref="AB156" si="3288">IFERROR((AB510/$BQ156)*100,0)</f>
        <v>0</v>
      </c>
      <c r="AC156" s="618">
        <f t="shared" ref="AC156" si="3289">IFERROR(AC510,0)</f>
        <v>0</v>
      </c>
      <c r="AD156" s="618">
        <f t="shared" ref="AD156" si="3290">IFERROR((AD510/$BQ156)*100,0)</f>
        <v>0</v>
      </c>
      <c r="AE156" s="618">
        <f t="shared" ref="AE156" si="3291">IFERROR(AE510,0)</f>
        <v>0</v>
      </c>
      <c r="AF156" s="618">
        <f t="shared" ref="AF156" si="3292">IFERROR((AF510/$BQ156)*100,0)</f>
        <v>0</v>
      </c>
      <c r="AG156" s="618">
        <f t="shared" ref="AG156" si="3293">IFERROR(AG510,0)</f>
        <v>0</v>
      </c>
      <c r="AH156" s="618">
        <f t="shared" ref="AH156" si="3294">IFERROR((AH510/$BQ156)*100,0)</f>
        <v>0</v>
      </c>
      <c r="AI156" s="618">
        <f t="shared" ref="AI156" si="3295">IFERROR(AI510,0)</f>
        <v>1324</v>
      </c>
      <c r="AJ156" s="618">
        <f t="shared" ref="AJ156" si="3296">IFERROR((AJ510/$BQ156)*100,0)</f>
        <v>5923.6207125497685</v>
      </c>
      <c r="AK156" s="618">
        <f t="shared" ref="AK156" si="3297">IFERROR(AK510,0)</f>
        <v>0</v>
      </c>
      <c r="AL156" s="618">
        <f t="shared" ref="AL156" si="3298">IFERROR((AL510/$BQ156)*100,0)</f>
        <v>0</v>
      </c>
      <c r="AM156" s="618">
        <f t="shared" ref="AM156" si="3299">IFERROR(AM510,0)</f>
        <v>0</v>
      </c>
      <c r="AN156" s="618">
        <f t="shared" ref="AN156" si="3300">IFERROR((AN510/$BQ156)*100,0)</f>
        <v>0</v>
      </c>
      <c r="AO156" s="618">
        <f t="shared" ref="AO156" si="3301">IFERROR(AO510,0)</f>
        <v>31</v>
      </c>
      <c r="AP156" s="618">
        <f t="shared" ref="AP156" si="3302">IFERROR((AP510/$BQ156)*100,0)</f>
        <v>104.30295606815207</v>
      </c>
      <c r="AQ156" s="618">
        <f t="shared" ref="AQ156" si="3303">IFERROR(AQ510,0)</f>
        <v>0</v>
      </c>
      <c r="AR156" s="618">
        <f t="shared" ref="AR156" si="3304">IFERROR((AR510/$BQ156)*100,0)</f>
        <v>0</v>
      </c>
      <c r="AS156" s="618">
        <f t="shared" ref="AS156" si="3305">IFERROR(AS510,0)</f>
        <v>2209</v>
      </c>
      <c r="AT156" s="618">
        <f t="shared" ref="AT156" si="3306">IFERROR((AT510/$BQ156)*100,0)</f>
        <v>7427.1576641736956</v>
      </c>
      <c r="AU156" s="618">
        <f t="shared" ref="AU156" si="3307">IFERROR(AU510,0)</f>
        <v>0</v>
      </c>
      <c r="AV156" s="618">
        <f t="shared" ref="AV156" si="3308">IFERROR((AV510/$BQ156)*100,0)</f>
        <v>0</v>
      </c>
      <c r="AW156" s="618">
        <f t="shared" ref="AW156" si="3309">IFERROR(AW510,0)</f>
        <v>889002</v>
      </c>
      <c r="AX156" s="618">
        <f t="shared" ref="AX156" si="3310">IFERROR((AX510/$BQ156)*100,0)</f>
        <v>1662323.4423854155</v>
      </c>
      <c r="AY156" s="618">
        <f t="shared" ref="AY156" si="3311">IFERROR(AY510,0)</f>
        <v>69967</v>
      </c>
      <c r="AZ156" s="618">
        <f t="shared" ref="AZ156" si="3312">IFERROR((AZ510/$BQ156)*100,0)</f>
        <v>173235.40214738154</v>
      </c>
      <c r="BA156" s="618">
        <f t="shared" ref="BA156" si="3313">IFERROR(BA510,0)</f>
        <v>14</v>
      </c>
      <c r="BB156" s="618">
        <f t="shared" ref="BB156" si="3314">IFERROR((BB510/$BQ156)*100,0)</f>
        <v>110.2068969776701</v>
      </c>
      <c r="BC156" s="618">
        <f t="shared" ref="BC156" si="3315">IFERROR(BC510,0)</f>
        <v>8114</v>
      </c>
      <c r="BD156" s="618">
        <f t="shared" ref="BD156" si="3316">IFERROR((BD510/$BQ156)*100,0)</f>
        <v>13222.859657017241</v>
      </c>
      <c r="BE156" s="618">
        <f t="shared" ref="BE156" si="3317">IFERROR(BE510,0)</f>
        <v>0</v>
      </c>
      <c r="BF156" s="618">
        <f t="shared" ref="BF156" si="3318">IFERROR((BF510/$BQ156)*100,0)</f>
        <v>0</v>
      </c>
      <c r="BG156" s="618">
        <f t="shared" ref="BG156" si="3319">IFERROR(BG510,0)</f>
        <v>0</v>
      </c>
      <c r="BH156" s="618">
        <f t="shared" ref="BH156" si="3320">IFERROR((BH510/$BQ156)*100,0)</f>
        <v>0</v>
      </c>
      <c r="BI156" s="618">
        <f t="shared" ref="BI156" si="3321">IFERROR(BI510,0)</f>
        <v>0</v>
      </c>
      <c r="BJ156" s="618">
        <f t="shared" ref="BJ156" si="3322">IFERROR((BJ510/$BQ156)*100,0)</f>
        <v>0</v>
      </c>
      <c r="BK156" s="618">
        <f t="shared" ref="BK156" si="3323">IFERROR(BK510,0)</f>
        <v>200</v>
      </c>
      <c r="BL156" s="618">
        <f t="shared" ref="BL156" si="3324">IFERROR((BL510/$BQ156)*100,0)</f>
        <v>1243.7635516051341</v>
      </c>
      <c r="BM156" s="618">
        <f t="shared" ref="BM156" si="3325">IFERROR(BM510,0)</f>
        <v>0</v>
      </c>
      <c r="BN156" s="618">
        <f t="shared" ref="BN156" si="3326">IFERROR((BN510/$BQ156)*100,0)</f>
        <v>0</v>
      </c>
      <c r="BO156" s="618">
        <f t="shared" ref="BO156" si="3327">IFERROR(BO510,0)</f>
        <v>0</v>
      </c>
      <c r="BP156" s="618">
        <f t="shared" ref="BP156" si="3328">IFERROR((BP510/$BQ156)*100,0)</f>
        <v>0</v>
      </c>
      <c r="BQ156" s="620">
        <f t="shared" si="791"/>
        <v>50.813516699727607</v>
      </c>
    </row>
    <row r="157" spans="1:69" x14ac:dyDescent="0.25">
      <c r="B157" s="594" t="s">
        <v>294</v>
      </c>
      <c r="C157" s="618">
        <f t="shared" si="21"/>
        <v>72314</v>
      </c>
      <c r="D157" s="618">
        <f t="shared" si="22"/>
        <v>212010.78246270746</v>
      </c>
      <c r="E157" s="618" t="s">
        <v>2112</v>
      </c>
      <c r="F157" s="618" t="s">
        <v>2112</v>
      </c>
      <c r="G157" s="618">
        <f t="shared" ref="G157" si="3329">IFERROR(G511,0)</f>
        <v>0</v>
      </c>
      <c r="H157" s="618">
        <f t="shared" ref="H157" si="3330">IFERROR((H511/$BQ157)*100,0)</f>
        <v>0</v>
      </c>
      <c r="I157" s="618">
        <f t="shared" ref="I157" si="3331">IFERROR(I511,0)</f>
        <v>0</v>
      </c>
      <c r="J157" s="618">
        <f t="shared" ref="J157" si="3332">IFERROR((J511/$BQ157)*100,0)</f>
        <v>0</v>
      </c>
      <c r="K157" s="618">
        <f t="shared" ref="K157" si="3333">IFERROR(K511,0)</f>
        <v>0</v>
      </c>
      <c r="L157" s="618">
        <f t="shared" ref="L157" si="3334">IFERROR((L511/$BQ157)*100,0)</f>
        <v>0</v>
      </c>
      <c r="M157" s="618">
        <f t="shared" ref="M157" si="3335">IFERROR(M511,0)</f>
        <v>1100</v>
      </c>
      <c r="N157" s="618">
        <f t="shared" ref="N157" si="3336">IFERROR((N511/$BQ157)*100,0)</f>
        <v>2609.8890428171085</v>
      </c>
      <c r="O157" s="618">
        <f t="shared" ref="O157" si="3337">IFERROR(O511,0)</f>
        <v>0</v>
      </c>
      <c r="P157" s="618">
        <f t="shared" ref="P157" si="3338">IFERROR((P511/$BQ157)*100,0)</f>
        <v>0</v>
      </c>
      <c r="Q157" s="618">
        <f t="shared" ref="Q157" si="3339">IFERROR(Q511,0)</f>
        <v>4079</v>
      </c>
      <c r="R157" s="618">
        <f t="shared" ref="R157" si="3340">IFERROR((R511/$BQ157)*100,0)</f>
        <v>12946.592443925263</v>
      </c>
      <c r="S157" s="618">
        <f t="shared" ref="S157" si="3341">IFERROR(S511,0)</f>
        <v>0</v>
      </c>
      <c r="T157" s="618">
        <f t="shared" ref="T157" si="3342">IFERROR((T511/$BQ157)*100,0)</f>
        <v>0</v>
      </c>
      <c r="U157" s="618">
        <f t="shared" ref="U157" si="3343">IFERROR(U511,0)</f>
        <v>284685</v>
      </c>
      <c r="V157" s="618">
        <f t="shared" si="17"/>
        <v>136463.5861233717</v>
      </c>
      <c r="W157" s="618" t="s">
        <v>2112</v>
      </c>
      <c r="X157" s="618" t="s">
        <v>2112</v>
      </c>
      <c r="Y157" s="618">
        <f t="shared" ref="Y157" si="3344">IFERROR(Y511,0)</f>
        <v>0</v>
      </c>
      <c r="Z157" s="618">
        <f t="shared" ref="Z157" si="3345">IFERROR((Z511/$BQ157)*100,0)</f>
        <v>0</v>
      </c>
      <c r="AA157" s="618">
        <f t="shared" ref="AA157" si="3346">IFERROR(AA511,0)</f>
        <v>0</v>
      </c>
      <c r="AB157" s="618">
        <f t="shared" ref="AB157" si="3347">IFERROR((AB511/$BQ157)*100,0)</f>
        <v>0</v>
      </c>
      <c r="AC157" s="618">
        <f t="shared" ref="AC157" si="3348">IFERROR(AC511,0)</f>
        <v>0</v>
      </c>
      <c r="AD157" s="618">
        <f t="shared" ref="AD157" si="3349">IFERROR((AD511/$BQ157)*100,0)</f>
        <v>0</v>
      </c>
      <c r="AE157" s="618">
        <f t="shared" ref="AE157" si="3350">IFERROR(AE511,0)</f>
        <v>0</v>
      </c>
      <c r="AF157" s="618">
        <f t="shared" ref="AF157" si="3351">IFERROR((AF511/$BQ157)*100,0)</f>
        <v>0</v>
      </c>
      <c r="AG157" s="618">
        <f t="shared" ref="AG157" si="3352">IFERROR(AG511,0)</f>
        <v>0</v>
      </c>
      <c r="AH157" s="618">
        <f t="shared" ref="AH157" si="3353">IFERROR((AH511/$BQ157)*100,0)</f>
        <v>0</v>
      </c>
      <c r="AI157" s="618">
        <f t="shared" ref="AI157" si="3354">IFERROR(AI511,0)</f>
        <v>1432</v>
      </c>
      <c r="AJ157" s="618">
        <f t="shared" ref="AJ157" si="3355">IFERROR((AJ511/$BQ157)*100,0)</f>
        <v>5537.5196791650833</v>
      </c>
      <c r="AK157" s="618">
        <f t="shared" ref="AK157" si="3356">IFERROR(AK511,0)</f>
        <v>0</v>
      </c>
      <c r="AL157" s="618">
        <f t="shared" ref="AL157" si="3357">IFERROR((AL511/$BQ157)*100,0)</f>
        <v>0</v>
      </c>
      <c r="AM157" s="618">
        <f t="shared" ref="AM157" si="3358">IFERROR(AM511,0)</f>
        <v>0</v>
      </c>
      <c r="AN157" s="618">
        <f t="shared" ref="AN157" si="3359">IFERROR((AN511/$BQ157)*100,0)</f>
        <v>0</v>
      </c>
      <c r="AO157" s="618">
        <f t="shared" ref="AO157" si="3360">IFERROR(AO511,0)</f>
        <v>5</v>
      </c>
      <c r="AP157" s="618">
        <f t="shared" ref="AP157" si="3361">IFERROR((AP511/$BQ157)*100,0)</f>
        <v>16.529909490045021</v>
      </c>
      <c r="AQ157" s="618">
        <f t="shared" ref="AQ157" si="3362">IFERROR(AQ511,0)</f>
        <v>0</v>
      </c>
      <c r="AR157" s="618">
        <f t="shared" ref="AR157" si="3363">IFERROR((AR511/$BQ157)*100,0)</f>
        <v>0</v>
      </c>
      <c r="AS157" s="618">
        <f t="shared" ref="AS157" si="3364">IFERROR(AS511,0)</f>
        <v>1914</v>
      </c>
      <c r="AT157" s="618">
        <f t="shared" ref="AT157" si="3365">IFERROR((AT511/$BQ157)*100,0)</f>
        <v>6749.7130417683848</v>
      </c>
      <c r="AU157" s="618">
        <f t="shared" ref="AU157" si="3366">IFERROR(AU511,0)</f>
        <v>0</v>
      </c>
      <c r="AV157" s="618">
        <f t="shared" ref="AV157" si="3367">IFERROR((AV511/$BQ157)*100,0)</f>
        <v>0</v>
      </c>
      <c r="AW157" s="618">
        <f t="shared" ref="AW157" si="3368">IFERROR(AW511,0)</f>
        <v>876452</v>
      </c>
      <c r="AX157" s="618">
        <f t="shared" ref="AX157" si="3369">IFERROR((AX511/$BQ157)*100,0)</f>
        <v>1743407.7172584385</v>
      </c>
      <c r="AY157" s="618">
        <f t="shared" ref="AY157" si="3370">IFERROR(AY511,0)</f>
        <v>53757</v>
      </c>
      <c r="AZ157" s="618">
        <f t="shared" ref="AZ157" si="3371">IFERROR((AZ511/$BQ157)*100,0)</f>
        <v>127844.15665261823</v>
      </c>
      <c r="BA157" s="618">
        <f t="shared" ref="BA157" si="3372">IFERROR(BA511,0)</f>
        <v>4</v>
      </c>
      <c r="BB157" s="618">
        <f t="shared" ref="BB157" si="3373">IFERROR((BB511/$BQ157)*100,0)</f>
        <v>9.1832830500250129</v>
      </c>
      <c r="BC157" s="618">
        <f t="shared" ref="BC157" si="3374">IFERROR(BC511,0)</f>
        <v>6683</v>
      </c>
      <c r="BD157" s="618">
        <f t="shared" ref="BD157" si="3375">IFERROR((BD511/$BQ157)*100,0)</f>
        <v>10389.966442798301</v>
      </c>
      <c r="BE157" s="618">
        <f t="shared" ref="BE157" si="3376">IFERROR(BE511,0)</f>
        <v>0</v>
      </c>
      <c r="BF157" s="618">
        <f t="shared" ref="BF157" si="3377">IFERROR((BF511/$BQ157)*100,0)</f>
        <v>0</v>
      </c>
      <c r="BG157" s="618">
        <f t="shared" ref="BG157" si="3378">IFERROR(BG511,0)</f>
        <v>7500</v>
      </c>
      <c r="BH157" s="618">
        <f t="shared" ref="BH157" si="3379">IFERROR((BH511/$BQ157)*100,0)</f>
        <v>16529.909490045022</v>
      </c>
      <c r="BI157" s="618">
        <f t="shared" ref="BI157" si="3380">IFERROR(BI511,0)</f>
        <v>0</v>
      </c>
      <c r="BJ157" s="618">
        <f t="shared" ref="BJ157" si="3381">IFERROR((BJ511/$BQ157)*100,0)</f>
        <v>0</v>
      </c>
      <c r="BK157" s="618">
        <f t="shared" ref="BK157" si="3382">IFERROR(BK511,0)</f>
        <v>264</v>
      </c>
      <c r="BL157" s="618">
        <f t="shared" ref="BL157" si="3383">IFERROR((BL511/$BQ157)*100,0)</f>
        <v>1092.8106829529765</v>
      </c>
      <c r="BM157" s="618">
        <f t="shared" ref="BM157" si="3384">IFERROR(BM511,0)</f>
        <v>0</v>
      </c>
      <c r="BN157" s="618">
        <f t="shared" ref="BN157" si="3385">IFERROR((BN511/$BQ157)*100,0)</f>
        <v>0</v>
      </c>
      <c r="BO157" s="618">
        <f t="shared" ref="BO157" si="3386">IFERROR(BO511,0)</f>
        <v>0</v>
      </c>
      <c r="BP157" s="618">
        <f t="shared" ref="BP157" si="3387">IFERROR((BP511/$BQ157)*100,0)</f>
        <v>0</v>
      </c>
      <c r="BQ157" s="620">
        <f t="shared" si="791"/>
        <v>54.446759103068061</v>
      </c>
    </row>
    <row r="158" spans="1:69" x14ac:dyDescent="0.25">
      <c r="B158" s="594" t="s">
        <v>295</v>
      </c>
      <c r="C158" s="618">
        <f t="shared" si="21"/>
        <v>66511</v>
      </c>
      <c r="D158" s="618">
        <f t="shared" si="22"/>
        <v>181294.68649340083</v>
      </c>
      <c r="E158" s="618" t="s">
        <v>2112</v>
      </c>
      <c r="F158" s="618" t="s">
        <v>2112</v>
      </c>
      <c r="G158" s="618">
        <f t="shared" ref="G158" si="3388">IFERROR(G512,0)</f>
        <v>0</v>
      </c>
      <c r="H158" s="618">
        <f t="shared" ref="H158" si="3389">IFERROR((H512/$BQ158)*100,0)</f>
        <v>0</v>
      </c>
      <c r="I158" s="618">
        <f t="shared" ref="I158" si="3390">IFERROR(I512,0)</f>
        <v>0</v>
      </c>
      <c r="J158" s="618">
        <f t="shared" ref="J158" si="3391">IFERROR((J512/$BQ158)*100,0)</f>
        <v>0</v>
      </c>
      <c r="K158" s="618">
        <f t="shared" ref="K158" si="3392">IFERROR(K512,0)</f>
        <v>0</v>
      </c>
      <c r="L158" s="618">
        <f t="shared" ref="L158" si="3393">IFERROR((L512/$BQ158)*100,0)</f>
        <v>0</v>
      </c>
      <c r="M158" s="618">
        <f t="shared" ref="M158" si="3394">IFERROR(M512,0)</f>
        <v>1680</v>
      </c>
      <c r="N158" s="618">
        <f t="shared" ref="N158" si="3395">IFERROR((N512/$BQ158)*100,0)</f>
        <v>4883.0270270892124</v>
      </c>
      <c r="O158" s="618">
        <f t="shared" ref="O158" si="3396">IFERROR(O512,0)</f>
        <v>0</v>
      </c>
      <c r="P158" s="618">
        <f t="shared" ref="P158" si="3397">IFERROR((P512/$BQ158)*100,0)</f>
        <v>0</v>
      </c>
      <c r="Q158" s="618">
        <f t="shared" ref="Q158" si="3398">IFERROR(Q512,0)</f>
        <v>6471</v>
      </c>
      <c r="R158" s="618">
        <f t="shared" ref="R158" si="3399">IFERROR((R512/$BQ158)*100,0)</f>
        <v>15802.923309764719</v>
      </c>
      <c r="S158" s="618">
        <f t="shared" ref="S158" si="3400">IFERROR(S512,0)</f>
        <v>0</v>
      </c>
      <c r="T158" s="618">
        <f t="shared" ref="T158" si="3401">IFERROR((T512/$BQ158)*100,0)</f>
        <v>0</v>
      </c>
      <c r="U158" s="618">
        <f t="shared" ref="U158" si="3402">IFERROR(U512,0)</f>
        <v>305363</v>
      </c>
      <c r="V158" s="618">
        <f t="shared" si="17"/>
        <v>111057.3144928441</v>
      </c>
      <c r="W158" s="618" t="s">
        <v>2112</v>
      </c>
      <c r="X158" s="618" t="s">
        <v>2112</v>
      </c>
      <c r="Y158" s="618">
        <f t="shared" ref="Y158" si="3403">IFERROR(Y512,0)</f>
        <v>0</v>
      </c>
      <c r="Z158" s="618">
        <f t="shared" ref="Z158" si="3404">IFERROR((Z512/$BQ158)*100,0)</f>
        <v>0</v>
      </c>
      <c r="AA158" s="618">
        <f t="shared" ref="AA158" si="3405">IFERROR(AA512,0)</f>
        <v>0</v>
      </c>
      <c r="AB158" s="618">
        <f t="shared" ref="AB158" si="3406">IFERROR((AB512/$BQ158)*100,0)</f>
        <v>0</v>
      </c>
      <c r="AC158" s="618">
        <f t="shared" ref="AC158" si="3407">IFERROR(AC512,0)</f>
        <v>0</v>
      </c>
      <c r="AD158" s="618">
        <f t="shared" ref="AD158" si="3408">IFERROR((AD512/$BQ158)*100,0)</f>
        <v>0</v>
      </c>
      <c r="AE158" s="618">
        <f t="shared" ref="AE158" si="3409">IFERROR(AE512,0)</f>
        <v>0</v>
      </c>
      <c r="AF158" s="618">
        <f t="shared" ref="AF158" si="3410">IFERROR((AF512/$BQ158)*100,0)</f>
        <v>0</v>
      </c>
      <c r="AG158" s="618">
        <f t="shared" ref="AG158" si="3411">IFERROR(AG512,0)</f>
        <v>0</v>
      </c>
      <c r="AH158" s="618">
        <f t="shared" ref="AH158" si="3412">IFERROR((AH512/$BQ158)*100,0)</f>
        <v>0</v>
      </c>
      <c r="AI158" s="618">
        <f t="shared" ref="AI158" si="3413">IFERROR(AI512,0)</f>
        <v>1508</v>
      </c>
      <c r="AJ158" s="618">
        <f t="shared" ref="AJ158" si="3414">IFERROR((AJ512/$BQ158)*100,0)</f>
        <v>4706.8996676912202</v>
      </c>
      <c r="AK158" s="618">
        <f t="shared" ref="AK158" si="3415">IFERROR(AK512,0)</f>
        <v>0</v>
      </c>
      <c r="AL158" s="618">
        <f t="shared" ref="AL158" si="3416">IFERROR((AL512/$BQ158)*100,0)</f>
        <v>0</v>
      </c>
      <c r="AM158" s="618">
        <f t="shared" ref="AM158" si="3417">IFERROR(AM512,0)</f>
        <v>0</v>
      </c>
      <c r="AN158" s="618">
        <f t="shared" ref="AN158" si="3418">IFERROR((AN512/$BQ158)*100,0)</f>
        <v>0</v>
      </c>
      <c r="AO158" s="618">
        <f t="shared" ref="AO158" si="3419">IFERROR(AO512,0)</f>
        <v>1179</v>
      </c>
      <c r="AP158" s="618">
        <f t="shared" ref="AP158" si="3420">IFERROR((AP512/$BQ158)*100,0)</f>
        <v>4055.0897549584938</v>
      </c>
      <c r="AQ158" s="618">
        <f t="shared" ref="AQ158" si="3421">IFERROR(AQ512,0)</f>
        <v>0</v>
      </c>
      <c r="AR158" s="618">
        <f t="shared" ref="AR158" si="3422">IFERROR((AR512/$BQ158)*100,0)</f>
        <v>0</v>
      </c>
      <c r="AS158" s="618">
        <f t="shared" ref="AS158" si="3423">IFERROR(AS512,0)</f>
        <v>3643</v>
      </c>
      <c r="AT158" s="618">
        <f t="shared" ref="AT158" si="3424">IFERROR((AT512/$BQ158)*100,0)</f>
        <v>12131.985354438066</v>
      </c>
      <c r="AU158" s="618">
        <f t="shared" ref="AU158" si="3425">IFERROR(AU512,0)</f>
        <v>0</v>
      </c>
      <c r="AV158" s="618">
        <f t="shared" ref="AV158" si="3426">IFERROR((AV512/$BQ158)*100,0)</f>
        <v>0</v>
      </c>
      <c r="AW158" s="618">
        <f t="shared" ref="AW158" si="3427">IFERROR(AW512,0)</f>
        <v>890124</v>
      </c>
      <c r="AX158" s="618">
        <f t="shared" ref="AX158" si="3428">IFERROR((AX512/$BQ158)*100,0)</f>
        <v>1248629.2581044359</v>
      </c>
      <c r="AY158" s="618">
        <f t="shared" ref="AY158" si="3429">IFERROR(AY512,0)</f>
        <v>44611</v>
      </c>
      <c r="AZ158" s="618">
        <f t="shared" ref="AZ158" si="3430">IFERROR((AZ512/$BQ158)*100,0)</f>
        <v>79090.892176909329</v>
      </c>
      <c r="BA158" s="618">
        <f t="shared" ref="BA158" si="3431">IFERROR(BA512,0)</f>
        <v>0</v>
      </c>
      <c r="BB158" s="618">
        <f t="shared" ref="BB158" si="3432">IFERROR((BB512/$BQ158)*100,0)</f>
        <v>0</v>
      </c>
      <c r="BC158" s="618">
        <f t="shared" ref="BC158" si="3433">IFERROR(BC512,0)</f>
        <v>6824</v>
      </c>
      <c r="BD158" s="618">
        <f t="shared" ref="BD158" si="3434">IFERROR((BD512/$BQ158)*100,0)</f>
        <v>8911.7670196180861</v>
      </c>
      <c r="BE158" s="618">
        <f t="shared" ref="BE158" si="3435">IFERROR(BE512,0)</f>
        <v>0</v>
      </c>
      <c r="BF158" s="618">
        <f t="shared" ref="BF158" si="3436">IFERROR((BF512/$BQ158)*100,0)</f>
        <v>0</v>
      </c>
      <c r="BG158" s="618">
        <f t="shared" ref="BG158" si="3437">IFERROR(BG512,0)</f>
        <v>8000</v>
      </c>
      <c r="BH158" s="618">
        <f t="shared" ref="BH158" si="3438">IFERROR((BH512/$BQ158)*100,0)</f>
        <v>13868.296015589925</v>
      </c>
      <c r="BI158" s="618">
        <f t="shared" ref="BI158" si="3439">IFERROR(BI512,0)</f>
        <v>0</v>
      </c>
      <c r="BJ158" s="618">
        <f t="shared" ref="BJ158" si="3440">IFERROR((BJ512/$BQ158)*100,0)</f>
        <v>0</v>
      </c>
      <c r="BK158" s="618">
        <f t="shared" ref="BK158" si="3441">IFERROR(BK512,0)</f>
        <v>300</v>
      </c>
      <c r="BL158" s="618">
        <f t="shared" ref="BL158" si="3442">IFERROR((BL512/$BQ158)*100,0)</f>
        <v>854.28703456033941</v>
      </c>
      <c r="BM158" s="618">
        <f t="shared" ref="BM158" si="3443">IFERROR(BM512,0)</f>
        <v>0</v>
      </c>
      <c r="BN158" s="618">
        <f t="shared" ref="BN158" si="3444">IFERROR((BN512/$BQ158)*100,0)</f>
        <v>0</v>
      </c>
      <c r="BO158" s="618">
        <f t="shared" ref="BO158" si="3445">IFERROR(BO512,0)</f>
        <v>0</v>
      </c>
      <c r="BP158" s="618">
        <f t="shared" ref="BP158" si="3446">IFERROR((BP512/$BQ158)*100,0)</f>
        <v>0</v>
      </c>
      <c r="BQ158" s="620">
        <f t="shared" si="791"/>
        <v>72.106911972160006</v>
      </c>
    </row>
    <row r="159" spans="1:69" x14ac:dyDescent="0.25">
      <c r="B159" s="594" t="s">
        <v>2669</v>
      </c>
      <c r="C159" s="618">
        <f t="shared" si="21"/>
        <v>41357</v>
      </c>
      <c r="D159" s="618">
        <f t="shared" si="22"/>
        <v>87480</v>
      </c>
      <c r="E159" s="618" t="s">
        <v>2112</v>
      </c>
      <c r="F159" s="618" t="s">
        <v>2112</v>
      </c>
      <c r="G159" s="618">
        <f t="shared" ref="G159" si="3447">IFERROR(G513,0)</f>
        <v>0</v>
      </c>
      <c r="H159" s="618">
        <f t="shared" ref="H159" si="3448">IFERROR((H513/$BQ159)*100,0)</f>
        <v>0</v>
      </c>
      <c r="I159" s="618">
        <f t="shared" ref="I159" si="3449">IFERROR(I513,0)</f>
        <v>0</v>
      </c>
      <c r="J159" s="618">
        <f t="shared" ref="J159" si="3450">IFERROR((J513/$BQ159)*100,0)</f>
        <v>0</v>
      </c>
      <c r="K159" s="618">
        <f t="shared" ref="K159" si="3451">IFERROR(K513,0)</f>
        <v>0</v>
      </c>
      <c r="L159" s="618">
        <f t="shared" ref="L159" si="3452">IFERROR((L513/$BQ159)*100,0)</f>
        <v>0</v>
      </c>
      <c r="M159" s="618">
        <f t="shared" ref="M159" si="3453">IFERROR(M513,0)</f>
        <v>1147</v>
      </c>
      <c r="N159" s="618">
        <f t="shared" ref="N159" si="3454">IFERROR((N513/$BQ159)*100,0)</f>
        <v>2738</v>
      </c>
      <c r="O159" s="618">
        <f t="shared" ref="O159" si="3455">IFERROR(O513,0)</f>
        <v>0</v>
      </c>
      <c r="P159" s="618">
        <f t="shared" ref="P159" si="3456">IFERROR((P513/$BQ159)*100,0)</f>
        <v>0</v>
      </c>
      <c r="Q159" s="618">
        <f t="shared" ref="Q159" si="3457">IFERROR(Q513,0)</f>
        <v>5306</v>
      </c>
      <c r="R159" s="618">
        <f t="shared" ref="R159" si="3458">IFERROR((R513/$BQ159)*100,0)</f>
        <v>11543</v>
      </c>
      <c r="S159" s="618">
        <f t="shared" ref="S159" si="3459">IFERROR(S513,0)</f>
        <v>0</v>
      </c>
      <c r="T159" s="618">
        <f t="shared" ref="T159" si="3460">IFERROR((T513/$BQ159)*100,0)</f>
        <v>0</v>
      </c>
      <c r="U159" s="618">
        <f t="shared" ref="U159" si="3461">IFERROR(U513,0)</f>
        <v>287472</v>
      </c>
      <c r="V159" s="618">
        <f t="shared" si="17"/>
        <v>82754</v>
      </c>
      <c r="W159" s="618" t="s">
        <v>2112</v>
      </c>
      <c r="X159" s="618" t="s">
        <v>2112</v>
      </c>
      <c r="Y159" s="618">
        <f t="shared" ref="Y159" si="3462">IFERROR(Y513,0)</f>
        <v>0</v>
      </c>
      <c r="Z159" s="618">
        <f t="shared" ref="Z159" si="3463">IFERROR((Z513/$BQ159)*100,0)</f>
        <v>0</v>
      </c>
      <c r="AA159" s="618">
        <f t="shared" ref="AA159" si="3464">IFERROR(AA513,0)</f>
        <v>0</v>
      </c>
      <c r="AB159" s="618">
        <f t="shared" ref="AB159" si="3465">IFERROR((AB513/$BQ159)*100,0)</f>
        <v>0</v>
      </c>
      <c r="AC159" s="618">
        <f t="shared" ref="AC159" si="3466">IFERROR(AC513,0)</f>
        <v>0</v>
      </c>
      <c r="AD159" s="618">
        <f t="shared" ref="AD159" si="3467">IFERROR((AD513/$BQ159)*100,0)</f>
        <v>0</v>
      </c>
      <c r="AE159" s="618">
        <f t="shared" ref="AE159" si="3468">IFERROR(AE513,0)</f>
        <v>0</v>
      </c>
      <c r="AF159" s="618">
        <f t="shared" ref="AF159" si="3469">IFERROR((AF513/$BQ159)*100,0)</f>
        <v>0</v>
      </c>
      <c r="AG159" s="618">
        <f t="shared" ref="AG159" si="3470">IFERROR(AG513,0)</f>
        <v>0</v>
      </c>
      <c r="AH159" s="618">
        <f t="shared" ref="AH159" si="3471">IFERROR((AH513/$BQ159)*100,0)</f>
        <v>0</v>
      </c>
      <c r="AI159" s="618">
        <f t="shared" ref="AI159" si="3472">IFERROR(AI513,0)</f>
        <v>1169</v>
      </c>
      <c r="AJ159" s="618">
        <f t="shared" ref="AJ159" si="3473">IFERROR((AJ513/$BQ159)*100,0)</f>
        <v>2935</v>
      </c>
      <c r="AK159" s="618">
        <f t="shared" ref="AK159" si="3474">IFERROR(AK513,0)</f>
        <v>0</v>
      </c>
      <c r="AL159" s="618">
        <f t="shared" ref="AL159" si="3475">IFERROR((AL513/$BQ159)*100,0)</f>
        <v>0</v>
      </c>
      <c r="AM159" s="618">
        <f t="shared" ref="AM159" si="3476">IFERROR(AM513,0)</f>
        <v>0</v>
      </c>
      <c r="AN159" s="618">
        <f t="shared" ref="AN159" si="3477">IFERROR((AN513/$BQ159)*100,0)</f>
        <v>0</v>
      </c>
      <c r="AO159" s="618">
        <f t="shared" ref="AO159" si="3478">IFERROR(AO513,0)</f>
        <v>26</v>
      </c>
      <c r="AP159" s="618">
        <f t="shared" ref="AP159" si="3479">IFERROR((AP513/$BQ159)*100,0)</f>
        <v>73</v>
      </c>
      <c r="AQ159" s="618">
        <f t="shared" ref="AQ159" si="3480">IFERROR(AQ513,0)</f>
        <v>0</v>
      </c>
      <c r="AR159" s="618">
        <f t="shared" ref="AR159" si="3481">IFERROR((AR513/$BQ159)*100,0)</f>
        <v>0</v>
      </c>
      <c r="AS159" s="618">
        <f t="shared" ref="AS159" si="3482">IFERROR(AS513,0)</f>
        <v>2161</v>
      </c>
      <c r="AT159" s="618">
        <f t="shared" ref="AT159" si="3483">IFERROR((AT513/$BQ159)*100,0)</f>
        <v>5970</v>
      </c>
      <c r="AU159" s="618">
        <f t="shared" ref="AU159" si="3484">IFERROR(AU513,0)</f>
        <v>0</v>
      </c>
      <c r="AV159" s="618">
        <f t="shared" ref="AV159" si="3485">IFERROR((AV513/$BQ159)*100,0)</f>
        <v>0</v>
      </c>
      <c r="AW159" s="618">
        <f t="shared" ref="AW159" si="3486">IFERROR(AW513,0)</f>
        <v>720488</v>
      </c>
      <c r="AX159" s="618">
        <f t="shared" ref="AX159" si="3487">IFERROR((AX513/$BQ159)*100,0)</f>
        <v>752858</v>
      </c>
      <c r="AY159" s="618">
        <f t="shared" ref="AY159" si="3488">IFERROR(AY513,0)</f>
        <v>46092</v>
      </c>
      <c r="AZ159" s="618">
        <f t="shared" ref="AZ159" si="3489">IFERROR((AZ513/$BQ159)*100,0)</f>
        <v>64933.000000000007</v>
      </c>
      <c r="BA159" s="618">
        <f t="shared" ref="BA159" si="3490">IFERROR(BA513,0)</f>
        <v>30</v>
      </c>
      <c r="BB159" s="618">
        <f t="shared" ref="BB159" si="3491">IFERROR((BB513/$BQ159)*100,0)</f>
        <v>30</v>
      </c>
      <c r="BC159" s="618">
        <f t="shared" ref="BC159" si="3492">IFERROR(BC513,0)</f>
        <v>6363</v>
      </c>
      <c r="BD159" s="618">
        <f t="shared" ref="BD159" si="3493">IFERROR((BD513/$BQ159)*100,0)</f>
        <v>6989</v>
      </c>
      <c r="BE159" s="618">
        <f t="shared" ref="BE159" si="3494">IFERROR(BE513,0)</f>
        <v>0</v>
      </c>
      <c r="BF159" s="618">
        <f t="shared" ref="BF159" si="3495">IFERROR((BF513/$BQ159)*100,0)</f>
        <v>0</v>
      </c>
      <c r="BG159" s="618">
        <f t="shared" ref="BG159" si="3496">IFERROR(BG513,0)</f>
        <v>10000</v>
      </c>
      <c r="BH159" s="618">
        <f t="shared" ref="BH159" si="3497">IFERROR((BH513/$BQ159)*100,0)</f>
        <v>13000</v>
      </c>
      <c r="BI159" s="618">
        <f t="shared" ref="BI159" si="3498">IFERROR(BI513,0)</f>
        <v>0</v>
      </c>
      <c r="BJ159" s="618">
        <f t="shared" ref="BJ159" si="3499">IFERROR((BJ513/$BQ159)*100,0)</f>
        <v>0</v>
      </c>
      <c r="BK159" s="618">
        <f t="shared" ref="BK159" si="3500">IFERROR(BK513,0)</f>
        <v>281</v>
      </c>
      <c r="BL159" s="618">
        <f t="shared" ref="BL159" si="3501">IFERROR((BL513/$BQ159)*100,0)</f>
        <v>671</v>
      </c>
      <c r="BM159" s="618">
        <f t="shared" ref="BM159" si="3502">IFERROR(BM513,0)</f>
        <v>0</v>
      </c>
      <c r="BN159" s="618">
        <f t="shared" ref="BN159" si="3503">IFERROR((BN513/$BQ159)*100,0)</f>
        <v>0</v>
      </c>
      <c r="BO159" s="618">
        <f t="shared" ref="BO159" si="3504">IFERROR(BO513,0)</f>
        <v>0</v>
      </c>
      <c r="BP159" s="618">
        <f t="shared" ref="BP159" si="3505">IFERROR((BP513/$BQ159)*100,0)</f>
        <v>0</v>
      </c>
      <c r="BQ159" s="620">
        <f t="shared" si="791"/>
        <v>100</v>
      </c>
    </row>
    <row r="160" spans="1:69" x14ac:dyDescent="0.25">
      <c r="A160" s="593" t="s">
        <v>11</v>
      </c>
      <c r="B160" s="594" t="s">
        <v>285</v>
      </c>
      <c r="C160" s="618">
        <f t="shared" si="21"/>
        <v>959</v>
      </c>
      <c r="D160" s="618">
        <f t="shared" si="22"/>
        <v>4205.1103226937921</v>
      </c>
      <c r="E160" s="618" t="s">
        <v>2112</v>
      </c>
      <c r="F160" s="618" t="s">
        <v>2112</v>
      </c>
      <c r="G160" s="618">
        <f t="shared" ref="G160" si="3506">IFERROR(G514,0)</f>
        <v>0</v>
      </c>
      <c r="H160" s="618">
        <f t="shared" ref="H160" si="3507">IFERROR((H514/$BQ160)*100,0)</f>
        <v>0</v>
      </c>
      <c r="I160" s="618">
        <f t="shared" ref="I160" si="3508">IFERROR(I514,0)</f>
        <v>0</v>
      </c>
      <c r="J160" s="618">
        <f t="shared" ref="J160" si="3509">IFERROR((J514/$BQ160)*100,0)</f>
        <v>0</v>
      </c>
      <c r="K160" s="618">
        <f t="shared" ref="K160" si="3510">IFERROR(K514,0)</f>
        <v>0</v>
      </c>
      <c r="L160" s="618">
        <f t="shared" ref="L160" si="3511">IFERROR((L514/$BQ160)*100,0)</f>
        <v>0</v>
      </c>
      <c r="M160" s="618">
        <f t="shared" ref="M160" si="3512">IFERROR(M514,0)</f>
        <v>85325</v>
      </c>
      <c r="N160" s="618">
        <f t="shared" ref="N160" si="3513">IFERROR((N514/$BQ160)*100,0)</f>
        <v>201571.92956944797</v>
      </c>
      <c r="O160" s="618">
        <f t="shared" ref="O160" si="3514">IFERROR(O514,0)</f>
        <v>0</v>
      </c>
      <c r="P160" s="618">
        <f t="shared" ref="P160" si="3515">IFERROR((P514/$BQ160)*100,0)</f>
        <v>0</v>
      </c>
      <c r="Q160" s="618">
        <f t="shared" ref="Q160" si="3516">IFERROR(Q514,0)</f>
        <v>0</v>
      </c>
      <c r="R160" s="618">
        <f t="shared" ref="R160" si="3517">IFERROR((R514/$BQ160)*100,0)</f>
        <v>0</v>
      </c>
      <c r="S160" s="618">
        <f t="shared" ref="S160" si="3518">IFERROR(S514,0)</f>
        <v>0</v>
      </c>
      <c r="T160" s="618">
        <f t="shared" ref="T160" si="3519">IFERROR((T514/$BQ160)*100,0)</f>
        <v>0</v>
      </c>
      <c r="U160" s="618">
        <f t="shared" ref="U160" si="3520">IFERROR(U514,0)</f>
        <v>1455</v>
      </c>
      <c r="V160" s="618">
        <f t="shared" si="17"/>
        <v>1717.8179408115093</v>
      </c>
      <c r="W160" s="618" t="s">
        <v>2112</v>
      </c>
      <c r="X160" s="618" t="s">
        <v>2112</v>
      </c>
      <c r="Y160" s="618">
        <f t="shared" ref="Y160" si="3521">IFERROR(Y514,0)</f>
        <v>0</v>
      </c>
      <c r="Z160" s="618">
        <f t="shared" ref="Z160" si="3522">IFERROR((Z514/$BQ160)*100,0)</f>
        <v>0</v>
      </c>
      <c r="AA160" s="618">
        <f t="shared" ref="AA160" si="3523">IFERROR(AA514,0)</f>
        <v>0</v>
      </c>
      <c r="AB160" s="618">
        <f t="shared" ref="AB160" si="3524">IFERROR((AB514/$BQ160)*100,0)</f>
        <v>0</v>
      </c>
      <c r="AC160" s="618">
        <f t="shared" ref="AC160" si="3525">IFERROR(AC514,0)</f>
        <v>0</v>
      </c>
      <c r="AD160" s="618">
        <f t="shared" ref="AD160" si="3526">IFERROR((AD514/$BQ160)*100,0)</f>
        <v>0</v>
      </c>
      <c r="AE160" s="618">
        <f t="shared" ref="AE160" si="3527">IFERROR(AE514,0)</f>
        <v>0</v>
      </c>
      <c r="AF160" s="618">
        <f t="shared" ref="AF160" si="3528">IFERROR((AF514/$BQ160)*100,0)</f>
        <v>0</v>
      </c>
      <c r="AG160" s="618">
        <f t="shared" ref="AG160" si="3529">IFERROR(AG514,0)</f>
        <v>0</v>
      </c>
      <c r="AH160" s="618">
        <f t="shared" ref="AH160" si="3530">IFERROR((AH514/$BQ160)*100,0)</f>
        <v>0</v>
      </c>
      <c r="AI160" s="618">
        <f t="shared" ref="AI160" si="3531">IFERROR(AI514,0)</f>
        <v>1992</v>
      </c>
      <c r="AJ160" s="618">
        <f t="shared" ref="AJ160" si="3532">IFERROR((AJ514/$BQ160)*100,0)</f>
        <v>13108.06460139863</v>
      </c>
      <c r="AK160" s="618">
        <f t="shared" ref="AK160" si="3533">IFERROR(AK514,0)</f>
        <v>0</v>
      </c>
      <c r="AL160" s="618">
        <f t="shared" ref="AL160" si="3534">IFERROR((AL514/$BQ160)*100,0)</f>
        <v>0</v>
      </c>
      <c r="AM160" s="618">
        <f t="shared" ref="AM160" si="3535">IFERROR(AM514,0)</f>
        <v>0</v>
      </c>
      <c r="AN160" s="618">
        <f t="shared" ref="AN160" si="3536">IFERROR((AN514/$BQ160)*100,0)</f>
        <v>0</v>
      </c>
      <c r="AO160" s="618">
        <f t="shared" ref="AO160" si="3537">IFERROR(AO514,0)</f>
        <v>0</v>
      </c>
      <c r="AP160" s="618">
        <f t="shared" ref="AP160" si="3538">IFERROR((AP514/$BQ160)*100,0)</f>
        <v>0</v>
      </c>
      <c r="AQ160" s="618">
        <f t="shared" ref="AQ160" si="3539">IFERROR(AQ514,0)</f>
        <v>0</v>
      </c>
      <c r="AR160" s="618">
        <f t="shared" ref="AR160" si="3540">IFERROR((AR514/$BQ160)*100,0)</f>
        <v>0</v>
      </c>
      <c r="AS160" s="618">
        <f t="shared" ref="AS160" si="3541">IFERROR(AS514,0)</f>
        <v>0</v>
      </c>
      <c r="AT160" s="618">
        <f t="shared" ref="AT160" si="3542">IFERROR((AT514/$BQ160)*100,0)</f>
        <v>0</v>
      </c>
      <c r="AU160" s="618">
        <f t="shared" ref="AU160" si="3543">IFERROR(AU514,0)</f>
        <v>0</v>
      </c>
      <c r="AV160" s="618">
        <f t="shared" ref="AV160" si="3544">IFERROR((AV514/$BQ160)*100,0)</f>
        <v>0</v>
      </c>
      <c r="AW160" s="618">
        <f t="shared" ref="AW160" si="3545">IFERROR(AW514,0)</f>
        <v>77119</v>
      </c>
      <c r="AX160" s="618">
        <f t="shared" ref="AX160" si="3546">IFERROR((AX514/$BQ160)*100,0)</f>
        <v>117118.73477403105</v>
      </c>
      <c r="AY160" s="618">
        <f t="shared" ref="AY160" si="3547">IFERROR(AY514,0)</f>
        <v>7657</v>
      </c>
      <c r="AZ160" s="618">
        <f t="shared" ref="AZ160" si="3548">IFERROR((AZ514/$BQ160)*100,0)</f>
        <v>12919.070879030369</v>
      </c>
      <c r="BA160" s="618">
        <f t="shared" ref="BA160" si="3549">IFERROR(BA514,0)</f>
        <v>230</v>
      </c>
      <c r="BB160" s="618">
        <f t="shared" ref="BB160" si="3550">IFERROR((BB514/$BQ160)*100,0)</f>
        <v>1086.713903617497</v>
      </c>
      <c r="BC160" s="618">
        <f t="shared" ref="BC160" si="3551">IFERROR(BC514,0)</f>
        <v>12800</v>
      </c>
      <c r="BD160" s="618">
        <f t="shared" ref="BD160" si="3552">IFERROR((BD514/$BQ160)*100,0)</f>
        <v>28079.067323284391</v>
      </c>
      <c r="BE160" s="618">
        <f t="shared" ref="BE160" si="3553">IFERROR(BE514,0)</f>
        <v>0</v>
      </c>
      <c r="BF160" s="618">
        <f t="shared" ref="BF160" si="3554">IFERROR((BF514/$BQ160)*100,0)</f>
        <v>0</v>
      </c>
      <c r="BG160" s="618">
        <f t="shared" ref="BG160" si="3555">IFERROR(BG514,0)</f>
        <v>3920</v>
      </c>
      <c r="BH160" s="618">
        <f t="shared" ref="BH160" si="3556">IFERROR((BH514/$BQ160)*100,0)</f>
        <v>9260.6923960447566</v>
      </c>
      <c r="BI160" s="618">
        <f t="shared" ref="BI160" si="3557">IFERROR(BI514,0)</f>
        <v>0</v>
      </c>
      <c r="BJ160" s="618">
        <f t="shared" ref="BJ160" si="3558">IFERROR((BJ514/$BQ160)*100,0)</f>
        <v>0</v>
      </c>
      <c r="BK160" s="618">
        <f t="shared" ref="BK160" si="3559">IFERROR(BK514,0)</f>
        <v>5268</v>
      </c>
      <c r="BL160" s="618">
        <f t="shared" ref="BL160" si="3560">IFERROR((BL514/$BQ160)*100,0)</f>
        <v>24889.798258320003</v>
      </c>
      <c r="BM160" s="618">
        <f t="shared" ref="BM160" si="3561">IFERROR(BM514,0)</f>
        <v>0</v>
      </c>
      <c r="BN160" s="618">
        <f t="shared" ref="BN160" si="3562">IFERROR((BN514/$BQ160)*100,0)</f>
        <v>0</v>
      </c>
      <c r="BO160" s="618">
        <f t="shared" ref="BO160" si="3563">IFERROR(BO514,0)</f>
        <v>0</v>
      </c>
      <c r="BP160" s="618">
        <f t="shared" ref="BP160" si="3564">IFERROR((BP514/$BQ160)*100,0)</f>
        <v>0</v>
      </c>
      <c r="BQ160" s="620">
        <f t="shared" si="791"/>
        <v>29.630613809956184</v>
      </c>
    </row>
    <row r="161" spans="1:69" x14ac:dyDescent="0.25">
      <c r="B161" s="594" t="s">
        <v>286</v>
      </c>
      <c r="C161" s="618">
        <f t="shared" si="21"/>
        <v>911</v>
      </c>
      <c r="D161" s="618">
        <f t="shared" si="22"/>
        <v>3422.0510491652744</v>
      </c>
      <c r="E161" s="618" t="s">
        <v>2112</v>
      </c>
      <c r="F161" s="618" t="s">
        <v>2112</v>
      </c>
      <c r="G161" s="618">
        <f t="shared" ref="G161" si="3565">IFERROR(G515,0)</f>
        <v>0</v>
      </c>
      <c r="H161" s="618">
        <f t="shared" ref="H161" si="3566">IFERROR((H515/$BQ161)*100,0)</f>
        <v>0</v>
      </c>
      <c r="I161" s="618">
        <f t="shared" ref="I161" si="3567">IFERROR(I515,0)</f>
        <v>0</v>
      </c>
      <c r="J161" s="618">
        <f t="shared" ref="J161" si="3568">IFERROR((J515/$BQ161)*100,0)</f>
        <v>0</v>
      </c>
      <c r="K161" s="618">
        <f t="shared" ref="K161" si="3569">IFERROR(K515,0)</f>
        <v>0</v>
      </c>
      <c r="L161" s="618">
        <f t="shared" ref="L161" si="3570">IFERROR((L515/$BQ161)*100,0)</f>
        <v>0</v>
      </c>
      <c r="M161" s="618">
        <f t="shared" ref="M161" si="3571">IFERROR(M515,0)</f>
        <v>107075</v>
      </c>
      <c r="N161" s="618">
        <f t="shared" ref="N161" si="3572">IFERROR((N515/$BQ161)*100,0)</f>
        <v>214998.317089761</v>
      </c>
      <c r="O161" s="618">
        <f t="shared" ref="O161" si="3573">IFERROR(O515,0)</f>
        <v>0</v>
      </c>
      <c r="P161" s="618">
        <f t="shared" ref="P161" si="3574">IFERROR((P515/$BQ161)*100,0)</f>
        <v>0</v>
      </c>
      <c r="Q161" s="618">
        <f t="shared" ref="Q161" si="3575">IFERROR(Q515,0)</f>
        <v>0</v>
      </c>
      <c r="R161" s="618">
        <f t="shared" ref="R161" si="3576">IFERROR((R515/$BQ161)*100,0)</f>
        <v>0</v>
      </c>
      <c r="S161" s="618">
        <f t="shared" ref="S161" si="3577">IFERROR(S515,0)</f>
        <v>0</v>
      </c>
      <c r="T161" s="618">
        <f t="shared" ref="T161" si="3578">IFERROR((T515/$BQ161)*100,0)</f>
        <v>0</v>
      </c>
      <c r="U161" s="618">
        <f t="shared" ref="U161" si="3579">IFERROR(U515,0)</f>
        <v>1383</v>
      </c>
      <c r="V161" s="618">
        <f t="shared" si="17"/>
        <v>1468.6421937742</v>
      </c>
      <c r="W161" s="618" t="s">
        <v>2112</v>
      </c>
      <c r="X161" s="618" t="s">
        <v>2112</v>
      </c>
      <c r="Y161" s="618">
        <f t="shared" ref="Y161" si="3580">IFERROR(Y515,0)</f>
        <v>0</v>
      </c>
      <c r="Z161" s="618">
        <f t="shared" ref="Z161" si="3581">IFERROR((Z515/$BQ161)*100,0)</f>
        <v>0</v>
      </c>
      <c r="AA161" s="618">
        <f t="shared" ref="AA161" si="3582">IFERROR(AA515,0)</f>
        <v>0</v>
      </c>
      <c r="AB161" s="618">
        <f t="shared" ref="AB161" si="3583">IFERROR((AB515/$BQ161)*100,0)</f>
        <v>0</v>
      </c>
      <c r="AC161" s="618">
        <f t="shared" ref="AC161" si="3584">IFERROR(AC515,0)</f>
        <v>0</v>
      </c>
      <c r="AD161" s="618">
        <f t="shared" ref="AD161" si="3585">IFERROR((AD515/$BQ161)*100,0)</f>
        <v>0</v>
      </c>
      <c r="AE161" s="618">
        <f t="shared" ref="AE161" si="3586">IFERROR(AE515,0)</f>
        <v>0</v>
      </c>
      <c r="AF161" s="618">
        <f t="shared" ref="AF161" si="3587">IFERROR((AF515/$BQ161)*100,0)</f>
        <v>0</v>
      </c>
      <c r="AG161" s="618">
        <f t="shared" ref="AG161" si="3588">IFERROR(AG515,0)</f>
        <v>0</v>
      </c>
      <c r="AH161" s="618">
        <f t="shared" ref="AH161" si="3589">IFERROR((AH515/$BQ161)*100,0)</f>
        <v>0</v>
      </c>
      <c r="AI161" s="618">
        <f t="shared" ref="AI161" si="3590">IFERROR(AI515,0)</f>
        <v>1992</v>
      </c>
      <c r="AJ161" s="618">
        <f t="shared" ref="AJ161" si="3591">IFERROR((AJ515/$BQ161)*100,0)</f>
        <v>11427.872070305495</v>
      </c>
      <c r="AK161" s="618">
        <f t="shared" ref="AK161" si="3592">IFERROR(AK515,0)</f>
        <v>0</v>
      </c>
      <c r="AL161" s="618">
        <f t="shared" ref="AL161" si="3593">IFERROR((AL515/$BQ161)*100,0)</f>
        <v>0</v>
      </c>
      <c r="AM161" s="618">
        <f t="shared" ref="AM161" si="3594">IFERROR(AM515,0)</f>
        <v>0</v>
      </c>
      <c r="AN161" s="618">
        <f t="shared" ref="AN161" si="3595">IFERROR((AN515/$BQ161)*100,0)</f>
        <v>0</v>
      </c>
      <c r="AO161" s="618">
        <f t="shared" ref="AO161" si="3596">IFERROR(AO515,0)</f>
        <v>0</v>
      </c>
      <c r="AP161" s="618">
        <f t="shared" ref="AP161" si="3597">IFERROR((AP515/$BQ161)*100,0)</f>
        <v>0</v>
      </c>
      <c r="AQ161" s="618">
        <f t="shared" ref="AQ161" si="3598">IFERROR(AQ515,0)</f>
        <v>0</v>
      </c>
      <c r="AR161" s="618">
        <f t="shared" ref="AR161" si="3599">IFERROR((AR515/$BQ161)*100,0)</f>
        <v>0</v>
      </c>
      <c r="AS161" s="618">
        <f t="shared" ref="AS161" si="3600">IFERROR(AS515,0)</f>
        <v>0</v>
      </c>
      <c r="AT161" s="618">
        <f t="shared" ref="AT161" si="3601">IFERROR((AT515/$BQ161)*100,0)</f>
        <v>0</v>
      </c>
      <c r="AU161" s="618">
        <f t="shared" ref="AU161" si="3602">IFERROR(AU515,0)</f>
        <v>0</v>
      </c>
      <c r="AV161" s="618">
        <f t="shared" ref="AV161" si="3603">IFERROR((AV515/$BQ161)*100,0)</f>
        <v>0</v>
      </c>
      <c r="AW161" s="618">
        <f t="shared" ref="AW161" si="3604">IFERROR(AW515,0)</f>
        <v>77190</v>
      </c>
      <c r="AX161" s="618">
        <f t="shared" ref="AX161" si="3605">IFERROR((AX515/$BQ161)*100,0)</f>
        <v>130634.57575950121</v>
      </c>
      <c r="AY161" s="618">
        <f t="shared" ref="AY161" si="3606">IFERROR(AY515,0)</f>
        <v>7657</v>
      </c>
      <c r="AZ161" s="618">
        <f t="shared" ref="AZ161" si="3607">IFERROR((AZ515/$BQ161)*100,0)</f>
        <v>11640.136762374423</v>
      </c>
      <c r="BA161" s="618">
        <f t="shared" ref="BA161" si="3608">IFERROR(BA515,0)</f>
        <v>230</v>
      </c>
      <c r="BB161" s="618">
        <f t="shared" ref="BB161" si="3609">IFERROR((BB515/$BQ161)*100,0)</f>
        <v>958.05955609488831</v>
      </c>
      <c r="BC161" s="618">
        <f t="shared" ref="BC161" si="3610">IFERROR(BC515,0)</f>
        <v>11800</v>
      </c>
      <c r="BD161" s="618">
        <f t="shared" ref="BD161" si="3611">IFERROR((BD515/$BQ161)*100,0)</f>
        <v>22170.18655406405</v>
      </c>
      <c r="BE161" s="618">
        <f t="shared" ref="BE161" si="3612">IFERROR(BE515,0)</f>
        <v>0</v>
      </c>
      <c r="BF161" s="618">
        <f t="shared" ref="BF161" si="3613">IFERROR((BF515/$BQ161)*100,0)</f>
        <v>0</v>
      </c>
      <c r="BG161" s="618">
        <f t="shared" ref="BG161" si="3614">IFERROR(BG515,0)</f>
        <v>10080</v>
      </c>
      <c r="BH161" s="618">
        <f t="shared" ref="BH161" si="3615">IFERROR((BH515/$BQ161)*100,0)</f>
        <v>21685.419892447171</v>
      </c>
      <c r="BI161" s="618">
        <f t="shared" ref="BI161" si="3616">IFERROR(BI515,0)</f>
        <v>0</v>
      </c>
      <c r="BJ161" s="618">
        <f t="shared" ref="BJ161" si="3617">IFERROR((BJ515/$BQ161)*100,0)</f>
        <v>0</v>
      </c>
      <c r="BK161" s="618">
        <f t="shared" ref="BK161" si="3618">IFERROR(BK515,0)</f>
        <v>5268</v>
      </c>
      <c r="BL161" s="618">
        <f t="shared" ref="BL161" si="3619">IFERROR((BL515/$BQ161)*100,0)</f>
        <v>22666.426982819783</v>
      </c>
      <c r="BM161" s="618">
        <f t="shared" ref="BM161" si="3620">IFERROR(BM515,0)</f>
        <v>0</v>
      </c>
      <c r="BN161" s="618">
        <f t="shared" ref="BN161" si="3621">IFERROR((BN515/$BQ161)*100,0)</f>
        <v>0</v>
      </c>
      <c r="BO161" s="618">
        <f t="shared" ref="BO161" si="3622">IFERROR(BO515,0)</f>
        <v>0</v>
      </c>
      <c r="BP161" s="618">
        <f t="shared" ref="BP161" si="3623">IFERROR((BP515/$BQ161)*100,0)</f>
        <v>0</v>
      </c>
      <c r="BQ161" s="620">
        <f t="shared" si="791"/>
        <v>34.862133348098446</v>
      </c>
    </row>
    <row r="162" spans="1:69" x14ac:dyDescent="0.25">
      <c r="B162" s="594" t="s">
        <v>287</v>
      </c>
      <c r="C162" s="618">
        <f t="shared" si="21"/>
        <v>911</v>
      </c>
      <c r="D162" s="618">
        <f t="shared" si="22"/>
        <v>3184.1276984631181</v>
      </c>
      <c r="E162" s="618" t="s">
        <v>2112</v>
      </c>
      <c r="F162" s="618" t="s">
        <v>2112</v>
      </c>
      <c r="G162" s="618">
        <f t="shared" ref="G162" si="3624">IFERROR(G516,0)</f>
        <v>0</v>
      </c>
      <c r="H162" s="618">
        <f t="shared" ref="H162" si="3625">IFERROR((H516/$BQ162)*100,0)</f>
        <v>0</v>
      </c>
      <c r="I162" s="618">
        <f t="shared" ref="I162" si="3626">IFERROR(I516,0)</f>
        <v>0</v>
      </c>
      <c r="J162" s="618">
        <f t="shared" ref="J162" si="3627">IFERROR((J516/$BQ162)*100,0)</f>
        <v>0</v>
      </c>
      <c r="K162" s="618">
        <f t="shared" ref="K162" si="3628">IFERROR(K516,0)</f>
        <v>0</v>
      </c>
      <c r="L162" s="618">
        <f t="shared" ref="L162" si="3629">IFERROR((L516/$BQ162)*100,0)</f>
        <v>0</v>
      </c>
      <c r="M162" s="618">
        <f t="shared" ref="M162" si="3630">IFERROR(M516,0)</f>
        <v>106681</v>
      </c>
      <c r="N162" s="618">
        <f t="shared" ref="N162" si="3631">IFERROR((N516/$BQ162)*100,0)</f>
        <v>250383.00795457771</v>
      </c>
      <c r="O162" s="618">
        <f t="shared" ref="O162" si="3632">IFERROR(O516,0)</f>
        <v>0</v>
      </c>
      <c r="P162" s="618">
        <f t="shared" ref="P162" si="3633">IFERROR((P516/$BQ162)*100,0)</f>
        <v>0</v>
      </c>
      <c r="Q162" s="618">
        <f t="shared" ref="Q162" si="3634">IFERROR(Q516,0)</f>
        <v>0</v>
      </c>
      <c r="R162" s="618">
        <f t="shared" ref="R162" si="3635">IFERROR((R516/$BQ162)*100,0)</f>
        <v>0</v>
      </c>
      <c r="S162" s="618">
        <f t="shared" ref="S162" si="3636">IFERROR(S516,0)</f>
        <v>0</v>
      </c>
      <c r="T162" s="618">
        <f t="shared" ref="T162" si="3637">IFERROR((T516/$BQ162)*100,0)</f>
        <v>0</v>
      </c>
      <c r="U162" s="618">
        <f t="shared" ref="U162" si="3638">IFERROR(U516,0)</f>
        <v>1300</v>
      </c>
      <c r="V162" s="618">
        <f t="shared" si="17"/>
        <v>1356.0576602791332</v>
      </c>
      <c r="W162" s="618" t="s">
        <v>2112</v>
      </c>
      <c r="X162" s="618" t="s">
        <v>2112</v>
      </c>
      <c r="Y162" s="618">
        <f t="shared" ref="Y162" si="3639">IFERROR(Y516,0)</f>
        <v>0</v>
      </c>
      <c r="Z162" s="618">
        <f t="shared" ref="Z162" si="3640">IFERROR((Z516/$BQ162)*100,0)</f>
        <v>0</v>
      </c>
      <c r="AA162" s="618">
        <f t="shared" ref="AA162" si="3641">IFERROR(AA516,0)</f>
        <v>0</v>
      </c>
      <c r="AB162" s="618">
        <f t="shared" ref="AB162" si="3642">IFERROR((AB516/$BQ162)*100,0)</f>
        <v>0</v>
      </c>
      <c r="AC162" s="618">
        <f t="shared" ref="AC162" si="3643">IFERROR(AC516,0)</f>
        <v>0</v>
      </c>
      <c r="AD162" s="618">
        <f t="shared" ref="AD162" si="3644">IFERROR((AD516/$BQ162)*100,0)</f>
        <v>0</v>
      </c>
      <c r="AE162" s="618">
        <f t="shared" ref="AE162" si="3645">IFERROR(AE516,0)</f>
        <v>0</v>
      </c>
      <c r="AF162" s="618">
        <f t="shared" ref="AF162" si="3646">IFERROR((AF516/$BQ162)*100,0)</f>
        <v>0</v>
      </c>
      <c r="AG162" s="618">
        <f t="shared" ref="AG162" si="3647">IFERROR(AG516,0)</f>
        <v>0</v>
      </c>
      <c r="AH162" s="618">
        <f t="shared" ref="AH162" si="3648">IFERROR((AH516/$BQ162)*100,0)</f>
        <v>0</v>
      </c>
      <c r="AI162" s="618">
        <f t="shared" ref="AI162" si="3649">IFERROR(AI516,0)</f>
        <v>1992</v>
      </c>
      <c r="AJ162" s="618">
        <f t="shared" ref="AJ162" si="3650">IFERROR((AJ516/$BQ162)*100,0)</f>
        <v>11427.39359104454</v>
      </c>
      <c r="AK162" s="618">
        <f t="shared" ref="AK162" si="3651">IFERROR(AK516,0)</f>
        <v>0</v>
      </c>
      <c r="AL162" s="618">
        <f t="shared" ref="AL162" si="3652">IFERROR((AL516/$BQ162)*100,0)</f>
        <v>0</v>
      </c>
      <c r="AM162" s="618">
        <f t="shared" ref="AM162" si="3653">IFERROR(AM516,0)</f>
        <v>0</v>
      </c>
      <c r="AN162" s="618">
        <f t="shared" ref="AN162" si="3654">IFERROR((AN516/$BQ162)*100,0)</f>
        <v>0</v>
      </c>
      <c r="AO162" s="618">
        <f t="shared" ref="AO162" si="3655">IFERROR(AO516,0)</f>
        <v>0</v>
      </c>
      <c r="AP162" s="618">
        <f t="shared" ref="AP162" si="3656">IFERROR((AP516/$BQ162)*100,0)</f>
        <v>0</v>
      </c>
      <c r="AQ162" s="618">
        <f t="shared" ref="AQ162" si="3657">IFERROR(AQ516,0)</f>
        <v>0</v>
      </c>
      <c r="AR162" s="618">
        <f t="shared" ref="AR162" si="3658">IFERROR((AR516/$BQ162)*100,0)</f>
        <v>0</v>
      </c>
      <c r="AS162" s="618">
        <f t="shared" ref="AS162" si="3659">IFERROR(AS516,0)</f>
        <v>0</v>
      </c>
      <c r="AT162" s="618">
        <f t="shared" ref="AT162" si="3660">IFERROR((AT516/$BQ162)*100,0)</f>
        <v>0</v>
      </c>
      <c r="AU162" s="618">
        <f t="shared" ref="AU162" si="3661">IFERROR(AU516,0)</f>
        <v>0</v>
      </c>
      <c r="AV162" s="618">
        <f t="shared" ref="AV162" si="3662">IFERROR((AV516/$BQ162)*100,0)</f>
        <v>0</v>
      </c>
      <c r="AW162" s="618">
        <f t="shared" ref="AW162" si="3663">IFERROR(AW516,0)</f>
        <v>77190</v>
      </c>
      <c r="AX162" s="618">
        <f t="shared" ref="AX162" si="3664">IFERROR((AX516/$BQ162)*100,0)</f>
        <v>130843.91739777927</v>
      </c>
      <c r="AY162" s="618">
        <f t="shared" ref="AY162" si="3665">IFERROR(AY516,0)</f>
        <v>7668</v>
      </c>
      <c r="AZ162" s="618">
        <f t="shared" ref="AZ162" si="3666">IFERROR((AZ516/$BQ162)*100,0)</f>
        <v>10997.1060642252</v>
      </c>
      <c r="BA162" s="618">
        <f t="shared" ref="BA162" si="3667">IFERROR(BA516,0)</f>
        <v>0</v>
      </c>
      <c r="BB162" s="618">
        <f t="shared" ref="BB162" si="3668">IFERROR((BB516/$BQ162)*100,0)</f>
        <v>0</v>
      </c>
      <c r="BC162" s="618">
        <f t="shared" ref="BC162" si="3669">IFERROR(BC516,0)</f>
        <v>11800</v>
      </c>
      <c r="BD162" s="618">
        <f t="shared" ref="BD162" si="3670">IFERROR((BD516/$BQ162)*100,0)</f>
        <v>21540.45437289546</v>
      </c>
      <c r="BE162" s="618">
        <f t="shared" ref="BE162" si="3671">IFERROR(BE516,0)</f>
        <v>0</v>
      </c>
      <c r="BF162" s="618">
        <f t="shared" ref="BF162" si="3672">IFERROR((BF516/$BQ162)*100,0)</f>
        <v>0</v>
      </c>
      <c r="BG162" s="618">
        <f t="shared" ref="BG162" si="3673">IFERROR(BG516,0)</f>
        <v>14000</v>
      </c>
      <c r="BH162" s="618">
        <f t="shared" ref="BH162" si="3674">IFERROR((BH516/$BQ162)*100,0)</f>
        <v>29207.395759858253</v>
      </c>
      <c r="BI162" s="618">
        <f t="shared" ref="BI162" si="3675">IFERROR(BI516,0)</f>
        <v>0</v>
      </c>
      <c r="BJ162" s="618">
        <f t="shared" ref="BJ162" si="3676">IFERROR((BJ516/$BQ162)*100,0)</f>
        <v>0</v>
      </c>
      <c r="BK162" s="618">
        <f t="shared" ref="BK162" si="3677">IFERROR(BK516,0)</f>
        <v>3684</v>
      </c>
      <c r="BL162" s="618">
        <f t="shared" ref="BL162" si="3678">IFERROR((BL516/$BQ162)*100,0)</f>
        <v>17292.34297175179</v>
      </c>
      <c r="BM162" s="618">
        <f t="shared" ref="BM162" si="3679">IFERROR(BM516,0)</f>
        <v>0</v>
      </c>
      <c r="BN162" s="618">
        <f t="shared" ref="BN162" si="3680">IFERROR((BN516/$BQ162)*100,0)</f>
        <v>0</v>
      </c>
      <c r="BO162" s="618">
        <f t="shared" ref="BO162" si="3681">IFERROR(BO516,0)</f>
        <v>0</v>
      </c>
      <c r="BP162" s="618">
        <f t="shared" ref="BP162" si="3682">IFERROR((BP516/$BQ162)*100,0)</f>
        <v>0</v>
      </c>
      <c r="BQ162" s="620">
        <f t="shared" si="791"/>
        <v>38.346452015393091</v>
      </c>
    </row>
    <row r="163" spans="1:69" x14ac:dyDescent="0.25">
      <c r="B163" s="594" t="s">
        <v>288</v>
      </c>
      <c r="C163" s="618">
        <f t="shared" si="21"/>
        <v>4368</v>
      </c>
      <c r="D163" s="618">
        <f t="shared" si="22"/>
        <v>16298.891681217725</v>
      </c>
      <c r="E163" s="618" t="s">
        <v>2112</v>
      </c>
      <c r="F163" s="618" t="s">
        <v>2112</v>
      </c>
      <c r="G163" s="618">
        <f t="shared" ref="G163" si="3683">IFERROR(G517,0)</f>
        <v>0</v>
      </c>
      <c r="H163" s="618">
        <f t="shared" ref="H163" si="3684">IFERROR((H517/$BQ163)*100,0)</f>
        <v>0</v>
      </c>
      <c r="I163" s="618">
        <f t="shared" ref="I163" si="3685">IFERROR(I517,0)</f>
        <v>0</v>
      </c>
      <c r="J163" s="618">
        <f t="shared" ref="J163" si="3686">IFERROR((J517/$BQ163)*100,0)</f>
        <v>0</v>
      </c>
      <c r="K163" s="618">
        <f t="shared" ref="K163" si="3687">IFERROR(K517,0)</f>
        <v>0</v>
      </c>
      <c r="L163" s="618">
        <f t="shared" ref="L163" si="3688">IFERROR((L517/$BQ163)*100,0)</f>
        <v>0</v>
      </c>
      <c r="M163" s="618">
        <f t="shared" ref="M163" si="3689">IFERROR(M517,0)</f>
        <v>89069</v>
      </c>
      <c r="N163" s="618">
        <f t="shared" ref="N163" si="3690">IFERROR((N517/$BQ163)*100,0)</f>
        <v>210112.45945291489</v>
      </c>
      <c r="O163" s="618">
        <f t="shared" ref="O163" si="3691">IFERROR(O517,0)</f>
        <v>0</v>
      </c>
      <c r="P163" s="618">
        <f t="shared" ref="P163" si="3692">IFERROR((P517/$BQ163)*100,0)</f>
        <v>0</v>
      </c>
      <c r="Q163" s="618">
        <f t="shared" ref="Q163" si="3693">IFERROR(Q517,0)</f>
        <v>94</v>
      </c>
      <c r="R163" s="618">
        <f t="shared" ref="R163" si="3694">IFERROR((R517/$BQ163)*100,0)</f>
        <v>373.02925727535228</v>
      </c>
      <c r="S163" s="618">
        <f t="shared" ref="S163" si="3695">IFERROR(S517,0)</f>
        <v>0</v>
      </c>
      <c r="T163" s="618">
        <f t="shared" ref="T163" si="3696">IFERROR((T517/$BQ163)*100,0)</f>
        <v>0</v>
      </c>
      <c r="U163" s="618">
        <f t="shared" ref="U163" si="3697">IFERROR(U517,0)</f>
        <v>4460</v>
      </c>
      <c r="V163" s="618">
        <f t="shared" si="17"/>
        <v>5001.0789092048899</v>
      </c>
      <c r="W163" s="618" t="s">
        <v>2112</v>
      </c>
      <c r="X163" s="618" t="s">
        <v>2112</v>
      </c>
      <c r="Y163" s="618">
        <f t="shared" ref="Y163" si="3698">IFERROR(Y517,0)</f>
        <v>0</v>
      </c>
      <c r="Z163" s="618">
        <f t="shared" ref="Z163" si="3699">IFERROR((Z517/$BQ163)*100,0)</f>
        <v>0</v>
      </c>
      <c r="AA163" s="618">
        <f t="shared" ref="AA163" si="3700">IFERROR(AA517,0)</f>
        <v>0</v>
      </c>
      <c r="AB163" s="618">
        <f t="shared" ref="AB163" si="3701">IFERROR((AB517/$BQ163)*100,0)</f>
        <v>0</v>
      </c>
      <c r="AC163" s="618">
        <f t="shared" ref="AC163" si="3702">IFERROR(AC517,0)</f>
        <v>0</v>
      </c>
      <c r="AD163" s="618">
        <f t="shared" ref="AD163" si="3703">IFERROR((AD517/$BQ163)*100,0)</f>
        <v>0</v>
      </c>
      <c r="AE163" s="618">
        <f t="shared" ref="AE163" si="3704">IFERROR(AE517,0)</f>
        <v>0</v>
      </c>
      <c r="AF163" s="618">
        <f t="shared" ref="AF163" si="3705">IFERROR((AF517/$BQ163)*100,0)</f>
        <v>0</v>
      </c>
      <c r="AG163" s="618">
        <f t="shared" ref="AG163" si="3706">IFERROR(AG517,0)</f>
        <v>0</v>
      </c>
      <c r="AH163" s="618">
        <f t="shared" ref="AH163" si="3707">IFERROR((AH517/$BQ163)*100,0)</f>
        <v>0</v>
      </c>
      <c r="AI163" s="618">
        <f t="shared" ref="AI163" si="3708">IFERROR(AI517,0)</f>
        <v>2251</v>
      </c>
      <c r="AJ163" s="618">
        <f t="shared" ref="AJ163" si="3709">IFERROR((AJ517/$BQ163)*100,0)</f>
        <v>13650.383954562725</v>
      </c>
      <c r="AK163" s="618">
        <f t="shared" ref="AK163" si="3710">IFERROR(AK517,0)</f>
        <v>0</v>
      </c>
      <c r="AL163" s="618">
        <f t="shared" ref="AL163" si="3711">IFERROR((AL517/$BQ163)*100,0)</f>
        <v>0</v>
      </c>
      <c r="AM163" s="618">
        <f t="shared" ref="AM163" si="3712">IFERROR(AM517,0)</f>
        <v>0</v>
      </c>
      <c r="AN163" s="618">
        <f t="shared" ref="AN163" si="3713">IFERROR((AN517/$BQ163)*100,0)</f>
        <v>0</v>
      </c>
      <c r="AO163" s="618">
        <f t="shared" ref="AO163" si="3714">IFERROR(AO517,0)</f>
        <v>0</v>
      </c>
      <c r="AP163" s="618">
        <f t="shared" ref="AP163" si="3715">IFERROR((AP517/$BQ163)*100,0)</f>
        <v>0</v>
      </c>
      <c r="AQ163" s="618">
        <f t="shared" ref="AQ163" si="3716">IFERROR(AQ517,0)</f>
        <v>0</v>
      </c>
      <c r="AR163" s="618">
        <f t="shared" ref="AR163" si="3717">IFERROR((AR517/$BQ163)*100,0)</f>
        <v>0</v>
      </c>
      <c r="AS163" s="618">
        <f t="shared" ref="AS163" si="3718">IFERROR(AS517,0)</f>
        <v>0</v>
      </c>
      <c r="AT163" s="618">
        <f t="shared" ref="AT163" si="3719">IFERROR((AT517/$BQ163)*100,0)</f>
        <v>0</v>
      </c>
      <c r="AU163" s="618">
        <f t="shared" ref="AU163" si="3720">IFERROR(AU517,0)</f>
        <v>0</v>
      </c>
      <c r="AV163" s="618">
        <f t="shared" ref="AV163" si="3721">IFERROR((AV517/$BQ163)*100,0)</f>
        <v>0</v>
      </c>
      <c r="AW163" s="618">
        <f t="shared" ref="AW163" si="3722">IFERROR(AW517,0)</f>
        <v>140342</v>
      </c>
      <c r="AX163" s="618">
        <f t="shared" ref="AX163" si="3723">IFERROR((AX517/$BQ163)*100,0)</f>
        <v>243672.65829912075</v>
      </c>
      <c r="AY163" s="618">
        <f t="shared" ref="AY163" si="3724">IFERROR(AY517,0)</f>
        <v>26513</v>
      </c>
      <c r="AZ163" s="618">
        <f t="shared" ref="AZ163" si="3725">IFERROR((AZ517/$BQ163)*100,0)</f>
        <v>41157.5613860472</v>
      </c>
      <c r="BA163" s="618">
        <f t="shared" ref="BA163" si="3726">IFERROR(BA517,0)</f>
        <v>0</v>
      </c>
      <c r="BB163" s="618">
        <f t="shared" ref="BB163" si="3727">IFERROR((BB517/$BQ163)*100,0)</f>
        <v>0</v>
      </c>
      <c r="BC163" s="618">
        <f t="shared" ref="BC163" si="3728">IFERROR(BC517,0)</f>
        <v>15438</v>
      </c>
      <c r="BD163" s="618">
        <f t="shared" ref="BD163" si="3729">IFERROR((BD517/$BQ163)*100,0)</f>
        <v>25888.230454909444</v>
      </c>
      <c r="BE163" s="618">
        <f t="shared" ref="BE163" si="3730">IFERROR(BE517,0)</f>
        <v>0</v>
      </c>
      <c r="BF163" s="618">
        <f t="shared" ref="BF163" si="3731">IFERROR((BF517/$BQ163)*100,0)</f>
        <v>0</v>
      </c>
      <c r="BG163" s="618">
        <f t="shared" ref="BG163" si="3732">IFERROR(BG517,0)</f>
        <v>40200</v>
      </c>
      <c r="BH163" s="618">
        <f t="shared" ref="BH163" si="3733">IFERROR((BH517/$BQ163)*100,0)</f>
        <v>91034.059945476969</v>
      </c>
      <c r="BI163" s="618">
        <f t="shared" ref="BI163" si="3734">IFERROR(BI517,0)</f>
        <v>0</v>
      </c>
      <c r="BJ163" s="618">
        <f t="shared" ref="BJ163" si="3735">IFERROR((BJ517/$BQ163)*100,0)</f>
        <v>0</v>
      </c>
      <c r="BK163" s="618">
        <f t="shared" ref="BK163" si="3736">IFERROR(BK517,0)</f>
        <v>5046</v>
      </c>
      <c r="BL163" s="618">
        <f t="shared" ref="BL163" si="3737">IFERROR((BL517/$BQ163)*100,0)</f>
        <v>26365.707904221897</v>
      </c>
      <c r="BM163" s="618">
        <f t="shared" ref="BM163" si="3738">IFERROR(BM517,0)</f>
        <v>0</v>
      </c>
      <c r="BN163" s="618">
        <f t="shared" ref="BN163" si="3739">IFERROR((BN517/$BQ163)*100,0)</f>
        <v>0</v>
      </c>
      <c r="BO163" s="618">
        <f t="shared" ref="BO163" si="3740">IFERROR(BO517,0)</f>
        <v>0</v>
      </c>
      <c r="BP163" s="618">
        <f t="shared" ref="BP163" si="3741">IFERROR((BP517/$BQ163)*100,0)</f>
        <v>0</v>
      </c>
      <c r="BQ163" s="620">
        <f t="shared" si="791"/>
        <v>40.211323126667573</v>
      </c>
    </row>
    <row r="164" spans="1:69" x14ac:dyDescent="0.25">
      <c r="B164" s="594" t="s">
        <v>289</v>
      </c>
      <c r="C164" s="618">
        <f t="shared" si="21"/>
        <v>4523</v>
      </c>
      <c r="D164" s="618">
        <f t="shared" si="22"/>
        <v>16444.583645461444</v>
      </c>
      <c r="E164" s="618" t="s">
        <v>2112</v>
      </c>
      <c r="F164" s="618" t="s">
        <v>2112</v>
      </c>
      <c r="G164" s="618">
        <f t="shared" ref="G164" si="3742">IFERROR(G518,0)</f>
        <v>0</v>
      </c>
      <c r="H164" s="618">
        <f t="shared" ref="H164" si="3743">IFERROR((H518/$BQ164)*100,0)</f>
        <v>0</v>
      </c>
      <c r="I164" s="618">
        <f t="shared" ref="I164" si="3744">IFERROR(I518,0)</f>
        <v>0</v>
      </c>
      <c r="J164" s="618">
        <f t="shared" ref="J164" si="3745">IFERROR((J518/$BQ164)*100,0)</f>
        <v>0</v>
      </c>
      <c r="K164" s="618">
        <f t="shared" ref="K164" si="3746">IFERROR(K518,0)</f>
        <v>0</v>
      </c>
      <c r="L164" s="618">
        <f t="shared" ref="L164" si="3747">IFERROR((L518/$BQ164)*100,0)</f>
        <v>0</v>
      </c>
      <c r="M164" s="618">
        <f t="shared" ref="M164" si="3748">IFERROR(M518,0)</f>
        <v>78612</v>
      </c>
      <c r="N164" s="618">
        <f t="shared" ref="N164" si="3749">IFERROR((N518/$BQ164)*100,0)</f>
        <v>139516.12608506801</v>
      </c>
      <c r="O164" s="618">
        <f t="shared" ref="O164" si="3750">IFERROR(O518,0)</f>
        <v>0</v>
      </c>
      <c r="P164" s="618">
        <f t="shared" ref="P164" si="3751">IFERROR((P518/$BQ164)*100,0)</f>
        <v>0</v>
      </c>
      <c r="Q164" s="618">
        <f t="shared" ref="Q164" si="3752">IFERROR(Q518,0)</f>
        <v>744</v>
      </c>
      <c r="R164" s="618">
        <f t="shared" ref="R164" si="3753">IFERROR((R518/$BQ164)*100,0)</f>
        <v>4152.5514095239078</v>
      </c>
      <c r="S164" s="618">
        <f t="shared" ref="S164" si="3754">IFERROR(S518,0)</f>
        <v>0</v>
      </c>
      <c r="T164" s="618">
        <f t="shared" ref="T164" si="3755">IFERROR((T518/$BQ164)*100,0)</f>
        <v>0</v>
      </c>
      <c r="U164" s="618">
        <f t="shared" ref="U164" si="3756">IFERROR(U518,0)</f>
        <v>2808</v>
      </c>
      <c r="V164" s="618">
        <f t="shared" ref="V164:V227" si="3757">IFERROR((V518/$BQ164)*100,0)</f>
        <v>2954.7923613433127</v>
      </c>
      <c r="W164" s="618" t="s">
        <v>2112</v>
      </c>
      <c r="X164" s="618" t="s">
        <v>2112</v>
      </c>
      <c r="Y164" s="618">
        <f t="shared" ref="Y164" si="3758">IFERROR(Y518,0)</f>
        <v>0</v>
      </c>
      <c r="Z164" s="618">
        <f t="shared" ref="Z164" si="3759">IFERROR((Z518/$BQ164)*100,0)</f>
        <v>0</v>
      </c>
      <c r="AA164" s="618">
        <f t="shared" ref="AA164" si="3760">IFERROR(AA518,0)</f>
        <v>0</v>
      </c>
      <c r="AB164" s="618">
        <f t="shared" ref="AB164" si="3761">IFERROR((AB518/$BQ164)*100,0)</f>
        <v>0</v>
      </c>
      <c r="AC164" s="618">
        <f t="shared" ref="AC164" si="3762">IFERROR(AC518,0)</f>
        <v>0</v>
      </c>
      <c r="AD164" s="618">
        <f t="shared" ref="AD164" si="3763">IFERROR((AD518/$BQ164)*100,0)</f>
        <v>0</v>
      </c>
      <c r="AE164" s="618">
        <f t="shared" ref="AE164" si="3764">IFERROR(AE518,0)</f>
        <v>0</v>
      </c>
      <c r="AF164" s="618">
        <f t="shared" ref="AF164" si="3765">IFERROR((AF518/$BQ164)*100,0)</f>
        <v>0</v>
      </c>
      <c r="AG164" s="618">
        <f t="shared" ref="AG164" si="3766">IFERROR(AG518,0)</f>
        <v>0</v>
      </c>
      <c r="AH164" s="618">
        <f t="shared" ref="AH164" si="3767">IFERROR((AH518/$BQ164)*100,0)</f>
        <v>0</v>
      </c>
      <c r="AI164" s="618">
        <f t="shared" ref="AI164" si="3768">IFERROR(AI518,0)</f>
        <v>1886</v>
      </c>
      <c r="AJ164" s="618">
        <f t="shared" ref="AJ164" si="3769">IFERROR((AJ518/$BQ164)*100,0)</f>
        <v>12078.403868626767</v>
      </c>
      <c r="AK164" s="618">
        <f t="shared" ref="AK164" si="3770">IFERROR(AK518,0)</f>
        <v>0</v>
      </c>
      <c r="AL164" s="618">
        <f t="shared" ref="AL164" si="3771">IFERROR((AL518/$BQ164)*100,0)</f>
        <v>0</v>
      </c>
      <c r="AM164" s="618">
        <f t="shared" ref="AM164" si="3772">IFERROR(AM518,0)</f>
        <v>0</v>
      </c>
      <c r="AN164" s="618">
        <f t="shared" ref="AN164" si="3773">IFERROR((AN518/$BQ164)*100,0)</f>
        <v>0</v>
      </c>
      <c r="AO164" s="618">
        <f t="shared" ref="AO164" si="3774">IFERROR(AO518,0)</f>
        <v>0</v>
      </c>
      <c r="AP164" s="618">
        <f t="shared" ref="AP164" si="3775">IFERROR((AP518/$BQ164)*100,0)</f>
        <v>0</v>
      </c>
      <c r="AQ164" s="618">
        <f t="shared" ref="AQ164" si="3776">IFERROR(AQ518,0)</f>
        <v>0</v>
      </c>
      <c r="AR164" s="618">
        <f t="shared" ref="AR164" si="3777">IFERROR((AR518/$BQ164)*100,0)</f>
        <v>0</v>
      </c>
      <c r="AS164" s="618">
        <f t="shared" ref="AS164" si="3778">IFERROR(AS518,0)</f>
        <v>0</v>
      </c>
      <c r="AT164" s="618">
        <f t="shared" ref="AT164" si="3779">IFERROR((AT518/$BQ164)*100,0)</f>
        <v>0</v>
      </c>
      <c r="AU164" s="618">
        <f t="shared" ref="AU164" si="3780">IFERROR(AU518,0)</f>
        <v>0</v>
      </c>
      <c r="AV164" s="618">
        <f t="shared" ref="AV164" si="3781">IFERROR((AV518/$BQ164)*100,0)</f>
        <v>0</v>
      </c>
      <c r="AW164" s="618">
        <f t="shared" ref="AW164" si="3782">IFERROR(AW518,0)</f>
        <v>129850</v>
      </c>
      <c r="AX164" s="618">
        <f t="shared" ref="AX164" si="3783">IFERROR((AX518/$BQ164)*100,0)</f>
        <v>222031.88319790232</v>
      </c>
      <c r="AY164" s="618">
        <f t="shared" ref="AY164" si="3784">IFERROR(AY518,0)</f>
        <v>26731</v>
      </c>
      <c r="AZ164" s="618">
        <f t="shared" ref="AZ164" si="3785">IFERROR((AZ518/$BQ164)*100,0)</f>
        <v>41547.116963843539</v>
      </c>
      <c r="BA164" s="618">
        <f t="shared" ref="BA164" si="3786">IFERROR(BA518,0)</f>
        <v>0</v>
      </c>
      <c r="BB164" s="618">
        <f t="shared" ref="BB164" si="3787">IFERROR((BB518/$BQ164)*100,0)</f>
        <v>0</v>
      </c>
      <c r="BC164" s="618">
        <f t="shared" ref="BC164" si="3788">IFERROR(BC518,0)</f>
        <v>15350</v>
      </c>
      <c r="BD164" s="618">
        <f t="shared" ref="BD164" si="3789">IFERROR((BD518/$BQ164)*100,0)</f>
        <v>25911.440731682422</v>
      </c>
      <c r="BE164" s="618">
        <f t="shared" ref="BE164" si="3790">IFERROR(BE518,0)</f>
        <v>0</v>
      </c>
      <c r="BF164" s="618">
        <f t="shared" ref="BF164" si="3791">IFERROR((BF518/$BQ164)*100,0)</f>
        <v>0</v>
      </c>
      <c r="BG164" s="618">
        <f t="shared" ref="BG164" si="3792">IFERROR(BG518,0)</f>
        <v>33950</v>
      </c>
      <c r="BH164" s="618">
        <f t="shared" ref="BH164" si="3793">IFERROR((BH518/$BQ164)*100,0)</f>
        <v>73456.954211364253</v>
      </c>
      <c r="BI164" s="618">
        <f t="shared" ref="BI164" si="3794">IFERROR(BI518,0)</f>
        <v>0</v>
      </c>
      <c r="BJ164" s="618">
        <f t="shared" ref="BJ164" si="3795">IFERROR((BJ518/$BQ164)*100,0)</f>
        <v>0</v>
      </c>
      <c r="BK164" s="618">
        <f t="shared" ref="BK164" si="3796">IFERROR(BK518,0)</f>
        <v>3779</v>
      </c>
      <c r="BL164" s="618">
        <f t="shared" ref="BL164" si="3797">IFERROR((BL518/$BQ164)*100,0)</f>
        <v>17097.47034106289</v>
      </c>
      <c r="BM164" s="618">
        <f t="shared" ref="BM164" si="3798">IFERROR(BM518,0)</f>
        <v>0</v>
      </c>
      <c r="BN164" s="618">
        <f t="shared" ref="BN164" si="3799">IFERROR((BN518/$BQ164)*100,0)</f>
        <v>0</v>
      </c>
      <c r="BO164" s="618">
        <f t="shared" ref="BO164" si="3800">IFERROR(BO518,0)</f>
        <v>0</v>
      </c>
      <c r="BP164" s="618">
        <f t="shared" ref="BP164" si="3801">IFERROR((BP518/$BQ164)*100,0)</f>
        <v>0</v>
      </c>
      <c r="BQ164" s="620">
        <f t="shared" si="791"/>
        <v>41.661133828042004</v>
      </c>
    </row>
    <row r="165" spans="1:69" x14ac:dyDescent="0.25">
      <c r="B165" s="594" t="s">
        <v>290</v>
      </c>
      <c r="C165" s="618">
        <f t="shared" ref="C165:C228" si="3802">IFERROR(C519,0)</f>
        <v>4270</v>
      </c>
      <c r="D165" s="618">
        <f t="shared" ref="D165:D228" si="3803">IFERROR((D519/$BQ165)*100,0)</f>
        <v>16694.975048002143</v>
      </c>
      <c r="E165" s="618" t="s">
        <v>2112</v>
      </c>
      <c r="F165" s="618" t="s">
        <v>2112</v>
      </c>
      <c r="G165" s="618">
        <f t="shared" ref="G165" si="3804">IFERROR(G519,0)</f>
        <v>1215</v>
      </c>
      <c r="H165" s="618">
        <f t="shared" ref="H165" si="3805">IFERROR((H519/$BQ165)*100,0)</f>
        <v>15362.9057046741</v>
      </c>
      <c r="I165" s="618">
        <f t="shared" ref="I165" si="3806">IFERROR(I519,0)</f>
        <v>0</v>
      </c>
      <c r="J165" s="618">
        <f t="shared" ref="J165" si="3807">IFERROR((J519/$BQ165)*100,0)</f>
        <v>0</v>
      </c>
      <c r="K165" s="618">
        <f t="shared" ref="K165" si="3808">IFERROR(K519,0)</f>
        <v>0</v>
      </c>
      <c r="L165" s="618">
        <f t="shared" ref="L165" si="3809">IFERROR((L519/$BQ165)*100,0)</f>
        <v>0</v>
      </c>
      <c r="M165" s="618">
        <f t="shared" ref="M165" si="3810">IFERROR(M519,0)</f>
        <v>53003</v>
      </c>
      <c r="N165" s="618">
        <f t="shared" ref="N165" si="3811">IFERROR((N519/$BQ165)*100,0)</f>
        <v>143142.31908726276</v>
      </c>
      <c r="O165" s="618">
        <f t="shared" ref="O165" si="3812">IFERROR(O519,0)</f>
        <v>0</v>
      </c>
      <c r="P165" s="618">
        <f t="shared" ref="P165" si="3813">IFERROR((P519/$BQ165)*100,0)</f>
        <v>0</v>
      </c>
      <c r="Q165" s="618">
        <f t="shared" ref="Q165" si="3814">IFERROR(Q519,0)</f>
        <v>948</v>
      </c>
      <c r="R165" s="618">
        <f t="shared" ref="R165" si="3815">IFERROR((R519/$BQ165)*100,0)</f>
        <v>6208.2370885239152</v>
      </c>
      <c r="S165" s="618">
        <f t="shared" ref="S165" si="3816">IFERROR(S519,0)</f>
        <v>0</v>
      </c>
      <c r="T165" s="618">
        <f t="shared" ref="T165" si="3817">IFERROR((T519/$BQ165)*100,0)</f>
        <v>0</v>
      </c>
      <c r="U165" s="618">
        <f t="shared" ref="U165" si="3818">IFERROR(U519,0)</f>
        <v>3975</v>
      </c>
      <c r="V165" s="618">
        <f t="shared" si="3757"/>
        <v>3866.0886735994395</v>
      </c>
      <c r="W165" s="618" t="s">
        <v>2112</v>
      </c>
      <c r="X165" s="618" t="s">
        <v>2112</v>
      </c>
      <c r="Y165" s="618">
        <f t="shared" ref="Y165" si="3819">IFERROR(Y519,0)</f>
        <v>0</v>
      </c>
      <c r="Z165" s="618">
        <f t="shared" ref="Z165" si="3820">IFERROR((Z519/$BQ165)*100,0)</f>
        <v>0</v>
      </c>
      <c r="AA165" s="618">
        <f t="shared" ref="AA165" si="3821">IFERROR(AA519,0)</f>
        <v>0</v>
      </c>
      <c r="AB165" s="618">
        <f t="shared" ref="AB165" si="3822">IFERROR((AB519/$BQ165)*100,0)</f>
        <v>0</v>
      </c>
      <c r="AC165" s="618">
        <f t="shared" ref="AC165" si="3823">IFERROR(AC519,0)</f>
        <v>0</v>
      </c>
      <c r="AD165" s="618">
        <f t="shared" ref="AD165" si="3824">IFERROR((AD519/$BQ165)*100,0)</f>
        <v>0</v>
      </c>
      <c r="AE165" s="618">
        <f t="shared" ref="AE165" si="3825">IFERROR(AE519,0)</f>
        <v>0</v>
      </c>
      <c r="AF165" s="618">
        <f t="shared" ref="AF165" si="3826">IFERROR((AF519/$BQ165)*100,0)</f>
        <v>0</v>
      </c>
      <c r="AG165" s="618">
        <f t="shared" ref="AG165" si="3827">IFERROR(AG519,0)</f>
        <v>0</v>
      </c>
      <c r="AH165" s="618">
        <f t="shared" ref="AH165" si="3828">IFERROR((AH519/$BQ165)*100,0)</f>
        <v>0</v>
      </c>
      <c r="AI165" s="618">
        <f t="shared" ref="AI165" si="3829">IFERROR(AI519,0)</f>
        <v>1964</v>
      </c>
      <c r="AJ165" s="618">
        <f t="shared" ref="AJ165" si="3830">IFERROR((AJ519/$BQ165)*100,0)</f>
        <v>12586.290964193955</v>
      </c>
      <c r="AK165" s="618">
        <f t="shared" ref="AK165" si="3831">IFERROR(AK519,0)</f>
        <v>0</v>
      </c>
      <c r="AL165" s="618">
        <f t="shared" ref="AL165" si="3832">IFERROR((AL519/$BQ165)*100,0)</f>
        <v>0</v>
      </c>
      <c r="AM165" s="618">
        <f t="shared" ref="AM165" si="3833">IFERROR(AM519,0)</f>
        <v>0</v>
      </c>
      <c r="AN165" s="618">
        <f t="shared" ref="AN165" si="3834">IFERROR((AN519/$BQ165)*100,0)</f>
        <v>0</v>
      </c>
      <c r="AO165" s="618">
        <f t="shared" ref="AO165" si="3835">IFERROR(AO519,0)</f>
        <v>0</v>
      </c>
      <c r="AP165" s="618">
        <f t="shared" ref="AP165" si="3836">IFERROR((AP519/$BQ165)*100,0)</f>
        <v>0</v>
      </c>
      <c r="AQ165" s="618">
        <f t="shared" ref="AQ165" si="3837">IFERROR(AQ519,0)</f>
        <v>0</v>
      </c>
      <c r="AR165" s="618">
        <f t="shared" ref="AR165" si="3838">IFERROR((AR519/$BQ165)*100,0)</f>
        <v>0</v>
      </c>
      <c r="AS165" s="618">
        <f t="shared" ref="AS165" si="3839">IFERROR(AS519,0)</f>
        <v>0</v>
      </c>
      <c r="AT165" s="618">
        <f t="shared" ref="AT165" si="3840">IFERROR((AT519/$BQ165)*100,0)</f>
        <v>0</v>
      </c>
      <c r="AU165" s="618">
        <f t="shared" ref="AU165" si="3841">IFERROR(AU519,0)</f>
        <v>0</v>
      </c>
      <c r="AV165" s="618">
        <f t="shared" ref="AV165" si="3842">IFERROR((AV519/$BQ165)*100,0)</f>
        <v>0</v>
      </c>
      <c r="AW165" s="618">
        <f t="shared" ref="AW165" si="3843">IFERROR(AW519,0)</f>
        <v>176754</v>
      </c>
      <c r="AX165" s="618">
        <f t="shared" ref="AX165" si="3844">IFERROR((AX519/$BQ165)*100,0)</f>
        <v>331782.3046527665</v>
      </c>
      <c r="AY165" s="618">
        <f t="shared" ref="AY165" si="3845">IFERROR(AY519,0)</f>
        <v>28621</v>
      </c>
      <c r="AZ165" s="618">
        <f t="shared" ref="AZ165" si="3846">IFERROR((AZ519/$BQ165)*100,0)</f>
        <v>48922.672587824512</v>
      </c>
      <c r="BA165" s="618">
        <f t="shared" ref="BA165" si="3847">IFERROR(BA519,0)</f>
        <v>6</v>
      </c>
      <c r="BB165" s="618">
        <f t="shared" ref="BB165" si="3848">IFERROR((BB519/$BQ165)*100,0)</f>
        <v>13.232476920477259</v>
      </c>
      <c r="BC165" s="618">
        <f t="shared" ref="BC165" si="3849">IFERROR(BC519,0)</f>
        <v>15528</v>
      </c>
      <c r="BD165" s="618">
        <f t="shared" ref="BD165" si="3850">IFERROR((BD519/$BQ165)*100,0)</f>
        <v>25858.465315432648</v>
      </c>
      <c r="BE165" s="618">
        <f t="shared" ref="BE165" si="3851">IFERROR(BE519,0)</f>
        <v>0</v>
      </c>
      <c r="BF165" s="618">
        <f t="shared" ref="BF165" si="3852">IFERROR((BF519/$BQ165)*100,0)</f>
        <v>0</v>
      </c>
      <c r="BG165" s="618">
        <f t="shared" ref="BG165" si="3853">IFERROR(BG519,0)</f>
        <v>55795</v>
      </c>
      <c r="BH165" s="618">
        <f t="shared" ref="BH165" si="3854">IFERROR((BH519/$BQ165)*100,0)</f>
        <v>148397.81783751232</v>
      </c>
      <c r="BI165" s="618">
        <f t="shared" ref="BI165" si="3855">IFERROR(BI519,0)</f>
        <v>0</v>
      </c>
      <c r="BJ165" s="618">
        <f t="shared" ref="BJ165" si="3856">IFERROR((BJ519/$BQ165)*100,0)</f>
        <v>0</v>
      </c>
      <c r="BK165" s="618">
        <f t="shared" ref="BK165" si="3857">IFERROR(BK519,0)</f>
        <v>4067</v>
      </c>
      <c r="BL165" s="618">
        <f t="shared" ref="BL165" si="3858">IFERROR((BL519/$BQ165)*100,0)</f>
        <v>24422.741569560865</v>
      </c>
      <c r="BM165" s="618">
        <f t="shared" ref="BM165" si="3859">IFERROR(BM519,0)</f>
        <v>0</v>
      </c>
      <c r="BN165" s="618">
        <f t="shared" ref="BN165" si="3860">IFERROR((BN519/$BQ165)*100,0)</f>
        <v>0</v>
      </c>
      <c r="BO165" s="618">
        <f t="shared" ref="BO165" si="3861">IFERROR(BO519,0)</f>
        <v>0</v>
      </c>
      <c r="BP165" s="618">
        <f t="shared" ref="BP165" si="3862">IFERROR((BP519/$BQ165)*100,0)</f>
        <v>0</v>
      </c>
      <c r="BQ165" s="620">
        <f t="shared" si="791"/>
        <v>45.342984809707083</v>
      </c>
    </row>
    <row r="166" spans="1:69" x14ac:dyDescent="0.25">
      <c r="B166" s="594" t="s">
        <v>291</v>
      </c>
      <c r="C166" s="618">
        <f t="shared" si="3802"/>
        <v>3968</v>
      </c>
      <c r="D166" s="618">
        <f t="shared" si="3803"/>
        <v>12547.554065663035</v>
      </c>
      <c r="E166" s="618" t="s">
        <v>2112</v>
      </c>
      <c r="F166" s="618" t="s">
        <v>2112</v>
      </c>
      <c r="G166" s="618">
        <f t="shared" ref="G166" si="3863">IFERROR(G520,0)</f>
        <v>1215</v>
      </c>
      <c r="H166" s="618">
        <f t="shared" ref="H166" si="3864">IFERROR((H520/$BQ166)*100,0)</f>
        <v>12758.175685507034</v>
      </c>
      <c r="I166" s="618">
        <f t="shared" ref="I166" si="3865">IFERROR(I520,0)</f>
        <v>0</v>
      </c>
      <c r="J166" s="618">
        <f t="shared" ref="J166" si="3866">IFERROR((J520/$BQ166)*100,0)</f>
        <v>0</v>
      </c>
      <c r="K166" s="618">
        <f t="shared" ref="K166" si="3867">IFERROR(K520,0)</f>
        <v>0</v>
      </c>
      <c r="L166" s="618">
        <f t="shared" ref="L166" si="3868">IFERROR((L520/$BQ166)*100,0)</f>
        <v>0</v>
      </c>
      <c r="M166" s="618">
        <f t="shared" ref="M166" si="3869">IFERROR(M520,0)</f>
        <v>67556</v>
      </c>
      <c r="N166" s="618">
        <f t="shared" ref="N166" si="3870">IFERROR((N520/$BQ166)*100,0)</f>
        <v>111459.12972909871</v>
      </c>
      <c r="O166" s="618">
        <f t="shared" ref="O166" si="3871">IFERROR(O520,0)</f>
        <v>0</v>
      </c>
      <c r="P166" s="618">
        <f t="shared" ref="P166" si="3872">IFERROR((P520/$BQ166)*100,0)</f>
        <v>0</v>
      </c>
      <c r="Q166" s="618">
        <f t="shared" ref="Q166" si="3873">IFERROR(Q520,0)</f>
        <v>987</v>
      </c>
      <c r="R166" s="618">
        <f t="shared" ref="R166" si="3874">IFERROR((R520/$BQ166)*100,0)</f>
        <v>5825.9771541197069</v>
      </c>
      <c r="S166" s="618">
        <f t="shared" ref="S166" si="3875">IFERROR(S520,0)</f>
        <v>0</v>
      </c>
      <c r="T166" s="618">
        <f t="shared" ref="T166" si="3876">IFERROR((T520/$BQ166)*100,0)</f>
        <v>0</v>
      </c>
      <c r="U166" s="618">
        <f t="shared" ref="U166" si="3877">IFERROR(U520,0)</f>
        <v>3008</v>
      </c>
      <c r="V166" s="618">
        <f t="shared" si="3757"/>
        <v>2467.0201906945126</v>
      </c>
      <c r="W166" s="618" t="s">
        <v>2112</v>
      </c>
      <c r="X166" s="618" t="s">
        <v>2112</v>
      </c>
      <c r="Y166" s="618">
        <f t="shared" ref="Y166" si="3878">IFERROR(Y520,0)</f>
        <v>0</v>
      </c>
      <c r="Z166" s="618">
        <f t="shared" ref="Z166" si="3879">IFERROR((Z520/$BQ166)*100,0)</f>
        <v>0</v>
      </c>
      <c r="AA166" s="618">
        <f t="shared" ref="AA166" si="3880">IFERROR(AA520,0)</f>
        <v>0</v>
      </c>
      <c r="AB166" s="618">
        <f t="shared" ref="AB166" si="3881">IFERROR((AB520/$BQ166)*100,0)</f>
        <v>0</v>
      </c>
      <c r="AC166" s="618">
        <f t="shared" ref="AC166" si="3882">IFERROR(AC520,0)</f>
        <v>0</v>
      </c>
      <c r="AD166" s="618">
        <f t="shared" ref="AD166" si="3883">IFERROR((AD520/$BQ166)*100,0)</f>
        <v>0</v>
      </c>
      <c r="AE166" s="618">
        <f t="shared" ref="AE166" si="3884">IFERROR(AE520,0)</f>
        <v>0</v>
      </c>
      <c r="AF166" s="618">
        <f t="shared" ref="AF166" si="3885">IFERROR((AF520/$BQ166)*100,0)</f>
        <v>0</v>
      </c>
      <c r="AG166" s="618">
        <f t="shared" ref="AG166" si="3886">IFERROR(AG520,0)</f>
        <v>0</v>
      </c>
      <c r="AH166" s="618">
        <f t="shared" ref="AH166" si="3887">IFERROR((AH520/$BQ166)*100,0)</f>
        <v>0</v>
      </c>
      <c r="AI166" s="618">
        <f t="shared" ref="AI166" si="3888">IFERROR(AI520,0)</f>
        <v>1613</v>
      </c>
      <c r="AJ166" s="618">
        <f t="shared" ref="AJ166" si="3889">IFERROR((AJ520/$BQ166)*100,0)</f>
        <v>11529.244321025953</v>
      </c>
      <c r="AK166" s="618">
        <f t="shared" ref="AK166" si="3890">IFERROR(AK520,0)</f>
        <v>0</v>
      </c>
      <c r="AL166" s="618">
        <f t="shared" ref="AL166" si="3891">IFERROR((AL520/$BQ166)*100,0)</f>
        <v>0</v>
      </c>
      <c r="AM166" s="618">
        <f t="shared" ref="AM166" si="3892">IFERROR(AM520,0)</f>
        <v>0</v>
      </c>
      <c r="AN166" s="618">
        <f t="shared" ref="AN166" si="3893">IFERROR((AN520/$BQ166)*100,0)</f>
        <v>0</v>
      </c>
      <c r="AO166" s="618">
        <f t="shared" ref="AO166" si="3894">IFERROR(AO520,0)</f>
        <v>0</v>
      </c>
      <c r="AP166" s="618">
        <f t="shared" ref="AP166" si="3895">IFERROR((AP520/$BQ166)*100,0)</f>
        <v>0</v>
      </c>
      <c r="AQ166" s="618">
        <f t="shared" ref="AQ166" si="3896">IFERROR(AQ520,0)</f>
        <v>0</v>
      </c>
      <c r="AR166" s="618">
        <f t="shared" ref="AR166" si="3897">IFERROR((AR520/$BQ166)*100,0)</f>
        <v>0</v>
      </c>
      <c r="AS166" s="618">
        <f t="shared" ref="AS166" si="3898">IFERROR(AS520,0)</f>
        <v>0</v>
      </c>
      <c r="AT166" s="618">
        <f t="shared" ref="AT166" si="3899">IFERROR((AT520/$BQ166)*100,0)</f>
        <v>0</v>
      </c>
      <c r="AU166" s="618">
        <f t="shared" ref="AU166" si="3900">IFERROR(AU520,0)</f>
        <v>0</v>
      </c>
      <c r="AV166" s="618">
        <f t="shared" ref="AV166" si="3901">IFERROR((AV520/$BQ166)*100,0)</f>
        <v>0</v>
      </c>
      <c r="AW166" s="618">
        <f t="shared" ref="AW166" si="3902">IFERROR(AW520,0)</f>
        <v>151486</v>
      </c>
      <c r="AX166" s="618">
        <f t="shared" ref="AX166" si="3903">IFERROR((AX520/$BQ166)*100,0)</f>
        <v>250936.42937448894</v>
      </c>
      <c r="AY166" s="618">
        <f t="shared" ref="AY166" si="3904">IFERROR(AY520,0)</f>
        <v>39751</v>
      </c>
      <c r="AZ166" s="618">
        <f t="shared" ref="AZ166" si="3905">IFERROR((AZ520/$BQ166)*100,0)</f>
        <v>47525.394898538914</v>
      </c>
      <c r="BA166" s="618">
        <f t="shared" ref="BA166" si="3906">IFERROR(BA520,0)</f>
        <v>72</v>
      </c>
      <c r="BB166" s="618">
        <f t="shared" ref="BB166" si="3907">IFERROR((BB520/$BQ166)*100,0)</f>
        <v>131.86744894580914</v>
      </c>
      <c r="BC166" s="618">
        <f t="shared" ref="BC166" si="3908">IFERROR(BC520,0)</f>
        <v>17013</v>
      </c>
      <c r="BD166" s="618">
        <f t="shared" ref="BD166" si="3909">IFERROR((BD520/$BQ166)*100,0)</f>
        <v>32283.715591219141</v>
      </c>
      <c r="BE166" s="618">
        <f t="shared" ref="BE166" si="3910">IFERROR(BE520,0)</f>
        <v>0</v>
      </c>
      <c r="BF166" s="618">
        <f t="shared" ref="BF166" si="3911">IFERROR((BF520/$BQ166)*100,0)</f>
        <v>0</v>
      </c>
      <c r="BG166" s="618">
        <f t="shared" ref="BG166" si="3912">IFERROR(BG520,0)</f>
        <v>67347</v>
      </c>
      <c r="BH166" s="618">
        <f t="shared" ref="BH166" si="3913">IFERROR((BH520/$BQ166)*100,0)</f>
        <v>160211.62449977224</v>
      </c>
      <c r="BI166" s="618">
        <f t="shared" ref="BI166" si="3914">IFERROR(BI520,0)</f>
        <v>0</v>
      </c>
      <c r="BJ166" s="618">
        <f t="shared" ref="BJ166" si="3915">IFERROR((BJ520/$BQ166)*100,0)</f>
        <v>0</v>
      </c>
      <c r="BK166" s="618">
        <f t="shared" ref="BK166" si="3916">IFERROR(BK520,0)</f>
        <v>4019</v>
      </c>
      <c r="BL166" s="618">
        <f t="shared" ref="BL166" si="3917">IFERROR((BL520/$BQ166)*100,0)</f>
        <v>21520.035071017464</v>
      </c>
      <c r="BM166" s="618">
        <f t="shared" ref="BM166" si="3918">IFERROR(BM520,0)</f>
        <v>0</v>
      </c>
      <c r="BN166" s="618">
        <f t="shared" ref="BN166" si="3919">IFERROR((BN520/$BQ166)*100,0)</f>
        <v>0</v>
      </c>
      <c r="BO166" s="618">
        <f t="shared" ref="BO166" si="3920">IFERROR(BO520,0)</f>
        <v>0</v>
      </c>
      <c r="BP166" s="618">
        <f t="shared" ref="BP166" si="3921">IFERROR((BP520/$BQ166)*100,0)</f>
        <v>0</v>
      </c>
      <c r="BQ166" s="620">
        <f t="shared" si="791"/>
        <v>54.600282765452114</v>
      </c>
    </row>
    <row r="167" spans="1:69" x14ac:dyDescent="0.25">
      <c r="B167" s="594" t="s">
        <v>292</v>
      </c>
      <c r="C167" s="618">
        <f t="shared" si="3802"/>
        <v>1708</v>
      </c>
      <c r="D167" s="618">
        <f t="shared" si="3803"/>
        <v>6900.781835192679</v>
      </c>
      <c r="E167" s="618" t="s">
        <v>2112</v>
      </c>
      <c r="F167" s="618" t="s">
        <v>2112</v>
      </c>
      <c r="G167" s="618">
        <f t="shared" ref="G167" si="3922">IFERROR(G521,0)</f>
        <v>10500</v>
      </c>
      <c r="H167" s="618">
        <f t="shared" ref="H167" si="3923">IFERROR((H521/$BQ167)*100,0)</f>
        <v>118019.75105974186</v>
      </c>
      <c r="I167" s="618">
        <f t="shared" ref="I167" si="3924">IFERROR(I521,0)</f>
        <v>0</v>
      </c>
      <c r="J167" s="618">
        <f t="shared" ref="J167" si="3925">IFERROR((J521/$BQ167)*100,0)</f>
        <v>0</v>
      </c>
      <c r="K167" s="618">
        <f t="shared" ref="K167" si="3926">IFERROR(K521,0)</f>
        <v>0</v>
      </c>
      <c r="L167" s="618">
        <f t="shared" ref="L167" si="3927">IFERROR((L521/$BQ167)*100,0)</f>
        <v>0</v>
      </c>
      <c r="M167" s="618">
        <f t="shared" ref="M167" si="3928">IFERROR(M521,0)</f>
        <v>70160</v>
      </c>
      <c r="N167" s="618">
        <f t="shared" ref="N167" si="3929">IFERROR((N521/$BQ167)*100,0)</f>
        <v>107611.24243413817</v>
      </c>
      <c r="O167" s="618">
        <f t="shared" ref="O167" si="3930">IFERROR(O521,0)</f>
        <v>0</v>
      </c>
      <c r="P167" s="618">
        <f t="shared" ref="P167" si="3931">IFERROR((P521/$BQ167)*100,0)</f>
        <v>0</v>
      </c>
      <c r="Q167" s="618">
        <f t="shared" ref="Q167" si="3932">IFERROR(Q521,0)</f>
        <v>1651</v>
      </c>
      <c r="R167" s="618">
        <f t="shared" ref="R167" si="3933">IFERROR((R521/$BQ167)*100,0)</f>
        <v>11530.653564976254</v>
      </c>
      <c r="S167" s="618">
        <f t="shared" ref="S167" si="3934">IFERROR(S521,0)</f>
        <v>0</v>
      </c>
      <c r="T167" s="618">
        <f t="shared" ref="T167" si="3935">IFERROR((T521/$BQ167)*100,0)</f>
        <v>0</v>
      </c>
      <c r="U167" s="618">
        <f t="shared" ref="U167" si="3936">IFERROR(U521,0)</f>
        <v>2975</v>
      </c>
      <c r="V167" s="618">
        <f t="shared" si="3757"/>
        <v>2729.5970879263623</v>
      </c>
      <c r="W167" s="618" t="s">
        <v>2112</v>
      </c>
      <c r="X167" s="618" t="s">
        <v>2112</v>
      </c>
      <c r="Y167" s="618">
        <f t="shared" ref="Y167" si="3937">IFERROR(Y521,0)</f>
        <v>0</v>
      </c>
      <c r="Z167" s="618">
        <f t="shared" ref="Z167" si="3938">IFERROR((Z521/$BQ167)*100,0)</f>
        <v>0</v>
      </c>
      <c r="AA167" s="618">
        <f t="shared" ref="AA167" si="3939">IFERROR(AA521,0)</f>
        <v>0</v>
      </c>
      <c r="AB167" s="618">
        <f t="shared" ref="AB167" si="3940">IFERROR((AB521/$BQ167)*100,0)</f>
        <v>0</v>
      </c>
      <c r="AC167" s="618">
        <f t="shared" ref="AC167" si="3941">IFERROR(AC521,0)</f>
        <v>0</v>
      </c>
      <c r="AD167" s="618">
        <f t="shared" ref="AD167" si="3942">IFERROR((AD521/$BQ167)*100,0)</f>
        <v>0</v>
      </c>
      <c r="AE167" s="618">
        <f t="shared" ref="AE167" si="3943">IFERROR(AE521,0)</f>
        <v>0</v>
      </c>
      <c r="AF167" s="618">
        <f t="shared" ref="AF167" si="3944">IFERROR((AF521/$BQ167)*100,0)</f>
        <v>0</v>
      </c>
      <c r="AG167" s="618">
        <f t="shared" ref="AG167" si="3945">IFERROR(AG521,0)</f>
        <v>0</v>
      </c>
      <c r="AH167" s="618">
        <f t="shared" ref="AH167" si="3946">IFERROR((AH521/$BQ167)*100,0)</f>
        <v>0</v>
      </c>
      <c r="AI167" s="618">
        <f t="shared" ref="AI167" si="3947">IFERROR(AI521,0)</f>
        <v>1716</v>
      </c>
      <c r="AJ167" s="618">
        <f t="shared" ref="AJ167" si="3948">IFERROR((AJ521/$BQ167)*100,0)</f>
        <v>7611.3371161457535</v>
      </c>
      <c r="AK167" s="618">
        <f t="shared" ref="AK167" si="3949">IFERROR(AK521,0)</f>
        <v>0</v>
      </c>
      <c r="AL167" s="618">
        <f t="shared" ref="AL167" si="3950">IFERROR((AL521/$BQ167)*100,0)</f>
        <v>0</v>
      </c>
      <c r="AM167" s="618">
        <f t="shared" ref="AM167" si="3951">IFERROR(AM521,0)</f>
        <v>0</v>
      </c>
      <c r="AN167" s="618">
        <f t="shared" ref="AN167" si="3952">IFERROR((AN521/$BQ167)*100,0)</f>
        <v>0</v>
      </c>
      <c r="AO167" s="618">
        <f t="shared" ref="AO167" si="3953">IFERROR(AO521,0)</f>
        <v>0</v>
      </c>
      <c r="AP167" s="618">
        <f t="shared" ref="AP167" si="3954">IFERROR((AP521/$BQ167)*100,0)</f>
        <v>0</v>
      </c>
      <c r="AQ167" s="618">
        <f t="shared" ref="AQ167" si="3955">IFERROR(AQ521,0)</f>
        <v>0</v>
      </c>
      <c r="AR167" s="618">
        <f t="shared" ref="AR167" si="3956">IFERROR((AR521/$BQ167)*100,0)</f>
        <v>0</v>
      </c>
      <c r="AS167" s="618">
        <f t="shared" ref="AS167" si="3957">IFERROR(AS521,0)</f>
        <v>0</v>
      </c>
      <c r="AT167" s="618">
        <f t="shared" ref="AT167" si="3958">IFERROR((AT521/$BQ167)*100,0)</f>
        <v>0</v>
      </c>
      <c r="AU167" s="618">
        <f t="shared" ref="AU167" si="3959">IFERROR(AU521,0)</f>
        <v>0</v>
      </c>
      <c r="AV167" s="618">
        <f t="shared" ref="AV167" si="3960">IFERROR((AV521/$BQ167)*100,0)</f>
        <v>0</v>
      </c>
      <c r="AW167" s="618">
        <f t="shared" ref="AW167" si="3961">IFERROR(AW521,0)</f>
        <v>122987</v>
      </c>
      <c r="AX167" s="618">
        <f t="shared" ref="AX167" si="3962">IFERROR((AX521/$BQ167)*100,0)</f>
        <v>279969.01924422808</v>
      </c>
      <c r="AY167" s="618">
        <f t="shared" ref="AY167" si="3963">IFERROR(AY521,0)</f>
        <v>28112</v>
      </c>
      <c r="AZ167" s="618">
        <f t="shared" ref="AZ167" si="3964">IFERROR((AZ521/$BQ167)*100,0)</f>
        <v>53967.390286796159</v>
      </c>
      <c r="BA167" s="618">
        <f t="shared" ref="BA167" si="3965">IFERROR(BA521,0)</f>
        <v>350</v>
      </c>
      <c r="BB167" s="618">
        <f t="shared" ref="BB167" si="3966">IFERROR((BB521/$BQ167)*100,0)</f>
        <v>1855.2250275028389</v>
      </c>
      <c r="BC167" s="618">
        <f t="shared" ref="BC167" si="3967">IFERROR(BC521,0)</f>
        <v>41374</v>
      </c>
      <c r="BD167" s="618">
        <f t="shared" ref="BD167" si="3968">IFERROR((BD521/$BQ167)*100,0)</f>
        <v>68217.402390981879</v>
      </c>
      <c r="BE167" s="618">
        <f t="shared" ref="BE167" si="3969">IFERROR(BE521,0)</f>
        <v>0</v>
      </c>
      <c r="BF167" s="618">
        <f t="shared" ref="BF167" si="3970">IFERROR((BF521/$BQ167)*100,0)</f>
        <v>0</v>
      </c>
      <c r="BG167" s="618">
        <f t="shared" ref="BG167" si="3971">IFERROR(BG521,0)</f>
        <v>45077</v>
      </c>
      <c r="BH167" s="618">
        <f t="shared" ref="BH167" si="3972">IFERROR((BH521/$BQ167)*100,0)</f>
        <v>114628.74372470356</v>
      </c>
      <c r="BI167" s="618">
        <f t="shared" ref="BI167" si="3973">IFERROR(BI521,0)</f>
        <v>300</v>
      </c>
      <c r="BJ167" s="618">
        <f t="shared" ref="BJ167" si="3974">IFERROR((BJ521/$BQ167)*100,0)</f>
        <v>255.9637179225771</v>
      </c>
      <c r="BK167" s="618">
        <f t="shared" ref="BK167" si="3975">IFERROR(BK521,0)</f>
        <v>1768</v>
      </c>
      <c r="BL167" s="618">
        <f t="shared" ref="BL167" si="3976">IFERROR((BL521/$BQ167)*100,0)</f>
        <v>12292.401589513842</v>
      </c>
      <c r="BM167" s="618">
        <f t="shared" ref="BM167" si="3977">IFERROR(BM521,0)</f>
        <v>0</v>
      </c>
      <c r="BN167" s="618">
        <f t="shared" ref="BN167" si="3978">IFERROR((BN521/$BQ167)*100,0)</f>
        <v>0</v>
      </c>
      <c r="BO167" s="618">
        <f t="shared" ref="BO167" si="3979">IFERROR(BO521,0)</f>
        <v>0</v>
      </c>
      <c r="BP167" s="618">
        <f t="shared" ref="BP167" si="3980">IFERROR((BP521/$BQ167)*100,0)</f>
        <v>0</v>
      </c>
      <c r="BQ167" s="620">
        <f t="shared" si="791"/>
        <v>48.835046238002178</v>
      </c>
    </row>
    <row r="168" spans="1:69" x14ac:dyDescent="0.25">
      <c r="B168" s="594" t="s">
        <v>293</v>
      </c>
      <c r="C168" s="618">
        <f t="shared" si="3802"/>
        <v>4767</v>
      </c>
      <c r="D168" s="618">
        <f t="shared" si="3803"/>
        <v>11815.753740248774</v>
      </c>
      <c r="E168" s="618" t="s">
        <v>2112</v>
      </c>
      <c r="F168" s="618" t="s">
        <v>2112</v>
      </c>
      <c r="G168" s="618">
        <f t="shared" ref="G168" si="3981">IFERROR(G522,0)</f>
        <v>0</v>
      </c>
      <c r="H168" s="618">
        <f t="shared" ref="H168" si="3982">IFERROR((H522/$BQ168)*100,0)</f>
        <v>0</v>
      </c>
      <c r="I168" s="618">
        <f t="shared" ref="I168" si="3983">IFERROR(I522,0)</f>
        <v>0</v>
      </c>
      <c r="J168" s="618">
        <f t="shared" ref="J168" si="3984">IFERROR((J522/$BQ168)*100,0)</f>
        <v>0</v>
      </c>
      <c r="K168" s="618">
        <f t="shared" ref="K168" si="3985">IFERROR(K522,0)</f>
        <v>0</v>
      </c>
      <c r="L168" s="618">
        <f t="shared" ref="L168" si="3986">IFERROR((L522/$BQ168)*100,0)</f>
        <v>0</v>
      </c>
      <c r="M168" s="618">
        <f t="shared" ref="M168" si="3987">IFERROR(M522,0)</f>
        <v>72664</v>
      </c>
      <c r="N168" s="618">
        <f t="shared" ref="N168" si="3988">IFERROR((N522/$BQ168)*100,0)</f>
        <v>107532.41174565844</v>
      </c>
      <c r="O168" s="618">
        <f t="shared" ref="O168" si="3989">IFERROR(O522,0)</f>
        <v>0</v>
      </c>
      <c r="P168" s="618">
        <f t="shared" ref="P168" si="3990">IFERROR((P522/$BQ168)*100,0)</f>
        <v>0</v>
      </c>
      <c r="Q168" s="618">
        <f t="shared" ref="Q168" si="3991">IFERROR(Q522,0)</f>
        <v>1486</v>
      </c>
      <c r="R168" s="618">
        <f t="shared" ref="R168" si="3992">IFERROR((R522/$BQ168)*100,0)</f>
        <v>4103.2389321150386</v>
      </c>
      <c r="S168" s="618">
        <f t="shared" ref="S168" si="3993">IFERROR(S522,0)</f>
        <v>0</v>
      </c>
      <c r="T168" s="618">
        <f t="shared" ref="T168" si="3994">IFERROR((T522/$BQ168)*100,0)</f>
        <v>0</v>
      </c>
      <c r="U168" s="618">
        <f t="shared" ref="U168" si="3995">IFERROR(U522,0)</f>
        <v>2031</v>
      </c>
      <c r="V168" s="618">
        <f t="shared" si="3757"/>
        <v>2402.903950173843</v>
      </c>
      <c r="W168" s="618" t="s">
        <v>2112</v>
      </c>
      <c r="X168" s="618" t="s">
        <v>2112</v>
      </c>
      <c r="Y168" s="618">
        <f t="shared" ref="Y168" si="3996">IFERROR(Y522,0)</f>
        <v>0</v>
      </c>
      <c r="Z168" s="618">
        <f t="shared" ref="Z168" si="3997">IFERROR((Z522/$BQ168)*100,0)</f>
        <v>0</v>
      </c>
      <c r="AA168" s="618">
        <f t="shared" ref="AA168" si="3998">IFERROR(AA522,0)</f>
        <v>0</v>
      </c>
      <c r="AB168" s="618">
        <f t="shared" ref="AB168" si="3999">IFERROR((AB522/$BQ168)*100,0)</f>
        <v>0</v>
      </c>
      <c r="AC168" s="618">
        <f t="shared" ref="AC168" si="4000">IFERROR(AC522,0)</f>
        <v>0</v>
      </c>
      <c r="AD168" s="618">
        <f t="shared" ref="AD168" si="4001">IFERROR((AD522/$BQ168)*100,0)</f>
        <v>0</v>
      </c>
      <c r="AE168" s="618">
        <f t="shared" ref="AE168" si="4002">IFERROR(AE522,0)</f>
        <v>0</v>
      </c>
      <c r="AF168" s="618">
        <f t="shared" ref="AF168" si="4003">IFERROR((AF522/$BQ168)*100,0)</f>
        <v>0</v>
      </c>
      <c r="AG168" s="618">
        <f t="shared" ref="AG168" si="4004">IFERROR(AG522,0)</f>
        <v>0</v>
      </c>
      <c r="AH168" s="618">
        <f t="shared" ref="AH168" si="4005">IFERROR((AH522/$BQ168)*100,0)</f>
        <v>0</v>
      </c>
      <c r="AI168" s="618">
        <f t="shared" ref="AI168" si="4006">IFERROR(AI522,0)</f>
        <v>910</v>
      </c>
      <c r="AJ168" s="618">
        <f t="shared" ref="AJ168" si="4007">IFERROR((AJ522/$BQ168)*100,0)</f>
        <v>5760.2783473864356</v>
      </c>
      <c r="AK168" s="618">
        <f t="shared" ref="AK168" si="4008">IFERROR(AK522,0)</f>
        <v>0</v>
      </c>
      <c r="AL168" s="618">
        <f t="shared" ref="AL168" si="4009">IFERROR((AL522/$BQ168)*100,0)</f>
        <v>0</v>
      </c>
      <c r="AM168" s="618">
        <f t="shared" ref="AM168" si="4010">IFERROR(AM522,0)</f>
        <v>0</v>
      </c>
      <c r="AN168" s="618">
        <f t="shared" ref="AN168" si="4011">IFERROR((AN522/$BQ168)*100,0)</f>
        <v>0</v>
      </c>
      <c r="AO168" s="618">
        <f t="shared" ref="AO168" si="4012">IFERROR(AO522,0)</f>
        <v>0</v>
      </c>
      <c r="AP168" s="618">
        <f t="shared" ref="AP168" si="4013">IFERROR((AP522/$BQ168)*100,0)</f>
        <v>0</v>
      </c>
      <c r="AQ168" s="618">
        <f t="shared" ref="AQ168" si="4014">IFERROR(AQ522,0)</f>
        <v>0</v>
      </c>
      <c r="AR168" s="618">
        <f t="shared" ref="AR168" si="4015">IFERROR((AR522/$BQ168)*100,0)</f>
        <v>0</v>
      </c>
      <c r="AS168" s="618">
        <f t="shared" ref="AS168" si="4016">IFERROR(AS522,0)</f>
        <v>0</v>
      </c>
      <c r="AT168" s="618">
        <f t="shared" ref="AT168" si="4017">IFERROR((AT522/$BQ168)*100,0)</f>
        <v>0</v>
      </c>
      <c r="AU168" s="618">
        <f t="shared" ref="AU168" si="4018">IFERROR(AU522,0)</f>
        <v>0</v>
      </c>
      <c r="AV168" s="618">
        <f t="shared" ref="AV168" si="4019">IFERROR((AV522/$BQ168)*100,0)</f>
        <v>0</v>
      </c>
      <c r="AW168" s="618">
        <f t="shared" ref="AW168" si="4020">IFERROR(AW522,0)</f>
        <v>79510</v>
      </c>
      <c r="AX168" s="618">
        <f t="shared" ref="AX168" si="4021">IFERROR((AX522/$BQ168)*100,0)</f>
        <v>98767.027475327312</v>
      </c>
      <c r="AY168" s="618">
        <f t="shared" ref="AY168" si="4022">IFERROR(AY522,0)</f>
        <v>31939</v>
      </c>
      <c r="AZ168" s="618">
        <f t="shared" ref="AZ168" si="4023">IFERROR((AZ522/$BQ168)*100,0)</f>
        <v>39558.372074074046</v>
      </c>
      <c r="BA168" s="618">
        <f t="shared" ref="BA168" si="4024">IFERROR(BA522,0)</f>
        <v>144</v>
      </c>
      <c r="BB168" s="618">
        <f t="shared" ref="BB168" si="4025">IFERROR((BB522/$BQ168)*100,0)</f>
        <v>310.94088790128353</v>
      </c>
      <c r="BC168" s="618">
        <f t="shared" ref="BC168" si="4026">IFERROR(BC522,0)</f>
        <v>44648</v>
      </c>
      <c r="BD168" s="618">
        <f t="shared" ref="BD168" si="4027">IFERROR((BD522/$BQ168)*100,0)</f>
        <v>62148.817974193254</v>
      </c>
      <c r="BE168" s="618">
        <f t="shared" ref="BE168" si="4028">IFERROR(BE522,0)</f>
        <v>0</v>
      </c>
      <c r="BF168" s="618">
        <f t="shared" ref="BF168" si="4029">IFERROR((BF522/$BQ168)*100,0)</f>
        <v>0</v>
      </c>
      <c r="BG168" s="618">
        <f t="shared" ref="BG168" si="4030">IFERROR(BG522,0)</f>
        <v>105780</v>
      </c>
      <c r="BH168" s="618">
        <f t="shared" ref="BH168" si="4031">IFERROR((BH522/$BQ168)*100,0)</f>
        <v>260871.53302796418</v>
      </c>
      <c r="BI168" s="618">
        <f t="shared" ref="BI168" si="4032">IFERROR(BI522,0)</f>
        <v>0</v>
      </c>
      <c r="BJ168" s="618">
        <f t="shared" ref="BJ168" si="4033">IFERROR((BJ522/$BQ168)*100,0)</f>
        <v>0</v>
      </c>
      <c r="BK168" s="618">
        <f t="shared" ref="BK168" si="4034">IFERROR(BK522,0)</f>
        <v>1837</v>
      </c>
      <c r="BL168" s="618">
        <f t="shared" ref="BL168" si="4035">IFERROR((BL522/$BQ168)*100,0)</f>
        <v>6771.8202232171934</v>
      </c>
      <c r="BM168" s="618">
        <f t="shared" ref="BM168" si="4036">IFERROR(BM522,0)</f>
        <v>0</v>
      </c>
      <c r="BN168" s="618">
        <f t="shared" ref="BN168" si="4037">IFERROR((BN522/$BQ168)*100,0)</f>
        <v>0</v>
      </c>
      <c r="BO168" s="618">
        <f t="shared" ref="BO168" si="4038">IFERROR(BO522,0)</f>
        <v>0</v>
      </c>
      <c r="BP168" s="618">
        <f t="shared" ref="BP168" si="4039">IFERROR((BP522/$BQ168)*100,0)</f>
        <v>0</v>
      </c>
      <c r="BQ168" s="620">
        <f t="shared" si="791"/>
        <v>50.813516699727607</v>
      </c>
    </row>
    <row r="169" spans="1:69" x14ac:dyDescent="0.25">
      <c r="B169" s="594" t="s">
        <v>294</v>
      </c>
      <c r="C169" s="618">
        <f t="shared" si="3802"/>
        <v>5384</v>
      </c>
      <c r="D169" s="618">
        <f t="shared" si="3803"/>
        <v>13605.952166917057</v>
      </c>
      <c r="E169" s="618" t="s">
        <v>2112</v>
      </c>
      <c r="F169" s="618" t="s">
        <v>2112</v>
      </c>
      <c r="G169" s="618">
        <f t="shared" ref="G169" si="4040">IFERROR(G523,0)</f>
        <v>0</v>
      </c>
      <c r="H169" s="618">
        <f t="shared" ref="H169" si="4041">IFERROR((H523/$BQ169)*100,0)</f>
        <v>0</v>
      </c>
      <c r="I169" s="618">
        <f t="shared" ref="I169" si="4042">IFERROR(I523,0)</f>
        <v>0</v>
      </c>
      <c r="J169" s="618">
        <f t="shared" ref="J169" si="4043">IFERROR((J523/$BQ169)*100,0)</f>
        <v>0</v>
      </c>
      <c r="K169" s="618">
        <f t="shared" ref="K169" si="4044">IFERROR(K523,0)</f>
        <v>0</v>
      </c>
      <c r="L169" s="618">
        <f t="shared" ref="L169" si="4045">IFERROR((L523/$BQ169)*100,0)</f>
        <v>0</v>
      </c>
      <c r="M169" s="618">
        <f t="shared" ref="M169" si="4046">IFERROR(M523,0)</f>
        <v>97655</v>
      </c>
      <c r="N169" s="618">
        <f t="shared" ref="N169" si="4047">IFERROR((N523/$BQ169)*100,0)</f>
        <v>138202.89993304643</v>
      </c>
      <c r="O169" s="618">
        <f t="shared" ref="O169" si="4048">IFERROR(O523,0)</f>
        <v>0</v>
      </c>
      <c r="P169" s="618">
        <f t="shared" ref="P169" si="4049">IFERROR((P523/$BQ169)*100,0)</f>
        <v>0</v>
      </c>
      <c r="Q169" s="618">
        <f t="shared" ref="Q169" si="4050">IFERROR(Q523,0)</f>
        <v>5840</v>
      </c>
      <c r="R169" s="618">
        <f t="shared" ref="R169" si="4051">IFERROR((R523/$BQ169)*100,0)</f>
        <v>11618.689714891645</v>
      </c>
      <c r="S169" s="618">
        <f t="shared" ref="S169" si="4052">IFERROR(S523,0)</f>
        <v>0</v>
      </c>
      <c r="T169" s="618">
        <f t="shared" ref="T169" si="4053">IFERROR((T523/$BQ169)*100,0)</f>
        <v>0</v>
      </c>
      <c r="U169" s="618">
        <f t="shared" ref="U169" si="4054">IFERROR(U523,0)</f>
        <v>2090</v>
      </c>
      <c r="V169" s="618">
        <f t="shared" si="3757"/>
        <v>2170.9281130259133</v>
      </c>
      <c r="W169" s="618" t="s">
        <v>2112</v>
      </c>
      <c r="X169" s="618" t="s">
        <v>2112</v>
      </c>
      <c r="Y169" s="618">
        <f t="shared" ref="Y169" si="4055">IFERROR(Y523,0)</f>
        <v>0</v>
      </c>
      <c r="Z169" s="618">
        <f t="shared" ref="Z169" si="4056">IFERROR((Z523/$BQ169)*100,0)</f>
        <v>0</v>
      </c>
      <c r="AA169" s="618">
        <f t="shared" ref="AA169" si="4057">IFERROR(AA523,0)</f>
        <v>0</v>
      </c>
      <c r="AB169" s="618">
        <f t="shared" ref="AB169" si="4058">IFERROR((AB523/$BQ169)*100,0)</f>
        <v>0</v>
      </c>
      <c r="AC169" s="618">
        <f t="shared" ref="AC169" si="4059">IFERROR(AC523,0)</f>
        <v>0</v>
      </c>
      <c r="AD169" s="618">
        <f t="shared" ref="AD169" si="4060">IFERROR((AD523/$BQ169)*100,0)</f>
        <v>0</v>
      </c>
      <c r="AE169" s="618">
        <f t="shared" ref="AE169" si="4061">IFERROR(AE523,0)</f>
        <v>0</v>
      </c>
      <c r="AF169" s="618">
        <f t="shared" ref="AF169" si="4062">IFERROR((AF523/$BQ169)*100,0)</f>
        <v>0</v>
      </c>
      <c r="AG169" s="618">
        <f t="shared" ref="AG169" si="4063">IFERROR(AG523,0)</f>
        <v>0</v>
      </c>
      <c r="AH169" s="618">
        <f t="shared" ref="AH169" si="4064">IFERROR((AH523/$BQ169)*100,0)</f>
        <v>0</v>
      </c>
      <c r="AI169" s="618">
        <f t="shared" ref="AI169" si="4065">IFERROR(AI523,0)</f>
        <v>970</v>
      </c>
      <c r="AJ169" s="618">
        <f t="shared" ref="AJ169" si="4066">IFERROR((AJ523/$BQ169)*100,0)</f>
        <v>5419.9736561247628</v>
      </c>
      <c r="AK169" s="618">
        <f t="shared" ref="AK169" si="4067">IFERROR(AK523,0)</f>
        <v>0</v>
      </c>
      <c r="AL169" s="618">
        <f t="shared" ref="AL169" si="4068">IFERROR((AL523/$BQ169)*100,0)</f>
        <v>0</v>
      </c>
      <c r="AM169" s="618">
        <f t="shared" ref="AM169" si="4069">IFERROR(AM523,0)</f>
        <v>0</v>
      </c>
      <c r="AN169" s="618">
        <f t="shared" ref="AN169" si="4070">IFERROR((AN523/$BQ169)*100,0)</f>
        <v>0</v>
      </c>
      <c r="AO169" s="618">
        <f t="shared" ref="AO169" si="4071">IFERROR(AO523,0)</f>
        <v>0</v>
      </c>
      <c r="AP169" s="618">
        <f t="shared" ref="AP169" si="4072">IFERROR((AP523/$BQ169)*100,0)</f>
        <v>0</v>
      </c>
      <c r="AQ169" s="618">
        <f t="shared" ref="AQ169" si="4073">IFERROR(AQ523,0)</f>
        <v>0</v>
      </c>
      <c r="AR169" s="618">
        <f t="shared" ref="AR169" si="4074">IFERROR((AR523/$BQ169)*100,0)</f>
        <v>0</v>
      </c>
      <c r="AS169" s="618">
        <f t="shared" ref="AS169" si="4075">IFERROR(AS523,0)</f>
        <v>0</v>
      </c>
      <c r="AT169" s="618">
        <f t="shared" ref="AT169" si="4076">IFERROR((AT523/$BQ169)*100,0)</f>
        <v>0</v>
      </c>
      <c r="AU169" s="618">
        <f t="shared" ref="AU169" si="4077">IFERROR(AU523,0)</f>
        <v>0</v>
      </c>
      <c r="AV169" s="618">
        <f t="shared" ref="AV169" si="4078">IFERROR((AV523/$BQ169)*100,0)</f>
        <v>0</v>
      </c>
      <c r="AW169" s="618">
        <f t="shared" ref="AW169" si="4079">IFERROR(AW523,0)</f>
        <v>82792</v>
      </c>
      <c r="AX169" s="618">
        <f t="shared" ref="AX169" si="4080">IFERROR((AX523/$BQ169)*100,0)</f>
        <v>115389.78818017429</v>
      </c>
      <c r="AY169" s="618">
        <f t="shared" ref="AY169" si="4081">IFERROR(AY523,0)</f>
        <v>39189</v>
      </c>
      <c r="AZ169" s="618">
        <f t="shared" ref="AZ169" si="4082">IFERROR((AZ523/$BQ169)*100,0)</f>
        <v>53542.213494865835</v>
      </c>
      <c r="BA169" s="618">
        <f t="shared" ref="BA169" si="4083">IFERROR(BA523,0)</f>
        <v>600</v>
      </c>
      <c r="BB169" s="618">
        <f t="shared" ref="BB169" si="4084">IFERROR((BB523/$BQ169)*100,0)</f>
        <v>1432.592155803902</v>
      </c>
      <c r="BC169" s="618">
        <f t="shared" ref="BC169" si="4085">IFERROR(BC523,0)</f>
        <v>50390</v>
      </c>
      <c r="BD169" s="618">
        <f t="shared" ref="BD169" si="4086">IFERROR((BD523/$BQ169)*100,0)</f>
        <v>68635.85751588695</v>
      </c>
      <c r="BE169" s="618">
        <f t="shared" ref="BE169" si="4087">IFERROR(BE523,0)</f>
        <v>0</v>
      </c>
      <c r="BF169" s="618">
        <f t="shared" ref="BF169" si="4088">IFERROR((BF523/$BQ169)*100,0)</f>
        <v>0</v>
      </c>
      <c r="BG169" s="618">
        <f t="shared" ref="BG169" si="4089">IFERROR(BG523,0)</f>
        <v>110090</v>
      </c>
      <c r="BH169" s="618">
        <f t="shared" ref="BH169" si="4090">IFERROR((BH523/$BQ169)*100,0)</f>
        <v>238370.47812949927</v>
      </c>
      <c r="BI169" s="618">
        <f t="shared" ref="BI169" si="4091">IFERROR(BI523,0)</f>
        <v>0</v>
      </c>
      <c r="BJ169" s="618">
        <f t="shared" ref="BJ169" si="4092">IFERROR((BJ523/$BQ169)*100,0)</f>
        <v>0</v>
      </c>
      <c r="BK169" s="618">
        <f t="shared" ref="BK169" si="4093">IFERROR(BK523,0)</f>
        <v>2230</v>
      </c>
      <c r="BL169" s="618">
        <f t="shared" ref="BL169" si="4094">IFERROR((BL523/$BQ169)*100,0)</f>
        <v>10316.500178398101</v>
      </c>
      <c r="BM169" s="618">
        <f t="shared" ref="BM169" si="4095">IFERROR(BM523,0)</f>
        <v>0</v>
      </c>
      <c r="BN169" s="618">
        <f t="shared" ref="BN169" si="4096">IFERROR((BN523/$BQ169)*100,0)</f>
        <v>0</v>
      </c>
      <c r="BO169" s="618">
        <f t="shared" ref="BO169" si="4097">IFERROR(BO523,0)</f>
        <v>0</v>
      </c>
      <c r="BP169" s="618">
        <f t="shared" ref="BP169" si="4098">IFERROR((BP523/$BQ169)*100,0)</f>
        <v>0</v>
      </c>
      <c r="BQ169" s="620">
        <f t="shared" si="791"/>
        <v>54.446759103068061</v>
      </c>
    </row>
    <row r="170" spans="1:69" x14ac:dyDescent="0.25">
      <c r="B170" s="594" t="s">
        <v>295</v>
      </c>
      <c r="C170" s="618">
        <f t="shared" si="3802"/>
        <v>5391</v>
      </c>
      <c r="D170" s="618">
        <f t="shared" si="3803"/>
        <v>9867.2926150922303</v>
      </c>
      <c r="E170" s="618" t="s">
        <v>2112</v>
      </c>
      <c r="F170" s="618" t="s">
        <v>2112</v>
      </c>
      <c r="G170" s="618">
        <f t="shared" ref="G170" si="4099">IFERROR(G524,0)</f>
        <v>0</v>
      </c>
      <c r="H170" s="618">
        <f t="shared" ref="H170" si="4100">IFERROR((H524/$BQ170)*100,0)</f>
        <v>0</v>
      </c>
      <c r="I170" s="618">
        <f t="shared" ref="I170" si="4101">IFERROR(I524,0)</f>
        <v>0</v>
      </c>
      <c r="J170" s="618">
        <f t="shared" ref="J170" si="4102">IFERROR((J524/$BQ170)*100,0)</f>
        <v>0</v>
      </c>
      <c r="K170" s="618">
        <f t="shared" ref="K170" si="4103">IFERROR(K524,0)</f>
        <v>0</v>
      </c>
      <c r="L170" s="618">
        <f t="shared" ref="L170" si="4104">IFERROR((L524/$BQ170)*100,0)</f>
        <v>0</v>
      </c>
      <c r="M170" s="618">
        <f t="shared" ref="M170" si="4105">IFERROR(M524,0)</f>
        <v>71054</v>
      </c>
      <c r="N170" s="618">
        <f t="shared" ref="N170" si="4106">IFERROR((N524/$BQ170)*100,0)</f>
        <v>167291.8680064597</v>
      </c>
      <c r="O170" s="618">
        <f t="shared" ref="O170" si="4107">IFERROR(O524,0)</f>
        <v>0</v>
      </c>
      <c r="P170" s="618">
        <f t="shared" ref="P170" si="4108">IFERROR((P524/$BQ170)*100,0)</f>
        <v>0</v>
      </c>
      <c r="Q170" s="618">
        <f t="shared" ref="Q170" si="4109">IFERROR(Q524,0)</f>
        <v>5220</v>
      </c>
      <c r="R170" s="618">
        <f t="shared" ref="R170" si="4110">IFERROR((R524/$BQ170)*100,0)</f>
        <v>7813.3979751833631</v>
      </c>
      <c r="S170" s="618">
        <f t="shared" ref="S170" si="4111">IFERROR(S524,0)</f>
        <v>0</v>
      </c>
      <c r="T170" s="618">
        <f t="shared" ref="T170" si="4112">IFERROR((T524/$BQ170)*100,0)</f>
        <v>0</v>
      </c>
      <c r="U170" s="618">
        <f t="shared" ref="U170" si="4113">IFERROR(U524,0)</f>
        <v>2290</v>
      </c>
      <c r="V170" s="618">
        <f t="shared" si="3757"/>
        <v>1956.8165677997381</v>
      </c>
      <c r="W170" s="618" t="s">
        <v>2112</v>
      </c>
      <c r="X170" s="618" t="s">
        <v>2112</v>
      </c>
      <c r="Y170" s="618">
        <f t="shared" ref="Y170" si="4114">IFERROR(Y524,0)</f>
        <v>0</v>
      </c>
      <c r="Z170" s="618">
        <f t="shared" ref="Z170" si="4115">IFERROR((Z524/$BQ170)*100,0)</f>
        <v>0</v>
      </c>
      <c r="AA170" s="618">
        <f t="shared" ref="AA170" si="4116">IFERROR(AA524,0)</f>
        <v>0</v>
      </c>
      <c r="AB170" s="618">
        <f t="shared" ref="AB170" si="4117">IFERROR((AB524/$BQ170)*100,0)</f>
        <v>0</v>
      </c>
      <c r="AC170" s="618">
        <f t="shared" ref="AC170" si="4118">IFERROR(AC524,0)</f>
        <v>0</v>
      </c>
      <c r="AD170" s="618">
        <f t="shared" ref="AD170" si="4119">IFERROR((AD524/$BQ170)*100,0)</f>
        <v>0</v>
      </c>
      <c r="AE170" s="618">
        <f t="shared" ref="AE170" si="4120">IFERROR(AE524,0)</f>
        <v>0</v>
      </c>
      <c r="AF170" s="618">
        <f t="shared" ref="AF170" si="4121">IFERROR((AF524/$BQ170)*100,0)</f>
        <v>0</v>
      </c>
      <c r="AG170" s="618">
        <f t="shared" ref="AG170" si="4122">IFERROR(AG524,0)</f>
        <v>0</v>
      </c>
      <c r="AH170" s="618">
        <f t="shared" ref="AH170" si="4123">IFERROR((AH524/$BQ170)*100,0)</f>
        <v>0</v>
      </c>
      <c r="AI170" s="618">
        <f t="shared" ref="AI170" si="4124">IFERROR(AI524,0)</f>
        <v>1072</v>
      </c>
      <c r="AJ170" s="618">
        <f t="shared" ref="AJ170" si="4125">IFERROR((AJ524/$BQ170)*100,0)</f>
        <v>4329.6820160671741</v>
      </c>
      <c r="AK170" s="618">
        <f t="shared" ref="AK170" si="4126">IFERROR(AK524,0)</f>
        <v>0</v>
      </c>
      <c r="AL170" s="618">
        <f t="shared" ref="AL170" si="4127">IFERROR((AL524/$BQ170)*100,0)</f>
        <v>0</v>
      </c>
      <c r="AM170" s="618">
        <f t="shared" ref="AM170" si="4128">IFERROR(AM524,0)</f>
        <v>0</v>
      </c>
      <c r="AN170" s="618">
        <f t="shared" ref="AN170" si="4129">IFERROR((AN524/$BQ170)*100,0)</f>
        <v>0</v>
      </c>
      <c r="AO170" s="618">
        <f t="shared" ref="AO170" si="4130">IFERROR(AO524,0)</f>
        <v>0</v>
      </c>
      <c r="AP170" s="618">
        <f t="shared" ref="AP170" si="4131">IFERROR((AP524/$BQ170)*100,0)</f>
        <v>0</v>
      </c>
      <c r="AQ170" s="618">
        <f t="shared" ref="AQ170" si="4132">IFERROR(AQ524,0)</f>
        <v>0</v>
      </c>
      <c r="AR170" s="618">
        <f t="shared" ref="AR170" si="4133">IFERROR((AR524/$BQ170)*100,0)</f>
        <v>0</v>
      </c>
      <c r="AS170" s="618">
        <f t="shared" ref="AS170" si="4134">IFERROR(AS524,0)</f>
        <v>0</v>
      </c>
      <c r="AT170" s="618">
        <f t="shared" ref="AT170" si="4135">IFERROR((AT524/$BQ170)*100,0)</f>
        <v>0</v>
      </c>
      <c r="AU170" s="618">
        <f t="shared" ref="AU170" si="4136">IFERROR(AU524,0)</f>
        <v>0</v>
      </c>
      <c r="AV170" s="618">
        <f t="shared" ref="AV170" si="4137">IFERROR((AV524/$BQ170)*100,0)</f>
        <v>0</v>
      </c>
      <c r="AW170" s="618">
        <f t="shared" ref="AW170" si="4138">IFERROR(AW524,0)</f>
        <v>85520</v>
      </c>
      <c r="AX170" s="618">
        <f t="shared" ref="AX170" si="4139">IFERROR((AX524/$BQ170)*100,0)</f>
        <v>92985.537954928877</v>
      </c>
      <c r="AY170" s="618">
        <f t="shared" ref="AY170" si="4140">IFERROR(AY524,0)</f>
        <v>40332</v>
      </c>
      <c r="AZ170" s="618">
        <f t="shared" ref="AZ170" si="4141">IFERROR((AZ524/$BQ170)*100,0)</f>
        <v>46311.787714460988</v>
      </c>
      <c r="BA170" s="618">
        <f t="shared" ref="BA170" si="4142">IFERROR(BA524,0)</f>
        <v>600</v>
      </c>
      <c r="BB170" s="618">
        <f t="shared" ref="BB170" si="4143">IFERROR((BB524/$BQ170)*100,0)</f>
        <v>1164.9368653095535</v>
      </c>
      <c r="BC170" s="618">
        <f t="shared" ref="BC170" si="4144">IFERROR(BC524,0)</f>
        <v>79128</v>
      </c>
      <c r="BD170" s="618">
        <f t="shared" ref="BD170" si="4145">IFERROR((BD524/$BQ170)*100,0)</f>
        <v>123878.55415925699</v>
      </c>
      <c r="BE170" s="618">
        <f t="shared" ref="BE170" si="4146">IFERROR(BE524,0)</f>
        <v>0</v>
      </c>
      <c r="BF170" s="618">
        <f t="shared" ref="BF170" si="4147">IFERROR((BF524/$BQ170)*100,0)</f>
        <v>0</v>
      </c>
      <c r="BG170" s="618">
        <f t="shared" ref="BG170" si="4148">IFERROR(BG524,0)</f>
        <v>139550</v>
      </c>
      <c r="BH170" s="618">
        <f t="shared" ref="BH170" si="4149">IFERROR((BH524/$BQ170)*100,0)</f>
        <v>426426.52637616365</v>
      </c>
      <c r="BI170" s="618">
        <f t="shared" ref="BI170" si="4150">IFERROR(BI524,0)</f>
        <v>0</v>
      </c>
      <c r="BJ170" s="618">
        <f t="shared" ref="BJ170" si="4151">IFERROR((BJ524/$BQ170)*100,0)</f>
        <v>0</v>
      </c>
      <c r="BK170" s="618">
        <f t="shared" ref="BK170" si="4152">IFERROR(BK524,0)</f>
        <v>2285</v>
      </c>
      <c r="BL170" s="618">
        <f t="shared" ref="BL170" si="4153">IFERROR((BL524/$BQ170)*100,0)</f>
        <v>7961.7887425501749</v>
      </c>
      <c r="BM170" s="618">
        <f t="shared" ref="BM170" si="4154">IFERROR(BM524,0)</f>
        <v>0</v>
      </c>
      <c r="BN170" s="618">
        <f t="shared" ref="BN170" si="4155">IFERROR((BN524/$BQ170)*100,0)</f>
        <v>0</v>
      </c>
      <c r="BO170" s="618">
        <f t="shared" ref="BO170" si="4156">IFERROR(BO524,0)</f>
        <v>0</v>
      </c>
      <c r="BP170" s="618">
        <f t="shared" ref="BP170" si="4157">IFERROR((BP524/$BQ170)*100,0)</f>
        <v>0</v>
      </c>
      <c r="BQ170" s="620">
        <f t="shared" si="791"/>
        <v>72.106911972160006</v>
      </c>
    </row>
    <row r="171" spans="1:69" x14ac:dyDescent="0.25">
      <c r="B171" s="594" t="s">
        <v>2669</v>
      </c>
      <c r="C171" s="618">
        <f t="shared" si="3802"/>
        <v>5453</v>
      </c>
      <c r="D171" s="618">
        <f t="shared" si="3803"/>
        <v>8220</v>
      </c>
      <c r="E171" s="618" t="s">
        <v>2112</v>
      </c>
      <c r="F171" s="618" t="s">
        <v>2112</v>
      </c>
      <c r="G171" s="618">
        <f t="shared" ref="G171" si="4158">IFERROR(G525,0)</f>
        <v>0</v>
      </c>
      <c r="H171" s="618">
        <f t="shared" ref="H171" si="4159">IFERROR((H525/$BQ171)*100,0)</f>
        <v>0</v>
      </c>
      <c r="I171" s="618">
        <f t="shared" ref="I171" si="4160">IFERROR(I525,0)</f>
        <v>0</v>
      </c>
      <c r="J171" s="618">
        <f t="shared" ref="J171" si="4161">IFERROR((J525/$BQ171)*100,0)</f>
        <v>0</v>
      </c>
      <c r="K171" s="618">
        <f t="shared" ref="K171" si="4162">IFERROR(K525,0)</f>
        <v>0</v>
      </c>
      <c r="L171" s="618">
        <f t="shared" ref="L171" si="4163">IFERROR((L525/$BQ171)*100,0)</f>
        <v>0</v>
      </c>
      <c r="M171" s="618">
        <f t="shared" ref="M171" si="4164">IFERROR(M525,0)</f>
        <v>83830</v>
      </c>
      <c r="N171" s="618">
        <f t="shared" ref="N171" si="4165">IFERROR((N525/$BQ171)*100,0)</f>
        <v>140752</v>
      </c>
      <c r="O171" s="618">
        <f t="shared" ref="O171" si="4166">IFERROR(O525,0)</f>
        <v>0</v>
      </c>
      <c r="P171" s="618">
        <f t="shared" ref="P171" si="4167">IFERROR((P525/$BQ171)*100,0)</f>
        <v>0</v>
      </c>
      <c r="Q171" s="618">
        <f t="shared" ref="Q171" si="4168">IFERROR(Q525,0)</f>
        <v>5324</v>
      </c>
      <c r="R171" s="618">
        <f t="shared" ref="R171" si="4169">IFERROR((R525/$BQ171)*100,0)</f>
        <v>8413</v>
      </c>
      <c r="S171" s="618">
        <f t="shared" ref="S171" si="4170">IFERROR(S525,0)</f>
        <v>0</v>
      </c>
      <c r="T171" s="618">
        <f t="shared" ref="T171" si="4171">IFERROR((T525/$BQ171)*100,0)</f>
        <v>0</v>
      </c>
      <c r="U171" s="618">
        <f t="shared" ref="U171" si="4172">IFERROR(U525,0)</f>
        <v>2586</v>
      </c>
      <c r="V171" s="618">
        <f t="shared" si="3757"/>
        <v>1954</v>
      </c>
      <c r="W171" s="618" t="s">
        <v>2112</v>
      </c>
      <c r="X171" s="618" t="s">
        <v>2112</v>
      </c>
      <c r="Y171" s="618">
        <f t="shared" ref="Y171" si="4173">IFERROR(Y525,0)</f>
        <v>3500</v>
      </c>
      <c r="Z171" s="618">
        <f t="shared" ref="Z171" si="4174">IFERROR((Z525/$BQ171)*100,0)</f>
        <v>6300</v>
      </c>
      <c r="AA171" s="618">
        <f t="shared" ref="AA171" si="4175">IFERROR(AA525,0)</f>
        <v>0</v>
      </c>
      <c r="AB171" s="618">
        <f t="shared" ref="AB171" si="4176">IFERROR((AB525/$BQ171)*100,0)</f>
        <v>0</v>
      </c>
      <c r="AC171" s="618">
        <f t="shared" ref="AC171" si="4177">IFERROR(AC525,0)</f>
        <v>0</v>
      </c>
      <c r="AD171" s="618">
        <f t="shared" ref="AD171" si="4178">IFERROR((AD525/$BQ171)*100,0)</f>
        <v>0</v>
      </c>
      <c r="AE171" s="618">
        <f t="shared" ref="AE171" si="4179">IFERROR(AE525,0)</f>
        <v>0</v>
      </c>
      <c r="AF171" s="618">
        <f t="shared" ref="AF171" si="4180">IFERROR((AF525/$BQ171)*100,0)</f>
        <v>0</v>
      </c>
      <c r="AG171" s="618">
        <f t="shared" ref="AG171" si="4181">IFERROR(AG525,0)</f>
        <v>0</v>
      </c>
      <c r="AH171" s="618">
        <f t="shared" ref="AH171" si="4182">IFERROR((AH525/$BQ171)*100,0)</f>
        <v>0</v>
      </c>
      <c r="AI171" s="618">
        <f t="shared" ref="AI171" si="4183">IFERROR(AI525,0)</f>
        <v>1514</v>
      </c>
      <c r="AJ171" s="618">
        <f t="shared" ref="AJ171" si="4184">IFERROR((AJ525/$BQ171)*100,0)</f>
        <v>5494</v>
      </c>
      <c r="AK171" s="618">
        <f t="shared" ref="AK171" si="4185">IFERROR(AK525,0)</f>
        <v>0</v>
      </c>
      <c r="AL171" s="618">
        <f t="shared" ref="AL171" si="4186">IFERROR((AL525/$BQ171)*100,0)</f>
        <v>0</v>
      </c>
      <c r="AM171" s="618">
        <f t="shared" ref="AM171" si="4187">IFERROR(AM525,0)</f>
        <v>0</v>
      </c>
      <c r="AN171" s="618">
        <f t="shared" ref="AN171" si="4188">IFERROR((AN525/$BQ171)*100,0)</f>
        <v>0</v>
      </c>
      <c r="AO171" s="618">
        <f t="shared" ref="AO171" si="4189">IFERROR(AO525,0)</f>
        <v>0</v>
      </c>
      <c r="AP171" s="618">
        <f t="shared" ref="AP171" si="4190">IFERROR((AP525/$BQ171)*100,0)</f>
        <v>0</v>
      </c>
      <c r="AQ171" s="618">
        <f t="shared" ref="AQ171" si="4191">IFERROR(AQ525,0)</f>
        <v>0</v>
      </c>
      <c r="AR171" s="618">
        <f t="shared" ref="AR171" si="4192">IFERROR((AR525/$BQ171)*100,0)</f>
        <v>0</v>
      </c>
      <c r="AS171" s="618">
        <f t="shared" ref="AS171" si="4193">IFERROR(AS525,0)</f>
        <v>0</v>
      </c>
      <c r="AT171" s="618">
        <f t="shared" ref="AT171" si="4194">IFERROR((AT525/$BQ171)*100,0)</f>
        <v>0</v>
      </c>
      <c r="AU171" s="618">
        <f t="shared" ref="AU171" si="4195">IFERROR(AU525,0)</f>
        <v>0</v>
      </c>
      <c r="AV171" s="618">
        <f t="shared" ref="AV171" si="4196">IFERROR((AV525/$BQ171)*100,0)</f>
        <v>0</v>
      </c>
      <c r="AW171" s="618">
        <f t="shared" ref="AW171" si="4197">IFERROR(AW525,0)</f>
        <v>58210</v>
      </c>
      <c r="AX171" s="618">
        <f t="shared" ref="AX171" si="4198">IFERROR((AX525/$BQ171)*100,0)</f>
        <v>46464</v>
      </c>
      <c r="AY171" s="618">
        <f t="shared" ref="AY171" si="4199">IFERROR(AY525,0)</f>
        <v>38490</v>
      </c>
      <c r="AZ171" s="618">
        <f t="shared" ref="AZ171" si="4200">IFERROR((AZ525/$BQ171)*100,0)</f>
        <v>38257</v>
      </c>
      <c r="BA171" s="618">
        <f t="shared" ref="BA171" si="4201">IFERROR(BA525,0)</f>
        <v>874</v>
      </c>
      <c r="BB171" s="618">
        <f t="shared" ref="BB171" si="4202">IFERROR((BB525/$BQ171)*100,0)</f>
        <v>1328</v>
      </c>
      <c r="BC171" s="618">
        <f t="shared" ref="BC171" si="4203">IFERROR(BC525,0)</f>
        <v>114159</v>
      </c>
      <c r="BD171" s="618">
        <f t="shared" ref="BD171" si="4204">IFERROR((BD525/$BQ171)*100,0)</f>
        <v>203531</v>
      </c>
      <c r="BE171" s="618">
        <f t="shared" ref="BE171" si="4205">IFERROR(BE525,0)</f>
        <v>0</v>
      </c>
      <c r="BF171" s="618">
        <f t="shared" ref="BF171" si="4206">IFERROR((BF525/$BQ171)*100,0)</f>
        <v>0</v>
      </c>
      <c r="BG171" s="618">
        <f t="shared" ref="BG171" si="4207">IFERROR(BG525,0)</f>
        <v>177414</v>
      </c>
      <c r="BH171" s="618">
        <f t="shared" ref="BH171" si="4208">IFERROR((BH525/$BQ171)*100,0)</f>
        <v>548242</v>
      </c>
      <c r="BI171" s="618">
        <f t="shared" ref="BI171" si="4209">IFERROR(BI525,0)</f>
        <v>0</v>
      </c>
      <c r="BJ171" s="618">
        <f t="shared" ref="BJ171" si="4210">IFERROR((BJ525/$BQ171)*100,0)</f>
        <v>0</v>
      </c>
      <c r="BK171" s="618">
        <f t="shared" ref="BK171" si="4211">IFERROR(BK525,0)</f>
        <v>3222</v>
      </c>
      <c r="BL171" s="618">
        <f t="shared" ref="BL171" si="4212">IFERROR((BL525/$BQ171)*100,0)</f>
        <v>7069</v>
      </c>
      <c r="BM171" s="618">
        <f t="shared" ref="BM171" si="4213">IFERROR(BM525,0)</f>
        <v>0</v>
      </c>
      <c r="BN171" s="618">
        <f t="shared" ref="BN171" si="4214">IFERROR((BN525/$BQ171)*100,0)</f>
        <v>0</v>
      </c>
      <c r="BO171" s="618">
        <f t="shared" ref="BO171" si="4215">IFERROR(BO525,0)</f>
        <v>0</v>
      </c>
      <c r="BP171" s="618">
        <f t="shared" ref="BP171" si="4216">IFERROR((BP525/$BQ171)*100,0)</f>
        <v>0</v>
      </c>
      <c r="BQ171" s="620">
        <f t="shared" si="791"/>
        <v>100</v>
      </c>
    </row>
    <row r="172" spans="1:69" x14ac:dyDescent="0.25">
      <c r="A172" s="593" t="s">
        <v>12</v>
      </c>
      <c r="B172" s="594" t="s">
        <v>285</v>
      </c>
      <c r="C172" s="618">
        <f t="shared" si="3802"/>
        <v>254347</v>
      </c>
      <c r="D172" s="618">
        <f t="shared" si="3803"/>
        <v>534275.1284713737</v>
      </c>
      <c r="E172" s="618" t="s">
        <v>2112</v>
      </c>
      <c r="F172" s="618" t="s">
        <v>2112</v>
      </c>
      <c r="G172" s="618">
        <f t="shared" ref="G172" si="4217">IFERROR(G526,0)</f>
        <v>0</v>
      </c>
      <c r="H172" s="618">
        <f t="shared" ref="H172" si="4218">IFERROR((H526/$BQ172)*100,0)</f>
        <v>0</v>
      </c>
      <c r="I172" s="618">
        <f t="shared" ref="I172" si="4219">IFERROR(I526,0)</f>
        <v>0</v>
      </c>
      <c r="J172" s="618">
        <f t="shared" ref="J172" si="4220">IFERROR((J526/$BQ172)*100,0)</f>
        <v>0</v>
      </c>
      <c r="K172" s="618">
        <f t="shared" ref="K172" si="4221">IFERROR(K526,0)</f>
        <v>193</v>
      </c>
      <c r="L172" s="618">
        <f t="shared" ref="L172" si="4222">IFERROR((L526/$BQ172)*100,0)</f>
        <v>587.23049450138035</v>
      </c>
      <c r="M172" s="618">
        <f t="shared" ref="M172" si="4223">IFERROR(M526,0)</f>
        <v>263874</v>
      </c>
      <c r="N172" s="618">
        <f t="shared" ref="N172" si="4224">IFERROR((N526/$BQ172)*100,0)</f>
        <v>550936.95003087551</v>
      </c>
      <c r="O172" s="618">
        <f t="shared" ref="O172" si="4225">IFERROR(O526,0)</f>
        <v>0</v>
      </c>
      <c r="P172" s="618">
        <f t="shared" ref="P172" si="4226">IFERROR((P526/$BQ172)*100,0)</f>
        <v>0</v>
      </c>
      <c r="Q172" s="618">
        <f t="shared" ref="Q172" si="4227">IFERROR(Q526,0)</f>
        <v>225</v>
      </c>
      <c r="R172" s="618">
        <f t="shared" ref="R172" si="4228">IFERROR((R526/$BQ172)*100,0)</f>
        <v>377.98744473652073</v>
      </c>
      <c r="S172" s="618">
        <f t="shared" ref="S172" si="4229">IFERROR(S526,0)</f>
        <v>0</v>
      </c>
      <c r="T172" s="618">
        <f t="shared" ref="T172" si="4230">IFERROR((T526/$BQ172)*100,0)</f>
        <v>0</v>
      </c>
      <c r="U172" s="618">
        <f t="shared" ref="U172" si="4231">IFERROR(U526,0)</f>
        <v>668738</v>
      </c>
      <c r="V172" s="618">
        <f t="shared" si="3757"/>
        <v>99964.179581211982</v>
      </c>
      <c r="W172" s="618" t="s">
        <v>2112</v>
      </c>
      <c r="X172" s="618" t="s">
        <v>2112</v>
      </c>
      <c r="Y172" s="618">
        <f t="shared" ref="Y172" si="4232">IFERROR(Y526,0)</f>
        <v>0</v>
      </c>
      <c r="Z172" s="618">
        <f t="shared" ref="Z172" si="4233">IFERROR((Z526/$BQ172)*100,0)</f>
        <v>0</v>
      </c>
      <c r="AA172" s="618">
        <f t="shared" ref="AA172" si="4234">IFERROR(AA526,0)</f>
        <v>0</v>
      </c>
      <c r="AB172" s="618">
        <f t="shared" ref="AB172" si="4235">IFERROR((AB526/$BQ172)*100,0)</f>
        <v>0</v>
      </c>
      <c r="AC172" s="618">
        <f t="shared" ref="AC172" si="4236">IFERROR(AC526,0)</f>
        <v>0</v>
      </c>
      <c r="AD172" s="618">
        <f t="shared" ref="AD172" si="4237">IFERROR((AD526/$BQ172)*100,0)</f>
        <v>0</v>
      </c>
      <c r="AE172" s="618">
        <f t="shared" ref="AE172" si="4238">IFERROR(AE526,0)</f>
        <v>0</v>
      </c>
      <c r="AF172" s="618">
        <f t="shared" ref="AF172" si="4239">IFERROR((AF526/$BQ172)*100,0)</f>
        <v>0</v>
      </c>
      <c r="AG172" s="618">
        <f t="shared" ref="AG172" si="4240">IFERROR(AG526,0)</f>
        <v>0</v>
      </c>
      <c r="AH172" s="618">
        <f t="shared" ref="AH172" si="4241">IFERROR((AH526/$BQ172)*100,0)</f>
        <v>0</v>
      </c>
      <c r="AI172" s="618">
        <f t="shared" ref="AI172" si="4242">IFERROR(AI526,0)</f>
        <v>36498</v>
      </c>
      <c r="AJ172" s="618">
        <f t="shared" ref="AJ172" si="4243">IFERROR((AJ526/$BQ172)*100,0)</f>
        <v>250085.94312380051</v>
      </c>
      <c r="AK172" s="618">
        <f t="shared" ref="AK172" si="4244">IFERROR(AK526,0)</f>
        <v>37</v>
      </c>
      <c r="AL172" s="618">
        <f t="shared" ref="AL172" si="4245">IFERROR((AL526/$BQ172)*100,0)</f>
        <v>1960.809869570701</v>
      </c>
      <c r="AM172" s="618">
        <f t="shared" ref="AM172" si="4246">IFERROR(AM526,0)</f>
        <v>0</v>
      </c>
      <c r="AN172" s="618">
        <f t="shared" ref="AN172" si="4247">IFERROR((AN526/$BQ172)*100,0)</f>
        <v>0</v>
      </c>
      <c r="AO172" s="618">
        <f t="shared" ref="AO172" si="4248">IFERROR(AO526,0)</f>
        <v>27</v>
      </c>
      <c r="AP172" s="618">
        <f t="shared" ref="AP172" si="4249">IFERROR((AP526/$BQ172)*100,0)</f>
        <v>158.61973127336137</v>
      </c>
      <c r="AQ172" s="618">
        <f t="shared" ref="AQ172" si="4250">IFERROR(AQ526,0)</f>
        <v>0</v>
      </c>
      <c r="AR172" s="618">
        <f t="shared" ref="AR172" si="4251">IFERROR((AR526/$BQ172)*100,0)</f>
        <v>0</v>
      </c>
      <c r="AS172" s="618">
        <f t="shared" ref="AS172" si="4252">IFERROR(AS526,0)</f>
        <v>1621</v>
      </c>
      <c r="AT172" s="618">
        <f t="shared" ref="AT172" si="4253">IFERROR((AT526/$BQ172)*100,0)</f>
        <v>8565.4654887615143</v>
      </c>
      <c r="AU172" s="618">
        <f t="shared" ref="AU172" si="4254">IFERROR(AU526,0)</f>
        <v>0</v>
      </c>
      <c r="AV172" s="618">
        <f t="shared" ref="AV172" si="4255">IFERROR((AV526/$BQ172)*100,0)</f>
        <v>0</v>
      </c>
      <c r="AW172" s="618">
        <f t="shared" ref="AW172" si="4256">IFERROR(AW526,0)</f>
        <v>4596083</v>
      </c>
      <c r="AX172" s="618">
        <f t="shared" ref="AX172" si="4257">IFERROR((AX526/$BQ172)*100,0)</f>
        <v>3567516.3760691704</v>
      </c>
      <c r="AY172" s="618">
        <f t="shared" ref="AY172" si="4258">IFERROR(AY526,0)</f>
        <v>92875</v>
      </c>
      <c r="AZ172" s="618">
        <f t="shared" ref="AZ172" si="4259">IFERROR((AZ526/$BQ172)*100,0)</f>
        <v>174633.574356172</v>
      </c>
      <c r="BA172" s="618">
        <f t="shared" ref="BA172" si="4260">IFERROR(BA526,0)</f>
        <v>35</v>
      </c>
      <c r="BB172" s="618">
        <f t="shared" ref="BB172" si="4261">IFERROR((BB526/$BQ172)*100,0)</f>
        <v>47.248430592065091</v>
      </c>
      <c r="BC172" s="618">
        <f t="shared" ref="BC172" si="4262">IFERROR(BC526,0)</f>
        <v>519258</v>
      </c>
      <c r="BD172" s="618">
        <f t="shared" ref="BD172" si="4263">IFERROR((BD526/$BQ172)*100,0)</f>
        <v>843205.61700969189</v>
      </c>
      <c r="BE172" s="618">
        <f t="shared" ref="BE172" si="4264">IFERROR(BE526,0)</f>
        <v>0</v>
      </c>
      <c r="BF172" s="618">
        <f t="shared" ref="BF172" si="4265">IFERROR((BF526/$BQ172)*100,0)</f>
        <v>0</v>
      </c>
      <c r="BG172" s="618">
        <f t="shared" ref="BG172" si="4266">IFERROR(BG526,0)</f>
        <v>243616</v>
      </c>
      <c r="BH172" s="618">
        <f t="shared" ref="BH172" si="4267">IFERROR((BH526/$BQ172)*100,0)</f>
        <v>505595.33110199019</v>
      </c>
      <c r="BI172" s="618">
        <f t="shared" ref="BI172" si="4268">IFERROR(BI526,0)</f>
        <v>0</v>
      </c>
      <c r="BJ172" s="618">
        <f t="shared" ref="BJ172" si="4269">IFERROR((BJ526/$BQ172)*100,0)</f>
        <v>0</v>
      </c>
      <c r="BK172" s="618">
        <f t="shared" ref="BK172" si="4270">IFERROR(BK526,0)</f>
        <v>10686</v>
      </c>
      <c r="BL172" s="618">
        <f t="shared" ref="BL172" si="4271">IFERROR((BL526/$BQ172)*100,0)</f>
        <v>54720.432401410231</v>
      </c>
      <c r="BM172" s="618">
        <f t="shared" ref="BM172" si="4272">IFERROR(BM526,0)</f>
        <v>0</v>
      </c>
      <c r="BN172" s="618">
        <f t="shared" ref="BN172" si="4273">IFERROR((BN526/$BQ172)*100,0)</f>
        <v>0</v>
      </c>
      <c r="BO172" s="618">
        <f t="shared" ref="BO172" si="4274">IFERROR(BO526,0)</f>
        <v>0</v>
      </c>
      <c r="BP172" s="618">
        <f t="shared" ref="BP172" si="4275">IFERROR((BP526/$BQ172)*100,0)</f>
        <v>0</v>
      </c>
      <c r="BQ172" s="620">
        <f t="shared" si="791"/>
        <v>29.630613809956184</v>
      </c>
    </row>
    <row r="173" spans="1:69" x14ac:dyDescent="0.25">
      <c r="B173" s="594" t="s">
        <v>286</v>
      </c>
      <c r="C173" s="618">
        <f t="shared" si="3802"/>
        <v>270532</v>
      </c>
      <c r="D173" s="618">
        <f t="shared" si="3803"/>
        <v>555373.35614764015</v>
      </c>
      <c r="E173" s="618" t="s">
        <v>2112</v>
      </c>
      <c r="F173" s="618" t="s">
        <v>2112</v>
      </c>
      <c r="G173" s="618">
        <f t="shared" ref="G173" si="4276">IFERROR(G527,0)</f>
        <v>0</v>
      </c>
      <c r="H173" s="618">
        <f t="shared" ref="H173" si="4277">IFERROR((H527/$BQ173)*100,0)</f>
        <v>0</v>
      </c>
      <c r="I173" s="618">
        <f t="shared" ref="I173" si="4278">IFERROR(I527,0)</f>
        <v>0</v>
      </c>
      <c r="J173" s="618">
        <f t="shared" ref="J173" si="4279">IFERROR((J527/$BQ173)*100,0)</f>
        <v>0</v>
      </c>
      <c r="K173" s="618">
        <f t="shared" ref="K173" si="4280">IFERROR(K527,0)</f>
        <v>125</v>
      </c>
      <c r="L173" s="618">
        <f t="shared" ref="L173" si="4281">IFERROR((L527/$BQ173)*100,0)</f>
        <v>361.42366487411954</v>
      </c>
      <c r="M173" s="618">
        <f t="shared" ref="M173" si="4282">IFERROR(M527,0)</f>
        <v>209491</v>
      </c>
      <c r="N173" s="618">
        <f t="shared" ref="N173" si="4283">IFERROR((N527/$BQ173)*100,0)</f>
        <v>323284.86290454579</v>
      </c>
      <c r="O173" s="618">
        <f t="shared" ref="O173" si="4284">IFERROR(O527,0)</f>
        <v>0</v>
      </c>
      <c r="P173" s="618">
        <f t="shared" ref="P173" si="4285">IFERROR((P527/$BQ173)*100,0)</f>
        <v>0</v>
      </c>
      <c r="Q173" s="618">
        <f t="shared" ref="Q173" si="4286">IFERROR(Q527,0)</f>
        <v>250</v>
      </c>
      <c r="R173" s="618">
        <f t="shared" ref="R173" si="4287">IFERROR((R527/$BQ173)*100,0)</f>
        <v>358.55522308940431</v>
      </c>
      <c r="S173" s="618">
        <f t="shared" ref="S173" si="4288">IFERROR(S527,0)</f>
        <v>0</v>
      </c>
      <c r="T173" s="618">
        <f t="shared" ref="T173" si="4289">IFERROR((T527/$BQ173)*100,0)</f>
        <v>0</v>
      </c>
      <c r="U173" s="618">
        <f t="shared" ref="U173" si="4290">IFERROR(U527,0)</f>
        <v>715152</v>
      </c>
      <c r="V173" s="618">
        <f t="shared" si="3757"/>
        <v>149288.05268550437</v>
      </c>
      <c r="W173" s="618" t="s">
        <v>2112</v>
      </c>
      <c r="X173" s="618" t="s">
        <v>2112</v>
      </c>
      <c r="Y173" s="618">
        <f t="shared" ref="Y173" si="4291">IFERROR(Y527,0)</f>
        <v>0</v>
      </c>
      <c r="Z173" s="618">
        <f t="shared" ref="Z173" si="4292">IFERROR((Z527/$BQ173)*100,0)</f>
        <v>0</v>
      </c>
      <c r="AA173" s="618">
        <f t="shared" ref="AA173" si="4293">IFERROR(AA527,0)</f>
        <v>0</v>
      </c>
      <c r="AB173" s="618">
        <f t="shared" ref="AB173" si="4294">IFERROR((AB527/$BQ173)*100,0)</f>
        <v>0</v>
      </c>
      <c r="AC173" s="618">
        <f t="shared" ref="AC173" si="4295">IFERROR(AC527,0)</f>
        <v>0</v>
      </c>
      <c r="AD173" s="618">
        <f t="shared" ref="AD173" si="4296">IFERROR((AD527/$BQ173)*100,0)</f>
        <v>0</v>
      </c>
      <c r="AE173" s="618">
        <f t="shared" ref="AE173" si="4297">IFERROR(AE527,0)</f>
        <v>0</v>
      </c>
      <c r="AF173" s="618">
        <f t="shared" ref="AF173" si="4298">IFERROR((AF527/$BQ173)*100,0)</f>
        <v>0</v>
      </c>
      <c r="AG173" s="618">
        <f t="shared" ref="AG173" si="4299">IFERROR(AG527,0)</f>
        <v>0</v>
      </c>
      <c r="AH173" s="618">
        <f t="shared" ref="AH173" si="4300">IFERROR((AH527/$BQ173)*100,0)</f>
        <v>0</v>
      </c>
      <c r="AI173" s="618">
        <f t="shared" ref="AI173" si="4301">IFERROR(AI527,0)</f>
        <v>38013</v>
      </c>
      <c r="AJ173" s="618">
        <f t="shared" ref="AJ173" si="4302">IFERROR((AJ527/$BQ173)*100,0)</f>
        <v>186755.63927745476</v>
      </c>
      <c r="AK173" s="618">
        <f t="shared" ref="AK173" si="4303">IFERROR(AK527,0)</f>
        <v>33</v>
      </c>
      <c r="AL173" s="618">
        <f t="shared" ref="AL173" si="4304">IFERROR((AL527/$BQ173)*100,0)</f>
        <v>682.68914476222585</v>
      </c>
      <c r="AM173" s="618">
        <f t="shared" ref="AM173" si="4305">IFERROR(AM527,0)</f>
        <v>0</v>
      </c>
      <c r="AN173" s="618">
        <f t="shared" ref="AN173" si="4306">IFERROR((AN527/$BQ173)*100,0)</f>
        <v>0</v>
      </c>
      <c r="AO173" s="618">
        <f t="shared" ref="AO173" si="4307">IFERROR(AO527,0)</f>
        <v>64</v>
      </c>
      <c r="AP173" s="618">
        <f t="shared" ref="AP173" si="4308">IFERROR((AP527/$BQ173)*100,0)</f>
        <v>321.26547988810626</v>
      </c>
      <c r="AQ173" s="618">
        <f t="shared" ref="AQ173" si="4309">IFERROR(AQ527,0)</f>
        <v>0</v>
      </c>
      <c r="AR173" s="618">
        <f t="shared" ref="AR173" si="4310">IFERROR((AR527/$BQ173)*100,0)</f>
        <v>0</v>
      </c>
      <c r="AS173" s="618">
        <f t="shared" ref="AS173" si="4311">IFERROR(AS527,0)</f>
        <v>1792</v>
      </c>
      <c r="AT173" s="618">
        <f t="shared" ref="AT173" si="4312">IFERROR((AT527/$BQ173)*100,0)</f>
        <v>8731.5367926731742</v>
      </c>
      <c r="AU173" s="618">
        <f t="shared" ref="AU173" si="4313">IFERROR(AU527,0)</f>
        <v>0</v>
      </c>
      <c r="AV173" s="618">
        <f t="shared" ref="AV173" si="4314">IFERROR((AV527/$BQ173)*100,0)</f>
        <v>0</v>
      </c>
      <c r="AW173" s="618">
        <f t="shared" ref="AW173" si="4315">IFERROR(AW527,0)</f>
        <v>4647552</v>
      </c>
      <c r="AX173" s="618">
        <f t="shared" ref="AX173" si="4316">IFERROR((AX527/$BQ173)*100,0)</f>
        <v>2928934.3535130941</v>
      </c>
      <c r="AY173" s="618">
        <f t="shared" ref="AY173" si="4317">IFERROR(AY527,0)</f>
        <v>120909</v>
      </c>
      <c r="AZ173" s="618">
        <f t="shared" ref="AZ173" si="4318">IFERROR((AZ527/$BQ173)*100,0)</f>
        <v>195607.65062508598</v>
      </c>
      <c r="BA173" s="618">
        <f t="shared" ref="BA173" si="4319">IFERROR(BA527,0)</f>
        <v>35</v>
      </c>
      <c r="BB173" s="618">
        <f t="shared" ref="BB173" si="4320">IFERROR((BB527/$BQ173)*100,0)</f>
        <v>40.158184986013282</v>
      </c>
      <c r="BC173" s="618">
        <f t="shared" ref="BC173" si="4321">IFERROR(BC527,0)</f>
        <v>541128</v>
      </c>
      <c r="BD173" s="618">
        <f t="shared" ref="BD173" si="4322">IFERROR((BD527/$BQ173)*100,0)</f>
        <v>843998.83696747164</v>
      </c>
      <c r="BE173" s="618">
        <f t="shared" ref="BE173" si="4323">IFERROR(BE527,0)</f>
        <v>0</v>
      </c>
      <c r="BF173" s="618">
        <f t="shared" ref="BF173" si="4324">IFERROR((BF527/$BQ173)*100,0)</f>
        <v>0</v>
      </c>
      <c r="BG173" s="618">
        <f t="shared" ref="BG173" si="4325">IFERROR(BG527,0)</f>
        <v>317093</v>
      </c>
      <c r="BH173" s="618">
        <f t="shared" ref="BH173" si="4326">IFERROR((BH527/$BQ173)*100,0)</f>
        <v>657831.22825588356</v>
      </c>
      <c r="BI173" s="618">
        <f t="shared" ref="BI173" si="4327">IFERROR(BI527,0)</f>
        <v>0</v>
      </c>
      <c r="BJ173" s="618">
        <f t="shared" ref="BJ173" si="4328">IFERROR((BJ527/$BQ173)*100,0)</f>
        <v>0</v>
      </c>
      <c r="BK173" s="618">
        <f t="shared" ref="BK173" si="4329">IFERROR(BK527,0)</f>
        <v>12621</v>
      </c>
      <c r="BL173" s="618">
        <f t="shared" ref="BL173" si="4330">IFERROR((BL527/$BQ173)*100,0)</f>
        <v>73584.137103299901</v>
      </c>
      <c r="BM173" s="618">
        <f t="shared" ref="BM173" si="4331">IFERROR(BM527,0)</f>
        <v>0</v>
      </c>
      <c r="BN173" s="618">
        <f t="shared" ref="BN173" si="4332">IFERROR((BN527/$BQ173)*100,0)</f>
        <v>0</v>
      </c>
      <c r="BO173" s="618">
        <f t="shared" ref="BO173" si="4333">IFERROR(BO527,0)</f>
        <v>0</v>
      </c>
      <c r="BP173" s="618">
        <f t="shared" ref="BP173" si="4334">IFERROR((BP527/$BQ173)*100,0)</f>
        <v>0</v>
      </c>
      <c r="BQ173" s="620">
        <f t="shared" si="791"/>
        <v>34.862133348098446</v>
      </c>
    </row>
    <row r="174" spans="1:69" x14ac:dyDescent="0.25">
      <c r="B174" s="594" t="s">
        <v>287</v>
      </c>
      <c r="C174" s="618">
        <f t="shared" si="3802"/>
        <v>317127</v>
      </c>
      <c r="D174" s="618">
        <f t="shared" si="3803"/>
        <v>630822.37674269569</v>
      </c>
      <c r="E174" s="618" t="s">
        <v>2112</v>
      </c>
      <c r="F174" s="618" t="s">
        <v>2112</v>
      </c>
      <c r="G174" s="618">
        <f t="shared" ref="G174" si="4335">IFERROR(G528,0)</f>
        <v>0</v>
      </c>
      <c r="H174" s="618">
        <f t="shared" ref="H174" si="4336">IFERROR((H528/$BQ174)*100,0)</f>
        <v>0</v>
      </c>
      <c r="I174" s="618">
        <f t="shared" ref="I174" si="4337">IFERROR(I528,0)</f>
        <v>0</v>
      </c>
      <c r="J174" s="618">
        <f t="shared" ref="J174" si="4338">IFERROR((J528/$BQ174)*100,0)</f>
        <v>0</v>
      </c>
      <c r="K174" s="618">
        <f t="shared" ref="K174" si="4339">IFERROR(K528,0)</f>
        <v>124</v>
      </c>
      <c r="L174" s="618">
        <f t="shared" ref="L174" si="4340">IFERROR((L528/$BQ174)*100,0)</f>
        <v>451.14995236209614</v>
      </c>
      <c r="M174" s="618">
        <f t="shared" ref="M174" si="4341">IFERROR(M528,0)</f>
        <v>211335</v>
      </c>
      <c r="N174" s="618">
        <f t="shared" ref="N174" si="4342">IFERROR((N528/$BQ174)*100,0)</f>
        <v>284041.92376462149</v>
      </c>
      <c r="O174" s="618">
        <f t="shared" ref="O174" si="4343">IFERROR(O528,0)</f>
        <v>0</v>
      </c>
      <c r="P174" s="618">
        <f t="shared" ref="P174" si="4344">IFERROR((P528/$BQ174)*100,0)</f>
        <v>0</v>
      </c>
      <c r="Q174" s="618">
        <f t="shared" ref="Q174" si="4345">IFERROR(Q528,0)</f>
        <v>250</v>
      </c>
      <c r="R174" s="618">
        <f t="shared" ref="R174" si="4346">IFERROR((R528/$BQ174)*100,0)</f>
        <v>417.24851085511784</v>
      </c>
      <c r="S174" s="618">
        <f t="shared" ref="S174" si="4347">IFERROR(S528,0)</f>
        <v>0</v>
      </c>
      <c r="T174" s="618">
        <f t="shared" ref="T174" si="4348">IFERROR((T528/$BQ174)*100,0)</f>
        <v>0</v>
      </c>
      <c r="U174" s="618">
        <f t="shared" ref="U174" si="4349">IFERROR(U528,0)</f>
        <v>750378</v>
      </c>
      <c r="V174" s="618">
        <f t="shared" si="3757"/>
        <v>138224.00043352915</v>
      </c>
      <c r="W174" s="618" t="s">
        <v>2112</v>
      </c>
      <c r="X174" s="618" t="s">
        <v>2112</v>
      </c>
      <c r="Y174" s="618">
        <f t="shared" ref="Y174" si="4350">IFERROR(Y528,0)</f>
        <v>0</v>
      </c>
      <c r="Z174" s="618">
        <f t="shared" ref="Z174" si="4351">IFERROR((Z528/$BQ174)*100,0)</f>
        <v>0</v>
      </c>
      <c r="AA174" s="618">
        <f t="shared" ref="AA174" si="4352">IFERROR(AA528,0)</f>
        <v>0</v>
      </c>
      <c r="AB174" s="618">
        <f t="shared" ref="AB174" si="4353">IFERROR((AB528/$BQ174)*100,0)</f>
        <v>0</v>
      </c>
      <c r="AC174" s="618">
        <f t="shared" ref="AC174" si="4354">IFERROR(AC528,0)</f>
        <v>0</v>
      </c>
      <c r="AD174" s="618">
        <f t="shared" ref="AD174" si="4355">IFERROR((AD528/$BQ174)*100,0)</f>
        <v>0</v>
      </c>
      <c r="AE174" s="618">
        <f t="shared" ref="AE174" si="4356">IFERROR(AE528,0)</f>
        <v>0</v>
      </c>
      <c r="AF174" s="618">
        <f t="shared" ref="AF174" si="4357">IFERROR((AF528/$BQ174)*100,0)</f>
        <v>0</v>
      </c>
      <c r="AG174" s="618">
        <f t="shared" ref="AG174" si="4358">IFERROR(AG528,0)</f>
        <v>0</v>
      </c>
      <c r="AH174" s="618">
        <f t="shared" ref="AH174" si="4359">IFERROR((AH528/$BQ174)*100,0)</f>
        <v>0</v>
      </c>
      <c r="AI174" s="618">
        <f t="shared" ref="AI174" si="4360">IFERROR(AI528,0)</f>
        <v>35512</v>
      </c>
      <c r="AJ174" s="618">
        <f t="shared" ref="AJ174" si="4361">IFERROR((AJ528/$BQ174)*100,0)</f>
        <v>174318.6044256897</v>
      </c>
      <c r="AK174" s="618">
        <f t="shared" ref="AK174" si="4362">IFERROR(AK528,0)</f>
        <v>28</v>
      </c>
      <c r="AL174" s="618">
        <f t="shared" ref="AL174" si="4363">IFERROR((AL528/$BQ174)*100,0)</f>
        <v>709.32246845370037</v>
      </c>
      <c r="AM174" s="618">
        <f t="shared" ref="AM174" si="4364">IFERROR(AM528,0)</f>
        <v>0</v>
      </c>
      <c r="AN174" s="618">
        <f t="shared" ref="AN174" si="4365">IFERROR((AN528/$BQ174)*100,0)</f>
        <v>0</v>
      </c>
      <c r="AO174" s="618">
        <f t="shared" ref="AO174" si="4366">IFERROR(AO528,0)</f>
        <v>28</v>
      </c>
      <c r="AP174" s="618">
        <f t="shared" ref="AP174" si="4367">IFERROR((AP528/$BQ174)*100,0)</f>
        <v>127.78235644937985</v>
      </c>
      <c r="AQ174" s="618">
        <f t="shared" ref="AQ174" si="4368">IFERROR(AQ528,0)</f>
        <v>0</v>
      </c>
      <c r="AR174" s="618">
        <f t="shared" ref="AR174" si="4369">IFERROR((AR528/$BQ174)*100,0)</f>
        <v>0</v>
      </c>
      <c r="AS174" s="618">
        <f t="shared" ref="AS174" si="4370">IFERROR(AS528,0)</f>
        <v>1608</v>
      </c>
      <c r="AT174" s="618">
        <f t="shared" ref="AT174" si="4371">IFERROR((AT528/$BQ174)*100,0)</f>
        <v>6822.0131524811777</v>
      </c>
      <c r="AU174" s="618">
        <f t="shared" ref="AU174" si="4372">IFERROR(AU528,0)</f>
        <v>0</v>
      </c>
      <c r="AV174" s="618">
        <f t="shared" ref="AV174" si="4373">IFERROR((AV528/$BQ174)*100,0)</f>
        <v>0</v>
      </c>
      <c r="AW174" s="618">
        <f t="shared" ref="AW174" si="4374">IFERROR(AW528,0)</f>
        <v>4617543</v>
      </c>
      <c r="AX174" s="618">
        <f t="shared" ref="AX174" si="4375">IFERROR((AX528/$BQ174)*100,0)</f>
        <v>3096784.5461251778</v>
      </c>
      <c r="AY174" s="618">
        <f t="shared" ref="AY174" si="4376">IFERROR(AY528,0)</f>
        <v>117707</v>
      </c>
      <c r="AZ174" s="618">
        <f t="shared" ref="AZ174" si="4377">IFERROR((AZ528/$BQ174)*100,0)</f>
        <v>146386.42442713241</v>
      </c>
      <c r="BA174" s="618">
        <f t="shared" ref="BA174" si="4378">IFERROR(BA528,0)</f>
        <v>35</v>
      </c>
      <c r="BB174" s="618">
        <f t="shared" ref="BB174" si="4379">IFERROR((BB528/$BQ174)*100,0)</f>
        <v>49.548260664045245</v>
      </c>
      <c r="BC174" s="618">
        <f t="shared" ref="BC174" si="4380">IFERROR(BC528,0)</f>
        <v>604799</v>
      </c>
      <c r="BD174" s="618">
        <f t="shared" ref="BD174" si="4381">IFERROR((BD528/$BQ174)*100,0)</f>
        <v>806390.11889775784</v>
      </c>
      <c r="BE174" s="618">
        <f t="shared" ref="BE174" si="4382">IFERROR(BE528,0)</f>
        <v>0</v>
      </c>
      <c r="BF174" s="618">
        <f t="shared" ref="BF174" si="4383">IFERROR((BF528/$BQ174)*100,0)</f>
        <v>0</v>
      </c>
      <c r="BG174" s="618">
        <f t="shared" ref="BG174" si="4384">IFERROR(BG528,0)</f>
        <v>373398</v>
      </c>
      <c r="BH174" s="618">
        <f t="shared" ref="BH174" si="4385">IFERROR((BH528/$BQ174)*100,0)</f>
        <v>921738.46972365514</v>
      </c>
      <c r="BI174" s="618">
        <f t="shared" ref="BI174" si="4386">IFERROR(BI528,0)</f>
        <v>0</v>
      </c>
      <c r="BJ174" s="618">
        <f t="shared" ref="BJ174" si="4387">IFERROR((BJ528/$BQ174)*100,0)</f>
        <v>0</v>
      </c>
      <c r="BK174" s="618">
        <f t="shared" ref="BK174" si="4388">IFERROR(BK528,0)</f>
        <v>10007</v>
      </c>
      <c r="BL174" s="618">
        <f t="shared" ref="BL174" si="4389">IFERROR((BL528/$BQ174)*100,0)</f>
        <v>53100.088612699437</v>
      </c>
      <c r="BM174" s="618">
        <f t="shared" ref="BM174" si="4390">IFERROR(BM528,0)</f>
        <v>0</v>
      </c>
      <c r="BN174" s="618">
        <f t="shared" ref="BN174" si="4391">IFERROR((BN528/$BQ174)*100,0)</f>
        <v>0</v>
      </c>
      <c r="BO174" s="618">
        <f t="shared" ref="BO174" si="4392">IFERROR(BO528,0)</f>
        <v>0</v>
      </c>
      <c r="BP174" s="618">
        <f t="shared" ref="BP174" si="4393">IFERROR((BP528/$BQ174)*100,0)</f>
        <v>0</v>
      </c>
      <c r="BQ174" s="620">
        <f t="shared" si="791"/>
        <v>38.346452015393091</v>
      </c>
    </row>
    <row r="175" spans="1:69" x14ac:dyDescent="0.25">
      <c r="B175" s="594" t="s">
        <v>288</v>
      </c>
      <c r="C175" s="618">
        <f t="shared" si="3802"/>
        <v>320478</v>
      </c>
      <c r="D175" s="618">
        <f t="shared" si="3803"/>
        <v>655626.27514029841</v>
      </c>
      <c r="E175" s="618" t="s">
        <v>2112</v>
      </c>
      <c r="F175" s="618" t="s">
        <v>2112</v>
      </c>
      <c r="G175" s="618">
        <f t="shared" ref="G175" si="4394">IFERROR(G529,0)</f>
        <v>0</v>
      </c>
      <c r="H175" s="618">
        <f t="shared" ref="H175" si="4395">IFERROR((H529/$BQ175)*100,0)</f>
        <v>0</v>
      </c>
      <c r="I175" s="618">
        <f t="shared" ref="I175" si="4396">IFERROR(I529,0)</f>
        <v>0</v>
      </c>
      <c r="J175" s="618">
        <f t="shared" ref="J175" si="4397">IFERROR((J529/$BQ175)*100,0)</f>
        <v>0</v>
      </c>
      <c r="K175" s="618">
        <f t="shared" ref="K175" si="4398">IFERROR(K529,0)</f>
        <v>147</v>
      </c>
      <c r="L175" s="618">
        <f t="shared" ref="L175" si="4399">IFERROR((L529/$BQ175)*100,0)</f>
        <v>576.9519179192115</v>
      </c>
      <c r="M175" s="618">
        <f t="shared" ref="M175" si="4400">IFERROR(M529,0)</f>
        <v>205358</v>
      </c>
      <c r="N175" s="618">
        <f t="shared" ref="N175" si="4401">IFERROR((N529/$BQ175)*100,0)</f>
        <v>323568.06462235574</v>
      </c>
      <c r="O175" s="618">
        <f t="shared" ref="O175" si="4402">IFERROR(O529,0)</f>
        <v>0</v>
      </c>
      <c r="P175" s="618">
        <f t="shared" ref="P175" si="4403">IFERROR((P529/$BQ175)*100,0)</f>
        <v>0</v>
      </c>
      <c r="Q175" s="618">
        <f t="shared" ref="Q175" si="4404">IFERROR(Q529,0)</f>
        <v>150</v>
      </c>
      <c r="R175" s="618">
        <f t="shared" ref="R175" si="4405">IFERROR((R529/$BQ175)*100,0)</f>
        <v>385.46356585119736</v>
      </c>
      <c r="S175" s="618">
        <f t="shared" ref="S175" si="4406">IFERROR(S529,0)</f>
        <v>0</v>
      </c>
      <c r="T175" s="618">
        <f t="shared" ref="T175" si="4407">IFERROR((T529/$BQ175)*100,0)</f>
        <v>0</v>
      </c>
      <c r="U175" s="618">
        <f t="shared" ref="U175" si="4408">IFERROR(U529,0)</f>
        <v>935020</v>
      </c>
      <c r="V175" s="618">
        <f t="shared" si="3757"/>
        <v>234428.99330383752</v>
      </c>
      <c r="W175" s="618" t="s">
        <v>2112</v>
      </c>
      <c r="X175" s="618" t="s">
        <v>2112</v>
      </c>
      <c r="Y175" s="618">
        <f t="shared" ref="Y175" si="4409">IFERROR(Y529,0)</f>
        <v>0</v>
      </c>
      <c r="Z175" s="618">
        <f t="shared" ref="Z175" si="4410">IFERROR((Z529/$BQ175)*100,0)</f>
        <v>0</v>
      </c>
      <c r="AA175" s="618">
        <f t="shared" ref="AA175" si="4411">IFERROR(AA529,0)</f>
        <v>0</v>
      </c>
      <c r="AB175" s="618">
        <f t="shared" ref="AB175" si="4412">IFERROR((AB529/$BQ175)*100,0)</f>
        <v>0</v>
      </c>
      <c r="AC175" s="618">
        <f t="shared" ref="AC175" si="4413">IFERROR(AC529,0)</f>
        <v>0</v>
      </c>
      <c r="AD175" s="618">
        <f t="shared" ref="AD175" si="4414">IFERROR((AD529/$BQ175)*100,0)</f>
        <v>0</v>
      </c>
      <c r="AE175" s="618">
        <f t="shared" ref="AE175" si="4415">IFERROR(AE529,0)</f>
        <v>0</v>
      </c>
      <c r="AF175" s="618">
        <f t="shared" ref="AF175" si="4416">IFERROR((AF529/$BQ175)*100,0)</f>
        <v>0</v>
      </c>
      <c r="AG175" s="618">
        <f t="shared" ref="AG175" si="4417">IFERROR(AG529,0)</f>
        <v>0</v>
      </c>
      <c r="AH175" s="618">
        <f t="shared" ref="AH175" si="4418">IFERROR((AH529/$BQ175)*100,0)</f>
        <v>0</v>
      </c>
      <c r="AI175" s="618">
        <f t="shared" ref="AI175" si="4419">IFERROR(AI529,0)</f>
        <v>30737</v>
      </c>
      <c r="AJ175" s="618">
        <f t="shared" ref="AJ175" si="4420">IFERROR((AJ529/$BQ175)*100,0)</f>
        <v>162872.03431156432</v>
      </c>
      <c r="AK175" s="618">
        <f t="shared" ref="AK175" si="4421">IFERROR(AK529,0)</f>
        <v>21</v>
      </c>
      <c r="AL175" s="618">
        <f t="shared" ref="AL175" si="4422">IFERROR((AL529/$BQ175)*100,0)</f>
        <v>778.38771684790174</v>
      </c>
      <c r="AM175" s="618">
        <f t="shared" ref="AM175" si="4423">IFERROR(AM529,0)</f>
        <v>0</v>
      </c>
      <c r="AN175" s="618">
        <f t="shared" ref="AN175" si="4424">IFERROR((AN529/$BQ175)*100,0)</f>
        <v>0</v>
      </c>
      <c r="AO175" s="618">
        <f t="shared" ref="AO175" si="4425">IFERROR(AO529,0)</f>
        <v>42</v>
      </c>
      <c r="AP175" s="618">
        <f t="shared" ref="AP175" si="4426">IFERROR((AP529/$BQ175)*100,0)</f>
        <v>191.48835206801417</v>
      </c>
      <c r="AQ175" s="618">
        <f t="shared" ref="AQ175" si="4427">IFERROR(AQ529,0)</f>
        <v>0</v>
      </c>
      <c r="AR175" s="618">
        <f t="shared" ref="AR175" si="4428">IFERROR((AR529/$BQ175)*100,0)</f>
        <v>0</v>
      </c>
      <c r="AS175" s="618">
        <f t="shared" ref="AS175" si="4429">IFERROR(AS529,0)</f>
        <v>1159</v>
      </c>
      <c r="AT175" s="618">
        <f t="shared" ref="AT175" si="4430">IFERROR((AT529/$BQ175)*100,0)</f>
        <v>4807.1036954217061</v>
      </c>
      <c r="AU175" s="618">
        <f t="shared" ref="AU175" si="4431">IFERROR(AU529,0)</f>
        <v>0</v>
      </c>
      <c r="AV175" s="618">
        <f t="shared" ref="AV175" si="4432">IFERROR((AV529/$BQ175)*100,0)</f>
        <v>0</v>
      </c>
      <c r="AW175" s="618">
        <f t="shared" ref="AW175" si="4433">IFERROR(AW529,0)</f>
        <v>4621692</v>
      </c>
      <c r="AX175" s="618">
        <f t="shared" ref="AX175" si="4434">IFERROR((AX529/$BQ175)*100,0)</f>
        <v>5491062.7860829253</v>
      </c>
      <c r="AY175" s="618">
        <f t="shared" ref="AY175" si="4435">IFERROR(AY529,0)</f>
        <v>117410</v>
      </c>
      <c r="AZ175" s="618">
        <f t="shared" ref="AZ175" si="4436">IFERROR((AZ529/$BQ175)*100,0)</f>
        <v>202012.75084660942</v>
      </c>
      <c r="BA175" s="618">
        <f t="shared" ref="BA175" si="4437">IFERROR(BA529,0)</f>
        <v>7</v>
      </c>
      <c r="BB175" s="618">
        <f t="shared" ref="BB175" si="4438">IFERROR((BB529/$BQ175)*100,0)</f>
        <v>9.9474468606760595</v>
      </c>
      <c r="BC175" s="618">
        <f t="shared" ref="BC175" si="4439">IFERROR(BC529,0)</f>
        <v>613546</v>
      </c>
      <c r="BD175" s="618">
        <f t="shared" ref="BD175" si="4440">IFERROR((BD529/$BQ175)*100,0)</f>
        <v>887265.0095997164</v>
      </c>
      <c r="BE175" s="618">
        <f t="shared" ref="BE175" si="4441">IFERROR(BE529,0)</f>
        <v>0</v>
      </c>
      <c r="BF175" s="618">
        <f t="shared" ref="BF175" si="4442">IFERROR((BF529/$BQ175)*100,0)</f>
        <v>0</v>
      </c>
      <c r="BG175" s="618">
        <f t="shared" ref="BG175" si="4443">IFERROR(BG529,0)</f>
        <v>506347</v>
      </c>
      <c r="BH175" s="618">
        <f t="shared" ref="BH175" si="4444">IFERROR((BH529/$BQ175)*100,0)</f>
        <v>1242950.89327348</v>
      </c>
      <c r="BI175" s="618">
        <f t="shared" ref="BI175" si="4445">IFERROR(BI529,0)</f>
        <v>24000</v>
      </c>
      <c r="BJ175" s="618">
        <f t="shared" ref="BJ175" si="4446">IFERROR((BJ529/$BQ175)*100,0)</f>
        <v>15876.125189638991</v>
      </c>
      <c r="BK175" s="618">
        <f t="shared" ref="BK175" si="4447">IFERROR(BK529,0)</f>
        <v>9055</v>
      </c>
      <c r="BL175" s="618">
        <f t="shared" ref="BL175" si="4448">IFERROR((BL529/$BQ175)*100,0)</f>
        <v>50145.079624668018</v>
      </c>
      <c r="BM175" s="618">
        <f t="shared" ref="BM175" si="4449">IFERROR(BM529,0)</f>
        <v>0</v>
      </c>
      <c r="BN175" s="618">
        <f t="shared" ref="BN175" si="4450">IFERROR((BN529/$BQ175)*100,0)</f>
        <v>0</v>
      </c>
      <c r="BO175" s="618">
        <f t="shared" ref="BO175" si="4451">IFERROR(BO529,0)</f>
        <v>0</v>
      </c>
      <c r="BP175" s="618">
        <f t="shared" ref="BP175" si="4452">IFERROR((BP529/$BQ175)*100,0)</f>
        <v>0</v>
      </c>
      <c r="BQ175" s="620">
        <f t="shared" si="791"/>
        <v>40.211323126667573</v>
      </c>
    </row>
    <row r="176" spans="1:69" x14ac:dyDescent="0.25">
      <c r="B176" s="594" t="s">
        <v>289</v>
      </c>
      <c r="C176" s="618">
        <f t="shared" si="3802"/>
        <v>326210</v>
      </c>
      <c r="D176" s="618">
        <f t="shared" si="3803"/>
        <v>654516.51202171657</v>
      </c>
      <c r="E176" s="618" t="s">
        <v>2112</v>
      </c>
      <c r="F176" s="618" t="s">
        <v>2112</v>
      </c>
      <c r="G176" s="618">
        <f t="shared" ref="G176" si="4453">IFERROR(G530,0)</f>
        <v>0</v>
      </c>
      <c r="H176" s="618">
        <f t="shared" ref="H176" si="4454">IFERROR((H530/$BQ176)*100,0)</f>
        <v>0</v>
      </c>
      <c r="I176" s="618">
        <f t="shared" ref="I176" si="4455">IFERROR(I530,0)</f>
        <v>0</v>
      </c>
      <c r="J176" s="618">
        <f t="shared" ref="J176" si="4456">IFERROR((J530/$BQ176)*100,0)</f>
        <v>0</v>
      </c>
      <c r="K176" s="618">
        <f t="shared" ref="K176" si="4457">IFERROR(K530,0)</f>
        <v>147</v>
      </c>
      <c r="L176" s="618">
        <f t="shared" ref="L176" si="4458">IFERROR((L530/$BQ176)*100,0)</f>
        <v>621.6825520616718</v>
      </c>
      <c r="M176" s="618">
        <f t="shared" ref="M176" si="4459">IFERROR(M530,0)</f>
        <v>192072</v>
      </c>
      <c r="N176" s="618">
        <f t="shared" ref="N176" si="4460">IFERROR((N530/$BQ176)*100,0)</f>
        <v>295248.8055358837</v>
      </c>
      <c r="O176" s="618">
        <f t="shared" ref="O176" si="4461">IFERROR(O530,0)</f>
        <v>0</v>
      </c>
      <c r="P176" s="618">
        <f t="shared" ref="P176" si="4462">IFERROR((P530/$BQ176)*100,0)</f>
        <v>0</v>
      </c>
      <c r="Q176" s="618">
        <f t="shared" ref="Q176" si="4463">IFERROR(Q530,0)</f>
        <v>150</v>
      </c>
      <c r="R176" s="618">
        <f t="shared" ref="R176" si="4464">IFERROR((R530/$BQ176)*100,0)</f>
        <v>840.11155684009702</v>
      </c>
      <c r="S176" s="618">
        <f t="shared" ref="S176" si="4465">IFERROR(S530,0)</f>
        <v>0</v>
      </c>
      <c r="T176" s="618">
        <f t="shared" ref="T176" si="4466">IFERROR((T530/$BQ176)*100,0)</f>
        <v>0</v>
      </c>
      <c r="U176" s="618">
        <f t="shared" ref="U176" si="4467">IFERROR(U530,0)</f>
        <v>921704</v>
      </c>
      <c r="V176" s="618">
        <f t="shared" si="3757"/>
        <v>181396.88735291373</v>
      </c>
      <c r="W176" s="618" t="s">
        <v>2112</v>
      </c>
      <c r="X176" s="618" t="s">
        <v>2112</v>
      </c>
      <c r="Y176" s="618">
        <f t="shared" ref="Y176" si="4468">IFERROR(Y530,0)</f>
        <v>0</v>
      </c>
      <c r="Z176" s="618">
        <f t="shared" ref="Z176" si="4469">IFERROR((Z530/$BQ176)*100,0)</f>
        <v>0</v>
      </c>
      <c r="AA176" s="618">
        <f t="shared" ref="AA176" si="4470">IFERROR(AA530,0)</f>
        <v>0</v>
      </c>
      <c r="AB176" s="618">
        <f t="shared" ref="AB176" si="4471">IFERROR((AB530/$BQ176)*100,0)</f>
        <v>0</v>
      </c>
      <c r="AC176" s="618">
        <f t="shared" ref="AC176" si="4472">IFERROR(AC530,0)</f>
        <v>0</v>
      </c>
      <c r="AD176" s="618">
        <f t="shared" ref="AD176" si="4473">IFERROR((AD530/$BQ176)*100,0)</f>
        <v>0</v>
      </c>
      <c r="AE176" s="618">
        <f t="shared" ref="AE176" si="4474">IFERROR(AE530,0)</f>
        <v>0</v>
      </c>
      <c r="AF176" s="618">
        <f t="shared" ref="AF176" si="4475">IFERROR((AF530/$BQ176)*100,0)</f>
        <v>0</v>
      </c>
      <c r="AG176" s="618">
        <f t="shared" ref="AG176" si="4476">IFERROR(AG530,0)</f>
        <v>0</v>
      </c>
      <c r="AH176" s="618">
        <f t="shared" ref="AH176" si="4477">IFERROR((AH530/$BQ176)*100,0)</f>
        <v>0</v>
      </c>
      <c r="AI176" s="618">
        <f t="shared" ref="AI176" si="4478">IFERROR(AI530,0)</f>
        <v>28751</v>
      </c>
      <c r="AJ176" s="618">
        <f t="shared" ref="AJ176" si="4479">IFERROR((AJ530/$BQ176)*100,0)</f>
        <v>155593.46096425364</v>
      </c>
      <c r="AK176" s="618">
        <f t="shared" ref="AK176" si="4480">IFERROR(AK530,0)</f>
        <v>22</v>
      </c>
      <c r="AL176" s="618">
        <f t="shared" ref="AL176" si="4481">IFERROR((AL530/$BQ176)*100,0)</f>
        <v>1161.7542671731626</v>
      </c>
      <c r="AM176" s="618">
        <f t="shared" ref="AM176" si="4482">IFERROR(AM530,0)</f>
        <v>0</v>
      </c>
      <c r="AN176" s="618">
        <f t="shared" ref="AN176" si="4483">IFERROR((AN530/$BQ176)*100,0)</f>
        <v>0</v>
      </c>
      <c r="AO176" s="618">
        <f t="shared" ref="AO176" si="4484">IFERROR(AO530,0)</f>
        <v>3</v>
      </c>
      <c r="AP176" s="618">
        <f t="shared" ref="AP176" si="4485">IFERROR((AP530/$BQ176)*100,0)</f>
        <v>16.802231136801939</v>
      </c>
      <c r="AQ176" s="618">
        <f t="shared" ref="AQ176" si="4486">IFERROR(AQ530,0)</f>
        <v>0</v>
      </c>
      <c r="AR176" s="618">
        <f t="shared" ref="AR176" si="4487">IFERROR((AR530/$BQ176)*100,0)</f>
        <v>0</v>
      </c>
      <c r="AS176" s="618">
        <f t="shared" ref="AS176" si="4488">IFERROR(AS530,0)</f>
        <v>1055</v>
      </c>
      <c r="AT176" s="618">
        <f t="shared" ref="AT176" si="4489">IFERROR((AT530/$BQ176)*100,0)</f>
        <v>3358.0459086265591</v>
      </c>
      <c r="AU176" s="618">
        <f t="shared" ref="AU176" si="4490">IFERROR(AU530,0)</f>
        <v>0</v>
      </c>
      <c r="AV176" s="618">
        <f t="shared" ref="AV176" si="4491">IFERROR((AV530/$BQ176)*100,0)</f>
        <v>0</v>
      </c>
      <c r="AW176" s="618">
        <f t="shared" ref="AW176" si="4492">IFERROR(AW530,0)</f>
        <v>4914831</v>
      </c>
      <c r="AX176" s="618">
        <f t="shared" ref="AX176" si="4493">IFERROR((AX530/$BQ176)*100,0)</f>
        <v>4024134.3572640647</v>
      </c>
      <c r="AY176" s="618">
        <f t="shared" ref="AY176" si="4494">IFERROR(AY530,0)</f>
        <v>114992</v>
      </c>
      <c r="AZ176" s="618">
        <f t="shared" ref="AZ176" si="4495">IFERROR((AZ530/$BQ176)*100,0)</f>
        <v>195491.55895795676</v>
      </c>
      <c r="BA176" s="618">
        <f t="shared" ref="BA176" si="4496">IFERROR(BA530,0)</f>
        <v>49</v>
      </c>
      <c r="BB176" s="618">
        <f t="shared" ref="BB176" si="4497">IFERROR((BB530/$BQ176)*100,0)</f>
        <v>76.81019948252316</v>
      </c>
      <c r="BC176" s="618">
        <f t="shared" ref="BC176" si="4498">IFERROR(BC530,0)</f>
        <v>590078</v>
      </c>
      <c r="BD176" s="618">
        <f t="shared" ref="BD176" si="4499">IFERROR((BD530/$BQ176)*100,0)</f>
        <v>765190.40820109716</v>
      </c>
      <c r="BE176" s="618">
        <f t="shared" ref="BE176" si="4500">IFERROR(BE530,0)</f>
        <v>0</v>
      </c>
      <c r="BF176" s="618">
        <f t="shared" ref="BF176" si="4501">IFERROR((BF530/$BQ176)*100,0)</f>
        <v>0</v>
      </c>
      <c r="BG176" s="618">
        <f t="shared" ref="BG176" si="4502">IFERROR(BG530,0)</f>
        <v>736947</v>
      </c>
      <c r="BH176" s="618">
        <f t="shared" ref="BH176" si="4503">IFERROR((BH530/$BQ176)*100,0)</f>
        <v>1651769.7354093872</v>
      </c>
      <c r="BI176" s="618">
        <f t="shared" ref="BI176" si="4504">IFERROR(BI530,0)</f>
        <v>24000</v>
      </c>
      <c r="BJ176" s="618">
        <f t="shared" ref="BJ176" si="4505">IFERROR((BJ530/$BQ176)*100,0)</f>
        <v>16130.141891329862</v>
      </c>
      <c r="BK176" s="618">
        <f t="shared" ref="BK176" si="4506">IFERROR(BK530,0)</f>
        <v>8700</v>
      </c>
      <c r="BL176" s="618">
        <f t="shared" ref="BL176" si="4507">IFERROR((BL530/$BQ176)*100,0)</f>
        <v>42725.673462153507</v>
      </c>
      <c r="BM176" s="618">
        <f t="shared" ref="BM176" si="4508">IFERROR(BM530,0)</f>
        <v>0</v>
      </c>
      <c r="BN176" s="618">
        <f t="shared" ref="BN176" si="4509">IFERROR((BN530/$BQ176)*100,0)</f>
        <v>0</v>
      </c>
      <c r="BO176" s="618">
        <f t="shared" ref="BO176" si="4510">IFERROR(BO530,0)</f>
        <v>0</v>
      </c>
      <c r="BP176" s="618">
        <f t="shared" ref="BP176" si="4511">IFERROR((BP530/$BQ176)*100,0)</f>
        <v>0</v>
      </c>
      <c r="BQ176" s="620">
        <f t="shared" si="791"/>
        <v>41.661133828042004</v>
      </c>
    </row>
    <row r="177" spans="1:69" x14ac:dyDescent="0.25">
      <c r="B177" s="594" t="s">
        <v>290</v>
      </c>
      <c r="C177" s="618">
        <f t="shared" si="3802"/>
        <v>372686</v>
      </c>
      <c r="D177" s="618">
        <f t="shared" si="3803"/>
        <v>992971.68435107393</v>
      </c>
      <c r="E177" s="618" t="s">
        <v>2112</v>
      </c>
      <c r="F177" s="618" t="s">
        <v>2112</v>
      </c>
      <c r="G177" s="618">
        <f t="shared" ref="G177" si="4512">IFERROR(G531,0)</f>
        <v>0</v>
      </c>
      <c r="H177" s="618">
        <f t="shared" ref="H177" si="4513">IFERROR((H531/$BQ177)*100,0)</f>
        <v>0</v>
      </c>
      <c r="I177" s="618">
        <f t="shared" ref="I177" si="4514">IFERROR(I531,0)</f>
        <v>0</v>
      </c>
      <c r="J177" s="618">
        <f t="shared" ref="J177" si="4515">IFERROR((J531/$BQ177)*100,0)</f>
        <v>0</v>
      </c>
      <c r="K177" s="618">
        <f t="shared" ref="K177" si="4516">IFERROR(K531,0)</f>
        <v>114</v>
      </c>
      <c r="L177" s="618">
        <f t="shared" ref="L177" si="4517">IFERROR((L531/$BQ177)*100,0)</f>
        <v>796.15402804871519</v>
      </c>
      <c r="M177" s="618">
        <f t="shared" ref="M177" si="4518">IFERROR(M531,0)</f>
        <v>168368</v>
      </c>
      <c r="N177" s="618">
        <f t="shared" ref="N177" si="4519">IFERROR((N531/$BQ177)*100,0)</f>
        <v>242152.12223191379</v>
      </c>
      <c r="O177" s="618">
        <f t="shared" ref="O177" si="4520">IFERROR(O531,0)</f>
        <v>0</v>
      </c>
      <c r="P177" s="618">
        <f t="shared" ref="P177" si="4521">IFERROR((P531/$BQ177)*100,0)</f>
        <v>0</v>
      </c>
      <c r="Q177" s="618">
        <f t="shared" ref="Q177" si="4522">IFERROR(Q531,0)</f>
        <v>155</v>
      </c>
      <c r="R177" s="618">
        <f t="shared" ref="R177" si="4523">IFERROR((R531/$BQ177)*100,0)</f>
        <v>804.97567932903337</v>
      </c>
      <c r="S177" s="618">
        <f t="shared" ref="S177" si="4524">IFERROR(S531,0)</f>
        <v>0</v>
      </c>
      <c r="T177" s="618">
        <f t="shared" ref="T177" si="4525">IFERROR((T531/$BQ177)*100,0)</f>
        <v>0</v>
      </c>
      <c r="U177" s="618">
        <f t="shared" ref="U177" si="4526">IFERROR(U531,0)</f>
        <v>918297</v>
      </c>
      <c r="V177" s="618">
        <f t="shared" si="3757"/>
        <v>171168.70520483359</v>
      </c>
      <c r="W177" s="618" t="s">
        <v>2112</v>
      </c>
      <c r="X177" s="618" t="s">
        <v>2112</v>
      </c>
      <c r="Y177" s="618">
        <f t="shared" ref="Y177" si="4527">IFERROR(Y531,0)</f>
        <v>0</v>
      </c>
      <c r="Z177" s="618">
        <f t="shared" ref="Z177" si="4528">IFERROR((Z531/$BQ177)*100,0)</f>
        <v>0</v>
      </c>
      <c r="AA177" s="618">
        <f t="shared" ref="AA177" si="4529">IFERROR(AA531,0)</f>
        <v>0</v>
      </c>
      <c r="AB177" s="618">
        <f t="shared" ref="AB177" si="4530">IFERROR((AB531/$BQ177)*100,0)</f>
        <v>0</v>
      </c>
      <c r="AC177" s="618">
        <f t="shared" ref="AC177" si="4531">IFERROR(AC531,0)</f>
        <v>0</v>
      </c>
      <c r="AD177" s="618">
        <f t="shared" ref="AD177" si="4532">IFERROR((AD531/$BQ177)*100,0)</f>
        <v>0</v>
      </c>
      <c r="AE177" s="618">
        <f t="shared" ref="AE177" si="4533">IFERROR(AE531,0)</f>
        <v>0</v>
      </c>
      <c r="AF177" s="618">
        <f t="shared" ref="AF177" si="4534">IFERROR((AF531/$BQ177)*100,0)</f>
        <v>0</v>
      </c>
      <c r="AG177" s="618">
        <f t="shared" ref="AG177" si="4535">IFERROR(AG531,0)</f>
        <v>0</v>
      </c>
      <c r="AH177" s="618">
        <f t="shared" ref="AH177" si="4536">IFERROR((AH531/$BQ177)*100,0)</f>
        <v>0</v>
      </c>
      <c r="AI177" s="618">
        <f t="shared" ref="AI177" si="4537">IFERROR(AI531,0)</f>
        <v>24800</v>
      </c>
      <c r="AJ177" s="618">
        <f t="shared" ref="AJ177" si="4538">IFERROR((AJ531/$BQ177)*100,0)</f>
        <v>104990.88271270675</v>
      </c>
      <c r="AK177" s="618">
        <f t="shared" ref="AK177" si="4539">IFERROR(AK531,0)</f>
        <v>17</v>
      </c>
      <c r="AL177" s="618">
        <f t="shared" ref="AL177" si="4540">IFERROR((AL531/$BQ177)*100,0)</f>
        <v>412.41219735487459</v>
      </c>
      <c r="AM177" s="618">
        <f t="shared" ref="AM177" si="4541">IFERROR(AM531,0)</f>
        <v>0</v>
      </c>
      <c r="AN177" s="618">
        <f t="shared" ref="AN177" si="4542">IFERROR((AN531/$BQ177)*100,0)</f>
        <v>0</v>
      </c>
      <c r="AO177" s="618">
        <f t="shared" ref="AO177" si="4543">IFERROR(AO531,0)</f>
        <v>8</v>
      </c>
      <c r="AP177" s="618">
        <f t="shared" ref="AP177" si="4544">IFERROR((AP531/$BQ177)*100,0)</f>
        <v>22.054128200795432</v>
      </c>
      <c r="AQ177" s="618">
        <f t="shared" ref="AQ177" si="4545">IFERROR(AQ531,0)</f>
        <v>0</v>
      </c>
      <c r="AR177" s="618">
        <f t="shared" ref="AR177" si="4546">IFERROR((AR531/$BQ177)*100,0)</f>
        <v>0</v>
      </c>
      <c r="AS177" s="618">
        <f t="shared" ref="AS177" si="4547">IFERROR(AS531,0)</f>
        <v>1105</v>
      </c>
      <c r="AT177" s="618">
        <f t="shared" ref="AT177" si="4548">IFERROR((AT531/$BQ177)*100,0)</f>
        <v>4379.9498606779734</v>
      </c>
      <c r="AU177" s="618">
        <f t="shared" ref="AU177" si="4549">IFERROR(AU531,0)</f>
        <v>0</v>
      </c>
      <c r="AV177" s="618">
        <f t="shared" ref="AV177" si="4550">IFERROR((AV531/$BQ177)*100,0)</f>
        <v>0</v>
      </c>
      <c r="AW177" s="618">
        <f t="shared" ref="AW177" si="4551">IFERROR(AW531,0)</f>
        <v>4695735</v>
      </c>
      <c r="AX177" s="618">
        <f t="shared" ref="AX177" si="4552">IFERROR((AX531/$BQ177)*100,0)</f>
        <v>2692941.3780863271</v>
      </c>
      <c r="AY177" s="618">
        <f t="shared" ref="AY177" si="4553">IFERROR(AY531,0)</f>
        <v>117472</v>
      </c>
      <c r="AZ177" s="618">
        <f t="shared" ref="AZ177" si="4554">IFERROR((AZ531/$BQ177)*100,0)</f>
        <v>194400.52385155152</v>
      </c>
      <c r="BA177" s="618">
        <f t="shared" ref="BA177" si="4555">IFERROR(BA531,0)</f>
        <v>49</v>
      </c>
      <c r="BB177" s="618">
        <f t="shared" ref="BB177" si="4556">IFERROR((BB531/$BQ177)*100,0)</f>
        <v>68.367797422465841</v>
      </c>
      <c r="BC177" s="618">
        <f t="shared" ref="BC177" si="4557">IFERROR(BC531,0)</f>
        <v>759662</v>
      </c>
      <c r="BD177" s="618">
        <f t="shared" ref="BD177" si="4558">IFERROR((BD531/$BQ177)*100,0)</f>
        <v>878991.53898372292</v>
      </c>
      <c r="BE177" s="618">
        <f t="shared" ref="BE177" si="4559">IFERROR(BE531,0)</f>
        <v>0</v>
      </c>
      <c r="BF177" s="618">
        <f t="shared" ref="BF177" si="4560">IFERROR((BF531/$BQ177)*100,0)</f>
        <v>0</v>
      </c>
      <c r="BG177" s="618">
        <f t="shared" ref="BG177" si="4561">IFERROR(BG531,0)</f>
        <v>1022677</v>
      </c>
      <c r="BH177" s="618">
        <f t="shared" ref="BH177" si="4562">IFERROR((BH531/$BQ177)*100,0)</f>
        <v>2055940.9661986523</v>
      </c>
      <c r="BI177" s="618">
        <f t="shared" ref="BI177" si="4563">IFERROR(BI531,0)</f>
        <v>15000</v>
      </c>
      <c r="BJ177" s="618">
        <f t="shared" ref="BJ177" si="4564">IFERROR((BJ531/$BQ177)*100,0)</f>
        <v>8270.2980752982876</v>
      </c>
      <c r="BK177" s="618">
        <f t="shared" ref="BK177" si="4565">IFERROR(BK531,0)</f>
        <v>9315</v>
      </c>
      <c r="BL177" s="618">
        <f t="shared" ref="BL177" si="4566">IFERROR((BL531/$BQ177)*100,0)</f>
        <v>40178.210756209126</v>
      </c>
      <c r="BM177" s="618">
        <f t="shared" ref="BM177" si="4567">IFERROR(BM531,0)</f>
        <v>0</v>
      </c>
      <c r="BN177" s="618">
        <f t="shared" ref="BN177" si="4568">IFERROR((BN531/$BQ177)*100,0)</f>
        <v>0</v>
      </c>
      <c r="BO177" s="618">
        <f t="shared" ref="BO177" si="4569">IFERROR(BO531,0)</f>
        <v>0</v>
      </c>
      <c r="BP177" s="618">
        <f t="shared" ref="BP177" si="4570">IFERROR((BP531/$BQ177)*100,0)</f>
        <v>0</v>
      </c>
      <c r="BQ177" s="620">
        <f t="shared" ref="BQ177:BQ240" si="4571">BQ165</f>
        <v>45.342984809707083</v>
      </c>
    </row>
    <row r="178" spans="1:69" x14ac:dyDescent="0.25">
      <c r="B178" s="594" t="s">
        <v>291</v>
      </c>
      <c r="C178" s="618">
        <f t="shared" si="3802"/>
        <v>412102</v>
      </c>
      <c r="D178" s="618">
        <f t="shared" si="3803"/>
        <v>675496.50170194684</v>
      </c>
      <c r="E178" s="618" t="s">
        <v>2112</v>
      </c>
      <c r="F178" s="618" t="s">
        <v>2112</v>
      </c>
      <c r="G178" s="618">
        <f t="shared" ref="G178" si="4572">IFERROR(G532,0)</f>
        <v>0</v>
      </c>
      <c r="H178" s="618">
        <f t="shared" ref="H178" si="4573">IFERROR((H532/$BQ178)*100,0)</f>
        <v>0</v>
      </c>
      <c r="I178" s="618">
        <f t="shared" ref="I178" si="4574">IFERROR(I532,0)</f>
        <v>0</v>
      </c>
      <c r="J178" s="618">
        <f t="shared" ref="J178" si="4575">IFERROR((J532/$BQ178)*100,0)</f>
        <v>0</v>
      </c>
      <c r="K178" s="618">
        <f t="shared" ref="K178" si="4576">IFERROR(K532,0)</f>
        <v>81</v>
      </c>
      <c r="L178" s="618">
        <f t="shared" ref="L178" si="4577">IFERROR((L532/$BQ178)*100,0)</f>
        <v>362.63548460097519</v>
      </c>
      <c r="M178" s="618">
        <f t="shared" ref="M178" si="4578">IFERROR(M532,0)</f>
        <v>181660</v>
      </c>
      <c r="N178" s="618">
        <f t="shared" ref="N178" si="4579">IFERROR((N532/$BQ178)*100,0)</f>
        <v>273485.76314422232</v>
      </c>
      <c r="O178" s="618">
        <f t="shared" ref="O178" si="4580">IFERROR(O532,0)</f>
        <v>0</v>
      </c>
      <c r="P178" s="618">
        <f t="shared" ref="P178" si="4581">IFERROR((P532/$BQ178)*100,0)</f>
        <v>0</v>
      </c>
      <c r="Q178" s="618">
        <f t="shared" ref="Q178" si="4582">IFERROR(Q532,0)</f>
        <v>155</v>
      </c>
      <c r="R178" s="618">
        <f t="shared" ref="R178" si="4583">IFERROR((R532/$BQ178)*100,0)</f>
        <v>710.61903043019367</v>
      </c>
      <c r="S178" s="618">
        <f t="shared" ref="S178" si="4584">IFERROR(S532,0)</f>
        <v>0</v>
      </c>
      <c r="T178" s="618">
        <f t="shared" ref="T178" si="4585">IFERROR((T532/$BQ178)*100,0)</f>
        <v>0</v>
      </c>
      <c r="U178" s="618">
        <f t="shared" ref="U178" si="4586">IFERROR(U532,0)</f>
        <v>918560</v>
      </c>
      <c r="V178" s="618">
        <f t="shared" si="3757"/>
        <v>142109.15414726699</v>
      </c>
      <c r="W178" s="618" t="s">
        <v>2112</v>
      </c>
      <c r="X178" s="618" t="s">
        <v>2112</v>
      </c>
      <c r="Y178" s="618">
        <f t="shared" ref="Y178" si="4587">IFERROR(Y532,0)</f>
        <v>525</v>
      </c>
      <c r="Z178" s="618">
        <f t="shared" ref="Z178" si="4588">IFERROR((Z532/$BQ178)*100,0)</f>
        <v>1153.8401782758301</v>
      </c>
      <c r="AA178" s="618">
        <f t="shared" ref="AA178" si="4589">IFERROR(AA532,0)</f>
        <v>0</v>
      </c>
      <c r="AB178" s="618">
        <f t="shared" ref="AB178" si="4590">IFERROR((AB532/$BQ178)*100,0)</f>
        <v>0</v>
      </c>
      <c r="AC178" s="618">
        <f t="shared" ref="AC178" si="4591">IFERROR(AC532,0)</f>
        <v>0</v>
      </c>
      <c r="AD178" s="618">
        <f t="shared" ref="AD178" si="4592">IFERROR((AD532/$BQ178)*100,0)</f>
        <v>0</v>
      </c>
      <c r="AE178" s="618">
        <f t="shared" ref="AE178" si="4593">IFERROR(AE532,0)</f>
        <v>0</v>
      </c>
      <c r="AF178" s="618">
        <f t="shared" ref="AF178" si="4594">IFERROR((AF532/$BQ178)*100,0)</f>
        <v>0</v>
      </c>
      <c r="AG178" s="618">
        <f t="shared" ref="AG178" si="4595">IFERROR(AG532,0)</f>
        <v>0</v>
      </c>
      <c r="AH178" s="618">
        <f t="shared" ref="AH178" si="4596">IFERROR((AH532/$BQ178)*100,0)</f>
        <v>0</v>
      </c>
      <c r="AI178" s="618">
        <f t="shared" ref="AI178" si="4597">IFERROR(AI532,0)</f>
        <v>24066</v>
      </c>
      <c r="AJ178" s="618">
        <f t="shared" ref="AJ178" si="4598">IFERROR((AJ532/$BQ178)*100,0)</f>
        <v>152843.53078992513</v>
      </c>
      <c r="AK178" s="618">
        <f t="shared" ref="AK178" si="4599">IFERROR(AK532,0)</f>
        <v>15</v>
      </c>
      <c r="AL178" s="618">
        <f t="shared" ref="AL178" si="4600">IFERROR((AL532/$BQ178)*100,0)</f>
        <v>166.665803528731</v>
      </c>
      <c r="AM178" s="618">
        <f t="shared" ref="AM178" si="4601">IFERROR(AM532,0)</f>
        <v>0</v>
      </c>
      <c r="AN178" s="618">
        <f t="shared" ref="AN178" si="4602">IFERROR((AN532/$BQ178)*100,0)</f>
        <v>0</v>
      </c>
      <c r="AO178" s="618">
        <f t="shared" ref="AO178" si="4603">IFERROR(AO532,0)</f>
        <v>0</v>
      </c>
      <c r="AP178" s="618">
        <f t="shared" ref="AP178" si="4604">IFERROR((AP532/$BQ178)*100,0)</f>
        <v>0</v>
      </c>
      <c r="AQ178" s="618">
        <f t="shared" ref="AQ178" si="4605">IFERROR(AQ532,0)</f>
        <v>0</v>
      </c>
      <c r="AR178" s="618">
        <f t="shared" ref="AR178" si="4606">IFERROR((AR532/$BQ178)*100,0)</f>
        <v>0</v>
      </c>
      <c r="AS178" s="618">
        <f t="shared" ref="AS178" si="4607">IFERROR(AS532,0)</f>
        <v>596</v>
      </c>
      <c r="AT178" s="618">
        <f t="shared" ref="AT178" si="4608">IFERROR((AT532/$BQ178)*100,0)</f>
        <v>2408.4124356074867</v>
      </c>
      <c r="AU178" s="618">
        <f t="shared" ref="AU178" si="4609">IFERROR(AU532,0)</f>
        <v>0</v>
      </c>
      <c r="AV178" s="618">
        <f t="shared" ref="AV178" si="4610">IFERROR((AV532/$BQ178)*100,0)</f>
        <v>0</v>
      </c>
      <c r="AW178" s="618">
        <f t="shared" ref="AW178" si="4611">IFERROR(AW532,0)</f>
        <v>4263013</v>
      </c>
      <c r="AX178" s="618">
        <f t="shared" ref="AX178" si="4612">IFERROR((AX532/$BQ178)*100,0)</f>
        <v>3540816.8274602364</v>
      </c>
      <c r="AY178" s="618">
        <f t="shared" ref="AY178" si="4613">IFERROR(AY532,0)</f>
        <v>121114</v>
      </c>
      <c r="AZ178" s="618">
        <f t="shared" ref="AZ178" si="4614">IFERROR((AZ532/$BQ178)*100,0)</f>
        <v>201033.7574102325</v>
      </c>
      <c r="BA178" s="618">
        <f t="shared" ref="BA178" si="4615">IFERROR(BA532,0)</f>
        <v>77</v>
      </c>
      <c r="BB178" s="618">
        <f t="shared" ref="BB178" si="4616">IFERROR((BB532/$BQ178)*100,0)</f>
        <v>111.72103313464386</v>
      </c>
      <c r="BC178" s="618">
        <f t="shared" ref="BC178" si="4617">IFERROR(BC532,0)</f>
        <v>643008</v>
      </c>
      <c r="BD178" s="618">
        <f t="shared" ref="BD178" si="4618">IFERROR((BD532/$BQ178)*100,0)</f>
        <v>861726.30647566589</v>
      </c>
      <c r="BE178" s="618">
        <f t="shared" ref="BE178" si="4619">IFERROR(BE532,0)</f>
        <v>0</v>
      </c>
      <c r="BF178" s="618">
        <f t="shared" ref="BF178" si="4620">IFERROR((BF532/$BQ178)*100,0)</f>
        <v>0</v>
      </c>
      <c r="BG178" s="618">
        <f t="shared" ref="BG178" si="4621">IFERROR(BG532,0)</f>
        <v>1304598</v>
      </c>
      <c r="BH178" s="618">
        <f t="shared" ref="BH178" si="4622">IFERROR((BH532/$BQ178)*100,0)</f>
        <v>2884565.647334992</v>
      </c>
      <c r="BI178" s="618">
        <f t="shared" ref="BI178" si="4623">IFERROR(BI532,0)</f>
        <v>15852</v>
      </c>
      <c r="BJ178" s="618">
        <f t="shared" ref="BJ178" si="4624">IFERROR((BJ532/$BQ178)*100,0)</f>
        <v>7721.5717327157136</v>
      </c>
      <c r="BK178" s="618">
        <f t="shared" ref="BK178" si="4625">IFERROR(BK532,0)</f>
        <v>6580</v>
      </c>
      <c r="BL178" s="618">
        <f t="shared" ref="BL178" si="4626">IFERROR((BL532/$BQ178)*100,0)</f>
        <v>33225.102657304495</v>
      </c>
      <c r="BM178" s="618">
        <f t="shared" ref="BM178" si="4627">IFERROR(BM532,0)</f>
        <v>0</v>
      </c>
      <c r="BN178" s="618">
        <f t="shared" ref="BN178" si="4628">IFERROR((BN532/$BQ178)*100,0)</f>
        <v>0</v>
      </c>
      <c r="BO178" s="618">
        <f t="shared" ref="BO178" si="4629">IFERROR(BO532,0)</f>
        <v>0</v>
      </c>
      <c r="BP178" s="618">
        <f t="shared" ref="BP178" si="4630">IFERROR((BP532/$BQ178)*100,0)</f>
        <v>0</v>
      </c>
      <c r="BQ178" s="620">
        <f t="shared" si="4571"/>
        <v>54.600282765452114</v>
      </c>
    </row>
    <row r="179" spans="1:69" x14ac:dyDescent="0.25">
      <c r="B179" s="594" t="s">
        <v>292</v>
      </c>
      <c r="C179" s="618">
        <f t="shared" si="3802"/>
        <v>217856</v>
      </c>
      <c r="D179" s="618">
        <f t="shared" si="3803"/>
        <v>421664.39035693667</v>
      </c>
      <c r="E179" s="618" t="s">
        <v>2112</v>
      </c>
      <c r="F179" s="618" t="s">
        <v>2112</v>
      </c>
      <c r="G179" s="618">
        <f t="shared" ref="G179" si="4631">IFERROR(G533,0)</f>
        <v>0</v>
      </c>
      <c r="H179" s="618">
        <f t="shared" ref="H179" si="4632">IFERROR((H533/$BQ179)*100,0)</f>
        <v>0</v>
      </c>
      <c r="I179" s="618">
        <f t="shared" ref="I179" si="4633">IFERROR(I533,0)</f>
        <v>0</v>
      </c>
      <c r="J179" s="618">
        <f t="shared" ref="J179" si="4634">IFERROR((J533/$BQ179)*100,0)</f>
        <v>0</v>
      </c>
      <c r="K179" s="618">
        <f t="shared" ref="K179" si="4635">IFERROR(K533,0)</f>
        <v>86</v>
      </c>
      <c r="L179" s="618">
        <f t="shared" ref="L179" si="4636">IFERROR((L533/$BQ179)*100,0)</f>
        <v>380.87401226879479</v>
      </c>
      <c r="M179" s="618">
        <f t="shared" ref="M179" si="4637">IFERROR(M533,0)</f>
        <v>187561</v>
      </c>
      <c r="N179" s="618">
        <f t="shared" ref="N179" si="4638">IFERROR((N533/$BQ179)*100,0)</f>
        <v>281897.96182249259</v>
      </c>
      <c r="O179" s="618">
        <f t="shared" ref="O179" si="4639">IFERROR(O533,0)</f>
        <v>0</v>
      </c>
      <c r="P179" s="618">
        <f t="shared" ref="P179" si="4640">IFERROR((P533/$BQ179)*100,0)</f>
        <v>0</v>
      </c>
      <c r="Q179" s="618">
        <f t="shared" ref="Q179" si="4641">IFERROR(Q533,0)</f>
        <v>155</v>
      </c>
      <c r="R179" s="618">
        <f t="shared" ref="R179" si="4642">IFERROR((R533/$BQ179)*100,0)</f>
        <v>718.74611992659652</v>
      </c>
      <c r="S179" s="618">
        <f t="shared" ref="S179" si="4643">IFERROR(S533,0)</f>
        <v>0</v>
      </c>
      <c r="T179" s="618">
        <f t="shared" ref="T179" si="4644">IFERROR((T533/$BQ179)*100,0)</f>
        <v>0</v>
      </c>
      <c r="U179" s="618">
        <f t="shared" ref="U179" si="4645">IFERROR(U533,0)</f>
        <v>859683</v>
      </c>
      <c r="V179" s="618">
        <f t="shared" si="3757"/>
        <v>152441.75184597002</v>
      </c>
      <c r="W179" s="618" t="s">
        <v>2112</v>
      </c>
      <c r="X179" s="618" t="s">
        <v>2112</v>
      </c>
      <c r="Y179" s="618">
        <f t="shared" ref="Y179" si="4646">IFERROR(Y533,0)</f>
        <v>700</v>
      </c>
      <c r="Z179" s="618">
        <f t="shared" ref="Z179" si="4647">IFERROR((Z533/$BQ179)*100,0)</f>
        <v>1576.7365024030751</v>
      </c>
      <c r="AA179" s="618">
        <f t="shared" ref="AA179" si="4648">IFERROR(AA533,0)</f>
        <v>0</v>
      </c>
      <c r="AB179" s="618">
        <f t="shared" ref="AB179" si="4649">IFERROR((AB533/$BQ179)*100,0)</f>
        <v>0</v>
      </c>
      <c r="AC179" s="618">
        <f t="shared" ref="AC179" si="4650">IFERROR(AC533,0)</f>
        <v>0</v>
      </c>
      <c r="AD179" s="618">
        <f t="shared" ref="AD179" si="4651">IFERROR((AD533/$BQ179)*100,0)</f>
        <v>0</v>
      </c>
      <c r="AE179" s="618">
        <f t="shared" ref="AE179" si="4652">IFERROR(AE533,0)</f>
        <v>0</v>
      </c>
      <c r="AF179" s="618">
        <f t="shared" ref="AF179" si="4653">IFERROR((AF533/$BQ179)*100,0)</f>
        <v>0</v>
      </c>
      <c r="AG179" s="618">
        <f t="shared" ref="AG179" si="4654">IFERROR(AG533,0)</f>
        <v>0</v>
      </c>
      <c r="AH179" s="618">
        <f t="shared" ref="AH179" si="4655">IFERROR((AH533/$BQ179)*100,0)</f>
        <v>0</v>
      </c>
      <c r="AI179" s="618">
        <f t="shared" ref="AI179" si="4656">IFERROR(AI533,0)</f>
        <v>27880</v>
      </c>
      <c r="AJ179" s="618">
        <f t="shared" ref="AJ179" si="4657">IFERROR((AJ533/$BQ179)*100,0)</f>
        <v>145538.92230103398</v>
      </c>
      <c r="AK179" s="618">
        <f t="shared" ref="AK179" si="4658">IFERROR(AK533,0)</f>
        <v>14</v>
      </c>
      <c r="AL179" s="618">
        <f t="shared" ref="AL179" si="4659">IFERROR((AL533/$BQ179)*100,0)</f>
        <v>229.34349125862909</v>
      </c>
      <c r="AM179" s="618">
        <f t="shared" ref="AM179" si="4660">IFERROR(AM533,0)</f>
        <v>0</v>
      </c>
      <c r="AN179" s="618">
        <f t="shared" ref="AN179" si="4661">IFERROR((AN533/$BQ179)*100,0)</f>
        <v>0</v>
      </c>
      <c r="AO179" s="618">
        <f t="shared" ref="AO179" si="4662">IFERROR(AO533,0)</f>
        <v>0</v>
      </c>
      <c r="AP179" s="618">
        <f t="shared" ref="AP179" si="4663">IFERROR((AP533/$BQ179)*100,0)</f>
        <v>0</v>
      </c>
      <c r="AQ179" s="618">
        <f t="shared" ref="AQ179" si="4664">IFERROR(AQ533,0)</f>
        <v>0</v>
      </c>
      <c r="AR179" s="618">
        <f t="shared" ref="AR179" si="4665">IFERROR((AR533/$BQ179)*100,0)</f>
        <v>0</v>
      </c>
      <c r="AS179" s="618">
        <f t="shared" ref="AS179" si="4666">IFERROR(AS533,0)</f>
        <v>684</v>
      </c>
      <c r="AT179" s="618">
        <f t="shared" ref="AT179" si="4667">IFERROR((AT533/$BQ179)*100,0)</f>
        <v>3460.6294663132426</v>
      </c>
      <c r="AU179" s="618">
        <f t="shared" ref="AU179" si="4668">IFERROR(AU533,0)</f>
        <v>0</v>
      </c>
      <c r="AV179" s="618">
        <f t="shared" ref="AV179" si="4669">IFERROR((AV533/$BQ179)*100,0)</f>
        <v>0</v>
      </c>
      <c r="AW179" s="618">
        <f t="shared" ref="AW179" si="4670">IFERROR(AW533,0)</f>
        <v>4234797</v>
      </c>
      <c r="AX179" s="618">
        <f t="shared" ref="AX179" si="4671">IFERROR((AX533/$BQ179)*100,0)</f>
        <v>3779580.7359422077</v>
      </c>
      <c r="AY179" s="618">
        <f t="shared" ref="AY179" si="4672">IFERROR(AY533,0)</f>
        <v>88495</v>
      </c>
      <c r="AZ179" s="618">
        <f t="shared" ref="AZ179" si="4673">IFERROR((AZ533/$BQ179)*100,0)</f>
        <v>181961.53550654498</v>
      </c>
      <c r="BA179" s="618">
        <f t="shared" ref="BA179" si="4674">IFERROR(BA533,0)</f>
        <v>70</v>
      </c>
      <c r="BB179" s="618">
        <f t="shared" ref="BB179" si="4675">IFERROR((BB533/$BQ179)*100,0)</f>
        <v>208.86639382482292</v>
      </c>
      <c r="BC179" s="618">
        <f t="shared" ref="BC179" si="4676">IFERROR(BC533,0)</f>
        <v>872065</v>
      </c>
      <c r="BD179" s="618">
        <f t="shared" ref="BD179" si="4677">IFERROR((BD533/$BQ179)*100,0)</f>
        <v>910260.22138601204</v>
      </c>
      <c r="BE179" s="618">
        <f t="shared" ref="BE179" si="4678">IFERROR(BE533,0)</f>
        <v>0</v>
      </c>
      <c r="BF179" s="618">
        <f t="shared" ref="BF179" si="4679">IFERROR((BF533/$BQ179)*100,0)</f>
        <v>0</v>
      </c>
      <c r="BG179" s="618">
        <f t="shared" ref="BG179" si="4680">IFERROR(BG533,0)</f>
        <v>1632115</v>
      </c>
      <c r="BH179" s="618">
        <f t="shared" ref="BH179" si="4681">IFERROR((BH533/$BQ179)*100,0)</f>
        <v>3211306.4710884485</v>
      </c>
      <c r="BI179" s="618">
        <f t="shared" ref="BI179" si="4682">IFERROR(BI533,0)</f>
        <v>16339</v>
      </c>
      <c r="BJ179" s="618">
        <f t="shared" ref="BJ179" si="4683">IFERROR((BJ533/$BQ179)*100,0)</f>
        <v>8932.1099006262521</v>
      </c>
      <c r="BK179" s="618">
        <f t="shared" ref="BK179" si="4684">IFERROR(BK533,0)</f>
        <v>6240</v>
      </c>
      <c r="BL179" s="618">
        <f t="shared" ref="BL179" si="4685">IFERROR((BL533/$BQ179)*100,0)</f>
        <v>34178.32332676588</v>
      </c>
      <c r="BM179" s="618">
        <f t="shared" ref="BM179" si="4686">IFERROR(BM533,0)</f>
        <v>0</v>
      </c>
      <c r="BN179" s="618">
        <f t="shared" ref="BN179" si="4687">IFERROR((BN533/$BQ179)*100,0)</f>
        <v>0</v>
      </c>
      <c r="BO179" s="618">
        <f t="shared" ref="BO179" si="4688">IFERROR(BO533,0)</f>
        <v>0</v>
      </c>
      <c r="BP179" s="618">
        <f t="shared" ref="BP179" si="4689">IFERROR((BP533/$BQ179)*100,0)</f>
        <v>0</v>
      </c>
      <c r="BQ179" s="620">
        <f t="shared" si="4571"/>
        <v>48.835046238002178</v>
      </c>
    </row>
    <row r="180" spans="1:69" x14ac:dyDescent="0.25">
      <c r="B180" s="594" t="s">
        <v>293</v>
      </c>
      <c r="C180" s="618">
        <f t="shared" si="3802"/>
        <v>426060</v>
      </c>
      <c r="D180" s="618">
        <f t="shared" si="3803"/>
        <v>1112322.1471562306</v>
      </c>
      <c r="E180" s="618" t="s">
        <v>2112</v>
      </c>
      <c r="F180" s="618" t="s">
        <v>2112</v>
      </c>
      <c r="G180" s="618">
        <f t="shared" ref="G180" si="4690">IFERROR(G534,0)</f>
        <v>0</v>
      </c>
      <c r="H180" s="618">
        <f t="shared" ref="H180" si="4691">IFERROR((H534/$BQ180)*100,0)</f>
        <v>0</v>
      </c>
      <c r="I180" s="618">
        <f t="shared" ref="I180" si="4692">IFERROR(I534,0)</f>
        <v>0</v>
      </c>
      <c r="J180" s="618">
        <f t="shared" ref="J180" si="4693">IFERROR((J534/$BQ180)*100,0)</f>
        <v>0</v>
      </c>
      <c r="K180" s="618">
        <f t="shared" ref="K180" si="4694">IFERROR(K534,0)</f>
        <v>85</v>
      </c>
      <c r="L180" s="618">
        <f t="shared" ref="L180" si="4695">IFERROR((L534/$BQ180)*100,0)</f>
        <v>436.89162730433509</v>
      </c>
      <c r="M180" s="618">
        <f t="shared" ref="M180" si="4696">IFERROR(M534,0)</f>
        <v>114035</v>
      </c>
      <c r="N180" s="618">
        <f t="shared" ref="N180" si="4697">IFERROR((N534/$BQ180)*100,0)</f>
        <v>153840.95625961479</v>
      </c>
      <c r="O180" s="618">
        <f t="shared" ref="O180" si="4698">IFERROR(O534,0)</f>
        <v>0</v>
      </c>
      <c r="P180" s="618">
        <f t="shared" ref="P180" si="4699">IFERROR((P534/$BQ180)*100,0)</f>
        <v>0</v>
      </c>
      <c r="Q180" s="618">
        <f t="shared" ref="Q180" si="4700">IFERROR(Q534,0)</f>
        <v>125</v>
      </c>
      <c r="R180" s="618">
        <f t="shared" ref="R180" si="4701">IFERROR((R534/$BQ180)*100,0)</f>
        <v>491.99507579317014</v>
      </c>
      <c r="S180" s="618">
        <f t="shared" ref="S180" si="4702">IFERROR(S534,0)</f>
        <v>0</v>
      </c>
      <c r="T180" s="618">
        <f t="shared" ref="T180" si="4703">IFERROR((T534/$BQ180)*100,0)</f>
        <v>0</v>
      </c>
      <c r="U180" s="618">
        <f t="shared" ref="U180" si="4704">IFERROR(U534,0)</f>
        <v>925527</v>
      </c>
      <c r="V180" s="618">
        <f t="shared" si="3757"/>
        <v>156777.1828719484</v>
      </c>
      <c r="W180" s="618" t="s">
        <v>2112</v>
      </c>
      <c r="X180" s="618" t="s">
        <v>2112</v>
      </c>
      <c r="Y180" s="618">
        <f t="shared" ref="Y180" si="4705">IFERROR(Y534,0)</f>
        <v>700</v>
      </c>
      <c r="Z180" s="618">
        <f t="shared" ref="Z180" si="4706">IFERROR((Z534/$BQ180)*100,0)</f>
        <v>1515.344833442964</v>
      </c>
      <c r="AA180" s="618">
        <f t="shared" ref="AA180" si="4707">IFERROR(AA534,0)</f>
        <v>0</v>
      </c>
      <c r="AB180" s="618">
        <f t="shared" ref="AB180" si="4708">IFERROR((AB534/$BQ180)*100,0)</f>
        <v>0</v>
      </c>
      <c r="AC180" s="618">
        <f t="shared" ref="AC180" si="4709">IFERROR(AC534,0)</f>
        <v>0</v>
      </c>
      <c r="AD180" s="618">
        <f t="shared" ref="AD180" si="4710">IFERROR((AD534/$BQ180)*100,0)</f>
        <v>0</v>
      </c>
      <c r="AE180" s="618">
        <f t="shared" ref="AE180" si="4711">IFERROR(AE534,0)</f>
        <v>0</v>
      </c>
      <c r="AF180" s="618">
        <f t="shared" ref="AF180" si="4712">IFERROR((AF534/$BQ180)*100,0)</f>
        <v>0</v>
      </c>
      <c r="AG180" s="618">
        <f t="shared" ref="AG180" si="4713">IFERROR(AG534,0)</f>
        <v>0</v>
      </c>
      <c r="AH180" s="618">
        <f t="shared" ref="AH180" si="4714">IFERROR((AH534/$BQ180)*100,0)</f>
        <v>0</v>
      </c>
      <c r="AI180" s="618">
        <f t="shared" ref="AI180" si="4715">IFERROR(AI534,0)</f>
        <v>20584</v>
      </c>
      <c r="AJ180" s="618">
        <f t="shared" ref="AJ180" si="4716">IFERROR((AJ534/$BQ180)*100,0)</f>
        <v>80185.35745277087</v>
      </c>
      <c r="AK180" s="618">
        <f t="shared" ref="AK180" si="4717">IFERROR(AK534,0)</f>
        <v>20</v>
      </c>
      <c r="AL180" s="618">
        <f t="shared" ref="AL180" si="4718">IFERROR((AL534/$BQ180)*100,0)</f>
        <v>275.51724244417528</v>
      </c>
      <c r="AM180" s="618">
        <f t="shared" ref="AM180" si="4719">IFERROR(AM534,0)</f>
        <v>0</v>
      </c>
      <c r="AN180" s="618">
        <f t="shared" ref="AN180" si="4720">IFERROR((AN534/$BQ180)*100,0)</f>
        <v>0</v>
      </c>
      <c r="AO180" s="618">
        <f t="shared" ref="AO180" si="4721">IFERROR(AO534,0)</f>
        <v>0</v>
      </c>
      <c r="AP180" s="618">
        <f t="shared" ref="AP180" si="4722">IFERROR((AP534/$BQ180)*100,0)</f>
        <v>0</v>
      </c>
      <c r="AQ180" s="618">
        <f t="shared" ref="AQ180" si="4723">IFERROR(AQ534,0)</f>
        <v>0</v>
      </c>
      <c r="AR180" s="618">
        <f t="shared" ref="AR180" si="4724">IFERROR((AR534/$BQ180)*100,0)</f>
        <v>0</v>
      </c>
      <c r="AS180" s="618">
        <f t="shared" ref="AS180" si="4725">IFERROR(AS534,0)</f>
        <v>683</v>
      </c>
      <c r="AT180" s="618">
        <f t="shared" ref="AT180" si="4726">IFERROR((AT534/$BQ180)*100,0)</f>
        <v>3377.0542002443199</v>
      </c>
      <c r="AU180" s="618">
        <f t="shared" ref="AU180" si="4727">IFERROR(AU534,0)</f>
        <v>0</v>
      </c>
      <c r="AV180" s="618">
        <f t="shared" ref="AV180" si="4728">IFERROR((AV534/$BQ180)*100,0)</f>
        <v>0</v>
      </c>
      <c r="AW180" s="618">
        <f t="shared" ref="AW180" si="4729">IFERROR(AW534,0)</f>
        <v>3836215</v>
      </c>
      <c r="AX180" s="618">
        <f t="shared" ref="AX180" si="4730">IFERROR((AX534/$BQ180)*100,0)</f>
        <v>3242235.7415951719</v>
      </c>
      <c r="AY180" s="618">
        <f t="shared" ref="AY180" si="4731">IFERROR(AY534,0)</f>
        <v>83766</v>
      </c>
      <c r="AZ180" s="618">
        <f t="shared" ref="AZ180" si="4732">IFERROR((AZ534/$BQ180)*100,0)</f>
        <v>141712.29365116154</v>
      </c>
      <c r="BA180" s="618">
        <f t="shared" ref="BA180" si="4733">IFERROR(BA534,0)</f>
        <v>56</v>
      </c>
      <c r="BB180" s="618">
        <f t="shared" ref="BB180" si="4734">IFERROR((BB534/$BQ180)*100,0)</f>
        <v>66.91133030787114</v>
      </c>
      <c r="BC180" s="618">
        <f t="shared" ref="BC180" si="4735">IFERROR(BC534,0)</f>
        <v>790965</v>
      </c>
      <c r="BD180" s="618">
        <f t="shared" ref="BD180" si="4736">IFERROR((BD534/$BQ180)*100,0)</f>
        <v>901118.50101973873</v>
      </c>
      <c r="BE180" s="618">
        <f t="shared" ref="BE180" si="4737">IFERROR(BE534,0)</f>
        <v>0</v>
      </c>
      <c r="BF180" s="618">
        <f t="shared" ref="BF180" si="4738">IFERROR((BF534/$BQ180)*100,0)</f>
        <v>0</v>
      </c>
      <c r="BG180" s="618">
        <f t="shared" ref="BG180" si="4739">IFERROR(BG534,0)</f>
        <v>1638469</v>
      </c>
      <c r="BH180" s="618">
        <f t="shared" ref="BH180" si="4740">IFERROR((BH534/$BQ180)*100,0)</f>
        <v>3432222.5920831594</v>
      </c>
      <c r="BI180" s="618">
        <f t="shared" ref="BI180" si="4741">IFERROR(BI534,0)</f>
        <v>13266</v>
      </c>
      <c r="BJ180" s="618">
        <f t="shared" ref="BJ180" si="4742">IFERROR((BJ534/$BQ180)*100,0)</f>
        <v>9048.7734339879844</v>
      </c>
      <c r="BK180" s="618">
        <f t="shared" ref="BK180" si="4743">IFERROR(BK534,0)</f>
        <v>6197</v>
      </c>
      <c r="BL180" s="618">
        <f t="shared" ref="BL180" si="4744">IFERROR((BL534/$BQ180)*100,0)</f>
        <v>26520.502565555042</v>
      </c>
      <c r="BM180" s="618">
        <f t="shared" ref="BM180" si="4745">IFERROR(BM534,0)</f>
        <v>0</v>
      </c>
      <c r="BN180" s="618">
        <f t="shared" ref="BN180" si="4746">IFERROR((BN534/$BQ180)*100,0)</f>
        <v>0</v>
      </c>
      <c r="BO180" s="618">
        <f t="shared" ref="BO180" si="4747">IFERROR(BO534,0)</f>
        <v>0</v>
      </c>
      <c r="BP180" s="618">
        <f t="shared" ref="BP180" si="4748">IFERROR((BP534/$BQ180)*100,0)</f>
        <v>0</v>
      </c>
      <c r="BQ180" s="620">
        <f t="shared" si="4571"/>
        <v>50.813516699727607</v>
      </c>
    </row>
    <row r="181" spans="1:69" x14ac:dyDescent="0.25">
      <c r="B181" s="594" t="s">
        <v>294</v>
      </c>
      <c r="C181" s="618">
        <f t="shared" si="3802"/>
        <v>311947</v>
      </c>
      <c r="D181" s="618">
        <f t="shared" si="3803"/>
        <v>498294.12157740723</v>
      </c>
      <c r="E181" s="618" t="s">
        <v>2112</v>
      </c>
      <c r="F181" s="618" t="s">
        <v>2112</v>
      </c>
      <c r="G181" s="618">
        <f t="shared" ref="G181" si="4749">IFERROR(G535,0)</f>
        <v>0</v>
      </c>
      <c r="H181" s="618">
        <f t="shared" ref="H181" si="4750">IFERROR((H535/$BQ181)*100,0)</f>
        <v>0</v>
      </c>
      <c r="I181" s="618">
        <f t="shared" ref="I181" si="4751">IFERROR(I535,0)</f>
        <v>0</v>
      </c>
      <c r="J181" s="618">
        <f t="shared" ref="J181" si="4752">IFERROR((J535/$BQ181)*100,0)</f>
        <v>0</v>
      </c>
      <c r="K181" s="618">
        <f t="shared" ref="K181" si="4753">IFERROR(K535,0)</f>
        <v>106</v>
      </c>
      <c r="L181" s="618">
        <f t="shared" ref="L181" si="4754">IFERROR((L535/$BQ181)*100,0)</f>
        <v>448.14421284122068</v>
      </c>
      <c r="M181" s="618">
        <f t="shared" ref="M181" si="4755">IFERROR(M535,0)</f>
        <v>94508</v>
      </c>
      <c r="N181" s="618">
        <f t="shared" ref="N181" si="4756">IFERROR((N535/$BQ181)*100,0)</f>
        <v>138090.86387983611</v>
      </c>
      <c r="O181" s="618">
        <f t="shared" ref="O181" si="4757">IFERROR(O535,0)</f>
        <v>0</v>
      </c>
      <c r="P181" s="618">
        <f t="shared" ref="P181" si="4758">IFERROR((P535/$BQ181)*100,0)</f>
        <v>0</v>
      </c>
      <c r="Q181" s="618">
        <f t="shared" ref="Q181" si="4759">IFERROR(Q535,0)</f>
        <v>125</v>
      </c>
      <c r="R181" s="618">
        <f t="shared" ref="R181" si="4760">IFERROR((R535/$BQ181)*100,0)</f>
        <v>431.61430335117564</v>
      </c>
      <c r="S181" s="618">
        <f t="shared" ref="S181" si="4761">IFERROR(S535,0)</f>
        <v>0</v>
      </c>
      <c r="T181" s="618">
        <f t="shared" ref="T181" si="4762">IFERROR((T535/$BQ181)*100,0)</f>
        <v>0</v>
      </c>
      <c r="U181" s="618">
        <f t="shared" ref="U181" si="4763">IFERROR(U535,0)</f>
        <v>1029044</v>
      </c>
      <c r="V181" s="618">
        <f t="shared" si="3757"/>
        <v>192900.37043560541</v>
      </c>
      <c r="W181" s="618" t="s">
        <v>2112</v>
      </c>
      <c r="X181" s="618" t="s">
        <v>2112</v>
      </c>
      <c r="Y181" s="618">
        <f t="shared" ref="Y181" si="4764">IFERROR(Y535,0)</f>
        <v>700</v>
      </c>
      <c r="Z181" s="618">
        <f t="shared" ref="Z181" si="4765">IFERROR((Z535/$BQ181)*100,0)</f>
        <v>1542.7915524042021</v>
      </c>
      <c r="AA181" s="618">
        <f t="shared" ref="AA181" si="4766">IFERROR(AA535,0)</f>
        <v>0</v>
      </c>
      <c r="AB181" s="618">
        <f t="shared" ref="AB181" si="4767">IFERROR((AB535/$BQ181)*100,0)</f>
        <v>0</v>
      </c>
      <c r="AC181" s="618">
        <f t="shared" ref="AC181" si="4768">IFERROR(AC535,0)</f>
        <v>0</v>
      </c>
      <c r="AD181" s="618">
        <f t="shared" ref="AD181" si="4769">IFERROR((AD535/$BQ181)*100,0)</f>
        <v>0</v>
      </c>
      <c r="AE181" s="618">
        <f t="shared" ref="AE181" si="4770">IFERROR(AE535,0)</f>
        <v>0</v>
      </c>
      <c r="AF181" s="618">
        <f t="shared" ref="AF181" si="4771">IFERROR((AF535/$BQ181)*100,0)</f>
        <v>0</v>
      </c>
      <c r="AG181" s="618">
        <f t="shared" ref="AG181" si="4772">IFERROR(AG535,0)</f>
        <v>0</v>
      </c>
      <c r="AH181" s="618">
        <f t="shared" ref="AH181" si="4773">IFERROR((AH535/$BQ181)*100,0)</f>
        <v>0</v>
      </c>
      <c r="AI181" s="618">
        <f t="shared" ref="AI181" si="4774">IFERROR(AI535,0)</f>
        <v>20883</v>
      </c>
      <c r="AJ181" s="618">
        <f t="shared" ref="AJ181" si="4775">IFERROR((AJ535/$BQ181)*100,0)</f>
        <v>89347.83410691336</v>
      </c>
      <c r="AK181" s="618">
        <f t="shared" ref="AK181" si="4776">IFERROR(AK535,0)</f>
        <v>16</v>
      </c>
      <c r="AL181" s="618">
        <f t="shared" ref="AL181" si="4777">IFERROR((AL535/$BQ181)*100,0)</f>
        <v>264.47855184072034</v>
      </c>
      <c r="AM181" s="618">
        <f t="shared" ref="AM181" si="4778">IFERROR(AM535,0)</f>
        <v>0</v>
      </c>
      <c r="AN181" s="618">
        <f t="shared" ref="AN181" si="4779">IFERROR((AN535/$BQ181)*100,0)</f>
        <v>0</v>
      </c>
      <c r="AO181" s="618">
        <f t="shared" ref="AO181" si="4780">IFERROR(AO535,0)</f>
        <v>4</v>
      </c>
      <c r="AP181" s="618">
        <f t="shared" ref="AP181" si="4781">IFERROR((AP535/$BQ181)*100,0)</f>
        <v>16.529909490045021</v>
      </c>
      <c r="AQ181" s="618">
        <f t="shared" ref="AQ181" si="4782">IFERROR(AQ535,0)</f>
        <v>0</v>
      </c>
      <c r="AR181" s="618">
        <f t="shared" ref="AR181" si="4783">IFERROR((AR535/$BQ181)*100,0)</f>
        <v>0</v>
      </c>
      <c r="AS181" s="618">
        <f t="shared" ref="AS181" si="4784">IFERROR(AS535,0)</f>
        <v>636</v>
      </c>
      <c r="AT181" s="618">
        <f t="shared" ref="AT181" si="4785">IFERROR((AT535/$BQ181)*100,0)</f>
        <v>3004.7702139681842</v>
      </c>
      <c r="AU181" s="618">
        <f t="shared" ref="AU181" si="4786">IFERROR(AU535,0)</f>
        <v>0</v>
      </c>
      <c r="AV181" s="618">
        <f t="shared" ref="AV181" si="4787">IFERROR((AV535/$BQ181)*100,0)</f>
        <v>0</v>
      </c>
      <c r="AW181" s="618">
        <f t="shared" ref="AW181" si="4788">IFERROR(AW535,0)</f>
        <v>3711214</v>
      </c>
      <c r="AX181" s="618">
        <f t="shared" ref="AX181" si="4789">IFERROR((AX535/$BQ181)*100,0)</f>
        <v>2789001.6320814067</v>
      </c>
      <c r="AY181" s="618">
        <f t="shared" ref="AY181" si="4790">IFERROR(AY535,0)</f>
        <v>83581</v>
      </c>
      <c r="AZ181" s="618">
        <f t="shared" ref="AZ181" si="4791">IFERROR((AZ535/$BQ181)*100,0)</f>
        <v>155013.81788442223</v>
      </c>
      <c r="BA181" s="618">
        <f t="shared" ref="BA181" si="4792">IFERROR(BA535,0)</f>
        <v>42</v>
      </c>
      <c r="BB181" s="618">
        <f t="shared" ref="BB181" si="4793">IFERROR((BB535/$BQ181)*100,0)</f>
        <v>45.916415250125063</v>
      </c>
      <c r="BC181" s="618">
        <f t="shared" ref="BC181" si="4794">IFERROR(BC535,0)</f>
        <v>827720</v>
      </c>
      <c r="BD181" s="618">
        <f t="shared" ref="BD181" si="4795">IFERROR((BD535/$BQ181)*100,0)</f>
        <v>885597.24755560223</v>
      </c>
      <c r="BE181" s="618">
        <f t="shared" ref="BE181" si="4796">IFERROR(BE535,0)</f>
        <v>0</v>
      </c>
      <c r="BF181" s="618">
        <f t="shared" ref="BF181" si="4797">IFERROR((BF535/$BQ181)*100,0)</f>
        <v>0</v>
      </c>
      <c r="BG181" s="618">
        <f t="shared" ref="BG181" si="4798">IFERROR(BG535,0)</f>
        <v>1781672</v>
      </c>
      <c r="BH181" s="618">
        <f t="shared" ref="BH181" si="4799">IFERROR((BH535/$BQ181)*100,0)</f>
        <v>3646843.3249466131</v>
      </c>
      <c r="BI181" s="618">
        <f t="shared" ref="BI181" si="4800">IFERROR(BI535,0)</f>
        <v>39771</v>
      </c>
      <c r="BJ181" s="618">
        <f t="shared" ref="BJ181" si="4801">IFERROR((BJ535/$BQ181)*100,0)</f>
        <v>28774.899108948375</v>
      </c>
      <c r="BK181" s="618">
        <f t="shared" ref="BK181" si="4802">IFERROR(BK535,0)</f>
        <v>5610</v>
      </c>
      <c r="BL181" s="618">
        <f t="shared" ref="BL181" si="4803">IFERROR((BL535/$BQ181)*100,0)</f>
        <v>24054.691621235521</v>
      </c>
      <c r="BM181" s="618">
        <f t="shared" ref="BM181" si="4804">IFERROR(BM535,0)</f>
        <v>0</v>
      </c>
      <c r="BN181" s="618">
        <f t="shared" ref="BN181" si="4805">IFERROR((BN535/$BQ181)*100,0)</f>
        <v>0</v>
      </c>
      <c r="BO181" s="618">
        <f t="shared" ref="BO181" si="4806">IFERROR(BO535,0)</f>
        <v>0</v>
      </c>
      <c r="BP181" s="618">
        <f t="shared" ref="BP181" si="4807">IFERROR((BP535/$BQ181)*100,0)</f>
        <v>0</v>
      </c>
      <c r="BQ181" s="620">
        <f t="shared" si="4571"/>
        <v>54.446759103068061</v>
      </c>
    </row>
    <row r="182" spans="1:69" x14ac:dyDescent="0.25">
      <c r="B182" s="594" t="s">
        <v>295</v>
      </c>
      <c r="C182" s="618">
        <f t="shared" si="3802"/>
        <v>357021</v>
      </c>
      <c r="D182" s="618">
        <f t="shared" si="3803"/>
        <v>765112.50435049448</v>
      </c>
      <c r="E182" s="618" t="s">
        <v>2112</v>
      </c>
      <c r="F182" s="618" t="s">
        <v>2112</v>
      </c>
      <c r="G182" s="618">
        <f t="shared" ref="G182" si="4808">IFERROR(G536,0)</f>
        <v>0</v>
      </c>
      <c r="H182" s="618">
        <f t="shared" ref="H182" si="4809">IFERROR((H536/$BQ182)*100,0)</f>
        <v>0</v>
      </c>
      <c r="I182" s="618">
        <f t="shared" ref="I182" si="4810">IFERROR(I536,0)</f>
        <v>0</v>
      </c>
      <c r="J182" s="618">
        <f t="shared" ref="J182" si="4811">IFERROR((J536/$BQ182)*100,0)</f>
        <v>0</v>
      </c>
      <c r="K182" s="618">
        <f t="shared" ref="K182" si="4812">IFERROR(K536,0)</f>
        <v>104</v>
      </c>
      <c r="L182" s="618">
        <f t="shared" ref="L182" si="4813">IFERROR((L536/$BQ182)*100,0)</f>
        <v>392.47277724119488</v>
      </c>
      <c r="M182" s="618">
        <f t="shared" ref="M182" si="4814">IFERROR(M536,0)</f>
        <v>112470</v>
      </c>
      <c r="N182" s="618">
        <f t="shared" ref="N182" si="4815">IFERROR((N536/$BQ182)*100,0)</f>
        <v>130259.3571560299</v>
      </c>
      <c r="O182" s="618">
        <f t="shared" ref="O182" si="4816">IFERROR(O536,0)</f>
        <v>0</v>
      </c>
      <c r="P182" s="618">
        <f t="shared" ref="P182" si="4817">IFERROR((P536/$BQ182)*100,0)</f>
        <v>0</v>
      </c>
      <c r="Q182" s="618">
        <f t="shared" ref="Q182" si="4818">IFERROR(Q536,0)</f>
        <v>132</v>
      </c>
      <c r="R182" s="618">
        <f t="shared" ref="R182" si="4819">IFERROR((R536/$BQ182)*100,0)</f>
        <v>378.6044812256049</v>
      </c>
      <c r="S182" s="618">
        <f t="shared" ref="S182" si="4820">IFERROR(S536,0)</f>
        <v>0</v>
      </c>
      <c r="T182" s="618">
        <f t="shared" ref="T182" si="4821">IFERROR((T536/$BQ182)*100,0)</f>
        <v>0</v>
      </c>
      <c r="U182" s="618">
        <f t="shared" ref="U182" si="4822">IFERROR(U536,0)</f>
        <v>1014244</v>
      </c>
      <c r="V182" s="618">
        <f t="shared" si="3757"/>
        <v>172503.57364911839</v>
      </c>
      <c r="W182" s="618" t="s">
        <v>2112</v>
      </c>
      <c r="X182" s="618" t="s">
        <v>2112</v>
      </c>
      <c r="Y182" s="618">
        <f t="shared" ref="Y182" si="4823">IFERROR(Y536,0)</f>
        <v>735</v>
      </c>
      <c r="Z182" s="618">
        <f t="shared" ref="Z182" si="4824">IFERROR((Z536/$BQ182)*100,0)</f>
        <v>1427.0476600042032</v>
      </c>
      <c r="AA182" s="618">
        <f t="shared" ref="AA182" si="4825">IFERROR(AA536,0)</f>
        <v>0</v>
      </c>
      <c r="AB182" s="618">
        <f t="shared" ref="AB182" si="4826">IFERROR((AB536/$BQ182)*100,0)</f>
        <v>0</v>
      </c>
      <c r="AC182" s="618">
        <f t="shared" ref="AC182" si="4827">IFERROR(AC536,0)</f>
        <v>0</v>
      </c>
      <c r="AD182" s="618">
        <f t="shared" ref="AD182" si="4828">IFERROR((AD536/$BQ182)*100,0)</f>
        <v>0</v>
      </c>
      <c r="AE182" s="618">
        <f t="shared" ref="AE182" si="4829">IFERROR(AE536,0)</f>
        <v>0</v>
      </c>
      <c r="AF182" s="618">
        <f t="shared" ref="AF182" si="4830">IFERROR((AF536/$BQ182)*100,0)</f>
        <v>0</v>
      </c>
      <c r="AG182" s="618">
        <f t="shared" ref="AG182" si="4831">IFERROR(AG536,0)</f>
        <v>0</v>
      </c>
      <c r="AH182" s="618">
        <f t="shared" ref="AH182" si="4832">IFERROR((AH536/$BQ182)*100,0)</f>
        <v>0</v>
      </c>
      <c r="AI182" s="618">
        <f t="shared" ref="AI182" si="4833">IFERROR(AI536,0)</f>
        <v>19891</v>
      </c>
      <c r="AJ182" s="618">
        <f t="shared" ref="AJ182" si="4834">IFERROR((AJ536/$BQ182)*100,0)</f>
        <v>78936.954091136286</v>
      </c>
      <c r="AK182" s="618">
        <f t="shared" ref="AK182" si="4835">IFERROR(AK536,0)</f>
        <v>16</v>
      </c>
      <c r="AL182" s="618">
        <f t="shared" ref="AL182" si="4836">IFERROR((AL536/$BQ182)*100,0)</f>
        <v>310.64983074921429</v>
      </c>
      <c r="AM182" s="618">
        <f t="shared" ref="AM182" si="4837">IFERROR(AM536,0)</f>
        <v>0</v>
      </c>
      <c r="AN182" s="618">
        <f t="shared" ref="AN182" si="4838">IFERROR((AN536/$BQ182)*100,0)</f>
        <v>0</v>
      </c>
      <c r="AO182" s="618">
        <f t="shared" ref="AO182" si="4839">IFERROR(AO536,0)</f>
        <v>6</v>
      </c>
      <c r="AP182" s="618">
        <f t="shared" ref="AP182" si="4840">IFERROR((AP536/$BQ182)*100,0)</f>
        <v>12.481466414030931</v>
      </c>
      <c r="AQ182" s="618">
        <f t="shared" ref="AQ182" si="4841">IFERROR(AQ536,0)</f>
        <v>0</v>
      </c>
      <c r="AR182" s="618">
        <f t="shared" ref="AR182" si="4842">IFERROR((AR536/$BQ182)*100,0)</f>
        <v>0</v>
      </c>
      <c r="AS182" s="618">
        <f t="shared" ref="AS182" si="4843">IFERROR(AS536,0)</f>
        <v>685</v>
      </c>
      <c r="AT182" s="618">
        <f t="shared" ref="AT182" si="4844">IFERROR((AT536/$BQ182)*100,0)</f>
        <v>2691.8362566260043</v>
      </c>
      <c r="AU182" s="618">
        <f t="shared" ref="AU182" si="4845">IFERROR(AU536,0)</f>
        <v>0</v>
      </c>
      <c r="AV182" s="618">
        <f t="shared" ref="AV182" si="4846">IFERROR((AV536/$BQ182)*100,0)</f>
        <v>0</v>
      </c>
      <c r="AW182" s="618">
        <f t="shared" ref="AW182" si="4847">IFERROR(AW536,0)</f>
        <v>3813369</v>
      </c>
      <c r="AX182" s="618">
        <f t="shared" ref="AX182" si="4848">IFERROR((AX536/$BQ182)*100,0)</f>
        <v>3021000.2625560313</v>
      </c>
      <c r="AY182" s="618">
        <f t="shared" ref="AY182" si="4849">IFERROR(AY536,0)</f>
        <v>84774</v>
      </c>
      <c r="AZ182" s="618">
        <f t="shared" ref="AZ182" si="4850">IFERROR((AZ536/$BQ182)*100,0)</f>
        <v>136371.1152101004</v>
      </c>
      <c r="BA182" s="618">
        <f t="shared" ref="BA182" si="4851">IFERROR(BA536,0)</f>
        <v>56</v>
      </c>
      <c r="BB182" s="618">
        <f t="shared" ref="BB182" si="4852">IFERROR((BB536/$BQ182)*100,0)</f>
        <v>87.370264898216519</v>
      </c>
      <c r="BC182" s="618">
        <f t="shared" ref="BC182" si="4853">IFERROR(BC536,0)</f>
        <v>893065</v>
      </c>
      <c r="BD182" s="618">
        <f t="shared" ref="BD182" si="4854">IFERROR((BD536/$BQ182)*100,0)</f>
        <v>926249.6225852354</v>
      </c>
      <c r="BE182" s="618">
        <f t="shared" ref="BE182" si="4855">IFERROR(BE536,0)</f>
        <v>0</v>
      </c>
      <c r="BF182" s="618">
        <f t="shared" ref="BF182" si="4856">IFERROR((BF536/$BQ182)*100,0)</f>
        <v>0</v>
      </c>
      <c r="BG182" s="618">
        <f t="shared" ref="BG182" si="4857">IFERROR(BG536,0)</f>
        <v>1990794</v>
      </c>
      <c r="BH182" s="618">
        <f t="shared" ref="BH182" si="4858">IFERROR((BH536/$BQ182)*100,0)</f>
        <v>3915860.3839395801</v>
      </c>
      <c r="BI182" s="618">
        <f t="shared" ref="BI182" si="4859">IFERROR(BI536,0)</f>
        <v>47056</v>
      </c>
      <c r="BJ182" s="618">
        <f t="shared" ref="BJ182" si="4860">IFERROR((BJ536/$BQ182)*100,0)</f>
        <v>28808.611313184952</v>
      </c>
      <c r="BK182" s="618">
        <f t="shared" ref="BK182" si="4861">IFERROR(BK536,0)</f>
        <v>5679</v>
      </c>
      <c r="BL182" s="618">
        <f t="shared" ref="BL182" si="4862">IFERROR((BL536/$BQ182)*100,0)</f>
        <v>17392.230033151325</v>
      </c>
      <c r="BM182" s="618">
        <f t="shared" ref="BM182" si="4863">IFERROR(BM536,0)</f>
        <v>0</v>
      </c>
      <c r="BN182" s="618">
        <f t="shared" ref="BN182" si="4864">IFERROR((BN536/$BQ182)*100,0)</f>
        <v>0</v>
      </c>
      <c r="BO182" s="618">
        <f t="shared" ref="BO182" si="4865">IFERROR(BO536,0)</f>
        <v>0</v>
      </c>
      <c r="BP182" s="618">
        <f t="shared" ref="BP182" si="4866">IFERROR((BP536/$BQ182)*100,0)</f>
        <v>0</v>
      </c>
      <c r="BQ182" s="620">
        <f t="shared" si="4571"/>
        <v>72.106911972160006</v>
      </c>
    </row>
    <row r="183" spans="1:69" x14ac:dyDescent="0.25">
      <c r="B183" s="594" t="s">
        <v>2669</v>
      </c>
      <c r="C183" s="618">
        <f t="shared" si="3802"/>
        <v>361027</v>
      </c>
      <c r="D183" s="618">
        <f t="shared" si="3803"/>
        <v>694364</v>
      </c>
      <c r="E183" s="618" t="s">
        <v>2112</v>
      </c>
      <c r="F183" s="618" t="s">
        <v>2112</v>
      </c>
      <c r="G183" s="618">
        <f t="shared" ref="G183" si="4867">IFERROR(G537,0)</f>
        <v>0</v>
      </c>
      <c r="H183" s="618">
        <f t="shared" ref="H183" si="4868">IFERROR((H537/$BQ183)*100,0)</f>
        <v>0</v>
      </c>
      <c r="I183" s="618">
        <f t="shared" ref="I183" si="4869">IFERROR(I537,0)</f>
        <v>0</v>
      </c>
      <c r="J183" s="618">
        <f t="shared" ref="J183" si="4870">IFERROR((J537/$BQ183)*100,0)</f>
        <v>0</v>
      </c>
      <c r="K183" s="618">
        <f t="shared" ref="K183" si="4871">IFERROR(K537,0)</f>
        <v>104</v>
      </c>
      <c r="L183" s="618">
        <f t="shared" ref="L183" si="4872">IFERROR((L537/$BQ183)*100,0)</f>
        <v>249.00000000000003</v>
      </c>
      <c r="M183" s="618">
        <f t="shared" ref="M183" si="4873">IFERROR(M537,0)</f>
        <v>113734</v>
      </c>
      <c r="N183" s="618">
        <f t="shared" ref="N183" si="4874">IFERROR((N537/$BQ183)*100,0)</f>
        <v>139219</v>
      </c>
      <c r="O183" s="618">
        <f t="shared" ref="O183" si="4875">IFERROR(O537,0)</f>
        <v>0</v>
      </c>
      <c r="P183" s="618">
        <f t="shared" ref="P183" si="4876">IFERROR((P537/$BQ183)*100,0)</f>
        <v>0</v>
      </c>
      <c r="Q183" s="618">
        <f t="shared" ref="Q183" si="4877">IFERROR(Q537,0)</f>
        <v>162</v>
      </c>
      <c r="R183" s="618">
        <f t="shared" ref="R183" si="4878">IFERROR((R537/$BQ183)*100,0)</f>
        <v>305</v>
      </c>
      <c r="S183" s="618">
        <f t="shared" ref="S183" si="4879">IFERROR(S537,0)</f>
        <v>0</v>
      </c>
      <c r="T183" s="618">
        <f t="shared" ref="T183" si="4880">IFERROR((T537/$BQ183)*100,0)</f>
        <v>0</v>
      </c>
      <c r="U183" s="618">
        <f t="shared" ref="U183" si="4881">IFERROR(U537,0)</f>
        <v>1028940</v>
      </c>
      <c r="V183" s="618">
        <f t="shared" si="3757"/>
        <v>126758</v>
      </c>
      <c r="W183" s="618" t="s">
        <v>2112</v>
      </c>
      <c r="X183" s="618" t="s">
        <v>2112</v>
      </c>
      <c r="Y183" s="618">
        <f t="shared" ref="Y183" si="4882">IFERROR(Y537,0)</f>
        <v>700</v>
      </c>
      <c r="Z183" s="618">
        <f t="shared" ref="Z183" si="4883">IFERROR((Z537/$BQ183)*100,0)</f>
        <v>700</v>
      </c>
      <c r="AA183" s="618">
        <f t="shared" ref="AA183" si="4884">IFERROR(AA537,0)</f>
        <v>0</v>
      </c>
      <c r="AB183" s="618">
        <f t="shared" ref="AB183" si="4885">IFERROR((AB537/$BQ183)*100,0)</f>
        <v>0</v>
      </c>
      <c r="AC183" s="618">
        <f t="shared" ref="AC183" si="4886">IFERROR(AC537,0)</f>
        <v>0</v>
      </c>
      <c r="AD183" s="618">
        <f t="shared" ref="AD183" si="4887">IFERROR((AD537/$BQ183)*100,0)</f>
        <v>0</v>
      </c>
      <c r="AE183" s="618">
        <f t="shared" ref="AE183" si="4888">IFERROR(AE537,0)</f>
        <v>0</v>
      </c>
      <c r="AF183" s="618">
        <f t="shared" ref="AF183" si="4889">IFERROR((AF537/$BQ183)*100,0)</f>
        <v>0</v>
      </c>
      <c r="AG183" s="618">
        <f t="shared" ref="AG183" si="4890">IFERROR(AG537,0)</f>
        <v>0</v>
      </c>
      <c r="AH183" s="618">
        <f t="shared" ref="AH183" si="4891">IFERROR((AH537/$BQ183)*100,0)</f>
        <v>0</v>
      </c>
      <c r="AI183" s="618">
        <f t="shared" ref="AI183" si="4892">IFERROR(AI537,0)</f>
        <v>20759</v>
      </c>
      <c r="AJ183" s="618">
        <f t="shared" ref="AJ183" si="4893">IFERROR((AJ537/$BQ183)*100,0)</f>
        <v>72157</v>
      </c>
      <c r="AK183" s="618">
        <f t="shared" ref="AK183" si="4894">IFERROR(AK537,0)</f>
        <v>8</v>
      </c>
      <c r="AL183" s="618">
        <f t="shared" ref="AL183" si="4895">IFERROR((AL537/$BQ183)*100,0)</f>
        <v>46</v>
      </c>
      <c r="AM183" s="618">
        <f t="shared" ref="AM183" si="4896">IFERROR(AM537,0)</f>
        <v>0</v>
      </c>
      <c r="AN183" s="618">
        <f t="shared" ref="AN183" si="4897">IFERROR((AN537/$BQ183)*100,0)</f>
        <v>0</v>
      </c>
      <c r="AO183" s="618">
        <f t="shared" ref="AO183" si="4898">IFERROR(AO537,0)</f>
        <v>0</v>
      </c>
      <c r="AP183" s="618">
        <f t="shared" ref="AP183" si="4899">IFERROR((AP537/$BQ183)*100,0)</f>
        <v>0</v>
      </c>
      <c r="AQ183" s="618">
        <f t="shared" ref="AQ183" si="4900">IFERROR(AQ537,0)</f>
        <v>0</v>
      </c>
      <c r="AR183" s="618">
        <f t="shared" ref="AR183" si="4901">IFERROR((AR537/$BQ183)*100,0)</f>
        <v>0</v>
      </c>
      <c r="AS183" s="618">
        <f t="shared" ref="AS183" si="4902">IFERROR(AS537,0)</f>
        <v>767</v>
      </c>
      <c r="AT183" s="618">
        <f t="shared" ref="AT183" si="4903">IFERROR((AT537/$BQ183)*100,0)</f>
        <v>1889</v>
      </c>
      <c r="AU183" s="618">
        <f t="shared" ref="AU183" si="4904">IFERROR(AU537,0)</f>
        <v>0</v>
      </c>
      <c r="AV183" s="618">
        <f t="shared" ref="AV183" si="4905">IFERROR((AV537/$BQ183)*100,0)</f>
        <v>0</v>
      </c>
      <c r="AW183" s="618">
        <f t="shared" ref="AW183" si="4906">IFERROR(AW537,0)</f>
        <v>4053932</v>
      </c>
      <c r="AX183" s="618">
        <f t="shared" ref="AX183" si="4907">IFERROR((AX537/$BQ183)*100,0)</f>
        <v>2717388</v>
      </c>
      <c r="AY183" s="618">
        <f t="shared" ref="AY183" si="4908">IFERROR(AY537,0)</f>
        <v>87125</v>
      </c>
      <c r="AZ183" s="618">
        <f t="shared" ref="AZ183" si="4909">IFERROR((AZ537/$BQ183)*100,0)</f>
        <v>108917</v>
      </c>
      <c r="BA183" s="618">
        <f t="shared" ref="BA183" si="4910">IFERROR(BA537,0)</f>
        <v>53</v>
      </c>
      <c r="BB183" s="618">
        <f t="shared" ref="BB183" si="4911">IFERROR((BB537/$BQ183)*100,0)</f>
        <v>68</v>
      </c>
      <c r="BC183" s="618">
        <f t="shared" ref="BC183" si="4912">IFERROR(BC537,0)</f>
        <v>1122835</v>
      </c>
      <c r="BD183" s="618">
        <f t="shared" ref="BD183" si="4913">IFERROR((BD537/$BQ183)*100,0)</f>
        <v>1360008</v>
      </c>
      <c r="BE183" s="618">
        <f t="shared" ref="BE183" si="4914">IFERROR(BE537,0)</f>
        <v>0</v>
      </c>
      <c r="BF183" s="618">
        <f t="shared" ref="BF183" si="4915">IFERROR((BF537/$BQ183)*100,0)</f>
        <v>0</v>
      </c>
      <c r="BG183" s="618">
        <f t="shared" ref="BG183" si="4916">IFERROR(BG537,0)</f>
        <v>2232499</v>
      </c>
      <c r="BH183" s="618">
        <f t="shared" ref="BH183" si="4917">IFERROR((BH537/$BQ183)*100,0)</f>
        <v>5601633</v>
      </c>
      <c r="BI183" s="618">
        <f t="shared" ref="BI183" si="4918">IFERROR(BI537,0)</f>
        <v>54785</v>
      </c>
      <c r="BJ183" s="618">
        <f t="shared" ref="BJ183" si="4919">IFERROR((BJ537/$BQ183)*100,0)</f>
        <v>35546</v>
      </c>
      <c r="BK183" s="618">
        <f t="shared" ref="BK183" si="4920">IFERROR(BK537,0)</f>
        <v>5748</v>
      </c>
      <c r="BL183" s="618">
        <f t="shared" ref="BL183" si="4921">IFERROR((BL537/$BQ183)*100,0)</f>
        <v>15541.999999999998</v>
      </c>
      <c r="BM183" s="618">
        <f t="shared" ref="BM183" si="4922">IFERROR(BM537,0)</f>
        <v>0</v>
      </c>
      <c r="BN183" s="618">
        <f t="shared" ref="BN183" si="4923">IFERROR((BN537/$BQ183)*100,0)</f>
        <v>0</v>
      </c>
      <c r="BO183" s="618">
        <f t="shared" ref="BO183" si="4924">IFERROR(BO537,0)</f>
        <v>0</v>
      </c>
      <c r="BP183" s="618">
        <f t="shared" ref="BP183" si="4925">IFERROR((BP537/$BQ183)*100,0)</f>
        <v>0</v>
      </c>
      <c r="BQ183" s="620">
        <f t="shared" si="4571"/>
        <v>100</v>
      </c>
    </row>
    <row r="184" spans="1:69" x14ac:dyDescent="0.25">
      <c r="A184" s="593" t="s">
        <v>13</v>
      </c>
      <c r="B184" s="594" t="s">
        <v>285</v>
      </c>
      <c r="C184" s="618">
        <f t="shared" si="3802"/>
        <v>2787</v>
      </c>
      <c r="D184" s="618">
        <f t="shared" si="3803"/>
        <v>10752.392847594239</v>
      </c>
      <c r="E184" s="618" t="s">
        <v>2112</v>
      </c>
      <c r="F184" s="618" t="s">
        <v>2112</v>
      </c>
      <c r="G184" s="618">
        <f t="shared" ref="G184" si="4926">IFERROR(G538,0)</f>
        <v>0</v>
      </c>
      <c r="H184" s="618">
        <f t="shared" ref="H184" si="4927">IFERROR((H538/$BQ184)*100,0)</f>
        <v>0</v>
      </c>
      <c r="I184" s="618">
        <f t="shared" ref="I184" si="4928">IFERROR(I538,0)</f>
        <v>0</v>
      </c>
      <c r="J184" s="618">
        <f t="shared" ref="J184" si="4929">IFERROR((J538/$BQ184)*100,0)</f>
        <v>0</v>
      </c>
      <c r="K184" s="618">
        <f t="shared" ref="K184" si="4930">IFERROR(K538,0)</f>
        <v>0</v>
      </c>
      <c r="L184" s="618">
        <f t="shared" ref="L184" si="4931">IFERROR((L538/$BQ184)*100,0)</f>
        <v>0</v>
      </c>
      <c r="M184" s="618">
        <f t="shared" ref="M184" si="4932">IFERROR(M538,0)</f>
        <v>4428</v>
      </c>
      <c r="N184" s="618">
        <f t="shared" ref="N184" si="4933">IFERROR((N538/$BQ184)*100,0)</f>
        <v>14242.026935608192</v>
      </c>
      <c r="O184" s="618">
        <f t="shared" ref="O184" si="4934">IFERROR(O538,0)</f>
        <v>0</v>
      </c>
      <c r="P184" s="618">
        <f t="shared" ref="P184" si="4935">IFERROR((P538/$BQ184)*100,0)</f>
        <v>0</v>
      </c>
      <c r="Q184" s="618">
        <f t="shared" ref="Q184" si="4936">IFERROR(Q538,0)</f>
        <v>0</v>
      </c>
      <c r="R184" s="618">
        <f t="shared" ref="R184" si="4937">IFERROR((R538/$BQ184)*100,0)</f>
        <v>0</v>
      </c>
      <c r="S184" s="618">
        <f t="shared" ref="S184" si="4938">IFERROR(S538,0)</f>
        <v>0</v>
      </c>
      <c r="T184" s="618">
        <f t="shared" ref="T184" si="4939">IFERROR((T538/$BQ184)*100,0)</f>
        <v>0</v>
      </c>
      <c r="U184" s="618">
        <f t="shared" ref="U184" si="4940">IFERROR(U538,0)</f>
        <v>4146</v>
      </c>
      <c r="V184" s="618">
        <f t="shared" si="3757"/>
        <v>5774.4331959302399</v>
      </c>
      <c r="W184" s="618" t="s">
        <v>2112</v>
      </c>
      <c r="X184" s="618" t="s">
        <v>2112</v>
      </c>
      <c r="Y184" s="618">
        <f t="shared" ref="Y184" si="4941">IFERROR(Y538,0)</f>
        <v>0</v>
      </c>
      <c r="Z184" s="618">
        <f t="shared" ref="Z184" si="4942">IFERROR((Z538/$BQ184)*100,0)</f>
        <v>0</v>
      </c>
      <c r="AA184" s="618">
        <f t="shared" ref="AA184" si="4943">IFERROR(AA538,0)</f>
        <v>0</v>
      </c>
      <c r="AB184" s="618">
        <f t="shared" ref="AB184" si="4944">IFERROR((AB538/$BQ184)*100,0)</f>
        <v>0</v>
      </c>
      <c r="AC184" s="618">
        <f t="shared" ref="AC184" si="4945">IFERROR(AC538,0)</f>
        <v>0</v>
      </c>
      <c r="AD184" s="618">
        <f t="shared" ref="AD184" si="4946">IFERROR((AD538/$BQ184)*100,0)</f>
        <v>0</v>
      </c>
      <c r="AE184" s="618">
        <f t="shared" ref="AE184" si="4947">IFERROR(AE538,0)</f>
        <v>0</v>
      </c>
      <c r="AF184" s="618">
        <f t="shared" ref="AF184" si="4948">IFERROR((AF538/$BQ184)*100,0)</f>
        <v>0</v>
      </c>
      <c r="AG184" s="618">
        <f t="shared" ref="AG184" si="4949">IFERROR(AG538,0)</f>
        <v>0</v>
      </c>
      <c r="AH184" s="618">
        <f t="shared" ref="AH184" si="4950">IFERROR((AH538/$BQ184)*100,0)</f>
        <v>0</v>
      </c>
      <c r="AI184" s="618">
        <f t="shared" ref="AI184" si="4951">IFERROR(AI538,0)</f>
        <v>1468</v>
      </c>
      <c r="AJ184" s="618">
        <f t="shared" ref="AJ184" si="4952">IFERROR((AJ538/$BQ184)*100,0)</f>
        <v>5929.678039304169</v>
      </c>
      <c r="AK184" s="618">
        <f t="shared" ref="AK184" si="4953">IFERROR(AK538,0)</f>
        <v>0</v>
      </c>
      <c r="AL184" s="618">
        <f t="shared" ref="AL184" si="4954">IFERROR((AL538/$BQ184)*100,0)</f>
        <v>0</v>
      </c>
      <c r="AM184" s="618">
        <f t="shared" ref="AM184" si="4955">IFERROR(AM538,0)</f>
        <v>0</v>
      </c>
      <c r="AN184" s="618">
        <f t="shared" ref="AN184" si="4956">IFERROR((AN538/$BQ184)*100,0)</f>
        <v>0</v>
      </c>
      <c r="AO184" s="618">
        <f t="shared" ref="AO184" si="4957">IFERROR(AO538,0)</f>
        <v>0</v>
      </c>
      <c r="AP184" s="618">
        <f t="shared" ref="AP184" si="4958">IFERROR((AP538/$BQ184)*100,0)</f>
        <v>0</v>
      </c>
      <c r="AQ184" s="618">
        <f t="shared" ref="AQ184" si="4959">IFERROR(AQ538,0)</f>
        <v>0</v>
      </c>
      <c r="AR184" s="618">
        <f t="shared" ref="AR184" si="4960">IFERROR((AR538/$BQ184)*100,0)</f>
        <v>0</v>
      </c>
      <c r="AS184" s="618">
        <f t="shared" ref="AS184" si="4961">IFERROR(AS538,0)</f>
        <v>0</v>
      </c>
      <c r="AT184" s="618">
        <f t="shared" ref="AT184" si="4962">IFERROR((AT538/$BQ184)*100,0)</f>
        <v>0</v>
      </c>
      <c r="AU184" s="618">
        <f t="shared" ref="AU184" si="4963">IFERROR(AU538,0)</f>
        <v>0</v>
      </c>
      <c r="AV184" s="618">
        <f t="shared" ref="AV184" si="4964">IFERROR((AV538/$BQ184)*100,0)</f>
        <v>0</v>
      </c>
      <c r="AW184" s="618">
        <f t="shared" ref="AW184" si="4965">IFERROR(AW538,0)</f>
        <v>138254</v>
      </c>
      <c r="AX184" s="618">
        <f t="shared" ref="AX184" si="4966">IFERROR((AX538/$BQ184)*100,0)</f>
        <v>273382.79429358803</v>
      </c>
      <c r="AY184" s="618">
        <f t="shared" ref="AY184" si="4967">IFERROR(AY538,0)</f>
        <v>2981</v>
      </c>
      <c r="AZ184" s="618">
        <f t="shared" ref="AZ184" si="4968">IFERROR((AZ538/$BQ184)*100,0)</f>
        <v>19716.095108488877</v>
      </c>
      <c r="BA184" s="618">
        <f t="shared" ref="BA184" si="4969">IFERROR(BA538,0)</f>
        <v>0</v>
      </c>
      <c r="BB184" s="618">
        <f t="shared" ref="BB184" si="4970">IFERROR((BB538/$BQ184)*100,0)</f>
        <v>0</v>
      </c>
      <c r="BC184" s="618">
        <f t="shared" ref="BC184" si="4971">IFERROR(BC538,0)</f>
        <v>3233</v>
      </c>
      <c r="BD184" s="618">
        <f t="shared" ref="BD184" si="4972">IFERROR((BD538/$BQ184)*100,0)</f>
        <v>6118.6717616724291</v>
      </c>
      <c r="BE184" s="618">
        <f t="shared" ref="BE184" si="4973">IFERROR(BE538,0)</f>
        <v>0</v>
      </c>
      <c r="BF184" s="618">
        <f t="shared" ref="BF184" si="4974">IFERROR((BF538/$BQ184)*100,0)</f>
        <v>0</v>
      </c>
      <c r="BG184" s="618">
        <f t="shared" ref="BG184" si="4975">IFERROR(BG538,0)</f>
        <v>0</v>
      </c>
      <c r="BH184" s="618">
        <f t="shared" ref="BH184" si="4976">IFERROR((BH538/$BQ184)*100,0)</f>
        <v>0</v>
      </c>
      <c r="BI184" s="618">
        <f t="shared" ref="BI184" si="4977">IFERROR(BI538,0)</f>
        <v>0</v>
      </c>
      <c r="BJ184" s="618">
        <f t="shared" ref="BJ184" si="4978">IFERROR((BJ538/$BQ184)*100,0)</f>
        <v>0</v>
      </c>
      <c r="BK184" s="618">
        <f t="shared" ref="BK184" si="4979">IFERROR(BK538,0)</f>
        <v>0</v>
      </c>
      <c r="BL184" s="618">
        <f t="shared" ref="BL184" si="4980">IFERROR((BL538/$BQ184)*100,0)</f>
        <v>0</v>
      </c>
      <c r="BM184" s="618">
        <f t="shared" ref="BM184" si="4981">IFERROR(BM538,0)</f>
        <v>0</v>
      </c>
      <c r="BN184" s="618">
        <f t="shared" ref="BN184" si="4982">IFERROR((BN538/$BQ184)*100,0)</f>
        <v>0</v>
      </c>
      <c r="BO184" s="618">
        <f t="shared" ref="BO184" si="4983">IFERROR(BO538,0)</f>
        <v>0</v>
      </c>
      <c r="BP184" s="618">
        <f t="shared" ref="BP184" si="4984">IFERROR((BP538/$BQ184)*100,0)</f>
        <v>0</v>
      </c>
      <c r="BQ184" s="620">
        <f t="shared" si="4571"/>
        <v>29.630613809956184</v>
      </c>
    </row>
    <row r="185" spans="1:69" x14ac:dyDescent="0.25">
      <c r="B185" s="594" t="s">
        <v>286</v>
      </c>
      <c r="C185" s="618">
        <f t="shared" si="3802"/>
        <v>4220</v>
      </c>
      <c r="D185" s="618">
        <f t="shared" si="3803"/>
        <v>17078.702386194509</v>
      </c>
      <c r="E185" s="618" t="s">
        <v>2112</v>
      </c>
      <c r="F185" s="618" t="s">
        <v>2112</v>
      </c>
      <c r="G185" s="618">
        <f t="shared" ref="G185" si="4985">IFERROR(G539,0)</f>
        <v>0</v>
      </c>
      <c r="H185" s="618">
        <f t="shared" ref="H185" si="4986">IFERROR((H539/$BQ185)*100,0)</f>
        <v>0</v>
      </c>
      <c r="I185" s="618">
        <f t="shared" ref="I185" si="4987">IFERROR(I539,0)</f>
        <v>0</v>
      </c>
      <c r="J185" s="618">
        <f t="shared" ref="J185" si="4988">IFERROR((J539/$BQ185)*100,0)</f>
        <v>0</v>
      </c>
      <c r="K185" s="618">
        <f t="shared" ref="K185" si="4989">IFERROR(K539,0)</f>
        <v>0</v>
      </c>
      <c r="L185" s="618">
        <f t="shared" ref="L185" si="4990">IFERROR((L539/$BQ185)*100,0)</f>
        <v>0</v>
      </c>
      <c r="M185" s="618">
        <f t="shared" ref="M185" si="4991">IFERROR(M539,0)</f>
        <v>2833</v>
      </c>
      <c r="N185" s="618">
        <f t="shared" ref="N185" si="4992">IFERROR((N539/$BQ185)*100,0)</f>
        <v>8152.1115521606962</v>
      </c>
      <c r="O185" s="618">
        <f t="shared" ref="O185" si="4993">IFERROR(O539,0)</f>
        <v>0</v>
      </c>
      <c r="P185" s="618">
        <f t="shared" ref="P185" si="4994">IFERROR((P539/$BQ185)*100,0)</f>
        <v>0</v>
      </c>
      <c r="Q185" s="618">
        <f t="shared" ref="Q185" si="4995">IFERROR(Q539,0)</f>
        <v>0</v>
      </c>
      <c r="R185" s="618">
        <f t="shared" ref="R185" si="4996">IFERROR((R539/$BQ185)*100,0)</f>
        <v>0</v>
      </c>
      <c r="S185" s="618">
        <f t="shared" ref="S185" si="4997">IFERROR(S539,0)</f>
        <v>0</v>
      </c>
      <c r="T185" s="618">
        <f t="shared" ref="T185" si="4998">IFERROR((T539/$BQ185)*100,0)</f>
        <v>0</v>
      </c>
      <c r="U185" s="618">
        <f t="shared" ref="U185" si="4999">IFERROR(U539,0)</f>
        <v>3428</v>
      </c>
      <c r="V185" s="618">
        <f t="shared" si="3757"/>
        <v>4061.7135671567721</v>
      </c>
      <c r="W185" s="618" t="s">
        <v>2112</v>
      </c>
      <c r="X185" s="618" t="s">
        <v>2112</v>
      </c>
      <c r="Y185" s="618">
        <f t="shared" ref="Y185" si="5000">IFERROR(Y539,0)</f>
        <v>0</v>
      </c>
      <c r="Z185" s="618">
        <f t="shared" ref="Z185" si="5001">IFERROR((Z539/$BQ185)*100,0)</f>
        <v>0</v>
      </c>
      <c r="AA185" s="618">
        <f t="shared" ref="AA185" si="5002">IFERROR(AA539,0)</f>
        <v>0</v>
      </c>
      <c r="AB185" s="618">
        <f t="shared" ref="AB185" si="5003">IFERROR((AB539/$BQ185)*100,0)</f>
        <v>0</v>
      </c>
      <c r="AC185" s="618">
        <f t="shared" ref="AC185" si="5004">IFERROR(AC539,0)</f>
        <v>0</v>
      </c>
      <c r="AD185" s="618">
        <f t="shared" ref="AD185" si="5005">IFERROR((AD539/$BQ185)*100,0)</f>
        <v>0</v>
      </c>
      <c r="AE185" s="618">
        <f t="shared" ref="AE185" si="5006">IFERROR(AE539,0)</f>
        <v>0</v>
      </c>
      <c r="AF185" s="618">
        <f t="shared" ref="AF185" si="5007">IFERROR((AF539/$BQ185)*100,0)</f>
        <v>0</v>
      </c>
      <c r="AG185" s="618">
        <f t="shared" ref="AG185" si="5008">IFERROR(AG539,0)</f>
        <v>0</v>
      </c>
      <c r="AH185" s="618">
        <f t="shared" ref="AH185" si="5009">IFERROR((AH539/$BQ185)*100,0)</f>
        <v>0</v>
      </c>
      <c r="AI185" s="618">
        <f t="shared" ref="AI185" si="5010">IFERROR(AI539,0)</f>
        <v>954</v>
      </c>
      <c r="AJ185" s="618">
        <f t="shared" ref="AJ185" si="5011">IFERROR((AJ539/$BQ185)*100,0)</f>
        <v>3508.1043027067317</v>
      </c>
      <c r="AK185" s="618">
        <f t="shared" ref="AK185" si="5012">IFERROR(AK539,0)</f>
        <v>0</v>
      </c>
      <c r="AL185" s="618">
        <f t="shared" ref="AL185" si="5013">IFERROR((AL539/$BQ185)*100,0)</f>
        <v>0</v>
      </c>
      <c r="AM185" s="618">
        <f t="shared" ref="AM185" si="5014">IFERROR(AM539,0)</f>
        <v>0</v>
      </c>
      <c r="AN185" s="618">
        <f t="shared" ref="AN185" si="5015">IFERROR((AN539/$BQ185)*100,0)</f>
        <v>0</v>
      </c>
      <c r="AO185" s="618">
        <f t="shared" ref="AO185" si="5016">IFERROR(AO539,0)</f>
        <v>0</v>
      </c>
      <c r="AP185" s="618">
        <f t="shared" ref="AP185" si="5017">IFERROR((AP539/$BQ185)*100,0)</f>
        <v>0</v>
      </c>
      <c r="AQ185" s="618">
        <f t="shared" ref="AQ185" si="5018">IFERROR(AQ539,0)</f>
        <v>0</v>
      </c>
      <c r="AR185" s="618">
        <f t="shared" ref="AR185" si="5019">IFERROR((AR539/$BQ185)*100,0)</f>
        <v>0</v>
      </c>
      <c r="AS185" s="618">
        <f t="shared" ref="AS185" si="5020">IFERROR(AS539,0)</f>
        <v>0</v>
      </c>
      <c r="AT185" s="618">
        <f t="shared" ref="AT185" si="5021">IFERROR((AT539/$BQ185)*100,0)</f>
        <v>0</v>
      </c>
      <c r="AU185" s="618">
        <f t="shared" ref="AU185" si="5022">IFERROR(AU539,0)</f>
        <v>0</v>
      </c>
      <c r="AV185" s="618">
        <f t="shared" ref="AV185" si="5023">IFERROR((AV539/$BQ185)*100,0)</f>
        <v>0</v>
      </c>
      <c r="AW185" s="618">
        <f t="shared" ref="AW185" si="5024">IFERROR(AW539,0)</f>
        <v>137141</v>
      </c>
      <c r="AX185" s="618">
        <f t="shared" ref="AX185" si="5025">IFERROR((AX539/$BQ185)*100,0)</f>
        <v>274736.48569824046</v>
      </c>
      <c r="AY185" s="618">
        <f t="shared" ref="AY185" si="5026">IFERROR(AY539,0)</f>
        <v>2966</v>
      </c>
      <c r="AZ185" s="618">
        <f t="shared" ref="AZ185" si="5027">IFERROR((AZ539/$BQ185)*100,0)</f>
        <v>17058.623293701497</v>
      </c>
      <c r="BA185" s="618">
        <f t="shared" ref="BA185" si="5028">IFERROR(BA539,0)</f>
        <v>0</v>
      </c>
      <c r="BB185" s="618">
        <f t="shared" ref="BB185" si="5029">IFERROR((BB539/$BQ185)*100,0)</f>
        <v>0</v>
      </c>
      <c r="BC185" s="618">
        <f t="shared" ref="BC185" si="5030">IFERROR(BC539,0)</f>
        <v>2466</v>
      </c>
      <c r="BD185" s="618">
        <f t="shared" ref="BD185" si="5031">IFERROR((BD539/$BQ185)*100,0)</f>
        <v>4626.7965987456737</v>
      </c>
      <c r="BE185" s="618">
        <f t="shared" ref="BE185" si="5032">IFERROR(BE539,0)</f>
        <v>0</v>
      </c>
      <c r="BF185" s="618">
        <f t="shared" ref="BF185" si="5033">IFERROR((BF539/$BQ185)*100,0)</f>
        <v>0</v>
      </c>
      <c r="BG185" s="618">
        <f t="shared" ref="BG185" si="5034">IFERROR(BG539,0)</f>
        <v>0</v>
      </c>
      <c r="BH185" s="618">
        <f t="shared" ref="BH185" si="5035">IFERROR((BH539/$BQ185)*100,0)</f>
        <v>0</v>
      </c>
      <c r="BI185" s="618">
        <f t="shared" ref="BI185" si="5036">IFERROR(BI539,0)</f>
        <v>0</v>
      </c>
      <c r="BJ185" s="618">
        <f t="shared" ref="BJ185" si="5037">IFERROR((BJ539/$BQ185)*100,0)</f>
        <v>0</v>
      </c>
      <c r="BK185" s="618">
        <f t="shared" ref="BK185" si="5038">IFERROR(BK539,0)</f>
        <v>0</v>
      </c>
      <c r="BL185" s="618">
        <f t="shared" ref="BL185" si="5039">IFERROR((BL539/$BQ185)*100,0)</f>
        <v>0</v>
      </c>
      <c r="BM185" s="618">
        <f t="shared" ref="BM185" si="5040">IFERROR(BM539,0)</f>
        <v>0</v>
      </c>
      <c r="BN185" s="618">
        <f t="shared" ref="BN185" si="5041">IFERROR((BN539/$BQ185)*100,0)</f>
        <v>0</v>
      </c>
      <c r="BO185" s="618">
        <f t="shared" ref="BO185" si="5042">IFERROR(BO539,0)</f>
        <v>0</v>
      </c>
      <c r="BP185" s="618">
        <f t="shared" ref="BP185" si="5043">IFERROR((BP539/$BQ185)*100,0)</f>
        <v>0</v>
      </c>
      <c r="BQ185" s="620">
        <f t="shared" si="4571"/>
        <v>34.862133348098446</v>
      </c>
    </row>
    <row r="186" spans="1:69" x14ac:dyDescent="0.25">
      <c r="B186" s="594" t="s">
        <v>287</v>
      </c>
      <c r="C186" s="618">
        <f t="shared" si="3802"/>
        <v>5384</v>
      </c>
      <c r="D186" s="618">
        <f t="shared" si="3803"/>
        <v>20194.827925387704</v>
      </c>
      <c r="E186" s="618" t="s">
        <v>2112</v>
      </c>
      <c r="F186" s="618" t="s">
        <v>2112</v>
      </c>
      <c r="G186" s="618">
        <f t="shared" ref="G186" si="5044">IFERROR(G540,0)</f>
        <v>0</v>
      </c>
      <c r="H186" s="618">
        <f t="shared" ref="H186" si="5045">IFERROR((H540/$BQ186)*100,0)</f>
        <v>0</v>
      </c>
      <c r="I186" s="618">
        <f t="shared" ref="I186" si="5046">IFERROR(I540,0)</f>
        <v>0</v>
      </c>
      <c r="J186" s="618">
        <f t="shared" ref="J186" si="5047">IFERROR((J540/$BQ186)*100,0)</f>
        <v>0</v>
      </c>
      <c r="K186" s="618">
        <f t="shared" ref="K186" si="5048">IFERROR(K540,0)</f>
        <v>0</v>
      </c>
      <c r="L186" s="618">
        <f t="shared" ref="L186" si="5049">IFERROR((L540/$BQ186)*100,0)</f>
        <v>0</v>
      </c>
      <c r="M186" s="618">
        <f t="shared" ref="M186" si="5050">IFERROR(M540,0)</f>
        <v>2640</v>
      </c>
      <c r="N186" s="618">
        <f t="shared" ref="N186" si="5051">IFERROR((N540/$BQ186)*100,0)</f>
        <v>7111.4793068869149</v>
      </c>
      <c r="O186" s="618">
        <f t="shared" ref="O186" si="5052">IFERROR(O540,0)</f>
        <v>0</v>
      </c>
      <c r="P186" s="618">
        <f t="shared" ref="P186" si="5053">IFERROR((P540/$BQ186)*100,0)</f>
        <v>0</v>
      </c>
      <c r="Q186" s="618">
        <f t="shared" ref="Q186" si="5054">IFERROR(Q540,0)</f>
        <v>0</v>
      </c>
      <c r="R186" s="618">
        <f t="shared" ref="R186" si="5055">IFERROR((R540/$BQ186)*100,0)</f>
        <v>0</v>
      </c>
      <c r="S186" s="618">
        <f t="shared" ref="S186" si="5056">IFERROR(S540,0)</f>
        <v>0</v>
      </c>
      <c r="T186" s="618">
        <f t="shared" ref="T186" si="5057">IFERROR((T540/$BQ186)*100,0)</f>
        <v>0</v>
      </c>
      <c r="U186" s="618">
        <f t="shared" ref="U186" si="5058">IFERROR(U540,0)</f>
        <v>3645</v>
      </c>
      <c r="V186" s="618">
        <f t="shared" si="3757"/>
        <v>4099.4666191515325</v>
      </c>
      <c r="W186" s="618" t="s">
        <v>2112</v>
      </c>
      <c r="X186" s="618" t="s">
        <v>2112</v>
      </c>
      <c r="Y186" s="618">
        <f t="shared" ref="Y186" si="5059">IFERROR(Y540,0)</f>
        <v>0</v>
      </c>
      <c r="Z186" s="618">
        <f t="shared" ref="Z186" si="5060">IFERROR((Z540/$BQ186)*100,0)</f>
        <v>0</v>
      </c>
      <c r="AA186" s="618">
        <f t="shared" ref="AA186" si="5061">IFERROR(AA540,0)</f>
        <v>0</v>
      </c>
      <c r="AB186" s="618">
        <f t="shared" ref="AB186" si="5062">IFERROR((AB540/$BQ186)*100,0)</f>
        <v>0</v>
      </c>
      <c r="AC186" s="618">
        <f t="shared" ref="AC186" si="5063">IFERROR(AC540,0)</f>
        <v>0</v>
      </c>
      <c r="AD186" s="618">
        <f t="shared" ref="AD186" si="5064">IFERROR((AD540/$BQ186)*100,0)</f>
        <v>0</v>
      </c>
      <c r="AE186" s="618">
        <f t="shared" ref="AE186" si="5065">IFERROR(AE540,0)</f>
        <v>0</v>
      </c>
      <c r="AF186" s="618">
        <f t="shared" ref="AF186" si="5066">IFERROR((AF540/$BQ186)*100,0)</f>
        <v>0</v>
      </c>
      <c r="AG186" s="618">
        <f t="shared" ref="AG186" si="5067">IFERROR(AG540,0)</f>
        <v>0</v>
      </c>
      <c r="AH186" s="618">
        <f t="shared" ref="AH186" si="5068">IFERROR((AH540/$BQ186)*100,0)</f>
        <v>0</v>
      </c>
      <c r="AI186" s="618">
        <f t="shared" ref="AI186" si="5069">IFERROR(AI540,0)</f>
        <v>925</v>
      </c>
      <c r="AJ186" s="618">
        <f t="shared" ref="AJ186" si="5070">IFERROR((AJ540/$BQ186)*100,0)</f>
        <v>3238.8915655128521</v>
      </c>
      <c r="AK186" s="618">
        <f t="shared" ref="AK186" si="5071">IFERROR(AK540,0)</f>
        <v>0</v>
      </c>
      <c r="AL186" s="618">
        <f t="shared" ref="AL186" si="5072">IFERROR((AL540/$BQ186)*100,0)</f>
        <v>0</v>
      </c>
      <c r="AM186" s="618">
        <f t="shared" ref="AM186" si="5073">IFERROR(AM540,0)</f>
        <v>0</v>
      </c>
      <c r="AN186" s="618">
        <f t="shared" ref="AN186" si="5074">IFERROR((AN540/$BQ186)*100,0)</f>
        <v>0</v>
      </c>
      <c r="AO186" s="618">
        <f t="shared" ref="AO186" si="5075">IFERROR(AO540,0)</f>
        <v>0</v>
      </c>
      <c r="AP186" s="618">
        <f t="shared" ref="AP186" si="5076">IFERROR((AP540/$BQ186)*100,0)</f>
        <v>0</v>
      </c>
      <c r="AQ186" s="618">
        <f t="shared" ref="AQ186" si="5077">IFERROR(AQ540,0)</f>
        <v>0</v>
      </c>
      <c r="AR186" s="618">
        <f t="shared" ref="AR186" si="5078">IFERROR((AR540/$BQ186)*100,0)</f>
        <v>0</v>
      </c>
      <c r="AS186" s="618">
        <f t="shared" ref="AS186" si="5079">IFERROR(AS540,0)</f>
        <v>0</v>
      </c>
      <c r="AT186" s="618">
        <f t="shared" ref="AT186" si="5080">IFERROR((AT540/$BQ186)*100,0)</f>
        <v>0</v>
      </c>
      <c r="AU186" s="618">
        <f t="shared" ref="AU186" si="5081">IFERROR(AU540,0)</f>
        <v>0</v>
      </c>
      <c r="AV186" s="618">
        <f t="shared" ref="AV186" si="5082">IFERROR((AV540/$BQ186)*100,0)</f>
        <v>0</v>
      </c>
      <c r="AW186" s="618">
        <f t="shared" ref="AW186" si="5083">IFERROR(AW540,0)</f>
        <v>149355</v>
      </c>
      <c r="AX186" s="618">
        <f t="shared" ref="AX186" si="5084">IFERROR((AX540/$BQ186)*100,0)</f>
        <v>260668.18374715635</v>
      </c>
      <c r="AY186" s="618">
        <f t="shared" ref="AY186" si="5085">IFERROR(AY540,0)</f>
        <v>2972</v>
      </c>
      <c r="AZ186" s="618">
        <f t="shared" ref="AZ186" si="5086">IFERROR((AZ540/$BQ186)*100,0)</f>
        <v>15975.402359365324</v>
      </c>
      <c r="BA186" s="618">
        <f t="shared" ref="BA186" si="5087">IFERROR(BA540,0)</f>
        <v>0</v>
      </c>
      <c r="BB186" s="618">
        <f t="shared" ref="BB186" si="5088">IFERROR((BB540/$BQ186)*100,0)</f>
        <v>0</v>
      </c>
      <c r="BC186" s="618">
        <f t="shared" ref="BC186" si="5089">IFERROR(BC540,0)</f>
        <v>2120</v>
      </c>
      <c r="BD186" s="618">
        <f t="shared" ref="BD186" si="5090">IFERROR((BD540/$BQ186)*100,0)</f>
        <v>3520.5343103400573</v>
      </c>
      <c r="BE186" s="618">
        <f t="shared" ref="BE186" si="5091">IFERROR(BE540,0)</f>
        <v>0</v>
      </c>
      <c r="BF186" s="618">
        <f t="shared" ref="BF186" si="5092">IFERROR((BF540/$BQ186)*100,0)</f>
        <v>0</v>
      </c>
      <c r="BG186" s="618">
        <f t="shared" ref="BG186" si="5093">IFERROR(BG540,0)</f>
        <v>0</v>
      </c>
      <c r="BH186" s="618">
        <f t="shared" ref="BH186" si="5094">IFERROR((BH540/$BQ186)*100,0)</f>
        <v>0</v>
      </c>
      <c r="BI186" s="618">
        <f t="shared" ref="BI186" si="5095">IFERROR(BI540,0)</f>
        <v>0</v>
      </c>
      <c r="BJ186" s="618">
        <f t="shared" ref="BJ186" si="5096">IFERROR((BJ540/$BQ186)*100,0)</f>
        <v>0</v>
      </c>
      <c r="BK186" s="618">
        <f t="shared" ref="BK186" si="5097">IFERROR(BK540,0)</f>
        <v>0</v>
      </c>
      <c r="BL186" s="618">
        <f t="shared" ref="BL186" si="5098">IFERROR((BL540/$BQ186)*100,0)</f>
        <v>0</v>
      </c>
      <c r="BM186" s="618">
        <f t="shared" ref="BM186" si="5099">IFERROR(BM540,0)</f>
        <v>0</v>
      </c>
      <c r="BN186" s="618">
        <f t="shared" ref="BN186" si="5100">IFERROR((BN540/$BQ186)*100,0)</f>
        <v>0</v>
      </c>
      <c r="BO186" s="618">
        <f t="shared" ref="BO186" si="5101">IFERROR(BO540,0)</f>
        <v>0</v>
      </c>
      <c r="BP186" s="618">
        <f t="shared" ref="BP186" si="5102">IFERROR((BP540/$BQ186)*100,0)</f>
        <v>0</v>
      </c>
      <c r="BQ186" s="620">
        <f t="shared" si="4571"/>
        <v>38.346452015393091</v>
      </c>
    </row>
    <row r="187" spans="1:69" x14ac:dyDescent="0.25">
      <c r="B187" s="594" t="s">
        <v>288</v>
      </c>
      <c r="C187" s="618">
        <f t="shared" si="3802"/>
        <v>7250</v>
      </c>
      <c r="D187" s="618">
        <f t="shared" si="3803"/>
        <v>19031.952706188473</v>
      </c>
      <c r="E187" s="618" t="s">
        <v>2112</v>
      </c>
      <c r="F187" s="618" t="s">
        <v>2112</v>
      </c>
      <c r="G187" s="618">
        <f t="shared" ref="G187" si="5103">IFERROR(G541,0)</f>
        <v>0</v>
      </c>
      <c r="H187" s="618">
        <f t="shared" ref="H187" si="5104">IFERROR((H541/$BQ187)*100,0)</f>
        <v>0</v>
      </c>
      <c r="I187" s="618">
        <f t="shared" ref="I187" si="5105">IFERROR(I541,0)</f>
        <v>0</v>
      </c>
      <c r="J187" s="618">
        <f t="shared" ref="J187" si="5106">IFERROR((J541/$BQ187)*100,0)</f>
        <v>0</v>
      </c>
      <c r="K187" s="618">
        <f t="shared" ref="K187" si="5107">IFERROR(K541,0)</f>
        <v>0</v>
      </c>
      <c r="L187" s="618">
        <f t="shared" ref="L187" si="5108">IFERROR((L541/$BQ187)*100,0)</f>
        <v>0</v>
      </c>
      <c r="M187" s="618">
        <f t="shared" ref="M187" si="5109">IFERROR(M541,0)</f>
        <v>2390</v>
      </c>
      <c r="N187" s="618">
        <f t="shared" ref="N187" si="5110">IFERROR((N541/$BQ187)*100,0)</f>
        <v>3523.8830503944946</v>
      </c>
      <c r="O187" s="618">
        <f t="shared" ref="O187" si="5111">IFERROR(O541,0)</f>
        <v>0</v>
      </c>
      <c r="P187" s="618">
        <f t="shared" ref="P187" si="5112">IFERROR((P541/$BQ187)*100,0)</f>
        <v>0</v>
      </c>
      <c r="Q187" s="618">
        <f t="shared" ref="Q187" si="5113">IFERROR(Q541,0)</f>
        <v>0</v>
      </c>
      <c r="R187" s="618">
        <f t="shared" ref="R187" si="5114">IFERROR((R541/$BQ187)*100,0)</f>
        <v>0</v>
      </c>
      <c r="S187" s="618">
        <f t="shared" ref="S187" si="5115">IFERROR(S541,0)</f>
        <v>0</v>
      </c>
      <c r="T187" s="618">
        <f t="shared" ref="T187" si="5116">IFERROR((T541/$BQ187)*100,0)</f>
        <v>0</v>
      </c>
      <c r="U187" s="618">
        <f t="shared" ref="U187" si="5117">IFERROR(U541,0)</f>
        <v>3885</v>
      </c>
      <c r="V187" s="618">
        <f t="shared" si="3757"/>
        <v>3969.0312974097478</v>
      </c>
      <c r="W187" s="618" t="s">
        <v>2112</v>
      </c>
      <c r="X187" s="618" t="s">
        <v>2112</v>
      </c>
      <c r="Y187" s="618">
        <f t="shared" ref="Y187" si="5118">IFERROR(Y541,0)</f>
        <v>0</v>
      </c>
      <c r="Z187" s="618">
        <f t="shared" ref="Z187" si="5119">IFERROR((Z541/$BQ187)*100,0)</f>
        <v>0</v>
      </c>
      <c r="AA187" s="618">
        <f t="shared" ref="AA187" si="5120">IFERROR(AA541,0)</f>
        <v>0</v>
      </c>
      <c r="AB187" s="618">
        <f t="shared" ref="AB187" si="5121">IFERROR((AB541/$BQ187)*100,0)</f>
        <v>0</v>
      </c>
      <c r="AC187" s="618">
        <f t="shared" ref="AC187" si="5122">IFERROR(AC541,0)</f>
        <v>0</v>
      </c>
      <c r="AD187" s="618">
        <f t="shared" ref="AD187" si="5123">IFERROR((AD541/$BQ187)*100,0)</f>
        <v>0</v>
      </c>
      <c r="AE187" s="618">
        <f t="shared" ref="AE187" si="5124">IFERROR(AE541,0)</f>
        <v>0</v>
      </c>
      <c r="AF187" s="618">
        <f t="shared" ref="AF187" si="5125">IFERROR((AF541/$BQ187)*100,0)</f>
        <v>0</v>
      </c>
      <c r="AG187" s="618">
        <f t="shared" ref="AG187" si="5126">IFERROR(AG541,0)</f>
        <v>0</v>
      </c>
      <c r="AH187" s="618">
        <f t="shared" ref="AH187" si="5127">IFERROR((AH541/$BQ187)*100,0)</f>
        <v>0</v>
      </c>
      <c r="AI187" s="618">
        <f t="shared" ref="AI187" si="5128">IFERROR(AI541,0)</f>
        <v>1180</v>
      </c>
      <c r="AJ187" s="618">
        <f t="shared" ref="AJ187" si="5129">IFERROR((AJ541/$BQ187)*100,0)</f>
        <v>1830.330222364395</v>
      </c>
      <c r="AK187" s="618">
        <f t="shared" ref="AK187" si="5130">IFERROR(AK541,0)</f>
        <v>0</v>
      </c>
      <c r="AL187" s="618">
        <f t="shared" ref="AL187" si="5131">IFERROR((AL541/$BQ187)*100,0)</f>
        <v>0</v>
      </c>
      <c r="AM187" s="618">
        <f t="shared" ref="AM187" si="5132">IFERROR(AM541,0)</f>
        <v>0</v>
      </c>
      <c r="AN187" s="618">
        <f t="shared" ref="AN187" si="5133">IFERROR((AN541/$BQ187)*100,0)</f>
        <v>0</v>
      </c>
      <c r="AO187" s="618">
        <f t="shared" ref="AO187" si="5134">IFERROR(AO541,0)</f>
        <v>0</v>
      </c>
      <c r="AP187" s="618">
        <f t="shared" ref="AP187" si="5135">IFERROR((AP541/$BQ187)*100,0)</f>
        <v>0</v>
      </c>
      <c r="AQ187" s="618">
        <f t="shared" ref="AQ187" si="5136">IFERROR(AQ541,0)</f>
        <v>0</v>
      </c>
      <c r="AR187" s="618">
        <f t="shared" ref="AR187" si="5137">IFERROR((AR541/$BQ187)*100,0)</f>
        <v>0</v>
      </c>
      <c r="AS187" s="618">
        <f t="shared" ref="AS187" si="5138">IFERROR(AS541,0)</f>
        <v>0</v>
      </c>
      <c r="AT187" s="618">
        <f t="shared" ref="AT187" si="5139">IFERROR((AT541/$BQ187)*100,0)</f>
        <v>0</v>
      </c>
      <c r="AU187" s="618">
        <f t="shared" ref="AU187" si="5140">IFERROR(AU541,0)</f>
        <v>0</v>
      </c>
      <c r="AV187" s="618">
        <f t="shared" ref="AV187" si="5141">IFERROR((AV541/$BQ187)*100,0)</f>
        <v>0</v>
      </c>
      <c r="AW187" s="618">
        <f t="shared" ref="AW187" si="5142">IFERROR(AW541,0)</f>
        <v>134720</v>
      </c>
      <c r="AX187" s="618">
        <f t="shared" ref="AX187" si="5143">IFERROR((AX541/$BQ187)*100,0)</f>
        <v>170387.33041480507</v>
      </c>
      <c r="AY187" s="618">
        <f t="shared" ref="AY187" si="5144">IFERROR(AY541,0)</f>
        <v>3565</v>
      </c>
      <c r="AZ187" s="618">
        <f t="shared" ref="AZ187" si="5145">IFERROR((AZ541/$BQ187)*100,0)</f>
        <v>17701.481688573047</v>
      </c>
      <c r="BA187" s="618">
        <f t="shared" ref="BA187" si="5146">IFERROR(BA541,0)</f>
        <v>0</v>
      </c>
      <c r="BB187" s="618">
        <f t="shared" ref="BB187" si="5147">IFERROR((BB541/$BQ187)*100,0)</f>
        <v>0</v>
      </c>
      <c r="BC187" s="618">
        <f t="shared" ref="BC187" si="5148">IFERROR(BC541,0)</f>
        <v>2011</v>
      </c>
      <c r="BD187" s="618">
        <f t="shared" ref="BD187" si="5149">IFERROR((BD541/$BQ187)*100,0)</f>
        <v>2471.9405448780008</v>
      </c>
      <c r="BE187" s="618">
        <f t="shared" ref="BE187" si="5150">IFERROR(BE541,0)</f>
        <v>0</v>
      </c>
      <c r="BF187" s="618">
        <f t="shared" ref="BF187" si="5151">IFERROR((BF541/$BQ187)*100,0)</f>
        <v>0</v>
      </c>
      <c r="BG187" s="618">
        <f t="shared" ref="BG187" si="5152">IFERROR(BG541,0)</f>
        <v>12906</v>
      </c>
      <c r="BH187" s="618">
        <f t="shared" ref="BH187" si="5153">IFERROR((BH541/$BQ187)*100,0)</f>
        <v>28136.353445422235</v>
      </c>
      <c r="BI187" s="618">
        <f t="shared" ref="BI187" si="5154">IFERROR(BI541,0)</f>
        <v>0</v>
      </c>
      <c r="BJ187" s="618">
        <f t="shared" ref="BJ187" si="5155">IFERROR((BJ541/$BQ187)*100,0)</f>
        <v>0</v>
      </c>
      <c r="BK187" s="618">
        <f t="shared" ref="BK187" si="5156">IFERROR(BK541,0)</f>
        <v>0</v>
      </c>
      <c r="BL187" s="618">
        <f t="shared" ref="BL187" si="5157">IFERROR((BL541/$BQ187)*100,0)</f>
        <v>0</v>
      </c>
      <c r="BM187" s="618">
        <f t="shared" ref="BM187" si="5158">IFERROR(BM541,0)</f>
        <v>0</v>
      </c>
      <c r="BN187" s="618">
        <f t="shared" ref="BN187" si="5159">IFERROR((BN541/$BQ187)*100,0)</f>
        <v>0</v>
      </c>
      <c r="BO187" s="618">
        <f t="shared" ref="BO187" si="5160">IFERROR(BO541,0)</f>
        <v>0</v>
      </c>
      <c r="BP187" s="618">
        <f t="shared" ref="BP187" si="5161">IFERROR((BP541/$BQ187)*100,0)</f>
        <v>0</v>
      </c>
      <c r="BQ187" s="620">
        <f t="shared" si="4571"/>
        <v>40.211323126667573</v>
      </c>
    </row>
    <row r="188" spans="1:69" x14ac:dyDescent="0.25">
      <c r="B188" s="594" t="s">
        <v>289</v>
      </c>
      <c r="C188" s="618">
        <f t="shared" si="3802"/>
        <v>8264</v>
      </c>
      <c r="D188" s="618">
        <f t="shared" si="3803"/>
        <v>28811.02576214767</v>
      </c>
      <c r="E188" s="618" t="s">
        <v>2112</v>
      </c>
      <c r="F188" s="618" t="s">
        <v>2112</v>
      </c>
      <c r="G188" s="618">
        <f t="shared" ref="G188" si="5162">IFERROR(G542,0)</f>
        <v>0</v>
      </c>
      <c r="H188" s="618">
        <f t="shared" ref="H188" si="5163">IFERROR((H542/$BQ188)*100,0)</f>
        <v>0</v>
      </c>
      <c r="I188" s="618">
        <f t="shared" ref="I188" si="5164">IFERROR(I542,0)</f>
        <v>0</v>
      </c>
      <c r="J188" s="618">
        <f t="shared" ref="J188" si="5165">IFERROR((J542/$BQ188)*100,0)</f>
        <v>0</v>
      </c>
      <c r="K188" s="618">
        <f t="shared" ref="K188" si="5166">IFERROR(K542,0)</f>
        <v>0</v>
      </c>
      <c r="L188" s="618">
        <f t="shared" ref="L188" si="5167">IFERROR((L542/$BQ188)*100,0)</f>
        <v>0</v>
      </c>
      <c r="M188" s="618">
        <f t="shared" ref="M188" si="5168">IFERROR(M542,0)</f>
        <v>2173</v>
      </c>
      <c r="N188" s="618">
        <f t="shared" ref="N188" si="5169">IFERROR((N542/$BQ188)*100,0)</f>
        <v>3192.4239159923686</v>
      </c>
      <c r="O188" s="618">
        <f t="shared" ref="O188" si="5170">IFERROR(O542,0)</f>
        <v>0</v>
      </c>
      <c r="P188" s="618">
        <f t="shared" ref="P188" si="5171">IFERROR((P542/$BQ188)*100,0)</f>
        <v>0</v>
      </c>
      <c r="Q188" s="618">
        <f t="shared" ref="Q188" si="5172">IFERROR(Q542,0)</f>
        <v>0</v>
      </c>
      <c r="R188" s="618">
        <f t="shared" ref="R188" si="5173">IFERROR((R542/$BQ188)*100,0)</f>
        <v>0</v>
      </c>
      <c r="S188" s="618">
        <f t="shared" ref="S188" si="5174">IFERROR(S542,0)</f>
        <v>0</v>
      </c>
      <c r="T188" s="618">
        <f t="shared" ref="T188" si="5175">IFERROR((T542/$BQ188)*100,0)</f>
        <v>0</v>
      </c>
      <c r="U188" s="618">
        <f t="shared" ref="U188" si="5176">IFERROR(U542,0)</f>
        <v>4381</v>
      </c>
      <c r="V188" s="618">
        <f t="shared" si="3757"/>
        <v>4642.2164312249934</v>
      </c>
      <c r="W188" s="618" t="s">
        <v>2112</v>
      </c>
      <c r="X188" s="618" t="s">
        <v>2112</v>
      </c>
      <c r="Y188" s="618">
        <f t="shared" ref="Y188" si="5177">IFERROR(Y542,0)</f>
        <v>0</v>
      </c>
      <c r="Z188" s="618">
        <f t="shared" ref="Z188" si="5178">IFERROR((Z542/$BQ188)*100,0)</f>
        <v>0</v>
      </c>
      <c r="AA188" s="618">
        <f t="shared" ref="AA188" si="5179">IFERROR(AA542,0)</f>
        <v>0</v>
      </c>
      <c r="AB188" s="618">
        <f t="shared" ref="AB188" si="5180">IFERROR((AB542/$BQ188)*100,0)</f>
        <v>0</v>
      </c>
      <c r="AC188" s="618">
        <f t="shared" ref="AC188" si="5181">IFERROR(AC542,0)</f>
        <v>0</v>
      </c>
      <c r="AD188" s="618">
        <f t="shared" ref="AD188" si="5182">IFERROR((AD542/$BQ188)*100,0)</f>
        <v>0</v>
      </c>
      <c r="AE188" s="618">
        <f t="shared" ref="AE188" si="5183">IFERROR(AE542,0)</f>
        <v>0</v>
      </c>
      <c r="AF188" s="618">
        <f t="shared" ref="AF188" si="5184">IFERROR((AF542/$BQ188)*100,0)</f>
        <v>0</v>
      </c>
      <c r="AG188" s="618">
        <f t="shared" ref="AG188" si="5185">IFERROR(AG542,0)</f>
        <v>0</v>
      </c>
      <c r="AH188" s="618">
        <f t="shared" ref="AH188" si="5186">IFERROR((AH542/$BQ188)*100,0)</f>
        <v>0</v>
      </c>
      <c r="AI188" s="618">
        <f t="shared" ref="AI188" si="5187">IFERROR(AI542,0)</f>
        <v>1043</v>
      </c>
      <c r="AJ188" s="618">
        <f t="shared" ref="AJ188" si="5188">IFERROR((AJ542/$BQ188)*100,0)</f>
        <v>1613.0141891329863</v>
      </c>
      <c r="AK188" s="618">
        <f t="shared" ref="AK188" si="5189">IFERROR(AK542,0)</f>
        <v>0</v>
      </c>
      <c r="AL188" s="618">
        <f t="shared" ref="AL188" si="5190">IFERROR((AL542/$BQ188)*100,0)</f>
        <v>0</v>
      </c>
      <c r="AM188" s="618">
        <f t="shared" ref="AM188" si="5191">IFERROR(AM542,0)</f>
        <v>0</v>
      </c>
      <c r="AN188" s="618">
        <f t="shared" ref="AN188" si="5192">IFERROR((AN542/$BQ188)*100,0)</f>
        <v>0</v>
      </c>
      <c r="AO188" s="618">
        <f t="shared" ref="AO188" si="5193">IFERROR(AO542,0)</f>
        <v>0</v>
      </c>
      <c r="AP188" s="618">
        <f t="shared" ref="AP188" si="5194">IFERROR((AP542/$BQ188)*100,0)</f>
        <v>0</v>
      </c>
      <c r="AQ188" s="618">
        <f t="shared" ref="AQ188" si="5195">IFERROR(AQ542,0)</f>
        <v>0</v>
      </c>
      <c r="AR188" s="618">
        <f t="shared" ref="AR188" si="5196">IFERROR((AR542/$BQ188)*100,0)</f>
        <v>0</v>
      </c>
      <c r="AS188" s="618">
        <f t="shared" ref="AS188" si="5197">IFERROR(AS542,0)</f>
        <v>0</v>
      </c>
      <c r="AT188" s="618">
        <f t="shared" ref="AT188" si="5198">IFERROR((AT542/$BQ188)*100,0)</f>
        <v>0</v>
      </c>
      <c r="AU188" s="618">
        <f t="shared" ref="AU188" si="5199">IFERROR(AU542,0)</f>
        <v>0</v>
      </c>
      <c r="AV188" s="618">
        <f t="shared" ref="AV188" si="5200">IFERROR((AV542/$BQ188)*100,0)</f>
        <v>0</v>
      </c>
      <c r="AW188" s="618">
        <f t="shared" ref="AW188" si="5201">IFERROR(AW542,0)</f>
        <v>159650</v>
      </c>
      <c r="AX188" s="618">
        <f t="shared" ref="AX188" si="5202">IFERROR((AX542/$BQ188)*100,0)</f>
        <v>212673.04045470365</v>
      </c>
      <c r="AY188" s="618">
        <f t="shared" ref="AY188" si="5203">IFERROR(AY542,0)</f>
        <v>4091</v>
      </c>
      <c r="AZ188" s="618">
        <f t="shared" ref="AZ188" si="5204">IFERROR((AZ542/$BQ188)*100,0)</f>
        <v>20100.269077082779</v>
      </c>
      <c r="BA188" s="618">
        <f t="shared" ref="BA188" si="5205">IFERROR(BA542,0)</f>
        <v>0</v>
      </c>
      <c r="BB188" s="618">
        <f t="shared" ref="BB188" si="5206">IFERROR((BB542/$BQ188)*100,0)</f>
        <v>0</v>
      </c>
      <c r="BC188" s="618">
        <f t="shared" ref="BC188" si="5207">IFERROR(BC542,0)</f>
        <v>1958</v>
      </c>
      <c r="BD188" s="618">
        <f t="shared" ref="BD188" si="5208">IFERROR((BD542/$BQ188)*100,0)</f>
        <v>2445.9247897715968</v>
      </c>
      <c r="BE188" s="618">
        <f t="shared" ref="BE188" si="5209">IFERROR(BE542,0)</f>
        <v>0</v>
      </c>
      <c r="BF188" s="618">
        <f t="shared" ref="BF188" si="5210">IFERROR((BF542/$BQ188)*100,0)</f>
        <v>0</v>
      </c>
      <c r="BG188" s="618">
        <f t="shared" ref="BG188" si="5211">IFERROR(BG542,0)</f>
        <v>40792</v>
      </c>
      <c r="BH188" s="618">
        <f t="shared" ref="BH188" si="5212">IFERROR((BH542/$BQ188)*100,0)</f>
        <v>86737.917765639286</v>
      </c>
      <c r="BI188" s="618">
        <f t="shared" ref="BI188" si="5213">IFERROR(BI542,0)</f>
        <v>0</v>
      </c>
      <c r="BJ188" s="618">
        <f t="shared" ref="BJ188" si="5214">IFERROR((BJ542/$BQ188)*100,0)</f>
        <v>0</v>
      </c>
      <c r="BK188" s="618">
        <f t="shared" ref="BK188" si="5215">IFERROR(BK542,0)</f>
        <v>0</v>
      </c>
      <c r="BL188" s="618">
        <f t="shared" ref="BL188" si="5216">IFERROR((BL542/$BQ188)*100,0)</f>
        <v>0</v>
      </c>
      <c r="BM188" s="618">
        <f t="shared" ref="BM188" si="5217">IFERROR(BM542,0)</f>
        <v>0</v>
      </c>
      <c r="BN188" s="618">
        <f t="shared" ref="BN188" si="5218">IFERROR((BN542/$BQ188)*100,0)</f>
        <v>0</v>
      </c>
      <c r="BO188" s="618">
        <f t="shared" ref="BO188" si="5219">IFERROR(BO542,0)</f>
        <v>0</v>
      </c>
      <c r="BP188" s="618">
        <f t="shared" ref="BP188" si="5220">IFERROR((BP542/$BQ188)*100,0)</f>
        <v>0</v>
      </c>
      <c r="BQ188" s="620">
        <f t="shared" si="4571"/>
        <v>41.661133828042004</v>
      </c>
    </row>
    <row r="189" spans="1:69" x14ac:dyDescent="0.25">
      <c r="B189" s="594" t="s">
        <v>290</v>
      </c>
      <c r="C189" s="618">
        <f t="shared" si="3802"/>
        <v>8107</v>
      </c>
      <c r="D189" s="618">
        <f t="shared" si="3803"/>
        <v>23509.700662047933</v>
      </c>
      <c r="E189" s="618" t="s">
        <v>2112</v>
      </c>
      <c r="F189" s="618" t="s">
        <v>2112</v>
      </c>
      <c r="G189" s="618">
        <f t="shared" ref="G189" si="5221">IFERROR(G543,0)</f>
        <v>0</v>
      </c>
      <c r="H189" s="618">
        <f t="shared" ref="H189" si="5222">IFERROR((H543/$BQ189)*100,0)</f>
        <v>0</v>
      </c>
      <c r="I189" s="618">
        <f t="shared" ref="I189" si="5223">IFERROR(I543,0)</f>
        <v>0</v>
      </c>
      <c r="J189" s="618">
        <f t="shared" ref="J189" si="5224">IFERROR((J543/$BQ189)*100,0)</f>
        <v>0</v>
      </c>
      <c r="K189" s="618">
        <f t="shared" ref="K189" si="5225">IFERROR(K543,0)</f>
        <v>0</v>
      </c>
      <c r="L189" s="618">
        <f t="shared" ref="L189" si="5226">IFERROR((L543/$BQ189)*100,0)</f>
        <v>0</v>
      </c>
      <c r="M189" s="618">
        <f t="shared" ref="M189" si="5227">IFERROR(M543,0)</f>
        <v>1600</v>
      </c>
      <c r="N189" s="618">
        <f t="shared" ref="N189" si="5228">IFERROR((N543/$BQ189)*100,0)</f>
        <v>2295.8347457028049</v>
      </c>
      <c r="O189" s="618">
        <f t="shared" ref="O189" si="5229">IFERROR(O543,0)</f>
        <v>0</v>
      </c>
      <c r="P189" s="618">
        <f t="shared" ref="P189" si="5230">IFERROR((P543/$BQ189)*100,0)</f>
        <v>0</v>
      </c>
      <c r="Q189" s="618">
        <f t="shared" ref="Q189" si="5231">IFERROR(Q543,0)</f>
        <v>0</v>
      </c>
      <c r="R189" s="618">
        <f t="shared" ref="R189" si="5232">IFERROR((R543/$BQ189)*100,0)</f>
        <v>0</v>
      </c>
      <c r="S189" s="618">
        <f t="shared" ref="S189" si="5233">IFERROR(S543,0)</f>
        <v>0</v>
      </c>
      <c r="T189" s="618">
        <f t="shared" ref="T189" si="5234">IFERROR((T543/$BQ189)*100,0)</f>
        <v>0</v>
      </c>
      <c r="U189" s="618">
        <f t="shared" ref="U189" si="5235">IFERROR(U543,0)</f>
        <v>4480</v>
      </c>
      <c r="V189" s="618">
        <f t="shared" si="3757"/>
        <v>4704.1455452296659</v>
      </c>
      <c r="W189" s="618" t="s">
        <v>2112</v>
      </c>
      <c r="X189" s="618" t="s">
        <v>2112</v>
      </c>
      <c r="Y189" s="618">
        <f t="shared" ref="Y189" si="5236">IFERROR(Y543,0)</f>
        <v>0</v>
      </c>
      <c r="Z189" s="618">
        <f t="shared" ref="Z189" si="5237">IFERROR((Z543/$BQ189)*100,0)</f>
        <v>0</v>
      </c>
      <c r="AA189" s="618">
        <f t="shared" ref="AA189" si="5238">IFERROR(AA543,0)</f>
        <v>0</v>
      </c>
      <c r="AB189" s="618">
        <f t="shared" ref="AB189" si="5239">IFERROR((AB543/$BQ189)*100,0)</f>
        <v>0</v>
      </c>
      <c r="AC189" s="618">
        <f t="shared" ref="AC189" si="5240">IFERROR(AC543,0)</f>
        <v>0</v>
      </c>
      <c r="AD189" s="618">
        <f t="shared" ref="AD189" si="5241">IFERROR((AD543/$BQ189)*100,0)</f>
        <v>0</v>
      </c>
      <c r="AE189" s="618">
        <f t="shared" ref="AE189" si="5242">IFERROR(AE543,0)</f>
        <v>0</v>
      </c>
      <c r="AF189" s="618">
        <f t="shared" ref="AF189" si="5243">IFERROR((AF543/$BQ189)*100,0)</f>
        <v>0</v>
      </c>
      <c r="AG189" s="618">
        <f t="shared" ref="AG189" si="5244">IFERROR(AG543,0)</f>
        <v>0</v>
      </c>
      <c r="AH189" s="618">
        <f t="shared" ref="AH189" si="5245">IFERROR((AH543/$BQ189)*100,0)</f>
        <v>0</v>
      </c>
      <c r="AI189" s="618">
        <f t="shared" ref="AI189" si="5246">IFERROR(AI543,0)</f>
        <v>980</v>
      </c>
      <c r="AJ189" s="618">
        <f t="shared" ref="AJ189" si="5247">IFERROR((AJ543/$BQ189)*100,0)</f>
        <v>1618.7730099383848</v>
      </c>
      <c r="AK189" s="618">
        <f t="shared" ref="AK189" si="5248">IFERROR(AK543,0)</f>
        <v>0</v>
      </c>
      <c r="AL189" s="618">
        <f t="shared" ref="AL189" si="5249">IFERROR((AL543/$BQ189)*100,0)</f>
        <v>0</v>
      </c>
      <c r="AM189" s="618">
        <f t="shared" ref="AM189" si="5250">IFERROR(AM543,0)</f>
        <v>0</v>
      </c>
      <c r="AN189" s="618">
        <f t="shared" ref="AN189" si="5251">IFERROR((AN543/$BQ189)*100,0)</f>
        <v>0</v>
      </c>
      <c r="AO189" s="618">
        <f t="shared" ref="AO189" si="5252">IFERROR(AO543,0)</f>
        <v>0</v>
      </c>
      <c r="AP189" s="618">
        <f t="shared" ref="AP189" si="5253">IFERROR((AP543/$BQ189)*100,0)</f>
        <v>0</v>
      </c>
      <c r="AQ189" s="618">
        <f t="shared" ref="AQ189" si="5254">IFERROR(AQ543,0)</f>
        <v>0</v>
      </c>
      <c r="AR189" s="618">
        <f t="shared" ref="AR189" si="5255">IFERROR((AR543/$BQ189)*100,0)</f>
        <v>0</v>
      </c>
      <c r="AS189" s="618">
        <f t="shared" ref="AS189" si="5256">IFERROR(AS543,0)</f>
        <v>0</v>
      </c>
      <c r="AT189" s="618">
        <f t="shared" ref="AT189" si="5257">IFERROR((AT543/$BQ189)*100,0)</f>
        <v>0</v>
      </c>
      <c r="AU189" s="618">
        <f t="shared" ref="AU189" si="5258">IFERROR(AU543,0)</f>
        <v>0</v>
      </c>
      <c r="AV189" s="618">
        <f t="shared" ref="AV189" si="5259">IFERROR((AV543/$BQ189)*100,0)</f>
        <v>0</v>
      </c>
      <c r="AW189" s="618">
        <f t="shared" ref="AW189" si="5260">IFERROR(AW543,0)</f>
        <v>156875</v>
      </c>
      <c r="AX189" s="618">
        <f t="shared" ref="AX189" si="5261">IFERROR((AX543/$BQ189)*100,0)</f>
        <v>205431.99877758938</v>
      </c>
      <c r="AY189" s="618">
        <f t="shared" ref="AY189" si="5262">IFERROR(AY543,0)</f>
        <v>4175</v>
      </c>
      <c r="AZ189" s="618">
        <f t="shared" ref="AZ189" si="5263">IFERROR((AZ543/$BQ189)*100,0)</f>
        <v>19650.22822690873</v>
      </c>
      <c r="BA189" s="618">
        <f t="shared" ref="BA189" si="5264">IFERROR(BA543,0)</f>
        <v>0</v>
      </c>
      <c r="BB189" s="618">
        <f t="shared" ref="BB189" si="5265">IFERROR((BB543/$BQ189)*100,0)</f>
        <v>0</v>
      </c>
      <c r="BC189" s="618">
        <f t="shared" ref="BC189" si="5266">IFERROR(BC543,0)</f>
        <v>1650</v>
      </c>
      <c r="BD189" s="618">
        <f t="shared" ref="BD189" si="5267">IFERROR((BD543/$BQ189)*100,0)</f>
        <v>2194.3857559791459</v>
      </c>
      <c r="BE189" s="618">
        <f t="shared" ref="BE189" si="5268">IFERROR(BE543,0)</f>
        <v>0</v>
      </c>
      <c r="BF189" s="618">
        <f t="shared" ref="BF189" si="5269">IFERROR((BF543/$BQ189)*100,0)</f>
        <v>0</v>
      </c>
      <c r="BG189" s="618">
        <f t="shared" ref="BG189" si="5270">IFERROR(BG543,0)</f>
        <v>29370</v>
      </c>
      <c r="BH189" s="618">
        <f t="shared" ref="BH189" si="5271">IFERROR((BH543/$BQ189)*100,0)</f>
        <v>52824.047866545217</v>
      </c>
      <c r="BI189" s="618">
        <f t="shared" ref="BI189" si="5272">IFERROR(BI543,0)</f>
        <v>0</v>
      </c>
      <c r="BJ189" s="618">
        <f t="shared" ref="BJ189" si="5273">IFERROR((BJ543/$BQ189)*100,0)</f>
        <v>0</v>
      </c>
      <c r="BK189" s="618">
        <f t="shared" ref="BK189" si="5274">IFERROR(BK543,0)</f>
        <v>0</v>
      </c>
      <c r="BL189" s="618">
        <f t="shared" ref="BL189" si="5275">IFERROR((BL543/$BQ189)*100,0)</f>
        <v>0</v>
      </c>
      <c r="BM189" s="618">
        <f t="shared" ref="BM189" si="5276">IFERROR(BM543,0)</f>
        <v>0</v>
      </c>
      <c r="BN189" s="618">
        <f t="shared" ref="BN189" si="5277">IFERROR((BN543/$BQ189)*100,0)</f>
        <v>0</v>
      </c>
      <c r="BO189" s="618">
        <f t="shared" ref="BO189" si="5278">IFERROR(BO543,0)</f>
        <v>0</v>
      </c>
      <c r="BP189" s="618">
        <f t="shared" ref="BP189" si="5279">IFERROR((BP543/$BQ189)*100,0)</f>
        <v>0</v>
      </c>
      <c r="BQ189" s="620">
        <f t="shared" si="4571"/>
        <v>45.342984809707083</v>
      </c>
    </row>
    <row r="190" spans="1:69" x14ac:dyDescent="0.25">
      <c r="B190" s="594" t="s">
        <v>291</v>
      </c>
      <c r="C190" s="618">
        <f t="shared" si="3802"/>
        <v>9118</v>
      </c>
      <c r="D190" s="618">
        <f t="shared" si="3803"/>
        <v>22150.068438202998</v>
      </c>
      <c r="E190" s="618" t="s">
        <v>2112</v>
      </c>
      <c r="F190" s="618" t="s">
        <v>2112</v>
      </c>
      <c r="G190" s="618">
        <f t="shared" ref="G190" si="5280">IFERROR(G544,0)</f>
        <v>0</v>
      </c>
      <c r="H190" s="618">
        <f t="shared" ref="H190" si="5281">IFERROR((H544/$BQ190)*100,0)</f>
        <v>0</v>
      </c>
      <c r="I190" s="618">
        <f t="shared" ref="I190" si="5282">IFERROR(I544,0)</f>
        <v>0</v>
      </c>
      <c r="J190" s="618">
        <f t="shared" ref="J190" si="5283">IFERROR((J544/$BQ190)*100,0)</f>
        <v>0</v>
      </c>
      <c r="K190" s="618">
        <f t="shared" ref="K190" si="5284">IFERROR(K544,0)</f>
        <v>0</v>
      </c>
      <c r="L190" s="618">
        <f t="shared" ref="L190" si="5285">IFERROR((L544/$BQ190)*100,0)</f>
        <v>0</v>
      </c>
      <c r="M190" s="618">
        <f t="shared" ref="M190" si="5286">IFERROR(M544,0)</f>
        <v>1312</v>
      </c>
      <c r="N190" s="618">
        <f t="shared" ref="N190" si="5287">IFERROR((N544/$BQ190)*100,0)</f>
        <v>1970.685764801259</v>
      </c>
      <c r="O190" s="618">
        <f t="shared" ref="O190" si="5288">IFERROR(O544,0)</f>
        <v>0</v>
      </c>
      <c r="P190" s="618">
        <f t="shared" ref="P190" si="5289">IFERROR((P544/$BQ190)*100,0)</f>
        <v>0</v>
      </c>
      <c r="Q190" s="618">
        <f t="shared" ref="Q190" si="5290">IFERROR(Q544,0)</f>
        <v>0</v>
      </c>
      <c r="R190" s="618">
        <f t="shared" ref="R190" si="5291">IFERROR((R544/$BQ190)*100,0)</f>
        <v>0</v>
      </c>
      <c r="S190" s="618">
        <f t="shared" ref="S190" si="5292">IFERROR(S544,0)</f>
        <v>0</v>
      </c>
      <c r="T190" s="618">
        <f t="shared" ref="T190" si="5293">IFERROR((T544/$BQ190)*100,0)</f>
        <v>0</v>
      </c>
      <c r="U190" s="618">
        <f t="shared" ref="U190" si="5294">IFERROR(U544,0)</f>
        <v>4560</v>
      </c>
      <c r="V190" s="618">
        <f t="shared" si="3757"/>
        <v>3525.6227669539248</v>
      </c>
      <c r="W190" s="618" t="s">
        <v>2112</v>
      </c>
      <c r="X190" s="618" t="s">
        <v>2112</v>
      </c>
      <c r="Y190" s="618">
        <f t="shared" ref="Y190" si="5295">IFERROR(Y544,0)</f>
        <v>0</v>
      </c>
      <c r="Z190" s="618">
        <f t="shared" ref="Z190" si="5296">IFERROR((Z544/$BQ190)*100,0)</f>
        <v>0</v>
      </c>
      <c r="AA190" s="618">
        <f t="shared" ref="AA190" si="5297">IFERROR(AA544,0)</f>
        <v>0</v>
      </c>
      <c r="AB190" s="618">
        <f t="shared" ref="AB190" si="5298">IFERROR((AB544/$BQ190)*100,0)</f>
        <v>0</v>
      </c>
      <c r="AC190" s="618">
        <f t="shared" ref="AC190" si="5299">IFERROR(AC544,0)</f>
        <v>0</v>
      </c>
      <c r="AD190" s="618">
        <f t="shared" ref="AD190" si="5300">IFERROR((AD544/$BQ190)*100,0)</f>
        <v>0</v>
      </c>
      <c r="AE190" s="618">
        <f t="shared" ref="AE190" si="5301">IFERROR(AE544,0)</f>
        <v>0</v>
      </c>
      <c r="AF190" s="618">
        <f t="shared" ref="AF190" si="5302">IFERROR((AF544/$BQ190)*100,0)</f>
        <v>0</v>
      </c>
      <c r="AG190" s="618">
        <f t="shared" ref="AG190" si="5303">IFERROR(AG544,0)</f>
        <v>0</v>
      </c>
      <c r="AH190" s="618">
        <f t="shared" ref="AH190" si="5304">IFERROR((AH544/$BQ190)*100,0)</f>
        <v>0</v>
      </c>
      <c r="AI190" s="618">
        <f t="shared" ref="AI190" si="5305">IFERROR(AI544,0)</f>
        <v>1100</v>
      </c>
      <c r="AJ190" s="618">
        <f t="shared" ref="AJ190" si="5306">IFERROR((AJ544/$BQ190)*100,0)</f>
        <v>2622.6970401444264</v>
      </c>
      <c r="AK190" s="618">
        <f t="shared" ref="AK190" si="5307">IFERROR(AK544,0)</f>
        <v>0</v>
      </c>
      <c r="AL190" s="618">
        <f t="shared" ref="AL190" si="5308">IFERROR((AL544/$BQ190)*100,0)</f>
        <v>0</v>
      </c>
      <c r="AM190" s="618">
        <f t="shared" ref="AM190" si="5309">IFERROR(AM544,0)</f>
        <v>0</v>
      </c>
      <c r="AN190" s="618">
        <f t="shared" ref="AN190" si="5310">IFERROR((AN544/$BQ190)*100,0)</f>
        <v>0</v>
      </c>
      <c r="AO190" s="618">
        <f t="shared" ref="AO190" si="5311">IFERROR(AO544,0)</f>
        <v>0</v>
      </c>
      <c r="AP190" s="618">
        <f t="shared" ref="AP190" si="5312">IFERROR((AP544/$BQ190)*100,0)</f>
        <v>0</v>
      </c>
      <c r="AQ190" s="618">
        <f t="shared" ref="AQ190" si="5313">IFERROR(AQ544,0)</f>
        <v>0</v>
      </c>
      <c r="AR190" s="618">
        <f t="shared" ref="AR190" si="5314">IFERROR((AR544/$BQ190)*100,0)</f>
        <v>0</v>
      </c>
      <c r="AS190" s="618">
        <f t="shared" ref="AS190" si="5315">IFERROR(AS544,0)</f>
        <v>0</v>
      </c>
      <c r="AT190" s="618">
        <f t="shared" ref="AT190" si="5316">IFERROR((AT544/$BQ190)*100,0)</f>
        <v>0</v>
      </c>
      <c r="AU190" s="618">
        <f t="shared" ref="AU190" si="5317">IFERROR(AU544,0)</f>
        <v>0</v>
      </c>
      <c r="AV190" s="618">
        <f t="shared" ref="AV190" si="5318">IFERROR((AV544/$BQ190)*100,0)</f>
        <v>0</v>
      </c>
      <c r="AW190" s="618">
        <f t="shared" ref="AW190" si="5319">IFERROR(AW544,0)</f>
        <v>148650</v>
      </c>
      <c r="AX190" s="618">
        <f t="shared" ref="AX190" si="5320">IFERROR((AX544/$BQ190)*100,0)</f>
        <v>157999.181745237</v>
      </c>
      <c r="AY190" s="618">
        <f t="shared" ref="AY190" si="5321">IFERROR(AY544,0)</f>
        <v>3937</v>
      </c>
      <c r="AZ190" s="618">
        <f t="shared" ref="AZ190" si="5322">IFERROR((AZ544/$BQ190)*100,0)</f>
        <v>14556.701169740154</v>
      </c>
      <c r="BA190" s="618">
        <f t="shared" ref="BA190" si="5323">IFERROR(BA544,0)</f>
        <v>0</v>
      </c>
      <c r="BB190" s="618">
        <f t="shared" ref="BB190" si="5324">IFERROR((BB544/$BQ190)*100,0)</f>
        <v>0</v>
      </c>
      <c r="BC190" s="618">
        <f t="shared" ref="BC190" si="5325">IFERROR(BC544,0)</f>
        <v>1517</v>
      </c>
      <c r="BD190" s="618">
        <f t="shared" ref="BD190" si="5326">IFERROR((BD544/$BQ190)*100,0)</f>
        <v>1703.2878822167013</v>
      </c>
      <c r="BE190" s="618">
        <f t="shared" ref="BE190" si="5327">IFERROR(BE544,0)</f>
        <v>0</v>
      </c>
      <c r="BF190" s="618">
        <f t="shared" ref="BF190" si="5328">IFERROR((BF544/$BQ190)*100,0)</f>
        <v>0</v>
      </c>
      <c r="BG190" s="618">
        <f t="shared" ref="BG190" si="5329">IFERROR(BG544,0)</f>
        <v>42351</v>
      </c>
      <c r="BH190" s="618">
        <f t="shared" ref="BH190" si="5330">IFERROR((BH544/$BQ190)*100,0)</f>
        <v>68100.379918778082</v>
      </c>
      <c r="BI190" s="618">
        <f t="shared" ref="BI190" si="5331">IFERROR(BI544,0)</f>
        <v>0</v>
      </c>
      <c r="BJ190" s="618">
        <f t="shared" ref="BJ190" si="5332">IFERROR((BJ544/$BQ190)*100,0)</f>
        <v>0</v>
      </c>
      <c r="BK190" s="618">
        <f t="shared" ref="BK190" si="5333">IFERROR(BK544,0)</f>
        <v>0</v>
      </c>
      <c r="BL190" s="618">
        <f t="shared" ref="BL190" si="5334">IFERROR((BL544/$BQ190)*100,0)</f>
        <v>0</v>
      </c>
      <c r="BM190" s="618">
        <f t="shared" ref="BM190" si="5335">IFERROR(BM544,0)</f>
        <v>0</v>
      </c>
      <c r="BN190" s="618">
        <f t="shared" ref="BN190" si="5336">IFERROR((BN544/$BQ190)*100,0)</f>
        <v>0</v>
      </c>
      <c r="BO190" s="618">
        <f t="shared" ref="BO190" si="5337">IFERROR(BO544,0)</f>
        <v>0</v>
      </c>
      <c r="BP190" s="618">
        <f t="shared" ref="BP190" si="5338">IFERROR((BP544/$BQ190)*100,0)</f>
        <v>0</v>
      </c>
      <c r="BQ190" s="620">
        <f t="shared" si="4571"/>
        <v>54.600282765452114</v>
      </c>
    </row>
    <row r="191" spans="1:69" x14ac:dyDescent="0.25">
      <c r="B191" s="594" t="s">
        <v>292</v>
      </c>
      <c r="C191" s="618">
        <f t="shared" si="3802"/>
        <v>10198</v>
      </c>
      <c r="D191" s="618">
        <f t="shared" si="3803"/>
        <v>27981.953643296129</v>
      </c>
      <c r="E191" s="618" t="s">
        <v>2112</v>
      </c>
      <c r="F191" s="618" t="s">
        <v>2112</v>
      </c>
      <c r="G191" s="618">
        <f t="shared" ref="G191" si="5339">IFERROR(G545,0)</f>
        <v>0</v>
      </c>
      <c r="H191" s="618">
        <f t="shared" ref="H191" si="5340">IFERROR((H545/$BQ191)*100,0)</f>
        <v>0</v>
      </c>
      <c r="I191" s="618">
        <f t="shared" ref="I191" si="5341">IFERROR(I545,0)</f>
        <v>0</v>
      </c>
      <c r="J191" s="618">
        <f t="shared" ref="J191" si="5342">IFERROR((J545/$BQ191)*100,0)</f>
        <v>0</v>
      </c>
      <c r="K191" s="618">
        <f t="shared" ref="K191" si="5343">IFERROR(K545,0)</f>
        <v>0</v>
      </c>
      <c r="L191" s="618">
        <f t="shared" ref="L191" si="5344">IFERROR((L545/$BQ191)*100,0)</f>
        <v>0</v>
      </c>
      <c r="M191" s="618">
        <f t="shared" ref="M191" si="5345">IFERROR(M545,0)</f>
        <v>1370</v>
      </c>
      <c r="N191" s="618">
        <f t="shared" ref="N191" si="5346">IFERROR((N545/$BQ191)*100,0)</f>
        <v>2334.3891074539033</v>
      </c>
      <c r="O191" s="618">
        <f t="shared" ref="O191" si="5347">IFERROR(O545,0)</f>
        <v>0</v>
      </c>
      <c r="P191" s="618">
        <f t="shared" ref="P191" si="5348">IFERROR((P545/$BQ191)*100,0)</f>
        <v>0</v>
      </c>
      <c r="Q191" s="618">
        <f t="shared" ref="Q191" si="5349">IFERROR(Q545,0)</f>
        <v>0</v>
      </c>
      <c r="R191" s="618">
        <f t="shared" ref="R191" si="5350">IFERROR((R545/$BQ191)*100,0)</f>
        <v>0</v>
      </c>
      <c r="S191" s="618">
        <f t="shared" ref="S191" si="5351">IFERROR(S545,0)</f>
        <v>0</v>
      </c>
      <c r="T191" s="618">
        <f t="shared" ref="T191" si="5352">IFERROR((T545/$BQ191)*100,0)</f>
        <v>0</v>
      </c>
      <c r="U191" s="618">
        <f t="shared" ref="U191" si="5353">IFERROR(U545,0)</f>
        <v>3107</v>
      </c>
      <c r="V191" s="618">
        <f t="shared" si="3757"/>
        <v>296.91791279018946</v>
      </c>
      <c r="W191" s="618" t="s">
        <v>2112</v>
      </c>
      <c r="X191" s="618" t="s">
        <v>2112</v>
      </c>
      <c r="Y191" s="618">
        <f t="shared" ref="Y191" si="5354">IFERROR(Y545,0)</f>
        <v>0</v>
      </c>
      <c r="Z191" s="618">
        <f t="shared" ref="Z191" si="5355">IFERROR((Z545/$BQ191)*100,0)</f>
        <v>0</v>
      </c>
      <c r="AA191" s="618">
        <f t="shared" ref="AA191" si="5356">IFERROR(AA545,0)</f>
        <v>0</v>
      </c>
      <c r="AB191" s="618">
        <f t="shared" ref="AB191" si="5357">IFERROR((AB545/$BQ191)*100,0)</f>
        <v>0</v>
      </c>
      <c r="AC191" s="618">
        <f t="shared" ref="AC191" si="5358">IFERROR(AC545,0)</f>
        <v>0</v>
      </c>
      <c r="AD191" s="618">
        <f t="shared" ref="AD191" si="5359">IFERROR((AD545/$BQ191)*100,0)</f>
        <v>0</v>
      </c>
      <c r="AE191" s="618">
        <f t="shared" ref="AE191" si="5360">IFERROR(AE545,0)</f>
        <v>0</v>
      </c>
      <c r="AF191" s="618">
        <f t="shared" ref="AF191" si="5361">IFERROR((AF545/$BQ191)*100,0)</f>
        <v>0</v>
      </c>
      <c r="AG191" s="618">
        <f t="shared" ref="AG191" si="5362">IFERROR(AG545,0)</f>
        <v>0</v>
      </c>
      <c r="AH191" s="618">
        <f t="shared" ref="AH191" si="5363">IFERROR((AH545/$BQ191)*100,0)</f>
        <v>0</v>
      </c>
      <c r="AI191" s="618">
        <f t="shared" ref="AI191" si="5364">IFERROR(AI545,0)</f>
        <v>1274</v>
      </c>
      <c r="AJ191" s="618">
        <f t="shared" ref="AJ191" si="5365">IFERROR((AJ545/$BQ191)*100,0)</f>
        <v>3479.0588540036679</v>
      </c>
      <c r="AK191" s="618">
        <f t="shared" ref="AK191" si="5366">IFERROR(AK545,0)</f>
        <v>0</v>
      </c>
      <c r="AL191" s="618">
        <f t="shared" ref="AL191" si="5367">IFERROR((AL545/$BQ191)*100,0)</f>
        <v>0</v>
      </c>
      <c r="AM191" s="618">
        <f t="shared" ref="AM191" si="5368">IFERROR(AM545,0)</f>
        <v>0</v>
      </c>
      <c r="AN191" s="618">
        <f t="shared" ref="AN191" si="5369">IFERROR((AN545/$BQ191)*100,0)</f>
        <v>0</v>
      </c>
      <c r="AO191" s="618">
        <f t="shared" ref="AO191" si="5370">IFERROR(AO545,0)</f>
        <v>0</v>
      </c>
      <c r="AP191" s="618">
        <f t="shared" ref="AP191" si="5371">IFERROR((AP545/$BQ191)*100,0)</f>
        <v>0</v>
      </c>
      <c r="AQ191" s="618">
        <f t="shared" ref="AQ191" si="5372">IFERROR(AQ545,0)</f>
        <v>0</v>
      </c>
      <c r="AR191" s="618">
        <f t="shared" ref="AR191" si="5373">IFERROR((AR545/$BQ191)*100,0)</f>
        <v>0</v>
      </c>
      <c r="AS191" s="618">
        <f t="shared" ref="AS191" si="5374">IFERROR(AS545,0)</f>
        <v>0</v>
      </c>
      <c r="AT191" s="618">
        <f t="shared" ref="AT191" si="5375">IFERROR((AT545/$BQ191)*100,0)</f>
        <v>0</v>
      </c>
      <c r="AU191" s="618">
        <f t="shared" ref="AU191" si="5376">IFERROR(AU545,0)</f>
        <v>0</v>
      </c>
      <c r="AV191" s="618">
        <f t="shared" ref="AV191" si="5377">IFERROR((AV545/$BQ191)*100,0)</f>
        <v>0</v>
      </c>
      <c r="AW191" s="618">
        <f t="shared" ref="AW191" si="5378">IFERROR(AW545,0)</f>
        <v>166580</v>
      </c>
      <c r="AX191" s="618">
        <f t="shared" ref="AX191" si="5379">IFERROR((AX545/$BQ191)*100,0)</f>
        <v>203487.06032896205</v>
      </c>
      <c r="AY191" s="618">
        <f t="shared" ref="AY191" si="5380">IFERROR(AY545,0)</f>
        <v>4073</v>
      </c>
      <c r="AZ191" s="618">
        <f t="shared" ref="AZ191" si="5381">IFERROR((AZ545/$BQ191)*100,0)</f>
        <v>15998.756225032759</v>
      </c>
      <c r="BA191" s="618">
        <f t="shared" ref="BA191" si="5382">IFERROR(BA545,0)</f>
        <v>0</v>
      </c>
      <c r="BB191" s="618">
        <f t="shared" ref="BB191" si="5383">IFERROR((BB545/$BQ191)*100,0)</f>
        <v>0</v>
      </c>
      <c r="BC191" s="618">
        <f t="shared" ref="BC191" si="5384">IFERROR(BC545,0)</f>
        <v>1564</v>
      </c>
      <c r="BD191" s="618">
        <f t="shared" ref="BD191" si="5385">IFERROR((BD545/$BQ191)*100,0)</f>
        <v>1994.4692900527209</v>
      </c>
      <c r="BE191" s="618">
        <f t="shared" ref="BE191" si="5386">IFERROR(BE545,0)</f>
        <v>0</v>
      </c>
      <c r="BF191" s="618">
        <f t="shared" ref="BF191" si="5387">IFERROR((BF545/$BQ191)*100,0)</f>
        <v>0</v>
      </c>
      <c r="BG191" s="618">
        <f t="shared" ref="BG191" si="5388">IFERROR(BG545,0)</f>
        <v>54400</v>
      </c>
      <c r="BH191" s="618">
        <f t="shared" ref="BH191" si="5389">IFERROR((BH545/$BQ191)*100,0)</f>
        <v>99295.493166269487</v>
      </c>
      <c r="BI191" s="618">
        <f t="shared" ref="BI191" si="5390">IFERROR(BI545,0)</f>
        <v>0</v>
      </c>
      <c r="BJ191" s="618">
        <f t="shared" ref="BJ191" si="5391">IFERROR((BJ545/$BQ191)*100,0)</f>
        <v>0</v>
      </c>
      <c r="BK191" s="618">
        <f t="shared" ref="BK191" si="5392">IFERROR(BK545,0)</f>
        <v>0</v>
      </c>
      <c r="BL191" s="618">
        <f t="shared" ref="BL191" si="5393">IFERROR((BL545/$BQ191)*100,0)</f>
        <v>0</v>
      </c>
      <c r="BM191" s="618">
        <f t="shared" ref="BM191" si="5394">IFERROR(BM545,0)</f>
        <v>0</v>
      </c>
      <c r="BN191" s="618">
        <f t="shared" ref="BN191" si="5395">IFERROR((BN545/$BQ191)*100,0)</f>
        <v>0</v>
      </c>
      <c r="BO191" s="618">
        <f t="shared" ref="BO191" si="5396">IFERROR(BO545,0)</f>
        <v>0</v>
      </c>
      <c r="BP191" s="618">
        <f t="shared" ref="BP191" si="5397">IFERROR((BP545/$BQ191)*100,0)</f>
        <v>0</v>
      </c>
      <c r="BQ191" s="620">
        <f t="shared" si="4571"/>
        <v>48.835046238002178</v>
      </c>
    </row>
    <row r="192" spans="1:69" x14ac:dyDescent="0.25">
      <c r="B192" s="594" t="s">
        <v>293</v>
      </c>
      <c r="C192" s="618">
        <f t="shared" si="3802"/>
        <v>8884</v>
      </c>
      <c r="D192" s="618">
        <f t="shared" si="3803"/>
        <v>23592.147874434093</v>
      </c>
      <c r="E192" s="618" t="s">
        <v>2112</v>
      </c>
      <c r="F192" s="618" t="s">
        <v>2112</v>
      </c>
      <c r="G192" s="618">
        <f t="shared" ref="G192" si="5398">IFERROR(G546,0)</f>
        <v>0</v>
      </c>
      <c r="H192" s="618">
        <f t="shared" ref="H192" si="5399">IFERROR((H546/$BQ192)*100,0)</f>
        <v>0</v>
      </c>
      <c r="I192" s="618">
        <f t="shared" ref="I192" si="5400">IFERROR(I546,0)</f>
        <v>0</v>
      </c>
      <c r="J192" s="618">
        <f t="shared" ref="J192" si="5401">IFERROR((J546/$BQ192)*100,0)</f>
        <v>0</v>
      </c>
      <c r="K192" s="618">
        <f t="shared" ref="K192" si="5402">IFERROR(K546,0)</f>
        <v>0</v>
      </c>
      <c r="L192" s="618">
        <f t="shared" ref="L192" si="5403">IFERROR((L546/$BQ192)*100,0)</f>
        <v>0</v>
      </c>
      <c r="M192" s="618">
        <f t="shared" ref="M192" si="5404">IFERROR(M546,0)</f>
        <v>835</v>
      </c>
      <c r="N192" s="618">
        <f t="shared" ref="N192" si="5405">IFERROR((N546/$BQ192)*100,0)</f>
        <v>1407.1059167684666</v>
      </c>
      <c r="O192" s="618">
        <f t="shared" ref="O192" si="5406">IFERROR(O546,0)</f>
        <v>0</v>
      </c>
      <c r="P192" s="618">
        <f t="shared" ref="P192" si="5407">IFERROR((P546/$BQ192)*100,0)</f>
        <v>0</v>
      </c>
      <c r="Q192" s="618">
        <f t="shared" ref="Q192" si="5408">IFERROR(Q546,0)</f>
        <v>0</v>
      </c>
      <c r="R192" s="618">
        <f t="shared" ref="R192" si="5409">IFERROR((R546/$BQ192)*100,0)</f>
        <v>0</v>
      </c>
      <c r="S192" s="618">
        <f t="shared" ref="S192" si="5410">IFERROR(S546,0)</f>
        <v>0</v>
      </c>
      <c r="T192" s="618">
        <f t="shared" ref="T192" si="5411">IFERROR((T546/$BQ192)*100,0)</f>
        <v>0</v>
      </c>
      <c r="U192" s="618">
        <f t="shared" ref="U192" si="5412">IFERROR(U546,0)</f>
        <v>5988</v>
      </c>
      <c r="V192" s="618">
        <f t="shared" si="3757"/>
        <v>5677.623174653183</v>
      </c>
      <c r="W192" s="618" t="s">
        <v>2112</v>
      </c>
      <c r="X192" s="618" t="s">
        <v>2112</v>
      </c>
      <c r="Y192" s="618">
        <f t="shared" ref="Y192" si="5413">IFERROR(Y546,0)</f>
        <v>0</v>
      </c>
      <c r="Z192" s="618">
        <f t="shared" ref="Z192" si="5414">IFERROR((Z546/$BQ192)*100,0)</f>
        <v>0</v>
      </c>
      <c r="AA192" s="618">
        <f t="shared" ref="AA192" si="5415">IFERROR(AA546,0)</f>
        <v>0</v>
      </c>
      <c r="AB192" s="618">
        <f t="shared" ref="AB192" si="5416">IFERROR((AB546/$BQ192)*100,0)</f>
        <v>0</v>
      </c>
      <c r="AC192" s="618">
        <f t="shared" ref="AC192" si="5417">IFERROR(AC546,0)</f>
        <v>0</v>
      </c>
      <c r="AD192" s="618">
        <f t="shared" ref="AD192" si="5418">IFERROR((AD546/$BQ192)*100,0)</f>
        <v>0</v>
      </c>
      <c r="AE192" s="618">
        <f t="shared" ref="AE192" si="5419">IFERROR(AE546,0)</f>
        <v>0</v>
      </c>
      <c r="AF192" s="618">
        <f t="shared" ref="AF192" si="5420">IFERROR((AF546/$BQ192)*100,0)</f>
        <v>0</v>
      </c>
      <c r="AG192" s="618">
        <f t="shared" ref="AG192" si="5421">IFERROR(AG546,0)</f>
        <v>0</v>
      </c>
      <c r="AH192" s="618">
        <f t="shared" ref="AH192" si="5422">IFERROR((AH546/$BQ192)*100,0)</f>
        <v>0</v>
      </c>
      <c r="AI192" s="618">
        <f t="shared" ref="AI192" si="5423">IFERROR(AI546,0)</f>
        <v>782</v>
      </c>
      <c r="AJ192" s="618">
        <f t="shared" ref="AJ192" si="5424">IFERROR((AJ546/$BQ192)*100,0)</f>
        <v>2080.1551804535234</v>
      </c>
      <c r="AK192" s="618">
        <f t="shared" ref="AK192" si="5425">IFERROR(AK546,0)</f>
        <v>0</v>
      </c>
      <c r="AL192" s="618">
        <f t="shared" ref="AL192" si="5426">IFERROR((AL546/$BQ192)*100,0)</f>
        <v>0</v>
      </c>
      <c r="AM192" s="618">
        <f t="shared" ref="AM192" si="5427">IFERROR(AM546,0)</f>
        <v>0</v>
      </c>
      <c r="AN192" s="618">
        <f t="shared" ref="AN192" si="5428">IFERROR((AN546/$BQ192)*100,0)</f>
        <v>0</v>
      </c>
      <c r="AO192" s="618">
        <f t="shared" ref="AO192" si="5429">IFERROR(AO546,0)</f>
        <v>0</v>
      </c>
      <c r="AP192" s="618">
        <f t="shared" ref="AP192" si="5430">IFERROR((AP546/$BQ192)*100,0)</f>
        <v>0</v>
      </c>
      <c r="AQ192" s="618">
        <f t="shared" ref="AQ192" si="5431">IFERROR(AQ546,0)</f>
        <v>0</v>
      </c>
      <c r="AR192" s="618">
        <f t="shared" ref="AR192" si="5432">IFERROR((AR546/$BQ192)*100,0)</f>
        <v>0</v>
      </c>
      <c r="AS192" s="618">
        <f t="shared" ref="AS192" si="5433">IFERROR(AS546,0)</f>
        <v>0</v>
      </c>
      <c r="AT192" s="618">
        <f t="shared" ref="AT192" si="5434">IFERROR((AT546/$BQ192)*100,0)</f>
        <v>0</v>
      </c>
      <c r="AU192" s="618">
        <f t="shared" ref="AU192" si="5435">IFERROR(AU546,0)</f>
        <v>0</v>
      </c>
      <c r="AV192" s="618">
        <f t="shared" ref="AV192" si="5436">IFERROR((AV546/$BQ192)*100,0)</f>
        <v>0</v>
      </c>
      <c r="AW192" s="618">
        <f t="shared" ref="AW192" si="5437">IFERROR(AW546,0)</f>
        <v>105648</v>
      </c>
      <c r="AX192" s="618">
        <f t="shared" ref="AX192" si="5438">IFERROR((AX546/$BQ192)*100,0)</f>
        <v>125728.35762879303</v>
      </c>
      <c r="AY192" s="618">
        <f t="shared" ref="AY192" si="5439">IFERROR(AY546,0)</f>
        <v>2993</v>
      </c>
      <c r="AZ192" s="618">
        <f t="shared" ref="AZ192" si="5440">IFERROR((AZ546/$BQ192)*100,0)</f>
        <v>11170.256200808135</v>
      </c>
      <c r="BA192" s="618">
        <f t="shared" ref="BA192" si="5441">IFERROR(BA546,0)</f>
        <v>0</v>
      </c>
      <c r="BB192" s="618">
        <f t="shared" ref="BB192" si="5442">IFERROR((BB546/$BQ192)*100,0)</f>
        <v>0</v>
      </c>
      <c r="BC192" s="618">
        <f t="shared" ref="BC192" si="5443">IFERROR(BC546,0)</f>
        <v>1155</v>
      </c>
      <c r="BD192" s="618">
        <f t="shared" ref="BD192" si="5444">IFERROR((BD546/$BQ192)*100,0)</f>
        <v>1436.6256213160568</v>
      </c>
      <c r="BE192" s="618">
        <f t="shared" ref="BE192" si="5445">IFERROR(BE546,0)</f>
        <v>0</v>
      </c>
      <c r="BF192" s="618">
        <f t="shared" ref="BF192" si="5446">IFERROR((BF546/$BQ192)*100,0)</f>
        <v>0</v>
      </c>
      <c r="BG192" s="618">
        <f t="shared" ref="BG192" si="5447">IFERROR(BG546,0)</f>
        <v>57239</v>
      </c>
      <c r="BH192" s="618">
        <f t="shared" ref="BH192" si="5448">IFERROR((BH546/$BQ192)*100,0)</f>
        <v>103391.78118778311</v>
      </c>
      <c r="BI192" s="618">
        <f t="shared" ref="BI192" si="5449">IFERROR(BI546,0)</f>
        <v>0</v>
      </c>
      <c r="BJ192" s="618">
        <f t="shared" ref="BJ192" si="5450">IFERROR((BJ546/$BQ192)*100,0)</f>
        <v>0</v>
      </c>
      <c r="BK192" s="618">
        <f t="shared" ref="BK192" si="5451">IFERROR(BK546,0)</f>
        <v>0</v>
      </c>
      <c r="BL192" s="618">
        <f t="shared" ref="BL192" si="5452">IFERROR((BL546/$BQ192)*100,0)</f>
        <v>0</v>
      </c>
      <c r="BM192" s="618">
        <f t="shared" ref="BM192" si="5453">IFERROR(BM546,0)</f>
        <v>0</v>
      </c>
      <c r="BN192" s="618">
        <f t="shared" ref="BN192" si="5454">IFERROR((BN546/$BQ192)*100,0)</f>
        <v>0</v>
      </c>
      <c r="BO192" s="618">
        <f t="shared" ref="BO192" si="5455">IFERROR(BO546,0)</f>
        <v>0</v>
      </c>
      <c r="BP192" s="618">
        <f t="shared" ref="BP192" si="5456">IFERROR((BP546/$BQ192)*100,0)</f>
        <v>0</v>
      </c>
      <c r="BQ192" s="620">
        <f t="shared" si="4571"/>
        <v>50.813516699727607</v>
      </c>
    </row>
    <row r="193" spans="1:69" x14ac:dyDescent="0.25">
      <c r="B193" s="594" t="s">
        <v>294</v>
      </c>
      <c r="C193" s="618">
        <f t="shared" si="3802"/>
        <v>9243</v>
      </c>
      <c r="D193" s="618">
        <f t="shared" si="3803"/>
        <v>26640.704128122565</v>
      </c>
      <c r="E193" s="618" t="s">
        <v>2112</v>
      </c>
      <c r="F193" s="618" t="s">
        <v>2112</v>
      </c>
      <c r="G193" s="618">
        <f t="shared" ref="G193" si="5457">IFERROR(G547,0)</f>
        <v>0</v>
      </c>
      <c r="H193" s="618">
        <f t="shared" ref="H193" si="5458">IFERROR((H547/$BQ193)*100,0)</f>
        <v>0</v>
      </c>
      <c r="I193" s="618">
        <f t="shared" ref="I193" si="5459">IFERROR(I547,0)</f>
        <v>0</v>
      </c>
      <c r="J193" s="618">
        <f t="shared" ref="J193" si="5460">IFERROR((J547/$BQ193)*100,0)</f>
        <v>0</v>
      </c>
      <c r="K193" s="618">
        <f t="shared" ref="K193" si="5461">IFERROR(K547,0)</f>
        <v>0</v>
      </c>
      <c r="L193" s="618">
        <f t="shared" ref="L193" si="5462">IFERROR((L547/$BQ193)*100,0)</f>
        <v>0</v>
      </c>
      <c r="M193" s="618">
        <f t="shared" ref="M193" si="5463">IFERROR(M547,0)</f>
        <v>820</v>
      </c>
      <c r="N193" s="618">
        <f t="shared" ref="N193" si="5464">IFERROR((N547/$BQ193)*100,0)</f>
        <v>1340.7593253036518</v>
      </c>
      <c r="O193" s="618">
        <f t="shared" ref="O193" si="5465">IFERROR(O547,0)</f>
        <v>0</v>
      </c>
      <c r="P193" s="618">
        <f t="shared" ref="P193" si="5466">IFERROR((P547/$BQ193)*100,0)</f>
        <v>0</v>
      </c>
      <c r="Q193" s="618">
        <f t="shared" ref="Q193" si="5467">IFERROR(Q547,0)</f>
        <v>0</v>
      </c>
      <c r="R193" s="618">
        <f t="shared" ref="R193" si="5468">IFERROR((R547/$BQ193)*100,0)</f>
        <v>0</v>
      </c>
      <c r="S193" s="618">
        <f t="shared" ref="S193" si="5469">IFERROR(S547,0)</f>
        <v>0</v>
      </c>
      <c r="T193" s="618">
        <f t="shared" ref="T193" si="5470">IFERROR((T547/$BQ193)*100,0)</f>
        <v>0</v>
      </c>
      <c r="U193" s="618">
        <f t="shared" ref="U193" si="5471">IFERROR(U547,0)</f>
        <v>11038</v>
      </c>
      <c r="V193" s="618">
        <f t="shared" si="3757"/>
        <v>9400.0085300056035</v>
      </c>
      <c r="W193" s="618" t="s">
        <v>2112</v>
      </c>
      <c r="X193" s="618" t="s">
        <v>2112</v>
      </c>
      <c r="Y193" s="618">
        <f t="shared" ref="Y193" si="5472">IFERROR(Y547,0)</f>
        <v>0</v>
      </c>
      <c r="Z193" s="618">
        <f t="shared" ref="Z193" si="5473">IFERROR((Z547/$BQ193)*100,0)</f>
        <v>0</v>
      </c>
      <c r="AA193" s="618">
        <f t="shared" ref="AA193" si="5474">IFERROR(AA547,0)</f>
        <v>0</v>
      </c>
      <c r="AB193" s="618">
        <f t="shared" ref="AB193" si="5475">IFERROR((AB547/$BQ193)*100,0)</f>
        <v>0</v>
      </c>
      <c r="AC193" s="618">
        <f t="shared" ref="AC193" si="5476">IFERROR(AC547,0)</f>
        <v>0</v>
      </c>
      <c r="AD193" s="618">
        <f t="shared" ref="AD193" si="5477">IFERROR((AD547/$BQ193)*100,0)</f>
        <v>0</v>
      </c>
      <c r="AE193" s="618">
        <f t="shared" ref="AE193" si="5478">IFERROR(AE547,0)</f>
        <v>0</v>
      </c>
      <c r="AF193" s="618">
        <f t="shared" ref="AF193" si="5479">IFERROR((AF547/$BQ193)*100,0)</f>
        <v>0</v>
      </c>
      <c r="AG193" s="618">
        <f t="shared" ref="AG193" si="5480">IFERROR(AG547,0)</f>
        <v>0</v>
      </c>
      <c r="AH193" s="618">
        <f t="shared" ref="AH193" si="5481">IFERROR((AH547/$BQ193)*100,0)</f>
        <v>0</v>
      </c>
      <c r="AI193" s="618">
        <f t="shared" ref="AI193" si="5482">IFERROR(AI547,0)</f>
        <v>805</v>
      </c>
      <c r="AJ193" s="618">
        <f t="shared" ref="AJ193" si="5483">IFERROR((AJ547/$BQ193)*100,0)</f>
        <v>2042.3621503255629</v>
      </c>
      <c r="AK193" s="618">
        <f t="shared" ref="AK193" si="5484">IFERROR(AK547,0)</f>
        <v>0</v>
      </c>
      <c r="AL193" s="618">
        <f t="shared" ref="AL193" si="5485">IFERROR((AL547/$BQ193)*100,0)</f>
        <v>0</v>
      </c>
      <c r="AM193" s="618">
        <f t="shared" ref="AM193" si="5486">IFERROR(AM547,0)</f>
        <v>0</v>
      </c>
      <c r="AN193" s="618">
        <f t="shared" ref="AN193" si="5487">IFERROR((AN547/$BQ193)*100,0)</f>
        <v>0</v>
      </c>
      <c r="AO193" s="618">
        <f t="shared" ref="AO193" si="5488">IFERROR(AO547,0)</f>
        <v>0</v>
      </c>
      <c r="AP193" s="618">
        <f t="shared" ref="AP193" si="5489">IFERROR((AP547/$BQ193)*100,0)</f>
        <v>0</v>
      </c>
      <c r="AQ193" s="618">
        <f t="shared" ref="AQ193" si="5490">IFERROR(AQ547,0)</f>
        <v>0</v>
      </c>
      <c r="AR193" s="618">
        <f t="shared" ref="AR193" si="5491">IFERROR((AR547/$BQ193)*100,0)</f>
        <v>0</v>
      </c>
      <c r="AS193" s="618">
        <f t="shared" ref="AS193" si="5492">IFERROR(AS547,0)</f>
        <v>0</v>
      </c>
      <c r="AT193" s="618">
        <f t="shared" ref="AT193" si="5493">IFERROR((AT547/$BQ193)*100,0)</f>
        <v>0</v>
      </c>
      <c r="AU193" s="618">
        <f t="shared" ref="AU193" si="5494">IFERROR(AU547,0)</f>
        <v>0</v>
      </c>
      <c r="AV193" s="618">
        <f t="shared" ref="AV193" si="5495">IFERROR((AV547/$BQ193)*100,0)</f>
        <v>0</v>
      </c>
      <c r="AW193" s="618">
        <f t="shared" ref="AW193" si="5496">IFERROR(AW547,0)</f>
        <v>108530</v>
      </c>
      <c r="AX193" s="618">
        <f t="shared" ref="AX193" si="5497">IFERROR((AX547/$BQ193)*100,0)</f>
        <v>118721.48327072337</v>
      </c>
      <c r="AY193" s="618">
        <f t="shared" ref="AY193" si="5498">IFERROR(AY547,0)</f>
        <v>3095</v>
      </c>
      <c r="AZ193" s="618">
        <f t="shared" ref="AZ193" si="5499">IFERROR((AZ547/$BQ193)*100,0)</f>
        <v>11157.688905780391</v>
      </c>
      <c r="BA193" s="618">
        <f t="shared" ref="BA193" si="5500">IFERROR(BA547,0)</f>
        <v>0</v>
      </c>
      <c r="BB193" s="618">
        <f t="shared" ref="BB193" si="5501">IFERROR((BB547/$BQ193)*100,0)</f>
        <v>0</v>
      </c>
      <c r="BC193" s="618">
        <f t="shared" ref="BC193" si="5502">IFERROR(BC547,0)</f>
        <v>1138</v>
      </c>
      <c r="BD193" s="618">
        <f t="shared" ref="BD193" si="5503">IFERROR((BD547/$BQ193)*100,0)</f>
        <v>1500.548450374087</v>
      </c>
      <c r="BE193" s="618">
        <f t="shared" ref="BE193" si="5504">IFERROR(BE547,0)</f>
        <v>0</v>
      </c>
      <c r="BF193" s="618">
        <f t="shared" ref="BF193" si="5505">IFERROR((BF547/$BQ193)*100,0)</f>
        <v>0</v>
      </c>
      <c r="BG193" s="618">
        <f t="shared" ref="BG193" si="5506">IFERROR(BG547,0)</f>
        <v>46862</v>
      </c>
      <c r="BH193" s="618">
        <f t="shared" ref="BH193" si="5507">IFERROR((BH547/$BQ193)*100,0)</f>
        <v>88130.130774480043</v>
      </c>
      <c r="BI193" s="618">
        <f t="shared" ref="BI193" si="5508">IFERROR(BI547,0)</f>
        <v>0</v>
      </c>
      <c r="BJ193" s="618">
        <f t="shared" ref="BJ193" si="5509">IFERROR((BJ547/$BQ193)*100,0)</f>
        <v>0</v>
      </c>
      <c r="BK193" s="618">
        <f t="shared" ref="BK193" si="5510">IFERROR(BK547,0)</f>
        <v>0</v>
      </c>
      <c r="BL193" s="618">
        <f t="shared" ref="BL193" si="5511">IFERROR((BL547/$BQ193)*100,0)</f>
        <v>0</v>
      </c>
      <c r="BM193" s="618">
        <f t="shared" ref="BM193" si="5512">IFERROR(BM547,0)</f>
        <v>0</v>
      </c>
      <c r="BN193" s="618">
        <f t="shared" ref="BN193" si="5513">IFERROR((BN547/$BQ193)*100,0)</f>
        <v>0</v>
      </c>
      <c r="BO193" s="618">
        <f t="shared" ref="BO193" si="5514">IFERROR(BO547,0)</f>
        <v>0</v>
      </c>
      <c r="BP193" s="618">
        <f t="shared" ref="BP193" si="5515">IFERROR((BP547/$BQ193)*100,0)</f>
        <v>0</v>
      </c>
      <c r="BQ193" s="620">
        <f t="shared" si="4571"/>
        <v>54.446759103068061</v>
      </c>
    </row>
    <row r="194" spans="1:69" x14ac:dyDescent="0.25">
      <c r="B194" s="594" t="s">
        <v>295</v>
      </c>
      <c r="C194" s="618">
        <f t="shared" si="3802"/>
        <v>9368</v>
      </c>
      <c r="D194" s="618">
        <f t="shared" si="3803"/>
        <v>24871.402074358968</v>
      </c>
      <c r="E194" s="618" t="s">
        <v>2112</v>
      </c>
      <c r="F194" s="618" t="s">
        <v>2112</v>
      </c>
      <c r="G194" s="618">
        <f t="shared" ref="G194" si="5516">IFERROR(G548,0)</f>
        <v>0</v>
      </c>
      <c r="H194" s="618">
        <f t="shared" ref="H194" si="5517">IFERROR((H548/$BQ194)*100,0)</f>
        <v>0</v>
      </c>
      <c r="I194" s="618">
        <f t="shared" ref="I194" si="5518">IFERROR(I548,0)</f>
        <v>0</v>
      </c>
      <c r="J194" s="618">
        <f t="shared" ref="J194" si="5519">IFERROR((J548/$BQ194)*100,0)</f>
        <v>0</v>
      </c>
      <c r="K194" s="618">
        <f t="shared" ref="K194" si="5520">IFERROR(K548,0)</f>
        <v>0</v>
      </c>
      <c r="L194" s="618">
        <f t="shared" ref="L194" si="5521">IFERROR((L548/$BQ194)*100,0)</f>
        <v>0</v>
      </c>
      <c r="M194" s="618">
        <f t="shared" ref="M194" si="5522">IFERROR(M548,0)</f>
        <v>835</v>
      </c>
      <c r="N194" s="618">
        <f t="shared" ref="N194" si="5523">IFERROR((N548/$BQ194)*100,0)</f>
        <v>992.96999471623849</v>
      </c>
      <c r="O194" s="618">
        <f t="shared" ref="O194" si="5524">IFERROR(O548,0)</f>
        <v>0</v>
      </c>
      <c r="P194" s="618">
        <f t="shared" ref="P194" si="5525">IFERROR((P548/$BQ194)*100,0)</f>
        <v>0</v>
      </c>
      <c r="Q194" s="618">
        <f t="shared" ref="Q194" si="5526">IFERROR(Q548,0)</f>
        <v>0</v>
      </c>
      <c r="R194" s="618">
        <f t="shared" ref="R194" si="5527">IFERROR((R548/$BQ194)*100,0)</f>
        <v>0</v>
      </c>
      <c r="S194" s="618">
        <f t="shared" ref="S194" si="5528">IFERROR(S548,0)</f>
        <v>0</v>
      </c>
      <c r="T194" s="618">
        <f t="shared" ref="T194" si="5529">IFERROR((T548/$BQ194)*100,0)</f>
        <v>0</v>
      </c>
      <c r="U194" s="618">
        <f t="shared" ref="U194" si="5530">IFERROR(U548,0)</f>
        <v>10325</v>
      </c>
      <c r="V194" s="618">
        <f t="shared" si="3757"/>
        <v>6942.4689854043163</v>
      </c>
      <c r="W194" s="618" t="s">
        <v>2112</v>
      </c>
      <c r="X194" s="618" t="s">
        <v>2112</v>
      </c>
      <c r="Y194" s="618">
        <f t="shared" ref="Y194" si="5531">IFERROR(Y548,0)</f>
        <v>0</v>
      </c>
      <c r="Z194" s="618">
        <f t="shared" ref="Z194" si="5532">IFERROR((Z548/$BQ194)*100,0)</f>
        <v>0</v>
      </c>
      <c r="AA194" s="618">
        <f t="shared" ref="AA194" si="5533">IFERROR(AA548,0)</f>
        <v>0</v>
      </c>
      <c r="AB194" s="618">
        <f t="shared" ref="AB194" si="5534">IFERROR((AB548/$BQ194)*100,0)</f>
        <v>0</v>
      </c>
      <c r="AC194" s="618">
        <f t="shared" ref="AC194" si="5535">IFERROR(AC548,0)</f>
        <v>0</v>
      </c>
      <c r="AD194" s="618">
        <f t="shared" ref="AD194" si="5536">IFERROR((AD548/$BQ194)*100,0)</f>
        <v>0</v>
      </c>
      <c r="AE194" s="618">
        <f t="shared" ref="AE194" si="5537">IFERROR(AE548,0)</f>
        <v>0</v>
      </c>
      <c r="AF194" s="618">
        <f t="shared" ref="AF194" si="5538">IFERROR((AF548/$BQ194)*100,0)</f>
        <v>0</v>
      </c>
      <c r="AG194" s="618">
        <f t="shared" ref="AG194" si="5539">IFERROR(AG548,0)</f>
        <v>0</v>
      </c>
      <c r="AH194" s="618">
        <f t="shared" ref="AH194" si="5540">IFERROR((AH548/$BQ194)*100,0)</f>
        <v>0</v>
      </c>
      <c r="AI194" s="618">
        <f t="shared" ref="AI194" si="5541">IFERROR(AI548,0)</f>
        <v>812</v>
      </c>
      <c r="AJ194" s="618">
        <f t="shared" ref="AJ194" si="5542">IFERROR((AJ548/$BQ194)*100,0)</f>
        <v>1504.7101176915066</v>
      </c>
      <c r="AK194" s="618">
        <f t="shared" ref="AK194" si="5543">IFERROR(AK548,0)</f>
        <v>0</v>
      </c>
      <c r="AL194" s="618">
        <f t="shared" ref="AL194" si="5544">IFERROR((AL548/$BQ194)*100,0)</f>
        <v>0</v>
      </c>
      <c r="AM194" s="618">
        <f t="shared" ref="AM194" si="5545">IFERROR(AM548,0)</f>
        <v>0</v>
      </c>
      <c r="AN194" s="618">
        <f t="shared" ref="AN194" si="5546">IFERROR((AN548/$BQ194)*100,0)</f>
        <v>0</v>
      </c>
      <c r="AO194" s="618">
        <f t="shared" ref="AO194" si="5547">IFERROR(AO548,0)</f>
        <v>0</v>
      </c>
      <c r="AP194" s="618">
        <f t="shared" ref="AP194" si="5548">IFERROR((AP548/$BQ194)*100,0)</f>
        <v>0</v>
      </c>
      <c r="AQ194" s="618">
        <f t="shared" ref="AQ194" si="5549">IFERROR(AQ548,0)</f>
        <v>0</v>
      </c>
      <c r="AR194" s="618">
        <f t="shared" ref="AR194" si="5550">IFERROR((AR548/$BQ194)*100,0)</f>
        <v>0</v>
      </c>
      <c r="AS194" s="618">
        <f t="shared" ref="AS194" si="5551">IFERROR(AS548,0)</f>
        <v>0</v>
      </c>
      <c r="AT194" s="618">
        <f t="shared" ref="AT194" si="5552">IFERROR((AT548/$BQ194)*100,0)</f>
        <v>0</v>
      </c>
      <c r="AU194" s="618">
        <f t="shared" ref="AU194" si="5553">IFERROR(AU548,0)</f>
        <v>0</v>
      </c>
      <c r="AV194" s="618">
        <f t="shared" ref="AV194" si="5554">IFERROR((AV548/$BQ194)*100,0)</f>
        <v>0</v>
      </c>
      <c r="AW194" s="618">
        <f t="shared" ref="AW194" si="5555">IFERROR(AW548,0)</f>
        <v>112244</v>
      </c>
      <c r="AX194" s="618">
        <f t="shared" ref="AX194" si="5556">IFERROR((AX548/$BQ194)*100,0)</f>
        <v>82157.172425956262</v>
      </c>
      <c r="AY194" s="618">
        <f t="shared" ref="AY194" si="5557">IFERROR(AY548,0)</f>
        <v>2965</v>
      </c>
      <c r="AZ194" s="618">
        <f t="shared" ref="AZ194" si="5558">IFERROR((AZ548/$BQ194)*100,0)</f>
        <v>8513.7469239706552</v>
      </c>
      <c r="BA194" s="618">
        <f t="shared" ref="BA194" si="5559">IFERROR(BA548,0)</f>
        <v>0</v>
      </c>
      <c r="BB194" s="618">
        <f t="shared" ref="BB194" si="5560">IFERROR((BB548/$BQ194)*100,0)</f>
        <v>0</v>
      </c>
      <c r="BC194" s="618">
        <f t="shared" ref="BC194" si="5561">IFERROR(BC548,0)</f>
        <v>1150</v>
      </c>
      <c r="BD194" s="618">
        <f t="shared" ref="BD194" si="5562">IFERROR((BD548/$BQ194)*100,0)</f>
        <v>1349.3852023168995</v>
      </c>
      <c r="BE194" s="618">
        <f t="shared" ref="BE194" si="5563">IFERROR(BE548,0)</f>
        <v>0</v>
      </c>
      <c r="BF194" s="618">
        <f t="shared" ref="BF194" si="5564">IFERROR((BF548/$BQ194)*100,0)</f>
        <v>0</v>
      </c>
      <c r="BG194" s="618">
        <f t="shared" ref="BG194" si="5565">IFERROR(BG548,0)</f>
        <v>47818</v>
      </c>
      <c r="BH194" s="618">
        <f t="shared" ref="BH194" si="5566">IFERROR((BH548/$BQ194)*100,0)</f>
        <v>61669.538722125275</v>
      </c>
      <c r="BI194" s="618">
        <f t="shared" ref="BI194" si="5567">IFERROR(BI548,0)</f>
        <v>0</v>
      </c>
      <c r="BJ194" s="618">
        <f t="shared" ref="BJ194" si="5568">IFERROR((BJ548/$BQ194)*100,0)</f>
        <v>0</v>
      </c>
      <c r="BK194" s="618">
        <f t="shared" ref="BK194" si="5569">IFERROR(BK548,0)</f>
        <v>0</v>
      </c>
      <c r="BL194" s="618">
        <f t="shared" ref="BL194" si="5570">IFERROR((BL548/$BQ194)*100,0)</f>
        <v>0</v>
      </c>
      <c r="BM194" s="618">
        <f t="shared" ref="BM194" si="5571">IFERROR(BM548,0)</f>
        <v>0</v>
      </c>
      <c r="BN194" s="618">
        <f t="shared" ref="BN194" si="5572">IFERROR((BN548/$BQ194)*100,0)</f>
        <v>0</v>
      </c>
      <c r="BO194" s="618">
        <f t="shared" ref="BO194" si="5573">IFERROR(BO548,0)</f>
        <v>0</v>
      </c>
      <c r="BP194" s="618">
        <f t="shared" ref="BP194" si="5574">IFERROR((BP548/$BQ194)*100,0)</f>
        <v>0</v>
      </c>
      <c r="BQ194" s="620">
        <f t="shared" si="4571"/>
        <v>72.106911972160006</v>
      </c>
    </row>
    <row r="195" spans="1:69" x14ac:dyDescent="0.25">
      <c r="B195" s="594" t="s">
        <v>2669</v>
      </c>
      <c r="C195" s="618">
        <f t="shared" si="3802"/>
        <v>9825</v>
      </c>
      <c r="D195" s="618">
        <f t="shared" si="3803"/>
        <v>19005</v>
      </c>
      <c r="E195" s="618" t="s">
        <v>2112</v>
      </c>
      <c r="F195" s="618" t="s">
        <v>2112</v>
      </c>
      <c r="G195" s="618">
        <f t="shared" ref="G195" si="5575">IFERROR(G549,0)</f>
        <v>0</v>
      </c>
      <c r="H195" s="618">
        <f t="shared" ref="H195" si="5576">IFERROR((H549/$BQ195)*100,0)</f>
        <v>0</v>
      </c>
      <c r="I195" s="618">
        <f t="shared" ref="I195" si="5577">IFERROR(I549,0)</f>
        <v>0</v>
      </c>
      <c r="J195" s="618">
        <f t="shared" ref="J195" si="5578">IFERROR((J549/$BQ195)*100,0)</f>
        <v>0</v>
      </c>
      <c r="K195" s="618">
        <f t="shared" ref="K195" si="5579">IFERROR(K549,0)</f>
        <v>0</v>
      </c>
      <c r="L195" s="618">
        <f t="shared" ref="L195" si="5580">IFERROR((L549/$BQ195)*100,0)</f>
        <v>0</v>
      </c>
      <c r="M195" s="618">
        <f t="shared" ref="M195" si="5581">IFERROR(M549,0)</f>
        <v>815</v>
      </c>
      <c r="N195" s="618">
        <f t="shared" ref="N195" si="5582">IFERROR((N549/$BQ195)*100,0)</f>
        <v>717</v>
      </c>
      <c r="O195" s="618">
        <f t="shared" ref="O195" si="5583">IFERROR(O549,0)</f>
        <v>0</v>
      </c>
      <c r="P195" s="618">
        <f t="shared" ref="P195" si="5584">IFERROR((P549/$BQ195)*100,0)</f>
        <v>0</v>
      </c>
      <c r="Q195" s="618">
        <f t="shared" ref="Q195" si="5585">IFERROR(Q549,0)</f>
        <v>0</v>
      </c>
      <c r="R195" s="618">
        <f t="shared" ref="R195" si="5586">IFERROR((R549/$BQ195)*100,0)</f>
        <v>0</v>
      </c>
      <c r="S195" s="618">
        <f t="shared" ref="S195" si="5587">IFERROR(S549,0)</f>
        <v>0</v>
      </c>
      <c r="T195" s="618">
        <f t="shared" ref="T195" si="5588">IFERROR((T549/$BQ195)*100,0)</f>
        <v>0</v>
      </c>
      <c r="U195" s="618">
        <f t="shared" ref="U195" si="5589">IFERROR(U549,0)</f>
        <v>8153</v>
      </c>
      <c r="V195" s="618">
        <f t="shared" si="3757"/>
        <v>3985</v>
      </c>
      <c r="W195" s="618" t="s">
        <v>2112</v>
      </c>
      <c r="X195" s="618" t="s">
        <v>2112</v>
      </c>
      <c r="Y195" s="618">
        <f t="shared" ref="Y195" si="5590">IFERROR(Y549,0)</f>
        <v>0</v>
      </c>
      <c r="Z195" s="618">
        <f t="shared" ref="Z195" si="5591">IFERROR((Z549/$BQ195)*100,0)</f>
        <v>0</v>
      </c>
      <c r="AA195" s="618">
        <f t="shared" ref="AA195" si="5592">IFERROR(AA549,0)</f>
        <v>0</v>
      </c>
      <c r="AB195" s="618">
        <f t="shared" ref="AB195" si="5593">IFERROR((AB549/$BQ195)*100,0)</f>
        <v>0</v>
      </c>
      <c r="AC195" s="618">
        <f t="shared" ref="AC195" si="5594">IFERROR(AC549,0)</f>
        <v>0</v>
      </c>
      <c r="AD195" s="618">
        <f t="shared" ref="AD195" si="5595">IFERROR((AD549/$BQ195)*100,0)</f>
        <v>0</v>
      </c>
      <c r="AE195" s="618">
        <f t="shared" ref="AE195" si="5596">IFERROR(AE549,0)</f>
        <v>0</v>
      </c>
      <c r="AF195" s="618">
        <f t="shared" ref="AF195" si="5597">IFERROR((AF549/$BQ195)*100,0)</f>
        <v>0</v>
      </c>
      <c r="AG195" s="618">
        <f t="shared" ref="AG195" si="5598">IFERROR(AG549,0)</f>
        <v>0</v>
      </c>
      <c r="AH195" s="618">
        <f t="shared" ref="AH195" si="5599">IFERROR((AH549/$BQ195)*100,0)</f>
        <v>0</v>
      </c>
      <c r="AI195" s="618">
        <f t="shared" ref="AI195" si="5600">IFERROR(AI549,0)</f>
        <v>3820</v>
      </c>
      <c r="AJ195" s="618">
        <f t="shared" ref="AJ195" si="5601">IFERROR((AJ549/$BQ195)*100,0)</f>
        <v>5239</v>
      </c>
      <c r="AK195" s="618">
        <f t="shared" ref="AK195" si="5602">IFERROR(AK549,0)</f>
        <v>0</v>
      </c>
      <c r="AL195" s="618">
        <f t="shared" ref="AL195" si="5603">IFERROR((AL549/$BQ195)*100,0)</f>
        <v>0</v>
      </c>
      <c r="AM195" s="618">
        <f t="shared" ref="AM195" si="5604">IFERROR(AM549,0)</f>
        <v>0</v>
      </c>
      <c r="AN195" s="618">
        <f t="shared" ref="AN195" si="5605">IFERROR((AN549/$BQ195)*100,0)</f>
        <v>0</v>
      </c>
      <c r="AO195" s="618">
        <f t="shared" ref="AO195" si="5606">IFERROR(AO549,0)</f>
        <v>0</v>
      </c>
      <c r="AP195" s="618">
        <f t="shared" ref="AP195" si="5607">IFERROR((AP549/$BQ195)*100,0)</f>
        <v>0</v>
      </c>
      <c r="AQ195" s="618">
        <f t="shared" ref="AQ195" si="5608">IFERROR(AQ549,0)</f>
        <v>0</v>
      </c>
      <c r="AR195" s="618">
        <f t="shared" ref="AR195" si="5609">IFERROR((AR549/$BQ195)*100,0)</f>
        <v>0</v>
      </c>
      <c r="AS195" s="618">
        <f t="shared" ref="AS195" si="5610">IFERROR(AS549,0)</f>
        <v>0</v>
      </c>
      <c r="AT195" s="618">
        <f t="shared" ref="AT195" si="5611">IFERROR((AT549/$BQ195)*100,0)</f>
        <v>0</v>
      </c>
      <c r="AU195" s="618">
        <f t="shared" ref="AU195" si="5612">IFERROR(AU549,0)</f>
        <v>0</v>
      </c>
      <c r="AV195" s="618">
        <f t="shared" ref="AV195" si="5613">IFERROR((AV549/$BQ195)*100,0)</f>
        <v>0</v>
      </c>
      <c r="AW195" s="618">
        <f t="shared" ref="AW195" si="5614">IFERROR(AW549,0)</f>
        <v>113506</v>
      </c>
      <c r="AX195" s="618">
        <f t="shared" ref="AX195" si="5615">IFERROR((AX549/$BQ195)*100,0)</f>
        <v>62248</v>
      </c>
      <c r="AY195" s="618">
        <f t="shared" ref="AY195" si="5616">IFERROR(AY549,0)</f>
        <v>2841</v>
      </c>
      <c r="AZ195" s="618">
        <f t="shared" ref="AZ195" si="5617">IFERROR((AZ549/$BQ195)*100,0)</f>
        <v>6265</v>
      </c>
      <c r="BA195" s="618">
        <f t="shared" ref="BA195" si="5618">IFERROR(BA549,0)</f>
        <v>0</v>
      </c>
      <c r="BB195" s="618">
        <f t="shared" ref="BB195" si="5619">IFERROR((BB549/$BQ195)*100,0)</f>
        <v>0</v>
      </c>
      <c r="BC195" s="618">
        <f t="shared" ref="BC195" si="5620">IFERROR(BC549,0)</f>
        <v>1186</v>
      </c>
      <c r="BD195" s="618">
        <f t="shared" ref="BD195" si="5621">IFERROR((BD549/$BQ195)*100,0)</f>
        <v>1047</v>
      </c>
      <c r="BE195" s="618">
        <f t="shared" ref="BE195" si="5622">IFERROR(BE549,0)</f>
        <v>0</v>
      </c>
      <c r="BF195" s="618">
        <f t="shared" ref="BF195" si="5623">IFERROR((BF549/$BQ195)*100,0)</f>
        <v>0</v>
      </c>
      <c r="BG195" s="618">
        <f t="shared" ref="BG195" si="5624">IFERROR(BG549,0)</f>
        <v>17956</v>
      </c>
      <c r="BH195" s="618">
        <f t="shared" ref="BH195" si="5625">IFERROR((BH549/$BQ195)*100,0)</f>
        <v>17941</v>
      </c>
      <c r="BI195" s="618">
        <f t="shared" ref="BI195" si="5626">IFERROR(BI549,0)</f>
        <v>0</v>
      </c>
      <c r="BJ195" s="618">
        <f t="shared" ref="BJ195" si="5627">IFERROR((BJ549/$BQ195)*100,0)</f>
        <v>0</v>
      </c>
      <c r="BK195" s="618">
        <f t="shared" ref="BK195" si="5628">IFERROR(BK549,0)</f>
        <v>0</v>
      </c>
      <c r="BL195" s="618">
        <f t="shared" ref="BL195" si="5629">IFERROR((BL549/$BQ195)*100,0)</f>
        <v>0</v>
      </c>
      <c r="BM195" s="618">
        <f t="shared" ref="BM195" si="5630">IFERROR(BM549,0)</f>
        <v>0</v>
      </c>
      <c r="BN195" s="618">
        <f t="shared" ref="BN195" si="5631">IFERROR((BN549/$BQ195)*100,0)</f>
        <v>0</v>
      </c>
      <c r="BO195" s="618">
        <f t="shared" ref="BO195" si="5632">IFERROR(BO549,0)</f>
        <v>0</v>
      </c>
      <c r="BP195" s="618">
        <f t="shared" ref="BP195" si="5633">IFERROR((BP549/$BQ195)*100,0)</f>
        <v>0</v>
      </c>
      <c r="BQ195" s="620">
        <f t="shared" si="4571"/>
        <v>100</v>
      </c>
    </row>
    <row r="196" spans="1:69" x14ac:dyDescent="0.25">
      <c r="A196" s="593" t="s">
        <v>14</v>
      </c>
      <c r="B196" s="594" t="s">
        <v>285</v>
      </c>
      <c r="C196" s="618">
        <f t="shared" si="3802"/>
        <v>41946</v>
      </c>
      <c r="D196" s="618">
        <f t="shared" si="3803"/>
        <v>172888.75731216502</v>
      </c>
      <c r="E196" s="618" t="s">
        <v>2112</v>
      </c>
      <c r="F196" s="618" t="s">
        <v>2112</v>
      </c>
      <c r="G196" s="618">
        <f t="shared" ref="G196" si="5634">IFERROR(G550,0)</f>
        <v>14408</v>
      </c>
      <c r="H196" s="618">
        <f t="shared" ref="H196" si="5635">IFERROR((H550/$BQ196)*100,0)</f>
        <v>62394.927484721382</v>
      </c>
      <c r="I196" s="618">
        <f t="shared" ref="I196" si="5636">IFERROR(I550,0)</f>
        <v>0</v>
      </c>
      <c r="J196" s="618">
        <f t="shared" ref="J196" si="5637">IFERROR((J550/$BQ196)*100,0)</f>
        <v>0</v>
      </c>
      <c r="K196" s="618">
        <f t="shared" ref="K196" si="5638">IFERROR(K550,0)</f>
        <v>11137</v>
      </c>
      <c r="L196" s="618">
        <f t="shared" ref="L196" si="5639">IFERROR((L550/$BQ196)*100,0)</f>
        <v>29938.6305558721</v>
      </c>
      <c r="M196" s="618">
        <f t="shared" ref="M196" si="5640">IFERROR(M550,0)</f>
        <v>447320</v>
      </c>
      <c r="N196" s="618">
        <f t="shared" ref="N196" si="5641">IFERROR((N550/$BQ196)*100,0)</f>
        <v>824603.23490801582</v>
      </c>
      <c r="O196" s="618">
        <f t="shared" ref="O196" si="5642">IFERROR(O550,0)</f>
        <v>0</v>
      </c>
      <c r="P196" s="618">
        <f t="shared" ref="P196" si="5643">IFERROR((P550/$BQ196)*100,0)</f>
        <v>0</v>
      </c>
      <c r="Q196" s="618">
        <f t="shared" ref="Q196" si="5644">IFERROR(Q550,0)</f>
        <v>0</v>
      </c>
      <c r="R196" s="618">
        <f t="shared" ref="R196" si="5645">IFERROR((R550/$BQ196)*100,0)</f>
        <v>0</v>
      </c>
      <c r="S196" s="618">
        <f t="shared" ref="S196" si="5646">IFERROR(S550,0)</f>
        <v>0</v>
      </c>
      <c r="T196" s="618">
        <f t="shared" ref="T196" si="5647">IFERROR((T550/$BQ196)*100,0)</f>
        <v>0</v>
      </c>
      <c r="U196" s="618">
        <f t="shared" ref="U196" si="5648">IFERROR(U550,0)</f>
        <v>715317</v>
      </c>
      <c r="V196" s="618">
        <f t="shared" si="3757"/>
        <v>229279.75922379468</v>
      </c>
      <c r="W196" s="618" t="s">
        <v>2112</v>
      </c>
      <c r="X196" s="618" t="s">
        <v>2112</v>
      </c>
      <c r="Y196" s="618">
        <f t="shared" ref="Y196" si="5649">IFERROR(Y550,0)</f>
        <v>0</v>
      </c>
      <c r="Z196" s="618">
        <f t="shared" ref="Z196" si="5650">IFERROR((Z550/$BQ196)*100,0)</f>
        <v>0</v>
      </c>
      <c r="AA196" s="618">
        <f t="shared" ref="AA196" si="5651">IFERROR(AA550,0)</f>
        <v>0</v>
      </c>
      <c r="AB196" s="618">
        <f t="shared" ref="AB196" si="5652">IFERROR((AB550/$BQ196)*100,0)</f>
        <v>0</v>
      </c>
      <c r="AC196" s="618">
        <f t="shared" ref="AC196" si="5653">IFERROR(AC550,0)</f>
        <v>0</v>
      </c>
      <c r="AD196" s="618">
        <f t="shared" ref="AD196" si="5654">IFERROR((AD550/$BQ196)*100,0)</f>
        <v>0</v>
      </c>
      <c r="AE196" s="618">
        <f t="shared" ref="AE196" si="5655">IFERROR(AE550,0)</f>
        <v>0</v>
      </c>
      <c r="AF196" s="618">
        <f t="shared" ref="AF196" si="5656">IFERROR((AF550/$BQ196)*100,0)</f>
        <v>0</v>
      </c>
      <c r="AG196" s="618">
        <f t="shared" ref="AG196" si="5657">IFERROR(AG550,0)</f>
        <v>0</v>
      </c>
      <c r="AH196" s="618">
        <f t="shared" ref="AH196" si="5658">IFERROR((AH550/$BQ196)*100,0)</f>
        <v>0</v>
      </c>
      <c r="AI196" s="618">
        <f t="shared" ref="AI196" si="5659">IFERROR(AI550,0)</f>
        <v>33427</v>
      </c>
      <c r="AJ196" s="618">
        <f t="shared" ref="AJ196" si="5660">IFERROR((AJ550/$BQ196)*100,0)</f>
        <v>231368.81483354387</v>
      </c>
      <c r="AK196" s="618">
        <f t="shared" ref="AK196" si="5661">IFERROR(AK550,0)</f>
        <v>0</v>
      </c>
      <c r="AL196" s="618">
        <f t="shared" ref="AL196" si="5662">IFERROR((AL550/$BQ196)*100,0)</f>
        <v>0</v>
      </c>
      <c r="AM196" s="618">
        <f t="shared" ref="AM196" si="5663">IFERROR(AM550,0)</f>
        <v>0</v>
      </c>
      <c r="AN196" s="618">
        <f t="shared" ref="AN196" si="5664">IFERROR((AN550/$BQ196)*100,0)</f>
        <v>0</v>
      </c>
      <c r="AO196" s="618">
        <f t="shared" ref="AO196" si="5665">IFERROR(AO550,0)</f>
        <v>0</v>
      </c>
      <c r="AP196" s="618">
        <f t="shared" ref="AP196" si="5666">IFERROR((AP550/$BQ196)*100,0)</f>
        <v>0</v>
      </c>
      <c r="AQ196" s="618">
        <f t="shared" ref="AQ196" si="5667">IFERROR(AQ550,0)</f>
        <v>0</v>
      </c>
      <c r="AR196" s="618">
        <f t="shared" ref="AR196" si="5668">IFERROR((AR550/$BQ196)*100,0)</f>
        <v>0</v>
      </c>
      <c r="AS196" s="618">
        <f t="shared" ref="AS196" si="5669">IFERROR(AS550,0)</f>
        <v>0</v>
      </c>
      <c r="AT196" s="618">
        <f t="shared" ref="AT196" si="5670">IFERROR((AT550/$BQ196)*100,0)</f>
        <v>0</v>
      </c>
      <c r="AU196" s="618">
        <f t="shared" ref="AU196" si="5671">IFERROR(AU550,0)</f>
        <v>0</v>
      </c>
      <c r="AV196" s="618">
        <f t="shared" ref="AV196" si="5672">IFERROR((AV550/$BQ196)*100,0)</f>
        <v>0</v>
      </c>
      <c r="AW196" s="618">
        <f t="shared" ref="AW196" si="5673">IFERROR(AW550,0)</f>
        <v>337026</v>
      </c>
      <c r="AX196" s="618">
        <f t="shared" ref="AX196" si="5674">IFERROR((AX550/$BQ196)*100,0)</f>
        <v>136078.8549930469</v>
      </c>
      <c r="AY196" s="618">
        <f t="shared" ref="AY196" si="5675">IFERROR(AY550,0)</f>
        <v>87224</v>
      </c>
      <c r="AZ196" s="618">
        <f t="shared" ref="AZ196" si="5676">IFERROR((AZ550/$BQ196)*100,0)</f>
        <v>116190.64060168692</v>
      </c>
      <c r="BA196" s="618">
        <f t="shared" ref="BA196" si="5677">IFERROR(BA550,0)</f>
        <v>0</v>
      </c>
      <c r="BB196" s="618">
        <f t="shared" ref="BB196" si="5678">IFERROR((BB550/$BQ196)*100,0)</f>
        <v>0</v>
      </c>
      <c r="BC196" s="618">
        <f t="shared" ref="BC196" si="5679">IFERROR(BC550,0)</f>
        <v>282475</v>
      </c>
      <c r="BD196" s="618">
        <f t="shared" ref="BD196" si="5680">IFERROR((BD550/$BQ196)*100,0)</f>
        <v>336169.20877464366</v>
      </c>
      <c r="BE196" s="618">
        <f t="shared" ref="BE196" si="5681">IFERROR(BE550,0)</f>
        <v>0</v>
      </c>
      <c r="BF196" s="618">
        <f t="shared" ref="BF196" si="5682">IFERROR((BF550/$BQ196)*100,0)</f>
        <v>0</v>
      </c>
      <c r="BG196" s="618">
        <f t="shared" ref="BG196" si="5683">IFERROR(BG550,0)</f>
        <v>991326</v>
      </c>
      <c r="BH196" s="618">
        <f t="shared" ref="BH196" si="5684">IFERROR((BH550/$BQ196)*100,0)</f>
        <v>2007751.1853639178</v>
      </c>
      <c r="BI196" s="618">
        <f t="shared" ref="BI196" si="5685">IFERROR(BI550,0)</f>
        <v>43756</v>
      </c>
      <c r="BJ196" s="618">
        <f t="shared" ref="BJ196" si="5686">IFERROR((BJ550/$BQ196)*100,0)</f>
        <v>57109.853034208958</v>
      </c>
      <c r="BK196" s="618">
        <f t="shared" ref="BK196" si="5687">IFERROR(BK550,0)</f>
        <v>0</v>
      </c>
      <c r="BL196" s="618">
        <f t="shared" ref="BL196" si="5688">IFERROR((BL550/$BQ196)*100,0)</f>
        <v>0</v>
      </c>
      <c r="BM196" s="618">
        <f t="shared" ref="BM196" si="5689">IFERROR(BM550,0)</f>
        <v>0</v>
      </c>
      <c r="BN196" s="618">
        <f t="shared" ref="BN196" si="5690">IFERROR((BN550/$BQ196)*100,0)</f>
        <v>0</v>
      </c>
      <c r="BO196" s="618">
        <f t="shared" ref="BO196" si="5691">IFERROR(BO550,0)</f>
        <v>0</v>
      </c>
      <c r="BP196" s="618">
        <f t="shared" ref="BP196" si="5692">IFERROR((BP550/$BQ196)*100,0)</f>
        <v>0</v>
      </c>
      <c r="BQ196" s="620">
        <f t="shared" si="4571"/>
        <v>29.630613809956184</v>
      </c>
    </row>
    <row r="197" spans="1:69" x14ac:dyDescent="0.25">
      <c r="B197" s="594" t="s">
        <v>286</v>
      </c>
      <c r="C197" s="618">
        <f t="shared" si="3802"/>
        <v>39664</v>
      </c>
      <c r="D197" s="618">
        <f t="shared" si="3803"/>
        <v>146247.50439370624</v>
      </c>
      <c r="E197" s="618" t="s">
        <v>2112</v>
      </c>
      <c r="F197" s="618" t="s">
        <v>2112</v>
      </c>
      <c r="G197" s="618">
        <f t="shared" ref="G197" si="5693">IFERROR(G551,0)</f>
        <v>18653</v>
      </c>
      <c r="H197" s="618">
        <f t="shared" ref="H197" si="5694">IFERROR((H551/$BQ197)*100,0)</f>
        <v>77006.188152465184</v>
      </c>
      <c r="I197" s="618">
        <f t="shared" ref="I197" si="5695">IFERROR(I551,0)</f>
        <v>0</v>
      </c>
      <c r="J197" s="618">
        <f t="shared" ref="J197" si="5696">IFERROR((J551/$BQ197)*100,0)</f>
        <v>0</v>
      </c>
      <c r="K197" s="618">
        <f t="shared" ref="K197" si="5697">IFERROR(K551,0)</f>
        <v>5290</v>
      </c>
      <c r="L197" s="618">
        <f t="shared" ref="L197" si="5698">IFERROR((L551/$BQ197)*100,0)</f>
        <v>12566.643458837443</v>
      </c>
      <c r="M197" s="618">
        <f t="shared" ref="M197" si="5699">IFERROR(M551,0)</f>
        <v>467710</v>
      </c>
      <c r="N197" s="618">
        <f t="shared" ref="N197" si="5700">IFERROR((N551/$BQ197)*100,0)</f>
        <v>749687.33952781954</v>
      </c>
      <c r="O197" s="618">
        <f t="shared" ref="O197" si="5701">IFERROR(O551,0)</f>
        <v>0</v>
      </c>
      <c r="P197" s="618">
        <f t="shared" ref="P197" si="5702">IFERROR((P551/$BQ197)*100,0)</f>
        <v>0</v>
      </c>
      <c r="Q197" s="618">
        <f t="shared" ref="Q197" si="5703">IFERROR(Q551,0)</f>
        <v>0</v>
      </c>
      <c r="R197" s="618">
        <f t="shared" ref="R197" si="5704">IFERROR((R551/$BQ197)*100,0)</f>
        <v>0</v>
      </c>
      <c r="S197" s="618">
        <f t="shared" ref="S197" si="5705">IFERROR(S551,0)</f>
        <v>0</v>
      </c>
      <c r="T197" s="618">
        <f t="shared" ref="T197" si="5706">IFERROR((T551/$BQ197)*100,0)</f>
        <v>0</v>
      </c>
      <c r="U197" s="618">
        <f t="shared" ref="U197" si="5707">IFERROR(U551,0)</f>
        <v>2164861</v>
      </c>
      <c r="V197" s="618">
        <f t="shared" si="3757"/>
        <v>435747.85995787597</v>
      </c>
      <c r="W197" s="618" t="s">
        <v>2112</v>
      </c>
      <c r="X197" s="618" t="s">
        <v>2112</v>
      </c>
      <c r="Y197" s="618">
        <f t="shared" ref="Y197" si="5708">IFERROR(Y551,0)</f>
        <v>0</v>
      </c>
      <c r="Z197" s="618">
        <f t="shared" ref="Z197" si="5709">IFERROR((Z551/$BQ197)*100,0)</f>
        <v>0</v>
      </c>
      <c r="AA197" s="618">
        <f t="shared" ref="AA197" si="5710">IFERROR(AA551,0)</f>
        <v>0</v>
      </c>
      <c r="AB197" s="618">
        <f t="shared" ref="AB197" si="5711">IFERROR((AB551/$BQ197)*100,0)</f>
        <v>0</v>
      </c>
      <c r="AC197" s="618">
        <f t="shared" ref="AC197" si="5712">IFERROR(AC551,0)</f>
        <v>0</v>
      </c>
      <c r="AD197" s="618">
        <f t="shared" ref="AD197" si="5713">IFERROR((AD551/$BQ197)*100,0)</f>
        <v>0</v>
      </c>
      <c r="AE197" s="618">
        <f t="shared" ref="AE197" si="5714">IFERROR(AE551,0)</f>
        <v>0</v>
      </c>
      <c r="AF197" s="618">
        <f t="shared" ref="AF197" si="5715">IFERROR((AF551/$BQ197)*100,0)</f>
        <v>0</v>
      </c>
      <c r="AG197" s="618">
        <f t="shared" ref="AG197" si="5716">IFERROR(AG551,0)</f>
        <v>0</v>
      </c>
      <c r="AH197" s="618">
        <f t="shared" ref="AH197" si="5717">IFERROR((AH551/$BQ197)*100,0)</f>
        <v>0</v>
      </c>
      <c r="AI197" s="618">
        <f t="shared" ref="AI197" si="5718">IFERROR(AI551,0)</f>
        <v>34003</v>
      </c>
      <c r="AJ197" s="618">
        <f t="shared" ref="AJ197" si="5719">IFERROR((AJ551/$BQ197)*100,0)</f>
        <v>183927.35567772554</v>
      </c>
      <c r="AK197" s="618">
        <f t="shared" ref="AK197" si="5720">IFERROR(AK551,0)</f>
        <v>0</v>
      </c>
      <c r="AL197" s="618">
        <f t="shared" ref="AL197" si="5721">IFERROR((AL551/$BQ197)*100,0)</f>
        <v>0</v>
      </c>
      <c r="AM197" s="618">
        <f t="shared" ref="AM197" si="5722">IFERROR(AM551,0)</f>
        <v>0</v>
      </c>
      <c r="AN197" s="618">
        <f t="shared" ref="AN197" si="5723">IFERROR((AN551/$BQ197)*100,0)</f>
        <v>0</v>
      </c>
      <c r="AO197" s="618">
        <f t="shared" ref="AO197" si="5724">IFERROR(AO551,0)</f>
        <v>0</v>
      </c>
      <c r="AP197" s="618">
        <f t="shared" ref="AP197" si="5725">IFERROR((AP551/$BQ197)*100,0)</f>
        <v>0</v>
      </c>
      <c r="AQ197" s="618">
        <f t="shared" ref="AQ197" si="5726">IFERROR(AQ551,0)</f>
        <v>0</v>
      </c>
      <c r="AR197" s="618">
        <f t="shared" ref="AR197" si="5727">IFERROR((AR551/$BQ197)*100,0)</f>
        <v>0</v>
      </c>
      <c r="AS197" s="618">
        <f t="shared" ref="AS197" si="5728">IFERROR(AS551,0)</f>
        <v>0</v>
      </c>
      <c r="AT197" s="618">
        <f t="shared" ref="AT197" si="5729">IFERROR((AT551/$BQ197)*100,0)</f>
        <v>0</v>
      </c>
      <c r="AU197" s="618">
        <f t="shared" ref="AU197" si="5730">IFERROR(AU551,0)</f>
        <v>0</v>
      </c>
      <c r="AV197" s="618">
        <f t="shared" ref="AV197" si="5731">IFERROR((AV551/$BQ197)*100,0)</f>
        <v>0</v>
      </c>
      <c r="AW197" s="618">
        <f t="shared" ref="AW197" si="5732">IFERROR(AW551,0)</f>
        <v>316090</v>
      </c>
      <c r="AX197" s="618">
        <f t="shared" ref="AX197" si="5733">IFERROR((AX551/$BQ197)*100,0)</f>
        <v>123629.8409212266</v>
      </c>
      <c r="AY197" s="618">
        <f t="shared" ref="AY197" si="5734">IFERROR(AY551,0)</f>
        <v>90580</v>
      </c>
      <c r="AZ197" s="618">
        <f t="shared" ref="AZ197" si="5735">IFERROR((AZ551/$BQ197)*100,0)</f>
        <v>109758.05645034372</v>
      </c>
      <c r="BA197" s="618">
        <f t="shared" ref="BA197" si="5736">IFERROR(BA551,0)</f>
        <v>1280</v>
      </c>
      <c r="BB197" s="618">
        <f t="shared" ref="BB197" si="5737">IFERROR((BB551/$BQ197)*100,0)</f>
        <v>5082.8788425153953</v>
      </c>
      <c r="BC197" s="618">
        <f t="shared" ref="BC197" si="5738">IFERROR(BC551,0)</f>
        <v>312213</v>
      </c>
      <c r="BD197" s="618">
        <f t="shared" ref="BD197" si="5739">IFERROR((BD551/$BQ197)*100,0)</f>
        <v>444734.68806938879</v>
      </c>
      <c r="BE197" s="618">
        <f t="shared" ref="BE197" si="5740">IFERROR(BE551,0)</f>
        <v>0</v>
      </c>
      <c r="BF197" s="618">
        <f t="shared" ref="BF197" si="5741">IFERROR((BF551/$BQ197)*100,0)</f>
        <v>0</v>
      </c>
      <c r="BG197" s="618">
        <f t="shared" ref="BG197" si="5742">IFERROR(BG551,0)</f>
        <v>1193453</v>
      </c>
      <c r="BH197" s="618">
        <f t="shared" ref="BH197" si="5743">IFERROR((BH551/$BQ197)*100,0)</f>
        <v>2315348.8397864429</v>
      </c>
      <c r="BI197" s="618">
        <f t="shared" ref="BI197" si="5744">IFERROR(BI551,0)</f>
        <v>16066</v>
      </c>
      <c r="BJ197" s="618">
        <f t="shared" ref="BJ197" si="5745">IFERROR((BJ551/$BQ197)*100,0)</f>
        <v>13957.837724424331</v>
      </c>
      <c r="BK197" s="618">
        <f t="shared" ref="BK197" si="5746">IFERROR(BK551,0)</f>
        <v>0</v>
      </c>
      <c r="BL197" s="618">
        <f t="shared" ref="BL197" si="5747">IFERROR((BL551/$BQ197)*100,0)</f>
        <v>0</v>
      </c>
      <c r="BM197" s="618">
        <f t="shared" ref="BM197" si="5748">IFERROR(BM551,0)</f>
        <v>0</v>
      </c>
      <c r="BN197" s="618">
        <f t="shared" ref="BN197" si="5749">IFERROR((BN551/$BQ197)*100,0)</f>
        <v>0</v>
      </c>
      <c r="BO197" s="618">
        <f t="shared" ref="BO197" si="5750">IFERROR(BO551,0)</f>
        <v>0</v>
      </c>
      <c r="BP197" s="618">
        <f t="shared" ref="BP197" si="5751">IFERROR((BP551/$BQ197)*100,0)</f>
        <v>0</v>
      </c>
      <c r="BQ197" s="620">
        <f t="shared" si="4571"/>
        <v>34.862133348098446</v>
      </c>
    </row>
    <row r="198" spans="1:69" x14ac:dyDescent="0.25">
      <c r="B198" s="594" t="s">
        <v>287</v>
      </c>
      <c r="C198" s="618">
        <f t="shared" si="3802"/>
        <v>34270</v>
      </c>
      <c r="D198" s="618">
        <f t="shared" si="3803"/>
        <v>90819.353994002086</v>
      </c>
      <c r="E198" s="618" t="s">
        <v>2112</v>
      </c>
      <c r="F198" s="618" t="s">
        <v>2112</v>
      </c>
      <c r="G198" s="618">
        <f t="shared" ref="G198" si="5752">IFERROR(G552,0)</f>
        <v>22318</v>
      </c>
      <c r="H198" s="618">
        <f t="shared" ref="H198" si="5753">IFERROR((H552/$BQ198)*100,0)</f>
        <v>81480.810760425986</v>
      </c>
      <c r="I198" s="618">
        <f t="shared" ref="I198" si="5754">IFERROR(I552,0)</f>
        <v>0</v>
      </c>
      <c r="J198" s="618">
        <f t="shared" ref="J198" si="5755">IFERROR((J552/$BQ198)*100,0)</f>
        <v>0</v>
      </c>
      <c r="K198" s="618">
        <f t="shared" ref="K198" si="5756">IFERROR(K552,0)</f>
        <v>9688</v>
      </c>
      <c r="L198" s="618">
        <f t="shared" ref="L198" si="5757">IFERROR((L552/$BQ198)*100,0)</f>
        <v>28709.305350024955</v>
      </c>
      <c r="M198" s="618">
        <f t="shared" ref="M198" si="5758">IFERROR(M552,0)</f>
        <v>348241</v>
      </c>
      <c r="N198" s="618">
        <f t="shared" ref="N198" si="5759">IFERROR((N552/$BQ198)*100,0)</f>
        <v>507421.12965729448</v>
      </c>
      <c r="O198" s="618">
        <f t="shared" ref="O198" si="5760">IFERROR(O552,0)</f>
        <v>0</v>
      </c>
      <c r="P198" s="618">
        <f t="shared" ref="P198" si="5761">IFERROR((P552/$BQ198)*100,0)</f>
        <v>0</v>
      </c>
      <c r="Q198" s="618">
        <f t="shared" ref="Q198" si="5762">IFERROR(Q552,0)</f>
        <v>0</v>
      </c>
      <c r="R198" s="618">
        <f t="shared" ref="R198" si="5763">IFERROR((R552/$BQ198)*100,0)</f>
        <v>0</v>
      </c>
      <c r="S198" s="618">
        <f t="shared" ref="S198" si="5764">IFERROR(S552,0)</f>
        <v>0</v>
      </c>
      <c r="T198" s="618">
        <f t="shared" ref="T198" si="5765">IFERROR((T552/$BQ198)*100,0)</f>
        <v>0</v>
      </c>
      <c r="U198" s="618">
        <f t="shared" ref="U198" si="5766">IFERROR(U552,0)</f>
        <v>1859109</v>
      </c>
      <c r="V198" s="618">
        <f t="shared" si="3757"/>
        <v>358705.93697895197</v>
      </c>
      <c r="W198" s="618" t="s">
        <v>2112</v>
      </c>
      <c r="X198" s="618" t="s">
        <v>2112</v>
      </c>
      <c r="Y198" s="618">
        <f t="shared" ref="Y198" si="5767">IFERROR(Y552,0)</f>
        <v>0</v>
      </c>
      <c r="Z198" s="618">
        <f t="shared" ref="Z198" si="5768">IFERROR((Z552/$BQ198)*100,0)</f>
        <v>0</v>
      </c>
      <c r="AA198" s="618">
        <f t="shared" ref="AA198" si="5769">IFERROR(AA552,0)</f>
        <v>0</v>
      </c>
      <c r="AB198" s="618">
        <f t="shared" ref="AB198" si="5770">IFERROR((AB552/$BQ198)*100,0)</f>
        <v>0</v>
      </c>
      <c r="AC198" s="618">
        <f t="shared" ref="AC198" si="5771">IFERROR(AC552,0)</f>
        <v>0</v>
      </c>
      <c r="AD198" s="618">
        <f t="shared" ref="AD198" si="5772">IFERROR((AD552/$BQ198)*100,0)</f>
        <v>0</v>
      </c>
      <c r="AE198" s="618">
        <f t="shared" ref="AE198" si="5773">IFERROR(AE552,0)</f>
        <v>0</v>
      </c>
      <c r="AF198" s="618">
        <f t="shared" ref="AF198" si="5774">IFERROR((AF552/$BQ198)*100,0)</f>
        <v>0</v>
      </c>
      <c r="AG198" s="618">
        <f t="shared" ref="AG198" si="5775">IFERROR(AG552,0)</f>
        <v>0</v>
      </c>
      <c r="AH198" s="618">
        <f t="shared" ref="AH198" si="5776">IFERROR((AH552/$BQ198)*100,0)</f>
        <v>0</v>
      </c>
      <c r="AI198" s="618">
        <f t="shared" ref="AI198" si="5777">IFERROR(AI552,0)</f>
        <v>32784</v>
      </c>
      <c r="AJ198" s="618">
        <f t="shared" ref="AJ198" si="5778">IFERROR((AJ552/$BQ198)*100,0)</f>
        <v>152958.08847310051</v>
      </c>
      <c r="AK198" s="618">
        <f t="shared" ref="AK198" si="5779">IFERROR(AK552,0)</f>
        <v>0</v>
      </c>
      <c r="AL198" s="618">
        <f t="shared" ref="AL198" si="5780">IFERROR((AL552/$BQ198)*100,0)</f>
        <v>0</v>
      </c>
      <c r="AM198" s="618">
        <f t="shared" ref="AM198" si="5781">IFERROR(AM552,0)</f>
        <v>0</v>
      </c>
      <c r="AN198" s="618">
        <f t="shared" ref="AN198" si="5782">IFERROR((AN552/$BQ198)*100,0)</f>
        <v>0</v>
      </c>
      <c r="AO198" s="618">
        <f t="shared" ref="AO198" si="5783">IFERROR(AO552,0)</f>
        <v>0</v>
      </c>
      <c r="AP198" s="618">
        <f t="shared" ref="AP198" si="5784">IFERROR((AP552/$BQ198)*100,0)</f>
        <v>0</v>
      </c>
      <c r="AQ198" s="618">
        <f t="shared" ref="AQ198" si="5785">IFERROR(AQ552,0)</f>
        <v>0</v>
      </c>
      <c r="AR198" s="618">
        <f t="shared" ref="AR198" si="5786">IFERROR((AR552/$BQ198)*100,0)</f>
        <v>0</v>
      </c>
      <c r="AS198" s="618">
        <f t="shared" ref="AS198" si="5787">IFERROR(AS552,0)</f>
        <v>0</v>
      </c>
      <c r="AT198" s="618">
        <f t="shared" ref="AT198" si="5788">IFERROR((AT552/$BQ198)*100,0)</f>
        <v>0</v>
      </c>
      <c r="AU198" s="618">
        <f t="shared" ref="AU198" si="5789">IFERROR(AU552,0)</f>
        <v>0</v>
      </c>
      <c r="AV198" s="618">
        <f t="shared" ref="AV198" si="5790">IFERROR((AV552/$BQ198)*100,0)</f>
        <v>0</v>
      </c>
      <c r="AW198" s="618">
        <f t="shared" ref="AW198" si="5791">IFERROR(AW552,0)</f>
        <v>281728</v>
      </c>
      <c r="AX198" s="618">
        <f t="shared" ref="AX198" si="5792">IFERROR((AX552/$BQ198)*100,0)</f>
        <v>105159.66375145392</v>
      </c>
      <c r="AY198" s="618">
        <f t="shared" ref="AY198" si="5793">IFERROR(AY552,0)</f>
        <v>96339</v>
      </c>
      <c r="AZ198" s="618">
        <f t="shared" ref="AZ198" si="5794">IFERROR((AZ552/$BQ198)*100,0)</f>
        <v>93737.485766795071</v>
      </c>
      <c r="BA198" s="618">
        <f t="shared" ref="BA198" si="5795">IFERROR(BA552,0)</f>
        <v>1134</v>
      </c>
      <c r="BB198" s="618">
        <f t="shared" ref="BB198" si="5796">IFERROR((BB552/$BQ198)*100,0)</f>
        <v>1908.9119371621641</v>
      </c>
      <c r="BC198" s="618">
        <f t="shared" ref="BC198" si="5797">IFERROR(BC552,0)</f>
        <v>370940</v>
      </c>
      <c r="BD198" s="618">
        <f t="shared" ref="BD198" si="5798">IFERROR((BD552/$BQ198)*100,0)</f>
        <v>426352.35180133797</v>
      </c>
      <c r="BE198" s="618">
        <f t="shared" ref="BE198" si="5799">IFERROR(BE552,0)</f>
        <v>0</v>
      </c>
      <c r="BF198" s="618">
        <f t="shared" ref="BF198" si="5800">IFERROR((BF552/$BQ198)*100,0)</f>
        <v>0</v>
      </c>
      <c r="BG198" s="618">
        <f t="shared" ref="BG198" si="5801">IFERROR(BG552,0)</f>
        <v>1276928</v>
      </c>
      <c r="BH198" s="618">
        <f t="shared" ref="BH198" si="5802">IFERROR((BH552/$BQ198)*100,0)</f>
        <v>2527610.6368613257</v>
      </c>
      <c r="BI198" s="618">
        <f t="shared" ref="BI198" si="5803">IFERROR(BI552,0)</f>
        <v>30126</v>
      </c>
      <c r="BJ198" s="618">
        <f t="shared" ref="BJ198" si="5804">IFERROR((BJ552/$BQ198)*100,0)</f>
        <v>22917.374458717346</v>
      </c>
      <c r="BK198" s="618">
        <f t="shared" ref="BK198" si="5805">IFERROR(BK552,0)</f>
        <v>0</v>
      </c>
      <c r="BL198" s="618">
        <f t="shared" ref="BL198" si="5806">IFERROR((BL552/$BQ198)*100,0)</f>
        <v>0</v>
      </c>
      <c r="BM198" s="618">
        <f t="shared" ref="BM198" si="5807">IFERROR(BM552,0)</f>
        <v>0</v>
      </c>
      <c r="BN198" s="618">
        <f t="shared" ref="BN198" si="5808">IFERROR((BN552/$BQ198)*100,0)</f>
        <v>0</v>
      </c>
      <c r="BO198" s="618">
        <f t="shared" ref="BO198" si="5809">IFERROR(BO552,0)</f>
        <v>0</v>
      </c>
      <c r="BP198" s="618">
        <f t="shared" ref="BP198" si="5810">IFERROR((BP552/$BQ198)*100,0)</f>
        <v>0</v>
      </c>
      <c r="BQ198" s="620">
        <f t="shared" si="4571"/>
        <v>38.346452015393091</v>
      </c>
    </row>
    <row r="199" spans="1:69" x14ac:dyDescent="0.25">
      <c r="B199" s="594" t="s">
        <v>288</v>
      </c>
      <c r="C199" s="618">
        <f t="shared" si="3802"/>
        <v>41503</v>
      </c>
      <c r="D199" s="618">
        <f t="shared" si="3803"/>
        <v>102801.88958165675</v>
      </c>
      <c r="E199" s="618" t="s">
        <v>2112</v>
      </c>
      <c r="F199" s="618" t="s">
        <v>2112</v>
      </c>
      <c r="G199" s="618">
        <f t="shared" ref="G199" si="5811">IFERROR(G553,0)</f>
        <v>15242</v>
      </c>
      <c r="H199" s="618">
        <f t="shared" ref="H199" si="5812">IFERROR((H553/$BQ199)*100,0)</f>
        <v>53067.142139991607</v>
      </c>
      <c r="I199" s="618">
        <f t="shared" ref="I199" si="5813">IFERROR(I553,0)</f>
        <v>0</v>
      </c>
      <c r="J199" s="618">
        <f t="shared" ref="J199" si="5814">IFERROR((J553/$BQ199)*100,0)</f>
        <v>0</v>
      </c>
      <c r="K199" s="618">
        <f t="shared" ref="K199" si="5815">IFERROR(K553,0)</f>
        <v>5984</v>
      </c>
      <c r="L199" s="618">
        <f t="shared" ref="L199" si="5816">IFERROR((L553/$BQ199)*100,0)</f>
        <v>16850.974981985244</v>
      </c>
      <c r="M199" s="618">
        <f t="shared" ref="M199" si="5817">IFERROR(M553,0)</f>
        <v>489577</v>
      </c>
      <c r="N199" s="618">
        <f t="shared" ref="N199" si="5818">IFERROR((N553/$BQ199)*100,0)</f>
        <v>798357.21642070892</v>
      </c>
      <c r="O199" s="618">
        <f t="shared" ref="O199" si="5819">IFERROR(O553,0)</f>
        <v>0</v>
      </c>
      <c r="P199" s="618">
        <f t="shared" ref="P199" si="5820">IFERROR((P553/$BQ199)*100,0)</f>
        <v>0</v>
      </c>
      <c r="Q199" s="618">
        <f t="shared" ref="Q199" si="5821">IFERROR(Q553,0)</f>
        <v>0</v>
      </c>
      <c r="R199" s="618">
        <f t="shared" ref="R199" si="5822">IFERROR((R553/$BQ199)*100,0)</f>
        <v>0</v>
      </c>
      <c r="S199" s="618">
        <f t="shared" ref="S199" si="5823">IFERROR(S553,0)</f>
        <v>0</v>
      </c>
      <c r="T199" s="618">
        <f t="shared" ref="T199" si="5824">IFERROR((T553/$BQ199)*100,0)</f>
        <v>0</v>
      </c>
      <c r="U199" s="618">
        <f t="shared" ref="U199" si="5825">IFERROR(U553,0)</f>
        <v>2074454</v>
      </c>
      <c r="V199" s="618">
        <f t="shared" si="3757"/>
        <v>499986.03469644568</v>
      </c>
      <c r="W199" s="618" t="s">
        <v>2112</v>
      </c>
      <c r="X199" s="618" t="s">
        <v>2112</v>
      </c>
      <c r="Y199" s="618">
        <f t="shared" ref="Y199" si="5826">IFERROR(Y553,0)</f>
        <v>0</v>
      </c>
      <c r="Z199" s="618">
        <f t="shared" ref="Z199" si="5827">IFERROR((Z553/$BQ199)*100,0)</f>
        <v>0</v>
      </c>
      <c r="AA199" s="618">
        <f t="shared" ref="AA199" si="5828">IFERROR(AA553,0)</f>
        <v>0</v>
      </c>
      <c r="AB199" s="618">
        <f t="shared" ref="AB199" si="5829">IFERROR((AB553/$BQ199)*100,0)</f>
        <v>0</v>
      </c>
      <c r="AC199" s="618">
        <f t="shared" ref="AC199" si="5830">IFERROR(AC553,0)</f>
        <v>0</v>
      </c>
      <c r="AD199" s="618">
        <f t="shared" ref="AD199" si="5831">IFERROR((AD553/$BQ199)*100,0)</f>
        <v>0</v>
      </c>
      <c r="AE199" s="618">
        <f t="shared" ref="AE199" si="5832">IFERROR(AE553,0)</f>
        <v>0</v>
      </c>
      <c r="AF199" s="618">
        <f t="shared" ref="AF199" si="5833">IFERROR((AF553/$BQ199)*100,0)</f>
        <v>0</v>
      </c>
      <c r="AG199" s="618">
        <f t="shared" ref="AG199" si="5834">IFERROR(AG553,0)</f>
        <v>0</v>
      </c>
      <c r="AH199" s="618">
        <f t="shared" ref="AH199" si="5835">IFERROR((AH553/$BQ199)*100,0)</f>
        <v>0</v>
      </c>
      <c r="AI199" s="618">
        <f t="shared" ref="AI199" si="5836">IFERROR(AI553,0)</f>
        <v>17948</v>
      </c>
      <c r="AJ199" s="618">
        <f t="shared" ref="AJ199" si="5837">IFERROR((AJ553/$BQ199)*100,0)</f>
        <v>98372.788866940726</v>
      </c>
      <c r="AK199" s="618">
        <f t="shared" ref="AK199" si="5838">IFERROR(AK553,0)</f>
        <v>0</v>
      </c>
      <c r="AL199" s="618">
        <f t="shared" ref="AL199" si="5839">IFERROR((AL553/$BQ199)*100,0)</f>
        <v>0</v>
      </c>
      <c r="AM199" s="618">
        <f t="shared" ref="AM199" si="5840">IFERROR(AM553,0)</f>
        <v>0</v>
      </c>
      <c r="AN199" s="618">
        <f t="shared" ref="AN199" si="5841">IFERROR((AN553/$BQ199)*100,0)</f>
        <v>0</v>
      </c>
      <c r="AO199" s="618">
        <f t="shared" ref="AO199" si="5842">IFERROR(AO553,0)</f>
        <v>0</v>
      </c>
      <c r="AP199" s="618">
        <f t="shared" ref="AP199" si="5843">IFERROR((AP553/$BQ199)*100,0)</f>
        <v>0</v>
      </c>
      <c r="AQ199" s="618">
        <f t="shared" ref="AQ199" si="5844">IFERROR(AQ553,0)</f>
        <v>0</v>
      </c>
      <c r="AR199" s="618">
        <f t="shared" ref="AR199" si="5845">IFERROR((AR553/$BQ199)*100,0)</f>
        <v>0</v>
      </c>
      <c r="AS199" s="618">
        <f t="shared" ref="AS199" si="5846">IFERROR(AS553,0)</f>
        <v>0</v>
      </c>
      <c r="AT199" s="618">
        <f t="shared" ref="AT199" si="5847">IFERROR((AT553/$BQ199)*100,0)</f>
        <v>0</v>
      </c>
      <c r="AU199" s="618">
        <f t="shared" ref="AU199" si="5848">IFERROR(AU553,0)</f>
        <v>0</v>
      </c>
      <c r="AV199" s="618">
        <f t="shared" ref="AV199" si="5849">IFERROR((AV553/$BQ199)*100,0)</f>
        <v>0</v>
      </c>
      <c r="AW199" s="618">
        <f t="shared" ref="AW199" si="5850">IFERROR(AW553,0)</f>
        <v>244312</v>
      </c>
      <c r="AX199" s="618">
        <f t="shared" ref="AX199" si="5851">IFERROR((AX553/$BQ199)*100,0)</f>
        <v>101456.49739375031</v>
      </c>
      <c r="AY199" s="618">
        <f t="shared" ref="AY199" si="5852">IFERROR(AY553,0)</f>
        <v>199237</v>
      </c>
      <c r="AZ199" s="618">
        <f t="shared" ref="AZ199" si="5853">IFERROR((AZ553/$BQ199)*100,0)</f>
        <v>244980.74756129968</v>
      </c>
      <c r="BA199" s="618">
        <f t="shared" ref="BA199" si="5854">IFERROR(BA553,0)</f>
        <v>792</v>
      </c>
      <c r="BB199" s="618">
        <f t="shared" ref="BB199" si="5855">IFERROR((BB553/$BQ199)*100,0)</f>
        <v>1350.3659113367751</v>
      </c>
      <c r="BC199" s="618">
        <f t="shared" ref="BC199" si="5856">IFERROR(BC553,0)</f>
        <v>350669</v>
      </c>
      <c r="BD199" s="618">
        <f t="shared" ref="BD199" si="5857">IFERROR((BD553/$BQ199)*100,0)</f>
        <v>333843.77722943411</v>
      </c>
      <c r="BE199" s="618">
        <f t="shared" ref="BE199" si="5858">IFERROR(BE553,0)</f>
        <v>0</v>
      </c>
      <c r="BF199" s="618">
        <f t="shared" ref="BF199" si="5859">IFERROR((BF553/$BQ199)*100,0)</f>
        <v>0</v>
      </c>
      <c r="BG199" s="618">
        <f t="shared" ref="BG199" si="5860">IFERROR(BG553,0)</f>
        <v>1557939</v>
      </c>
      <c r="BH199" s="618">
        <f t="shared" ref="BH199" si="5861">IFERROR((BH553/$BQ199)*100,0)</f>
        <v>2992129.8441484794</v>
      </c>
      <c r="BI199" s="618">
        <f t="shared" ref="BI199" si="5862">IFERROR(BI553,0)</f>
        <v>15575</v>
      </c>
      <c r="BJ199" s="618">
        <f t="shared" ref="BJ199" si="5863">IFERROR((BJ553/$BQ199)*100,0)</f>
        <v>13503.659113367752</v>
      </c>
      <c r="BK199" s="618">
        <f t="shared" ref="BK199" si="5864">IFERROR(BK553,0)</f>
        <v>0</v>
      </c>
      <c r="BL199" s="618">
        <f t="shared" ref="BL199" si="5865">IFERROR((BL553/$BQ199)*100,0)</f>
        <v>0</v>
      </c>
      <c r="BM199" s="618">
        <f t="shared" ref="BM199" si="5866">IFERROR(BM553,0)</f>
        <v>0</v>
      </c>
      <c r="BN199" s="618">
        <f t="shared" ref="BN199" si="5867">IFERROR((BN553/$BQ199)*100,0)</f>
        <v>0</v>
      </c>
      <c r="BO199" s="618">
        <f t="shared" ref="BO199" si="5868">IFERROR(BO553,0)</f>
        <v>0</v>
      </c>
      <c r="BP199" s="618">
        <f t="shared" ref="BP199" si="5869">IFERROR((BP553/$BQ199)*100,0)</f>
        <v>0</v>
      </c>
      <c r="BQ199" s="620">
        <f t="shared" si="4571"/>
        <v>40.211323126667573</v>
      </c>
    </row>
    <row r="200" spans="1:69" x14ac:dyDescent="0.25">
      <c r="B200" s="594" t="s">
        <v>289</v>
      </c>
      <c r="C200" s="618">
        <f t="shared" si="3802"/>
        <v>16266</v>
      </c>
      <c r="D200" s="618">
        <f t="shared" si="3803"/>
        <v>47492.706467537602</v>
      </c>
      <c r="E200" s="618" t="s">
        <v>2112</v>
      </c>
      <c r="F200" s="618" t="s">
        <v>2112</v>
      </c>
      <c r="G200" s="618">
        <f t="shared" ref="G200" si="5870">IFERROR(G554,0)</f>
        <v>18556</v>
      </c>
      <c r="H200" s="618">
        <f t="shared" ref="H200" si="5871">IFERROR((H554/$BQ200)*100,0)</f>
        <v>113806.31212702719</v>
      </c>
      <c r="I200" s="618">
        <f t="shared" ref="I200" si="5872">IFERROR(I554,0)</f>
        <v>0</v>
      </c>
      <c r="J200" s="618">
        <f t="shared" ref="J200" si="5873">IFERROR((J554/$BQ200)*100,0)</f>
        <v>0</v>
      </c>
      <c r="K200" s="618">
        <f t="shared" ref="K200" si="5874">IFERROR(K554,0)</f>
        <v>1446</v>
      </c>
      <c r="L200" s="618">
        <f t="shared" ref="L200" si="5875">IFERROR((L554/$BQ200)*100,0)</f>
        <v>4142.9501345885928</v>
      </c>
      <c r="M200" s="618">
        <f t="shared" ref="M200" si="5876">IFERROR(M554,0)</f>
        <v>511035</v>
      </c>
      <c r="N200" s="618">
        <f t="shared" ref="N200" si="5877">IFERROR((N554/$BQ200)*100,0)</f>
        <v>800011.8320727523</v>
      </c>
      <c r="O200" s="618">
        <f t="shared" ref="O200" si="5878">IFERROR(O554,0)</f>
        <v>0</v>
      </c>
      <c r="P200" s="618">
        <f t="shared" ref="P200" si="5879">IFERROR((P554/$BQ200)*100,0)</f>
        <v>0</v>
      </c>
      <c r="Q200" s="618">
        <f t="shared" ref="Q200" si="5880">IFERROR(Q554,0)</f>
        <v>0</v>
      </c>
      <c r="R200" s="618">
        <f t="shared" ref="R200" si="5881">IFERROR((R554/$BQ200)*100,0)</f>
        <v>0</v>
      </c>
      <c r="S200" s="618">
        <f t="shared" ref="S200" si="5882">IFERROR(S554,0)</f>
        <v>0</v>
      </c>
      <c r="T200" s="618">
        <f t="shared" ref="T200" si="5883">IFERROR((T554/$BQ200)*100,0)</f>
        <v>0</v>
      </c>
      <c r="U200" s="618">
        <f t="shared" ref="U200" si="5884">IFERROR(U554,0)</f>
        <v>2805957</v>
      </c>
      <c r="V200" s="618">
        <f t="shared" si="3757"/>
        <v>367932.85711495503</v>
      </c>
      <c r="W200" s="618" t="s">
        <v>2112</v>
      </c>
      <c r="X200" s="618" t="s">
        <v>2112</v>
      </c>
      <c r="Y200" s="618">
        <f t="shared" ref="Y200" si="5885">IFERROR(Y554,0)</f>
        <v>0</v>
      </c>
      <c r="Z200" s="618">
        <f t="shared" ref="Z200" si="5886">IFERROR((Z554/$BQ200)*100,0)</f>
        <v>0</v>
      </c>
      <c r="AA200" s="618">
        <f t="shared" ref="AA200" si="5887">IFERROR(AA554,0)</f>
        <v>0</v>
      </c>
      <c r="AB200" s="618">
        <f t="shared" ref="AB200" si="5888">IFERROR((AB554/$BQ200)*100,0)</f>
        <v>0</v>
      </c>
      <c r="AC200" s="618">
        <f t="shared" ref="AC200" si="5889">IFERROR(AC554,0)</f>
        <v>0</v>
      </c>
      <c r="AD200" s="618">
        <f t="shared" ref="AD200" si="5890">IFERROR((AD554/$BQ200)*100,0)</f>
        <v>0</v>
      </c>
      <c r="AE200" s="618">
        <f t="shared" ref="AE200" si="5891">IFERROR(AE554,0)</f>
        <v>0</v>
      </c>
      <c r="AF200" s="618">
        <f t="shared" ref="AF200" si="5892">IFERROR((AF554/$BQ200)*100,0)</f>
        <v>0</v>
      </c>
      <c r="AG200" s="618">
        <f t="shared" ref="AG200" si="5893">IFERROR(AG554,0)</f>
        <v>0</v>
      </c>
      <c r="AH200" s="618">
        <f t="shared" ref="AH200" si="5894">IFERROR((AH554/$BQ200)*100,0)</f>
        <v>0</v>
      </c>
      <c r="AI200" s="618">
        <f t="shared" ref="AI200" si="5895">IFERROR(AI554,0)</f>
        <v>12418</v>
      </c>
      <c r="AJ200" s="618">
        <f t="shared" ref="AJ200" si="5896">IFERROR((AJ554/$BQ200)*100,0)</f>
        <v>57960.496465765209</v>
      </c>
      <c r="AK200" s="618">
        <f t="shared" ref="AK200" si="5897">IFERROR(AK554,0)</f>
        <v>0</v>
      </c>
      <c r="AL200" s="618">
        <f t="shared" ref="AL200" si="5898">IFERROR((AL554/$BQ200)*100,0)</f>
        <v>0</v>
      </c>
      <c r="AM200" s="618">
        <f t="shared" ref="AM200" si="5899">IFERROR(AM554,0)</f>
        <v>0</v>
      </c>
      <c r="AN200" s="618">
        <f t="shared" ref="AN200" si="5900">IFERROR((AN554/$BQ200)*100,0)</f>
        <v>0</v>
      </c>
      <c r="AO200" s="618">
        <f t="shared" ref="AO200" si="5901">IFERROR(AO554,0)</f>
        <v>0</v>
      </c>
      <c r="AP200" s="618">
        <f t="shared" ref="AP200" si="5902">IFERROR((AP554/$BQ200)*100,0)</f>
        <v>0</v>
      </c>
      <c r="AQ200" s="618">
        <f t="shared" ref="AQ200" si="5903">IFERROR(AQ554,0)</f>
        <v>0</v>
      </c>
      <c r="AR200" s="618">
        <f t="shared" ref="AR200" si="5904">IFERROR((AR554/$BQ200)*100,0)</f>
        <v>0</v>
      </c>
      <c r="AS200" s="618">
        <f t="shared" ref="AS200" si="5905">IFERROR(AS554,0)</f>
        <v>0</v>
      </c>
      <c r="AT200" s="618">
        <f t="shared" ref="AT200" si="5906">IFERROR((AT554/$BQ200)*100,0)</f>
        <v>0</v>
      </c>
      <c r="AU200" s="618">
        <f t="shared" ref="AU200" si="5907">IFERROR(AU554,0)</f>
        <v>0</v>
      </c>
      <c r="AV200" s="618">
        <f t="shared" ref="AV200" si="5908">IFERROR((AV554/$BQ200)*100,0)</f>
        <v>0</v>
      </c>
      <c r="AW200" s="618">
        <f t="shared" ref="AW200" si="5909">IFERROR(AW554,0)</f>
        <v>220232</v>
      </c>
      <c r="AX200" s="618">
        <f t="shared" ref="AX200" si="5910">IFERROR((AX554/$BQ200)*100,0)</f>
        <v>101636.69614651494</v>
      </c>
      <c r="AY200" s="618">
        <f t="shared" ref="AY200" si="5911">IFERROR(AY554,0)</f>
        <v>186053</v>
      </c>
      <c r="AZ200" s="618">
        <f t="shared" ref="AZ200" si="5912">IFERROR((AZ554/$BQ200)*100,0)</f>
        <v>286672.4666999132</v>
      </c>
      <c r="BA200" s="618">
        <f t="shared" ref="BA200" si="5913">IFERROR(BA554,0)</f>
        <v>700</v>
      </c>
      <c r="BB200" s="618">
        <f t="shared" ref="BB200" si="5914">IFERROR((BB554/$BQ200)*100,0)</f>
        <v>1529.0030334489766</v>
      </c>
      <c r="BC200" s="618">
        <f t="shared" ref="BC200" si="5915">IFERROR(BC554,0)</f>
        <v>452126</v>
      </c>
      <c r="BD200" s="618">
        <f t="shared" ref="BD200" si="5916">IFERROR((BD554/$BQ200)*100,0)</f>
        <v>471801.84968393086</v>
      </c>
      <c r="BE200" s="618">
        <f t="shared" ref="BE200" si="5917">IFERROR(BE554,0)</f>
        <v>0</v>
      </c>
      <c r="BF200" s="618">
        <f t="shared" ref="BF200" si="5918">IFERROR((BF554/$BQ200)*100,0)</f>
        <v>0</v>
      </c>
      <c r="BG200" s="618">
        <f t="shared" ref="BG200" si="5919">IFERROR(BG554,0)</f>
        <v>2094100</v>
      </c>
      <c r="BH200" s="618">
        <f t="shared" ref="BH200" si="5920">IFERROR((BH554/$BQ200)*100,0)</f>
        <v>4683823.5561571829</v>
      </c>
      <c r="BI200" s="618">
        <f t="shared" ref="BI200" si="5921">IFERROR(BI554,0)</f>
        <v>17002</v>
      </c>
      <c r="BJ200" s="618">
        <f t="shared" ref="BJ200" si="5922">IFERROR((BJ554/$BQ200)*100,0)</f>
        <v>16221.35400321536</v>
      </c>
      <c r="BK200" s="618">
        <f t="shared" ref="BK200" si="5923">IFERROR(BK554,0)</f>
        <v>0</v>
      </c>
      <c r="BL200" s="618">
        <f t="shared" ref="BL200" si="5924">IFERROR((BL554/$BQ200)*100,0)</f>
        <v>0</v>
      </c>
      <c r="BM200" s="618">
        <f t="shared" ref="BM200" si="5925">IFERROR(BM554,0)</f>
        <v>0</v>
      </c>
      <c r="BN200" s="618">
        <f t="shared" ref="BN200" si="5926">IFERROR((BN554/$BQ200)*100,0)</f>
        <v>0</v>
      </c>
      <c r="BO200" s="618">
        <f t="shared" ref="BO200" si="5927">IFERROR(BO554,0)</f>
        <v>0</v>
      </c>
      <c r="BP200" s="618">
        <f t="shared" ref="BP200" si="5928">IFERROR((BP554/$BQ200)*100,0)</f>
        <v>0</v>
      </c>
      <c r="BQ200" s="620">
        <f t="shared" si="4571"/>
        <v>41.661133828042004</v>
      </c>
    </row>
    <row r="201" spans="1:69" x14ac:dyDescent="0.25">
      <c r="B201" s="594" t="s">
        <v>290</v>
      </c>
      <c r="C201" s="618">
        <f t="shared" si="3802"/>
        <v>56850</v>
      </c>
      <c r="D201" s="618">
        <f t="shared" si="3803"/>
        <v>151509.65532664457</v>
      </c>
      <c r="E201" s="618" t="s">
        <v>2112</v>
      </c>
      <c r="F201" s="618" t="s">
        <v>2112</v>
      </c>
      <c r="G201" s="618">
        <f t="shared" ref="G201" si="5929">IFERROR(G555,0)</f>
        <v>12903</v>
      </c>
      <c r="H201" s="618">
        <f t="shared" ref="H201" si="5930">IFERROR((H555/$BQ201)*100,0)</f>
        <v>40775.877630450683</v>
      </c>
      <c r="I201" s="618">
        <f t="shared" ref="I201" si="5931">IFERROR(I555,0)</f>
        <v>0</v>
      </c>
      <c r="J201" s="618">
        <f t="shared" ref="J201" si="5932">IFERROR((J555/$BQ201)*100,0)</f>
        <v>0</v>
      </c>
      <c r="K201" s="618">
        <f t="shared" ref="K201" si="5933">IFERROR(K555,0)</f>
        <v>8932</v>
      </c>
      <c r="L201" s="618">
        <f t="shared" ref="L201" si="5934">IFERROR((L555/$BQ201)*100,0)</f>
        <v>18893.771629621449</v>
      </c>
      <c r="M201" s="618">
        <f t="shared" ref="M201" si="5935">IFERROR(M555,0)</f>
        <v>621216</v>
      </c>
      <c r="N201" s="618">
        <f t="shared" ref="N201" si="5936">IFERROR((N555/$BQ201)*100,0)</f>
        <v>954901.84825086093</v>
      </c>
      <c r="O201" s="618">
        <f t="shared" ref="O201" si="5937">IFERROR(O555,0)</f>
        <v>0</v>
      </c>
      <c r="P201" s="618">
        <f t="shared" ref="P201" si="5938">IFERROR((P555/$BQ201)*100,0)</f>
        <v>0</v>
      </c>
      <c r="Q201" s="618">
        <f t="shared" ref="Q201" si="5939">IFERROR(Q555,0)</f>
        <v>8</v>
      </c>
      <c r="R201" s="618">
        <f t="shared" ref="R201" si="5940">IFERROR((R555/$BQ201)*100,0)</f>
        <v>24.259541020874977</v>
      </c>
      <c r="S201" s="618">
        <f t="shared" ref="S201" si="5941">IFERROR(S555,0)</f>
        <v>0</v>
      </c>
      <c r="T201" s="618">
        <f t="shared" ref="T201" si="5942">IFERROR((T555/$BQ201)*100,0)</f>
        <v>0</v>
      </c>
      <c r="U201" s="618">
        <f t="shared" ref="U201" si="5943">IFERROR(U555,0)</f>
        <v>2855536</v>
      </c>
      <c r="V201" s="618">
        <f t="shared" si="3757"/>
        <v>357631.94831691886</v>
      </c>
      <c r="W201" s="618" t="s">
        <v>2112</v>
      </c>
      <c r="X201" s="618" t="s">
        <v>2112</v>
      </c>
      <c r="Y201" s="618">
        <f t="shared" ref="Y201" si="5944">IFERROR(Y555,0)</f>
        <v>0</v>
      </c>
      <c r="Z201" s="618">
        <f t="shared" ref="Z201" si="5945">IFERROR((Z555/$BQ201)*100,0)</f>
        <v>0</v>
      </c>
      <c r="AA201" s="618">
        <f t="shared" ref="AA201" si="5946">IFERROR(AA555,0)</f>
        <v>0</v>
      </c>
      <c r="AB201" s="618">
        <f t="shared" ref="AB201" si="5947">IFERROR((AB555/$BQ201)*100,0)</f>
        <v>0</v>
      </c>
      <c r="AC201" s="618">
        <f t="shared" ref="AC201" si="5948">IFERROR(AC555,0)</f>
        <v>0</v>
      </c>
      <c r="AD201" s="618">
        <f t="shared" ref="AD201" si="5949">IFERROR((AD555/$BQ201)*100,0)</f>
        <v>0</v>
      </c>
      <c r="AE201" s="618">
        <f t="shared" ref="AE201" si="5950">IFERROR(AE555,0)</f>
        <v>0</v>
      </c>
      <c r="AF201" s="618">
        <f t="shared" ref="AF201" si="5951">IFERROR((AF555/$BQ201)*100,0)</f>
        <v>0</v>
      </c>
      <c r="AG201" s="618">
        <f t="shared" ref="AG201" si="5952">IFERROR(AG555,0)</f>
        <v>0</v>
      </c>
      <c r="AH201" s="618">
        <f t="shared" ref="AH201" si="5953">IFERROR((AH555/$BQ201)*100,0)</f>
        <v>0</v>
      </c>
      <c r="AI201" s="618">
        <f t="shared" ref="AI201" si="5954">IFERROR(AI555,0)</f>
        <v>7651</v>
      </c>
      <c r="AJ201" s="618">
        <f t="shared" ref="AJ201" si="5955">IFERROR((AJ555/$BQ201)*100,0)</f>
        <v>39141.666730771736</v>
      </c>
      <c r="AK201" s="618">
        <f t="shared" ref="AK201" si="5956">IFERROR(AK555,0)</f>
        <v>0</v>
      </c>
      <c r="AL201" s="618">
        <f t="shared" ref="AL201" si="5957">IFERROR((AL555/$BQ201)*100,0)</f>
        <v>0</v>
      </c>
      <c r="AM201" s="618">
        <f t="shared" ref="AM201" si="5958">IFERROR(AM555,0)</f>
        <v>0</v>
      </c>
      <c r="AN201" s="618">
        <f t="shared" ref="AN201" si="5959">IFERROR((AN555/$BQ201)*100,0)</f>
        <v>0</v>
      </c>
      <c r="AO201" s="618">
        <f t="shared" ref="AO201" si="5960">IFERROR(AO555,0)</f>
        <v>0</v>
      </c>
      <c r="AP201" s="618">
        <f t="shared" ref="AP201" si="5961">IFERROR((AP555/$BQ201)*100,0)</f>
        <v>0</v>
      </c>
      <c r="AQ201" s="618">
        <f t="shared" ref="AQ201" si="5962">IFERROR(AQ555,0)</f>
        <v>0</v>
      </c>
      <c r="AR201" s="618">
        <f t="shared" ref="AR201" si="5963">IFERROR((AR555/$BQ201)*100,0)</f>
        <v>0</v>
      </c>
      <c r="AS201" s="618">
        <f t="shared" ref="AS201" si="5964">IFERROR(AS555,0)</f>
        <v>0</v>
      </c>
      <c r="AT201" s="618">
        <f t="shared" ref="AT201" si="5965">IFERROR((AT555/$BQ201)*100,0)</f>
        <v>0</v>
      </c>
      <c r="AU201" s="618">
        <f t="shared" ref="AU201" si="5966">IFERROR(AU555,0)</f>
        <v>0</v>
      </c>
      <c r="AV201" s="618">
        <f t="shared" ref="AV201" si="5967">IFERROR((AV555/$BQ201)*100,0)</f>
        <v>0</v>
      </c>
      <c r="AW201" s="618">
        <f t="shared" ref="AW201" si="5968">IFERROR(AW555,0)</f>
        <v>260194</v>
      </c>
      <c r="AX201" s="618">
        <f t="shared" ref="AX201" si="5969">IFERROR((AX555/$BQ201)*100,0)</f>
        <v>107928.49258905269</v>
      </c>
      <c r="AY201" s="618">
        <f t="shared" ref="AY201" si="5970">IFERROR(AY555,0)</f>
        <v>196651</v>
      </c>
      <c r="AZ201" s="618">
        <f t="shared" ref="AZ201" si="5971">IFERROR((AZ555/$BQ201)*100,0)</f>
        <v>217458.11488548317</v>
      </c>
      <c r="BA201" s="618">
        <f t="shared" ref="BA201" si="5972">IFERROR(BA555,0)</f>
        <v>624</v>
      </c>
      <c r="BB201" s="618">
        <f t="shared" ref="BB201" si="5973">IFERROR((BB555/$BQ201)*100,0)</f>
        <v>1032.1331997972263</v>
      </c>
      <c r="BC201" s="618">
        <f t="shared" ref="BC201" si="5974">IFERROR(BC555,0)</f>
        <v>639736</v>
      </c>
      <c r="BD201" s="618">
        <f t="shared" ref="BD201" si="5975">IFERROR((BD555/$BQ201)*100,0)</f>
        <v>629932.06379932002</v>
      </c>
      <c r="BE201" s="618">
        <f t="shared" ref="BE201" si="5976">IFERROR(BE555,0)</f>
        <v>0</v>
      </c>
      <c r="BF201" s="618">
        <f t="shared" ref="BF201" si="5977">IFERROR((BF555/$BQ201)*100,0)</f>
        <v>0</v>
      </c>
      <c r="BG201" s="618">
        <f t="shared" ref="BG201" si="5978">IFERROR(BG555,0)</f>
        <v>2418367</v>
      </c>
      <c r="BH201" s="618">
        <f t="shared" ref="BH201" si="5979">IFERROR((BH555/$BQ201)*100,0)</f>
        <v>4413650.7739816085</v>
      </c>
      <c r="BI201" s="618">
        <f t="shared" ref="BI201" si="5980">IFERROR(BI555,0)</f>
        <v>28170</v>
      </c>
      <c r="BJ201" s="618">
        <f t="shared" ref="BJ201" si="5981">IFERROR((BJ555/$BQ201)*100,0)</f>
        <v>20117.775744765597</v>
      </c>
      <c r="BK201" s="618">
        <f t="shared" ref="BK201" si="5982">IFERROR(BK555,0)</f>
        <v>0</v>
      </c>
      <c r="BL201" s="618">
        <f t="shared" ref="BL201" si="5983">IFERROR((BL555/$BQ201)*100,0)</f>
        <v>0</v>
      </c>
      <c r="BM201" s="618">
        <f t="shared" ref="BM201" si="5984">IFERROR(BM555,0)</f>
        <v>0</v>
      </c>
      <c r="BN201" s="618">
        <f t="shared" ref="BN201" si="5985">IFERROR((BN555/$BQ201)*100,0)</f>
        <v>0</v>
      </c>
      <c r="BO201" s="618">
        <f t="shared" ref="BO201" si="5986">IFERROR(BO555,0)</f>
        <v>0</v>
      </c>
      <c r="BP201" s="618">
        <f t="shared" ref="BP201" si="5987">IFERROR((BP555/$BQ201)*100,0)</f>
        <v>0</v>
      </c>
      <c r="BQ201" s="620">
        <f t="shared" si="4571"/>
        <v>45.342984809707083</v>
      </c>
    </row>
    <row r="202" spans="1:69" x14ac:dyDescent="0.25">
      <c r="B202" s="594" t="s">
        <v>291</v>
      </c>
      <c r="C202" s="618">
        <f t="shared" si="3802"/>
        <v>64424</v>
      </c>
      <c r="D202" s="618">
        <f t="shared" si="3803"/>
        <v>173956.97456002637</v>
      </c>
      <c r="E202" s="618" t="s">
        <v>2112</v>
      </c>
      <c r="F202" s="618" t="s">
        <v>2112</v>
      </c>
      <c r="G202" s="618">
        <f t="shared" ref="G202" si="5988">IFERROR(G556,0)</f>
        <v>7276</v>
      </c>
      <c r="H202" s="618">
        <f t="shared" ref="H202" si="5989">IFERROR((H556/$BQ202)*100,0)</f>
        <v>12256.346782574374</v>
      </c>
      <c r="I202" s="618">
        <f t="shared" ref="I202" si="5990">IFERROR(I556,0)</f>
        <v>0</v>
      </c>
      <c r="J202" s="618">
        <f t="shared" ref="J202" si="5991">IFERROR((J556/$BQ202)*100,0)</f>
        <v>0</v>
      </c>
      <c r="K202" s="618">
        <f t="shared" ref="K202" si="5992">IFERROR(K556,0)</f>
        <v>1867</v>
      </c>
      <c r="L202" s="618">
        <f t="shared" ref="L202" si="5993">IFERROR((L556/$BQ202)*100,0)</f>
        <v>3221.5950374399758</v>
      </c>
      <c r="M202" s="618">
        <f t="shared" ref="M202" si="5994">IFERROR(M556,0)</f>
        <v>529175</v>
      </c>
      <c r="N202" s="618">
        <f t="shared" ref="N202" si="5995">IFERROR((N556/$BQ202)*100,0)</f>
        <v>947700.22020364029</v>
      </c>
      <c r="O202" s="618">
        <f t="shared" ref="O202" si="5996">IFERROR(O556,0)</f>
        <v>0</v>
      </c>
      <c r="P202" s="618">
        <f t="shared" ref="P202" si="5997">IFERROR((P556/$BQ202)*100,0)</f>
        <v>0</v>
      </c>
      <c r="Q202" s="618">
        <f t="shared" ref="Q202" si="5998">IFERROR(Q556,0)</f>
        <v>0</v>
      </c>
      <c r="R202" s="618">
        <f t="shared" ref="R202" si="5999">IFERROR((R556/$BQ202)*100,0)</f>
        <v>0</v>
      </c>
      <c r="S202" s="618">
        <f t="shared" ref="S202" si="6000">IFERROR(S556,0)</f>
        <v>0</v>
      </c>
      <c r="T202" s="618">
        <f t="shared" ref="T202" si="6001">IFERROR((T556/$BQ202)*100,0)</f>
        <v>0</v>
      </c>
      <c r="U202" s="618">
        <f t="shared" ref="U202" si="6002">IFERROR(U556,0)</f>
        <v>2974039</v>
      </c>
      <c r="V202" s="618">
        <f t="shared" si="3757"/>
        <v>310611.94449950696</v>
      </c>
      <c r="W202" s="618" t="s">
        <v>2112</v>
      </c>
      <c r="X202" s="618" t="s">
        <v>2112</v>
      </c>
      <c r="Y202" s="618">
        <f t="shared" ref="Y202" si="6003">IFERROR(Y556,0)</f>
        <v>0</v>
      </c>
      <c r="Z202" s="618">
        <f t="shared" ref="Z202" si="6004">IFERROR((Z556/$BQ202)*100,0)</f>
        <v>0</v>
      </c>
      <c r="AA202" s="618">
        <f t="shared" ref="AA202" si="6005">IFERROR(AA556,0)</f>
        <v>0</v>
      </c>
      <c r="AB202" s="618">
        <f t="shared" ref="AB202" si="6006">IFERROR((AB556/$BQ202)*100,0)</f>
        <v>0</v>
      </c>
      <c r="AC202" s="618">
        <f t="shared" ref="AC202" si="6007">IFERROR(AC556,0)</f>
        <v>0</v>
      </c>
      <c r="AD202" s="618">
        <f t="shared" ref="AD202" si="6008">IFERROR((AD556/$BQ202)*100,0)</f>
        <v>0</v>
      </c>
      <c r="AE202" s="618">
        <f t="shared" ref="AE202" si="6009">IFERROR(AE556,0)</f>
        <v>0</v>
      </c>
      <c r="AF202" s="618">
        <f t="shared" ref="AF202" si="6010">IFERROR((AF556/$BQ202)*100,0)</f>
        <v>0</v>
      </c>
      <c r="AG202" s="618">
        <f t="shared" ref="AG202" si="6011">IFERROR(AG556,0)</f>
        <v>0</v>
      </c>
      <c r="AH202" s="618">
        <f t="shared" ref="AH202" si="6012">IFERROR((AH556/$BQ202)*100,0)</f>
        <v>0</v>
      </c>
      <c r="AI202" s="618">
        <f t="shared" ref="AI202" si="6013">IFERROR(AI556,0)</f>
        <v>18013</v>
      </c>
      <c r="AJ202" s="618">
        <f t="shared" ref="AJ202" si="6014">IFERROR((AJ556/$BQ202)*100,0)</f>
        <v>69116.858171068685</v>
      </c>
      <c r="AK202" s="618">
        <f t="shared" ref="AK202" si="6015">IFERROR(AK556,0)</f>
        <v>0</v>
      </c>
      <c r="AL202" s="618">
        <f t="shared" ref="AL202" si="6016">IFERROR((AL556/$BQ202)*100,0)</f>
        <v>0</v>
      </c>
      <c r="AM202" s="618">
        <f t="shared" ref="AM202" si="6017">IFERROR(AM556,0)</f>
        <v>0</v>
      </c>
      <c r="AN202" s="618">
        <f t="shared" ref="AN202" si="6018">IFERROR((AN556/$BQ202)*100,0)</f>
        <v>0</v>
      </c>
      <c r="AO202" s="618">
        <f t="shared" ref="AO202" si="6019">IFERROR(AO556,0)</f>
        <v>0</v>
      </c>
      <c r="AP202" s="618">
        <f t="shared" ref="AP202" si="6020">IFERROR((AP556/$BQ202)*100,0)</f>
        <v>0</v>
      </c>
      <c r="AQ202" s="618">
        <f t="shared" ref="AQ202" si="6021">IFERROR(AQ556,0)</f>
        <v>0</v>
      </c>
      <c r="AR202" s="618">
        <f t="shared" ref="AR202" si="6022">IFERROR((AR556/$BQ202)*100,0)</f>
        <v>0</v>
      </c>
      <c r="AS202" s="618">
        <f t="shared" ref="AS202" si="6023">IFERROR(AS556,0)</f>
        <v>0</v>
      </c>
      <c r="AT202" s="618">
        <f t="shared" ref="AT202" si="6024">IFERROR((AT556/$BQ202)*100,0)</f>
        <v>0</v>
      </c>
      <c r="AU202" s="618">
        <f t="shared" ref="AU202" si="6025">IFERROR(AU556,0)</f>
        <v>0</v>
      </c>
      <c r="AV202" s="618">
        <f t="shared" ref="AV202" si="6026">IFERROR((AV556/$BQ202)*100,0)</f>
        <v>0</v>
      </c>
      <c r="AW202" s="618">
        <f t="shared" ref="AW202" si="6027">IFERROR(AW556,0)</f>
        <v>260582</v>
      </c>
      <c r="AX202" s="618">
        <f t="shared" ref="AX202" si="6028">IFERROR((AX556/$BQ202)*100,0)</f>
        <v>105107.51427154223</v>
      </c>
      <c r="AY202" s="618">
        <f t="shared" ref="AY202" si="6029">IFERROR(AY556,0)</f>
        <v>164466</v>
      </c>
      <c r="AZ202" s="618">
        <f t="shared" ref="AZ202" si="6030">IFERROR((AZ556/$BQ202)*100,0)</f>
        <v>211797.43793043421</v>
      </c>
      <c r="BA202" s="618">
        <f t="shared" ref="BA202" si="6031">IFERROR(BA556,0)</f>
        <v>864</v>
      </c>
      <c r="BB202" s="618">
        <f t="shared" ref="BB202" si="6032">IFERROR((BB556/$BQ202)*100,0)</f>
        <v>3692.2885704826563</v>
      </c>
      <c r="BC202" s="618">
        <f t="shared" ref="BC202" si="6033">IFERROR(BC556,0)</f>
        <v>531685</v>
      </c>
      <c r="BD202" s="618">
        <f t="shared" ref="BD202" si="6034">IFERROR((BD556/$BQ202)*100,0)</f>
        <v>592044.55293506081</v>
      </c>
      <c r="BE202" s="618">
        <f t="shared" ref="BE202" si="6035">IFERROR(BE556,0)</f>
        <v>0</v>
      </c>
      <c r="BF202" s="618">
        <f t="shared" ref="BF202" si="6036">IFERROR((BF556/$BQ202)*100,0)</f>
        <v>0</v>
      </c>
      <c r="BG202" s="618">
        <f t="shared" ref="BG202" si="6037">IFERROR(BG556,0)</f>
        <v>1922508</v>
      </c>
      <c r="BH202" s="618">
        <f t="shared" ref="BH202" si="6038">IFERROR((BH556/$BQ202)*100,0)</f>
        <v>3524694.2003342649</v>
      </c>
      <c r="BI202" s="618">
        <f t="shared" ref="BI202" si="6039">IFERROR(BI556,0)</f>
        <v>42526</v>
      </c>
      <c r="BJ202" s="618">
        <f t="shared" ref="BJ202" si="6040">IFERROR((BJ556/$BQ202)*100,0)</f>
        <v>28693.990592138776</v>
      </c>
      <c r="BK202" s="618">
        <f t="shared" ref="BK202" si="6041">IFERROR(BK556,0)</f>
        <v>0</v>
      </c>
      <c r="BL202" s="618">
        <f t="shared" ref="BL202" si="6042">IFERROR((BL556/$BQ202)*100,0)</f>
        <v>0</v>
      </c>
      <c r="BM202" s="618">
        <f t="shared" ref="BM202" si="6043">IFERROR(BM556,0)</f>
        <v>0</v>
      </c>
      <c r="BN202" s="618">
        <f t="shared" ref="BN202" si="6044">IFERROR((BN556/$BQ202)*100,0)</f>
        <v>0</v>
      </c>
      <c r="BO202" s="618">
        <f t="shared" ref="BO202" si="6045">IFERROR(BO556,0)</f>
        <v>0</v>
      </c>
      <c r="BP202" s="618">
        <f t="shared" ref="BP202" si="6046">IFERROR((BP556/$BQ202)*100,0)</f>
        <v>0</v>
      </c>
      <c r="BQ202" s="620">
        <f t="shared" si="4571"/>
        <v>54.600282765452114</v>
      </c>
    </row>
    <row r="203" spans="1:69" x14ac:dyDescent="0.25">
      <c r="B203" s="594" t="s">
        <v>292</v>
      </c>
      <c r="C203" s="618">
        <f t="shared" si="3802"/>
        <v>80091</v>
      </c>
      <c r="D203" s="618">
        <f t="shared" si="3803"/>
        <v>266875.96314505237</v>
      </c>
      <c r="E203" s="618" t="s">
        <v>2112</v>
      </c>
      <c r="F203" s="618" t="s">
        <v>2112</v>
      </c>
      <c r="G203" s="618">
        <f t="shared" ref="G203" si="6047">IFERROR(G557,0)</f>
        <v>12520</v>
      </c>
      <c r="H203" s="618">
        <f t="shared" ref="H203" si="6048">IFERROR((H557/$BQ203)*100,0)</f>
        <v>38587.042404264343</v>
      </c>
      <c r="I203" s="618">
        <f t="shared" ref="I203" si="6049">IFERROR(I557,0)</f>
        <v>0</v>
      </c>
      <c r="J203" s="618">
        <f t="shared" ref="J203" si="6050">IFERROR((J557/$BQ203)*100,0)</f>
        <v>0</v>
      </c>
      <c r="K203" s="618">
        <f t="shared" ref="K203" si="6051">IFERROR(K557,0)</f>
        <v>289</v>
      </c>
      <c r="L203" s="618">
        <f t="shared" ref="L203" si="6052">IFERROR((L557/$BQ203)*100,0)</f>
        <v>380.87401226879479</v>
      </c>
      <c r="M203" s="618">
        <f t="shared" ref="M203" si="6053">IFERROR(M557,0)</f>
        <v>694133</v>
      </c>
      <c r="N203" s="618">
        <f t="shared" ref="N203" si="6054">IFERROR((N557/$BQ203)*100,0)</f>
        <v>973620.45626569504</v>
      </c>
      <c r="O203" s="618">
        <f t="shared" ref="O203" si="6055">IFERROR(O557,0)</f>
        <v>0</v>
      </c>
      <c r="P203" s="618">
        <f t="shared" ref="P203" si="6056">IFERROR((P557/$BQ203)*100,0)</f>
        <v>0</v>
      </c>
      <c r="Q203" s="618">
        <f t="shared" ref="Q203" si="6057">IFERROR(Q557,0)</f>
        <v>0</v>
      </c>
      <c r="R203" s="618">
        <f t="shared" ref="R203" si="6058">IFERROR((R557/$BQ203)*100,0)</f>
        <v>0</v>
      </c>
      <c r="S203" s="618">
        <f t="shared" ref="S203" si="6059">IFERROR(S557,0)</f>
        <v>43</v>
      </c>
      <c r="T203" s="618">
        <f t="shared" ref="T203" si="6060">IFERROR((T557/$BQ203)*100,0)</f>
        <v>196.58013536453922</v>
      </c>
      <c r="U203" s="618">
        <f t="shared" ref="U203" si="6061">IFERROR(U557,0)</f>
        <v>2935119</v>
      </c>
      <c r="V203" s="618">
        <f t="shared" si="3757"/>
        <v>339477.51209661219</v>
      </c>
      <c r="W203" s="618" t="s">
        <v>2112</v>
      </c>
      <c r="X203" s="618" t="s">
        <v>2112</v>
      </c>
      <c r="Y203" s="618">
        <f t="shared" ref="Y203" si="6062">IFERROR(Y557,0)</f>
        <v>0</v>
      </c>
      <c r="Z203" s="618">
        <f t="shared" ref="Z203" si="6063">IFERROR((Z557/$BQ203)*100,0)</f>
        <v>0</v>
      </c>
      <c r="AA203" s="618">
        <f t="shared" ref="AA203" si="6064">IFERROR(AA557,0)</f>
        <v>0</v>
      </c>
      <c r="AB203" s="618">
        <f t="shared" ref="AB203" si="6065">IFERROR((AB557/$BQ203)*100,0)</f>
        <v>0</v>
      </c>
      <c r="AC203" s="618">
        <f t="shared" ref="AC203" si="6066">IFERROR(AC557,0)</f>
        <v>0</v>
      </c>
      <c r="AD203" s="618">
        <f t="shared" ref="AD203" si="6067">IFERROR((AD557/$BQ203)*100,0)</f>
        <v>0</v>
      </c>
      <c r="AE203" s="618">
        <f t="shared" ref="AE203" si="6068">IFERROR(AE557,0)</f>
        <v>0</v>
      </c>
      <c r="AF203" s="618">
        <f t="shared" ref="AF203" si="6069">IFERROR((AF557/$BQ203)*100,0)</f>
        <v>0</v>
      </c>
      <c r="AG203" s="618">
        <f t="shared" ref="AG203" si="6070">IFERROR(AG557,0)</f>
        <v>11</v>
      </c>
      <c r="AH203" s="618">
        <f t="shared" ref="AH203" si="6071">IFERROR((AH557/$BQ203)*100,0)</f>
        <v>157.6736502403075</v>
      </c>
      <c r="AI203" s="618">
        <f t="shared" ref="AI203" si="6072">IFERROR(AI557,0)</f>
        <v>15026</v>
      </c>
      <c r="AJ203" s="618">
        <f t="shared" ref="AJ203" si="6073">IFERROR((AJ557/$BQ203)*100,0)</f>
        <v>59195.193261646877</v>
      </c>
      <c r="AK203" s="618">
        <f t="shared" ref="AK203" si="6074">IFERROR(AK557,0)</f>
        <v>0</v>
      </c>
      <c r="AL203" s="618">
        <f t="shared" ref="AL203" si="6075">IFERROR((AL557/$BQ203)*100,0)</f>
        <v>0</v>
      </c>
      <c r="AM203" s="618">
        <f t="shared" ref="AM203" si="6076">IFERROR(AM557,0)</f>
        <v>0</v>
      </c>
      <c r="AN203" s="618">
        <f t="shared" ref="AN203" si="6077">IFERROR((AN557/$BQ203)*100,0)</f>
        <v>0</v>
      </c>
      <c r="AO203" s="618">
        <f t="shared" ref="AO203" si="6078">IFERROR(AO557,0)</f>
        <v>0</v>
      </c>
      <c r="AP203" s="618">
        <f t="shared" ref="AP203" si="6079">IFERROR((AP557/$BQ203)*100,0)</f>
        <v>0</v>
      </c>
      <c r="AQ203" s="618">
        <f t="shared" ref="AQ203" si="6080">IFERROR(AQ557,0)</f>
        <v>0</v>
      </c>
      <c r="AR203" s="618">
        <f t="shared" ref="AR203" si="6081">IFERROR((AR557/$BQ203)*100,0)</f>
        <v>0</v>
      </c>
      <c r="AS203" s="618">
        <f t="shared" ref="AS203" si="6082">IFERROR(AS557,0)</f>
        <v>0</v>
      </c>
      <c r="AT203" s="618">
        <f t="shared" ref="AT203" si="6083">IFERROR((AT557/$BQ203)*100,0)</f>
        <v>0</v>
      </c>
      <c r="AU203" s="618">
        <f t="shared" ref="AU203" si="6084">IFERROR(AU557,0)</f>
        <v>0</v>
      </c>
      <c r="AV203" s="618">
        <f t="shared" ref="AV203" si="6085">IFERROR((AV557/$BQ203)*100,0)</f>
        <v>0</v>
      </c>
      <c r="AW203" s="618">
        <f t="shared" ref="AW203" si="6086">IFERROR(AW557,0)</f>
        <v>229216</v>
      </c>
      <c r="AX203" s="618">
        <f t="shared" ref="AX203" si="6087">IFERROR((AX557/$BQ203)*100,0)</f>
        <v>161001.178573301</v>
      </c>
      <c r="AY203" s="618">
        <f t="shared" ref="AY203" si="6088">IFERROR(AY557,0)</f>
        <v>232907</v>
      </c>
      <c r="AZ203" s="618">
        <f t="shared" ref="AZ203" si="6089">IFERROR((AZ557/$BQ203)*100,0)</f>
        <v>202465.25316701512</v>
      </c>
      <c r="BA203" s="618">
        <f t="shared" ref="BA203" si="6090">IFERROR(BA557,0)</f>
        <v>630</v>
      </c>
      <c r="BB203" s="618">
        <f t="shared" ref="BB203" si="6091">IFERROR((BB557/$BQ203)*100,0)</f>
        <v>1169.2422634703321</v>
      </c>
      <c r="BC203" s="618">
        <f t="shared" ref="BC203" si="6092">IFERROR(BC557,0)</f>
        <v>841957</v>
      </c>
      <c r="BD203" s="618">
        <f t="shared" ref="BD203" si="6093">IFERROR((BD557/$BQ203)*100,0)</f>
        <v>768826.95712045627</v>
      </c>
      <c r="BE203" s="618">
        <f t="shared" ref="BE203" si="6094">IFERROR(BE557,0)</f>
        <v>0</v>
      </c>
      <c r="BF203" s="618">
        <f t="shared" ref="BF203" si="6095">IFERROR((BF557/$BQ203)*100,0)</f>
        <v>0</v>
      </c>
      <c r="BG203" s="618">
        <f t="shared" ref="BG203" si="6096">IFERROR(BG557,0)</f>
        <v>2410207</v>
      </c>
      <c r="BH203" s="618">
        <f t="shared" ref="BH203" si="6097">IFERROR((BH557/$BQ203)*100,0)</f>
        <v>4676919.9088474885</v>
      </c>
      <c r="BI203" s="618">
        <f t="shared" ref="BI203" si="6098">IFERROR(BI557,0)</f>
        <v>23248</v>
      </c>
      <c r="BJ203" s="618">
        <f t="shared" ref="BJ203" si="6099">IFERROR((BJ557/$BQ203)*100,0)</f>
        <v>14403.590334939257</v>
      </c>
      <c r="BK203" s="618">
        <f t="shared" ref="BK203" si="6100">IFERROR(BK557,0)</f>
        <v>0</v>
      </c>
      <c r="BL203" s="618">
        <f t="shared" ref="BL203" si="6101">IFERROR((BL557/$BQ203)*100,0)</f>
        <v>0</v>
      </c>
      <c r="BM203" s="618">
        <f t="shared" ref="BM203" si="6102">IFERROR(BM557,0)</f>
        <v>0</v>
      </c>
      <c r="BN203" s="618">
        <f t="shared" ref="BN203" si="6103">IFERROR((BN557/$BQ203)*100,0)</f>
        <v>0</v>
      </c>
      <c r="BO203" s="618">
        <f t="shared" ref="BO203" si="6104">IFERROR(BO557,0)</f>
        <v>0</v>
      </c>
      <c r="BP203" s="618">
        <f t="shared" ref="BP203" si="6105">IFERROR((BP557/$BQ203)*100,0)</f>
        <v>0</v>
      </c>
      <c r="BQ203" s="620">
        <f t="shared" si="4571"/>
        <v>48.835046238002178</v>
      </c>
    </row>
    <row r="204" spans="1:69" x14ac:dyDescent="0.25">
      <c r="B204" s="594" t="s">
        <v>293</v>
      </c>
      <c r="C204" s="618">
        <f t="shared" si="3802"/>
        <v>71030</v>
      </c>
      <c r="D204" s="618">
        <f t="shared" si="3803"/>
        <v>204896.26926482364</v>
      </c>
      <c r="E204" s="618" t="s">
        <v>2112</v>
      </c>
      <c r="F204" s="618" t="s">
        <v>2112</v>
      </c>
      <c r="G204" s="618">
        <f t="shared" ref="G204" si="6106">IFERROR(G558,0)</f>
        <v>8000</v>
      </c>
      <c r="H204" s="618">
        <f t="shared" ref="H204" si="6107">IFERROR((H558/$BQ204)*100,0)</f>
        <v>24402.955759341239</v>
      </c>
      <c r="I204" s="618">
        <f t="shared" ref="I204" si="6108">IFERROR(I558,0)</f>
        <v>0</v>
      </c>
      <c r="J204" s="618">
        <f t="shared" ref="J204" si="6109">IFERROR((J558/$BQ204)*100,0)</f>
        <v>0</v>
      </c>
      <c r="K204" s="618">
        <f t="shared" ref="K204" si="6110">IFERROR(K558,0)</f>
        <v>1231</v>
      </c>
      <c r="L204" s="618">
        <f t="shared" ref="L204" si="6111">IFERROR((L558/$BQ204)*100,0)</f>
        <v>3749.0024775439565</v>
      </c>
      <c r="M204" s="618">
        <f t="shared" ref="M204" si="6112">IFERROR(M558,0)</f>
        <v>718000</v>
      </c>
      <c r="N204" s="618">
        <f t="shared" ref="N204" si="6113">IFERROR((N558/$BQ204)*100,0)</f>
        <v>1177279.2730230514</v>
      </c>
      <c r="O204" s="618">
        <f t="shared" ref="O204" si="6114">IFERROR(O558,0)</f>
        <v>0</v>
      </c>
      <c r="P204" s="618">
        <f t="shared" ref="P204" si="6115">IFERROR((P558/$BQ204)*100,0)</f>
        <v>0</v>
      </c>
      <c r="Q204" s="618">
        <f t="shared" ref="Q204" si="6116">IFERROR(Q558,0)</f>
        <v>0</v>
      </c>
      <c r="R204" s="618">
        <f t="shared" ref="R204" si="6117">IFERROR((R558/$BQ204)*100,0)</f>
        <v>0</v>
      </c>
      <c r="S204" s="618">
        <f t="shared" ref="S204" si="6118">IFERROR(S558,0)</f>
        <v>0</v>
      </c>
      <c r="T204" s="618">
        <f t="shared" ref="T204" si="6119">IFERROR((T558/$BQ204)*100,0)</f>
        <v>0</v>
      </c>
      <c r="U204" s="618">
        <f t="shared" ref="U204" si="6120">IFERROR(U558,0)</f>
        <v>3104359</v>
      </c>
      <c r="V204" s="618">
        <f t="shared" si="3757"/>
        <v>397451.33404845139</v>
      </c>
      <c r="W204" s="618" t="s">
        <v>2112</v>
      </c>
      <c r="X204" s="618" t="s">
        <v>2112</v>
      </c>
      <c r="Y204" s="618">
        <f t="shared" ref="Y204" si="6121">IFERROR(Y558,0)</f>
        <v>0</v>
      </c>
      <c r="Z204" s="618">
        <f t="shared" ref="Z204" si="6122">IFERROR((Z558/$BQ204)*100,0)</f>
        <v>0</v>
      </c>
      <c r="AA204" s="618">
        <f t="shared" ref="AA204" si="6123">IFERROR(AA558,0)</f>
        <v>0</v>
      </c>
      <c r="AB204" s="618">
        <f t="shared" ref="AB204" si="6124">IFERROR((AB558/$BQ204)*100,0)</f>
        <v>0</v>
      </c>
      <c r="AC204" s="618">
        <f t="shared" ref="AC204" si="6125">IFERROR(AC558,0)</f>
        <v>0</v>
      </c>
      <c r="AD204" s="618">
        <f t="shared" ref="AD204" si="6126">IFERROR((AD558/$BQ204)*100,0)</f>
        <v>0</v>
      </c>
      <c r="AE204" s="618">
        <f t="shared" ref="AE204" si="6127">IFERROR(AE558,0)</f>
        <v>0</v>
      </c>
      <c r="AF204" s="618">
        <f t="shared" ref="AF204" si="6128">IFERROR((AF558/$BQ204)*100,0)</f>
        <v>0</v>
      </c>
      <c r="AG204" s="618">
        <f t="shared" ref="AG204" si="6129">IFERROR(AG558,0)</f>
        <v>0</v>
      </c>
      <c r="AH204" s="618">
        <f t="shared" ref="AH204" si="6130">IFERROR((AH558/$BQ204)*100,0)</f>
        <v>0</v>
      </c>
      <c r="AI204" s="618">
        <f t="shared" ref="AI204" si="6131">IFERROR(AI558,0)</f>
        <v>23025</v>
      </c>
      <c r="AJ204" s="618">
        <f t="shared" ref="AJ204" si="6132">IFERROR((AJ558/$BQ204)*100,0)</f>
        <v>93162.219571891517</v>
      </c>
      <c r="AK204" s="618">
        <f t="shared" ref="AK204" si="6133">IFERROR(AK558,0)</f>
        <v>0</v>
      </c>
      <c r="AL204" s="618">
        <f t="shared" ref="AL204" si="6134">IFERROR((AL558/$BQ204)*100,0)</f>
        <v>0</v>
      </c>
      <c r="AM204" s="618">
        <f t="shared" ref="AM204" si="6135">IFERROR(AM558,0)</f>
        <v>0</v>
      </c>
      <c r="AN204" s="618">
        <f t="shared" ref="AN204" si="6136">IFERROR((AN558/$BQ204)*100,0)</f>
        <v>0</v>
      </c>
      <c r="AO204" s="618">
        <f t="shared" ref="AO204" si="6137">IFERROR(AO558,0)</f>
        <v>0</v>
      </c>
      <c r="AP204" s="618">
        <f t="shared" ref="AP204" si="6138">IFERROR((AP558/$BQ204)*100,0)</f>
        <v>0</v>
      </c>
      <c r="AQ204" s="618">
        <f t="shared" ref="AQ204" si="6139">IFERROR(AQ558,0)</f>
        <v>0</v>
      </c>
      <c r="AR204" s="618">
        <f t="shared" ref="AR204" si="6140">IFERROR((AR558/$BQ204)*100,0)</f>
        <v>0</v>
      </c>
      <c r="AS204" s="618">
        <f t="shared" ref="AS204" si="6141">IFERROR(AS558,0)</f>
        <v>0</v>
      </c>
      <c r="AT204" s="618">
        <f t="shared" ref="AT204" si="6142">IFERROR((AT558/$BQ204)*100,0)</f>
        <v>0</v>
      </c>
      <c r="AU204" s="618">
        <f t="shared" ref="AU204" si="6143">IFERROR(AU558,0)</f>
        <v>0</v>
      </c>
      <c r="AV204" s="618">
        <f t="shared" ref="AV204" si="6144">IFERROR((AV558/$BQ204)*100,0)</f>
        <v>0</v>
      </c>
      <c r="AW204" s="618">
        <f t="shared" ref="AW204" si="6145">IFERROR(AW558,0)</f>
        <v>262427</v>
      </c>
      <c r="AX204" s="618">
        <f t="shared" ref="AX204" si="6146">IFERROR((AX558/$BQ204)*100,0)</f>
        <v>189321.67314551506</v>
      </c>
      <c r="AY204" s="618">
        <f t="shared" ref="AY204" si="6147">IFERROR(AY558,0)</f>
        <v>181095</v>
      </c>
      <c r="AZ204" s="618">
        <f t="shared" ref="AZ204" si="6148">IFERROR((AZ558/$BQ204)*100,0)</f>
        <v>144306.09169074314</v>
      </c>
      <c r="BA204" s="618">
        <f t="shared" ref="BA204" si="6149">IFERROR(BA558,0)</f>
        <v>719</v>
      </c>
      <c r="BB204" s="618">
        <f t="shared" ref="BB204" si="6150">IFERROR((BB558/$BQ204)*100,0)</f>
        <v>1499.6009910175826</v>
      </c>
      <c r="BC204" s="618">
        <f t="shared" ref="BC204" si="6151">IFERROR(BC558,0)</f>
        <v>812816</v>
      </c>
      <c r="BD204" s="618">
        <f t="shared" ref="BD204" si="6152">IFERROR((BD558/$BQ204)*100,0)</f>
        <v>781416.09907926037</v>
      </c>
      <c r="BE204" s="618">
        <f t="shared" ref="BE204" si="6153">IFERROR(BE558,0)</f>
        <v>0</v>
      </c>
      <c r="BF204" s="618">
        <f t="shared" ref="BF204" si="6154">IFERROR((BF558/$BQ204)*100,0)</f>
        <v>0</v>
      </c>
      <c r="BG204" s="618">
        <f t="shared" ref="BG204" si="6155">IFERROR(BG558,0)</f>
        <v>2606036</v>
      </c>
      <c r="BH204" s="618">
        <f t="shared" ref="BH204" si="6156">IFERROR((BH558/$BQ204)*100,0)</f>
        <v>5142842.2390887365</v>
      </c>
      <c r="BI204" s="618">
        <f t="shared" ref="BI204" si="6157">IFERROR(BI558,0)</f>
        <v>40289</v>
      </c>
      <c r="BJ204" s="618">
        <f t="shared" ref="BJ204" si="6158">IFERROR((BJ558/$BQ204)*100,0)</f>
        <v>28151.958236885195</v>
      </c>
      <c r="BK204" s="618">
        <f t="shared" ref="BK204" si="6159">IFERROR(BK558,0)</f>
        <v>0</v>
      </c>
      <c r="BL204" s="618">
        <f t="shared" ref="BL204" si="6160">IFERROR((BL558/$BQ204)*100,0)</f>
        <v>0</v>
      </c>
      <c r="BM204" s="618">
        <f t="shared" ref="BM204" si="6161">IFERROR(BM558,0)</f>
        <v>0</v>
      </c>
      <c r="BN204" s="618">
        <f t="shared" ref="BN204" si="6162">IFERROR((BN558/$BQ204)*100,0)</f>
        <v>0</v>
      </c>
      <c r="BO204" s="618">
        <f t="shared" ref="BO204" si="6163">IFERROR(BO558,0)</f>
        <v>0</v>
      </c>
      <c r="BP204" s="618">
        <f t="shared" ref="BP204" si="6164">IFERROR((BP558/$BQ204)*100,0)</f>
        <v>0</v>
      </c>
      <c r="BQ204" s="620">
        <f t="shared" si="4571"/>
        <v>50.813516699727607</v>
      </c>
    </row>
    <row r="205" spans="1:69" x14ac:dyDescent="0.25">
      <c r="B205" s="594" t="s">
        <v>294</v>
      </c>
      <c r="C205" s="618">
        <f t="shared" si="3802"/>
        <v>85634</v>
      </c>
      <c r="D205" s="618">
        <f t="shared" si="3803"/>
        <v>210453.29765742322</v>
      </c>
      <c r="E205" s="618" t="s">
        <v>2112</v>
      </c>
      <c r="F205" s="618" t="s">
        <v>2112</v>
      </c>
      <c r="G205" s="618">
        <f t="shared" ref="G205" si="6165">IFERROR(G559,0)</f>
        <v>12709</v>
      </c>
      <c r="H205" s="618">
        <f t="shared" ref="H205" si="6166">IFERROR((H559/$BQ205)*100,0)</f>
        <v>117529.49313083012</v>
      </c>
      <c r="I205" s="618">
        <f t="shared" ref="I205" si="6167">IFERROR(I559,0)</f>
        <v>0</v>
      </c>
      <c r="J205" s="618">
        <f t="shared" ref="J205" si="6168">IFERROR((J559/$BQ205)*100,0)</f>
        <v>0</v>
      </c>
      <c r="K205" s="618">
        <f t="shared" ref="K205" si="6169">IFERROR(K559,0)</f>
        <v>966</v>
      </c>
      <c r="L205" s="618">
        <f t="shared" ref="L205" si="6170">IFERROR((L559/$BQ205)*100,0)</f>
        <v>1825.6366703449726</v>
      </c>
      <c r="M205" s="618">
        <f t="shared" ref="M205" si="6171">IFERROR(M559,0)</f>
        <v>636908</v>
      </c>
      <c r="N205" s="618">
        <f t="shared" ref="N205" si="6172">IFERROR((N559/$BQ205)*100,0)</f>
        <v>1086786.4492721602</v>
      </c>
      <c r="O205" s="618">
        <f t="shared" ref="O205" si="6173">IFERROR(O559,0)</f>
        <v>0</v>
      </c>
      <c r="P205" s="618">
        <f t="shared" ref="P205" si="6174">IFERROR((P559/$BQ205)*100,0)</f>
        <v>0</v>
      </c>
      <c r="Q205" s="618">
        <f t="shared" ref="Q205" si="6175">IFERROR(Q559,0)</f>
        <v>1</v>
      </c>
      <c r="R205" s="618">
        <f t="shared" ref="R205" si="6176">IFERROR((R559/$BQ205)*100,0)</f>
        <v>1.8366566100050026</v>
      </c>
      <c r="S205" s="618">
        <f t="shared" ref="S205" si="6177">IFERROR(S559,0)</f>
        <v>0</v>
      </c>
      <c r="T205" s="618">
        <f t="shared" ref="T205" si="6178">IFERROR((T559/$BQ205)*100,0)</f>
        <v>0</v>
      </c>
      <c r="U205" s="618">
        <f t="shared" ref="U205" si="6179">IFERROR(U559,0)</f>
        <v>3106411</v>
      </c>
      <c r="V205" s="618">
        <f t="shared" si="3757"/>
        <v>453031.55608044402</v>
      </c>
      <c r="W205" s="618" t="s">
        <v>2112</v>
      </c>
      <c r="X205" s="618" t="s">
        <v>2112</v>
      </c>
      <c r="Y205" s="618">
        <f t="shared" ref="Y205" si="6180">IFERROR(Y559,0)</f>
        <v>0</v>
      </c>
      <c r="Z205" s="618">
        <f t="shared" ref="Z205" si="6181">IFERROR((Z559/$BQ205)*100,0)</f>
        <v>0</v>
      </c>
      <c r="AA205" s="618">
        <f t="shared" ref="AA205" si="6182">IFERROR(AA559,0)</f>
        <v>0</v>
      </c>
      <c r="AB205" s="618">
        <f t="shared" ref="AB205" si="6183">IFERROR((AB559/$BQ205)*100,0)</f>
        <v>0</v>
      </c>
      <c r="AC205" s="618">
        <f t="shared" ref="AC205" si="6184">IFERROR(AC559,0)</f>
        <v>0</v>
      </c>
      <c r="AD205" s="618">
        <f t="shared" ref="AD205" si="6185">IFERROR((AD559/$BQ205)*100,0)</f>
        <v>0</v>
      </c>
      <c r="AE205" s="618">
        <f t="shared" ref="AE205" si="6186">IFERROR(AE559,0)</f>
        <v>0</v>
      </c>
      <c r="AF205" s="618">
        <f t="shared" ref="AF205" si="6187">IFERROR((AF559/$BQ205)*100,0)</f>
        <v>0</v>
      </c>
      <c r="AG205" s="618">
        <f t="shared" ref="AG205" si="6188">IFERROR(AG559,0)</f>
        <v>0</v>
      </c>
      <c r="AH205" s="618">
        <f t="shared" ref="AH205" si="6189">IFERROR((AH559/$BQ205)*100,0)</f>
        <v>0</v>
      </c>
      <c r="AI205" s="618">
        <f t="shared" ref="AI205" si="6190">IFERROR(AI559,0)</f>
        <v>26450</v>
      </c>
      <c r="AJ205" s="618">
        <f t="shared" ref="AJ205" si="6191">IFERROR((AJ559/$BQ205)*100,0)</f>
        <v>112272.98191299581</v>
      </c>
      <c r="AK205" s="618">
        <f t="shared" ref="AK205" si="6192">IFERROR(AK559,0)</f>
        <v>0</v>
      </c>
      <c r="AL205" s="618">
        <f t="shared" ref="AL205" si="6193">IFERROR((AL559/$BQ205)*100,0)</f>
        <v>0</v>
      </c>
      <c r="AM205" s="618">
        <f t="shared" ref="AM205" si="6194">IFERROR(AM559,0)</f>
        <v>0</v>
      </c>
      <c r="AN205" s="618">
        <f t="shared" ref="AN205" si="6195">IFERROR((AN559/$BQ205)*100,0)</f>
        <v>0</v>
      </c>
      <c r="AO205" s="618">
        <f t="shared" ref="AO205" si="6196">IFERROR(AO559,0)</f>
        <v>0</v>
      </c>
      <c r="AP205" s="618">
        <f t="shared" ref="AP205" si="6197">IFERROR((AP559/$BQ205)*100,0)</f>
        <v>0</v>
      </c>
      <c r="AQ205" s="618">
        <f t="shared" ref="AQ205" si="6198">IFERROR(AQ559,0)</f>
        <v>0</v>
      </c>
      <c r="AR205" s="618">
        <f t="shared" ref="AR205" si="6199">IFERROR((AR559/$BQ205)*100,0)</f>
        <v>0</v>
      </c>
      <c r="AS205" s="618">
        <f t="shared" ref="AS205" si="6200">IFERROR(AS559,0)</f>
        <v>0</v>
      </c>
      <c r="AT205" s="618">
        <f t="shared" ref="AT205" si="6201">IFERROR((AT559/$BQ205)*100,0)</f>
        <v>0</v>
      </c>
      <c r="AU205" s="618">
        <f t="shared" ref="AU205" si="6202">IFERROR(AU559,0)</f>
        <v>0</v>
      </c>
      <c r="AV205" s="618">
        <f t="shared" ref="AV205" si="6203">IFERROR((AV559/$BQ205)*100,0)</f>
        <v>0</v>
      </c>
      <c r="AW205" s="618">
        <f t="shared" ref="AW205" si="6204">IFERROR(AW559,0)</f>
        <v>225763</v>
      </c>
      <c r="AX205" s="618">
        <f t="shared" ref="AX205" si="6205">IFERROR((AX559/$BQ205)*100,0)</f>
        <v>148032.6861097932</v>
      </c>
      <c r="AY205" s="618">
        <f t="shared" ref="AY205" si="6206">IFERROR(AY559,0)</f>
        <v>208812</v>
      </c>
      <c r="AZ205" s="618">
        <f t="shared" ref="AZ205" si="6207">IFERROR((AZ559/$BQ205)*100,0)</f>
        <v>275009.94084248907</v>
      </c>
      <c r="BA205" s="618">
        <f t="shared" ref="BA205" si="6208">IFERROR(BA559,0)</f>
        <v>495</v>
      </c>
      <c r="BB205" s="618">
        <f t="shared" ref="BB205" si="6209">IFERROR((BB559/$BQ205)*100,0)</f>
        <v>1074.4441168529265</v>
      </c>
      <c r="BC205" s="618">
        <f t="shared" ref="BC205" si="6210">IFERROR(BC559,0)</f>
        <v>1085843</v>
      </c>
      <c r="BD205" s="618">
        <f t="shared" ref="BD205" si="6211">IFERROR((BD559/$BQ205)*100,0)</f>
        <v>976719.29194778041</v>
      </c>
      <c r="BE205" s="618">
        <f t="shared" ref="BE205" si="6212">IFERROR(BE559,0)</f>
        <v>0</v>
      </c>
      <c r="BF205" s="618">
        <f t="shared" ref="BF205" si="6213">IFERROR((BF559/$BQ205)*100,0)</f>
        <v>0</v>
      </c>
      <c r="BG205" s="618">
        <f t="shared" ref="BG205" si="6214">IFERROR(BG559,0)</f>
        <v>2615178</v>
      </c>
      <c r="BH205" s="618">
        <f t="shared" ref="BH205" si="6215">IFERROR((BH559/$BQ205)*100,0)</f>
        <v>5149107.2125944449</v>
      </c>
      <c r="BI205" s="618">
        <f t="shared" ref="BI205" si="6216">IFERROR(BI559,0)</f>
        <v>47113</v>
      </c>
      <c r="BJ205" s="618">
        <f t="shared" ref="BJ205" si="6217">IFERROR((BJ559/$BQ205)*100,0)</f>
        <v>27779.431226325665</v>
      </c>
      <c r="BK205" s="618">
        <f t="shared" ref="BK205" si="6218">IFERROR(BK559,0)</f>
        <v>0</v>
      </c>
      <c r="BL205" s="618">
        <f t="shared" ref="BL205" si="6219">IFERROR((BL559/$BQ205)*100,0)</f>
        <v>0</v>
      </c>
      <c r="BM205" s="618">
        <f t="shared" ref="BM205" si="6220">IFERROR(BM559,0)</f>
        <v>0</v>
      </c>
      <c r="BN205" s="618">
        <f t="shared" ref="BN205" si="6221">IFERROR((BN559/$BQ205)*100,0)</f>
        <v>0</v>
      </c>
      <c r="BO205" s="618">
        <f t="shared" ref="BO205" si="6222">IFERROR(BO559,0)</f>
        <v>0</v>
      </c>
      <c r="BP205" s="618">
        <f t="shared" ref="BP205" si="6223">IFERROR((BP559/$BQ205)*100,0)</f>
        <v>0</v>
      </c>
      <c r="BQ205" s="620">
        <f t="shared" si="4571"/>
        <v>54.446759103068061</v>
      </c>
    </row>
    <row r="206" spans="1:69" x14ac:dyDescent="0.25">
      <c r="B206" s="594" t="s">
        <v>295</v>
      </c>
      <c r="C206" s="618">
        <f t="shared" si="3802"/>
        <v>98523</v>
      </c>
      <c r="D206" s="618">
        <f t="shared" si="3803"/>
        <v>215274.78539079925</v>
      </c>
      <c r="E206" s="618" t="s">
        <v>2112</v>
      </c>
      <c r="F206" s="618" t="s">
        <v>2112</v>
      </c>
      <c r="G206" s="618">
        <f t="shared" ref="G206" si="6224">IFERROR(G560,0)</f>
        <v>19393</v>
      </c>
      <c r="H206" s="618">
        <f t="shared" ref="H206" si="6225">IFERROR((H560/$BQ206)*100,0)</f>
        <v>166279.48239732164</v>
      </c>
      <c r="I206" s="618">
        <f t="shared" ref="I206" si="6226">IFERROR(I560,0)</f>
        <v>0</v>
      </c>
      <c r="J206" s="618">
        <f t="shared" ref="J206" si="6227">IFERROR((J560/$BQ206)*100,0)</f>
        <v>0</v>
      </c>
      <c r="K206" s="618">
        <f t="shared" ref="K206" si="6228">IFERROR(K560,0)</f>
        <v>1504</v>
      </c>
      <c r="L206" s="618">
        <f t="shared" ref="L206" si="6229">IFERROR((L560/$BQ206)*100,0)</f>
        <v>3741.6662650061617</v>
      </c>
      <c r="M206" s="618">
        <f t="shared" ref="M206" si="6230">IFERROR(M560,0)</f>
        <v>690099</v>
      </c>
      <c r="N206" s="618">
        <f t="shared" ref="N206" si="6231">IFERROR((N560/$BQ206)*100,0)</f>
        <v>1519766.9266756328</v>
      </c>
      <c r="O206" s="618">
        <f t="shared" ref="O206" si="6232">IFERROR(O560,0)</f>
        <v>0</v>
      </c>
      <c r="P206" s="618">
        <f t="shared" ref="P206" si="6233">IFERROR((P560/$BQ206)*100,0)</f>
        <v>0</v>
      </c>
      <c r="Q206" s="618">
        <f t="shared" ref="Q206" si="6234">IFERROR(Q560,0)</f>
        <v>1</v>
      </c>
      <c r="R206" s="618">
        <f t="shared" ref="R206" si="6235">IFERROR((R560/$BQ206)*100,0)</f>
        <v>1.3868296015589925</v>
      </c>
      <c r="S206" s="618">
        <f t="shared" ref="S206" si="6236">IFERROR(S560,0)</f>
        <v>0</v>
      </c>
      <c r="T206" s="618">
        <f t="shared" ref="T206" si="6237">IFERROR((T560/$BQ206)*100,0)</f>
        <v>0</v>
      </c>
      <c r="U206" s="618">
        <f t="shared" ref="U206" si="6238">IFERROR(U560,0)</f>
        <v>2379054</v>
      </c>
      <c r="V206" s="618">
        <f t="shared" si="3757"/>
        <v>344427.45252478513</v>
      </c>
      <c r="W206" s="618" t="s">
        <v>2112</v>
      </c>
      <c r="X206" s="618" t="s">
        <v>2112</v>
      </c>
      <c r="Y206" s="618">
        <f t="shared" ref="Y206" si="6239">IFERROR(Y560,0)</f>
        <v>0</v>
      </c>
      <c r="Z206" s="618">
        <f t="shared" ref="Z206" si="6240">IFERROR((Z560/$BQ206)*100,0)</f>
        <v>0</v>
      </c>
      <c r="AA206" s="618">
        <f t="shared" ref="AA206" si="6241">IFERROR(AA560,0)</f>
        <v>0</v>
      </c>
      <c r="AB206" s="618">
        <f t="shared" ref="AB206" si="6242">IFERROR((AB560/$BQ206)*100,0)</f>
        <v>0</v>
      </c>
      <c r="AC206" s="618">
        <f t="shared" ref="AC206" si="6243">IFERROR(AC560,0)</f>
        <v>0</v>
      </c>
      <c r="AD206" s="618">
        <f t="shared" ref="AD206" si="6244">IFERROR((AD560/$BQ206)*100,0)</f>
        <v>0</v>
      </c>
      <c r="AE206" s="618">
        <f t="shared" ref="AE206" si="6245">IFERROR(AE560,0)</f>
        <v>0</v>
      </c>
      <c r="AF206" s="618">
        <f t="shared" ref="AF206" si="6246">IFERROR((AF560/$BQ206)*100,0)</f>
        <v>0</v>
      </c>
      <c r="AG206" s="618">
        <f t="shared" ref="AG206" si="6247">IFERROR(AG560,0)</f>
        <v>1</v>
      </c>
      <c r="AH206" s="618">
        <f t="shared" ref="AH206" si="6248">IFERROR((AH560/$BQ206)*100,0)</f>
        <v>13.868296015589923</v>
      </c>
      <c r="AI206" s="618">
        <f t="shared" ref="AI206" si="6249">IFERROR(AI560,0)</f>
        <v>32379</v>
      </c>
      <c r="AJ206" s="618">
        <f t="shared" ref="AJ206" si="6250">IFERROR((AJ560/$BQ206)*100,0)</f>
        <v>142815.71236854504</v>
      </c>
      <c r="AK206" s="618">
        <f t="shared" ref="AK206" si="6251">IFERROR(AK560,0)</f>
        <v>0</v>
      </c>
      <c r="AL206" s="618">
        <f t="shared" ref="AL206" si="6252">IFERROR((AL560/$BQ206)*100,0)</f>
        <v>0</v>
      </c>
      <c r="AM206" s="618">
        <f t="shared" ref="AM206" si="6253">IFERROR(AM560,0)</f>
        <v>0</v>
      </c>
      <c r="AN206" s="618">
        <f t="shared" ref="AN206" si="6254">IFERROR((AN560/$BQ206)*100,0)</f>
        <v>0</v>
      </c>
      <c r="AO206" s="618">
        <f t="shared" ref="AO206" si="6255">IFERROR(AO560,0)</f>
        <v>0</v>
      </c>
      <c r="AP206" s="618">
        <f t="shared" ref="AP206" si="6256">IFERROR((AP560/$BQ206)*100,0)</f>
        <v>0</v>
      </c>
      <c r="AQ206" s="618">
        <f t="shared" ref="AQ206" si="6257">IFERROR(AQ560,0)</f>
        <v>0</v>
      </c>
      <c r="AR206" s="618">
        <f t="shared" ref="AR206" si="6258">IFERROR((AR560/$BQ206)*100,0)</f>
        <v>0</v>
      </c>
      <c r="AS206" s="618">
        <f t="shared" ref="AS206" si="6259">IFERROR(AS560,0)</f>
        <v>0</v>
      </c>
      <c r="AT206" s="618">
        <f t="shared" ref="AT206" si="6260">IFERROR((AT560/$BQ206)*100,0)</f>
        <v>0</v>
      </c>
      <c r="AU206" s="618">
        <f t="shared" ref="AU206" si="6261">IFERROR(AU560,0)</f>
        <v>0</v>
      </c>
      <c r="AV206" s="618">
        <f t="shared" ref="AV206" si="6262">IFERROR((AV560/$BQ206)*100,0)</f>
        <v>0</v>
      </c>
      <c r="AW206" s="618">
        <f t="shared" ref="AW206" si="6263">IFERROR(AW560,0)</f>
        <v>234915</v>
      </c>
      <c r="AX206" s="618">
        <f t="shared" ref="AX206" si="6264">IFERROR((AX560/$BQ206)*100,0)</f>
        <v>384060.26887813798</v>
      </c>
      <c r="AY206" s="618">
        <f t="shared" ref="AY206" si="6265">IFERROR(AY560,0)</f>
        <v>205188</v>
      </c>
      <c r="AZ206" s="618">
        <f t="shared" ref="AZ206" si="6266">IFERROR((AZ560/$BQ206)*100,0)</f>
        <v>341644.08551445621</v>
      </c>
      <c r="BA206" s="618">
        <f t="shared" ref="BA206" si="6267">IFERROR(BA560,0)</f>
        <v>165</v>
      </c>
      <c r="BB206" s="618">
        <f t="shared" ref="BB206" si="6268">IFERROR((BB560/$BQ206)*100,0)</f>
        <v>266.27128349932656</v>
      </c>
      <c r="BC206" s="618">
        <f t="shared" ref="BC206" si="6269">IFERROR(BC560,0)</f>
        <v>1430951</v>
      </c>
      <c r="BD206" s="618">
        <f t="shared" ref="BD206" si="6270">IFERROR((BD560/$BQ206)*100,0)</f>
        <v>1630702.2001635395</v>
      </c>
      <c r="BE206" s="618">
        <f t="shared" ref="BE206" si="6271">IFERROR(BE560,0)</f>
        <v>0</v>
      </c>
      <c r="BF206" s="618">
        <f t="shared" ref="BF206" si="6272">IFERROR((BF560/$BQ206)*100,0)</f>
        <v>0</v>
      </c>
      <c r="BG206" s="618">
        <f t="shared" ref="BG206" si="6273">IFERROR(BG560,0)</f>
        <v>3004239</v>
      </c>
      <c r="BH206" s="618">
        <f t="shared" ref="BH206" si="6274">IFERROR((BH560/$BQ206)*100,0)</f>
        <v>6444127.0232097097</v>
      </c>
      <c r="BI206" s="618">
        <f t="shared" ref="BI206" si="6275">IFERROR(BI560,0)</f>
        <v>54075</v>
      </c>
      <c r="BJ206" s="618">
        <f t="shared" ref="BJ206" si="6276">IFERROR((BJ560/$BQ206)*100,0)</f>
        <v>39427.56557232215</v>
      </c>
      <c r="BK206" s="618">
        <f t="shared" ref="BK206" si="6277">IFERROR(BK560,0)</f>
        <v>0</v>
      </c>
      <c r="BL206" s="618">
        <f t="shared" ref="BL206" si="6278">IFERROR((BL560/$BQ206)*100,0)</f>
        <v>0</v>
      </c>
      <c r="BM206" s="618">
        <f t="shared" ref="BM206" si="6279">IFERROR(BM560,0)</f>
        <v>0</v>
      </c>
      <c r="BN206" s="618">
        <f t="shared" ref="BN206" si="6280">IFERROR((BN560/$BQ206)*100,0)</f>
        <v>0</v>
      </c>
      <c r="BO206" s="618">
        <f t="shared" ref="BO206" si="6281">IFERROR(BO560,0)</f>
        <v>0</v>
      </c>
      <c r="BP206" s="618">
        <f t="shared" ref="BP206" si="6282">IFERROR((BP560/$BQ206)*100,0)</f>
        <v>0</v>
      </c>
      <c r="BQ206" s="620">
        <f t="shared" si="4571"/>
        <v>72.106911972160006</v>
      </c>
    </row>
    <row r="207" spans="1:69" x14ac:dyDescent="0.25">
      <c r="B207" s="594" t="s">
        <v>2669</v>
      </c>
      <c r="C207" s="618">
        <f t="shared" si="3802"/>
        <v>97329</v>
      </c>
      <c r="D207" s="618">
        <f t="shared" si="3803"/>
        <v>204226</v>
      </c>
      <c r="E207" s="618" t="s">
        <v>2112</v>
      </c>
      <c r="F207" s="618" t="s">
        <v>2112</v>
      </c>
      <c r="G207" s="618">
        <f t="shared" ref="G207" si="6283">IFERROR(G561,0)</f>
        <v>6069</v>
      </c>
      <c r="H207" s="618">
        <f t="shared" ref="H207" si="6284">IFERROR((H561/$BQ207)*100,0)</f>
        <v>52074</v>
      </c>
      <c r="I207" s="618">
        <f t="shared" ref="I207" si="6285">IFERROR(I561,0)</f>
        <v>0</v>
      </c>
      <c r="J207" s="618">
        <f t="shared" ref="J207" si="6286">IFERROR((J561/$BQ207)*100,0)</f>
        <v>0</v>
      </c>
      <c r="K207" s="618">
        <f t="shared" ref="K207" si="6287">IFERROR(K561,0)</f>
        <v>62</v>
      </c>
      <c r="L207" s="618">
        <f t="shared" ref="L207" si="6288">IFERROR((L561/$BQ207)*100,0)</f>
        <v>326</v>
      </c>
      <c r="M207" s="618">
        <f t="shared" ref="M207" si="6289">IFERROR(M561,0)</f>
        <v>671205</v>
      </c>
      <c r="N207" s="618">
        <f t="shared" ref="N207" si="6290">IFERROR((N561/$BQ207)*100,0)</f>
        <v>1030765</v>
      </c>
      <c r="O207" s="618">
        <f t="shared" ref="O207" si="6291">IFERROR(O561,0)</f>
        <v>0</v>
      </c>
      <c r="P207" s="618">
        <f t="shared" ref="P207" si="6292">IFERROR((P561/$BQ207)*100,0)</f>
        <v>0</v>
      </c>
      <c r="Q207" s="618">
        <f t="shared" ref="Q207" si="6293">IFERROR(Q561,0)</f>
        <v>14</v>
      </c>
      <c r="R207" s="618">
        <f t="shared" ref="R207" si="6294">IFERROR((R561/$BQ207)*100,0)</f>
        <v>56.000000000000007</v>
      </c>
      <c r="S207" s="618">
        <f t="shared" ref="S207" si="6295">IFERROR(S561,0)</f>
        <v>0</v>
      </c>
      <c r="T207" s="618">
        <f t="shared" ref="T207" si="6296">IFERROR((T561/$BQ207)*100,0)</f>
        <v>0</v>
      </c>
      <c r="U207" s="618">
        <f t="shared" ref="U207" si="6297">IFERROR(U561,0)</f>
        <v>2284081</v>
      </c>
      <c r="V207" s="618">
        <f t="shared" si="3757"/>
        <v>292381</v>
      </c>
      <c r="W207" s="618" t="s">
        <v>2112</v>
      </c>
      <c r="X207" s="618" t="s">
        <v>2112</v>
      </c>
      <c r="Y207" s="618">
        <f t="shared" ref="Y207" si="6298">IFERROR(Y561,0)</f>
        <v>0</v>
      </c>
      <c r="Z207" s="618">
        <f t="shared" ref="Z207" si="6299">IFERROR((Z561/$BQ207)*100,0)</f>
        <v>0</v>
      </c>
      <c r="AA207" s="618">
        <f t="shared" ref="AA207" si="6300">IFERROR(AA561,0)</f>
        <v>0</v>
      </c>
      <c r="AB207" s="618">
        <f t="shared" ref="AB207" si="6301">IFERROR((AB561/$BQ207)*100,0)</f>
        <v>0</v>
      </c>
      <c r="AC207" s="618">
        <f t="shared" ref="AC207" si="6302">IFERROR(AC561,0)</f>
        <v>0</v>
      </c>
      <c r="AD207" s="618">
        <f t="shared" ref="AD207" si="6303">IFERROR((AD561/$BQ207)*100,0)</f>
        <v>0</v>
      </c>
      <c r="AE207" s="618">
        <f t="shared" ref="AE207" si="6304">IFERROR(AE561,0)</f>
        <v>0</v>
      </c>
      <c r="AF207" s="618">
        <f t="shared" ref="AF207" si="6305">IFERROR((AF561/$BQ207)*100,0)</f>
        <v>0</v>
      </c>
      <c r="AG207" s="618">
        <f t="shared" ref="AG207" si="6306">IFERROR(AG561,0)</f>
        <v>5</v>
      </c>
      <c r="AH207" s="618">
        <f t="shared" ref="AH207" si="6307">IFERROR((AH561/$BQ207)*100,0)</f>
        <v>50</v>
      </c>
      <c r="AI207" s="618">
        <f t="shared" ref="AI207" si="6308">IFERROR(AI561,0)</f>
        <v>52539</v>
      </c>
      <c r="AJ207" s="618">
        <f t="shared" ref="AJ207" si="6309">IFERROR((AJ561/$BQ207)*100,0)</f>
        <v>201777</v>
      </c>
      <c r="AK207" s="618">
        <f t="shared" ref="AK207" si="6310">IFERROR(AK561,0)</f>
        <v>0</v>
      </c>
      <c r="AL207" s="618">
        <f t="shared" ref="AL207" si="6311">IFERROR((AL561/$BQ207)*100,0)</f>
        <v>0</v>
      </c>
      <c r="AM207" s="618">
        <f t="shared" ref="AM207" si="6312">IFERROR(AM561,0)</f>
        <v>0</v>
      </c>
      <c r="AN207" s="618">
        <f t="shared" ref="AN207" si="6313">IFERROR((AN561/$BQ207)*100,0)</f>
        <v>0</v>
      </c>
      <c r="AO207" s="618">
        <f t="shared" ref="AO207" si="6314">IFERROR(AO561,0)</f>
        <v>0</v>
      </c>
      <c r="AP207" s="618">
        <f t="shared" ref="AP207" si="6315">IFERROR((AP561/$BQ207)*100,0)</f>
        <v>0</v>
      </c>
      <c r="AQ207" s="618">
        <f t="shared" ref="AQ207" si="6316">IFERROR(AQ561,0)</f>
        <v>0</v>
      </c>
      <c r="AR207" s="618">
        <f t="shared" ref="AR207" si="6317">IFERROR((AR561/$BQ207)*100,0)</f>
        <v>0</v>
      </c>
      <c r="AS207" s="618">
        <f t="shared" ref="AS207" si="6318">IFERROR(AS561,0)</f>
        <v>0</v>
      </c>
      <c r="AT207" s="618">
        <f t="shared" ref="AT207" si="6319">IFERROR((AT561/$BQ207)*100,0)</f>
        <v>0</v>
      </c>
      <c r="AU207" s="618">
        <f t="shared" ref="AU207" si="6320">IFERROR(AU561,0)</f>
        <v>0</v>
      </c>
      <c r="AV207" s="618">
        <f t="shared" ref="AV207" si="6321">IFERROR((AV561/$BQ207)*100,0)</f>
        <v>0</v>
      </c>
      <c r="AW207" s="618">
        <f t="shared" ref="AW207" si="6322">IFERROR(AW561,0)</f>
        <v>265699</v>
      </c>
      <c r="AX207" s="618">
        <f t="shared" ref="AX207" si="6323">IFERROR((AX561/$BQ207)*100,0)</f>
        <v>416754</v>
      </c>
      <c r="AY207" s="618">
        <f t="shared" ref="AY207" si="6324">IFERROR(AY561,0)</f>
        <v>144146</v>
      </c>
      <c r="AZ207" s="618">
        <f t="shared" ref="AZ207" si="6325">IFERROR((AZ561/$BQ207)*100,0)</f>
        <v>196272</v>
      </c>
      <c r="BA207" s="618">
        <f t="shared" ref="BA207" si="6326">IFERROR(BA561,0)</f>
        <v>365</v>
      </c>
      <c r="BB207" s="618">
        <f t="shared" ref="BB207" si="6327">IFERROR((BB561/$BQ207)*100,0)</f>
        <v>420</v>
      </c>
      <c r="BC207" s="618">
        <f t="shared" ref="BC207" si="6328">IFERROR(BC561,0)</f>
        <v>1509160</v>
      </c>
      <c r="BD207" s="618">
        <f t="shared" ref="BD207" si="6329">IFERROR((BD561/$BQ207)*100,0)</f>
        <v>2041729</v>
      </c>
      <c r="BE207" s="618">
        <f t="shared" ref="BE207" si="6330">IFERROR(BE561,0)</f>
        <v>0</v>
      </c>
      <c r="BF207" s="618">
        <f t="shared" ref="BF207" si="6331">IFERROR((BF561/$BQ207)*100,0)</f>
        <v>0</v>
      </c>
      <c r="BG207" s="618">
        <f t="shared" ref="BG207" si="6332">IFERROR(BG561,0)</f>
        <v>3666925</v>
      </c>
      <c r="BH207" s="618">
        <f t="shared" ref="BH207" si="6333">IFERROR((BH561/$BQ207)*100,0)</f>
        <v>9650713</v>
      </c>
      <c r="BI207" s="618">
        <f t="shared" ref="BI207" si="6334">IFERROR(BI561,0)</f>
        <v>75972</v>
      </c>
      <c r="BJ207" s="618">
        <f t="shared" ref="BJ207" si="6335">IFERROR((BJ561/$BQ207)*100,0)</f>
        <v>68965</v>
      </c>
      <c r="BK207" s="618">
        <f t="shared" ref="BK207" si="6336">IFERROR(BK561,0)</f>
        <v>0</v>
      </c>
      <c r="BL207" s="618">
        <f t="shared" ref="BL207" si="6337">IFERROR((BL561/$BQ207)*100,0)</f>
        <v>0</v>
      </c>
      <c r="BM207" s="618">
        <f t="shared" ref="BM207" si="6338">IFERROR(BM561,0)</f>
        <v>0</v>
      </c>
      <c r="BN207" s="618">
        <f t="shared" ref="BN207" si="6339">IFERROR((BN561/$BQ207)*100,0)</f>
        <v>0</v>
      </c>
      <c r="BO207" s="618">
        <f t="shared" ref="BO207" si="6340">IFERROR(BO561,0)</f>
        <v>0</v>
      </c>
      <c r="BP207" s="618">
        <f t="shared" ref="BP207" si="6341">IFERROR((BP561/$BQ207)*100,0)</f>
        <v>0</v>
      </c>
      <c r="BQ207" s="620">
        <f t="shared" si="4571"/>
        <v>100</v>
      </c>
    </row>
    <row r="208" spans="1:69" x14ac:dyDescent="0.25">
      <c r="A208" s="593" t="s">
        <v>15</v>
      </c>
      <c r="B208" s="594" t="s">
        <v>285</v>
      </c>
      <c r="C208" s="618">
        <f t="shared" si="3802"/>
        <v>23684</v>
      </c>
      <c r="D208" s="618">
        <f t="shared" si="3803"/>
        <v>26020.385704630131</v>
      </c>
      <c r="E208" s="618" t="s">
        <v>2112</v>
      </c>
      <c r="F208" s="618" t="s">
        <v>2112</v>
      </c>
      <c r="G208" s="618">
        <f t="shared" ref="G208" si="6342">IFERROR(G562,0)</f>
        <v>42855</v>
      </c>
      <c r="H208" s="618">
        <f t="shared" ref="H208" si="6343">IFERROR((H562/$BQ208)*100,0)</f>
        <v>240909.62292524159</v>
      </c>
      <c r="I208" s="618">
        <f t="shared" ref="I208" si="6344">IFERROR(I562,0)</f>
        <v>0</v>
      </c>
      <c r="J208" s="618">
        <f t="shared" ref="J208" si="6345">IFERROR((J562/$BQ208)*100,0)</f>
        <v>0</v>
      </c>
      <c r="K208" s="618">
        <f t="shared" ref="K208" si="6346">IFERROR(K562,0)</f>
        <v>103</v>
      </c>
      <c r="L208" s="618">
        <f t="shared" ref="L208" si="6347">IFERROR((L562/$BQ208)*100,0)</f>
        <v>512.98296071384948</v>
      </c>
      <c r="M208" s="618">
        <f t="shared" ref="M208" si="6348">IFERROR(M562,0)</f>
        <v>589945</v>
      </c>
      <c r="N208" s="618">
        <f t="shared" ref="N208" si="6349">IFERROR((N562/$BQ208)*100,0)</f>
        <v>1145700.194323791</v>
      </c>
      <c r="O208" s="618">
        <f t="shared" ref="O208" si="6350">IFERROR(O562,0)</f>
        <v>0</v>
      </c>
      <c r="P208" s="618">
        <f t="shared" ref="P208" si="6351">IFERROR((P562/$BQ208)*100,0)</f>
        <v>0</v>
      </c>
      <c r="Q208" s="618">
        <f t="shared" ref="Q208" si="6352">IFERROR(Q562,0)</f>
        <v>56</v>
      </c>
      <c r="R208" s="618">
        <f t="shared" ref="R208" si="6353">IFERROR((R562/$BQ208)*100,0)</f>
        <v>185.61883446882712</v>
      </c>
      <c r="S208" s="618">
        <f t="shared" ref="S208" si="6354">IFERROR(S562,0)</f>
        <v>0</v>
      </c>
      <c r="T208" s="618">
        <f t="shared" ref="T208" si="6355">IFERROR((T562/$BQ208)*100,0)</f>
        <v>0</v>
      </c>
      <c r="U208" s="618">
        <f t="shared" ref="U208" si="6356">IFERROR(U562,0)</f>
        <v>3176531</v>
      </c>
      <c r="V208" s="618">
        <f t="shared" si="3757"/>
        <v>1113081.9027757687</v>
      </c>
      <c r="W208" s="618" t="s">
        <v>2112</v>
      </c>
      <c r="X208" s="618" t="s">
        <v>2112</v>
      </c>
      <c r="Y208" s="618">
        <f t="shared" ref="Y208" si="6357">IFERROR(Y562,0)</f>
        <v>0</v>
      </c>
      <c r="Z208" s="618">
        <f t="shared" ref="Z208" si="6358">IFERROR((Z562/$BQ208)*100,0)</f>
        <v>0</v>
      </c>
      <c r="AA208" s="618">
        <f t="shared" ref="AA208" si="6359">IFERROR(AA562,0)</f>
        <v>0</v>
      </c>
      <c r="AB208" s="618">
        <f t="shared" ref="AB208" si="6360">IFERROR((AB562/$BQ208)*100,0)</f>
        <v>0</v>
      </c>
      <c r="AC208" s="618">
        <f t="shared" ref="AC208" si="6361">IFERROR(AC562,0)</f>
        <v>0</v>
      </c>
      <c r="AD208" s="618">
        <f t="shared" ref="AD208" si="6362">IFERROR((AD562/$BQ208)*100,0)</f>
        <v>0</v>
      </c>
      <c r="AE208" s="618">
        <f t="shared" ref="AE208" si="6363">IFERROR(AE562,0)</f>
        <v>0</v>
      </c>
      <c r="AF208" s="618">
        <f t="shared" ref="AF208" si="6364">IFERROR((AF562/$BQ208)*100,0)</f>
        <v>0</v>
      </c>
      <c r="AG208" s="618">
        <f t="shared" ref="AG208" si="6365">IFERROR(AG562,0)</f>
        <v>330</v>
      </c>
      <c r="AH208" s="618">
        <f t="shared" ref="AH208" si="6366">IFERROR((AH562/$BQ208)*100,0)</f>
        <v>3806.8735505606724</v>
      </c>
      <c r="AI208" s="618">
        <f t="shared" ref="AI208" si="6367">IFERROR(AI562,0)</f>
        <v>37542</v>
      </c>
      <c r="AJ208" s="618">
        <f t="shared" ref="AJ208" si="6368">IFERROR((AJ562/$BQ208)*100,0)</f>
        <v>206144.90267317998</v>
      </c>
      <c r="AK208" s="618">
        <f t="shared" ref="AK208" si="6369">IFERROR(AK562,0)</f>
        <v>0</v>
      </c>
      <c r="AL208" s="618">
        <f t="shared" ref="AL208" si="6370">IFERROR((AL562/$BQ208)*100,0)</f>
        <v>0</v>
      </c>
      <c r="AM208" s="618">
        <f t="shared" ref="AM208" si="6371">IFERROR(AM562,0)</f>
        <v>0</v>
      </c>
      <c r="AN208" s="618">
        <f t="shared" ref="AN208" si="6372">IFERROR((AN562/$BQ208)*100,0)</f>
        <v>0</v>
      </c>
      <c r="AO208" s="618">
        <f t="shared" ref="AO208" si="6373">IFERROR(AO562,0)</f>
        <v>0</v>
      </c>
      <c r="AP208" s="618">
        <f t="shared" ref="AP208" si="6374">IFERROR((AP562/$BQ208)*100,0)</f>
        <v>0</v>
      </c>
      <c r="AQ208" s="618">
        <f t="shared" ref="AQ208" si="6375">IFERROR(AQ562,0)</f>
        <v>0</v>
      </c>
      <c r="AR208" s="618">
        <f t="shared" ref="AR208" si="6376">IFERROR((AR562/$BQ208)*100,0)</f>
        <v>0</v>
      </c>
      <c r="AS208" s="618">
        <f t="shared" ref="AS208" si="6377">IFERROR(AS562,0)</f>
        <v>0</v>
      </c>
      <c r="AT208" s="618">
        <f t="shared" ref="AT208" si="6378">IFERROR((AT562/$BQ208)*100,0)</f>
        <v>0</v>
      </c>
      <c r="AU208" s="618">
        <f t="shared" ref="AU208" si="6379">IFERROR(AU562,0)</f>
        <v>0</v>
      </c>
      <c r="AV208" s="618">
        <f t="shared" ref="AV208" si="6380">IFERROR((AV562/$BQ208)*100,0)</f>
        <v>0</v>
      </c>
      <c r="AW208" s="618">
        <f t="shared" ref="AW208" si="6381">IFERROR(AW562,0)</f>
        <v>1540586</v>
      </c>
      <c r="AX208" s="618">
        <f t="shared" ref="AX208" si="6382">IFERROR((AX562/$BQ208)*100,0)</f>
        <v>1340518.973206473</v>
      </c>
      <c r="AY208" s="618">
        <f t="shared" ref="AY208" si="6383">IFERROR(AY562,0)</f>
        <v>43043</v>
      </c>
      <c r="AZ208" s="618">
        <f t="shared" ref="AZ208" si="6384">IFERROR((AZ562/$BQ208)*100,0)</f>
        <v>62273.431520341786</v>
      </c>
      <c r="BA208" s="618">
        <f t="shared" ref="BA208" si="6385">IFERROR(BA562,0)</f>
        <v>192</v>
      </c>
      <c r="BB208" s="618">
        <f t="shared" ref="BB208" si="6386">IFERROR((BB562/$BQ208)*100,0)</f>
        <v>256.49148035692474</v>
      </c>
      <c r="BC208" s="618">
        <f t="shared" ref="BC208" si="6387">IFERROR(BC562,0)</f>
        <v>535853</v>
      </c>
      <c r="BD208" s="618">
        <f t="shared" ref="BD208" si="6388">IFERROR((BD562/$BQ208)*100,0)</f>
        <v>686836.93596525246</v>
      </c>
      <c r="BE208" s="618">
        <f t="shared" ref="BE208" si="6389">IFERROR(BE562,0)</f>
        <v>0</v>
      </c>
      <c r="BF208" s="618">
        <f t="shared" ref="BF208" si="6390">IFERROR((BF562/$BQ208)*100,0)</f>
        <v>0</v>
      </c>
      <c r="BG208" s="618">
        <f t="shared" ref="BG208" si="6391">IFERROR(BG562,0)</f>
        <v>1322363</v>
      </c>
      <c r="BH208" s="618">
        <f t="shared" ref="BH208" si="6392">IFERROR((BH562/$BQ208)*100,0)</f>
        <v>3133050.1823356347</v>
      </c>
      <c r="BI208" s="618">
        <f t="shared" ref="BI208" si="6393">IFERROR(BI562,0)</f>
        <v>18</v>
      </c>
      <c r="BJ208" s="618">
        <f t="shared" ref="BJ208" si="6394">IFERROR((BJ562/$BQ208)*100,0)</f>
        <v>13.49955159773288</v>
      </c>
      <c r="BK208" s="618">
        <f t="shared" ref="BK208" si="6395">IFERROR(BK562,0)</f>
        <v>5712</v>
      </c>
      <c r="BL208" s="618">
        <f t="shared" ref="BL208" si="6396">IFERROR((BL562/$BQ208)*100,0)</f>
        <v>23705.212605618941</v>
      </c>
      <c r="BM208" s="618">
        <f t="shared" ref="BM208" si="6397">IFERROR(BM562,0)</f>
        <v>0</v>
      </c>
      <c r="BN208" s="618">
        <f t="shared" ref="BN208" si="6398">IFERROR((BN562/$BQ208)*100,0)</f>
        <v>0</v>
      </c>
      <c r="BO208" s="618">
        <f t="shared" ref="BO208" si="6399">IFERROR(BO562,0)</f>
        <v>0</v>
      </c>
      <c r="BP208" s="618">
        <f t="shared" ref="BP208" si="6400">IFERROR((BP562/$BQ208)*100,0)</f>
        <v>0</v>
      </c>
      <c r="BQ208" s="620">
        <f t="shared" si="4571"/>
        <v>29.630613809956184</v>
      </c>
    </row>
    <row r="209" spans="1:69" x14ac:dyDescent="0.25">
      <c r="B209" s="594" t="s">
        <v>286</v>
      </c>
      <c r="C209" s="618">
        <f t="shared" si="3802"/>
        <v>23170</v>
      </c>
      <c r="D209" s="618">
        <f t="shared" si="3803"/>
        <v>31234.462593764187</v>
      </c>
      <c r="E209" s="618" t="s">
        <v>2112</v>
      </c>
      <c r="F209" s="618" t="s">
        <v>2112</v>
      </c>
      <c r="G209" s="618">
        <f t="shared" ref="G209" si="6401">IFERROR(G563,0)</f>
        <v>61412</v>
      </c>
      <c r="H209" s="618">
        <f t="shared" ref="H209" si="6402">IFERROR((H563/$BQ209)*100,0)</f>
        <v>309218.02439230226</v>
      </c>
      <c r="I209" s="618">
        <f t="shared" ref="I209" si="6403">IFERROR(I563,0)</f>
        <v>0</v>
      </c>
      <c r="J209" s="618">
        <f t="shared" ref="J209" si="6404">IFERROR((J563/$BQ209)*100,0)</f>
        <v>0</v>
      </c>
      <c r="K209" s="618">
        <f t="shared" ref="K209" si="6405">IFERROR(K563,0)</f>
        <v>32</v>
      </c>
      <c r="L209" s="618">
        <f t="shared" ref="L209" si="6406">IFERROR((L563/$BQ209)*100,0)</f>
        <v>106.13234603446369</v>
      </c>
      <c r="M209" s="618">
        <f t="shared" ref="M209" si="6407">IFERROR(M563,0)</f>
        <v>707846</v>
      </c>
      <c r="N209" s="618">
        <f t="shared" ref="N209" si="6408">IFERROR((N563/$BQ209)*100,0)</f>
        <v>1269296.9635036301</v>
      </c>
      <c r="O209" s="618">
        <f t="shared" ref="O209" si="6409">IFERROR(O563,0)</f>
        <v>0</v>
      </c>
      <c r="P209" s="618">
        <f t="shared" ref="P209" si="6410">IFERROR((P563/$BQ209)*100,0)</f>
        <v>0</v>
      </c>
      <c r="Q209" s="618">
        <f t="shared" ref="Q209" si="6411">IFERROR(Q563,0)</f>
        <v>13</v>
      </c>
      <c r="R209" s="618">
        <f t="shared" ref="R209" si="6412">IFERROR((R563/$BQ209)*100,0)</f>
        <v>40.158184986013282</v>
      </c>
      <c r="S209" s="618">
        <f t="shared" ref="S209" si="6413">IFERROR(S563,0)</f>
        <v>0</v>
      </c>
      <c r="T209" s="618">
        <f t="shared" ref="T209" si="6414">IFERROR((T563/$BQ209)*100,0)</f>
        <v>0</v>
      </c>
      <c r="U209" s="618">
        <f t="shared" ref="U209" si="6415">IFERROR(U563,0)</f>
        <v>2673211</v>
      </c>
      <c r="V209" s="618">
        <f t="shared" si="3757"/>
        <v>834335.05659476609</v>
      </c>
      <c r="W209" s="618" t="s">
        <v>2112</v>
      </c>
      <c r="X209" s="618" t="s">
        <v>2112</v>
      </c>
      <c r="Y209" s="618">
        <f t="shared" ref="Y209" si="6416">IFERROR(Y563,0)</f>
        <v>0</v>
      </c>
      <c r="Z209" s="618">
        <f t="shared" ref="Z209" si="6417">IFERROR((Z563/$BQ209)*100,0)</f>
        <v>0</v>
      </c>
      <c r="AA209" s="618">
        <f t="shared" ref="AA209" si="6418">IFERROR(AA563,0)</f>
        <v>0</v>
      </c>
      <c r="AB209" s="618">
        <f t="shared" ref="AB209" si="6419">IFERROR((AB563/$BQ209)*100,0)</f>
        <v>0</v>
      </c>
      <c r="AC209" s="618">
        <f t="shared" ref="AC209" si="6420">IFERROR(AC563,0)</f>
        <v>0</v>
      </c>
      <c r="AD209" s="618">
        <f t="shared" ref="AD209" si="6421">IFERROR((AD563/$BQ209)*100,0)</f>
        <v>0</v>
      </c>
      <c r="AE209" s="618">
        <f t="shared" ref="AE209" si="6422">IFERROR(AE563,0)</f>
        <v>0</v>
      </c>
      <c r="AF209" s="618">
        <f t="shared" ref="AF209" si="6423">IFERROR((AF563/$BQ209)*100,0)</f>
        <v>0</v>
      </c>
      <c r="AG209" s="618">
        <f t="shared" ref="AG209" si="6424">IFERROR(AG563,0)</f>
        <v>336</v>
      </c>
      <c r="AH209" s="618">
        <f t="shared" ref="AH209" si="6425">IFERROR((AH563/$BQ209)*100,0)</f>
        <v>3473.6830012901492</v>
      </c>
      <c r="AI209" s="618">
        <f t="shared" ref="AI209" si="6426">IFERROR(AI563,0)</f>
        <v>43030</v>
      </c>
      <c r="AJ209" s="618">
        <f t="shared" ref="AJ209" si="6427">IFERROR((AJ563/$BQ209)*100,0)</f>
        <v>239652.57422938838</v>
      </c>
      <c r="AK209" s="618">
        <f t="shared" ref="AK209" si="6428">IFERROR(AK563,0)</f>
        <v>0</v>
      </c>
      <c r="AL209" s="618">
        <f t="shared" ref="AL209" si="6429">IFERROR((AL563/$BQ209)*100,0)</f>
        <v>0</v>
      </c>
      <c r="AM209" s="618">
        <f t="shared" ref="AM209" si="6430">IFERROR(AM563,0)</f>
        <v>0</v>
      </c>
      <c r="AN209" s="618">
        <f t="shared" ref="AN209" si="6431">IFERROR((AN563/$BQ209)*100,0)</f>
        <v>0</v>
      </c>
      <c r="AO209" s="618">
        <f t="shared" ref="AO209" si="6432">IFERROR(AO563,0)</f>
        <v>0</v>
      </c>
      <c r="AP209" s="618">
        <f t="shared" ref="AP209" si="6433">IFERROR((AP563/$BQ209)*100,0)</f>
        <v>0</v>
      </c>
      <c r="AQ209" s="618">
        <f t="shared" ref="AQ209" si="6434">IFERROR(AQ563,0)</f>
        <v>0</v>
      </c>
      <c r="AR209" s="618">
        <f t="shared" ref="AR209" si="6435">IFERROR((AR563/$BQ209)*100,0)</f>
        <v>0</v>
      </c>
      <c r="AS209" s="618">
        <f t="shared" ref="AS209" si="6436">IFERROR(AS563,0)</f>
        <v>0</v>
      </c>
      <c r="AT209" s="618">
        <f t="shared" ref="AT209" si="6437">IFERROR((AT563/$BQ209)*100,0)</f>
        <v>0</v>
      </c>
      <c r="AU209" s="618">
        <f t="shared" ref="AU209" si="6438">IFERROR(AU563,0)</f>
        <v>0</v>
      </c>
      <c r="AV209" s="618">
        <f t="shared" ref="AV209" si="6439">IFERROR((AV563/$BQ209)*100,0)</f>
        <v>0</v>
      </c>
      <c r="AW209" s="618">
        <f t="shared" ref="AW209" si="6440">IFERROR(AW563,0)</f>
        <v>1780279</v>
      </c>
      <c r="AX209" s="618">
        <f t="shared" ref="AX209" si="6441">IFERROR((AX563/$BQ209)*100,0)</f>
        <v>1301176.8254989553</v>
      </c>
      <c r="AY209" s="618">
        <f t="shared" ref="AY209" si="6442">IFERROR(AY563,0)</f>
        <v>50722</v>
      </c>
      <c r="AZ209" s="618">
        <f t="shared" ref="AZ209" si="6443">IFERROR((AZ563/$BQ209)*100,0)</f>
        <v>57598.311037081905</v>
      </c>
      <c r="BA209" s="618">
        <f t="shared" ref="BA209" si="6444">IFERROR(BA563,0)</f>
        <v>132</v>
      </c>
      <c r="BB209" s="618">
        <f t="shared" ref="BB209" si="6445">IFERROR((BB563/$BQ209)*100,0)</f>
        <v>169.23806529819882</v>
      </c>
      <c r="BC209" s="618">
        <f t="shared" ref="BC209" si="6446">IFERROR(BC563,0)</f>
        <v>646209</v>
      </c>
      <c r="BD209" s="618">
        <f t="shared" ref="BD209" si="6447">IFERROR((BD563/$BQ209)*100,0)</f>
        <v>957706.73775536835</v>
      </c>
      <c r="BE209" s="618">
        <f t="shared" ref="BE209" si="6448">IFERROR(BE563,0)</f>
        <v>0</v>
      </c>
      <c r="BF209" s="618">
        <f t="shared" ref="BF209" si="6449">IFERROR((BF563/$BQ209)*100,0)</f>
        <v>0</v>
      </c>
      <c r="BG209" s="618">
        <f t="shared" ref="BG209" si="6450">IFERROR(BG563,0)</f>
        <v>1571418</v>
      </c>
      <c r="BH209" s="618">
        <f t="shared" ref="BH209" si="6451">IFERROR((BH563/$BQ209)*100,0)</f>
        <v>2970102.2300073272</v>
      </c>
      <c r="BI209" s="618">
        <f t="shared" ref="BI209" si="6452">IFERROR(BI563,0)</f>
        <v>20</v>
      </c>
      <c r="BJ209" s="618">
        <f t="shared" ref="BJ209" si="6453">IFERROR((BJ563/$BQ209)*100,0)</f>
        <v>28.684417847152343</v>
      </c>
      <c r="BK209" s="618">
        <f t="shared" ref="BK209" si="6454">IFERROR(BK563,0)</f>
        <v>4739</v>
      </c>
      <c r="BL209" s="618">
        <f t="shared" ref="BL209" si="6455">IFERROR((BL563/$BQ209)*100,0)</f>
        <v>18647.740042433739</v>
      </c>
      <c r="BM209" s="618">
        <f t="shared" ref="BM209" si="6456">IFERROR(BM563,0)</f>
        <v>0</v>
      </c>
      <c r="BN209" s="618">
        <f t="shared" ref="BN209" si="6457">IFERROR((BN563/$BQ209)*100,0)</f>
        <v>0</v>
      </c>
      <c r="BO209" s="618">
        <f t="shared" ref="BO209" si="6458">IFERROR(BO563,0)</f>
        <v>0</v>
      </c>
      <c r="BP209" s="618">
        <f t="shared" ref="BP209" si="6459">IFERROR((BP563/$BQ209)*100,0)</f>
        <v>0</v>
      </c>
      <c r="BQ209" s="620">
        <f t="shared" si="4571"/>
        <v>34.862133348098446</v>
      </c>
    </row>
    <row r="210" spans="1:69" x14ac:dyDescent="0.25">
      <c r="B210" s="594" t="s">
        <v>287</v>
      </c>
      <c r="C210" s="618">
        <f t="shared" si="3802"/>
        <v>22747</v>
      </c>
      <c r="D210" s="618">
        <f t="shared" si="3803"/>
        <v>52325.571064424628</v>
      </c>
      <c r="E210" s="618" t="s">
        <v>2112</v>
      </c>
      <c r="F210" s="618" t="s">
        <v>2112</v>
      </c>
      <c r="G210" s="618">
        <f t="shared" ref="G210" si="6460">IFERROR(G564,0)</f>
        <v>75059</v>
      </c>
      <c r="H210" s="618">
        <f t="shared" ref="H210" si="6461">IFERROR((H564/$BQ210)*100,0)</f>
        <v>348892.77356427821</v>
      </c>
      <c r="I210" s="618">
        <f t="shared" ref="I210" si="6462">IFERROR(I564,0)</f>
        <v>0</v>
      </c>
      <c r="J210" s="618">
        <f t="shared" ref="J210" si="6463">IFERROR((J564/$BQ210)*100,0)</f>
        <v>0</v>
      </c>
      <c r="K210" s="618">
        <f t="shared" ref="K210" si="6464">IFERROR(K564,0)</f>
        <v>16</v>
      </c>
      <c r="L210" s="618">
        <f t="shared" ref="L210" si="6465">IFERROR((L564/$BQ210)*100,0)</f>
        <v>57.371670242578709</v>
      </c>
      <c r="M210" s="618">
        <f t="shared" ref="M210" si="6466">IFERROR(M564,0)</f>
        <v>439143</v>
      </c>
      <c r="N210" s="618">
        <f t="shared" ref="N210" si="6467">IFERROR((N564/$BQ210)*100,0)</f>
        <v>745889.08482376579</v>
      </c>
      <c r="O210" s="618">
        <f t="shared" ref="O210" si="6468">IFERROR(O564,0)</f>
        <v>0</v>
      </c>
      <c r="P210" s="618">
        <f t="shared" ref="P210" si="6469">IFERROR((P564/$BQ210)*100,0)</f>
        <v>0</v>
      </c>
      <c r="Q210" s="618">
        <f t="shared" ref="Q210" si="6470">IFERROR(Q564,0)</f>
        <v>14</v>
      </c>
      <c r="R210" s="618">
        <f t="shared" ref="R210" si="6471">IFERROR((R564/$BQ210)*100,0)</f>
        <v>39.117047892667301</v>
      </c>
      <c r="S210" s="618">
        <f t="shared" ref="S210" si="6472">IFERROR(S564,0)</f>
        <v>0</v>
      </c>
      <c r="T210" s="618">
        <f t="shared" ref="T210" si="6473">IFERROR((T564/$BQ210)*100,0)</f>
        <v>0</v>
      </c>
      <c r="U210" s="618">
        <f t="shared" ref="U210" si="6474">IFERROR(U564,0)</f>
        <v>3011709</v>
      </c>
      <c r="V210" s="618">
        <f t="shared" si="3757"/>
        <v>624785.31235126068</v>
      </c>
      <c r="W210" s="618" t="s">
        <v>2112</v>
      </c>
      <c r="X210" s="618" t="s">
        <v>2112</v>
      </c>
      <c r="Y210" s="618">
        <f t="shared" ref="Y210" si="6475">IFERROR(Y564,0)</f>
        <v>0</v>
      </c>
      <c r="Z210" s="618">
        <f t="shared" ref="Z210" si="6476">IFERROR((Z564/$BQ210)*100,0)</f>
        <v>0</v>
      </c>
      <c r="AA210" s="618">
        <f t="shared" ref="AA210" si="6477">IFERROR(AA564,0)</f>
        <v>0</v>
      </c>
      <c r="AB210" s="618">
        <f t="shared" ref="AB210" si="6478">IFERROR((AB564/$BQ210)*100,0)</f>
        <v>0</v>
      </c>
      <c r="AC210" s="618">
        <f t="shared" ref="AC210" si="6479">IFERROR(AC564,0)</f>
        <v>0</v>
      </c>
      <c r="AD210" s="618">
        <f t="shared" ref="AD210" si="6480">IFERROR((AD564/$BQ210)*100,0)</f>
        <v>0</v>
      </c>
      <c r="AE210" s="618">
        <f t="shared" ref="AE210" si="6481">IFERROR(AE564,0)</f>
        <v>0</v>
      </c>
      <c r="AF210" s="618">
        <f t="shared" ref="AF210" si="6482">IFERROR((AF564/$BQ210)*100,0)</f>
        <v>0</v>
      </c>
      <c r="AG210" s="618">
        <f t="shared" ref="AG210" si="6483">IFERROR(AG564,0)</f>
        <v>157</v>
      </c>
      <c r="AH210" s="618">
        <f t="shared" ref="AH210" si="6484">IFERROR((AH564/$BQ210)*100,0)</f>
        <v>2832.0742674291123</v>
      </c>
      <c r="AI210" s="618">
        <f t="shared" ref="AI210" si="6485">IFERROR(AI564,0)</f>
        <v>34837</v>
      </c>
      <c r="AJ210" s="618">
        <f t="shared" ref="AJ210" si="6486">IFERROR((AJ564/$BQ210)*100,0)</f>
        <v>204769.92230853476</v>
      </c>
      <c r="AK210" s="618">
        <f t="shared" ref="AK210" si="6487">IFERROR(AK564,0)</f>
        <v>0</v>
      </c>
      <c r="AL210" s="618">
        <f t="shared" ref="AL210" si="6488">IFERROR((AL564/$BQ210)*100,0)</f>
        <v>0</v>
      </c>
      <c r="AM210" s="618">
        <f t="shared" ref="AM210" si="6489">IFERROR(AM564,0)</f>
        <v>0</v>
      </c>
      <c r="AN210" s="618">
        <f t="shared" ref="AN210" si="6490">IFERROR((AN564/$BQ210)*100,0)</f>
        <v>0</v>
      </c>
      <c r="AO210" s="618">
        <f t="shared" ref="AO210" si="6491">IFERROR(AO564,0)</f>
        <v>0</v>
      </c>
      <c r="AP210" s="618">
        <f t="shared" ref="AP210" si="6492">IFERROR((AP564/$BQ210)*100,0)</f>
        <v>0</v>
      </c>
      <c r="AQ210" s="618">
        <f t="shared" ref="AQ210" si="6493">IFERROR(AQ564,0)</f>
        <v>0</v>
      </c>
      <c r="AR210" s="618">
        <f t="shared" ref="AR210" si="6494">IFERROR((AR564/$BQ210)*100,0)</f>
        <v>0</v>
      </c>
      <c r="AS210" s="618">
        <f t="shared" ref="AS210" si="6495">IFERROR(AS564,0)</f>
        <v>0</v>
      </c>
      <c r="AT210" s="618">
        <f t="shared" ref="AT210" si="6496">IFERROR((AT564/$BQ210)*100,0)</f>
        <v>0</v>
      </c>
      <c r="AU210" s="618">
        <f t="shared" ref="AU210" si="6497">IFERROR(AU564,0)</f>
        <v>0</v>
      </c>
      <c r="AV210" s="618">
        <f t="shared" ref="AV210" si="6498">IFERROR((AV564/$BQ210)*100,0)</f>
        <v>0</v>
      </c>
      <c r="AW210" s="618">
        <f t="shared" ref="AW210" si="6499">IFERROR(AW564,0)</f>
        <v>1529579</v>
      </c>
      <c r="AX210" s="618">
        <f t="shared" ref="AX210" si="6500">IFERROR((AX564/$BQ210)*100,0)</f>
        <v>1150218.5386615319</v>
      </c>
      <c r="AY210" s="618">
        <f t="shared" ref="AY210" si="6501">IFERROR(AY564,0)</f>
        <v>33114</v>
      </c>
      <c r="AZ210" s="618">
        <f t="shared" ref="AZ210" si="6502">IFERROR((AZ564/$BQ210)*100,0)</f>
        <v>45654.810497128427</v>
      </c>
      <c r="BA210" s="618">
        <f t="shared" ref="BA210" si="6503">IFERROR(BA564,0)</f>
        <v>106</v>
      </c>
      <c r="BB210" s="618">
        <f t="shared" ref="BB210" si="6504">IFERROR((BB564/$BQ210)*100,0)</f>
        <v>177.33061711342509</v>
      </c>
      <c r="BC210" s="618">
        <f t="shared" ref="BC210" si="6505">IFERROR(BC564,0)</f>
        <v>783491</v>
      </c>
      <c r="BD210" s="618">
        <f t="shared" ref="BD210" si="6506">IFERROR((BD564/$BQ210)*100,0)</f>
        <v>963997.92046370008</v>
      </c>
      <c r="BE210" s="618">
        <f t="shared" ref="BE210" si="6507">IFERROR(BE564,0)</f>
        <v>0</v>
      </c>
      <c r="BF210" s="618">
        <f t="shared" ref="BF210" si="6508">IFERROR((BF564/$BQ210)*100,0)</f>
        <v>0</v>
      </c>
      <c r="BG210" s="618">
        <f t="shared" ref="BG210" si="6509">IFERROR(BG564,0)</f>
        <v>1640183</v>
      </c>
      <c r="BH210" s="618">
        <f t="shared" ref="BH210" si="6510">IFERROR((BH564/$BQ210)*100,0)</f>
        <v>3182038.8481056495</v>
      </c>
      <c r="BI210" s="618">
        <f t="shared" ref="BI210" si="6511">IFERROR(BI564,0)</f>
        <v>0</v>
      </c>
      <c r="BJ210" s="618">
        <f t="shared" ref="BJ210" si="6512">IFERROR((BJ564/$BQ210)*100,0)</f>
        <v>0</v>
      </c>
      <c r="BK210" s="618">
        <f t="shared" ref="BK210" si="6513">IFERROR(BK564,0)</f>
        <v>3961</v>
      </c>
      <c r="BL210" s="618">
        <f t="shared" ref="BL210" si="6514">IFERROR((BL564/$BQ210)*100,0)</f>
        <v>14543.718406493701</v>
      </c>
      <c r="BM210" s="618">
        <f t="shared" ref="BM210" si="6515">IFERROR(BM564,0)</f>
        <v>0</v>
      </c>
      <c r="BN210" s="618">
        <f t="shared" ref="BN210" si="6516">IFERROR((BN564/$BQ210)*100,0)</f>
        <v>0</v>
      </c>
      <c r="BO210" s="618">
        <f t="shared" ref="BO210" si="6517">IFERROR(BO564,0)</f>
        <v>0</v>
      </c>
      <c r="BP210" s="618">
        <f t="shared" ref="BP210" si="6518">IFERROR((BP564/$BQ210)*100,0)</f>
        <v>0</v>
      </c>
      <c r="BQ210" s="620">
        <f t="shared" si="4571"/>
        <v>38.346452015393091</v>
      </c>
    </row>
    <row r="211" spans="1:69" x14ac:dyDescent="0.25">
      <c r="B211" s="594" t="s">
        <v>288</v>
      </c>
      <c r="C211" s="618">
        <f t="shared" si="3802"/>
        <v>26638</v>
      </c>
      <c r="D211" s="618">
        <f t="shared" si="3803"/>
        <v>76891.277371310774</v>
      </c>
      <c r="E211" s="618" t="s">
        <v>2112</v>
      </c>
      <c r="F211" s="618" t="s">
        <v>2112</v>
      </c>
      <c r="G211" s="618">
        <f t="shared" ref="G211" si="6519">IFERROR(G565,0)</f>
        <v>75093</v>
      </c>
      <c r="H211" s="618">
        <f t="shared" ref="H211" si="6520">IFERROR((H565/$BQ211)*100,0)</f>
        <v>344278.64898628328</v>
      </c>
      <c r="I211" s="618">
        <f t="shared" ref="I211" si="6521">IFERROR(I565,0)</f>
        <v>0</v>
      </c>
      <c r="J211" s="618">
        <f t="shared" ref="J211" si="6522">IFERROR((J565/$BQ211)*100,0)</f>
        <v>0</v>
      </c>
      <c r="K211" s="618">
        <f t="shared" ref="K211" si="6523">IFERROR(K565,0)</f>
        <v>167</v>
      </c>
      <c r="L211" s="618">
        <f t="shared" ref="L211" si="6524">IFERROR((L565/$BQ211)*100,0)</f>
        <v>564.51760934336642</v>
      </c>
      <c r="M211" s="618">
        <f t="shared" ref="M211" si="6525">IFERROR(M565,0)</f>
        <v>481396</v>
      </c>
      <c r="N211" s="618">
        <f t="shared" ref="N211" si="6526">IFERROR((N565/$BQ211)*100,0)</f>
        <v>848892.73333465843</v>
      </c>
      <c r="O211" s="618">
        <f t="shared" ref="O211" si="6527">IFERROR(O565,0)</f>
        <v>0</v>
      </c>
      <c r="P211" s="618">
        <f t="shared" ref="P211" si="6528">IFERROR((P565/$BQ211)*100,0)</f>
        <v>0</v>
      </c>
      <c r="Q211" s="618">
        <f t="shared" ref="Q211" si="6529">IFERROR(Q565,0)</f>
        <v>17</v>
      </c>
      <c r="R211" s="618">
        <f t="shared" ref="R211" si="6530">IFERROR((R565/$BQ211)*100,0)</f>
        <v>14.921170291014091</v>
      </c>
      <c r="S211" s="618">
        <f t="shared" ref="S211" si="6531">IFERROR(S565,0)</f>
        <v>0</v>
      </c>
      <c r="T211" s="618">
        <f t="shared" ref="T211" si="6532">IFERROR((T565/$BQ211)*100,0)</f>
        <v>0</v>
      </c>
      <c r="U211" s="618">
        <f t="shared" ref="U211" si="6533">IFERROR(U565,0)</f>
        <v>2948317</v>
      </c>
      <c r="V211" s="618">
        <f t="shared" si="3757"/>
        <v>630894.43538294267</v>
      </c>
      <c r="W211" s="618" t="s">
        <v>2112</v>
      </c>
      <c r="X211" s="618" t="s">
        <v>2112</v>
      </c>
      <c r="Y211" s="618">
        <f t="shared" ref="Y211" si="6534">IFERROR(Y565,0)</f>
        <v>0</v>
      </c>
      <c r="Z211" s="618">
        <f t="shared" ref="Z211" si="6535">IFERROR((Z565/$BQ211)*100,0)</f>
        <v>0</v>
      </c>
      <c r="AA211" s="618">
        <f t="shared" ref="AA211" si="6536">IFERROR(AA565,0)</f>
        <v>0</v>
      </c>
      <c r="AB211" s="618">
        <f t="shared" ref="AB211" si="6537">IFERROR((AB565/$BQ211)*100,0)</f>
        <v>0</v>
      </c>
      <c r="AC211" s="618">
        <f t="shared" ref="AC211" si="6538">IFERROR(AC565,0)</f>
        <v>0</v>
      </c>
      <c r="AD211" s="618">
        <f t="shared" ref="AD211" si="6539">IFERROR((AD565/$BQ211)*100,0)</f>
        <v>0</v>
      </c>
      <c r="AE211" s="618">
        <f t="shared" ref="AE211" si="6540">IFERROR(AE565,0)</f>
        <v>0</v>
      </c>
      <c r="AF211" s="618">
        <f t="shared" ref="AF211" si="6541">IFERROR((AF565/$BQ211)*100,0)</f>
        <v>0</v>
      </c>
      <c r="AG211" s="618">
        <f t="shared" ref="AG211" si="6542">IFERROR(AG565,0)</f>
        <v>163</v>
      </c>
      <c r="AH211" s="618">
        <f t="shared" ref="AH211" si="6543">IFERROR((AH565/$BQ211)*100,0)</f>
        <v>2658.4551735156774</v>
      </c>
      <c r="AI211" s="618">
        <f t="shared" ref="AI211" si="6544">IFERROR(AI565,0)</f>
        <v>42983</v>
      </c>
      <c r="AJ211" s="618">
        <f t="shared" ref="AJ211" si="6545">IFERROR((AJ565/$BQ211)*100,0)</f>
        <v>228860.90992357413</v>
      </c>
      <c r="AK211" s="618">
        <f t="shared" ref="AK211" si="6546">IFERROR(AK565,0)</f>
        <v>0</v>
      </c>
      <c r="AL211" s="618">
        <f t="shared" ref="AL211" si="6547">IFERROR((AL565/$BQ211)*100,0)</f>
        <v>0</v>
      </c>
      <c r="AM211" s="618">
        <f t="shared" ref="AM211" si="6548">IFERROR(AM565,0)</f>
        <v>0</v>
      </c>
      <c r="AN211" s="618">
        <f t="shared" ref="AN211" si="6549">IFERROR((AN565/$BQ211)*100,0)</f>
        <v>0</v>
      </c>
      <c r="AO211" s="618">
        <f t="shared" ref="AO211" si="6550">IFERROR(AO565,0)</f>
        <v>0</v>
      </c>
      <c r="AP211" s="618">
        <f t="shared" ref="AP211" si="6551">IFERROR((AP565/$BQ211)*100,0)</f>
        <v>0</v>
      </c>
      <c r="AQ211" s="618">
        <f t="shared" ref="AQ211" si="6552">IFERROR(AQ565,0)</f>
        <v>0</v>
      </c>
      <c r="AR211" s="618">
        <f t="shared" ref="AR211" si="6553">IFERROR((AR565/$BQ211)*100,0)</f>
        <v>0</v>
      </c>
      <c r="AS211" s="618">
        <f t="shared" ref="AS211" si="6554">IFERROR(AS565,0)</f>
        <v>0</v>
      </c>
      <c r="AT211" s="618">
        <f t="shared" ref="AT211" si="6555">IFERROR((AT565/$BQ211)*100,0)</f>
        <v>0</v>
      </c>
      <c r="AU211" s="618">
        <f t="shared" ref="AU211" si="6556">IFERROR(AU565,0)</f>
        <v>0</v>
      </c>
      <c r="AV211" s="618">
        <f t="shared" ref="AV211" si="6557">IFERROR((AV565/$BQ211)*100,0)</f>
        <v>0</v>
      </c>
      <c r="AW211" s="618">
        <f t="shared" ref="AW211" si="6558">IFERROR(AW565,0)</f>
        <v>1325328</v>
      </c>
      <c r="AX211" s="618">
        <f t="shared" ref="AX211" si="6559">IFERROR((AX565/$BQ211)*100,0)</f>
        <v>1504867.1691150807</v>
      </c>
      <c r="AY211" s="618">
        <f t="shared" ref="AY211" si="6560">IFERROR(AY565,0)</f>
        <v>40210</v>
      </c>
      <c r="AZ211" s="618">
        <f t="shared" ref="AZ211" si="6561">IFERROR((AZ565/$BQ211)*100,0)</f>
        <v>50709.597234011388</v>
      </c>
      <c r="BA211" s="618">
        <f t="shared" ref="BA211" si="6562">IFERROR(BA565,0)</f>
        <v>81</v>
      </c>
      <c r="BB211" s="618">
        <f t="shared" ref="BB211" si="6563">IFERROR((BB565/$BQ211)*100,0)</f>
        <v>151.6985646253099</v>
      </c>
      <c r="BC211" s="618">
        <f t="shared" ref="BC211" si="6564">IFERROR(BC565,0)</f>
        <v>1321683</v>
      </c>
      <c r="BD211" s="618">
        <f t="shared" ref="BD211" si="6565">IFERROR((BD565/$BQ211)*100,0)</f>
        <v>1615186.8416616933</v>
      </c>
      <c r="BE211" s="618">
        <f t="shared" ref="BE211" si="6566">IFERROR(BE565,0)</f>
        <v>0</v>
      </c>
      <c r="BF211" s="618">
        <f t="shared" ref="BF211" si="6567">IFERROR((BF565/$BQ211)*100,0)</f>
        <v>0</v>
      </c>
      <c r="BG211" s="618">
        <f t="shared" ref="BG211" si="6568">IFERROR(BG565,0)</f>
        <v>1581687</v>
      </c>
      <c r="BH211" s="618">
        <f t="shared" ref="BH211" si="6569">IFERROR((BH565/$BQ211)*100,0)</f>
        <v>3286111.7149454695</v>
      </c>
      <c r="BI211" s="618">
        <f t="shared" ref="BI211" si="6570">IFERROR(BI565,0)</f>
        <v>192</v>
      </c>
      <c r="BJ211" s="618">
        <f t="shared" ref="BJ211" si="6571">IFERROR((BJ565/$BQ211)*100,0)</f>
        <v>201.43579892869022</v>
      </c>
      <c r="BK211" s="618">
        <f t="shared" ref="BK211" si="6572">IFERROR(BK565,0)</f>
        <v>4272</v>
      </c>
      <c r="BL211" s="618">
        <f t="shared" ref="BL211" si="6573">IFERROR((BL565/$BQ211)*100,0)</f>
        <v>21745.118837437869</v>
      </c>
      <c r="BM211" s="618">
        <f t="shared" ref="BM211" si="6574">IFERROR(BM565,0)</f>
        <v>0</v>
      </c>
      <c r="BN211" s="618">
        <f t="shared" ref="BN211" si="6575">IFERROR((BN565/$BQ211)*100,0)</f>
        <v>0</v>
      </c>
      <c r="BO211" s="618">
        <f t="shared" ref="BO211" si="6576">IFERROR(BO565,0)</f>
        <v>0</v>
      </c>
      <c r="BP211" s="618">
        <f t="shared" ref="BP211" si="6577">IFERROR((BP565/$BQ211)*100,0)</f>
        <v>0</v>
      </c>
      <c r="BQ211" s="620">
        <f t="shared" si="4571"/>
        <v>40.211323126667573</v>
      </c>
    </row>
    <row r="212" spans="1:69" x14ac:dyDescent="0.25">
      <c r="B212" s="594" t="s">
        <v>289</v>
      </c>
      <c r="C212" s="618">
        <f t="shared" si="3802"/>
        <v>31174</v>
      </c>
      <c r="D212" s="618">
        <f t="shared" si="3803"/>
        <v>74229.856843657151</v>
      </c>
      <c r="E212" s="618" t="s">
        <v>2112</v>
      </c>
      <c r="F212" s="618" t="s">
        <v>2112</v>
      </c>
      <c r="G212" s="618">
        <f t="shared" ref="G212" si="6578">IFERROR(G566,0)</f>
        <v>76249</v>
      </c>
      <c r="H212" s="618">
        <f t="shared" ref="H212" si="6579">IFERROR((H566/$BQ212)*100,0)</f>
        <v>446214.45198131533</v>
      </c>
      <c r="I212" s="618">
        <f t="shared" ref="I212" si="6580">IFERROR(I566,0)</f>
        <v>0</v>
      </c>
      <c r="J212" s="618">
        <f t="shared" ref="J212" si="6581">IFERROR((J566/$BQ212)*100,0)</f>
        <v>0</v>
      </c>
      <c r="K212" s="618">
        <f t="shared" ref="K212" si="6582">IFERROR(K566,0)</f>
        <v>49</v>
      </c>
      <c r="L212" s="618">
        <f t="shared" ref="L212" si="6583">IFERROR((L566/$BQ212)*100,0)</f>
        <v>204.02709237545213</v>
      </c>
      <c r="M212" s="618">
        <f t="shared" ref="M212" si="6584">IFERROR(M566,0)</f>
        <v>586998</v>
      </c>
      <c r="N212" s="618">
        <f t="shared" ref="N212" si="6585">IFERROR((N566/$BQ212)*100,0)</f>
        <v>983705.82445394027</v>
      </c>
      <c r="O212" s="618">
        <f t="shared" ref="O212" si="6586">IFERROR(O566,0)</f>
        <v>0</v>
      </c>
      <c r="P212" s="618">
        <f t="shared" ref="P212" si="6587">IFERROR((P566/$BQ212)*100,0)</f>
        <v>0</v>
      </c>
      <c r="Q212" s="618">
        <f t="shared" ref="Q212" si="6588">IFERROR(Q566,0)</f>
        <v>14</v>
      </c>
      <c r="R212" s="618">
        <f t="shared" ref="R212" si="6589">IFERROR((R566/$BQ212)*100,0)</f>
        <v>14.401912402973091</v>
      </c>
      <c r="S212" s="618">
        <f t="shared" ref="S212" si="6590">IFERROR(S566,0)</f>
        <v>0</v>
      </c>
      <c r="T212" s="618">
        <f t="shared" ref="T212" si="6591">IFERROR((T566/$BQ212)*100,0)</f>
        <v>0</v>
      </c>
      <c r="U212" s="618">
        <f t="shared" ref="U212" si="6592">IFERROR(U566,0)</f>
        <v>2665104</v>
      </c>
      <c r="V212" s="618">
        <f t="shared" si="3757"/>
        <v>1620889.6348986786</v>
      </c>
      <c r="W212" s="618" t="s">
        <v>2112</v>
      </c>
      <c r="X212" s="618" t="s">
        <v>2112</v>
      </c>
      <c r="Y212" s="618">
        <f t="shared" ref="Y212" si="6593">IFERROR(Y566,0)</f>
        <v>0</v>
      </c>
      <c r="Z212" s="618">
        <f t="shared" ref="Z212" si="6594">IFERROR((Z566/$BQ212)*100,0)</f>
        <v>0</v>
      </c>
      <c r="AA212" s="618">
        <f t="shared" ref="AA212" si="6595">IFERROR(AA566,0)</f>
        <v>0</v>
      </c>
      <c r="AB212" s="618">
        <f t="shared" ref="AB212" si="6596">IFERROR((AB566/$BQ212)*100,0)</f>
        <v>0</v>
      </c>
      <c r="AC212" s="618">
        <f t="shared" ref="AC212" si="6597">IFERROR(AC566,0)</f>
        <v>0</v>
      </c>
      <c r="AD212" s="618">
        <f t="shared" ref="AD212" si="6598">IFERROR((AD566/$BQ212)*100,0)</f>
        <v>0</v>
      </c>
      <c r="AE212" s="618">
        <f t="shared" ref="AE212" si="6599">IFERROR(AE566,0)</f>
        <v>0</v>
      </c>
      <c r="AF212" s="618">
        <f t="shared" ref="AF212" si="6600">IFERROR((AF566/$BQ212)*100,0)</f>
        <v>0</v>
      </c>
      <c r="AG212" s="618">
        <f t="shared" ref="AG212" si="6601">IFERROR(AG566,0)</f>
        <v>117</v>
      </c>
      <c r="AH212" s="618">
        <f t="shared" ref="AH212" si="6602">IFERROR((AH566/$BQ212)*100,0)</f>
        <v>1745.0317194935731</v>
      </c>
      <c r="AI212" s="618">
        <f t="shared" ref="AI212" si="6603">IFERROR(AI566,0)</f>
        <v>49988</v>
      </c>
      <c r="AJ212" s="618">
        <f t="shared" ref="AJ212" si="6604">IFERROR((AJ566/$BQ212)*100,0)</f>
        <v>223044.8177035781</v>
      </c>
      <c r="AK212" s="618">
        <f t="shared" ref="AK212" si="6605">IFERROR(AK566,0)</f>
        <v>0</v>
      </c>
      <c r="AL212" s="618">
        <f t="shared" ref="AL212" si="6606">IFERROR((AL566/$BQ212)*100,0)</f>
        <v>0</v>
      </c>
      <c r="AM212" s="618">
        <f t="shared" ref="AM212" si="6607">IFERROR(AM566,0)</f>
        <v>0</v>
      </c>
      <c r="AN212" s="618">
        <f t="shared" ref="AN212" si="6608">IFERROR((AN566/$BQ212)*100,0)</f>
        <v>0</v>
      </c>
      <c r="AO212" s="618">
        <f t="shared" ref="AO212" si="6609">IFERROR(AO566,0)</f>
        <v>0</v>
      </c>
      <c r="AP212" s="618">
        <f t="shared" ref="AP212" si="6610">IFERROR((AP566/$BQ212)*100,0)</f>
        <v>0</v>
      </c>
      <c r="AQ212" s="618">
        <f t="shared" ref="AQ212" si="6611">IFERROR(AQ566,0)</f>
        <v>0</v>
      </c>
      <c r="AR212" s="618">
        <f t="shared" ref="AR212" si="6612">IFERROR((AR566/$BQ212)*100,0)</f>
        <v>0</v>
      </c>
      <c r="AS212" s="618">
        <f t="shared" ref="AS212" si="6613">IFERROR(AS566,0)</f>
        <v>0</v>
      </c>
      <c r="AT212" s="618">
        <f t="shared" ref="AT212" si="6614">IFERROR((AT566/$BQ212)*100,0)</f>
        <v>0</v>
      </c>
      <c r="AU212" s="618">
        <f t="shared" ref="AU212" si="6615">IFERROR(AU566,0)</f>
        <v>0</v>
      </c>
      <c r="AV212" s="618">
        <f t="shared" ref="AV212" si="6616">IFERROR((AV566/$BQ212)*100,0)</f>
        <v>0</v>
      </c>
      <c r="AW212" s="618">
        <f t="shared" ref="AW212" si="6617">IFERROR(AW566,0)</f>
        <v>1619342</v>
      </c>
      <c r="AX212" s="618">
        <f t="shared" ref="AX212" si="6618">IFERROR((AX566/$BQ212)*100,0)</f>
        <v>1344279.304330976</v>
      </c>
      <c r="AY212" s="618">
        <f t="shared" ref="AY212" si="6619">IFERROR(AY566,0)</f>
        <v>23129</v>
      </c>
      <c r="AZ212" s="618">
        <f t="shared" ref="AZ212" si="6620">IFERROR((AZ566/$BQ212)*100,0)</f>
        <v>35419.103236378491</v>
      </c>
      <c r="BA212" s="618">
        <f t="shared" ref="BA212" si="6621">IFERROR(BA566,0)</f>
        <v>24</v>
      </c>
      <c r="BB212" s="618">
        <f t="shared" ref="BB212" si="6622">IFERROR((BB566/$BQ212)*100,0)</f>
        <v>36.004781007432726</v>
      </c>
      <c r="BC212" s="618">
        <f t="shared" ref="BC212" si="6623">IFERROR(BC566,0)</f>
        <v>1520047</v>
      </c>
      <c r="BD212" s="618">
        <f t="shared" ref="BD212" si="6624">IFERROR((BD566/$BQ212)*100,0)</f>
        <v>1472201.8909316508</v>
      </c>
      <c r="BE212" s="618">
        <f t="shared" ref="BE212" si="6625">IFERROR(BE566,0)</f>
        <v>0</v>
      </c>
      <c r="BF212" s="618">
        <f t="shared" ref="BF212" si="6626">IFERROR((BF566/$BQ212)*100,0)</f>
        <v>0</v>
      </c>
      <c r="BG212" s="618">
        <f t="shared" ref="BG212" si="6627">IFERROR(BG566,0)</f>
        <v>1875792</v>
      </c>
      <c r="BH212" s="618">
        <f t="shared" ref="BH212" si="6628">IFERROR((BH566/$BQ212)*100,0)</f>
        <v>4162851.1772107673</v>
      </c>
      <c r="BI212" s="618">
        <f t="shared" ref="BI212" si="6629">IFERROR(BI566,0)</f>
        <v>48</v>
      </c>
      <c r="BJ212" s="618">
        <f t="shared" ref="BJ212" si="6630">IFERROR((BJ566/$BQ212)*100,0)</f>
        <v>48.006374676576975</v>
      </c>
      <c r="BK212" s="618">
        <f t="shared" ref="BK212" si="6631">IFERROR(BK566,0)</f>
        <v>4199</v>
      </c>
      <c r="BL212" s="618">
        <f t="shared" ref="BL212" si="6632">IFERROR((BL566/$BQ212)*100,0)</f>
        <v>14113.874154913632</v>
      </c>
      <c r="BM212" s="618">
        <f t="shared" ref="BM212" si="6633">IFERROR(BM566,0)</f>
        <v>0</v>
      </c>
      <c r="BN212" s="618">
        <f t="shared" ref="BN212" si="6634">IFERROR((BN566/$BQ212)*100,0)</f>
        <v>0</v>
      </c>
      <c r="BO212" s="618">
        <f t="shared" ref="BO212" si="6635">IFERROR(BO566,0)</f>
        <v>0</v>
      </c>
      <c r="BP212" s="618">
        <f t="shared" ref="BP212" si="6636">IFERROR((BP566/$BQ212)*100,0)</f>
        <v>0</v>
      </c>
      <c r="BQ212" s="620">
        <f t="shared" si="4571"/>
        <v>41.661133828042004</v>
      </c>
    </row>
    <row r="213" spans="1:69" x14ac:dyDescent="0.25">
      <c r="B213" s="594" t="s">
        <v>290</v>
      </c>
      <c r="C213" s="618">
        <f t="shared" si="3802"/>
        <v>40573</v>
      </c>
      <c r="D213" s="618">
        <f t="shared" si="3803"/>
        <v>103537.51566427434</v>
      </c>
      <c r="E213" s="618" t="s">
        <v>2112</v>
      </c>
      <c r="F213" s="618" t="s">
        <v>2112</v>
      </c>
      <c r="G213" s="618">
        <f t="shared" ref="G213" si="6637">IFERROR(G567,0)</f>
        <v>89774</v>
      </c>
      <c r="H213" s="618">
        <f t="shared" ref="H213" si="6638">IFERROR((H567/$BQ213)*100,0)</f>
        <v>385863.43782675709</v>
      </c>
      <c r="I213" s="618">
        <f t="shared" ref="I213" si="6639">IFERROR(I567,0)</f>
        <v>0</v>
      </c>
      <c r="J213" s="618">
        <f t="shared" ref="J213" si="6640">IFERROR((J567/$BQ213)*100,0)</f>
        <v>0</v>
      </c>
      <c r="K213" s="618">
        <f t="shared" ref="K213" si="6641">IFERROR(K567,0)</f>
        <v>114</v>
      </c>
      <c r="L213" s="618">
        <f t="shared" ref="L213" si="6642">IFERROR((L567/$BQ213)*100,0)</f>
        <v>463.13669221670415</v>
      </c>
      <c r="M213" s="618">
        <f t="shared" ref="M213" si="6643">IFERROR(M567,0)</f>
        <v>314486</v>
      </c>
      <c r="N213" s="618">
        <f t="shared" ref="N213" si="6644">IFERROR((N567/$BQ213)*100,0)</f>
        <v>496003.95947434951</v>
      </c>
      <c r="O213" s="618">
        <f t="shared" ref="O213" si="6645">IFERROR(O567,0)</f>
        <v>0</v>
      </c>
      <c r="P213" s="618">
        <f t="shared" ref="P213" si="6646">IFERROR((P567/$BQ213)*100,0)</f>
        <v>0</v>
      </c>
      <c r="Q213" s="618">
        <f t="shared" ref="Q213" si="6647">IFERROR(Q567,0)</f>
        <v>0</v>
      </c>
      <c r="R213" s="618">
        <f t="shared" ref="R213" si="6648">IFERROR((R567/$BQ213)*100,0)</f>
        <v>0</v>
      </c>
      <c r="S213" s="618">
        <f t="shared" ref="S213" si="6649">IFERROR(S567,0)</f>
        <v>0</v>
      </c>
      <c r="T213" s="618">
        <f t="shared" ref="T213" si="6650">IFERROR((T567/$BQ213)*100,0)</f>
        <v>0</v>
      </c>
      <c r="U213" s="618">
        <f t="shared" ref="U213" si="6651">IFERROR(U567,0)</f>
        <v>3124141</v>
      </c>
      <c r="V213" s="618">
        <f t="shared" si="3757"/>
        <v>494704.97132332274</v>
      </c>
      <c r="W213" s="618" t="s">
        <v>2112</v>
      </c>
      <c r="X213" s="618" t="s">
        <v>2112</v>
      </c>
      <c r="Y213" s="618">
        <f t="shared" ref="Y213" si="6652">IFERROR(Y567,0)</f>
        <v>0</v>
      </c>
      <c r="Z213" s="618">
        <f t="shared" ref="Z213" si="6653">IFERROR((Z567/$BQ213)*100,0)</f>
        <v>0</v>
      </c>
      <c r="AA213" s="618">
        <f t="shared" ref="AA213" si="6654">IFERROR(AA567,0)</f>
        <v>0</v>
      </c>
      <c r="AB213" s="618">
        <f t="shared" ref="AB213" si="6655">IFERROR((AB567/$BQ213)*100,0)</f>
        <v>0</v>
      </c>
      <c r="AC213" s="618">
        <f t="shared" ref="AC213" si="6656">IFERROR(AC567,0)</f>
        <v>0</v>
      </c>
      <c r="AD213" s="618">
        <f t="shared" ref="AD213" si="6657">IFERROR((AD567/$BQ213)*100,0)</f>
        <v>0</v>
      </c>
      <c r="AE213" s="618">
        <f t="shared" ref="AE213" si="6658">IFERROR(AE567,0)</f>
        <v>0</v>
      </c>
      <c r="AF213" s="618">
        <f t="shared" ref="AF213" si="6659">IFERROR((AF567/$BQ213)*100,0)</f>
        <v>0</v>
      </c>
      <c r="AG213" s="618">
        <f t="shared" ref="AG213" si="6660">IFERROR(AG567,0)</f>
        <v>95</v>
      </c>
      <c r="AH213" s="618">
        <f t="shared" ref="AH213" si="6661">IFERROR((AH567/$BQ213)*100,0)</f>
        <v>1340.8909946083625</v>
      </c>
      <c r="AI213" s="618">
        <f t="shared" ref="AI213" si="6662">IFERROR(AI567,0)</f>
        <v>45918</v>
      </c>
      <c r="AJ213" s="618">
        <f t="shared" ref="AJ213" si="6663">IFERROR((AJ567/$BQ213)*100,0)</f>
        <v>194978.34201041234</v>
      </c>
      <c r="AK213" s="618">
        <f t="shared" ref="AK213" si="6664">IFERROR(AK567,0)</f>
        <v>0</v>
      </c>
      <c r="AL213" s="618">
        <f t="shared" ref="AL213" si="6665">IFERROR((AL567/$BQ213)*100,0)</f>
        <v>0</v>
      </c>
      <c r="AM213" s="618">
        <f t="shared" ref="AM213" si="6666">IFERROR(AM567,0)</f>
        <v>0</v>
      </c>
      <c r="AN213" s="618">
        <f t="shared" ref="AN213" si="6667">IFERROR((AN567/$BQ213)*100,0)</f>
        <v>0</v>
      </c>
      <c r="AO213" s="618">
        <f t="shared" ref="AO213" si="6668">IFERROR(AO567,0)</f>
        <v>0</v>
      </c>
      <c r="AP213" s="618">
        <f t="shared" ref="AP213" si="6669">IFERROR((AP567/$BQ213)*100,0)</f>
        <v>0</v>
      </c>
      <c r="AQ213" s="618">
        <f t="shared" ref="AQ213" si="6670">IFERROR(AQ567,0)</f>
        <v>0</v>
      </c>
      <c r="AR213" s="618">
        <f t="shared" ref="AR213" si="6671">IFERROR((AR567/$BQ213)*100,0)</f>
        <v>0</v>
      </c>
      <c r="AS213" s="618">
        <f t="shared" ref="AS213" si="6672">IFERROR(AS567,0)</f>
        <v>0</v>
      </c>
      <c r="AT213" s="618">
        <f t="shared" ref="AT213" si="6673">IFERROR((AT567/$BQ213)*100,0)</f>
        <v>0</v>
      </c>
      <c r="AU213" s="618">
        <f t="shared" ref="AU213" si="6674">IFERROR(AU567,0)</f>
        <v>0</v>
      </c>
      <c r="AV213" s="618">
        <f t="shared" ref="AV213" si="6675">IFERROR((AV567/$BQ213)*100,0)</f>
        <v>0</v>
      </c>
      <c r="AW213" s="618">
        <f t="shared" ref="AW213" si="6676">IFERROR(AW567,0)</f>
        <v>1481907</v>
      </c>
      <c r="AX213" s="618">
        <f t="shared" ref="AX213" si="6677">IFERROR((AX567/$BQ213)*100,0)</f>
        <v>1025318.4741831805</v>
      </c>
      <c r="AY213" s="618">
        <f t="shared" ref="AY213" si="6678">IFERROR(AY567,0)</f>
        <v>17490</v>
      </c>
      <c r="AZ213" s="618">
        <f t="shared" ref="AZ213" si="6679">IFERROR((AZ567/$BQ213)*100,0)</f>
        <v>24581.531292606593</v>
      </c>
      <c r="BA213" s="618">
        <f t="shared" ref="BA213" si="6680">IFERROR(BA567,0)</f>
        <v>34</v>
      </c>
      <c r="BB213" s="618">
        <f t="shared" ref="BB213" si="6681">IFERROR((BB567/$BQ213)*100,0)</f>
        <v>46.313669221670409</v>
      </c>
      <c r="BC213" s="618">
        <f t="shared" ref="BC213" si="6682">IFERROR(BC567,0)</f>
        <v>1397831</v>
      </c>
      <c r="BD213" s="618">
        <f t="shared" ref="BD213" si="6683">IFERROR((BD567/$BQ213)*100,0)</f>
        <v>1305461.0376537845</v>
      </c>
      <c r="BE213" s="618">
        <f t="shared" ref="BE213" si="6684">IFERROR(BE567,0)</f>
        <v>0</v>
      </c>
      <c r="BF213" s="618">
        <f t="shared" ref="BF213" si="6685">IFERROR((BF567/$BQ213)*100,0)</f>
        <v>0</v>
      </c>
      <c r="BG213" s="618">
        <f t="shared" ref="BG213" si="6686">IFERROR(BG567,0)</f>
        <v>2099507</v>
      </c>
      <c r="BH213" s="618">
        <f t="shared" ref="BH213" si="6687">IFERROR((BH567/$BQ213)*100,0)</f>
        <v>4300360.922826943</v>
      </c>
      <c r="BI213" s="618">
        <f t="shared" ref="BI213" si="6688">IFERROR(BI567,0)</f>
        <v>19946</v>
      </c>
      <c r="BJ213" s="618">
        <f t="shared" ref="BJ213" si="6689">IFERROR((BJ567/$BQ213)*100,0)</f>
        <v>16467.817527533949</v>
      </c>
      <c r="BK213" s="618">
        <f t="shared" ref="BK213" si="6690">IFERROR(BK567,0)</f>
        <v>4330</v>
      </c>
      <c r="BL213" s="618">
        <f t="shared" ref="BL213" si="6691">IFERROR((BL567/$BQ213)*100,0)</f>
        <v>18009.401088769555</v>
      </c>
      <c r="BM213" s="618">
        <f t="shared" ref="BM213" si="6692">IFERROR(BM567,0)</f>
        <v>0</v>
      </c>
      <c r="BN213" s="618">
        <f t="shared" ref="BN213" si="6693">IFERROR((BN567/$BQ213)*100,0)</f>
        <v>0</v>
      </c>
      <c r="BO213" s="618">
        <f t="shared" ref="BO213" si="6694">IFERROR(BO567,0)</f>
        <v>0</v>
      </c>
      <c r="BP213" s="618">
        <f t="shared" ref="BP213" si="6695">IFERROR((BP567/$BQ213)*100,0)</f>
        <v>0</v>
      </c>
      <c r="BQ213" s="620">
        <f t="shared" si="4571"/>
        <v>45.342984809707083</v>
      </c>
    </row>
    <row r="214" spans="1:69" x14ac:dyDescent="0.25">
      <c r="B214" s="594" t="s">
        <v>291</v>
      </c>
      <c r="C214" s="618">
        <f t="shared" si="3802"/>
        <v>20704</v>
      </c>
      <c r="D214" s="618">
        <f t="shared" si="3803"/>
        <v>44340.429708028329</v>
      </c>
      <c r="E214" s="618" t="s">
        <v>2112</v>
      </c>
      <c r="F214" s="618" t="s">
        <v>2112</v>
      </c>
      <c r="G214" s="618">
        <f t="shared" ref="G214" si="6696">IFERROR(G568,0)</f>
        <v>66690</v>
      </c>
      <c r="H214" s="618">
        <f t="shared" ref="H214" si="6697">IFERROR((H568/$BQ214)*100,0)</f>
        <v>281762.27705791831</v>
      </c>
      <c r="I214" s="618">
        <f t="shared" ref="I214" si="6698">IFERROR(I568,0)</f>
        <v>0</v>
      </c>
      <c r="J214" s="618">
        <f t="shared" ref="J214" si="6699">IFERROR((J568/$BQ214)*100,0)</f>
        <v>0</v>
      </c>
      <c r="K214" s="618">
        <f t="shared" ref="K214" si="6700">IFERROR(K568,0)</f>
        <v>155</v>
      </c>
      <c r="L214" s="618">
        <f t="shared" ref="L214" si="6701">IFERROR((L568/$BQ214)*100,0)</f>
        <v>481.68248712149733</v>
      </c>
      <c r="M214" s="618">
        <f t="shared" ref="M214" si="6702">IFERROR(M568,0)</f>
        <v>152216</v>
      </c>
      <c r="N214" s="618">
        <f t="shared" ref="N214" si="6703">IFERROR((N568/$BQ214)*100,0)</f>
        <v>240445.64121391124</v>
      </c>
      <c r="O214" s="618">
        <f t="shared" ref="O214" si="6704">IFERROR(O568,0)</f>
        <v>0</v>
      </c>
      <c r="P214" s="618">
        <f t="shared" ref="P214" si="6705">IFERROR((P568/$BQ214)*100,0)</f>
        <v>0</v>
      </c>
      <c r="Q214" s="618">
        <f t="shared" ref="Q214" si="6706">IFERROR(Q568,0)</f>
        <v>168</v>
      </c>
      <c r="R214" s="618">
        <f t="shared" ref="R214" si="6707">IFERROR((R568/$BQ214)*100,0)</f>
        <v>461.53607131033203</v>
      </c>
      <c r="S214" s="618">
        <f t="shared" ref="S214" si="6708">IFERROR(S568,0)</f>
        <v>0</v>
      </c>
      <c r="T214" s="618">
        <f t="shared" ref="T214" si="6709">IFERROR((T568/$BQ214)*100,0)</f>
        <v>0</v>
      </c>
      <c r="U214" s="618">
        <f t="shared" ref="U214" si="6710">IFERROR(U568,0)</f>
        <v>2520500</v>
      </c>
      <c r="V214" s="618">
        <f t="shared" si="3757"/>
        <v>360236.22962709999</v>
      </c>
      <c r="W214" s="618" t="s">
        <v>2112</v>
      </c>
      <c r="X214" s="618" t="s">
        <v>2112</v>
      </c>
      <c r="Y214" s="618">
        <f t="shared" ref="Y214" si="6711">IFERROR(Y568,0)</f>
        <v>0</v>
      </c>
      <c r="Z214" s="618">
        <f t="shared" ref="Z214" si="6712">IFERROR((Z568/$BQ214)*100,0)</f>
        <v>0</v>
      </c>
      <c r="AA214" s="618">
        <f t="shared" ref="AA214" si="6713">IFERROR(AA568,0)</f>
        <v>0</v>
      </c>
      <c r="AB214" s="618">
        <f t="shared" ref="AB214" si="6714">IFERROR((AB568/$BQ214)*100,0)</f>
        <v>0</v>
      </c>
      <c r="AC214" s="618">
        <f t="shared" ref="AC214" si="6715">IFERROR(AC568,0)</f>
        <v>0</v>
      </c>
      <c r="AD214" s="618">
        <f t="shared" ref="AD214" si="6716">IFERROR((AD568/$BQ214)*100,0)</f>
        <v>0</v>
      </c>
      <c r="AE214" s="618">
        <f t="shared" ref="AE214" si="6717">IFERROR(AE568,0)</f>
        <v>0</v>
      </c>
      <c r="AF214" s="618">
        <f t="shared" ref="AF214" si="6718">IFERROR((AF568/$BQ214)*100,0)</f>
        <v>0</v>
      </c>
      <c r="AG214" s="618">
        <f t="shared" ref="AG214" si="6719">IFERROR(AG568,0)</f>
        <v>76</v>
      </c>
      <c r="AH214" s="618">
        <f t="shared" ref="AH214" si="6720">IFERROR((AH568/$BQ214)*100,0)</f>
        <v>1012.815267597673</v>
      </c>
      <c r="AI214" s="618">
        <f t="shared" ref="AI214" si="6721">IFERROR(AI568,0)</f>
        <v>33776</v>
      </c>
      <c r="AJ214" s="618">
        <f t="shared" ref="AJ214" si="6722">IFERROR((AJ568/$BQ214)*100,0)</f>
        <v>148491.90497471346</v>
      </c>
      <c r="AK214" s="618">
        <f t="shared" ref="AK214" si="6723">IFERROR(AK568,0)</f>
        <v>0</v>
      </c>
      <c r="AL214" s="618">
        <f t="shared" ref="AL214" si="6724">IFERROR((AL568/$BQ214)*100,0)</f>
        <v>0</v>
      </c>
      <c r="AM214" s="618">
        <f t="shared" ref="AM214" si="6725">IFERROR(AM568,0)</f>
        <v>0</v>
      </c>
      <c r="AN214" s="618">
        <f t="shared" ref="AN214" si="6726">IFERROR((AN568/$BQ214)*100,0)</f>
        <v>0</v>
      </c>
      <c r="AO214" s="618">
        <f t="shared" ref="AO214" si="6727">IFERROR(AO568,0)</f>
        <v>0</v>
      </c>
      <c r="AP214" s="618">
        <f t="shared" ref="AP214" si="6728">IFERROR((AP568/$BQ214)*100,0)</f>
        <v>0</v>
      </c>
      <c r="AQ214" s="618">
        <f t="shared" ref="AQ214" si="6729">IFERROR(AQ568,0)</f>
        <v>0</v>
      </c>
      <c r="AR214" s="618">
        <f t="shared" ref="AR214" si="6730">IFERROR((AR568/$BQ214)*100,0)</f>
        <v>0</v>
      </c>
      <c r="AS214" s="618">
        <f t="shared" ref="AS214" si="6731">IFERROR(AS568,0)</f>
        <v>0</v>
      </c>
      <c r="AT214" s="618">
        <f t="shared" ref="AT214" si="6732">IFERROR((AT568/$BQ214)*100,0)</f>
        <v>0</v>
      </c>
      <c r="AU214" s="618">
        <f t="shared" ref="AU214" si="6733">IFERROR(AU568,0)</f>
        <v>0</v>
      </c>
      <c r="AV214" s="618">
        <f t="shared" ref="AV214" si="6734">IFERROR((AV568/$BQ214)*100,0)</f>
        <v>0</v>
      </c>
      <c r="AW214" s="618">
        <f t="shared" ref="AW214" si="6735">IFERROR(AW568,0)</f>
        <v>1073966</v>
      </c>
      <c r="AX214" s="618">
        <f t="shared" ref="AX214" si="6736">IFERROR((AX568/$BQ214)*100,0)</f>
        <v>745215.92085500399</v>
      </c>
      <c r="AY214" s="618">
        <f t="shared" ref="AY214" si="6737">IFERROR(AY568,0)</f>
        <v>23112</v>
      </c>
      <c r="AZ214" s="618">
        <f t="shared" ref="AZ214" si="6738">IFERROR((AZ568/$BQ214)*100,0)</f>
        <v>26432.09754424886</v>
      </c>
      <c r="BA214" s="618">
        <f t="shared" ref="BA214" si="6739">IFERROR(BA568,0)</f>
        <v>76</v>
      </c>
      <c r="BB214" s="618">
        <f t="shared" ref="BB214" si="6740">IFERROR((BB568/$BQ214)*100,0)</f>
        <v>109.8895407881743</v>
      </c>
      <c r="BC214" s="618">
        <f t="shared" ref="BC214" si="6741">IFERROR(BC568,0)</f>
        <v>682791</v>
      </c>
      <c r="BD214" s="618">
        <f t="shared" ref="BD214" si="6742">IFERROR((BD568/$BQ214)*100,0)</f>
        <v>936747.89597175235</v>
      </c>
      <c r="BE214" s="618">
        <f t="shared" ref="BE214" si="6743">IFERROR(BE568,0)</f>
        <v>0</v>
      </c>
      <c r="BF214" s="618">
        <f t="shared" ref="BF214" si="6744">IFERROR((BF568/$BQ214)*100,0)</f>
        <v>0</v>
      </c>
      <c r="BG214" s="618">
        <f t="shared" ref="BG214" si="6745">IFERROR(BG568,0)</f>
        <v>1242772</v>
      </c>
      <c r="BH214" s="618">
        <f t="shared" ref="BH214" si="6746">IFERROR((BH568/$BQ214)*100,0)</f>
        <v>2408212.8029417214</v>
      </c>
      <c r="BI214" s="618">
        <f t="shared" ref="BI214" si="6747">IFERROR(BI568,0)</f>
        <v>19418</v>
      </c>
      <c r="BJ214" s="618">
        <f t="shared" ref="BJ214" si="6748">IFERROR((BJ568/$BQ214)*100,0)</f>
        <v>14151.941361170379</v>
      </c>
      <c r="BK214" s="618">
        <f t="shared" ref="BK214" si="6749">IFERROR(BK568,0)</f>
        <v>3671</v>
      </c>
      <c r="BL214" s="618">
        <f t="shared" ref="BL214" si="6750">IFERROR((BL568/$BQ214)*100,0)</f>
        <v>11813.125634728736</v>
      </c>
      <c r="BM214" s="618">
        <f t="shared" ref="BM214" si="6751">IFERROR(BM568,0)</f>
        <v>0</v>
      </c>
      <c r="BN214" s="618">
        <f t="shared" ref="BN214" si="6752">IFERROR((BN568/$BQ214)*100,0)</f>
        <v>0</v>
      </c>
      <c r="BO214" s="618">
        <f t="shared" ref="BO214" si="6753">IFERROR(BO568,0)</f>
        <v>0</v>
      </c>
      <c r="BP214" s="618">
        <f t="shared" ref="BP214" si="6754">IFERROR((BP568/$BQ214)*100,0)</f>
        <v>0</v>
      </c>
      <c r="BQ214" s="620">
        <f t="shared" si="4571"/>
        <v>54.600282765452114</v>
      </c>
    </row>
    <row r="215" spans="1:69" x14ac:dyDescent="0.25">
      <c r="B215" s="594" t="s">
        <v>292</v>
      </c>
      <c r="C215" s="618">
        <f t="shared" si="3802"/>
        <v>31523</v>
      </c>
      <c r="D215" s="618">
        <f t="shared" si="3803"/>
        <v>77698.298502834135</v>
      </c>
      <c r="E215" s="618" t="s">
        <v>2112</v>
      </c>
      <c r="F215" s="618" t="s">
        <v>2112</v>
      </c>
      <c r="G215" s="618">
        <f t="shared" ref="G215" si="6755">IFERROR(G569,0)</f>
        <v>85365</v>
      </c>
      <c r="H215" s="618">
        <f t="shared" ref="H215" si="6756">IFERROR((H569/$BQ215)*100,0)</f>
        <v>414616.17342022056</v>
      </c>
      <c r="I215" s="618">
        <f t="shared" ref="I215" si="6757">IFERROR(I569,0)</f>
        <v>0</v>
      </c>
      <c r="J215" s="618">
        <f t="shared" ref="J215" si="6758">IFERROR((J569/$BQ215)*100,0)</f>
        <v>0</v>
      </c>
      <c r="K215" s="618">
        <f t="shared" ref="K215" si="6759">IFERROR(K569,0)</f>
        <v>123</v>
      </c>
      <c r="L215" s="618">
        <f t="shared" ref="L215" si="6760">IFERROR((L569/$BQ215)*100,0)</f>
        <v>651.17169839503617</v>
      </c>
      <c r="M215" s="618">
        <f t="shared" ref="M215" si="6761">IFERROR(M569,0)</f>
        <v>244573</v>
      </c>
      <c r="N215" s="618">
        <f t="shared" ref="N215" si="6762">IFERROR((N569/$BQ215)*100,0)</f>
        <v>439424.17696127668</v>
      </c>
      <c r="O215" s="618">
        <f t="shared" ref="O215" si="6763">IFERROR(O569,0)</f>
        <v>0</v>
      </c>
      <c r="P215" s="618">
        <f t="shared" ref="P215" si="6764">IFERROR((P569/$BQ215)*100,0)</f>
        <v>0</v>
      </c>
      <c r="Q215" s="618">
        <f t="shared" ref="Q215" si="6765">IFERROR(Q569,0)</f>
        <v>46</v>
      </c>
      <c r="R215" s="618">
        <f t="shared" ref="R215" si="6766">IFERROR((R569/$BQ215)*100,0)</f>
        <v>141.29197229326255</v>
      </c>
      <c r="S215" s="618">
        <f t="shared" ref="S215" si="6767">IFERROR(S569,0)</f>
        <v>0</v>
      </c>
      <c r="T215" s="618">
        <f t="shared" ref="T215" si="6768">IFERROR((T569/$BQ215)*100,0)</f>
        <v>0</v>
      </c>
      <c r="U215" s="618">
        <f t="shared" ref="U215" si="6769">IFERROR(U569,0)</f>
        <v>2482939</v>
      </c>
      <c r="V215" s="618">
        <f t="shared" si="3757"/>
        <v>429314.63395820663</v>
      </c>
      <c r="W215" s="618" t="s">
        <v>2112</v>
      </c>
      <c r="X215" s="618" t="s">
        <v>2112</v>
      </c>
      <c r="Y215" s="618">
        <f t="shared" ref="Y215" si="6770">IFERROR(Y569,0)</f>
        <v>0</v>
      </c>
      <c r="Z215" s="618">
        <f t="shared" ref="Z215" si="6771">IFERROR((Z569/$BQ215)*100,0)</f>
        <v>0</v>
      </c>
      <c r="AA215" s="618">
        <f t="shared" ref="AA215" si="6772">IFERROR(AA569,0)</f>
        <v>0</v>
      </c>
      <c r="AB215" s="618">
        <f t="shared" ref="AB215" si="6773">IFERROR((AB569/$BQ215)*100,0)</f>
        <v>0</v>
      </c>
      <c r="AC215" s="618">
        <f t="shared" ref="AC215" si="6774">IFERROR(AC569,0)</f>
        <v>0</v>
      </c>
      <c r="AD215" s="618">
        <f t="shared" ref="AD215" si="6775">IFERROR((AD569/$BQ215)*100,0)</f>
        <v>0</v>
      </c>
      <c r="AE215" s="618">
        <f t="shared" ref="AE215" si="6776">IFERROR(AE569,0)</f>
        <v>0</v>
      </c>
      <c r="AF215" s="618">
        <f t="shared" ref="AF215" si="6777">IFERROR((AF569/$BQ215)*100,0)</f>
        <v>0</v>
      </c>
      <c r="AG215" s="618">
        <f t="shared" ref="AG215" si="6778">IFERROR(AG569,0)</f>
        <v>111</v>
      </c>
      <c r="AH215" s="618">
        <f t="shared" ref="AH215" si="6779">IFERROR((AH569/$BQ215)*100,0)</f>
        <v>1439.5399495965737</v>
      </c>
      <c r="AI215" s="618">
        <f t="shared" ref="AI215" si="6780">IFERROR(AI569,0)</f>
        <v>43454</v>
      </c>
      <c r="AJ215" s="618">
        <f t="shared" ref="AJ215" si="6781">IFERROR((AJ569/$BQ215)*100,0)</f>
        <v>201064.61970254278</v>
      </c>
      <c r="AK215" s="618">
        <f t="shared" ref="AK215" si="6782">IFERROR(AK569,0)</f>
        <v>0</v>
      </c>
      <c r="AL215" s="618">
        <f t="shared" ref="AL215" si="6783">IFERROR((AL569/$BQ215)*100,0)</f>
        <v>0</v>
      </c>
      <c r="AM215" s="618">
        <f t="shared" ref="AM215" si="6784">IFERROR(AM569,0)</f>
        <v>0</v>
      </c>
      <c r="AN215" s="618">
        <f t="shared" ref="AN215" si="6785">IFERROR((AN569/$BQ215)*100,0)</f>
        <v>0</v>
      </c>
      <c r="AO215" s="618">
        <f t="shared" ref="AO215" si="6786">IFERROR(AO569,0)</f>
        <v>0</v>
      </c>
      <c r="AP215" s="618">
        <f t="shared" ref="AP215" si="6787">IFERROR((AP569/$BQ215)*100,0)</f>
        <v>0</v>
      </c>
      <c r="AQ215" s="618">
        <f t="shared" ref="AQ215" si="6788">IFERROR(AQ569,0)</f>
        <v>0</v>
      </c>
      <c r="AR215" s="618">
        <f t="shared" ref="AR215" si="6789">IFERROR((AR569/$BQ215)*100,0)</f>
        <v>0</v>
      </c>
      <c r="AS215" s="618">
        <f t="shared" ref="AS215" si="6790">IFERROR(AS569,0)</f>
        <v>0</v>
      </c>
      <c r="AT215" s="618">
        <f t="shared" ref="AT215" si="6791">IFERROR((AT569/$BQ215)*100,0)</f>
        <v>0</v>
      </c>
      <c r="AU215" s="618">
        <f t="shared" ref="AU215" si="6792">IFERROR(AU569,0)</f>
        <v>0</v>
      </c>
      <c r="AV215" s="618">
        <f t="shared" ref="AV215" si="6793">IFERROR((AV569/$BQ215)*100,0)</f>
        <v>0</v>
      </c>
      <c r="AW215" s="618">
        <f t="shared" ref="AW215" si="6794">IFERROR(AW569,0)</f>
        <v>856770</v>
      </c>
      <c r="AX215" s="618">
        <f t="shared" ref="AX215" si="6795">IFERROR((AX569/$BQ215)*100,0)</f>
        <v>621918.11700110068</v>
      </c>
      <c r="AY215" s="618">
        <f t="shared" ref="AY215" si="6796">IFERROR(AY569,0)</f>
        <v>18574</v>
      </c>
      <c r="AZ215" s="618">
        <f t="shared" ref="AZ215" si="6797">IFERROR((AZ569/$BQ215)*100,0)</f>
        <v>21328.944687052503</v>
      </c>
      <c r="BA215" s="618">
        <f t="shared" ref="BA215" si="6798">IFERROR(BA569,0)</f>
        <v>102</v>
      </c>
      <c r="BB215" s="618">
        <f t="shared" ref="BB215" si="6799">IFERROR((BB569/$BQ215)*100,0)</f>
        <v>208.86639382482292</v>
      </c>
      <c r="BC215" s="618">
        <f t="shared" ref="BC215" si="6800">IFERROR(BC569,0)</f>
        <v>1631080</v>
      </c>
      <c r="BD215" s="618">
        <f t="shared" ref="BD215" si="6801">IFERROR((BD569/$BQ215)*100,0)</f>
        <v>1355790.6688020497</v>
      </c>
      <c r="BE215" s="618">
        <f t="shared" ref="BE215" si="6802">IFERROR(BE569,0)</f>
        <v>0</v>
      </c>
      <c r="BF215" s="618">
        <f t="shared" ref="BF215" si="6803">IFERROR((BF569/$BQ215)*100,0)</f>
        <v>0</v>
      </c>
      <c r="BG215" s="618">
        <f t="shared" ref="BG215" si="6804">IFERROR(BG569,0)</f>
        <v>2331688</v>
      </c>
      <c r="BH215" s="618">
        <f t="shared" ref="BH215" si="6805">IFERROR((BH569/$BQ215)*100,0)</f>
        <v>4755146.5164641142</v>
      </c>
      <c r="BI215" s="618">
        <f t="shared" ref="BI215" si="6806">IFERROR(BI569,0)</f>
        <v>117741</v>
      </c>
      <c r="BJ215" s="618">
        <f t="shared" ref="BJ215" si="6807">IFERROR((BJ569/$BQ215)*100,0)</f>
        <v>79174.697227811557</v>
      </c>
      <c r="BK215" s="618">
        <f t="shared" ref="BK215" si="6808">IFERROR(BK569,0)</f>
        <v>4005</v>
      </c>
      <c r="BL215" s="618">
        <f t="shared" ref="BL215" si="6809">IFERROR((BL569/$BQ215)*100,0)</f>
        <v>16017.185612723184</v>
      </c>
      <c r="BM215" s="618">
        <f t="shared" ref="BM215" si="6810">IFERROR(BM569,0)</f>
        <v>0</v>
      </c>
      <c r="BN215" s="618">
        <f t="shared" ref="BN215" si="6811">IFERROR((BN569/$BQ215)*100,0)</f>
        <v>0</v>
      </c>
      <c r="BO215" s="618">
        <f t="shared" ref="BO215" si="6812">IFERROR(BO569,0)</f>
        <v>0</v>
      </c>
      <c r="BP215" s="618">
        <f t="shared" ref="BP215" si="6813">IFERROR((BP569/$BQ215)*100,0)</f>
        <v>0</v>
      </c>
      <c r="BQ215" s="620">
        <f t="shared" si="4571"/>
        <v>48.835046238002178</v>
      </c>
    </row>
    <row r="216" spans="1:69" x14ac:dyDescent="0.25">
      <c r="B216" s="594" t="s">
        <v>293</v>
      </c>
      <c r="C216" s="618">
        <f t="shared" si="3802"/>
        <v>33855</v>
      </c>
      <c r="D216" s="618">
        <f t="shared" si="3803"/>
        <v>62270.832752989954</v>
      </c>
      <c r="E216" s="618" t="s">
        <v>2112</v>
      </c>
      <c r="F216" s="618" t="s">
        <v>2112</v>
      </c>
      <c r="G216" s="618">
        <f t="shared" ref="G216" si="6814">IFERROR(G570,0)</f>
        <v>91654</v>
      </c>
      <c r="H216" s="618">
        <f t="shared" ref="H216" si="6815">IFERROR((H570/$BQ216)*100,0)</f>
        <v>446013.21600954043</v>
      </c>
      <c r="I216" s="618">
        <f t="shared" ref="I216" si="6816">IFERROR(I570,0)</f>
        <v>0</v>
      </c>
      <c r="J216" s="618">
        <f t="shared" ref="J216" si="6817">IFERROR((J570/$BQ216)*100,0)</f>
        <v>0</v>
      </c>
      <c r="K216" s="618">
        <f t="shared" ref="K216" si="6818">IFERROR(K570,0)</f>
        <v>247</v>
      </c>
      <c r="L216" s="618">
        <f t="shared" ref="L216" si="6819">IFERROR((L570/$BQ216)*100,0)</f>
        <v>962.3423682514408</v>
      </c>
      <c r="M216" s="618">
        <f t="shared" ref="M216" si="6820">IFERROR(M570,0)</f>
        <v>206634</v>
      </c>
      <c r="N216" s="618">
        <f t="shared" ref="N216" si="6821">IFERROR((N570/$BQ216)*100,0)</f>
        <v>320217.94705043954</v>
      </c>
      <c r="O216" s="618">
        <f t="shared" ref="O216" si="6822">IFERROR(O570,0)</f>
        <v>0</v>
      </c>
      <c r="P216" s="618">
        <f t="shared" ref="P216" si="6823">IFERROR((P570/$BQ216)*100,0)</f>
        <v>0</v>
      </c>
      <c r="Q216" s="618">
        <f t="shared" ref="Q216" si="6824">IFERROR(Q570,0)</f>
        <v>18</v>
      </c>
      <c r="R216" s="618">
        <f t="shared" ref="R216" si="6825">IFERROR((R570/$BQ216)*100,0)</f>
        <v>13.775862122208762</v>
      </c>
      <c r="S216" s="618">
        <f t="shared" ref="S216" si="6826">IFERROR(S570,0)</f>
        <v>0</v>
      </c>
      <c r="T216" s="618">
        <f t="shared" ref="T216" si="6827">IFERROR((T570/$BQ216)*100,0)</f>
        <v>0</v>
      </c>
      <c r="U216" s="618">
        <f t="shared" ref="U216" si="6828">IFERROR(U570,0)</f>
        <v>2427100</v>
      </c>
      <c r="V216" s="618">
        <f t="shared" si="3757"/>
        <v>420643.98192134139</v>
      </c>
      <c r="W216" s="618" t="s">
        <v>2112</v>
      </c>
      <c r="X216" s="618" t="s">
        <v>2112</v>
      </c>
      <c r="Y216" s="618">
        <f t="shared" ref="Y216" si="6829">IFERROR(Y570,0)</f>
        <v>0</v>
      </c>
      <c r="Z216" s="618">
        <f t="shared" ref="Z216" si="6830">IFERROR((Z570/$BQ216)*100,0)</f>
        <v>0</v>
      </c>
      <c r="AA216" s="618">
        <f t="shared" ref="AA216" si="6831">IFERROR(AA570,0)</f>
        <v>0</v>
      </c>
      <c r="AB216" s="618">
        <f t="shared" ref="AB216" si="6832">IFERROR((AB570/$BQ216)*100,0)</f>
        <v>0</v>
      </c>
      <c r="AC216" s="618">
        <f t="shared" ref="AC216" si="6833">IFERROR(AC570,0)</f>
        <v>0</v>
      </c>
      <c r="AD216" s="618">
        <f t="shared" ref="AD216" si="6834">IFERROR((AD570/$BQ216)*100,0)</f>
        <v>0</v>
      </c>
      <c r="AE216" s="618">
        <f t="shared" ref="AE216" si="6835">IFERROR(AE570,0)</f>
        <v>0</v>
      </c>
      <c r="AF216" s="618">
        <f t="shared" ref="AF216" si="6836">IFERROR((AF570/$BQ216)*100,0)</f>
        <v>0</v>
      </c>
      <c r="AG216" s="618">
        <f t="shared" ref="AG216" si="6837">IFERROR(AG570,0)</f>
        <v>313</v>
      </c>
      <c r="AH216" s="618">
        <f t="shared" ref="AH216" si="6838">IFERROR((AH570/$BQ216)*100,0)</f>
        <v>3662.4113442043586</v>
      </c>
      <c r="AI216" s="618">
        <f t="shared" ref="AI216" si="6839">IFERROR(AI570,0)</f>
        <v>34236</v>
      </c>
      <c r="AJ216" s="618">
        <f t="shared" ref="AJ216" si="6840">IFERROR((AJ570/$BQ216)*100,0)</f>
        <v>130459.38227762017</v>
      </c>
      <c r="AK216" s="618">
        <f t="shared" ref="AK216" si="6841">IFERROR(AK570,0)</f>
        <v>0</v>
      </c>
      <c r="AL216" s="618">
        <f t="shared" ref="AL216" si="6842">IFERROR((AL570/$BQ216)*100,0)</f>
        <v>0</v>
      </c>
      <c r="AM216" s="618">
        <f t="shared" ref="AM216" si="6843">IFERROR(AM570,0)</f>
        <v>0</v>
      </c>
      <c r="AN216" s="618">
        <f t="shared" ref="AN216" si="6844">IFERROR((AN570/$BQ216)*100,0)</f>
        <v>0</v>
      </c>
      <c r="AO216" s="618">
        <f t="shared" ref="AO216" si="6845">IFERROR(AO570,0)</f>
        <v>0</v>
      </c>
      <c r="AP216" s="618">
        <f t="shared" ref="AP216" si="6846">IFERROR((AP570/$BQ216)*100,0)</f>
        <v>0</v>
      </c>
      <c r="AQ216" s="618">
        <f t="shared" ref="AQ216" si="6847">IFERROR(AQ570,0)</f>
        <v>0</v>
      </c>
      <c r="AR216" s="618">
        <f t="shared" ref="AR216" si="6848">IFERROR((AR570/$BQ216)*100,0)</f>
        <v>0</v>
      </c>
      <c r="AS216" s="618">
        <f t="shared" ref="AS216" si="6849">IFERROR(AS570,0)</f>
        <v>0</v>
      </c>
      <c r="AT216" s="618">
        <f t="shared" ref="AT216" si="6850">IFERROR((AT570/$BQ216)*100,0)</f>
        <v>0</v>
      </c>
      <c r="AU216" s="618">
        <f t="shared" ref="AU216" si="6851">IFERROR(AU570,0)</f>
        <v>0</v>
      </c>
      <c r="AV216" s="618">
        <f t="shared" ref="AV216" si="6852">IFERROR((AV570/$BQ216)*100,0)</f>
        <v>0</v>
      </c>
      <c r="AW216" s="618">
        <f t="shared" ref="AW216" si="6853">IFERROR(AW570,0)</f>
        <v>677099</v>
      </c>
      <c r="AX216" s="618">
        <f t="shared" ref="AX216" si="6854">IFERROR((AX570/$BQ216)*100,0)</f>
        <v>479390.16195134912</v>
      </c>
      <c r="AY216" s="618">
        <f t="shared" ref="AY216" si="6855">IFERROR(AY570,0)</f>
        <v>16711</v>
      </c>
      <c r="AZ216" s="618">
        <f t="shared" ref="AZ216" si="6856">IFERROR((AZ570/$BQ216)*100,0)</f>
        <v>17969.628148269745</v>
      </c>
      <c r="BA216" s="618">
        <f t="shared" ref="BA216" si="6857">IFERROR(BA570,0)</f>
        <v>113</v>
      </c>
      <c r="BB216" s="618">
        <f t="shared" ref="BB216" si="6858">IFERROR((BB570/$BQ216)*100,0)</f>
        <v>210.57389243947679</v>
      </c>
      <c r="BC216" s="618">
        <f t="shared" ref="BC216" si="6859">IFERROR(BC570,0)</f>
        <v>1318782</v>
      </c>
      <c r="BD216" s="618">
        <f t="shared" ref="BD216" si="6860">IFERROR((BD570/$BQ216)*100,0)</f>
        <v>1420275.6409572982</v>
      </c>
      <c r="BE216" s="618">
        <f t="shared" ref="BE216" si="6861">IFERROR(BE570,0)</f>
        <v>0</v>
      </c>
      <c r="BF216" s="618">
        <f t="shared" ref="BF216" si="6862">IFERROR((BF570/$BQ216)*100,0)</f>
        <v>0</v>
      </c>
      <c r="BG216" s="618">
        <f t="shared" ref="BG216" si="6863">IFERROR(BG570,0)</f>
        <v>2751206</v>
      </c>
      <c r="BH216" s="618">
        <f t="shared" ref="BH216" si="6864">IFERROR((BH570/$BQ216)*100,0)</f>
        <v>6204951.3688095156</v>
      </c>
      <c r="BI216" s="618">
        <f t="shared" ref="BI216" si="6865">IFERROR(BI570,0)</f>
        <v>59356</v>
      </c>
      <c r="BJ216" s="618">
        <f t="shared" ref="BJ216" si="6866">IFERROR((BJ570/$BQ216)*100,0)</f>
        <v>37802.933643644021</v>
      </c>
      <c r="BK216" s="618">
        <f t="shared" ref="BK216" si="6867">IFERROR(BK570,0)</f>
        <v>4730</v>
      </c>
      <c r="BL216" s="618">
        <f t="shared" ref="BL216" si="6868">IFERROR((BL570/$BQ216)*100,0)</f>
        <v>13049.677390338044</v>
      </c>
      <c r="BM216" s="618">
        <f t="shared" ref="BM216" si="6869">IFERROR(BM570,0)</f>
        <v>0</v>
      </c>
      <c r="BN216" s="618">
        <f t="shared" ref="BN216" si="6870">IFERROR((BN570/$BQ216)*100,0)</f>
        <v>0</v>
      </c>
      <c r="BO216" s="618">
        <f t="shared" ref="BO216" si="6871">IFERROR(BO570,0)</f>
        <v>0</v>
      </c>
      <c r="BP216" s="618">
        <f t="shared" ref="BP216" si="6872">IFERROR((BP570/$BQ216)*100,0)</f>
        <v>0</v>
      </c>
      <c r="BQ216" s="620">
        <f t="shared" si="4571"/>
        <v>50.813516699727607</v>
      </c>
    </row>
    <row r="217" spans="1:69" x14ac:dyDescent="0.25">
      <c r="B217" s="594" t="s">
        <v>294</v>
      </c>
      <c r="C217" s="618">
        <f t="shared" si="3802"/>
        <v>28660</v>
      </c>
      <c r="D217" s="618">
        <f t="shared" si="3803"/>
        <v>48945.06200002331</v>
      </c>
      <c r="E217" s="618" t="s">
        <v>2112</v>
      </c>
      <c r="F217" s="618" t="s">
        <v>2112</v>
      </c>
      <c r="G217" s="618">
        <f t="shared" ref="G217" si="6873">IFERROR(G571,0)</f>
        <v>103680</v>
      </c>
      <c r="H217" s="618">
        <f t="shared" ref="H217" si="6874">IFERROR((H571/$BQ217)*100,0)</f>
        <v>481099.34239454044</v>
      </c>
      <c r="I217" s="618">
        <f t="shared" ref="I217" si="6875">IFERROR(I571,0)</f>
        <v>0</v>
      </c>
      <c r="J217" s="618">
        <f t="shared" ref="J217" si="6876">IFERROR((J571/$BQ217)*100,0)</f>
        <v>0</v>
      </c>
      <c r="K217" s="618">
        <f t="shared" ref="K217" si="6877">IFERROR(K571,0)</f>
        <v>189</v>
      </c>
      <c r="L217" s="618">
        <f t="shared" ref="L217" si="6878">IFERROR((L571/$BQ217)*100,0)</f>
        <v>666.70634943181597</v>
      </c>
      <c r="M217" s="618">
        <f t="shared" ref="M217" si="6879">IFERROR(M571,0)</f>
        <v>155552</v>
      </c>
      <c r="N217" s="618">
        <f t="shared" ref="N217" si="6880">IFERROR((N571/$BQ217)*100,0)</f>
        <v>223732.32494775939</v>
      </c>
      <c r="O217" s="618">
        <f t="shared" ref="O217" si="6881">IFERROR(O571,0)</f>
        <v>0</v>
      </c>
      <c r="P217" s="618">
        <f t="shared" ref="P217" si="6882">IFERROR((P571/$BQ217)*100,0)</f>
        <v>0</v>
      </c>
      <c r="Q217" s="618">
        <f t="shared" ref="Q217" si="6883">IFERROR(Q571,0)</f>
        <v>11</v>
      </c>
      <c r="R217" s="618">
        <f t="shared" ref="R217" si="6884">IFERROR((R571/$BQ217)*100,0)</f>
        <v>7.3466264400200103</v>
      </c>
      <c r="S217" s="618">
        <f t="shared" ref="S217" si="6885">IFERROR(S571,0)</f>
        <v>0</v>
      </c>
      <c r="T217" s="618">
        <f t="shared" ref="T217" si="6886">IFERROR((T571/$BQ217)*100,0)</f>
        <v>0</v>
      </c>
      <c r="U217" s="618">
        <f t="shared" ref="U217" si="6887">IFERROR(U571,0)</f>
        <v>2907191</v>
      </c>
      <c r="V217" s="618">
        <f t="shared" si="3757"/>
        <v>459788.61574865232</v>
      </c>
      <c r="W217" s="618" t="s">
        <v>2112</v>
      </c>
      <c r="X217" s="618" t="s">
        <v>2112</v>
      </c>
      <c r="Y217" s="618">
        <f t="shared" ref="Y217" si="6888">IFERROR(Y571,0)</f>
        <v>0</v>
      </c>
      <c r="Z217" s="618">
        <f t="shared" ref="Z217" si="6889">IFERROR((Z571/$BQ217)*100,0)</f>
        <v>0</v>
      </c>
      <c r="AA217" s="618">
        <f t="shared" ref="AA217" si="6890">IFERROR(AA571,0)</f>
        <v>0</v>
      </c>
      <c r="AB217" s="618">
        <f t="shared" ref="AB217" si="6891">IFERROR((AB571/$BQ217)*100,0)</f>
        <v>0</v>
      </c>
      <c r="AC217" s="618">
        <f t="shared" ref="AC217" si="6892">IFERROR(AC571,0)</f>
        <v>0</v>
      </c>
      <c r="AD217" s="618">
        <f t="shared" ref="AD217" si="6893">IFERROR((AD571/$BQ217)*100,0)</f>
        <v>0</v>
      </c>
      <c r="AE217" s="618">
        <f t="shared" ref="AE217" si="6894">IFERROR(AE571,0)</f>
        <v>0</v>
      </c>
      <c r="AF217" s="618">
        <f t="shared" ref="AF217" si="6895">IFERROR((AF571/$BQ217)*100,0)</f>
        <v>0</v>
      </c>
      <c r="AG217" s="618">
        <f t="shared" ref="AG217" si="6896">IFERROR(AG571,0)</f>
        <v>347</v>
      </c>
      <c r="AH217" s="618">
        <f t="shared" ref="AH217" si="6897">IFERROR((AH571/$BQ217)*100,0)</f>
        <v>3770.6560203402701</v>
      </c>
      <c r="AI217" s="618">
        <f t="shared" ref="AI217" si="6898">IFERROR(AI571,0)</f>
        <v>31047</v>
      </c>
      <c r="AJ217" s="618">
        <f t="shared" ref="AJ217" si="6899">IFERROR((AJ571/$BQ217)*100,0)</f>
        <v>118668.22022903322</v>
      </c>
      <c r="AK217" s="618">
        <f t="shared" ref="AK217" si="6900">IFERROR(AK571,0)</f>
        <v>0</v>
      </c>
      <c r="AL217" s="618">
        <f t="shared" ref="AL217" si="6901">IFERROR((AL571/$BQ217)*100,0)</f>
        <v>0</v>
      </c>
      <c r="AM217" s="618">
        <f t="shared" ref="AM217" si="6902">IFERROR(AM571,0)</f>
        <v>0</v>
      </c>
      <c r="AN217" s="618">
        <f t="shared" ref="AN217" si="6903">IFERROR((AN571/$BQ217)*100,0)</f>
        <v>0</v>
      </c>
      <c r="AO217" s="618">
        <f t="shared" ref="AO217" si="6904">IFERROR(AO571,0)</f>
        <v>0</v>
      </c>
      <c r="AP217" s="618">
        <f t="shared" ref="AP217" si="6905">IFERROR((AP571/$BQ217)*100,0)</f>
        <v>0</v>
      </c>
      <c r="AQ217" s="618">
        <f t="shared" ref="AQ217" si="6906">IFERROR(AQ571,0)</f>
        <v>0</v>
      </c>
      <c r="AR217" s="618">
        <f t="shared" ref="AR217" si="6907">IFERROR((AR571/$BQ217)*100,0)</f>
        <v>0</v>
      </c>
      <c r="AS217" s="618">
        <f t="shared" ref="AS217" si="6908">IFERROR(AS571,0)</f>
        <v>0</v>
      </c>
      <c r="AT217" s="618">
        <f t="shared" ref="AT217" si="6909">IFERROR((AT571/$BQ217)*100,0)</f>
        <v>0</v>
      </c>
      <c r="AU217" s="618">
        <f t="shared" ref="AU217" si="6910">IFERROR(AU571,0)</f>
        <v>0</v>
      </c>
      <c r="AV217" s="618">
        <f t="shared" ref="AV217" si="6911">IFERROR((AV571/$BQ217)*100,0)</f>
        <v>0</v>
      </c>
      <c r="AW217" s="618">
        <f t="shared" ref="AW217" si="6912">IFERROR(AW571,0)</f>
        <v>464148</v>
      </c>
      <c r="AX217" s="618">
        <f t="shared" ref="AX217" si="6913">IFERROR((AX571/$BQ217)*100,0)</f>
        <v>302196.1319837831</v>
      </c>
      <c r="AY217" s="618">
        <f t="shared" ref="AY217" si="6914">IFERROR(AY571,0)</f>
        <v>17903</v>
      </c>
      <c r="AZ217" s="618">
        <f t="shared" ref="AZ217" si="6915">IFERROR((AZ571/$BQ217)*100,0)</f>
        <v>17315.998519127163</v>
      </c>
      <c r="BA217" s="618">
        <f t="shared" ref="BA217" si="6916">IFERROR(BA571,0)</f>
        <v>106</v>
      </c>
      <c r="BB217" s="618">
        <f t="shared" ref="BB217" si="6917">IFERROR((BB571/$BQ217)*100,0)</f>
        <v>181.82900439049524</v>
      </c>
      <c r="BC217" s="618">
        <f t="shared" ref="BC217" si="6918">IFERROR(BC571,0)</f>
        <v>1803512</v>
      </c>
      <c r="BD217" s="618">
        <f t="shared" ref="BD217" si="6919">IFERROR((BD571/$BQ217)*100,0)</f>
        <v>1639660.4953290862</v>
      </c>
      <c r="BE217" s="618">
        <f t="shared" ref="BE217" si="6920">IFERROR(BE571,0)</f>
        <v>0</v>
      </c>
      <c r="BF217" s="618">
        <f t="shared" ref="BF217" si="6921">IFERROR((BF571/$BQ217)*100,0)</f>
        <v>0</v>
      </c>
      <c r="BG217" s="618">
        <f t="shared" ref="BG217" si="6922">IFERROR(BG571,0)</f>
        <v>2850084</v>
      </c>
      <c r="BH217" s="618">
        <f t="shared" ref="BH217" si="6923">IFERROR((BH571/$BQ217)*100,0)</f>
        <v>5635161.8545227787</v>
      </c>
      <c r="BI217" s="618">
        <f t="shared" ref="BI217" si="6924">IFERROR(BI571,0)</f>
        <v>21882</v>
      </c>
      <c r="BJ217" s="618">
        <f t="shared" ref="BJ217" si="6925">IFERROR((BJ571/$BQ217)*100,0)</f>
        <v>12237.642992463332</v>
      </c>
      <c r="BK217" s="618">
        <f t="shared" ref="BK217" si="6926">IFERROR(BK571,0)</f>
        <v>4533</v>
      </c>
      <c r="BL217" s="618">
        <f t="shared" ref="BL217" si="6927">IFERROR((BL571/$BQ217)*100,0)</f>
        <v>15137.723779661232</v>
      </c>
      <c r="BM217" s="618">
        <f t="shared" ref="BM217" si="6928">IFERROR(BM571,0)</f>
        <v>0</v>
      </c>
      <c r="BN217" s="618">
        <f t="shared" ref="BN217" si="6929">IFERROR((BN571/$BQ217)*100,0)</f>
        <v>0</v>
      </c>
      <c r="BO217" s="618">
        <f t="shared" ref="BO217" si="6930">IFERROR(BO571,0)</f>
        <v>0</v>
      </c>
      <c r="BP217" s="618">
        <f t="shared" ref="BP217" si="6931">IFERROR((BP571/$BQ217)*100,0)</f>
        <v>0</v>
      </c>
      <c r="BQ217" s="620">
        <f t="shared" si="4571"/>
        <v>54.446759103068061</v>
      </c>
    </row>
    <row r="218" spans="1:69" x14ac:dyDescent="0.25">
      <c r="B218" s="594" t="s">
        <v>295</v>
      </c>
      <c r="C218" s="618">
        <f t="shared" si="3802"/>
        <v>24290</v>
      </c>
      <c r="D218" s="618">
        <f t="shared" si="3803"/>
        <v>31862.410095817853</v>
      </c>
      <c r="E218" s="618" t="s">
        <v>2112</v>
      </c>
      <c r="F218" s="618" t="s">
        <v>2112</v>
      </c>
      <c r="G218" s="618">
        <f t="shared" ref="G218" si="6932">IFERROR(G572,0)</f>
        <v>107798</v>
      </c>
      <c r="H218" s="618">
        <f t="shared" ref="H218" si="6933">IFERROR((H572/$BQ218)*100,0)</f>
        <v>413247.4846725486</v>
      </c>
      <c r="I218" s="618">
        <f t="shared" ref="I218" si="6934">IFERROR(I572,0)</f>
        <v>0</v>
      </c>
      <c r="J218" s="618">
        <f t="shared" ref="J218" si="6935">IFERROR((J572/$BQ218)*100,0)</f>
        <v>0</v>
      </c>
      <c r="K218" s="618">
        <f t="shared" ref="K218" si="6936">IFERROR(K572,0)</f>
        <v>260</v>
      </c>
      <c r="L218" s="618">
        <f t="shared" ref="L218" si="6937">IFERROR((L572/$BQ218)*100,0)</f>
        <v>651.8099127327265</v>
      </c>
      <c r="M218" s="618">
        <f t="shared" ref="M218" si="6938">IFERROR(M572,0)</f>
        <v>154856</v>
      </c>
      <c r="N218" s="618">
        <f t="shared" ref="N218" si="6939">IFERROR((N572/$BQ218)*100,0)</f>
        <v>181298.84698220552</v>
      </c>
      <c r="O218" s="618">
        <f t="shared" ref="O218" si="6940">IFERROR(O572,0)</f>
        <v>0</v>
      </c>
      <c r="P218" s="618">
        <f t="shared" ref="P218" si="6941">IFERROR((P572/$BQ218)*100,0)</f>
        <v>0</v>
      </c>
      <c r="Q218" s="618">
        <f t="shared" ref="Q218" si="6942">IFERROR(Q572,0)</f>
        <v>9</v>
      </c>
      <c r="R218" s="618">
        <f t="shared" ref="R218" si="6943">IFERROR((R572/$BQ218)*100,0)</f>
        <v>5.5473184062359699</v>
      </c>
      <c r="S218" s="618">
        <f t="shared" ref="S218" si="6944">IFERROR(S572,0)</f>
        <v>0</v>
      </c>
      <c r="T218" s="618">
        <f t="shared" ref="T218" si="6945">IFERROR((T572/$BQ218)*100,0)</f>
        <v>0</v>
      </c>
      <c r="U218" s="618">
        <f t="shared" ref="U218" si="6946">IFERROR(U572,0)</f>
        <v>2838087</v>
      </c>
      <c r="V218" s="618">
        <f t="shared" si="3757"/>
        <v>340864.68727838004</v>
      </c>
      <c r="W218" s="618" t="s">
        <v>2112</v>
      </c>
      <c r="X218" s="618" t="s">
        <v>2112</v>
      </c>
      <c r="Y218" s="618">
        <f t="shared" ref="Y218" si="6947">IFERROR(Y572,0)</f>
        <v>0</v>
      </c>
      <c r="Z218" s="618">
        <f t="shared" ref="Z218" si="6948">IFERROR((Z572/$BQ218)*100,0)</f>
        <v>0</v>
      </c>
      <c r="AA218" s="618">
        <f t="shared" ref="AA218" si="6949">IFERROR(AA572,0)</f>
        <v>0</v>
      </c>
      <c r="AB218" s="618">
        <f t="shared" ref="AB218" si="6950">IFERROR((AB572/$BQ218)*100,0)</f>
        <v>0</v>
      </c>
      <c r="AC218" s="618">
        <f t="shared" ref="AC218" si="6951">IFERROR(AC572,0)</f>
        <v>0</v>
      </c>
      <c r="AD218" s="618">
        <f t="shared" ref="AD218" si="6952">IFERROR((AD572/$BQ218)*100,0)</f>
        <v>0</v>
      </c>
      <c r="AE218" s="618">
        <f t="shared" ref="AE218" si="6953">IFERROR(AE572,0)</f>
        <v>0</v>
      </c>
      <c r="AF218" s="618">
        <f t="shared" ref="AF218" si="6954">IFERROR((AF572/$BQ218)*100,0)</f>
        <v>0</v>
      </c>
      <c r="AG218" s="618">
        <f t="shared" ref="AG218" si="6955">IFERROR(AG572,0)</f>
        <v>324</v>
      </c>
      <c r="AH218" s="618">
        <f t="shared" ref="AH218" si="6956">IFERROR((AH572/$BQ218)*100,0)</f>
        <v>2615.56062854026</v>
      </c>
      <c r="AI218" s="618">
        <f t="shared" ref="AI218" si="6957">IFERROR(AI572,0)</f>
        <v>27260</v>
      </c>
      <c r="AJ218" s="618">
        <f t="shared" ref="AJ218" si="6958">IFERROR((AJ572/$BQ218)*100,0)</f>
        <v>91527.980043690375</v>
      </c>
      <c r="AK218" s="618">
        <f t="shared" ref="AK218" si="6959">IFERROR(AK572,0)</f>
        <v>0</v>
      </c>
      <c r="AL218" s="618">
        <f t="shared" ref="AL218" si="6960">IFERROR((AL572/$BQ218)*100,0)</f>
        <v>0</v>
      </c>
      <c r="AM218" s="618">
        <f t="shared" ref="AM218" si="6961">IFERROR(AM572,0)</f>
        <v>0</v>
      </c>
      <c r="AN218" s="618">
        <f t="shared" ref="AN218" si="6962">IFERROR((AN572/$BQ218)*100,0)</f>
        <v>0</v>
      </c>
      <c r="AO218" s="618">
        <f t="shared" ref="AO218" si="6963">IFERROR(AO572,0)</f>
        <v>0</v>
      </c>
      <c r="AP218" s="618">
        <f t="shared" ref="AP218" si="6964">IFERROR((AP572/$BQ218)*100,0)</f>
        <v>0</v>
      </c>
      <c r="AQ218" s="618">
        <f t="shared" ref="AQ218" si="6965">IFERROR(AQ572,0)</f>
        <v>0</v>
      </c>
      <c r="AR218" s="618">
        <f t="shared" ref="AR218" si="6966">IFERROR((AR572/$BQ218)*100,0)</f>
        <v>0</v>
      </c>
      <c r="AS218" s="618">
        <f t="shared" ref="AS218" si="6967">IFERROR(AS572,0)</f>
        <v>0</v>
      </c>
      <c r="AT218" s="618">
        <f t="shared" ref="AT218" si="6968">IFERROR((AT572/$BQ218)*100,0)</f>
        <v>0</v>
      </c>
      <c r="AU218" s="618">
        <f t="shared" ref="AU218" si="6969">IFERROR(AU572,0)</f>
        <v>0</v>
      </c>
      <c r="AV218" s="618">
        <f t="shared" ref="AV218" si="6970">IFERROR((AV572/$BQ218)*100,0)</f>
        <v>0</v>
      </c>
      <c r="AW218" s="618">
        <f t="shared" ref="AW218" si="6971">IFERROR(AW572,0)</f>
        <v>434344</v>
      </c>
      <c r="AX218" s="618">
        <f t="shared" ref="AX218" si="6972">IFERROR((AX572/$BQ218)*100,0)</f>
        <v>220492.03835186423</v>
      </c>
      <c r="AY218" s="618">
        <f t="shared" ref="AY218" si="6973">IFERROR(AY572,0)</f>
        <v>15518</v>
      </c>
      <c r="AZ218" s="618">
        <f t="shared" ref="AZ218" si="6974">IFERROR((AZ572/$BQ218)*100,0)</f>
        <v>11779.730635642081</v>
      </c>
      <c r="BA218" s="618">
        <f t="shared" ref="BA218" si="6975">IFERROR(BA572,0)</f>
        <v>117</v>
      </c>
      <c r="BB218" s="618">
        <f t="shared" ref="BB218" si="6976">IFERROR((BB572/$BQ218)*100,0)</f>
        <v>159.48540417928413</v>
      </c>
      <c r="BC218" s="618">
        <f t="shared" ref="BC218" si="6977">IFERROR(BC572,0)</f>
        <v>2177432</v>
      </c>
      <c r="BD218" s="618">
        <f t="shared" ref="BD218" si="6978">IFERROR((BD572/$BQ218)*100,0)</f>
        <v>2122813.1369583416</v>
      </c>
      <c r="BE218" s="618">
        <f t="shared" ref="BE218" si="6979">IFERROR(BE572,0)</f>
        <v>0</v>
      </c>
      <c r="BF218" s="618">
        <f t="shared" ref="BF218" si="6980">IFERROR((BF572/$BQ218)*100,0)</f>
        <v>0</v>
      </c>
      <c r="BG218" s="618">
        <f t="shared" ref="BG218" si="6981">IFERROR(BG572,0)</f>
        <v>3056550</v>
      </c>
      <c r="BH218" s="618">
        <f t="shared" ref="BH218" si="6982">IFERROR((BH572/$BQ218)*100,0)</f>
        <v>7217794.8793722214</v>
      </c>
      <c r="BI218" s="618">
        <f t="shared" ref="BI218" si="6983">IFERROR(BI572,0)</f>
        <v>20274</v>
      </c>
      <c r="BJ218" s="618">
        <f t="shared" ref="BJ218" si="6984">IFERROR((BJ572/$BQ218)*100,0)</f>
        <v>13603.411561692155</v>
      </c>
      <c r="BK218" s="618">
        <f t="shared" ref="BK218" si="6985">IFERROR(BK572,0)</f>
        <v>3703</v>
      </c>
      <c r="BL218" s="618">
        <f t="shared" ref="BL218" si="6986">IFERROR((BL572/$BQ218)*100,0)</f>
        <v>9688.3915964911212</v>
      </c>
      <c r="BM218" s="618">
        <f t="shared" ref="BM218" si="6987">IFERROR(BM572,0)</f>
        <v>0</v>
      </c>
      <c r="BN218" s="618">
        <f t="shared" ref="BN218" si="6988">IFERROR((BN572/$BQ218)*100,0)</f>
        <v>0</v>
      </c>
      <c r="BO218" s="618">
        <f t="shared" ref="BO218" si="6989">IFERROR(BO572,0)</f>
        <v>0</v>
      </c>
      <c r="BP218" s="618">
        <f t="shared" ref="BP218" si="6990">IFERROR((BP572/$BQ218)*100,0)</f>
        <v>0</v>
      </c>
      <c r="BQ218" s="620">
        <f t="shared" si="4571"/>
        <v>72.106911972160006</v>
      </c>
    </row>
    <row r="219" spans="1:69" x14ac:dyDescent="0.25">
      <c r="B219" s="594" t="s">
        <v>2669</v>
      </c>
      <c r="C219" s="618">
        <f t="shared" si="3802"/>
        <v>24570</v>
      </c>
      <c r="D219" s="618">
        <f t="shared" si="3803"/>
        <v>24586</v>
      </c>
      <c r="E219" s="618" t="s">
        <v>2112</v>
      </c>
      <c r="F219" s="618" t="s">
        <v>2112</v>
      </c>
      <c r="G219" s="618">
        <f t="shared" ref="G219" si="6991">IFERROR(G573,0)</f>
        <v>108511</v>
      </c>
      <c r="H219" s="618">
        <f t="shared" ref="H219" si="6992">IFERROR((H573/$BQ219)*100,0)</f>
        <v>307612</v>
      </c>
      <c r="I219" s="618">
        <f t="shared" ref="I219" si="6993">IFERROR(I573,0)</f>
        <v>0</v>
      </c>
      <c r="J219" s="618">
        <f t="shared" ref="J219" si="6994">IFERROR((J573/$BQ219)*100,0)</f>
        <v>0</v>
      </c>
      <c r="K219" s="618">
        <f t="shared" ref="K219" si="6995">IFERROR(K573,0)</f>
        <v>256</v>
      </c>
      <c r="L219" s="618">
        <f t="shared" ref="L219" si="6996">IFERROR((L573/$BQ219)*100,0)</f>
        <v>536</v>
      </c>
      <c r="M219" s="618">
        <f t="shared" ref="M219" si="6997">IFERROR(M573,0)</f>
        <v>168014</v>
      </c>
      <c r="N219" s="618">
        <f t="shared" ref="N219" si="6998">IFERROR((N573/$BQ219)*100,0)</f>
        <v>227116</v>
      </c>
      <c r="O219" s="618">
        <f t="shared" ref="O219" si="6999">IFERROR(O573,0)</f>
        <v>0</v>
      </c>
      <c r="P219" s="618">
        <f t="shared" ref="P219" si="7000">IFERROR((P573/$BQ219)*100,0)</f>
        <v>0</v>
      </c>
      <c r="Q219" s="618">
        <f t="shared" ref="Q219" si="7001">IFERROR(Q573,0)</f>
        <v>6</v>
      </c>
      <c r="R219" s="618">
        <f t="shared" ref="R219" si="7002">IFERROR((R573/$BQ219)*100,0)</f>
        <v>3</v>
      </c>
      <c r="S219" s="618">
        <f t="shared" ref="S219" si="7003">IFERROR(S573,0)</f>
        <v>0</v>
      </c>
      <c r="T219" s="618">
        <f t="shared" ref="T219" si="7004">IFERROR((T573/$BQ219)*100,0)</f>
        <v>0</v>
      </c>
      <c r="U219" s="618">
        <f t="shared" ref="U219" si="7005">IFERROR(U573,0)</f>
        <v>2732064</v>
      </c>
      <c r="V219" s="618">
        <f t="shared" si="3757"/>
        <v>292324</v>
      </c>
      <c r="W219" s="618" t="s">
        <v>2112</v>
      </c>
      <c r="X219" s="618" t="s">
        <v>2112</v>
      </c>
      <c r="Y219" s="618">
        <f t="shared" ref="Y219" si="7006">IFERROR(Y573,0)</f>
        <v>0</v>
      </c>
      <c r="Z219" s="618">
        <f t="shared" ref="Z219" si="7007">IFERROR((Z573/$BQ219)*100,0)</f>
        <v>0</v>
      </c>
      <c r="AA219" s="618">
        <f t="shared" ref="AA219" si="7008">IFERROR(AA573,0)</f>
        <v>0</v>
      </c>
      <c r="AB219" s="618">
        <f t="shared" ref="AB219" si="7009">IFERROR((AB573/$BQ219)*100,0)</f>
        <v>0</v>
      </c>
      <c r="AC219" s="618">
        <f t="shared" ref="AC219" si="7010">IFERROR(AC573,0)</f>
        <v>0</v>
      </c>
      <c r="AD219" s="618">
        <f t="shared" ref="AD219" si="7011">IFERROR((AD573/$BQ219)*100,0)</f>
        <v>0</v>
      </c>
      <c r="AE219" s="618">
        <f t="shared" ref="AE219" si="7012">IFERROR(AE573,0)</f>
        <v>0</v>
      </c>
      <c r="AF219" s="618">
        <f t="shared" ref="AF219" si="7013">IFERROR((AF573/$BQ219)*100,0)</f>
        <v>0</v>
      </c>
      <c r="AG219" s="618">
        <f t="shared" ref="AG219" si="7014">IFERROR(AG573,0)</f>
        <v>292</v>
      </c>
      <c r="AH219" s="618">
        <f t="shared" ref="AH219" si="7015">IFERROR((AH573/$BQ219)*100,0)</f>
        <v>2014</v>
      </c>
      <c r="AI219" s="618">
        <f t="shared" ref="AI219" si="7016">IFERROR(AI573,0)</f>
        <v>26707</v>
      </c>
      <c r="AJ219" s="618">
        <f t="shared" ref="AJ219" si="7017">IFERROR((AJ573/$BQ219)*100,0)</f>
        <v>80805</v>
      </c>
      <c r="AK219" s="618">
        <f t="shared" ref="AK219" si="7018">IFERROR(AK573,0)</f>
        <v>0</v>
      </c>
      <c r="AL219" s="618">
        <f t="shared" ref="AL219" si="7019">IFERROR((AL573/$BQ219)*100,0)</f>
        <v>0</v>
      </c>
      <c r="AM219" s="618">
        <f t="shared" ref="AM219" si="7020">IFERROR(AM573,0)</f>
        <v>0</v>
      </c>
      <c r="AN219" s="618">
        <f t="shared" ref="AN219" si="7021">IFERROR((AN573/$BQ219)*100,0)</f>
        <v>0</v>
      </c>
      <c r="AO219" s="618">
        <f t="shared" ref="AO219" si="7022">IFERROR(AO573,0)</f>
        <v>0</v>
      </c>
      <c r="AP219" s="618">
        <f t="shared" ref="AP219" si="7023">IFERROR((AP573/$BQ219)*100,0)</f>
        <v>0</v>
      </c>
      <c r="AQ219" s="618">
        <f t="shared" ref="AQ219" si="7024">IFERROR(AQ573,0)</f>
        <v>0</v>
      </c>
      <c r="AR219" s="618">
        <f t="shared" ref="AR219" si="7025">IFERROR((AR573/$BQ219)*100,0)</f>
        <v>0</v>
      </c>
      <c r="AS219" s="618">
        <f t="shared" ref="AS219" si="7026">IFERROR(AS573,0)</f>
        <v>0</v>
      </c>
      <c r="AT219" s="618">
        <f t="shared" ref="AT219" si="7027">IFERROR((AT573/$BQ219)*100,0)</f>
        <v>0</v>
      </c>
      <c r="AU219" s="618">
        <f t="shared" ref="AU219" si="7028">IFERROR(AU573,0)</f>
        <v>0</v>
      </c>
      <c r="AV219" s="618">
        <f t="shared" ref="AV219" si="7029">IFERROR((AV573/$BQ219)*100,0)</f>
        <v>0</v>
      </c>
      <c r="AW219" s="618">
        <f t="shared" ref="AW219" si="7030">IFERROR(AW573,0)</f>
        <v>440241</v>
      </c>
      <c r="AX219" s="618">
        <f t="shared" ref="AX219" si="7031">IFERROR((AX573/$BQ219)*100,0)</f>
        <v>191399</v>
      </c>
      <c r="AY219" s="618">
        <f t="shared" ref="AY219" si="7032">IFERROR(AY573,0)</f>
        <v>13012</v>
      </c>
      <c r="AZ219" s="618">
        <f t="shared" ref="AZ219" si="7033">IFERROR((AZ573/$BQ219)*100,0)</f>
        <v>8184</v>
      </c>
      <c r="BA219" s="618">
        <f t="shared" ref="BA219" si="7034">IFERROR(BA573,0)</f>
        <v>104</v>
      </c>
      <c r="BB219" s="618">
        <f t="shared" ref="BB219" si="7035">IFERROR((BB573/$BQ219)*100,0)</f>
        <v>99</v>
      </c>
      <c r="BC219" s="618">
        <f t="shared" ref="BC219" si="7036">IFERROR(BC573,0)</f>
        <v>2267556</v>
      </c>
      <c r="BD219" s="618">
        <f t="shared" ref="BD219" si="7037">IFERROR((BD573/$BQ219)*100,0)</f>
        <v>2576633</v>
      </c>
      <c r="BE219" s="618">
        <f t="shared" ref="BE219" si="7038">IFERROR(BE573,0)</f>
        <v>0</v>
      </c>
      <c r="BF219" s="618">
        <f t="shared" ref="BF219" si="7039">IFERROR((BF573/$BQ219)*100,0)</f>
        <v>0</v>
      </c>
      <c r="BG219" s="618">
        <f t="shared" ref="BG219" si="7040">IFERROR(BG573,0)</f>
        <v>3240985</v>
      </c>
      <c r="BH219" s="618">
        <f t="shared" ref="BH219" si="7041">IFERROR((BH573/$BQ219)*100,0)</f>
        <v>7867928</v>
      </c>
      <c r="BI219" s="618">
        <f t="shared" ref="BI219" si="7042">IFERROR(BI573,0)</f>
        <v>21081</v>
      </c>
      <c r="BJ219" s="618">
        <f t="shared" ref="BJ219" si="7043">IFERROR((BJ573/$BQ219)*100,0)</f>
        <v>12322</v>
      </c>
      <c r="BK219" s="618">
        <f t="shared" ref="BK219" si="7044">IFERROR(BK573,0)</f>
        <v>3288</v>
      </c>
      <c r="BL219" s="618">
        <f t="shared" ref="BL219" si="7045">IFERROR((BL573/$BQ219)*100,0)</f>
        <v>6798.9999999999991</v>
      </c>
      <c r="BM219" s="618">
        <f t="shared" ref="BM219" si="7046">IFERROR(BM573,0)</f>
        <v>0</v>
      </c>
      <c r="BN219" s="618">
        <f t="shared" ref="BN219" si="7047">IFERROR((BN573/$BQ219)*100,0)</f>
        <v>0</v>
      </c>
      <c r="BO219" s="618">
        <f t="shared" ref="BO219" si="7048">IFERROR(BO573,0)</f>
        <v>0</v>
      </c>
      <c r="BP219" s="618">
        <f t="shared" ref="BP219" si="7049">IFERROR((BP573/$BQ219)*100,0)</f>
        <v>0</v>
      </c>
      <c r="BQ219" s="620">
        <f t="shared" si="4571"/>
        <v>100</v>
      </c>
    </row>
    <row r="220" spans="1:69" x14ac:dyDescent="0.25">
      <c r="A220" s="593" t="s">
        <v>16</v>
      </c>
      <c r="B220" s="594" t="s">
        <v>285</v>
      </c>
      <c r="C220" s="618">
        <f t="shared" si="3802"/>
        <v>150</v>
      </c>
      <c r="D220" s="618">
        <f t="shared" si="3803"/>
        <v>506.2331849149831</v>
      </c>
      <c r="E220" s="618" t="s">
        <v>2112</v>
      </c>
      <c r="F220" s="618" t="s">
        <v>2112</v>
      </c>
      <c r="G220" s="618">
        <f t="shared" ref="G220" si="7050">IFERROR(G574,0)</f>
        <v>20850</v>
      </c>
      <c r="H220" s="618">
        <f t="shared" ref="H220" si="7051">IFERROR((H574/$BQ220)*100,0)</f>
        <v>64858.595651307631</v>
      </c>
      <c r="I220" s="618">
        <f t="shared" ref="I220" si="7052">IFERROR(I574,0)</f>
        <v>55</v>
      </c>
      <c r="J220" s="618">
        <f t="shared" ref="J220" si="7053">IFERROR((J574/$BQ220)*100,0)</f>
        <v>499.48340911611666</v>
      </c>
      <c r="K220" s="618">
        <f t="shared" ref="K220" si="7054">IFERROR(K574,0)</f>
        <v>69</v>
      </c>
      <c r="L220" s="618">
        <f t="shared" ref="L220" si="7055">IFERROR((L574/$BQ220)*100,0)</f>
        <v>296.99013515012342</v>
      </c>
      <c r="M220" s="618">
        <f t="shared" ref="M220" si="7056">IFERROR(M574,0)</f>
        <v>113013</v>
      </c>
      <c r="N220" s="618">
        <f t="shared" ref="N220" si="7057">IFERROR((N574/$BQ220)*100,0)</f>
        <v>244186.6390755912</v>
      </c>
      <c r="O220" s="618">
        <f t="shared" ref="O220" si="7058">IFERROR(O574,0)</f>
        <v>0</v>
      </c>
      <c r="P220" s="618">
        <f t="shared" ref="P220" si="7059">IFERROR((P574/$BQ220)*100,0)</f>
        <v>0</v>
      </c>
      <c r="Q220" s="618">
        <f t="shared" ref="Q220" si="7060">IFERROR(Q574,0)</f>
        <v>570</v>
      </c>
      <c r="R220" s="618">
        <f t="shared" ref="R220" si="7061">IFERROR((R574/$BQ220)*100,0)</f>
        <v>1181.2107648016272</v>
      </c>
      <c r="S220" s="618">
        <f t="shared" ref="S220" si="7062">IFERROR(S574,0)</f>
        <v>0</v>
      </c>
      <c r="T220" s="618">
        <f t="shared" ref="T220" si="7063">IFERROR((T574/$BQ220)*100,0)</f>
        <v>0</v>
      </c>
      <c r="U220" s="618">
        <f t="shared" ref="U220" si="7064">IFERROR(U574,0)</f>
        <v>779084</v>
      </c>
      <c r="V220" s="618">
        <f t="shared" si="3757"/>
        <v>134681.65140268151</v>
      </c>
      <c r="W220" s="618" t="s">
        <v>2112</v>
      </c>
      <c r="X220" s="618" t="s">
        <v>2112</v>
      </c>
      <c r="Y220" s="618">
        <f t="shared" ref="Y220" si="7065">IFERROR(Y574,0)</f>
        <v>34</v>
      </c>
      <c r="Z220" s="618">
        <f t="shared" ref="Z220" si="7066">IFERROR((Z574/$BQ220)*100,0)</f>
        <v>121.49596437959593</v>
      </c>
      <c r="AA220" s="618">
        <f t="shared" ref="AA220" si="7067">IFERROR(AA574,0)</f>
        <v>0</v>
      </c>
      <c r="AB220" s="618">
        <f t="shared" ref="AB220" si="7068">IFERROR((AB574/$BQ220)*100,0)</f>
        <v>0</v>
      </c>
      <c r="AC220" s="618">
        <f t="shared" ref="AC220" si="7069">IFERROR(AC574,0)</f>
        <v>0</v>
      </c>
      <c r="AD220" s="618">
        <f t="shared" ref="AD220" si="7070">IFERROR((AD574/$BQ220)*100,0)</f>
        <v>0</v>
      </c>
      <c r="AE220" s="618">
        <f t="shared" ref="AE220" si="7071">IFERROR(AE574,0)</f>
        <v>0</v>
      </c>
      <c r="AF220" s="618">
        <f t="shared" ref="AF220" si="7072">IFERROR((AF574/$BQ220)*100,0)</f>
        <v>0</v>
      </c>
      <c r="AG220" s="618">
        <f t="shared" ref="AG220" si="7073">IFERROR(AG574,0)</f>
        <v>485</v>
      </c>
      <c r="AH220" s="618">
        <f t="shared" ref="AH220" si="7074">IFERROR((AH574/$BQ220)*100,0)</f>
        <v>3601.0053886952464</v>
      </c>
      <c r="AI220" s="618">
        <f t="shared" ref="AI220" si="7075">IFERROR(AI574,0)</f>
        <v>32761</v>
      </c>
      <c r="AJ220" s="618">
        <f t="shared" ref="AJ220" si="7076">IFERROR((AJ574/$BQ220)*100,0)</f>
        <v>174113.84161965927</v>
      </c>
      <c r="AK220" s="618">
        <f t="shared" ref="AK220" si="7077">IFERROR(AK574,0)</f>
        <v>0</v>
      </c>
      <c r="AL220" s="618">
        <f t="shared" ref="AL220" si="7078">IFERROR((AL574/$BQ220)*100,0)</f>
        <v>0</v>
      </c>
      <c r="AM220" s="618">
        <f t="shared" ref="AM220" si="7079">IFERROR(AM574,0)</f>
        <v>0</v>
      </c>
      <c r="AN220" s="618">
        <f t="shared" ref="AN220" si="7080">IFERROR((AN574/$BQ220)*100,0)</f>
        <v>0</v>
      </c>
      <c r="AO220" s="618">
        <f t="shared" ref="AO220" si="7081">IFERROR(AO574,0)</f>
        <v>0</v>
      </c>
      <c r="AP220" s="618">
        <f t="shared" ref="AP220" si="7082">IFERROR((AP574/$BQ220)*100,0)</f>
        <v>0</v>
      </c>
      <c r="AQ220" s="618">
        <f t="shared" ref="AQ220" si="7083">IFERROR(AQ574,0)</f>
        <v>0</v>
      </c>
      <c r="AR220" s="618">
        <f t="shared" ref="AR220" si="7084">IFERROR((AR574/$BQ220)*100,0)</f>
        <v>0</v>
      </c>
      <c r="AS220" s="618">
        <f t="shared" ref="AS220" si="7085">IFERROR(AS574,0)</f>
        <v>0</v>
      </c>
      <c r="AT220" s="618">
        <f t="shared" ref="AT220" si="7086">IFERROR((AT574/$BQ220)*100,0)</f>
        <v>0</v>
      </c>
      <c r="AU220" s="618">
        <f t="shared" ref="AU220" si="7087">IFERROR(AU574,0)</f>
        <v>432</v>
      </c>
      <c r="AV220" s="618">
        <f t="shared" ref="AV220" si="7088">IFERROR((AV574/$BQ220)*100,0)</f>
        <v>1218.3345316953926</v>
      </c>
      <c r="AW220" s="618">
        <f t="shared" ref="AW220" si="7089">IFERROR(AW574,0)</f>
        <v>565659</v>
      </c>
      <c r="AX220" s="618">
        <f t="shared" ref="AX220" si="7090">IFERROR((AX574/$BQ220)*100,0)</f>
        <v>222671.72871670447</v>
      </c>
      <c r="AY220" s="618">
        <f t="shared" ref="AY220" si="7091">IFERROR(AY574,0)</f>
        <v>67023</v>
      </c>
      <c r="AZ220" s="618">
        <f t="shared" ref="AZ220" si="7092">IFERROR((AZ574/$BQ220)*100,0)</f>
        <v>63994.624349052734</v>
      </c>
      <c r="BA220" s="618">
        <f t="shared" ref="BA220" si="7093">IFERROR(BA574,0)</f>
        <v>8530</v>
      </c>
      <c r="BB220" s="618">
        <f t="shared" ref="BB220" si="7094">IFERROR((BB574/$BQ220)*100,0)</f>
        <v>45790.479019509934</v>
      </c>
      <c r="BC220" s="618">
        <f t="shared" ref="BC220" si="7095">IFERROR(BC574,0)</f>
        <v>342483</v>
      </c>
      <c r="BD220" s="618">
        <f t="shared" ref="BD220" si="7096">IFERROR((BD574/$BQ220)*100,0)</f>
        <v>493948.59296104615</v>
      </c>
      <c r="BE220" s="618">
        <f t="shared" ref="BE220" si="7097">IFERROR(BE574,0)</f>
        <v>0</v>
      </c>
      <c r="BF220" s="618">
        <f t="shared" ref="BF220" si="7098">IFERROR((BF574/$BQ220)*100,0)</f>
        <v>0</v>
      </c>
      <c r="BG220" s="618">
        <f t="shared" ref="BG220" si="7099">IFERROR(BG574,0)</f>
        <v>868493</v>
      </c>
      <c r="BH220" s="618">
        <f t="shared" ref="BH220" si="7100">IFERROR((BH574/$BQ220)*100,0)</f>
        <v>1494940.3439329392</v>
      </c>
      <c r="BI220" s="618">
        <f t="shared" ref="BI220" si="7101">IFERROR(BI574,0)</f>
        <v>1869</v>
      </c>
      <c r="BJ220" s="618">
        <f t="shared" ref="BJ220" si="7102">IFERROR((BJ574/$BQ220)*100,0)</f>
        <v>1468.0762362534508</v>
      </c>
      <c r="BK220" s="618">
        <f t="shared" ref="BK220" si="7103">IFERROR(BK574,0)</f>
        <v>4110</v>
      </c>
      <c r="BL220" s="618">
        <f t="shared" ref="BL220" si="7104">IFERROR((BL574/$BQ220)*100,0)</f>
        <v>16277.084338966424</v>
      </c>
      <c r="BM220" s="618">
        <f t="shared" ref="BM220" si="7105">IFERROR(BM574,0)</f>
        <v>0</v>
      </c>
      <c r="BN220" s="618">
        <f t="shared" ref="BN220" si="7106">IFERROR((BN574/$BQ220)*100,0)</f>
        <v>0</v>
      </c>
      <c r="BO220" s="618">
        <f t="shared" ref="BO220" si="7107">IFERROR(BO574,0)</f>
        <v>0</v>
      </c>
      <c r="BP220" s="618">
        <f t="shared" ref="BP220" si="7108">IFERROR((BP574/$BQ220)*100,0)</f>
        <v>0</v>
      </c>
      <c r="BQ220" s="620">
        <f t="shared" si="4571"/>
        <v>29.630613809956184</v>
      </c>
    </row>
    <row r="221" spans="1:69" x14ac:dyDescent="0.25">
      <c r="B221" s="594" t="s">
        <v>286</v>
      </c>
      <c r="C221" s="618">
        <f t="shared" si="3802"/>
        <v>90</v>
      </c>
      <c r="D221" s="618">
        <f t="shared" si="3803"/>
        <v>266.76508597851682</v>
      </c>
      <c r="E221" s="618" t="s">
        <v>2112</v>
      </c>
      <c r="F221" s="618" t="s">
        <v>2112</v>
      </c>
      <c r="G221" s="618">
        <f t="shared" ref="G221" si="7109">IFERROR(G575,0)</f>
        <v>57020</v>
      </c>
      <c r="H221" s="618">
        <f t="shared" ref="H221" si="7110">IFERROR((H575/$BQ221)*100,0)</f>
        <v>152500.70748438546</v>
      </c>
      <c r="I221" s="618">
        <f t="shared" ref="I221" si="7111">IFERROR(I575,0)</f>
        <v>45</v>
      </c>
      <c r="J221" s="618">
        <f t="shared" ref="J221" si="7112">IFERROR((J575/$BQ221)*100,0)</f>
        <v>390.1080827212719</v>
      </c>
      <c r="K221" s="618">
        <f t="shared" ref="K221" si="7113">IFERROR(K575,0)</f>
        <v>81</v>
      </c>
      <c r="L221" s="618">
        <f t="shared" ref="L221" si="7114">IFERROR((L575/$BQ221)*100,0)</f>
        <v>344.2130141658281</v>
      </c>
      <c r="M221" s="618">
        <f t="shared" ref="M221" si="7115">IFERROR(M575,0)</f>
        <v>271620</v>
      </c>
      <c r="N221" s="618">
        <f t="shared" ref="N221" si="7116">IFERROR((N575/$BQ221)*100,0)</f>
        <v>500893.04133054364</v>
      </c>
      <c r="O221" s="618">
        <f t="shared" ref="O221" si="7117">IFERROR(O575,0)</f>
        <v>0</v>
      </c>
      <c r="P221" s="618">
        <f t="shared" ref="P221" si="7118">IFERROR((P575/$BQ221)*100,0)</f>
        <v>0</v>
      </c>
      <c r="Q221" s="618">
        <f t="shared" ref="Q221" si="7119">IFERROR(Q575,0)</f>
        <v>536</v>
      </c>
      <c r="R221" s="618">
        <f t="shared" ref="R221" si="7120">IFERROR((R575/$BQ221)*100,0)</f>
        <v>1032.6390424974845</v>
      </c>
      <c r="S221" s="618">
        <f t="shared" ref="S221" si="7121">IFERROR(S575,0)</f>
        <v>0</v>
      </c>
      <c r="T221" s="618">
        <f t="shared" ref="T221" si="7122">IFERROR((T575/$BQ221)*100,0)</f>
        <v>0</v>
      </c>
      <c r="U221" s="618">
        <f t="shared" ref="U221" si="7123">IFERROR(U575,0)</f>
        <v>981605</v>
      </c>
      <c r="V221" s="618">
        <f t="shared" si="3757"/>
        <v>155475.28161513514</v>
      </c>
      <c r="W221" s="618" t="s">
        <v>2112</v>
      </c>
      <c r="X221" s="618" t="s">
        <v>2112</v>
      </c>
      <c r="Y221" s="618">
        <f t="shared" ref="Y221" si="7124">IFERROR(Y575,0)</f>
        <v>39</v>
      </c>
      <c r="Z221" s="618">
        <f t="shared" ref="Z221" si="7125">IFERROR((Z575/$BQ221)*100,0)</f>
        <v>143.42208923576172</v>
      </c>
      <c r="AA221" s="618">
        <f t="shared" ref="AA221" si="7126">IFERROR(AA575,0)</f>
        <v>0</v>
      </c>
      <c r="AB221" s="618">
        <f t="shared" ref="AB221" si="7127">IFERROR((AB575/$BQ221)*100,0)</f>
        <v>0</v>
      </c>
      <c r="AC221" s="618">
        <f t="shared" ref="AC221" si="7128">IFERROR(AC575,0)</f>
        <v>0</v>
      </c>
      <c r="AD221" s="618">
        <f t="shared" ref="AD221" si="7129">IFERROR((AD575/$BQ221)*100,0)</f>
        <v>0</v>
      </c>
      <c r="AE221" s="618">
        <f t="shared" ref="AE221" si="7130">IFERROR(AE575,0)</f>
        <v>0</v>
      </c>
      <c r="AF221" s="618">
        <f t="shared" ref="AF221" si="7131">IFERROR((AF575/$BQ221)*100,0)</f>
        <v>0</v>
      </c>
      <c r="AG221" s="618">
        <f t="shared" ref="AG221" si="7132">IFERROR(AG575,0)</f>
        <v>1119</v>
      </c>
      <c r="AH221" s="618">
        <f t="shared" ref="AH221" si="7133">IFERROR((AH575/$BQ221)*100,0)</f>
        <v>7954.189069015345</v>
      </c>
      <c r="AI221" s="618">
        <f t="shared" ref="AI221" si="7134">IFERROR(AI575,0)</f>
        <v>79946</v>
      </c>
      <c r="AJ221" s="618">
        <f t="shared" ref="AJ221" si="7135">IFERROR((AJ575/$BQ221)*100,0)</f>
        <v>387400.27367650071</v>
      </c>
      <c r="AK221" s="618">
        <f t="shared" ref="AK221" si="7136">IFERROR(AK575,0)</f>
        <v>0</v>
      </c>
      <c r="AL221" s="618">
        <f t="shared" ref="AL221" si="7137">IFERROR((AL575/$BQ221)*100,0)</f>
        <v>0</v>
      </c>
      <c r="AM221" s="618">
        <f t="shared" ref="AM221" si="7138">IFERROR(AM575,0)</f>
        <v>0</v>
      </c>
      <c r="AN221" s="618">
        <f t="shared" ref="AN221" si="7139">IFERROR((AN575/$BQ221)*100,0)</f>
        <v>0</v>
      </c>
      <c r="AO221" s="618">
        <f t="shared" ref="AO221" si="7140">IFERROR(AO575,0)</f>
        <v>0</v>
      </c>
      <c r="AP221" s="618">
        <f t="shared" ref="AP221" si="7141">IFERROR((AP575/$BQ221)*100,0)</f>
        <v>0</v>
      </c>
      <c r="AQ221" s="618">
        <f t="shared" ref="AQ221" si="7142">IFERROR(AQ575,0)</f>
        <v>0</v>
      </c>
      <c r="AR221" s="618">
        <f t="shared" ref="AR221" si="7143">IFERROR((AR575/$BQ221)*100,0)</f>
        <v>0</v>
      </c>
      <c r="AS221" s="618">
        <f t="shared" ref="AS221" si="7144">IFERROR(AS575,0)</f>
        <v>0</v>
      </c>
      <c r="AT221" s="618">
        <f t="shared" ref="AT221" si="7145">IFERROR((AT575/$BQ221)*100,0)</f>
        <v>0</v>
      </c>
      <c r="AU221" s="618">
        <f t="shared" ref="AU221" si="7146">IFERROR(AU575,0)</f>
        <v>1061</v>
      </c>
      <c r="AV221" s="618">
        <f t="shared" ref="AV221" si="7147">IFERROR((AV575/$BQ221)*100,0)</f>
        <v>2968.8372471802677</v>
      </c>
      <c r="AW221" s="618">
        <f t="shared" ref="AW221" si="7148">IFERROR(AW575,0)</f>
        <v>511424</v>
      </c>
      <c r="AX221" s="618">
        <f t="shared" ref="AX221" si="7149">IFERROR((AX575/$BQ221)*100,0)</f>
        <v>191021.01221132631</v>
      </c>
      <c r="AY221" s="618">
        <f t="shared" ref="AY221" si="7150">IFERROR(AY575,0)</f>
        <v>76923</v>
      </c>
      <c r="AZ221" s="618">
        <f t="shared" ref="AZ221" si="7151">IFERROR((AZ575/$BQ221)*100,0)</f>
        <v>67439.934800439878</v>
      </c>
      <c r="BA221" s="618">
        <f t="shared" ref="BA221" si="7152">IFERROR(BA575,0)</f>
        <v>9963</v>
      </c>
      <c r="BB221" s="618">
        <f t="shared" ref="BB221" si="7153">IFERROR((BB575/$BQ221)*100,0)</f>
        <v>50341.153321752361</v>
      </c>
      <c r="BC221" s="618">
        <f t="shared" ref="BC221" si="7154">IFERROR(BC575,0)</f>
        <v>677623</v>
      </c>
      <c r="BD221" s="618">
        <f t="shared" ref="BD221" si="7155">IFERROR((BD575/$BQ221)*100,0)</f>
        <v>978913.12786976818</v>
      </c>
      <c r="BE221" s="618">
        <f t="shared" ref="BE221" si="7156">IFERROR(BE575,0)</f>
        <v>0</v>
      </c>
      <c r="BF221" s="618">
        <f t="shared" ref="BF221" si="7157">IFERROR((BF575/$BQ221)*100,0)</f>
        <v>0</v>
      </c>
      <c r="BG221" s="618">
        <f t="shared" ref="BG221" si="7158">IFERROR(BG575,0)</f>
        <v>1144033</v>
      </c>
      <c r="BH221" s="618">
        <f t="shared" ref="BH221" si="7159">IFERROR((BH575/$BQ221)*100,0)</f>
        <v>2307959.7337490167</v>
      </c>
      <c r="BI221" s="618">
        <f t="shared" ref="BI221" si="7160">IFERROR(BI575,0)</f>
        <v>15159</v>
      </c>
      <c r="BJ221" s="618">
        <f t="shared" ref="BJ221" si="7161">IFERROR((BJ575/$BQ221)*100,0)</f>
        <v>13748.44147414012</v>
      </c>
      <c r="BK221" s="618">
        <f t="shared" ref="BK221" si="7162">IFERROR(BK575,0)</f>
        <v>3801</v>
      </c>
      <c r="BL221" s="618">
        <f t="shared" ref="BL221" si="7163">IFERROR((BL575/$BQ221)*100,0)</f>
        <v>13843.100053035721</v>
      </c>
      <c r="BM221" s="618">
        <f t="shared" ref="BM221" si="7164">IFERROR(BM575,0)</f>
        <v>0</v>
      </c>
      <c r="BN221" s="618">
        <f t="shared" ref="BN221" si="7165">IFERROR((BN575/$BQ221)*100,0)</f>
        <v>0</v>
      </c>
      <c r="BO221" s="618">
        <f t="shared" ref="BO221" si="7166">IFERROR(BO575,0)</f>
        <v>0</v>
      </c>
      <c r="BP221" s="618">
        <f t="shared" ref="BP221" si="7167">IFERROR((BP575/$BQ221)*100,0)</f>
        <v>0</v>
      </c>
      <c r="BQ221" s="620">
        <f t="shared" si="4571"/>
        <v>34.862133348098446</v>
      </c>
    </row>
    <row r="222" spans="1:69" x14ac:dyDescent="0.25">
      <c r="B222" s="594" t="s">
        <v>287</v>
      </c>
      <c r="C222" s="618">
        <f t="shared" si="3802"/>
        <v>0</v>
      </c>
      <c r="D222" s="618">
        <f t="shared" si="3803"/>
        <v>0</v>
      </c>
      <c r="E222" s="618" t="s">
        <v>2112</v>
      </c>
      <c r="F222" s="618" t="s">
        <v>2112</v>
      </c>
      <c r="G222" s="618">
        <f t="shared" ref="G222" si="7168">IFERROR(G576,0)</f>
        <v>74820</v>
      </c>
      <c r="H222" s="618">
        <f t="shared" ref="H222" si="7169">IFERROR((H576/$BQ222)*100,0)</f>
        <v>185120.12525045156</v>
      </c>
      <c r="I222" s="618">
        <f t="shared" ref="I222" si="7170">IFERROR(I576,0)</f>
        <v>0</v>
      </c>
      <c r="J222" s="618">
        <f t="shared" ref="J222" si="7171">IFERROR((J576/$BQ222)*100,0)</f>
        <v>0</v>
      </c>
      <c r="K222" s="618">
        <f t="shared" ref="K222" si="7172">IFERROR(K576,0)</f>
        <v>63</v>
      </c>
      <c r="L222" s="618">
        <f t="shared" ref="L222" si="7173">IFERROR((L576/$BQ222)*100,0)</f>
        <v>260.78031928444869</v>
      </c>
      <c r="M222" s="618">
        <f t="shared" ref="M222" si="7174">IFERROR(M576,0)</f>
        <v>130702</v>
      </c>
      <c r="N222" s="618">
        <f t="shared" ref="N222" si="7175">IFERROR((N576/$BQ222)*100,0)</f>
        <v>225822.71748436833</v>
      </c>
      <c r="O222" s="618">
        <f t="shared" ref="O222" si="7176">IFERROR(O576,0)</f>
        <v>0</v>
      </c>
      <c r="P222" s="618">
        <f t="shared" ref="P222" si="7177">IFERROR((P576/$BQ222)*100,0)</f>
        <v>0</v>
      </c>
      <c r="Q222" s="618">
        <f t="shared" ref="Q222" si="7178">IFERROR(Q576,0)</f>
        <v>335</v>
      </c>
      <c r="R222" s="618">
        <f t="shared" ref="R222" si="7179">IFERROR((R576/$BQ222)*100,0)</f>
        <v>615.44155351129893</v>
      </c>
      <c r="S222" s="618">
        <f t="shared" ref="S222" si="7180">IFERROR(S576,0)</f>
        <v>0</v>
      </c>
      <c r="T222" s="618">
        <f t="shared" ref="T222" si="7181">IFERROR((T576/$BQ222)*100,0)</f>
        <v>0</v>
      </c>
      <c r="U222" s="618">
        <f t="shared" ref="U222" si="7182">IFERROR(U576,0)</f>
        <v>807877</v>
      </c>
      <c r="V222" s="618">
        <f t="shared" si="3757"/>
        <v>135989.11309726146</v>
      </c>
      <c r="W222" s="618" t="s">
        <v>2112</v>
      </c>
      <c r="X222" s="618" t="s">
        <v>2112</v>
      </c>
      <c r="Y222" s="618">
        <f t="shared" ref="Y222" si="7183">IFERROR(Y576,0)</f>
        <v>39</v>
      </c>
      <c r="Z222" s="618">
        <f t="shared" ref="Z222" si="7184">IFERROR((Z576/$BQ222)*100,0)</f>
        <v>153.86038837782473</v>
      </c>
      <c r="AA222" s="618">
        <f t="shared" ref="AA222" si="7185">IFERROR(AA576,0)</f>
        <v>0</v>
      </c>
      <c r="AB222" s="618">
        <f t="shared" ref="AB222" si="7186">IFERROR((AB576/$BQ222)*100,0)</f>
        <v>0</v>
      </c>
      <c r="AC222" s="618">
        <f t="shared" ref="AC222" si="7187">IFERROR(AC576,0)</f>
        <v>0</v>
      </c>
      <c r="AD222" s="618">
        <f t="shared" ref="AD222" si="7188">IFERROR((AD576/$BQ222)*100,0)</f>
        <v>0</v>
      </c>
      <c r="AE222" s="618">
        <f t="shared" ref="AE222" si="7189">IFERROR(AE576,0)</f>
        <v>0</v>
      </c>
      <c r="AF222" s="618">
        <f t="shared" ref="AF222" si="7190">IFERROR((AF576/$BQ222)*100,0)</f>
        <v>0</v>
      </c>
      <c r="AG222" s="618">
        <f t="shared" ref="AG222" si="7191">IFERROR(AG576,0)</f>
        <v>283</v>
      </c>
      <c r="AH222" s="618">
        <f t="shared" ref="AH222" si="7192">IFERROR((AH576/$BQ222)*100,0)</f>
        <v>3319.7334644910316</v>
      </c>
      <c r="AI222" s="618">
        <f t="shared" ref="AI222" si="7193">IFERROR(AI576,0)</f>
        <v>26520</v>
      </c>
      <c r="AJ222" s="618">
        <f t="shared" ref="AJ222" si="7194">IFERROR((AJ576/$BQ222)*100,0)</f>
        <v>190069.73571047041</v>
      </c>
      <c r="AK222" s="618">
        <f t="shared" ref="AK222" si="7195">IFERROR(AK576,0)</f>
        <v>0</v>
      </c>
      <c r="AL222" s="618">
        <f t="shared" ref="AL222" si="7196">IFERROR((AL576/$BQ222)*100,0)</f>
        <v>0</v>
      </c>
      <c r="AM222" s="618">
        <f t="shared" ref="AM222" si="7197">IFERROR(AM576,0)</f>
        <v>0</v>
      </c>
      <c r="AN222" s="618">
        <f t="shared" ref="AN222" si="7198">IFERROR((AN576/$BQ222)*100,0)</f>
        <v>0</v>
      </c>
      <c r="AO222" s="618">
        <f t="shared" ref="AO222" si="7199">IFERROR(AO576,0)</f>
        <v>0</v>
      </c>
      <c r="AP222" s="618">
        <f t="shared" ref="AP222" si="7200">IFERROR((AP576/$BQ222)*100,0)</f>
        <v>0</v>
      </c>
      <c r="AQ222" s="618">
        <f t="shared" ref="AQ222" si="7201">IFERROR(AQ576,0)</f>
        <v>0</v>
      </c>
      <c r="AR222" s="618">
        <f t="shared" ref="AR222" si="7202">IFERROR((AR576/$BQ222)*100,0)</f>
        <v>0</v>
      </c>
      <c r="AS222" s="618">
        <f t="shared" ref="AS222" si="7203">IFERROR(AS576,0)</f>
        <v>0</v>
      </c>
      <c r="AT222" s="618">
        <f t="shared" ref="AT222" si="7204">IFERROR((AT576/$BQ222)*100,0)</f>
        <v>0</v>
      </c>
      <c r="AU222" s="618">
        <f t="shared" ref="AU222" si="7205">IFERROR(AU576,0)</f>
        <v>0</v>
      </c>
      <c r="AV222" s="618">
        <f t="shared" ref="AV222" si="7206">IFERROR((AV576/$BQ222)*100,0)</f>
        <v>0</v>
      </c>
      <c r="AW222" s="618">
        <f t="shared" ref="AW222" si="7207">IFERROR(AW576,0)</f>
        <v>319629</v>
      </c>
      <c r="AX222" s="618">
        <f t="shared" ref="AX222" si="7208">IFERROR((AX576/$BQ222)*100,0)</f>
        <v>135225.026761758</v>
      </c>
      <c r="AY222" s="618">
        <f t="shared" ref="AY222" si="7209">IFERROR(AY576,0)</f>
        <v>58344</v>
      </c>
      <c r="AZ222" s="618">
        <f t="shared" ref="AZ222" si="7210">IFERROR((AZ576/$BQ222)*100,0)</f>
        <v>57116.105529679939</v>
      </c>
      <c r="BA222" s="618">
        <f t="shared" ref="BA222" si="7211">IFERROR(BA576,0)</f>
        <v>14502</v>
      </c>
      <c r="BB222" s="618">
        <f t="shared" ref="BB222" si="7212">IFERROR((BB576/$BQ222)*100,0)</f>
        <v>52153.456053696893</v>
      </c>
      <c r="BC222" s="618">
        <f t="shared" ref="BC222" si="7213">IFERROR(BC576,0)</f>
        <v>769387</v>
      </c>
      <c r="BD222" s="618">
        <f t="shared" ref="BD222" si="7214">IFERROR((BD576/$BQ222)*100,0)</f>
        <v>1044996.2876334499</v>
      </c>
      <c r="BE222" s="618">
        <f t="shared" ref="BE222" si="7215">IFERROR(BE576,0)</f>
        <v>0</v>
      </c>
      <c r="BF222" s="618">
        <f t="shared" ref="BF222" si="7216">IFERROR((BF576/$BQ222)*100,0)</f>
        <v>0</v>
      </c>
      <c r="BG222" s="618">
        <f t="shared" ref="BG222" si="7217">IFERROR(BG576,0)</f>
        <v>1242574</v>
      </c>
      <c r="BH222" s="618">
        <f t="shared" ref="BH222" si="7218">IFERROR((BH576/$BQ222)*100,0)</f>
        <v>2436773.0282449736</v>
      </c>
      <c r="BI222" s="618">
        <f t="shared" ref="BI222" si="7219">IFERROR(BI576,0)</f>
        <v>3570</v>
      </c>
      <c r="BJ222" s="618">
        <f t="shared" ref="BJ222" si="7220">IFERROR((BJ576/$BQ222)*100,0)</f>
        <v>3212.8135335844077</v>
      </c>
      <c r="BK222" s="618">
        <f t="shared" ref="BK222" si="7221">IFERROR(BK576,0)</f>
        <v>4478</v>
      </c>
      <c r="BL222" s="618">
        <f t="shared" ref="BL222" si="7222">IFERROR((BL576/$BQ222)*100,0)</f>
        <v>16097.969109429016</v>
      </c>
      <c r="BM222" s="618">
        <f t="shared" ref="BM222" si="7223">IFERROR(BM576,0)</f>
        <v>0</v>
      </c>
      <c r="BN222" s="618">
        <f t="shared" ref="BN222" si="7224">IFERROR((BN576/$BQ222)*100,0)</f>
        <v>0</v>
      </c>
      <c r="BO222" s="618">
        <f t="shared" ref="BO222" si="7225">IFERROR(BO576,0)</f>
        <v>0</v>
      </c>
      <c r="BP222" s="618">
        <f t="shared" ref="BP222" si="7226">IFERROR((BP576/$BQ222)*100,0)</f>
        <v>0</v>
      </c>
      <c r="BQ222" s="620">
        <f t="shared" si="4571"/>
        <v>38.346452015393091</v>
      </c>
    </row>
    <row r="223" spans="1:69" x14ac:dyDescent="0.25">
      <c r="B223" s="594" t="s">
        <v>288</v>
      </c>
      <c r="C223" s="618">
        <f t="shared" si="3802"/>
        <v>0</v>
      </c>
      <c r="D223" s="618">
        <f t="shared" si="3803"/>
        <v>0</v>
      </c>
      <c r="E223" s="618" t="s">
        <v>2112</v>
      </c>
      <c r="F223" s="618" t="s">
        <v>2112</v>
      </c>
      <c r="G223" s="618">
        <f t="shared" ref="G223" si="7227">IFERROR(G577,0)</f>
        <v>37273</v>
      </c>
      <c r="H223" s="618">
        <f t="shared" ref="H223" si="7228">IFERROR((H577/$BQ223)*100,0)</f>
        <v>92692.796709494694</v>
      </c>
      <c r="I223" s="618">
        <f t="shared" ref="I223" si="7229">IFERROR(I577,0)</f>
        <v>0</v>
      </c>
      <c r="J223" s="618">
        <f t="shared" ref="J223" si="7230">IFERROR((J577/$BQ223)*100,0)</f>
        <v>0</v>
      </c>
      <c r="K223" s="618">
        <f t="shared" ref="K223" si="7231">IFERROR(K577,0)</f>
        <v>95</v>
      </c>
      <c r="L223" s="618">
        <f t="shared" ref="L223" si="7232">IFERROR((L577/$BQ223)*100,0)</f>
        <v>407.84532128771849</v>
      </c>
      <c r="M223" s="618">
        <f t="shared" ref="M223" si="7233">IFERROR(M577,0)</f>
        <v>90392</v>
      </c>
      <c r="N223" s="618">
        <f t="shared" ref="N223" si="7234">IFERROR((N577/$BQ223)*100,0)</f>
        <v>181100.73068375318</v>
      </c>
      <c r="O223" s="618">
        <f t="shared" ref="O223" si="7235">IFERROR(O577,0)</f>
        <v>0</v>
      </c>
      <c r="P223" s="618">
        <f t="shared" ref="P223" si="7236">IFERROR((P577/$BQ223)*100,0)</f>
        <v>0</v>
      </c>
      <c r="Q223" s="618">
        <f t="shared" ref="Q223" si="7237">IFERROR(Q577,0)</f>
        <v>331</v>
      </c>
      <c r="R223" s="618">
        <f t="shared" ref="R223" si="7238">IFERROR((R577/$BQ223)*100,0)</f>
        <v>875.37532373949341</v>
      </c>
      <c r="S223" s="618">
        <f t="shared" ref="S223" si="7239">IFERROR(S577,0)</f>
        <v>0</v>
      </c>
      <c r="T223" s="618">
        <f t="shared" ref="T223" si="7240">IFERROR((T577/$BQ223)*100,0)</f>
        <v>0</v>
      </c>
      <c r="U223" s="618">
        <f t="shared" ref="U223" si="7241">IFERROR(U577,0)</f>
        <v>756191</v>
      </c>
      <c r="V223" s="618">
        <f t="shared" si="3757"/>
        <v>174480.70479797327</v>
      </c>
      <c r="W223" s="618" t="s">
        <v>2112</v>
      </c>
      <c r="X223" s="618" t="s">
        <v>2112</v>
      </c>
      <c r="Y223" s="618">
        <f t="shared" ref="Y223" si="7242">IFERROR(Y577,0)</f>
        <v>39</v>
      </c>
      <c r="Z223" s="618">
        <f t="shared" ref="Z223" si="7243">IFERROR((Z577/$BQ223)*100,0)</f>
        <v>114.39563889777469</v>
      </c>
      <c r="AA223" s="618">
        <f t="shared" ref="AA223" si="7244">IFERROR(AA577,0)</f>
        <v>0</v>
      </c>
      <c r="AB223" s="618">
        <f t="shared" ref="AB223" si="7245">IFERROR((AB577/$BQ223)*100,0)</f>
        <v>0</v>
      </c>
      <c r="AC223" s="618">
        <f t="shared" ref="AC223" si="7246">IFERROR(AC577,0)</f>
        <v>0</v>
      </c>
      <c r="AD223" s="618">
        <f t="shared" ref="AD223" si="7247">IFERROR((AD577/$BQ223)*100,0)</f>
        <v>0</v>
      </c>
      <c r="AE223" s="618">
        <f t="shared" ref="AE223" si="7248">IFERROR(AE577,0)</f>
        <v>0</v>
      </c>
      <c r="AF223" s="618">
        <f t="shared" ref="AF223" si="7249">IFERROR((AF577/$BQ223)*100,0)</f>
        <v>0</v>
      </c>
      <c r="AG223" s="618">
        <f t="shared" ref="AG223" si="7250">IFERROR(AG577,0)</f>
        <v>266</v>
      </c>
      <c r="AH223" s="618">
        <f t="shared" ref="AH223" si="7251">IFERROR((AH577/$BQ223)*100,0)</f>
        <v>5570.5702419785939</v>
      </c>
      <c r="AI223" s="618">
        <f t="shared" ref="AI223" si="7252">IFERROR(AI577,0)</f>
        <v>39833</v>
      </c>
      <c r="AJ223" s="618">
        <f t="shared" ref="AJ223" si="7253">IFERROR((AJ577/$BQ223)*100,0)</f>
        <v>301390.23184647842</v>
      </c>
      <c r="AK223" s="618">
        <f t="shared" ref="AK223" si="7254">IFERROR(AK577,0)</f>
        <v>0</v>
      </c>
      <c r="AL223" s="618">
        <f t="shared" ref="AL223" si="7255">IFERROR((AL577/$BQ223)*100,0)</f>
        <v>0</v>
      </c>
      <c r="AM223" s="618">
        <f t="shared" ref="AM223" si="7256">IFERROR(AM577,0)</f>
        <v>0</v>
      </c>
      <c r="AN223" s="618">
        <f t="shared" ref="AN223" si="7257">IFERROR((AN577/$BQ223)*100,0)</f>
        <v>0</v>
      </c>
      <c r="AO223" s="618">
        <f t="shared" ref="AO223" si="7258">IFERROR(AO577,0)</f>
        <v>0</v>
      </c>
      <c r="AP223" s="618">
        <f t="shared" ref="AP223" si="7259">IFERROR((AP577/$BQ223)*100,0)</f>
        <v>0</v>
      </c>
      <c r="AQ223" s="618">
        <f t="shared" ref="AQ223" si="7260">IFERROR(AQ577,0)</f>
        <v>0</v>
      </c>
      <c r="AR223" s="618">
        <f t="shared" ref="AR223" si="7261">IFERROR((AR577/$BQ223)*100,0)</f>
        <v>0</v>
      </c>
      <c r="AS223" s="618">
        <f t="shared" ref="AS223" si="7262">IFERROR(AS577,0)</f>
        <v>0</v>
      </c>
      <c r="AT223" s="618">
        <f t="shared" ref="AT223" si="7263">IFERROR((AT577/$BQ223)*100,0)</f>
        <v>0</v>
      </c>
      <c r="AU223" s="618">
        <f t="shared" ref="AU223" si="7264">IFERROR(AU577,0)</f>
        <v>64</v>
      </c>
      <c r="AV223" s="618">
        <f t="shared" ref="AV223" si="7265">IFERROR((AV577/$BQ223)*100,0)</f>
        <v>159.15914977081695</v>
      </c>
      <c r="AW223" s="618">
        <f t="shared" ref="AW223" si="7266">IFERROR(AW577,0)</f>
        <v>156256</v>
      </c>
      <c r="AX223" s="618">
        <f t="shared" ref="AX223" si="7267">IFERROR((AX577/$BQ223)*100,0)</f>
        <v>106691.34130418109</v>
      </c>
      <c r="AY223" s="618">
        <f t="shared" ref="AY223" si="7268">IFERROR(AY577,0)</f>
        <v>67756</v>
      </c>
      <c r="AZ223" s="618">
        <f t="shared" ref="AZ223" si="7269">IFERROR((AZ577/$BQ223)*100,0)</f>
        <v>70015.104728868449</v>
      </c>
      <c r="BA223" s="618">
        <f t="shared" ref="BA223" si="7270">IFERROR(BA577,0)</f>
        <v>15573</v>
      </c>
      <c r="BB223" s="618">
        <f t="shared" ref="BB223" si="7271">IFERROR((BB577/$BQ223)*100,0)</f>
        <v>82921.917030595636</v>
      </c>
      <c r="BC223" s="618">
        <f t="shared" ref="BC223" si="7272">IFERROR(BC577,0)</f>
        <v>485043</v>
      </c>
      <c r="BD223" s="618">
        <f t="shared" ref="BD223" si="7273">IFERROR((BD577/$BQ223)*100,0)</f>
        <v>632336.81517774065</v>
      </c>
      <c r="BE223" s="618">
        <f t="shared" ref="BE223" si="7274">IFERROR(BE577,0)</f>
        <v>0</v>
      </c>
      <c r="BF223" s="618">
        <f t="shared" ref="BF223" si="7275">IFERROR((BF577/$BQ223)*100,0)</f>
        <v>0</v>
      </c>
      <c r="BG223" s="618">
        <f t="shared" ref="BG223" si="7276">IFERROR(BG577,0)</f>
        <v>920950</v>
      </c>
      <c r="BH223" s="618">
        <f t="shared" ref="BH223" si="7277">IFERROR((BH577/$BQ223)*100,0)</f>
        <v>1927685.8847898319</v>
      </c>
      <c r="BI223" s="618">
        <f t="shared" ref="BI223" si="7278">IFERROR(BI577,0)</f>
        <v>0</v>
      </c>
      <c r="BJ223" s="618">
        <f t="shared" ref="BJ223" si="7279">IFERROR((BJ577/$BQ223)*100,0)</f>
        <v>0</v>
      </c>
      <c r="BK223" s="618">
        <f t="shared" ref="BK223" si="7280">IFERROR(BK577,0)</f>
        <v>3963</v>
      </c>
      <c r="BL223" s="618">
        <f t="shared" ref="BL223" si="7281">IFERROR((BL577/$BQ223)*100,0)</f>
        <v>14630.207470339315</v>
      </c>
      <c r="BM223" s="618">
        <f t="shared" ref="BM223" si="7282">IFERROR(BM577,0)</f>
        <v>0</v>
      </c>
      <c r="BN223" s="618">
        <f t="shared" ref="BN223" si="7283">IFERROR((BN577/$BQ223)*100,0)</f>
        <v>0</v>
      </c>
      <c r="BO223" s="618">
        <f t="shared" ref="BO223" si="7284">IFERROR(BO577,0)</f>
        <v>0</v>
      </c>
      <c r="BP223" s="618">
        <f t="shared" ref="BP223" si="7285">IFERROR((BP577/$BQ223)*100,0)</f>
        <v>0</v>
      </c>
      <c r="BQ223" s="620">
        <f t="shared" si="4571"/>
        <v>40.211323126667573</v>
      </c>
    </row>
    <row r="224" spans="1:69" x14ac:dyDescent="0.25">
      <c r="B224" s="594" t="s">
        <v>289</v>
      </c>
      <c r="C224" s="618">
        <f t="shared" si="3802"/>
        <v>0</v>
      </c>
      <c r="D224" s="618">
        <f t="shared" si="3803"/>
        <v>0</v>
      </c>
      <c r="E224" s="618" t="s">
        <v>2112</v>
      </c>
      <c r="F224" s="618" t="s">
        <v>2112</v>
      </c>
      <c r="G224" s="618">
        <f t="shared" ref="G224" si="7286">IFERROR(G578,0)</f>
        <v>44945</v>
      </c>
      <c r="H224" s="618">
        <f t="shared" ref="H224" si="7287">IFERROR((H578/$BQ224)*100,0)</f>
        <v>129463.59122779279</v>
      </c>
      <c r="I224" s="618">
        <f t="shared" ref="I224" si="7288">IFERROR(I578,0)</f>
        <v>0</v>
      </c>
      <c r="J224" s="618">
        <f t="shared" ref="J224" si="7289">IFERROR((J578/$BQ224)*100,0)</f>
        <v>0</v>
      </c>
      <c r="K224" s="618">
        <f t="shared" ref="K224" si="7290">IFERROR(K578,0)</f>
        <v>61</v>
      </c>
      <c r="L224" s="618">
        <f t="shared" ref="L224" si="7291">IFERROR((L578/$BQ224)*100,0)</f>
        <v>300.03984172860612</v>
      </c>
      <c r="M224" s="618">
        <f t="shared" ref="M224" si="7292">IFERROR(M578,0)</f>
        <v>144309</v>
      </c>
      <c r="N224" s="618">
        <f t="shared" ref="N224" si="7293">IFERROR((N578/$BQ224)*100,0)</f>
        <v>271924.90839926875</v>
      </c>
      <c r="O224" s="618">
        <f t="shared" ref="O224" si="7294">IFERROR(O578,0)</f>
        <v>0</v>
      </c>
      <c r="P224" s="618">
        <f t="shared" ref="P224" si="7295">IFERROR((P578/$BQ224)*100,0)</f>
        <v>0</v>
      </c>
      <c r="Q224" s="618">
        <f t="shared" ref="Q224" si="7296">IFERROR(Q578,0)</f>
        <v>285</v>
      </c>
      <c r="R224" s="618">
        <f t="shared" ref="R224" si="7297">IFERROR((R578/$BQ224)*100,0)</f>
        <v>808.9074133003221</v>
      </c>
      <c r="S224" s="618">
        <f t="shared" ref="S224" si="7298">IFERROR(S578,0)</f>
        <v>0</v>
      </c>
      <c r="T224" s="618">
        <f t="shared" ref="T224" si="7299">IFERROR((T578/$BQ224)*100,0)</f>
        <v>0</v>
      </c>
      <c r="U224" s="618">
        <f t="shared" ref="U224" si="7300">IFERROR(U578,0)</f>
        <v>903943</v>
      </c>
      <c r="V224" s="618">
        <f t="shared" si="3757"/>
        <v>180638.38663302382</v>
      </c>
      <c r="W224" s="618" t="s">
        <v>2112</v>
      </c>
      <c r="X224" s="618" t="s">
        <v>2112</v>
      </c>
      <c r="Y224" s="618">
        <f t="shared" ref="Y224" si="7301">IFERROR(Y578,0)</f>
        <v>48</v>
      </c>
      <c r="Z224" s="618">
        <f t="shared" ref="Z224" si="7302">IFERROR((Z578/$BQ224)*100,0)</f>
        <v>204.02709237545213</v>
      </c>
      <c r="AA224" s="618">
        <f t="shared" ref="AA224" si="7303">IFERROR(AA578,0)</f>
        <v>0</v>
      </c>
      <c r="AB224" s="618">
        <f t="shared" ref="AB224" si="7304">IFERROR((AB578/$BQ224)*100,0)</f>
        <v>0</v>
      </c>
      <c r="AC224" s="618">
        <f t="shared" ref="AC224" si="7305">IFERROR(AC578,0)</f>
        <v>0</v>
      </c>
      <c r="AD224" s="618">
        <f t="shared" ref="AD224" si="7306">IFERROR((AD578/$BQ224)*100,0)</f>
        <v>0</v>
      </c>
      <c r="AE224" s="618">
        <f t="shared" ref="AE224" si="7307">IFERROR(AE578,0)</f>
        <v>0</v>
      </c>
      <c r="AF224" s="618">
        <f t="shared" ref="AF224" si="7308">IFERROR((AF578/$BQ224)*100,0)</f>
        <v>0</v>
      </c>
      <c r="AG224" s="618">
        <f t="shared" ref="AG224" si="7309">IFERROR(AG578,0)</f>
        <v>616</v>
      </c>
      <c r="AH224" s="618">
        <f t="shared" ref="AH224" si="7310">IFERROR((AH578/$BQ224)*100,0)</f>
        <v>9886.9128646410281</v>
      </c>
      <c r="AI224" s="618">
        <f t="shared" ref="AI224" si="7311">IFERROR(AI578,0)</f>
        <v>55278</v>
      </c>
      <c r="AJ224" s="618">
        <f t="shared" ref="AJ224" si="7312">IFERROR((AJ578/$BQ224)*100,0)</f>
        <v>273509.11876359582</v>
      </c>
      <c r="AK224" s="618">
        <f t="shared" ref="AK224" si="7313">IFERROR(AK578,0)</f>
        <v>0</v>
      </c>
      <c r="AL224" s="618">
        <f t="shared" ref="AL224" si="7314">IFERROR((AL578/$BQ224)*100,0)</f>
        <v>0</v>
      </c>
      <c r="AM224" s="618">
        <f t="shared" ref="AM224" si="7315">IFERROR(AM578,0)</f>
        <v>0</v>
      </c>
      <c r="AN224" s="618">
        <f t="shared" ref="AN224" si="7316">IFERROR((AN578/$BQ224)*100,0)</f>
        <v>0</v>
      </c>
      <c r="AO224" s="618">
        <f t="shared" ref="AO224" si="7317">IFERROR(AO578,0)</f>
        <v>0</v>
      </c>
      <c r="AP224" s="618">
        <f t="shared" ref="AP224" si="7318">IFERROR((AP578/$BQ224)*100,0)</f>
        <v>0</v>
      </c>
      <c r="AQ224" s="618">
        <f t="shared" ref="AQ224" si="7319">IFERROR(AQ578,0)</f>
        <v>0</v>
      </c>
      <c r="AR224" s="618">
        <f t="shared" ref="AR224" si="7320">IFERROR((AR578/$BQ224)*100,0)</f>
        <v>0</v>
      </c>
      <c r="AS224" s="618">
        <f t="shared" ref="AS224" si="7321">IFERROR(AS578,0)</f>
        <v>0</v>
      </c>
      <c r="AT224" s="618">
        <f t="shared" ref="AT224" si="7322">IFERROR((AT578/$BQ224)*100,0)</f>
        <v>0</v>
      </c>
      <c r="AU224" s="618">
        <f t="shared" ref="AU224" si="7323">IFERROR(AU578,0)</f>
        <v>92</v>
      </c>
      <c r="AV224" s="618">
        <f t="shared" ref="AV224" si="7324">IFERROR((AV578/$BQ224)*100,0)</f>
        <v>288.03824805946181</v>
      </c>
      <c r="AW224" s="618">
        <f t="shared" ref="AW224" si="7325">IFERROR(AW578,0)</f>
        <v>174931</v>
      </c>
      <c r="AX224" s="618">
        <f t="shared" ref="AX224" si="7326">IFERROR((AX578/$BQ224)*100,0)</f>
        <v>106619.75783794362</v>
      </c>
      <c r="AY224" s="618">
        <f t="shared" ref="AY224" si="7327">IFERROR(AY578,0)</f>
        <v>63635</v>
      </c>
      <c r="AZ224" s="618">
        <f t="shared" ref="AZ224" si="7328">IFERROR((AZ578/$BQ224)*100,0)</f>
        <v>74697.918996753782</v>
      </c>
      <c r="BA224" s="618">
        <f t="shared" ref="BA224" si="7329">IFERROR(BA578,0)</f>
        <v>15269</v>
      </c>
      <c r="BB224" s="618">
        <f t="shared" ref="BB224" si="7330">IFERROR((BB578/$BQ224)*100,0)</f>
        <v>72765.662416021558</v>
      </c>
      <c r="BC224" s="618">
        <f t="shared" ref="BC224" si="7331">IFERROR(BC578,0)</f>
        <v>1036825</v>
      </c>
      <c r="BD224" s="618">
        <f t="shared" ref="BD224" si="7332">IFERROR((BD578/$BQ224)*100,0)</f>
        <v>1178568.499903634</v>
      </c>
      <c r="BE224" s="618">
        <f t="shared" ref="BE224" si="7333">IFERROR(BE578,0)</f>
        <v>0</v>
      </c>
      <c r="BF224" s="618">
        <f t="shared" ref="BF224" si="7334">IFERROR((BF578/$BQ224)*100,0)</f>
        <v>0</v>
      </c>
      <c r="BG224" s="618">
        <f t="shared" ref="BG224" si="7335">IFERROR(BG578,0)</f>
        <v>1488646</v>
      </c>
      <c r="BH224" s="618">
        <f t="shared" ref="BH224" si="7336">IFERROR((BH578/$BQ224)*100,0)</f>
        <v>3434652.0810167072</v>
      </c>
      <c r="BI224" s="618">
        <f t="shared" ref="BI224" si="7337">IFERROR(BI578,0)</f>
        <v>24229</v>
      </c>
      <c r="BJ224" s="618">
        <f t="shared" ref="BJ224" si="7338">IFERROR((BJ578/$BQ224)*100,0)</f>
        <v>20976.385414930308</v>
      </c>
      <c r="BK224" s="618">
        <f t="shared" ref="BK224" si="7339">IFERROR(BK578,0)</f>
        <v>3320</v>
      </c>
      <c r="BL224" s="618">
        <f t="shared" ref="BL224" si="7340">IFERROR((BL578/$BQ224)*100,0)</f>
        <v>14651.545551291292</v>
      </c>
      <c r="BM224" s="618">
        <f t="shared" ref="BM224" si="7341">IFERROR(BM578,0)</f>
        <v>0</v>
      </c>
      <c r="BN224" s="618">
        <f t="shared" ref="BN224" si="7342">IFERROR((BN578/$BQ224)*100,0)</f>
        <v>0</v>
      </c>
      <c r="BO224" s="618">
        <f t="shared" ref="BO224" si="7343">IFERROR(BO578,0)</f>
        <v>0</v>
      </c>
      <c r="BP224" s="618">
        <f t="shared" ref="BP224" si="7344">IFERROR((BP578/$BQ224)*100,0)</f>
        <v>0</v>
      </c>
      <c r="BQ224" s="620">
        <f t="shared" si="4571"/>
        <v>41.661133828042004</v>
      </c>
    </row>
    <row r="225" spans="1:69" x14ac:dyDescent="0.25">
      <c r="B225" s="594" t="s">
        <v>290</v>
      </c>
      <c r="C225" s="618">
        <f t="shared" si="3802"/>
        <v>0</v>
      </c>
      <c r="D225" s="618">
        <f t="shared" si="3803"/>
        <v>0</v>
      </c>
      <c r="E225" s="618" t="s">
        <v>2112</v>
      </c>
      <c r="F225" s="618" t="s">
        <v>2112</v>
      </c>
      <c r="G225" s="618">
        <f t="shared" ref="G225" si="7345">IFERROR(G579,0)</f>
        <v>50875</v>
      </c>
      <c r="H225" s="618">
        <f t="shared" ref="H225" si="7346">IFERROR((H579/$BQ225)*100,0)</f>
        <v>134647.06890431637</v>
      </c>
      <c r="I225" s="618">
        <f t="shared" ref="I225" si="7347">IFERROR(I579,0)</f>
        <v>0</v>
      </c>
      <c r="J225" s="618">
        <f t="shared" ref="J225" si="7348">IFERROR((J579/$BQ225)*100,0)</f>
        <v>0</v>
      </c>
      <c r="K225" s="618">
        <f t="shared" ref="K225" si="7349">IFERROR(K579,0)</f>
        <v>54</v>
      </c>
      <c r="L225" s="618">
        <f t="shared" ref="L225" si="7350">IFERROR((L579/$BQ225)*100,0)</f>
        <v>275.67660250994294</v>
      </c>
      <c r="M225" s="618">
        <f t="shared" ref="M225" si="7351">IFERROR(M579,0)</f>
        <v>99945</v>
      </c>
      <c r="N225" s="618">
        <f t="shared" ref="N225" si="7352">IFERROR((N579/$BQ225)*100,0)</f>
        <v>171358.37070736045</v>
      </c>
      <c r="O225" s="618">
        <f t="shared" ref="O225" si="7353">IFERROR(O579,0)</f>
        <v>0</v>
      </c>
      <c r="P225" s="618">
        <f t="shared" ref="P225" si="7354">IFERROR((P579/$BQ225)*100,0)</f>
        <v>0</v>
      </c>
      <c r="Q225" s="618">
        <f t="shared" ref="Q225" si="7355">IFERROR(Q579,0)</f>
        <v>281</v>
      </c>
      <c r="R225" s="618">
        <f t="shared" ref="R225" si="7356">IFERROR((R579/$BQ225)*100,0)</f>
        <v>888.78136649205612</v>
      </c>
      <c r="S225" s="618">
        <f t="shared" ref="S225" si="7357">IFERROR(S579,0)</f>
        <v>0</v>
      </c>
      <c r="T225" s="618">
        <f t="shared" ref="T225" si="7358">IFERROR((T579/$BQ225)*100,0)</f>
        <v>0</v>
      </c>
      <c r="U225" s="618">
        <f t="shared" ref="U225" si="7359">IFERROR(U579,0)</f>
        <v>861393</v>
      </c>
      <c r="V225" s="618">
        <f t="shared" si="3757"/>
        <v>178314.24274189133</v>
      </c>
      <c r="W225" s="618" t="s">
        <v>2112</v>
      </c>
      <c r="X225" s="618" t="s">
        <v>2112</v>
      </c>
      <c r="Y225" s="618">
        <f t="shared" ref="Y225" si="7360">IFERROR(Y579,0)</f>
        <v>33</v>
      </c>
      <c r="Z225" s="618">
        <f t="shared" ref="Z225" si="7361">IFERROR((Z579/$BQ225)*100,0)</f>
        <v>154.37889740556804</v>
      </c>
      <c r="AA225" s="618">
        <f t="shared" ref="AA225" si="7362">IFERROR(AA579,0)</f>
        <v>0</v>
      </c>
      <c r="AB225" s="618">
        <f t="shared" ref="AB225" si="7363">IFERROR((AB579/$BQ225)*100,0)</f>
        <v>0</v>
      </c>
      <c r="AC225" s="618">
        <f t="shared" ref="AC225" si="7364">IFERROR(AC579,0)</f>
        <v>0</v>
      </c>
      <c r="AD225" s="618">
        <f t="shared" ref="AD225" si="7365">IFERROR((AD579/$BQ225)*100,0)</f>
        <v>0</v>
      </c>
      <c r="AE225" s="618">
        <f t="shared" ref="AE225" si="7366">IFERROR(AE579,0)</f>
        <v>0</v>
      </c>
      <c r="AF225" s="618">
        <f t="shared" ref="AF225" si="7367">IFERROR((AF579/$BQ225)*100,0)</f>
        <v>0</v>
      </c>
      <c r="AG225" s="618">
        <f t="shared" ref="AG225" si="7368">IFERROR(AG579,0)</f>
        <v>316</v>
      </c>
      <c r="AH225" s="618">
        <f t="shared" ref="AH225" si="7369">IFERROR((AH579/$BQ225)*100,0)</f>
        <v>5284.1691169105861</v>
      </c>
      <c r="AI225" s="618">
        <f t="shared" ref="AI225" si="7370">IFERROR(AI579,0)</f>
        <v>47531</v>
      </c>
      <c r="AJ225" s="618">
        <f t="shared" ref="AJ225" si="7371">IFERROR((AJ579/$BQ225)*100,0)</f>
        <v>233952.39736685803</v>
      </c>
      <c r="AK225" s="618">
        <f t="shared" ref="AK225" si="7372">IFERROR(AK579,0)</f>
        <v>0</v>
      </c>
      <c r="AL225" s="618">
        <f t="shared" ref="AL225" si="7373">IFERROR((AL579/$BQ225)*100,0)</f>
        <v>0</v>
      </c>
      <c r="AM225" s="618">
        <f t="shared" ref="AM225" si="7374">IFERROR(AM579,0)</f>
        <v>0</v>
      </c>
      <c r="AN225" s="618">
        <f t="shared" ref="AN225" si="7375">IFERROR((AN579/$BQ225)*100,0)</f>
        <v>0</v>
      </c>
      <c r="AO225" s="618">
        <f t="shared" ref="AO225" si="7376">IFERROR(AO579,0)</f>
        <v>0</v>
      </c>
      <c r="AP225" s="618">
        <f t="shared" ref="AP225" si="7377">IFERROR((AP579/$BQ225)*100,0)</f>
        <v>0</v>
      </c>
      <c r="AQ225" s="618">
        <f t="shared" ref="AQ225" si="7378">IFERROR(AQ579,0)</f>
        <v>0</v>
      </c>
      <c r="AR225" s="618">
        <f t="shared" ref="AR225" si="7379">IFERROR((AR579/$BQ225)*100,0)</f>
        <v>0</v>
      </c>
      <c r="AS225" s="618">
        <f t="shared" ref="AS225" si="7380">IFERROR(AS579,0)</f>
        <v>0</v>
      </c>
      <c r="AT225" s="618">
        <f t="shared" ref="AT225" si="7381">IFERROR((AT579/$BQ225)*100,0)</f>
        <v>0</v>
      </c>
      <c r="AU225" s="618">
        <f t="shared" ref="AU225" si="7382">IFERROR(AU579,0)</f>
        <v>73</v>
      </c>
      <c r="AV225" s="618">
        <f t="shared" ref="AV225" si="7383">IFERROR((AV579/$BQ225)*100,0)</f>
        <v>209.51421790755666</v>
      </c>
      <c r="AW225" s="618">
        <f t="shared" ref="AW225" si="7384">IFERROR(AW579,0)</f>
        <v>265687</v>
      </c>
      <c r="AX225" s="618">
        <f t="shared" ref="AX225" si="7385">IFERROR((AX579/$BQ225)*100,0)</f>
        <v>132382.10993809468</v>
      </c>
      <c r="AY225" s="618">
        <f t="shared" ref="AY225" si="7386">IFERROR(AY579,0)</f>
        <v>46075</v>
      </c>
      <c r="AZ225" s="618">
        <f t="shared" ref="AZ225" si="7387">IFERROR((AZ579/$BQ225)*100,0)</f>
        <v>57951.632673230168</v>
      </c>
      <c r="BA225" s="618">
        <f t="shared" ref="BA225" si="7388">IFERROR(BA579,0)</f>
        <v>25311</v>
      </c>
      <c r="BB225" s="618">
        <f t="shared" ref="BB225" si="7389">IFERROR((BB579/$BQ225)*100,0)</f>
        <v>124109.6064499763</v>
      </c>
      <c r="BC225" s="618">
        <f t="shared" ref="BC225" si="7390">IFERROR(BC579,0)</f>
        <v>1101439</v>
      </c>
      <c r="BD225" s="618">
        <f t="shared" ref="BD225" si="7391">IFERROR((BD579/$BQ225)*100,0)</f>
        <v>1008396.3416147102</v>
      </c>
      <c r="BE225" s="618">
        <f t="shared" ref="BE225" si="7392">IFERROR(BE579,0)</f>
        <v>0</v>
      </c>
      <c r="BF225" s="618">
        <f t="shared" ref="BF225" si="7393">IFERROR((BF579/$BQ225)*100,0)</f>
        <v>0</v>
      </c>
      <c r="BG225" s="618">
        <f t="shared" ref="BG225" si="7394">IFERROR(BG579,0)</f>
        <v>1772722</v>
      </c>
      <c r="BH225" s="618">
        <f t="shared" ref="BH225" si="7395">IFERROR((BH579/$BQ225)*100,0)</f>
        <v>3597588.4844060354</v>
      </c>
      <c r="BI225" s="618">
        <f t="shared" ref="BI225" si="7396">IFERROR(BI579,0)</f>
        <v>24278</v>
      </c>
      <c r="BJ225" s="618">
        <f t="shared" ref="BJ225" si="7397">IFERROR((BJ579/$BQ225)*100,0)</f>
        <v>21055.076193299403</v>
      </c>
      <c r="BK225" s="618">
        <f t="shared" ref="BK225" si="7398">IFERROR(BK579,0)</f>
        <v>3120</v>
      </c>
      <c r="BL225" s="618">
        <f t="shared" ref="BL225" si="7399">IFERROR((BL579/$BQ225)*100,0)</f>
        <v>14610.859933026975</v>
      </c>
      <c r="BM225" s="618">
        <f t="shared" ref="BM225" si="7400">IFERROR(BM579,0)</f>
        <v>0</v>
      </c>
      <c r="BN225" s="618">
        <f t="shared" ref="BN225" si="7401">IFERROR((BN579/$BQ225)*100,0)</f>
        <v>0</v>
      </c>
      <c r="BO225" s="618">
        <f t="shared" ref="BO225" si="7402">IFERROR(BO579,0)</f>
        <v>0</v>
      </c>
      <c r="BP225" s="618">
        <f t="shared" ref="BP225" si="7403">IFERROR((BP579/$BQ225)*100,0)</f>
        <v>0</v>
      </c>
      <c r="BQ225" s="620">
        <f t="shared" si="4571"/>
        <v>45.342984809707083</v>
      </c>
    </row>
    <row r="226" spans="1:69" x14ac:dyDescent="0.25">
      <c r="B226" s="594" t="s">
        <v>291</v>
      </c>
      <c r="C226" s="618">
        <f t="shared" si="3802"/>
        <v>0</v>
      </c>
      <c r="D226" s="618">
        <f t="shared" si="3803"/>
        <v>0</v>
      </c>
      <c r="E226" s="618" t="s">
        <v>2112</v>
      </c>
      <c r="F226" s="618" t="s">
        <v>2112</v>
      </c>
      <c r="G226" s="618">
        <f t="shared" ref="G226" si="7404">IFERROR(G580,0)</f>
        <v>7147</v>
      </c>
      <c r="H226" s="618">
        <f t="shared" ref="H226" si="7405">IFERROR((H580/$BQ226)*100,0)</f>
        <v>16564.016781470807</v>
      </c>
      <c r="I226" s="618">
        <f t="shared" ref="I226" si="7406">IFERROR(I580,0)</f>
        <v>0</v>
      </c>
      <c r="J226" s="618">
        <f t="shared" ref="J226" si="7407">IFERROR((J580/$BQ226)*100,0)</f>
        <v>0</v>
      </c>
      <c r="K226" s="618">
        <f t="shared" ref="K226" si="7408">IFERROR(K580,0)</f>
        <v>61</v>
      </c>
      <c r="L226" s="618">
        <f t="shared" ref="L226" si="7409">IFERROR((L580/$BQ226)*100,0)</f>
        <v>415.74876264859279</v>
      </c>
      <c r="M226" s="618">
        <f t="shared" ref="M226" si="7410">IFERROR(M580,0)</f>
        <v>43488</v>
      </c>
      <c r="N226" s="618">
        <f t="shared" ref="N226" si="7411">IFERROR((N580/$BQ226)*100,0)</f>
        <v>71730.397749480762</v>
      </c>
      <c r="O226" s="618">
        <f t="shared" ref="O226" si="7412">IFERROR(O580,0)</f>
        <v>0</v>
      </c>
      <c r="P226" s="618">
        <f t="shared" ref="P226" si="7413">IFERROR((P580/$BQ226)*100,0)</f>
        <v>0</v>
      </c>
      <c r="Q226" s="618">
        <f t="shared" ref="Q226" si="7414">IFERROR(Q580,0)</f>
        <v>189</v>
      </c>
      <c r="R226" s="618">
        <f t="shared" ref="R226" si="7415">IFERROR((R580/$BQ226)*100,0)</f>
        <v>499.99741058619304</v>
      </c>
      <c r="S226" s="618">
        <f t="shared" ref="S226" si="7416">IFERROR(S580,0)</f>
        <v>0</v>
      </c>
      <c r="T226" s="618">
        <f t="shared" ref="T226" si="7417">IFERROR((T580/$BQ226)*100,0)</f>
        <v>0</v>
      </c>
      <c r="U226" s="618">
        <f t="shared" ref="U226" si="7418">IFERROR(U580,0)</f>
        <v>726743</v>
      </c>
      <c r="V226" s="618">
        <f t="shared" si="3757"/>
        <v>145449.7961872275</v>
      </c>
      <c r="W226" s="618" t="s">
        <v>2112</v>
      </c>
      <c r="X226" s="618" t="s">
        <v>2112</v>
      </c>
      <c r="Y226" s="618">
        <f t="shared" ref="Y226" si="7419">IFERROR(Y580,0)</f>
        <v>27</v>
      </c>
      <c r="Z226" s="618">
        <f t="shared" ref="Z226" si="7420">IFERROR((Z580/$BQ226)*100,0)</f>
        <v>120.87849486699172</v>
      </c>
      <c r="AA226" s="618">
        <f t="shared" ref="AA226" si="7421">IFERROR(AA580,0)</f>
        <v>0</v>
      </c>
      <c r="AB226" s="618">
        <f t="shared" ref="AB226" si="7422">IFERROR((AB580/$BQ226)*100,0)</f>
        <v>0</v>
      </c>
      <c r="AC226" s="618">
        <f t="shared" ref="AC226" si="7423">IFERROR(AC580,0)</f>
        <v>0</v>
      </c>
      <c r="AD226" s="618">
        <f t="shared" ref="AD226" si="7424">IFERROR((AD580/$BQ226)*100,0)</f>
        <v>0</v>
      </c>
      <c r="AE226" s="618">
        <f t="shared" ref="AE226" si="7425">IFERROR(AE580,0)</f>
        <v>0</v>
      </c>
      <c r="AF226" s="618">
        <f t="shared" ref="AF226" si="7426">IFERROR((AF580/$BQ226)*100,0)</f>
        <v>0</v>
      </c>
      <c r="AG226" s="618">
        <f t="shared" ref="AG226" si="7427">IFERROR(AG580,0)</f>
        <v>215</v>
      </c>
      <c r="AH226" s="618">
        <f t="shared" ref="AH226" si="7428">IFERROR((AH580/$BQ226)*100,0)</f>
        <v>3501.8133664498209</v>
      </c>
      <c r="AI226" s="618">
        <f t="shared" ref="AI226" si="7429">IFERROR(AI580,0)</f>
        <v>21959</v>
      </c>
      <c r="AJ226" s="618">
        <f t="shared" ref="AJ226" si="7430">IFERROR((AJ580/$BQ226)*100,0)</f>
        <v>148713.51554863626</v>
      </c>
      <c r="AK226" s="618">
        <f t="shared" ref="AK226" si="7431">IFERROR(AK580,0)</f>
        <v>0</v>
      </c>
      <c r="AL226" s="618">
        <f t="shared" ref="AL226" si="7432">IFERROR((AL580/$BQ226)*100,0)</f>
        <v>0</v>
      </c>
      <c r="AM226" s="618">
        <f t="shared" ref="AM226" si="7433">IFERROR(AM580,0)</f>
        <v>0</v>
      </c>
      <c r="AN226" s="618">
        <f t="shared" ref="AN226" si="7434">IFERROR((AN580/$BQ226)*100,0)</f>
        <v>0</v>
      </c>
      <c r="AO226" s="618">
        <f t="shared" ref="AO226" si="7435">IFERROR(AO580,0)</f>
        <v>0</v>
      </c>
      <c r="AP226" s="618">
        <f t="shared" ref="AP226" si="7436">IFERROR((AP580/$BQ226)*100,0)</f>
        <v>0</v>
      </c>
      <c r="AQ226" s="618">
        <f t="shared" ref="AQ226" si="7437">IFERROR(AQ580,0)</f>
        <v>0</v>
      </c>
      <c r="AR226" s="618">
        <f t="shared" ref="AR226" si="7438">IFERROR((AR580/$BQ226)*100,0)</f>
        <v>0</v>
      </c>
      <c r="AS226" s="618">
        <f t="shared" ref="AS226" si="7439">IFERROR(AS580,0)</f>
        <v>0</v>
      </c>
      <c r="AT226" s="618">
        <f t="shared" ref="AT226" si="7440">IFERROR((AT580/$BQ226)*100,0)</f>
        <v>0</v>
      </c>
      <c r="AU226" s="618">
        <f t="shared" ref="AU226" si="7441">IFERROR(AU580,0)</f>
        <v>21</v>
      </c>
      <c r="AV226" s="618">
        <f t="shared" ref="AV226" si="7442">IFERROR((AV580/$BQ226)*100,0)</f>
        <v>51.28178570114801</v>
      </c>
      <c r="AW226" s="618">
        <f t="shared" ref="AW226" si="7443">IFERROR(AW580,0)</f>
        <v>202238</v>
      </c>
      <c r="AX226" s="618">
        <f t="shared" ref="AX226" si="7444">IFERROR((AX580/$BQ226)*100,0)</f>
        <v>128829.00314301615</v>
      </c>
      <c r="AY226" s="618">
        <f t="shared" ref="AY226" si="7445">IFERROR(AY580,0)</f>
        <v>50078</v>
      </c>
      <c r="AZ226" s="618">
        <f t="shared" ref="AZ226" si="7446">IFERROR((AZ580/$BQ226)*100,0)</f>
        <v>61653.526859205194</v>
      </c>
      <c r="BA226" s="618">
        <f t="shared" ref="BA226" si="7447">IFERROR(BA580,0)</f>
        <v>31587</v>
      </c>
      <c r="BB226" s="618">
        <f t="shared" ref="BB226" si="7448">IFERROR((BB580/$BQ226)*100,0)</f>
        <v>143200.72358576284</v>
      </c>
      <c r="BC226" s="618">
        <f t="shared" ref="BC226" si="7449">IFERROR(BC580,0)</f>
        <v>600690</v>
      </c>
      <c r="BD226" s="618">
        <f t="shared" ref="BD226" si="7450">IFERROR((BD580/$BQ226)*100,0)</f>
        <v>869869.12144806958</v>
      </c>
      <c r="BE226" s="618">
        <f t="shared" ref="BE226" si="7451">IFERROR(BE580,0)</f>
        <v>0</v>
      </c>
      <c r="BF226" s="618">
        <f t="shared" ref="BF226" si="7452">IFERROR((BF580/$BQ226)*100,0)</f>
        <v>0</v>
      </c>
      <c r="BG226" s="618">
        <f t="shared" ref="BG226" si="7453">IFERROR(BG580,0)</f>
        <v>644263</v>
      </c>
      <c r="BH226" s="618">
        <f t="shared" ref="BH226" si="7454">IFERROR((BH580/$BQ226)*100,0)</f>
        <v>1361599.1755822988</v>
      </c>
      <c r="BI226" s="618">
        <f t="shared" ref="BI226" si="7455">IFERROR(BI580,0)</f>
        <v>964</v>
      </c>
      <c r="BJ226" s="618">
        <f t="shared" ref="BJ226" si="7456">IFERROR((BJ580/$BQ226)*100,0)</f>
        <v>712.45052277666332</v>
      </c>
      <c r="BK226" s="618">
        <f t="shared" ref="BK226" si="7457">IFERROR(BK580,0)</f>
        <v>2498</v>
      </c>
      <c r="BL226" s="618">
        <f t="shared" ref="BL226" si="7458">IFERROR((BL580/$BQ226)*100,0)</f>
        <v>10399.213543254227</v>
      </c>
      <c r="BM226" s="618">
        <f t="shared" ref="BM226" si="7459">IFERROR(BM580,0)</f>
        <v>0</v>
      </c>
      <c r="BN226" s="618">
        <f t="shared" ref="BN226" si="7460">IFERROR((BN580/$BQ226)*100,0)</f>
        <v>0</v>
      </c>
      <c r="BO226" s="618">
        <f t="shared" ref="BO226" si="7461">IFERROR(BO580,0)</f>
        <v>0</v>
      </c>
      <c r="BP226" s="618">
        <f t="shared" ref="BP226" si="7462">IFERROR((BP580/$BQ226)*100,0)</f>
        <v>0</v>
      </c>
      <c r="BQ226" s="620">
        <f t="shared" si="4571"/>
        <v>54.600282765452114</v>
      </c>
    </row>
    <row r="227" spans="1:69" x14ac:dyDescent="0.25">
      <c r="B227" s="594" t="s">
        <v>292</v>
      </c>
      <c r="C227" s="618">
        <f t="shared" si="3802"/>
        <v>0</v>
      </c>
      <c r="D227" s="618">
        <f t="shared" si="3803"/>
        <v>0</v>
      </c>
      <c r="E227" s="618" t="s">
        <v>2112</v>
      </c>
      <c r="F227" s="618" t="s">
        <v>2112</v>
      </c>
      <c r="G227" s="618">
        <f t="shared" ref="G227" si="7463">IFERROR(G581,0)</f>
        <v>20033</v>
      </c>
      <c r="H227" s="618">
        <f t="shared" ref="H227" si="7464">IFERROR((H581/$BQ227)*100,0)</f>
        <v>48655.631212466833</v>
      </c>
      <c r="I227" s="618">
        <f t="shared" ref="I227" si="7465">IFERROR(I581,0)</f>
        <v>0</v>
      </c>
      <c r="J227" s="618">
        <f t="shared" ref="J227" si="7466">IFERROR((J581/$BQ227)*100,0)</f>
        <v>0</v>
      </c>
      <c r="K227" s="618">
        <f t="shared" ref="K227" si="7467">IFERROR(K581,0)</f>
        <v>60</v>
      </c>
      <c r="L227" s="618">
        <f t="shared" ref="L227" si="7468">IFERROR((L581/$BQ227)*100,0)</f>
        <v>393.16027072907843</v>
      </c>
      <c r="M227" s="618">
        <f t="shared" ref="M227" si="7469">IFERROR(M581,0)</f>
        <v>106093</v>
      </c>
      <c r="N227" s="618">
        <f t="shared" ref="N227" si="7470">IFERROR((N581/$BQ227)*100,0)</f>
        <v>198898.14279404609</v>
      </c>
      <c r="O227" s="618">
        <f t="shared" ref="O227" si="7471">IFERROR(O581,0)</f>
        <v>0</v>
      </c>
      <c r="P227" s="618">
        <f t="shared" ref="P227" si="7472">IFERROR((P581/$BQ227)*100,0)</f>
        <v>0</v>
      </c>
      <c r="Q227" s="618">
        <f t="shared" ref="Q227" si="7473">IFERROR(Q581,0)</f>
        <v>138</v>
      </c>
      <c r="R227" s="618">
        <f t="shared" ref="R227" si="7474">IFERROR((R581/$BQ227)*100,0)</f>
        <v>331.72897842765991</v>
      </c>
      <c r="S227" s="618">
        <f t="shared" ref="S227" si="7475">IFERROR(S581,0)</f>
        <v>0</v>
      </c>
      <c r="T227" s="618">
        <f t="shared" ref="T227" si="7476">IFERROR((T581/$BQ227)*100,0)</f>
        <v>0</v>
      </c>
      <c r="U227" s="618">
        <f t="shared" ref="U227" si="7477">IFERROR(U581,0)</f>
        <v>829102</v>
      </c>
      <c r="V227" s="618">
        <f t="shared" si="3757"/>
        <v>214509.8818775799</v>
      </c>
      <c r="W227" s="618" t="s">
        <v>2112</v>
      </c>
      <c r="X227" s="618" t="s">
        <v>2112</v>
      </c>
      <c r="Y227" s="618">
        <f t="shared" ref="Y227" si="7478">IFERROR(Y581,0)</f>
        <v>20</v>
      </c>
      <c r="Z227" s="618">
        <f t="shared" ref="Z227" si="7479">IFERROR((Z581/$BQ227)*100,0)</f>
        <v>75.765260505082821</v>
      </c>
      <c r="AA227" s="618">
        <f t="shared" ref="AA227" si="7480">IFERROR(AA581,0)</f>
        <v>0</v>
      </c>
      <c r="AB227" s="618">
        <f t="shared" ref="AB227" si="7481">IFERROR((AB581/$BQ227)*100,0)</f>
        <v>0</v>
      </c>
      <c r="AC227" s="618">
        <f t="shared" ref="AC227" si="7482">IFERROR(AC581,0)</f>
        <v>0</v>
      </c>
      <c r="AD227" s="618">
        <f t="shared" ref="AD227" si="7483">IFERROR((AD581/$BQ227)*100,0)</f>
        <v>0</v>
      </c>
      <c r="AE227" s="618">
        <f t="shared" ref="AE227" si="7484">IFERROR(AE581,0)</f>
        <v>0</v>
      </c>
      <c r="AF227" s="618">
        <f t="shared" ref="AF227" si="7485">IFERROR((AF581/$BQ227)*100,0)</f>
        <v>0</v>
      </c>
      <c r="AG227" s="618">
        <f t="shared" ref="AG227" si="7486">IFERROR(AG581,0)</f>
        <v>801</v>
      </c>
      <c r="AH227" s="618">
        <f t="shared" ref="AH227" si="7487">IFERROR((AH581/$BQ227)*100,0)</f>
        <v>14151.722036503443</v>
      </c>
      <c r="AI227" s="618">
        <f t="shared" ref="AI227" si="7488">IFERROR(AI581,0)</f>
        <v>68653</v>
      </c>
      <c r="AJ227" s="618">
        <f t="shared" ref="AJ227" si="7489">IFERROR((AJ581/$BQ227)*100,0)</f>
        <v>476209.23479136609</v>
      </c>
      <c r="AK227" s="618">
        <f t="shared" ref="AK227" si="7490">IFERROR(AK581,0)</f>
        <v>0</v>
      </c>
      <c r="AL227" s="618">
        <f t="shared" ref="AL227" si="7491">IFERROR((AL581/$BQ227)*100,0)</f>
        <v>0</v>
      </c>
      <c r="AM227" s="618">
        <f t="shared" ref="AM227" si="7492">IFERROR(AM581,0)</f>
        <v>0</v>
      </c>
      <c r="AN227" s="618">
        <f t="shared" ref="AN227" si="7493">IFERROR((AN581/$BQ227)*100,0)</f>
        <v>0</v>
      </c>
      <c r="AO227" s="618">
        <f t="shared" ref="AO227" si="7494">IFERROR(AO581,0)</f>
        <v>0</v>
      </c>
      <c r="AP227" s="618">
        <f t="shared" ref="AP227" si="7495">IFERROR((AP581/$BQ227)*100,0)</f>
        <v>0</v>
      </c>
      <c r="AQ227" s="618">
        <f t="shared" ref="AQ227" si="7496">IFERROR(AQ581,0)</f>
        <v>0</v>
      </c>
      <c r="AR227" s="618">
        <f t="shared" ref="AR227" si="7497">IFERROR((AR581/$BQ227)*100,0)</f>
        <v>0</v>
      </c>
      <c r="AS227" s="618">
        <f t="shared" ref="AS227" si="7498">IFERROR(AS581,0)</f>
        <v>0</v>
      </c>
      <c r="AT227" s="618">
        <f t="shared" ref="AT227" si="7499">IFERROR((AT581/$BQ227)*100,0)</f>
        <v>0</v>
      </c>
      <c r="AU227" s="618">
        <f t="shared" ref="AU227" si="7500">IFERROR(AU581,0)</f>
        <v>14</v>
      </c>
      <c r="AV227" s="618">
        <f t="shared" ref="AV227" si="7501">IFERROR((AV581/$BQ227)*100,0)</f>
        <v>36.858775380851107</v>
      </c>
      <c r="AW227" s="618">
        <f t="shared" ref="AW227" si="7502">IFERROR(AW581,0)</f>
        <v>262648</v>
      </c>
      <c r="AX227" s="618">
        <f t="shared" ref="AX227" si="7503">IFERROR((AX581/$BQ227)*100,0)</f>
        <v>186611.88433376237</v>
      </c>
      <c r="AY227" s="618">
        <f t="shared" ref="AY227" si="7504">IFERROR(AY581,0)</f>
        <v>57187</v>
      </c>
      <c r="AZ227" s="618">
        <f t="shared" ref="AZ227" si="7505">IFERROR((AZ581/$BQ227)*100,0)</f>
        <v>79727.578858524314</v>
      </c>
      <c r="BA227" s="618">
        <f t="shared" ref="BA227" si="7506">IFERROR(BA581,0)</f>
        <v>26024</v>
      </c>
      <c r="BB227" s="618">
        <f t="shared" ref="BB227" si="7507">IFERROR((BB581/$BQ227)*100,0)</f>
        <v>143292.58471254545</v>
      </c>
      <c r="BC227" s="618">
        <f t="shared" ref="BC227" si="7508">IFERROR(BC581,0)</f>
        <v>1439469</v>
      </c>
      <c r="BD227" s="618">
        <f t="shared" ref="BD227" si="7509">IFERROR((BD581/$BQ227)*100,0)</f>
        <v>1658558.8883290777</v>
      </c>
      <c r="BE227" s="618">
        <f t="shared" ref="BE227" si="7510">IFERROR(BE581,0)</f>
        <v>0</v>
      </c>
      <c r="BF227" s="618">
        <f t="shared" ref="BF227" si="7511">IFERROR((BF581/$BQ227)*100,0)</f>
        <v>0</v>
      </c>
      <c r="BG227" s="618">
        <f t="shared" ref="BG227" si="7512">IFERROR(BG581,0)</f>
        <v>2020195</v>
      </c>
      <c r="BH227" s="618">
        <f t="shared" ref="BH227" si="7513">IFERROR((BH581/$BQ227)*100,0)</f>
        <v>4503505.5138098132</v>
      </c>
      <c r="BI227" s="618">
        <f t="shared" ref="BI227" si="7514">IFERROR(BI581,0)</f>
        <v>38511</v>
      </c>
      <c r="BJ227" s="618">
        <f t="shared" ref="BJ227" si="7515">IFERROR((BJ581/$BQ227)*100,0)</f>
        <v>27506.884982831827</v>
      </c>
      <c r="BK227" s="618">
        <f t="shared" ref="BK227" si="7516">IFERROR(BK581,0)</f>
        <v>3150</v>
      </c>
      <c r="BL227" s="618">
        <f t="shared" ref="BL227" si="7517">IFERROR((BL581/$BQ227)*100,0)</f>
        <v>13924.426254988193</v>
      </c>
      <c r="BM227" s="618">
        <f t="shared" ref="BM227" si="7518">IFERROR(BM581,0)</f>
        <v>0</v>
      </c>
      <c r="BN227" s="618">
        <f t="shared" ref="BN227" si="7519">IFERROR((BN581/$BQ227)*100,0)</f>
        <v>0</v>
      </c>
      <c r="BO227" s="618">
        <f t="shared" ref="BO227" si="7520">IFERROR(BO581,0)</f>
        <v>0</v>
      </c>
      <c r="BP227" s="618">
        <f t="shared" ref="BP227" si="7521">IFERROR((BP581/$BQ227)*100,0)</f>
        <v>0</v>
      </c>
      <c r="BQ227" s="620">
        <f t="shared" si="4571"/>
        <v>48.835046238002178</v>
      </c>
    </row>
    <row r="228" spans="1:69" x14ac:dyDescent="0.25">
      <c r="B228" s="594" t="s">
        <v>293</v>
      </c>
      <c r="C228" s="618">
        <f t="shared" si="3802"/>
        <v>0</v>
      </c>
      <c r="D228" s="618">
        <f t="shared" si="3803"/>
        <v>0</v>
      </c>
      <c r="E228" s="618" t="s">
        <v>2112</v>
      </c>
      <c r="F228" s="618" t="s">
        <v>2112</v>
      </c>
      <c r="G228" s="618">
        <f t="shared" ref="G228" si="7522">IFERROR(G582,0)</f>
        <v>24943</v>
      </c>
      <c r="H228" s="618">
        <f t="shared" ref="H228" si="7523">IFERROR((H582/$BQ228)*100,0)</f>
        <v>64443.483007692601</v>
      </c>
      <c r="I228" s="618">
        <f t="shared" ref="I228" si="7524">IFERROR(I582,0)</f>
        <v>0</v>
      </c>
      <c r="J228" s="618">
        <f t="shared" ref="J228" si="7525">IFERROR((J582/$BQ228)*100,0)</f>
        <v>0</v>
      </c>
      <c r="K228" s="618">
        <f t="shared" ref="K228" si="7526">IFERROR(K582,0)</f>
        <v>58</v>
      </c>
      <c r="L228" s="618">
        <f t="shared" ref="L228" si="7527">IFERROR((L582/$BQ228)*100,0)</f>
        <v>397.53202124088148</v>
      </c>
      <c r="M228" s="618">
        <f t="shared" ref="M228" si="7528">IFERROR(M582,0)</f>
        <v>109373</v>
      </c>
      <c r="N228" s="618">
        <f t="shared" ref="N228" si="7529">IFERROR((N582/$BQ228)*100,0)</f>
        <v>191578.94655325409</v>
      </c>
      <c r="O228" s="618">
        <f t="shared" ref="O228" si="7530">IFERROR(O582,0)</f>
        <v>0</v>
      </c>
      <c r="P228" s="618">
        <f t="shared" ref="P228" si="7531">IFERROR((P582/$BQ228)*100,0)</f>
        <v>0</v>
      </c>
      <c r="Q228" s="618">
        <f t="shared" ref="Q228" si="7532">IFERROR(Q582,0)</f>
        <v>232</v>
      </c>
      <c r="R228" s="618">
        <f t="shared" ref="R228" si="7533">IFERROR((R582/$BQ228)*100,0)</f>
        <v>671.08128338188408</v>
      </c>
      <c r="S228" s="618">
        <f t="shared" ref="S228" si="7534">IFERROR(S582,0)</f>
        <v>0</v>
      </c>
      <c r="T228" s="618">
        <f t="shared" ref="T228" si="7535">IFERROR((T582/$BQ228)*100,0)</f>
        <v>0</v>
      </c>
      <c r="U228" s="618">
        <f t="shared" ref="U228" si="7536">IFERROR(U582,0)</f>
        <v>839534</v>
      </c>
      <c r="V228" s="618">
        <f t="shared" ref="V228:V291" si="7537">IFERROR((V582/$BQ228)*100,0)</f>
        <v>203764.68059049934</v>
      </c>
      <c r="W228" s="618" t="s">
        <v>2112</v>
      </c>
      <c r="X228" s="618" t="s">
        <v>2112</v>
      </c>
      <c r="Y228" s="618">
        <f t="shared" ref="Y228" si="7538">IFERROR(Y582,0)</f>
        <v>26</v>
      </c>
      <c r="Z228" s="618">
        <f t="shared" ref="Z228" si="7539">IFERROR((Z582/$BQ228)*100,0)</f>
        <v>104.30295606815207</v>
      </c>
      <c r="AA228" s="618">
        <f t="shared" ref="AA228" si="7540">IFERROR(AA582,0)</f>
        <v>0</v>
      </c>
      <c r="AB228" s="618">
        <f t="shared" ref="AB228" si="7541">IFERROR((AB582/$BQ228)*100,0)</f>
        <v>0</v>
      </c>
      <c r="AC228" s="618">
        <f t="shared" ref="AC228" si="7542">IFERROR(AC582,0)</f>
        <v>0</v>
      </c>
      <c r="AD228" s="618">
        <f t="shared" ref="AD228" si="7543">IFERROR((AD582/$BQ228)*100,0)</f>
        <v>0</v>
      </c>
      <c r="AE228" s="618">
        <f t="shared" ref="AE228" si="7544">IFERROR(AE582,0)</f>
        <v>0</v>
      </c>
      <c r="AF228" s="618">
        <f t="shared" ref="AF228" si="7545">IFERROR((AF582/$BQ228)*100,0)</f>
        <v>0</v>
      </c>
      <c r="AG228" s="618">
        <f t="shared" ref="AG228" si="7546">IFERROR(AG582,0)</f>
        <v>780</v>
      </c>
      <c r="AH228" s="618">
        <f t="shared" ref="AH228" si="7547">IFERROR((AH582/$BQ228)*100,0)</f>
        <v>10119.354718913924</v>
      </c>
      <c r="AI228" s="618">
        <f t="shared" ref="AI228" si="7548">IFERROR(AI582,0)</f>
        <v>93926</v>
      </c>
      <c r="AJ228" s="618">
        <f t="shared" ref="AJ228" si="7549">IFERROR((AJ582/$BQ228)*100,0)</f>
        <v>431568.24058425298</v>
      </c>
      <c r="AK228" s="618">
        <f t="shared" ref="AK228" si="7550">IFERROR(AK582,0)</f>
        <v>0</v>
      </c>
      <c r="AL228" s="618">
        <f t="shared" ref="AL228" si="7551">IFERROR((AL582/$BQ228)*100,0)</f>
        <v>0</v>
      </c>
      <c r="AM228" s="618">
        <f t="shared" ref="AM228" si="7552">IFERROR(AM582,0)</f>
        <v>0</v>
      </c>
      <c r="AN228" s="618">
        <f t="shared" ref="AN228" si="7553">IFERROR((AN582/$BQ228)*100,0)</f>
        <v>0</v>
      </c>
      <c r="AO228" s="618">
        <f t="shared" ref="AO228" si="7554">IFERROR(AO582,0)</f>
        <v>0</v>
      </c>
      <c r="AP228" s="618">
        <f t="shared" ref="AP228" si="7555">IFERROR((AP582/$BQ228)*100,0)</f>
        <v>0</v>
      </c>
      <c r="AQ228" s="618">
        <f t="shared" ref="AQ228" si="7556">IFERROR(AQ582,0)</f>
        <v>0</v>
      </c>
      <c r="AR228" s="618">
        <f t="shared" ref="AR228" si="7557">IFERROR((AR582/$BQ228)*100,0)</f>
        <v>0</v>
      </c>
      <c r="AS228" s="618">
        <f t="shared" ref="AS228" si="7558">IFERROR(AS582,0)</f>
        <v>0</v>
      </c>
      <c r="AT228" s="618">
        <f t="shared" ref="AT228" si="7559">IFERROR((AT582/$BQ228)*100,0)</f>
        <v>0</v>
      </c>
      <c r="AU228" s="618">
        <f t="shared" ref="AU228" si="7560">IFERROR(AU582,0)</f>
        <v>5</v>
      </c>
      <c r="AV228" s="618">
        <f t="shared" ref="AV228" si="7561">IFERROR((AV582/$BQ228)*100,0)</f>
        <v>11.807881819036083</v>
      </c>
      <c r="AW228" s="618">
        <f t="shared" ref="AW228" si="7562">IFERROR(AW582,0)</f>
        <v>331546</v>
      </c>
      <c r="AX228" s="618">
        <f t="shared" ref="AX228" si="7563">IFERROR((AX582/$BQ228)*100,0)</f>
        <v>215926.7988641065</v>
      </c>
      <c r="AY228" s="618">
        <f t="shared" ref="AY228" si="7564">IFERROR(AY582,0)</f>
        <v>56974</v>
      </c>
      <c r="AZ228" s="618">
        <f t="shared" ref="AZ228" si="7565">IFERROR((AZ582/$BQ228)*100,0)</f>
        <v>77833.620990479511</v>
      </c>
      <c r="BA228" s="618">
        <f t="shared" ref="BA228" si="7566">IFERROR(BA582,0)</f>
        <v>27521</v>
      </c>
      <c r="BB228" s="618">
        <f t="shared" ref="BB228" si="7567">IFERROR((BB582/$BQ228)*100,0)</f>
        <v>134840.10643248254</v>
      </c>
      <c r="BC228" s="618">
        <f t="shared" ref="BC228" si="7568">IFERROR(BC582,0)</f>
        <v>1518094</v>
      </c>
      <c r="BD228" s="618">
        <f t="shared" ref="BD228" si="7569">IFERROR((BD582/$BQ228)*100,0)</f>
        <v>1725997.4450945675</v>
      </c>
      <c r="BE228" s="618">
        <f t="shared" ref="BE228" si="7570">IFERROR(BE582,0)</f>
        <v>0</v>
      </c>
      <c r="BF228" s="618">
        <f t="shared" ref="BF228" si="7571">IFERROR((BF582/$BQ228)*100,0)</f>
        <v>0</v>
      </c>
      <c r="BG228" s="618">
        <f t="shared" ref="BG228" si="7572">IFERROR(BG582,0)</f>
        <v>2469650</v>
      </c>
      <c r="BH228" s="618">
        <f t="shared" ref="BH228" si="7573">IFERROR((BH582/$BQ228)*100,0)</f>
        <v>5594104.0585668376</v>
      </c>
      <c r="BI228" s="618">
        <f t="shared" ref="BI228" si="7574">IFERROR(BI582,0)</f>
        <v>23013</v>
      </c>
      <c r="BJ228" s="618">
        <f t="shared" ref="BJ228" si="7575">IFERROR((BJ582/$BQ228)*100,0)</f>
        <v>15981.968042065339</v>
      </c>
      <c r="BK228" s="618">
        <f t="shared" ref="BK228" si="7576">IFERROR(BK582,0)</f>
        <v>5136</v>
      </c>
      <c r="BL228" s="618">
        <f t="shared" ref="BL228" si="7577">IFERROR((BL582/$BQ228)*100,0)</f>
        <v>17318.226667919589</v>
      </c>
      <c r="BM228" s="618">
        <f t="shared" ref="BM228" si="7578">IFERROR(BM582,0)</f>
        <v>0</v>
      </c>
      <c r="BN228" s="618">
        <f t="shared" ref="BN228" si="7579">IFERROR((BN582/$BQ228)*100,0)</f>
        <v>0</v>
      </c>
      <c r="BO228" s="618">
        <f t="shared" ref="BO228" si="7580">IFERROR(BO582,0)</f>
        <v>0</v>
      </c>
      <c r="BP228" s="618">
        <f t="shared" ref="BP228" si="7581">IFERROR((BP582/$BQ228)*100,0)</f>
        <v>0</v>
      </c>
      <c r="BQ228" s="620">
        <f t="shared" si="4571"/>
        <v>50.813516699727607</v>
      </c>
    </row>
    <row r="229" spans="1:69" x14ac:dyDescent="0.25">
      <c r="B229" s="594" t="s">
        <v>294</v>
      </c>
      <c r="C229" s="618">
        <f t="shared" ref="C229:C292" si="7582">IFERROR(C583,0)</f>
        <v>0</v>
      </c>
      <c r="D229" s="618">
        <f t="shared" ref="D229:D292" si="7583">IFERROR((D583/$BQ229)*100,0)</f>
        <v>0</v>
      </c>
      <c r="E229" s="618" t="s">
        <v>2112</v>
      </c>
      <c r="F229" s="618" t="s">
        <v>2112</v>
      </c>
      <c r="G229" s="618">
        <f t="shared" ref="G229" si="7584">IFERROR(G583,0)</f>
        <v>57486</v>
      </c>
      <c r="H229" s="618">
        <f t="shared" ref="H229" si="7585">IFERROR((H583/$BQ229)*100,0)</f>
        <v>133414.73615076338</v>
      </c>
      <c r="I229" s="618">
        <f t="shared" ref="I229" si="7586">IFERROR(I583,0)</f>
        <v>0</v>
      </c>
      <c r="J229" s="618">
        <f t="shared" ref="J229" si="7587">IFERROR((J583/$BQ229)*100,0)</f>
        <v>0</v>
      </c>
      <c r="K229" s="618">
        <f t="shared" ref="K229" si="7588">IFERROR(K583,0)</f>
        <v>50</v>
      </c>
      <c r="L229" s="618">
        <f t="shared" ref="L229" si="7589">IFERROR((L583/$BQ229)*100,0)</f>
        <v>281.00846133076539</v>
      </c>
      <c r="M229" s="618">
        <f t="shared" ref="M229" si="7590">IFERROR(M583,0)</f>
        <v>78444</v>
      </c>
      <c r="N229" s="618">
        <f t="shared" ref="N229" si="7591">IFERROR((N583/$BQ229)*100,0)</f>
        <v>129967.33169378398</v>
      </c>
      <c r="O229" s="618">
        <f t="shared" ref="O229" si="7592">IFERROR(O583,0)</f>
        <v>0</v>
      </c>
      <c r="P229" s="618">
        <f t="shared" ref="P229" si="7593">IFERROR((P583/$BQ229)*100,0)</f>
        <v>0</v>
      </c>
      <c r="Q229" s="618">
        <f t="shared" ref="Q229" si="7594">IFERROR(Q583,0)</f>
        <v>228</v>
      </c>
      <c r="R229" s="618">
        <f t="shared" ref="R229" si="7595">IFERROR((R583/$BQ229)*100,0)</f>
        <v>679.56294570185094</v>
      </c>
      <c r="S229" s="618">
        <f t="shared" ref="S229" si="7596">IFERROR(S583,0)</f>
        <v>0</v>
      </c>
      <c r="T229" s="618">
        <f t="shared" ref="T229" si="7597">IFERROR((T583/$BQ229)*100,0)</f>
        <v>0</v>
      </c>
      <c r="U229" s="618">
        <f t="shared" ref="U229" si="7598">IFERROR(U583,0)</f>
        <v>992980</v>
      </c>
      <c r="V229" s="618">
        <f t="shared" si="7537"/>
        <v>228289.0699971818</v>
      </c>
      <c r="W229" s="618" t="s">
        <v>2112</v>
      </c>
      <c r="X229" s="618" t="s">
        <v>2112</v>
      </c>
      <c r="Y229" s="618">
        <f t="shared" ref="Y229" si="7599">IFERROR(Y583,0)</f>
        <v>18</v>
      </c>
      <c r="Z229" s="618">
        <f t="shared" ref="Z229" si="7600">IFERROR((Z583/$BQ229)*100,0)</f>
        <v>66.119637960180086</v>
      </c>
      <c r="AA229" s="618">
        <f t="shared" ref="AA229" si="7601">IFERROR(AA583,0)</f>
        <v>0</v>
      </c>
      <c r="AB229" s="618">
        <f t="shared" ref="AB229" si="7602">IFERROR((AB583/$BQ229)*100,0)</f>
        <v>0</v>
      </c>
      <c r="AC229" s="618">
        <f t="shared" ref="AC229" si="7603">IFERROR(AC583,0)</f>
        <v>0</v>
      </c>
      <c r="AD229" s="618">
        <f t="shared" ref="AD229" si="7604">IFERROR((AD583/$BQ229)*100,0)</f>
        <v>0</v>
      </c>
      <c r="AE229" s="618">
        <f t="shared" ref="AE229" si="7605">IFERROR(AE583,0)</f>
        <v>0</v>
      </c>
      <c r="AF229" s="618">
        <f t="shared" ref="AF229" si="7606">IFERROR((AF583/$BQ229)*100,0)</f>
        <v>0</v>
      </c>
      <c r="AG229" s="618">
        <f t="shared" ref="AG229" si="7607">IFERROR(AG583,0)</f>
        <v>985</v>
      </c>
      <c r="AH229" s="618">
        <f t="shared" ref="AH229" si="7608">IFERROR((AH583/$BQ229)*100,0)</f>
        <v>10828.927372589496</v>
      </c>
      <c r="AI229" s="618">
        <f t="shared" ref="AI229" si="7609">IFERROR(AI583,0)</f>
        <v>78642</v>
      </c>
      <c r="AJ229" s="618">
        <f t="shared" ref="AJ229" si="7610">IFERROR((AJ583/$BQ229)*100,0)</f>
        <v>342732.98002320353</v>
      </c>
      <c r="AK229" s="618">
        <f t="shared" ref="AK229" si="7611">IFERROR(AK583,0)</f>
        <v>0</v>
      </c>
      <c r="AL229" s="618">
        <f t="shared" ref="AL229" si="7612">IFERROR((AL583/$BQ229)*100,0)</f>
        <v>0</v>
      </c>
      <c r="AM229" s="618">
        <f t="shared" ref="AM229" si="7613">IFERROR(AM583,0)</f>
        <v>0</v>
      </c>
      <c r="AN229" s="618">
        <f t="shared" ref="AN229" si="7614">IFERROR((AN583/$BQ229)*100,0)</f>
        <v>0</v>
      </c>
      <c r="AO229" s="618">
        <f t="shared" ref="AO229" si="7615">IFERROR(AO583,0)</f>
        <v>0</v>
      </c>
      <c r="AP229" s="618">
        <f t="shared" ref="AP229" si="7616">IFERROR((AP583/$BQ229)*100,0)</f>
        <v>0</v>
      </c>
      <c r="AQ229" s="618">
        <f t="shared" ref="AQ229" si="7617">IFERROR(AQ583,0)</f>
        <v>0</v>
      </c>
      <c r="AR229" s="618">
        <f t="shared" ref="AR229" si="7618">IFERROR((AR583/$BQ229)*100,0)</f>
        <v>0</v>
      </c>
      <c r="AS229" s="618">
        <f t="shared" ref="AS229" si="7619">IFERROR(AS583,0)</f>
        <v>0</v>
      </c>
      <c r="AT229" s="618">
        <f t="shared" ref="AT229" si="7620">IFERROR((AT583/$BQ229)*100,0)</f>
        <v>0</v>
      </c>
      <c r="AU229" s="618">
        <f t="shared" ref="AU229" si="7621">IFERROR(AU583,0)</f>
        <v>0</v>
      </c>
      <c r="AV229" s="618">
        <f t="shared" ref="AV229" si="7622">IFERROR((AV583/$BQ229)*100,0)</f>
        <v>0</v>
      </c>
      <c r="AW229" s="618">
        <f t="shared" ref="AW229" si="7623">IFERROR(AW583,0)</f>
        <v>365109</v>
      </c>
      <c r="AX229" s="618">
        <f t="shared" ref="AX229" si="7624">IFERROR((AX583/$BQ229)*100,0)</f>
        <v>176488.0069686007</v>
      </c>
      <c r="AY229" s="618">
        <f t="shared" ref="AY229" si="7625">IFERROR(AY583,0)</f>
        <v>56530</v>
      </c>
      <c r="AZ229" s="618">
        <f t="shared" ref="AZ229" si="7626">IFERROR((AZ583/$BQ229)*100,0)</f>
        <v>74807.02372550375</v>
      </c>
      <c r="BA229" s="618">
        <f t="shared" ref="BA229" si="7627">IFERROR(BA583,0)</f>
        <v>23648</v>
      </c>
      <c r="BB229" s="618">
        <f t="shared" ref="BB229" si="7628">IFERROR((BB583/$BQ229)*100,0)</f>
        <v>94848.620653878344</v>
      </c>
      <c r="BC229" s="618">
        <f t="shared" ref="BC229" si="7629">IFERROR(BC583,0)</f>
        <v>1835613</v>
      </c>
      <c r="BD229" s="618">
        <f t="shared" ref="BD229" si="7630">IFERROR((BD583/$BQ229)*100,0)</f>
        <v>1803721.683674393</v>
      </c>
      <c r="BE229" s="618">
        <f t="shared" ref="BE229" si="7631">IFERROR(BE583,0)</f>
        <v>0</v>
      </c>
      <c r="BF229" s="618">
        <f t="shared" ref="BF229" si="7632">IFERROR((BF583/$BQ229)*100,0)</f>
        <v>0</v>
      </c>
      <c r="BG229" s="618">
        <f t="shared" ref="BG229" si="7633">IFERROR(BG583,0)</f>
        <v>2325951</v>
      </c>
      <c r="BH229" s="618">
        <f t="shared" ref="BH229" si="7634">IFERROR((BH583/$BQ229)*100,0)</f>
        <v>4670004.3159349803</v>
      </c>
      <c r="BI229" s="618">
        <f t="shared" ref="BI229" si="7635">IFERROR(BI583,0)</f>
        <v>62810</v>
      </c>
      <c r="BJ229" s="618">
        <f t="shared" ref="BJ229" si="7636">IFERROR((BJ583/$BQ229)*100,0)</f>
        <v>40375.222257739973</v>
      </c>
      <c r="BK229" s="618">
        <f t="shared" ref="BK229" si="7637">IFERROR(BK583,0)</f>
        <v>4511</v>
      </c>
      <c r="BL229" s="618">
        <f t="shared" ref="BL229" si="7638">IFERROR((BL583/$BQ229)*100,0)</f>
        <v>16142.374945333966</v>
      </c>
      <c r="BM229" s="618">
        <f t="shared" ref="BM229" si="7639">IFERROR(BM583,0)</f>
        <v>0</v>
      </c>
      <c r="BN229" s="618">
        <f t="shared" ref="BN229" si="7640">IFERROR((BN583/$BQ229)*100,0)</f>
        <v>0</v>
      </c>
      <c r="BO229" s="618">
        <f t="shared" ref="BO229" si="7641">IFERROR(BO583,0)</f>
        <v>0</v>
      </c>
      <c r="BP229" s="618">
        <f t="shared" ref="BP229" si="7642">IFERROR((BP583/$BQ229)*100,0)</f>
        <v>0</v>
      </c>
      <c r="BQ229" s="620">
        <f t="shared" si="4571"/>
        <v>54.446759103068061</v>
      </c>
    </row>
    <row r="230" spans="1:69" x14ac:dyDescent="0.25">
      <c r="B230" s="594" t="s">
        <v>295</v>
      </c>
      <c r="C230" s="618">
        <f t="shared" si="7582"/>
        <v>0</v>
      </c>
      <c r="D230" s="618">
        <f t="shared" si="7583"/>
        <v>0</v>
      </c>
      <c r="E230" s="618" t="s">
        <v>2112</v>
      </c>
      <c r="F230" s="618" t="s">
        <v>2112</v>
      </c>
      <c r="G230" s="618">
        <f t="shared" ref="G230" si="7643">IFERROR(G584,0)</f>
        <v>57179</v>
      </c>
      <c r="H230" s="618">
        <f t="shared" ref="H230" si="7644">IFERROR((H584/$BQ230)*100,0)</f>
        <v>109187.86818994259</v>
      </c>
      <c r="I230" s="618">
        <f t="shared" ref="I230" si="7645">IFERROR(I584,0)</f>
        <v>0</v>
      </c>
      <c r="J230" s="618">
        <f t="shared" ref="J230" si="7646">IFERROR((J584/$BQ230)*100,0)</f>
        <v>0</v>
      </c>
      <c r="K230" s="618">
        <f t="shared" ref="K230" si="7647">IFERROR(K584,0)</f>
        <v>52</v>
      </c>
      <c r="L230" s="618">
        <f t="shared" ref="L230" si="7648">IFERROR((L584/$BQ230)*100,0)</f>
        <v>275.97909071023946</v>
      </c>
      <c r="M230" s="618">
        <f t="shared" ref="M230" si="7649">IFERROR(M584,0)</f>
        <v>103759</v>
      </c>
      <c r="N230" s="618">
        <f t="shared" ref="N230" si="7650">IFERROR((N584/$BQ230)*100,0)</f>
        <v>147202.25439827613</v>
      </c>
      <c r="O230" s="618">
        <f t="shared" ref="O230" si="7651">IFERROR(O584,0)</f>
        <v>0</v>
      </c>
      <c r="P230" s="618">
        <f t="shared" ref="P230" si="7652">IFERROR((P584/$BQ230)*100,0)</f>
        <v>0</v>
      </c>
      <c r="Q230" s="618">
        <f t="shared" ref="Q230" si="7653">IFERROR(Q584,0)</f>
        <v>191</v>
      </c>
      <c r="R230" s="618">
        <f t="shared" ref="R230" si="7654">IFERROR((R584/$BQ230)*100,0)</f>
        <v>457.65376851446752</v>
      </c>
      <c r="S230" s="618">
        <f t="shared" ref="S230" si="7655">IFERROR(S584,0)</f>
        <v>0</v>
      </c>
      <c r="T230" s="618">
        <f t="shared" ref="T230" si="7656">IFERROR((T584/$BQ230)*100,0)</f>
        <v>0</v>
      </c>
      <c r="U230" s="618">
        <f t="shared" ref="U230" si="7657">IFERROR(U584,0)</f>
        <v>1002464</v>
      </c>
      <c r="V230" s="618">
        <f t="shared" si="7537"/>
        <v>173679.60515124042</v>
      </c>
      <c r="W230" s="618" t="s">
        <v>2112</v>
      </c>
      <c r="X230" s="618" t="s">
        <v>2112</v>
      </c>
      <c r="Y230" s="618">
        <f t="shared" ref="Y230" si="7658">IFERROR(Y584,0)</f>
        <v>14</v>
      </c>
      <c r="Z230" s="618">
        <f t="shared" ref="Z230" si="7659">IFERROR((Z584/$BQ230)*100,0)</f>
        <v>40.218058445210779</v>
      </c>
      <c r="AA230" s="618">
        <f t="shared" ref="AA230" si="7660">IFERROR(AA584,0)</f>
        <v>0</v>
      </c>
      <c r="AB230" s="618">
        <f t="shared" ref="AB230" si="7661">IFERROR((AB584/$BQ230)*100,0)</f>
        <v>0</v>
      </c>
      <c r="AC230" s="618">
        <f t="shared" ref="AC230" si="7662">IFERROR(AC584,0)</f>
        <v>0</v>
      </c>
      <c r="AD230" s="618">
        <f t="shared" ref="AD230" si="7663">IFERROR((AD584/$BQ230)*100,0)</f>
        <v>0</v>
      </c>
      <c r="AE230" s="618">
        <f t="shared" ref="AE230" si="7664">IFERROR(AE584,0)</f>
        <v>0</v>
      </c>
      <c r="AF230" s="618">
        <f t="shared" ref="AF230" si="7665">IFERROR((AF584/$BQ230)*100,0)</f>
        <v>0</v>
      </c>
      <c r="AG230" s="618">
        <f t="shared" ref="AG230" si="7666">IFERROR(AG584,0)</f>
        <v>910</v>
      </c>
      <c r="AH230" s="618">
        <f t="shared" ref="AH230" si="7667">IFERROR((AH584/$BQ230)*100,0)</f>
        <v>8083.8297474873671</v>
      </c>
      <c r="AI230" s="618">
        <f t="shared" ref="AI230" si="7668">IFERROR(AI584,0)</f>
        <v>82984</v>
      </c>
      <c r="AJ230" s="618">
        <f t="shared" ref="AJ230" si="7669">IFERROR((AJ584/$BQ230)*100,0)</f>
        <v>387603.61851012119</v>
      </c>
      <c r="AK230" s="618">
        <f t="shared" ref="AK230" si="7670">IFERROR(AK584,0)</f>
        <v>0</v>
      </c>
      <c r="AL230" s="618">
        <f t="shared" ref="AL230" si="7671">IFERROR((AL584/$BQ230)*100,0)</f>
        <v>0</v>
      </c>
      <c r="AM230" s="618">
        <f t="shared" ref="AM230" si="7672">IFERROR(AM584,0)</f>
        <v>0</v>
      </c>
      <c r="AN230" s="618">
        <f t="shared" ref="AN230" si="7673">IFERROR((AN584/$BQ230)*100,0)</f>
        <v>0</v>
      </c>
      <c r="AO230" s="618">
        <f t="shared" ref="AO230" si="7674">IFERROR(AO584,0)</f>
        <v>0</v>
      </c>
      <c r="AP230" s="618">
        <f t="shared" ref="AP230" si="7675">IFERROR((AP584/$BQ230)*100,0)</f>
        <v>0</v>
      </c>
      <c r="AQ230" s="618">
        <f t="shared" ref="AQ230" si="7676">IFERROR(AQ584,0)</f>
        <v>0</v>
      </c>
      <c r="AR230" s="618">
        <f t="shared" ref="AR230" si="7677">IFERROR((AR584/$BQ230)*100,0)</f>
        <v>0</v>
      </c>
      <c r="AS230" s="618">
        <f t="shared" ref="AS230" si="7678">IFERROR(AS584,0)</f>
        <v>0</v>
      </c>
      <c r="AT230" s="618">
        <f t="shared" ref="AT230" si="7679">IFERROR((AT584/$BQ230)*100,0)</f>
        <v>0</v>
      </c>
      <c r="AU230" s="618">
        <f t="shared" ref="AU230" si="7680">IFERROR(AU584,0)</f>
        <v>0</v>
      </c>
      <c r="AV230" s="618">
        <f t="shared" ref="AV230" si="7681">IFERROR((AV584/$BQ230)*100,0)</f>
        <v>0</v>
      </c>
      <c r="AW230" s="618">
        <f t="shared" ref="AW230" si="7682">IFERROR(AW584,0)</f>
        <v>444433</v>
      </c>
      <c r="AX230" s="618">
        <f t="shared" ref="AX230" si="7683">IFERROR((AX584/$BQ230)*100,0)</f>
        <v>181339.06504065075</v>
      </c>
      <c r="AY230" s="618">
        <f t="shared" ref="AY230" si="7684">IFERROR(AY584,0)</f>
        <v>60537</v>
      </c>
      <c r="AZ230" s="618">
        <f t="shared" ref="AZ230" si="7685">IFERROR((AZ584/$BQ230)*100,0)</f>
        <v>65728.788965888438</v>
      </c>
      <c r="BA230" s="618">
        <f t="shared" ref="BA230" si="7686">IFERROR(BA584,0)</f>
        <v>32181</v>
      </c>
      <c r="BB230" s="618">
        <f t="shared" ref="BB230" si="7687">IFERROR((BB584/$BQ230)*100,0)</f>
        <v>101945.84401060153</v>
      </c>
      <c r="BC230" s="618">
        <f t="shared" ref="BC230" si="7688">IFERROR(BC584,0)</f>
        <v>2199753</v>
      </c>
      <c r="BD230" s="618">
        <f t="shared" ref="BD230" si="7689">IFERROR((BD584/$BQ230)*100,0)</f>
        <v>2250139.3495070743</v>
      </c>
      <c r="BE230" s="618">
        <f t="shared" ref="BE230" si="7690">IFERROR(BE584,0)</f>
        <v>0</v>
      </c>
      <c r="BF230" s="618">
        <f t="shared" ref="BF230" si="7691">IFERROR((BF584/$BQ230)*100,0)</f>
        <v>0</v>
      </c>
      <c r="BG230" s="618">
        <f t="shared" ref="BG230" si="7692">IFERROR(BG584,0)</f>
        <v>2447620</v>
      </c>
      <c r="BH230" s="618">
        <f t="shared" ref="BH230" si="7693">IFERROR((BH584/$BQ230)*100,0)</f>
        <v>4816459.2062143805</v>
      </c>
      <c r="BI230" s="618">
        <f t="shared" ref="BI230" si="7694">IFERROR(BI584,0)</f>
        <v>37836</v>
      </c>
      <c r="BJ230" s="618">
        <f t="shared" ref="BJ230" si="7695">IFERROR((BJ584/$BQ230)*100,0)</f>
        <v>18652.858140968448</v>
      </c>
      <c r="BK230" s="618">
        <f t="shared" ref="BK230" si="7696">IFERROR(BK584,0)</f>
        <v>5319</v>
      </c>
      <c r="BL230" s="618">
        <f t="shared" ref="BL230" si="7697">IFERROR((BL584/$BQ230)*100,0)</f>
        <v>15045.714347313509</v>
      </c>
      <c r="BM230" s="618">
        <f t="shared" ref="BM230" si="7698">IFERROR(BM584,0)</f>
        <v>0</v>
      </c>
      <c r="BN230" s="618">
        <f t="shared" ref="BN230" si="7699">IFERROR((BN584/$BQ230)*100,0)</f>
        <v>0</v>
      </c>
      <c r="BO230" s="618">
        <f t="shared" ref="BO230" si="7700">IFERROR(BO584,0)</f>
        <v>0</v>
      </c>
      <c r="BP230" s="618">
        <f t="shared" ref="BP230" si="7701">IFERROR((BP584/$BQ230)*100,0)</f>
        <v>0</v>
      </c>
      <c r="BQ230" s="620">
        <f t="shared" si="4571"/>
        <v>72.106911972160006</v>
      </c>
    </row>
    <row r="231" spans="1:69" x14ac:dyDescent="0.25">
      <c r="B231" s="594" t="s">
        <v>2669</v>
      </c>
      <c r="C231" s="618">
        <f t="shared" si="7582"/>
        <v>0</v>
      </c>
      <c r="D231" s="618">
        <f t="shared" si="7583"/>
        <v>0</v>
      </c>
      <c r="E231" s="618" t="s">
        <v>2112</v>
      </c>
      <c r="F231" s="618" t="s">
        <v>2112</v>
      </c>
      <c r="G231" s="618">
        <f t="shared" ref="G231" si="7702">IFERROR(G585,0)</f>
        <v>40154</v>
      </c>
      <c r="H231" s="618">
        <f t="shared" ref="H231" si="7703">IFERROR((H585/$BQ231)*100,0)</f>
        <v>72863</v>
      </c>
      <c r="I231" s="618">
        <f t="shared" ref="I231" si="7704">IFERROR(I585,0)</f>
        <v>0</v>
      </c>
      <c r="J231" s="618">
        <f t="shared" ref="J231" si="7705">IFERROR((J585/$BQ231)*100,0)</f>
        <v>0</v>
      </c>
      <c r="K231" s="618">
        <f t="shared" ref="K231" si="7706">IFERROR(K585,0)</f>
        <v>31</v>
      </c>
      <c r="L231" s="618">
        <f t="shared" ref="L231" si="7707">IFERROR((L585/$BQ231)*100,0)</f>
        <v>132</v>
      </c>
      <c r="M231" s="618">
        <f t="shared" ref="M231" si="7708">IFERROR(M585,0)</f>
        <v>97188</v>
      </c>
      <c r="N231" s="618">
        <f t="shared" ref="N231" si="7709">IFERROR((N585/$BQ231)*100,0)</f>
        <v>127233</v>
      </c>
      <c r="O231" s="618">
        <f t="shared" ref="O231" si="7710">IFERROR(O585,0)</f>
        <v>0</v>
      </c>
      <c r="P231" s="618">
        <f t="shared" ref="P231" si="7711">IFERROR((P585/$BQ231)*100,0)</f>
        <v>0</v>
      </c>
      <c r="Q231" s="618">
        <f t="shared" ref="Q231" si="7712">IFERROR(Q585,0)</f>
        <v>127</v>
      </c>
      <c r="R231" s="618">
        <f t="shared" ref="R231" si="7713">IFERROR((R585/$BQ231)*100,0)</f>
        <v>261</v>
      </c>
      <c r="S231" s="618">
        <f t="shared" ref="S231" si="7714">IFERROR(S585,0)</f>
        <v>0</v>
      </c>
      <c r="T231" s="618">
        <f t="shared" ref="T231" si="7715">IFERROR((T585/$BQ231)*100,0)</f>
        <v>0</v>
      </c>
      <c r="U231" s="618">
        <f t="shared" ref="U231" si="7716">IFERROR(U585,0)</f>
        <v>1110157</v>
      </c>
      <c r="V231" s="618">
        <f t="shared" si="7537"/>
        <v>149344</v>
      </c>
      <c r="W231" s="618" t="s">
        <v>2112</v>
      </c>
      <c r="X231" s="618" t="s">
        <v>2112</v>
      </c>
      <c r="Y231" s="618">
        <f t="shared" ref="Y231" si="7717">IFERROR(Y585,0)</f>
        <v>12</v>
      </c>
      <c r="Z231" s="618">
        <f t="shared" ref="Z231" si="7718">IFERROR((Z585/$BQ231)*100,0)</f>
        <v>24</v>
      </c>
      <c r="AA231" s="618">
        <f t="shared" ref="AA231" si="7719">IFERROR(AA585,0)</f>
        <v>0</v>
      </c>
      <c r="AB231" s="618">
        <f t="shared" ref="AB231" si="7720">IFERROR((AB585/$BQ231)*100,0)</f>
        <v>0</v>
      </c>
      <c r="AC231" s="618">
        <f t="shared" ref="AC231" si="7721">IFERROR(AC585,0)</f>
        <v>0</v>
      </c>
      <c r="AD231" s="618">
        <f t="shared" ref="AD231" si="7722">IFERROR((AD585/$BQ231)*100,0)</f>
        <v>0</v>
      </c>
      <c r="AE231" s="618">
        <f t="shared" ref="AE231" si="7723">IFERROR(AE585,0)</f>
        <v>0</v>
      </c>
      <c r="AF231" s="618">
        <f t="shared" ref="AF231" si="7724">IFERROR((AF585/$BQ231)*100,0)</f>
        <v>0</v>
      </c>
      <c r="AG231" s="618">
        <f t="shared" ref="AG231" si="7725">IFERROR(AG585,0)</f>
        <v>679</v>
      </c>
      <c r="AH231" s="618">
        <f t="shared" ref="AH231" si="7726">IFERROR((AH585/$BQ231)*100,0)</f>
        <v>5166</v>
      </c>
      <c r="AI231" s="618">
        <f t="shared" ref="AI231" si="7727">IFERROR(AI585,0)</f>
        <v>53280</v>
      </c>
      <c r="AJ231" s="618">
        <f t="shared" ref="AJ231" si="7728">IFERROR((AJ585/$BQ231)*100,0)</f>
        <v>216557.00000000003</v>
      </c>
      <c r="AK231" s="618">
        <f t="shared" ref="AK231" si="7729">IFERROR(AK585,0)</f>
        <v>0</v>
      </c>
      <c r="AL231" s="618">
        <f t="shared" ref="AL231" si="7730">IFERROR((AL585/$BQ231)*100,0)</f>
        <v>0</v>
      </c>
      <c r="AM231" s="618">
        <f t="shared" ref="AM231" si="7731">IFERROR(AM585,0)</f>
        <v>0</v>
      </c>
      <c r="AN231" s="618">
        <f t="shared" ref="AN231" si="7732">IFERROR((AN585/$BQ231)*100,0)</f>
        <v>0</v>
      </c>
      <c r="AO231" s="618">
        <f t="shared" ref="AO231" si="7733">IFERROR(AO585,0)</f>
        <v>0</v>
      </c>
      <c r="AP231" s="618">
        <f t="shared" ref="AP231" si="7734">IFERROR((AP585/$BQ231)*100,0)</f>
        <v>0</v>
      </c>
      <c r="AQ231" s="618">
        <f t="shared" ref="AQ231" si="7735">IFERROR(AQ585,0)</f>
        <v>0</v>
      </c>
      <c r="AR231" s="618">
        <f t="shared" ref="AR231" si="7736">IFERROR((AR585/$BQ231)*100,0)</f>
        <v>0</v>
      </c>
      <c r="AS231" s="618">
        <f t="shared" ref="AS231" si="7737">IFERROR(AS585,0)</f>
        <v>0</v>
      </c>
      <c r="AT231" s="618">
        <f t="shared" ref="AT231" si="7738">IFERROR((AT585/$BQ231)*100,0)</f>
        <v>0</v>
      </c>
      <c r="AU231" s="618">
        <f t="shared" ref="AU231" si="7739">IFERROR(AU585,0)</f>
        <v>0</v>
      </c>
      <c r="AV231" s="618">
        <f t="shared" ref="AV231" si="7740">IFERROR((AV585/$BQ231)*100,0)</f>
        <v>0</v>
      </c>
      <c r="AW231" s="618">
        <f t="shared" ref="AW231" si="7741">IFERROR(AW585,0)</f>
        <v>405718</v>
      </c>
      <c r="AX231" s="618">
        <f t="shared" ref="AX231" si="7742">IFERROR((AX585/$BQ231)*100,0)</f>
        <v>167476</v>
      </c>
      <c r="AY231" s="618">
        <f t="shared" ref="AY231" si="7743">IFERROR(AY585,0)</f>
        <v>61349</v>
      </c>
      <c r="AZ231" s="618">
        <f t="shared" ref="AZ231" si="7744">IFERROR((AZ585/$BQ231)*100,0)</f>
        <v>54495.000000000007</v>
      </c>
      <c r="BA231" s="618">
        <f t="shared" ref="BA231" si="7745">IFERROR(BA585,0)</f>
        <v>23494</v>
      </c>
      <c r="BB231" s="618">
        <f t="shared" ref="BB231" si="7746">IFERROR((BB585/$BQ231)*100,0)</f>
        <v>66203</v>
      </c>
      <c r="BC231" s="618">
        <f t="shared" ref="BC231" si="7747">IFERROR(BC585,0)</f>
        <v>2145035</v>
      </c>
      <c r="BD231" s="618">
        <f t="shared" ref="BD231" si="7748">IFERROR((BD585/$BQ231)*100,0)</f>
        <v>2725435</v>
      </c>
      <c r="BE231" s="618">
        <f t="shared" ref="BE231" si="7749">IFERROR(BE585,0)</f>
        <v>0</v>
      </c>
      <c r="BF231" s="618">
        <f t="shared" ref="BF231" si="7750">IFERROR((BF585/$BQ231)*100,0)</f>
        <v>0</v>
      </c>
      <c r="BG231" s="618">
        <f t="shared" ref="BG231" si="7751">IFERROR(BG585,0)</f>
        <v>2713998</v>
      </c>
      <c r="BH231" s="618">
        <f t="shared" ref="BH231" si="7752">IFERROR((BH585/$BQ231)*100,0)</f>
        <v>7131695</v>
      </c>
      <c r="BI231" s="618">
        <f t="shared" ref="BI231" si="7753">IFERROR(BI585,0)</f>
        <v>21261</v>
      </c>
      <c r="BJ231" s="618">
        <f t="shared" ref="BJ231" si="7754">IFERROR((BJ585/$BQ231)*100,0)</f>
        <v>17434</v>
      </c>
      <c r="BK231" s="618">
        <f t="shared" ref="BK231" si="7755">IFERROR(BK585,0)</f>
        <v>4095</v>
      </c>
      <c r="BL231" s="618">
        <f t="shared" ref="BL231" si="7756">IFERROR((BL585/$BQ231)*100,0)</f>
        <v>9148</v>
      </c>
      <c r="BM231" s="618">
        <f t="shared" ref="BM231" si="7757">IFERROR(BM585,0)</f>
        <v>0</v>
      </c>
      <c r="BN231" s="618">
        <f t="shared" ref="BN231" si="7758">IFERROR((BN585/$BQ231)*100,0)</f>
        <v>0</v>
      </c>
      <c r="BO231" s="618">
        <f t="shared" ref="BO231" si="7759">IFERROR(BO585,0)</f>
        <v>0</v>
      </c>
      <c r="BP231" s="618">
        <f t="shared" ref="BP231" si="7760">IFERROR((BP585/$BQ231)*100,0)</f>
        <v>0</v>
      </c>
      <c r="BQ231" s="620">
        <f t="shared" si="4571"/>
        <v>100</v>
      </c>
    </row>
    <row r="232" spans="1:69" x14ac:dyDescent="0.25">
      <c r="A232" s="593" t="s">
        <v>17</v>
      </c>
      <c r="B232" s="594" t="s">
        <v>285</v>
      </c>
      <c r="C232" s="618">
        <f t="shared" si="7582"/>
        <v>11451</v>
      </c>
      <c r="D232" s="618">
        <f t="shared" si="7583"/>
        <v>45895.100544392364</v>
      </c>
      <c r="E232" s="618" t="s">
        <v>2112</v>
      </c>
      <c r="F232" s="618" t="s">
        <v>2112</v>
      </c>
      <c r="G232" s="618">
        <f t="shared" ref="G232" si="7761">IFERROR(G586,0)</f>
        <v>2196</v>
      </c>
      <c r="H232" s="618">
        <f t="shared" ref="H232" si="7762">IFERROR((H586/$BQ232)*100,0)</f>
        <v>7114.2636920052282</v>
      </c>
      <c r="I232" s="618">
        <f t="shared" ref="I232" si="7763">IFERROR(I586,0)</f>
        <v>18</v>
      </c>
      <c r="J232" s="618">
        <f t="shared" ref="J232" si="7764">IFERROR((J586/$BQ232)*100,0)</f>
        <v>286.86547145182374</v>
      </c>
      <c r="K232" s="618">
        <f t="shared" ref="K232" si="7765">IFERROR(K586,0)</f>
        <v>378</v>
      </c>
      <c r="L232" s="618">
        <f t="shared" ref="L232" si="7766">IFERROR((L586/$BQ232)*100,0)</f>
        <v>2173.4278072349939</v>
      </c>
      <c r="M232" s="618">
        <f t="shared" ref="M232" si="7767">IFERROR(M586,0)</f>
        <v>63868</v>
      </c>
      <c r="N232" s="618">
        <f t="shared" ref="N232" si="7768">IFERROR((N586/$BQ232)*100,0)</f>
        <v>125582.95362580958</v>
      </c>
      <c r="O232" s="618">
        <f t="shared" ref="O232" si="7769">IFERROR(O586,0)</f>
        <v>0</v>
      </c>
      <c r="P232" s="618">
        <f t="shared" ref="P232" si="7770">IFERROR((P586/$BQ232)*100,0)</f>
        <v>0</v>
      </c>
      <c r="Q232" s="618">
        <f t="shared" ref="Q232" si="7771">IFERROR(Q586,0)</f>
        <v>15277</v>
      </c>
      <c r="R232" s="618">
        <f t="shared" ref="R232" si="7772">IFERROR((R586/$BQ232)*100,0)</f>
        <v>31187.339078662393</v>
      </c>
      <c r="S232" s="618">
        <f t="shared" ref="S232" si="7773">IFERROR(S586,0)</f>
        <v>0</v>
      </c>
      <c r="T232" s="618">
        <f t="shared" ref="T232" si="7774">IFERROR((T586/$BQ232)*100,0)</f>
        <v>0</v>
      </c>
      <c r="U232" s="618">
        <f t="shared" ref="U232" si="7775">IFERROR(U586,0)</f>
        <v>2306004</v>
      </c>
      <c r="V232" s="618">
        <f t="shared" si="7537"/>
        <v>386613.65820747201</v>
      </c>
      <c r="W232" s="618" t="s">
        <v>2112</v>
      </c>
      <c r="X232" s="618" t="s">
        <v>2112</v>
      </c>
      <c r="Y232" s="618">
        <f t="shared" ref="Y232" si="7776">IFERROR(Y586,0)</f>
        <v>268</v>
      </c>
      <c r="Z232" s="618">
        <f t="shared" ref="Z232" si="7777">IFERROR((Z586/$BQ232)*100,0)</f>
        <v>786.34888056794034</v>
      </c>
      <c r="AA232" s="618">
        <f t="shared" ref="AA232" si="7778">IFERROR(AA586,0)</f>
        <v>0</v>
      </c>
      <c r="AB232" s="618">
        <f t="shared" ref="AB232" si="7779">IFERROR((AB586/$BQ232)*100,0)</f>
        <v>0</v>
      </c>
      <c r="AC232" s="618">
        <f t="shared" ref="AC232" si="7780">IFERROR(AC586,0)</f>
        <v>0</v>
      </c>
      <c r="AD232" s="618">
        <f t="shared" ref="AD232" si="7781">IFERROR((AD586/$BQ232)*100,0)</f>
        <v>0</v>
      </c>
      <c r="AE232" s="618">
        <f t="shared" ref="AE232" si="7782">IFERROR(AE586,0)</f>
        <v>0</v>
      </c>
      <c r="AF232" s="618">
        <f t="shared" ref="AF232" si="7783">IFERROR((AF586/$BQ232)*100,0)</f>
        <v>0</v>
      </c>
      <c r="AG232" s="618">
        <f t="shared" ref="AG232" si="7784">IFERROR(AG586,0)</f>
        <v>917</v>
      </c>
      <c r="AH232" s="618">
        <f t="shared" ref="AH232" si="7785">IFERROR((AH586/$BQ232)*100,0)</f>
        <v>7768.9919444952739</v>
      </c>
      <c r="AI232" s="618">
        <f t="shared" ref="AI232" si="7786">IFERROR(AI586,0)</f>
        <v>83286</v>
      </c>
      <c r="AJ232" s="618">
        <f t="shared" ref="AJ232" si="7787">IFERROR((AJ586/$BQ232)*100,0)</f>
        <v>668872.40767656942</v>
      </c>
      <c r="AK232" s="618">
        <f t="shared" ref="AK232" si="7788">IFERROR(AK586,0)</f>
        <v>321</v>
      </c>
      <c r="AL232" s="618">
        <f t="shared" ref="AL232" si="7789">IFERROR((AL586/$BQ232)*100,0)</f>
        <v>10171.912128891727</v>
      </c>
      <c r="AM232" s="618">
        <f t="shared" ref="AM232" si="7790">IFERROR(AM586,0)</f>
        <v>838</v>
      </c>
      <c r="AN232" s="618">
        <f t="shared" ref="AN232" si="7791">IFERROR((AN586/$BQ232)*100,0)</f>
        <v>2453.543502887951</v>
      </c>
      <c r="AO232" s="618">
        <f t="shared" ref="AO232" si="7792">IFERROR(AO586,0)</f>
        <v>0</v>
      </c>
      <c r="AP232" s="618">
        <f t="shared" ref="AP232" si="7793">IFERROR((AP586/$BQ232)*100,0)</f>
        <v>0</v>
      </c>
      <c r="AQ232" s="618">
        <f t="shared" ref="AQ232" si="7794">IFERROR(AQ586,0)</f>
        <v>0</v>
      </c>
      <c r="AR232" s="618">
        <f t="shared" ref="AR232" si="7795">IFERROR((AR586/$BQ232)*100,0)</f>
        <v>0</v>
      </c>
      <c r="AS232" s="618">
        <f t="shared" ref="AS232" si="7796">IFERROR(AS586,0)</f>
        <v>0</v>
      </c>
      <c r="AT232" s="618">
        <f t="shared" ref="AT232" si="7797">IFERROR((AT586/$BQ232)*100,0)</f>
        <v>0</v>
      </c>
      <c r="AU232" s="618">
        <f t="shared" ref="AU232" si="7798">IFERROR(AU586,0)</f>
        <v>4942</v>
      </c>
      <c r="AV232" s="618">
        <f t="shared" ref="AV232" si="7799">IFERROR((AV586/$BQ232)*100,0)</f>
        <v>17846.40721220287</v>
      </c>
      <c r="AW232" s="618">
        <f t="shared" ref="AW232" si="7800">IFERROR(AW586,0)</f>
        <v>620964</v>
      </c>
      <c r="AX232" s="618">
        <f t="shared" ref="AX232" si="7801">IFERROR((AX586/$BQ232)*100,0)</f>
        <v>408783.29681884882</v>
      </c>
      <c r="AY232" s="618">
        <f t="shared" ref="AY232" si="7802">IFERROR(AY586,0)</f>
        <v>50324</v>
      </c>
      <c r="AZ232" s="618">
        <f t="shared" ref="AZ232" si="7803">IFERROR((AZ586/$BQ232)*100,0)</f>
        <v>51163.300555407623</v>
      </c>
      <c r="BA232" s="618">
        <f t="shared" ref="BA232" si="7804">IFERROR(BA586,0)</f>
        <v>153161</v>
      </c>
      <c r="BB232" s="618">
        <f t="shared" ref="BB232" si="7805">IFERROR((BB586/$BQ232)*100,0)</f>
        <v>350745.34961229574</v>
      </c>
      <c r="BC232" s="618">
        <f t="shared" ref="BC232" si="7806">IFERROR(BC586,0)</f>
        <v>174955</v>
      </c>
      <c r="BD232" s="618">
        <f t="shared" ref="BD232" si="7807">IFERROR((BD586/$BQ232)*100,0)</f>
        <v>319213.7719678912</v>
      </c>
      <c r="BE232" s="618">
        <f t="shared" ref="BE232" si="7808">IFERROR(BE586,0)</f>
        <v>0</v>
      </c>
      <c r="BF232" s="618">
        <f t="shared" ref="BF232" si="7809">IFERROR((BF586/$BQ232)*100,0)</f>
        <v>0</v>
      </c>
      <c r="BG232" s="618">
        <f t="shared" ref="BG232" si="7810">IFERROR(BG586,0)</f>
        <v>3417</v>
      </c>
      <c r="BH232" s="618">
        <f t="shared" ref="BH232" si="7811">IFERROR((BH586/$BQ232)*100,0)</f>
        <v>9800.6744599540725</v>
      </c>
      <c r="BI232" s="618">
        <f t="shared" ref="BI232" si="7812">IFERROR(BI586,0)</f>
        <v>5544</v>
      </c>
      <c r="BJ232" s="618">
        <f t="shared" ref="BJ232" si="7813">IFERROR((BJ586/$BQ232)*100,0)</f>
        <v>7347.1309570661206</v>
      </c>
      <c r="BK232" s="618">
        <f t="shared" ref="BK232" si="7814">IFERROR(BK586,0)</f>
        <v>114564</v>
      </c>
      <c r="BL232" s="618">
        <f t="shared" ref="BL232" si="7815">IFERROR((BL586/$BQ232)*100,0)</f>
        <v>389775.92816924094</v>
      </c>
      <c r="BM232" s="618">
        <f t="shared" ref="BM232" si="7816">IFERROR(BM586,0)</f>
        <v>0</v>
      </c>
      <c r="BN232" s="618">
        <f t="shared" ref="BN232" si="7817">IFERROR((BN586/$BQ232)*100,0)</f>
        <v>0</v>
      </c>
      <c r="BO232" s="618">
        <f t="shared" ref="BO232" si="7818">IFERROR(BO586,0)</f>
        <v>0</v>
      </c>
      <c r="BP232" s="618">
        <f t="shared" ref="BP232" si="7819">IFERROR((BP586/$BQ232)*100,0)</f>
        <v>0</v>
      </c>
      <c r="BQ232" s="620">
        <f t="shared" si="4571"/>
        <v>29.630613809956184</v>
      </c>
    </row>
    <row r="233" spans="1:69" x14ac:dyDescent="0.25">
      <c r="B233" s="594" t="s">
        <v>286</v>
      </c>
      <c r="C233" s="618">
        <f t="shared" si="7582"/>
        <v>11074</v>
      </c>
      <c r="D233" s="618">
        <f t="shared" si="7583"/>
        <v>37829.010256824513</v>
      </c>
      <c r="E233" s="618" t="s">
        <v>2112</v>
      </c>
      <c r="F233" s="618" t="s">
        <v>2112</v>
      </c>
      <c r="G233" s="618">
        <f t="shared" ref="G233" si="7820">IFERROR(G587,0)</f>
        <v>3436</v>
      </c>
      <c r="H233" s="618">
        <f t="shared" ref="H233" si="7821">IFERROR((H587/$BQ233)*100,0)</f>
        <v>15647.349935621605</v>
      </c>
      <c r="I233" s="618">
        <f t="shared" ref="I233" si="7822">IFERROR(I587,0)</f>
        <v>0</v>
      </c>
      <c r="J233" s="618">
        <f t="shared" ref="J233" si="7823">IFERROR((J587/$BQ233)*100,0)</f>
        <v>0</v>
      </c>
      <c r="K233" s="618">
        <f t="shared" ref="K233" si="7824">IFERROR(K587,0)</f>
        <v>2719</v>
      </c>
      <c r="L233" s="618">
        <f t="shared" ref="L233" si="7825">IFERROR((L587/$BQ233)*100,0)</f>
        <v>23440.906264692894</v>
      </c>
      <c r="M233" s="618">
        <f t="shared" ref="M233" si="7826">IFERROR(M587,0)</f>
        <v>93460</v>
      </c>
      <c r="N233" s="618">
        <f t="shared" ref="N233" si="7827">IFERROR((N587/$BQ233)*100,0)</f>
        <v>168948.3526779426</v>
      </c>
      <c r="O233" s="618">
        <f t="shared" ref="O233" si="7828">IFERROR(O587,0)</f>
        <v>0</v>
      </c>
      <c r="P233" s="618">
        <f t="shared" ref="P233" si="7829">IFERROR((P587/$BQ233)*100,0)</f>
        <v>0</v>
      </c>
      <c r="Q233" s="618">
        <f t="shared" ref="Q233" si="7830">IFERROR(Q587,0)</f>
        <v>19180</v>
      </c>
      <c r="R233" s="618">
        <f t="shared" ref="R233" si="7831">IFERROR((R587/$BQ233)*100,0)</f>
        <v>32465.024119407026</v>
      </c>
      <c r="S233" s="618">
        <f t="shared" ref="S233" si="7832">IFERROR(S587,0)</f>
        <v>0</v>
      </c>
      <c r="T233" s="618">
        <f t="shared" ref="T233" si="7833">IFERROR((T587/$BQ233)*100,0)</f>
        <v>0</v>
      </c>
      <c r="U233" s="618">
        <f t="shared" ref="U233" si="7834">IFERROR(U587,0)</f>
        <v>2209852</v>
      </c>
      <c r="V233" s="618">
        <f t="shared" si="7537"/>
        <v>339184.63571722229</v>
      </c>
      <c r="W233" s="618" t="s">
        <v>2112</v>
      </c>
      <c r="X233" s="618" t="s">
        <v>2112</v>
      </c>
      <c r="Y233" s="618">
        <f t="shared" ref="Y233" si="7835">IFERROR(Y587,0)</f>
        <v>320</v>
      </c>
      <c r="Z233" s="618">
        <f t="shared" ref="Z233" si="7836">IFERROR((Z587/$BQ233)*100,0)</f>
        <v>1101.4816453306501</v>
      </c>
      <c r="AA233" s="618">
        <f t="shared" ref="AA233" si="7837">IFERROR(AA587,0)</f>
        <v>0</v>
      </c>
      <c r="AB233" s="618">
        <f t="shared" ref="AB233" si="7838">IFERROR((AB587/$BQ233)*100,0)</f>
        <v>0</v>
      </c>
      <c r="AC233" s="618">
        <f t="shared" ref="AC233" si="7839">IFERROR(AC587,0)</f>
        <v>0</v>
      </c>
      <c r="AD233" s="618">
        <f t="shared" ref="AD233" si="7840">IFERROR((AD587/$BQ233)*100,0)</f>
        <v>0</v>
      </c>
      <c r="AE233" s="618">
        <f t="shared" ref="AE233" si="7841">IFERROR(AE587,0)</f>
        <v>0</v>
      </c>
      <c r="AF233" s="618">
        <f t="shared" ref="AF233" si="7842">IFERROR((AF587/$BQ233)*100,0)</f>
        <v>0</v>
      </c>
      <c r="AG233" s="618">
        <f t="shared" ref="AG233" si="7843">IFERROR(AG587,0)</f>
        <v>2630</v>
      </c>
      <c r="AH233" s="618">
        <f t="shared" ref="AH233" si="7844">IFERROR((AH587/$BQ233)*100,0)</f>
        <v>20360.199787908736</v>
      </c>
      <c r="AI233" s="618">
        <f t="shared" ref="AI233" si="7845">IFERROR(AI587,0)</f>
        <v>264205</v>
      </c>
      <c r="AJ233" s="618">
        <f t="shared" ref="AJ233" si="7846">IFERROR((AJ587/$BQ233)*100,0)</f>
        <v>1407269.013348433</v>
      </c>
      <c r="AK233" s="618">
        <f t="shared" ref="AK233" si="7847">IFERROR(AK587,0)</f>
        <v>135</v>
      </c>
      <c r="AL233" s="618">
        <f t="shared" ref="AL233" si="7848">IFERROR((AL587/$BQ233)*100,0)</f>
        <v>3358.9453299015395</v>
      </c>
      <c r="AM233" s="618">
        <f t="shared" ref="AM233" si="7849">IFERROR(AM587,0)</f>
        <v>1131</v>
      </c>
      <c r="AN233" s="618">
        <f t="shared" ref="AN233" si="7850">IFERROR((AN587/$BQ233)*100,0)</f>
        <v>2314.8325202651945</v>
      </c>
      <c r="AO233" s="618">
        <f t="shared" ref="AO233" si="7851">IFERROR(AO587,0)</f>
        <v>0</v>
      </c>
      <c r="AP233" s="618">
        <f t="shared" ref="AP233" si="7852">IFERROR((AP587/$BQ233)*100,0)</f>
        <v>0</v>
      </c>
      <c r="AQ233" s="618">
        <f t="shared" ref="AQ233" si="7853">IFERROR(AQ587,0)</f>
        <v>0</v>
      </c>
      <c r="AR233" s="618">
        <f t="shared" ref="AR233" si="7854">IFERROR((AR587/$BQ233)*100,0)</f>
        <v>0</v>
      </c>
      <c r="AS233" s="618">
        <f t="shared" ref="AS233" si="7855">IFERROR(AS587,0)</f>
        <v>0</v>
      </c>
      <c r="AT233" s="618">
        <f t="shared" ref="AT233" si="7856">IFERROR((AT587/$BQ233)*100,0)</f>
        <v>0</v>
      </c>
      <c r="AU233" s="618">
        <f t="shared" ref="AU233" si="7857">IFERROR(AU587,0)</f>
        <v>15131</v>
      </c>
      <c r="AV233" s="618">
        <f t="shared" ref="AV233" si="7858">IFERROR((AV587/$BQ233)*100,0)</f>
        <v>48579.930065937217</v>
      </c>
      <c r="AW233" s="618">
        <f t="shared" ref="AW233" si="7859">IFERROR(AW587,0)</f>
        <v>836606</v>
      </c>
      <c r="AX233" s="618">
        <f t="shared" ref="AX233" si="7860">IFERROR((AX587/$BQ233)*100,0)</f>
        <v>504656.43695209012</v>
      </c>
      <c r="AY233" s="618">
        <f t="shared" ref="AY233" si="7861">IFERROR(AY587,0)</f>
        <v>56910</v>
      </c>
      <c r="AZ233" s="618">
        <f t="shared" ref="AZ233" si="7862">IFERROR((AZ587/$BQ233)*100,0)</f>
        <v>93680.440247014849</v>
      </c>
      <c r="BA233" s="618">
        <f t="shared" ref="BA233" si="7863">IFERROR(BA587,0)</f>
        <v>143466</v>
      </c>
      <c r="BB233" s="618">
        <f t="shared" ref="BB233" si="7864">IFERROR((BB587/$BQ233)*100,0)</f>
        <v>335550.31997598812</v>
      </c>
      <c r="BC233" s="618">
        <f t="shared" ref="BC233" si="7865">IFERROR(BC587,0)</f>
        <v>915286</v>
      </c>
      <c r="BD233" s="618">
        <f t="shared" ref="BD233" si="7866">IFERROR((BD587/$BQ233)*100,0)</f>
        <v>1489240.4742302401</v>
      </c>
      <c r="BE233" s="618">
        <f t="shared" ref="BE233" si="7867">IFERROR(BE587,0)</f>
        <v>0</v>
      </c>
      <c r="BF233" s="618">
        <f t="shared" ref="BF233" si="7868">IFERROR((BF587/$BQ233)*100,0)</f>
        <v>0</v>
      </c>
      <c r="BG233" s="618">
        <f t="shared" ref="BG233" si="7869">IFERROR(BG587,0)</f>
        <v>0</v>
      </c>
      <c r="BH233" s="618">
        <f t="shared" ref="BH233" si="7870">IFERROR((BH587/$BQ233)*100,0)</f>
        <v>0</v>
      </c>
      <c r="BI233" s="618">
        <f t="shared" ref="BI233" si="7871">IFERROR(BI587,0)</f>
        <v>4895</v>
      </c>
      <c r="BJ233" s="618">
        <f t="shared" ref="BJ233" si="7872">IFERROR((BJ587/$BQ233)*100,0)</f>
        <v>6006.5170971937005</v>
      </c>
      <c r="BK233" s="618">
        <f t="shared" ref="BK233" si="7873">IFERROR(BK587,0)</f>
        <v>114583</v>
      </c>
      <c r="BL233" s="618">
        <f t="shared" ref="BL233" si="7874">IFERROR((BL587/$BQ233)*100,0)</f>
        <v>375748.66314698744</v>
      </c>
      <c r="BM233" s="618">
        <f t="shared" ref="BM233" si="7875">IFERROR(BM587,0)</f>
        <v>0</v>
      </c>
      <c r="BN233" s="618">
        <f t="shared" ref="BN233" si="7876">IFERROR((BN587/$BQ233)*100,0)</f>
        <v>0</v>
      </c>
      <c r="BO233" s="618">
        <f t="shared" ref="BO233" si="7877">IFERROR(BO587,0)</f>
        <v>0</v>
      </c>
      <c r="BP233" s="618">
        <f t="shared" ref="BP233" si="7878">IFERROR((BP587/$BQ233)*100,0)</f>
        <v>0</v>
      </c>
      <c r="BQ233" s="620">
        <f t="shared" si="4571"/>
        <v>34.862133348098446</v>
      </c>
    </row>
    <row r="234" spans="1:69" x14ac:dyDescent="0.25">
      <c r="B234" s="594" t="s">
        <v>287</v>
      </c>
      <c r="C234" s="618">
        <f t="shared" si="7582"/>
        <v>10538</v>
      </c>
      <c r="D234" s="618">
        <f t="shared" si="7583"/>
        <v>34441.256767897139</v>
      </c>
      <c r="E234" s="618" t="s">
        <v>2112</v>
      </c>
      <c r="F234" s="618" t="s">
        <v>2112</v>
      </c>
      <c r="G234" s="618">
        <f t="shared" ref="G234" si="7879">IFERROR(G588,0)</f>
        <v>375</v>
      </c>
      <c r="H234" s="618">
        <f t="shared" ref="H234" si="7880">IFERROR((H588/$BQ234)*100,0)</f>
        <v>1635.0926019134931</v>
      </c>
      <c r="I234" s="618">
        <f t="shared" ref="I234" si="7881">IFERROR(I588,0)</f>
        <v>0</v>
      </c>
      <c r="J234" s="618">
        <f t="shared" ref="J234" si="7882">IFERROR((J588/$BQ234)*100,0)</f>
        <v>0</v>
      </c>
      <c r="K234" s="618">
        <f t="shared" ref="K234" si="7883">IFERROR(K588,0)</f>
        <v>325</v>
      </c>
      <c r="L234" s="618">
        <f t="shared" ref="L234" si="7884">IFERROR((L588/$BQ234)*100,0)</f>
        <v>2566.0783417589746</v>
      </c>
      <c r="M234" s="618">
        <f t="shared" ref="M234" si="7885">IFERROR(M588,0)</f>
        <v>51200</v>
      </c>
      <c r="N234" s="618">
        <f t="shared" ref="N234" si="7886">IFERROR((N588/$BQ234)*100,0)</f>
        <v>96400.052826689294</v>
      </c>
      <c r="O234" s="618">
        <f t="shared" ref="O234" si="7887">IFERROR(O588,0)</f>
        <v>0</v>
      </c>
      <c r="P234" s="618">
        <f t="shared" ref="P234" si="7888">IFERROR((P588/$BQ234)*100,0)</f>
        <v>0</v>
      </c>
      <c r="Q234" s="618">
        <f t="shared" ref="Q234" si="7889">IFERROR(Q588,0)</f>
        <v>20007</v>
      </c>
      <c r="R234" s="618">
        <f t="shared" ref="R234" si="7890">IFERROR((R588/$BQ234)*100,0)</f>
        <v>43114.810187297902</v>
      </c>
      <c r="S234" s="618">
        <f t="shared" ref="S234" si="7891">IFERROR(S588,0)</f>
        <v>0</v>
      </c>
      <c r="T234" s="618">
        <f t="shared" ref="T234" si="7892">IFERROR((T588/$BQ234)*100,0)</f>
        <v>0</v>
      </c>
      <c r="U234" s="618">
        <f t="shared" ref="U234" si="7893">IFERROR(U588,0)</f>
        <v>1996789</v>
      </c>
      <c r="V234" s="618">
        <f t="shared" si="7537"/>
        <v>323839.6082906212</v>
      </c>
      <c r="W234" s="618" t="s">
        <v>2112</v>
      </c>
      <c r="X234" s="618" t="s">
        <v>2112</v>
      </c>
      <c r="Y234" s="618">
        <f t="shared" ref="Y234" si="7894">IFERROR(Y588,0)</f>
        <v>520</v>
      </c>
      <c r="Z234" s="618">
        <f t="shared" ref="Z234" si="7895">IFERROR((Z588/$BQ234)*100,0)</f>
        <v>1963.6758042118984</v>
      </c>
      <c r="AA234" s="618">
        <f t="shared" ref="AA234" si="7896">IFERROR(AA588,0)</f>
        <v>0</v>
      </c>
      <c r="AB234" s="618">
        <f t="shared" ref="AB234" si="7897">IFERROR((AB588/$BQ234)*100,0)</f>
        <v>0</v>
      </c>
      <c r="AC234" s="618">
        <f t="shared" ref="AC234" si="7898">IFERROR(AC588,0)</f>
        <v>0</v>
      </c>
      <c r="AD234" s="618">
        <f t="shared" ref="AD234" si="7899">IFERROR((AD588/$BQ234)*100,0)</f>
        <v>0</v>
      </c>
      <c r="AE234" s="618">
        <f t="shared" ref="AE234" si="7900">IFERROR(AE588,0)</f>
        <v>0</v>
      </c>
      <c r="AF234" s="618">
        <f t="shared" ref="AF234" si="7901">IFERROR((AF588/$BQ234)*100,0)</f>
        <v>0</v>
      </c>
      <c r="AG234" s="618">
        <f t="shared" ref="AG234" si="7902">IFERROR(AG588,0)</f>
        <v>2075</v>
      </c>
      <c r="AH234" s="618">
        <f t="shared" ref="AH234" si="7903">IFERROR((AH588/$BQ234)*100,0)</f>
        <v>25134.007172635163</v>
      </c>
      <c r="AI234" s="618">
        <f t="shared" ref="AI234" si="7904">IFERROR(AI588,0)</f>
        <v>52721</v>
      </c>
      <c r="AJ234" s="618">
        <f t="shared" ref="AJ234" si="7905">IFERROR((AJ588/$BQ234)*100,0)</f>
        <v>540456.78050424845</v>
      </c>
      <c r="AK234" s="618">
        <f t="shared" ref="AK234" si="7906">IFERROR(AK588,0)</f>
        <v>68</v>
      </c>
      <c r="AL234" s="618">
        <f t="shared" ref="AL234" si="7907">IFERROR((AL588/$BQ234)*100,0)</f>
        <v>1496.8790326927353</v>
      </c>
      <c r="AM234" s="618">
        <f t="shared" ref="AM234" si="7908">IFERROR(AM588,0)</f>
        <v>7</v>
      </c>
      <c r="AN234" s="618">
        <f t="shared" ref="AN234" si="7909">IFERROR((AN588/$BQ234)*100,0)</f>
        <v>13.039015964222433</v>
      </c>
      <c r="AO234" s="618">
        <f t="shared" ref="AO234" si="7910">IFERROR(AO588,0)</f>
        <v>0</v>
      </c>
      <c r="AP234" s="618">
        <f t="shared" ref="AP234" si="7911">IFERROR((AP588/$BQ234)*100,0)</f>
        <v>0</v>
      </c>
      <c r="AQ234" s="618">
        <f t="shared" ref="AQ234" si="7912">IFERROR(AQ588,0)</f>
        <v>0</v>
      </c>
      <c r="AR234" s="618">
        <f t="shared" ref="AR234" si="7913">IFERROR((AR588/$BQ234)*100,0)</f>
        <v>0</v>
      </c>
      <c r="AS234" s="618">
        <f t="shared" ref="AS234" si="7914">IFERROR(AS588,0)</f>
        <v>0</v>
      </c>
      <c r="AT234" s="618">
        <f t="shared" ref="AT234" si="7915">IFERROR((AT588/$BQ234)*100,0)</f>
        <v>0</v>
      </c>
      <c r="AU234" s="618">
        <f t="shared" ref="AU234" si="7916">IFERROR(AU588,0)</f>
        <v>2409</v>
      </c>
      <c r="AV234" s="618">
        <f t="shared" ref="AV234" si="7917">IFERROR((AV588/$BQ234)*100,0)</f>
        <v>7296.6333335788731</v>
      </c>
      <c r="AW234" s="618">
        <f t="shared" ref="AW234" si="7918">IFERROR(AW588,0)</f>
        <v>468724</v>
      </c>
      <c r="AX234" s="618">
        <f t="shared" ref="AX234" si="7919">IFERROR((AX588/$BQ234)*100,0)</f>
        <v>348942.32182494219</v>
      </c>
      <c r="AY234" s="618">
        <f t="shared" ref="AY234" si="7920">IFERROR(AY588,0)</f>
        <v>75442</v>
      </c>
      <c r="AZ234" s="618">
        <f t="shared" ref="AZ234" si="7921">IFERROR((AZ588/$BQ234)*100,0)</f>
        <v>108161.24522641792</v>
      </c>
      <c r="BA234" s="618">
        <f t="shared" ref="BA234" si="7922">IFERROR(BA588,0)</f>
        <v>219309</v>
      </c>
      <c r="BB234" s="618">
        <f t="shared" ref="BB234" si="7923">IFERROR((BB588/$BQ234)*100,0)</f>
        <v>427181.63321666251</v>
      </c>
      <c r="BC234" s="618">
        <f t="shared" ref="BC234" si="7924">IFERROR(BC588,0)</f>
        <v>122501</v>
      </c>
      <c r="BD234" s="618">
        <f t="shared" ref="BD234" si="7925">IFERROR((BD588/$BQ234)*100,0)</f>
        <v>191438.83238671377</v>
      </c>
      <c r="BE234" s="618">
        <f t="shared" ref="BE234" si="7926">IFERROR(BE588,0)</f>
        <v>0</v>
      </c>
      <c r="BF234" s="618">
        <f t="shared" ref="BF234" si="7927">IFERROR((BF588/$BQ234)*100,0)</f>
        <v>0</v>
      </c>
      <c r="BG234" s="618">
        <f t="shared" ref="BG234" si="7928">IFERROR(BG588,0)</f>
        <v>3854</v>
      </c>
      <c r="BH234" s="618">
        <f t="shared" ref="BH234" si="7929">IFERROR((BH588/$BQ234)*100,0)</f>
        <v>9948.7691807017163</v>
      </c>
      <c r="BI234" s="618">
        <f t="shared" ref="BI234" si="7930">IFERROR(BI588,0)</f>
        <v>2315</v>
      </c>
      <c r="BJ234" s="618">
        <f t="shared" ref="BJ234" si="7931">IFERROR((BJ588/$BQ234)*100,0)</f>
        <v>2568.6861449518192</v>
      </c>
      <c r="BK234" s="618">
        <f t="shared" ref="BK234" si="7932">IFERROR(BK588,0)</f>
        <v>106489</v>
      </c>
      <c r="BL234" s="618">
        <f t="shared" ref="BL234" si="7933">IFERROR((BL588/$BQ234)*100,0)</f>
        <v>283661.1844984662</v>
      </c>
      <c r="BM234" s="618">
        <f t="shared" ref="BM234" si="7934">IFERROR(BM588,0)</f>
        <v>0</v>
      </c>
      <c r="BN234" s="618">
        <f t="shared" ref="BN234" si="7935">IFERROR((BN588/$BQ234)*100,0)</f>
        <v>0</v>
      </c>
      <c r="BO234" s="618">
        <f t="shared" ref="BO234" si="7936">IFERROR(BO588,0)</f>
        <v>0</v>
      </c>
      <c r="BP234" s="618">
        <f t="shared" ref="BP234" si="7937">IFERROR((BP588/$BQ234)*100,0)</f>
        <v>0</v>
      </c>
      <c r="BQ234" s="620">
        <f t="shared" si="4571"/>
        <v>38.346452015393091</v>
      </c>
    </row>
    <row r="235" spans="1:69" x14ac:dyDescent="0.25">
      <c r="B235" s="594" t="s">
        <v>288</v>
      </c>
      <c r="C235" s="618">
        <f t="shared" si="7582"/>
        <v>11247</v>
      </c>
      <c r="D235" s="618">
        <f t="shared" si="7583"/>
        <v>36969.686257702582</v>
      </c>
      <c r="E235" s="618" t="s">
        <v>2112</v>
      </c>
      <c r="F235" s="618" t="s">
        <v>2112</v>
      </c>
      <c r="G235" s="618">
        <f t="shared" ref="G235" si="7938">IFERROR(G589,0)</f>
        <v>2176</v>
      </c>
      <c r="H235" s="618">
        <f t="shared" ref="H235" si="7939">IFERROR((H589/$BQ235)*100,0)</f>
        <v>16318.786574939077</v>
      </c>
      <c r="I235" s="618">
        <f t="shared" ref="I235" si="7940">IFERROR(I589,0)</f>
        <v>0</v>
      </c>
      <c r="J235" s="618">
        <f t="shared" ref="J235" si="7941">IFERROR((J589/$BQ235)*100,0)</f>
        <v>0</v>
      </c>
      <c r="K235" s="618">
        <f t="shared" ref="K235" si="7942">IFERROR(K589,0)</f>
        <v>449</v>
      </c>
      <c r="L235" s="618">
        <f t="shared" ref="L235" si="7943">IFERROR((L589/$BQ235)*100,0)</f>
        <v>3103.6034205309306</v>
      </c>
      <c r="M235" s="618">
        <f t="shared" ref="M235" si="7944">IFERROR(M589,0)</f>
        <v>49268</v>
      </c>
      <c r="N235" s="618">
        <f t="shared" ref="N235" si="7945">IFERROR((N589/$BQ235)*100,0)</f>
        <v>85344.120341170259</v>
      </c>
      <c r="O235" s="618">
        <f t="shared" ref="O235" si="7946">IFERROR(O589,0)</f>
        <v>0</v>
      </c>
      <c r="P235" s="618">
        <f t="shared" ref="P235" si="7947">IFERROR((P589/$BQ235)*100,0)</f>
        <v>0</v>
      </c>
      <c r="Q235" s="618">
        <f t="shared" ref="Q235" si="7948">IFERROR(Q589,0)</f>
        <v>20486</v>
      </c>
      <c r="R235" s="618">
        <f t="shared" ref="R235" si="7949">IFERROR((R589/$BQ235)*100,0)</f>
        <v>49289.599194649876</v>
      </c>
      <c r="S235" s="618">
        <f t="shared" ref="S235" si="7950">IFERROR(S589,0)</f>
        <v>0</v>
      </c>
      <c r="T235" s="618">
        <f t="shared" ref="T235" si="7951">IFERROR((T589/$BQ235)*100,0)</f>
        <v>0</v>
      </c>
      <c r="U235" s="618">
        <f t="shared" ref="U235" si="7952">IFERROR(U589,0)</f>
        <v>1674705</v>
      </c>
      <c r="V235" s="618">
        <f t="shared" si="7537"/>
        <v>506869.66792403348</v>
      </c>
      <c r="W235" s="618" t="s">
        <v>2112</v>
      </c>
      <c r="X235" s="618" t="s">
        <v>2112</v>
      </c>
      <c r="Y235" s="618">
        <f t="shared" ref="Y235" si="7953">IFERROR(Y589,0)</f>
        <v>315</v>
      </c>
      <c r="Z235" s="618">
        <f t="shared" ref="Z235" si="7954">IFERROR((Z589/$BQ235)*100,0)</f>
        <v>1492.1170291014091</v>
      </c>
      <c r="AA235" s="618">
        <f t="shared" ref="AA235" si="7955">IFERROR(AA589,0)</f>
        <v>0</v>
      </c>
      <c r="AB235" s="618">
        <f t="shared" ref="AB235" si="7956">IFERROR((AB589/$BQ235)*100,0)</f>
        <v>0</v>
      </c>
      <c r="AC235" s="618">
        <f t="shared" ref="AC235" si="7957">IFERROR(AC589,0)</f>
        <v>0</v>
      </c>
      <c r="AD235" s="618">
        <f t="shared" ref="AD235" si="7958">IFERROR((AD589/$BQ235)*100,0)</f>
        <v>0</v>
      </c>
      <c r="AE235" s="618">
        <f t="shared" ref="AE235" si="7959">IFERROR(AE589,0)</f>
        <v>0</v>
      </c>
      <c r="AF235" s="618">
        <f t="shared" ref="AF235" si="7960">IFERROR((AF589/$BQ235)*100,0)</f>
        <v>0</v>
      </c>
      <c r="AG235" s="618">
        <f t="shared" ref="AG235" si="7961">IFERROR(AG589,0)</f>
        <v>1620</v>
      </c>
      <c r="AH235" s="618">
        <f t="shared" ref="AH235" si="7962">IFERROR((AH589/$BQ235)*100,0)</f>
        <v>38374.763126773069</v>
      </c>
      <c r="AI235" s="618">
        <f t="shared" ref="AI235" si="7963">IFERROR(AI589,0)</f>
        <v>55630</v>
      </c>
      <c r="AJ235" s="618">
        <f t="shared" ref="AJ235" si="7964">IFERROR((AJ589/$BQ235)*100,0)</f>
        <v>344803.37680818391</v>
      </c>
      <c r="AK235" s="618">
        <f t="shared" ref="AK235" si="7965">IFERROR(AK589,0)</f>
        <v>61</v>
      </c>
      <c r="AL235" s="618">
        <f t="shared" ref="AL235" si="7966">IFERROR((AL589/$BQ235)*100,0)</f>
        <v>1032.0476117951412</v>
      </c>
      <c r="AM235" s="618">
        <f t="shared" ref="AM235" si="7967">IFERROR(AM589,0)</f>
        <v>0</v>
      </c>
      <c r="AN235" s="618">
        <f t="shared" ref="AN235" si="7968">IFERROR((AN589/$BQ235)*100,0)</f>
        <v>0</v>
      </c>
      <c r="AO235" s="618">
        <f t="shared" ref="AO235" si="7969">IFERROR(AO589,0)</f>
        <v>0</v>
      </c>
      <c r="AP235" s="618">
        <f t="shared" ref="AP235" si="7970">IFERROR((AP589/$BQ235)*100,0)</f>
        <v>0</v>
      </c>
      <c r="AQ235" s="618">
        <f t="shared" ref="AQ235" si="7971">IFERROR(AQ589,0)</f>
        <v>0</v>
      </c>
      <c r="AR235" s="618">
        <f t="shared" ref="AR235" si="7972">IFERROR((AR589/$BQ235)*100,0)</f>
        <v>0</v>
      </c>
      <c r="AS235" s="618">
        <f t="shared" ref="AS235" si="7973">IFERROR(AS589,0)</f>
        <v>0</v>
      </c>
      <c r="AT235" s="618">
        <f t="shared" ref="AT235" si="7974">IFERROR((AT589/$BQ235)*100,0)</f>
        <v>0</v>
      </c>
      <c r="AU235" s="618">
        <f t="shared" ref="AU235" si="7975">IFERROR(AU589,0)</f>
        <v>1157</v>
      </c>
      <c r="AV235" s="618">
        <f t="shared" ref="AV235" si="7976">IFERROR((AV589/$BQ235)*100,0)</f>
        <v>3379.6450709146916</v>
      </c>
      <c r="AW235" s="618">
        <f t="shared" ref="AW235" si="7977">IFERROR(AW589,0)</f>
        <v>300348</v>
      </c>
      <c r="AX235" s="618">
        <f t="shared" ref="AX235" si="7978">IFERROR((AX589/$BQ235)*100,0)</f>
        <v>340177.81401796953</v>
      </c>
      <c r="AY235" s="618">
        <f t="shared" ref="AY235" si="7979">IFERROR(AY589,0)</f>
        <v>68895</v>
      </c>
      <c r="AZ235" s="618">
        <f t="shared" ref="AZ235" si="7980">IFERROR((AZ589/$BQ235)*100,0)</f>
        <v>124547.00841909462</v>
      </c>
      <c r="BA235" s="618">
        <f t="shared" ref="BA235" si="7981">IFERROR(BA589,0)</f>
        <v>212362</v>
      </c>
      <c r="BB235" s="618">
        <f t="shared" ref="BB235" si="7982">IFERROR((BB589/$BQ235)*100,0)</f>
        <v>413540.2346154555</v>
      </c>
      <c r="BC235" s="618">
        <f t="shared" ref="BC235" si="7983">IFERROR(BC589,0)</f>
        <v>112741</v>
      </c>
      <c r="BD235" s="618">
        <f t="shared" ref="BD235" si="7984">IFERROR((BD589/$BQ235)*100,0)</f>
        <v>195091.81469329406</v>
      </c>
      <c r="BE235" s="618">
        <f t="shared" ref="BE235" si="7985">IFERROR(BE589,0)</f>
        <v>0</v>
      </c>
      <c r="BF235" s="618">
        <f t="shared" ref="BF235" si="7986">IFERROR((BF589/$BQ235)*100,0)</f>
        <v>0</v>
      </c>
      <c r="BG235" s="618">
        <f t="shared" ref="BG235" si="7987">IFERROR(BG589,0)</f>
        <v>0</v>
      </c>
      <c r="BH235" s="618">
        <f t="shared" ref="BH235" si="7988">IFERROR((BH589/$BQ235)*100,0)</f>
        <v>0</v>
      </c>
      <c r="BI235" s="618">
        <f t="shared" ref="BI235" si="7989">IFERROR(BI589,0)</f>
        <v>1270</v>
      </c>
      <c r="BJ235" s="618">
        <f t="shared" ref="BJ235" si="7990">IFERROR((BJ589/$BQ235)*100,0)</f>
        <v>1827.843360649226</v>
      </c>
      <c r="BK235" s="618">
        <f t="shared" ref="BK235" si="7991">IFERROR(BK589,0)</f>
        <v>128499</v>
      </c>
      <c r="BL235" s="618">
        <f t="shared" ref="BL235" si="7992">IFERROR((BL589/$BQ235)*100,0)</f>
        <v>573179.34869730007</v>
      </c>
      <c r="BM235" s="618">
        <f t="shared" ref="BM235" si="7993">IFERROR(BM589,0)</f>
        <v>0</v>
      </c>
      <c r="BN235" s="618">
        <f t="shared" ref="BN235" si="7994">IFERROR((BN589/$BQ235)*100,0)</f>
        <v>0</v>
      </c>
      <c r="BO235" s="618">
        <f t="shared" ref="BO235" si="7995">IFERROR(BO589,0)</f>
        <v>0</v>
      </c>
      <c r="BP235" s="618">
        <f t="shared" ref="BP235" si="7996">IFERROR((BP589/$BQ235)*100,0)</f>
        <v>0</v>
      </c>
      <c r="BQ235" s="620">
        <f t="shared" si="4571"/>
        <v>40.211323126667573</v>
      </c>
    </row>
    <row r="236" spans="1:69" x14ac:dyDescent="0.25">
      <c r="B236" s="594" t="s">
        <v>289</v>
      </c>
      <c r="C236" s="618">
        <f t="shared" si="7582"/>
        <v>10403</v>
      </c>
      <c r="D236" s="618">
        <f t="shared" si="7583"/>
        <v>35375.897499169572</v>
      </c>
      <c r="E236" s="618" t="s">
        <v>2112</v>
      </c>
      <c r="F236" s="618" t="s">
        <v>2112</v>
      </c>
      <c r="G236" s="618">
        <f t="shared" ref="G236" si="7997">IFERROR(G590,0)</f>
        <v>2410</v>
      </c>
      <c r="H236" s="618">
        <f t="shared" ref="H236" si="7998">IFERROR((H590/$BQ236)*100,0)</f>
        <v>12383.244347823031</v>
      </c>
      <c r="I236" s="618">
        <f t="shared" ref="I236" si="7999">IFERROR(I590,0)</f>
        <v>0</v>
      </c>
      <c r="J236" s="618">
        <f t="shared" ref="J236" si="8000">IFERROR((J590/$BQ236)*100,0)</f>
        <v>0</v>
      </c>
      <c r="K236" s="618">
        <f t="shared" ref="K236" si="8001">IFERROR(K590,0)</f>
        <v>718</v>
      </c>
      <c r="L236" s="618">
        <f t="shared" ref="L236" si="8002">IFERROR((L590/$BQ236)*100,0)</f>
        <v>4644.6167499588219</v>
      </c>
      <c r="M236" s="618">
        <f t="shared" ref="M236" si="8003">IFERROR(M590,0)</f>
        <v>39798</v>
      </c>
      <c r="N236" s="618">
        <f t="shared" ref="N236" si="8004">IFERROR((N590/$BQ236)*100,0)</f>
        <v>72127.177632823077</v>
      </c>
      <c r="O236" s="618">
        <f t="shared" ref="O236" si="8005">IFERROR(O590,0)</f>
        <v>0</v>
      </c>
      <c r="P236" s="618">
        <f t="shared" ref="P236" si="8006">IFERROR((P590/$BQ236)*100,0)</f>
        <v>0</v>
      </c>
      <c r="Q236" s="618">
        <f t="shared" ref="Q236" si="8007">IFERROR(Q590,0)</f>
        <v>22232</v>
      </c>
      <c r="R236" s="618">
        <f t="shared" ref="R236" si="8008">IFERROR((R590/$BQ236)*100,0)</f>
        <v>64294.937604339546</v>
      </c>
      <c r="S236" s="618">
        <f t="shared" ref="S236" si="8009">IFERROR(S590,0)</f>
        <v>0</v>
      </c>
      <c r="T236" s="618">
        <f t="shared" ref="T236" si="8010">IFERROR((T590/$BQ236)*100,0)</f>
        <v>0</v>
      </c>
      <c r="U236" s="618">
        <f t="shared" ref="U236" si="8011">IFERROR(U590,0)</f>
        <v>1176523</v>
      </c>
      <c r="V236" s="618">
        <f t="shared" si="7537"/>
        <v>300500.70292550122</v>
      </c>
      <c r="W236" s="618" t="s">
        <v>2112</v>
      </c>
      <c r="X236" s="618" t="s">
        <v>2112</v>
      </c>
      <c r="Y236" s="618">
        <f t="shared" ref="Y236" si="8012">IFERROR(Y590,0)</f>
        <v>308</v>
      </c>
      <c r="Z236" s="618">
        <f t="shared" ref="Z236" si="8013">IFERROR((Z590/$BQ236)*100,0)</f>
        <v>1257.7670165263169</v>
      </c>
      <c r="AA236" s="618">
        <f t="shared" ref="AA236" si="8014">IFERROR(AA590,0)</f>
        <v>0</v>
      </c>
      <c r="AB236" s="618">
        <f t="shared" ref="AB236" si="8015">IFERROR((AB590/$BQ236)*100,0)</f>
        <v>0</v>
      </c>
      <c r="AC236" s="618">
        <f t="shared" ref="AC236" si="8016">IFERROR(AC590,0)</f>
        <v>0</v>
      </c>
      <c r="AD236" s="618">
        <f t="shared" ref="AD236" si="8017">IFERROR((AD590/$BQ236)*100,0)</f>
        <v>0</v>
      </c>
      <c r="AE236" s="618">
        <f t="shared" ref="AE236" si="8018">IFERROR(AE590,0)</f>
        <v>0</v>
      </c>
      <c r="AF236" s="618">
        <f t="shared" ref="AF236" si="8019">IFERROR((AF590/$BQ236)*100,0)</f>
        <v>0</v>
      </c>
      <c r="AG236" s="618">
        <f t="shared" ref="AG236" si="8020">IFERROR(AG590,0)</f>
        <v>3116</v>
      </c>
      <c r="AH236" s="618">
        <f t="shared" ref="AH236" si="8021">IFERROR((AH590/$BQ236)*100,0)</f>
        <v>84668.84301707882</v>
      </c>
      <c r="AI236" s="618">
        <f t="shared" ref="AI236" si="8022">IFERROR(AI590,0)</f>
        <v>108998</v>
      </c>
      <c r="AJ236" s="618">
        <f t="shared" ref="AJ236" si="8023">IFERROR((AJ590/$BQ236)*100,0)</f>
        <v>517283.08905251988</v>
      </c>
      <c r="AK236" s="618">
        <f t="shared" ref="AK236" si="8024">IFERROR(AK590,0)</f>
        <v>50</v>
      </c>
      <c r="AL236" s="618">
        <f t="shared" ref="AL236" si="8025">IFERROR((AL590/$BQ236)*100,0)</f>
        <v>796.90581963117779</v>
      </c>
      <c r="AM236" s="618">
        <f t="shared" ref="AM236" si="8026">IFERROR(AM590,0)</f>
        <v>0</v>
      </c>
      <c r="AN236" s="618">
        <f t="shared" ref="AN236" si="8027">IFERROR((AN590/$BQ236)*100,0)</f>
        <v>0</v>
      </c>
      <c r="AO236" s="618">
        <f t="shared" ref="AO236" si="8028">IFERROR(AO590,0)</f>
        <v>0</v>
      </c>
      <c r="AP236" s="618">
        <f t="shared" ref="AP236" si="8029">IFERROR((AP590/$BQ236)*100,0)</f>
        <v>0</v>
      </c>
      <c r="AQ236" s="618">
        <f t="shared" ref="AQ236" si="8030">IFERROR(AQ590,0)</f>
        <v>0</v>
      </c>
      <c r="AR236" s="618">
        <f t="shared" ref="AR236" si="8031">IFERROR((AR590/$BQ236)*100,0)</f>
        <v>0</v>
      </c>
      <c r="AS236" s="618">
        <f t="shared" ref="AS236" si="8032">IFERROR(AS590,0)</f>
        <v>0</v>
      </c>
      <c r="AT236" s="618">
        <f t="shared" ref="AT236" si="8033">IFERROR((AT590/$BQ236)*100,0)</f>
        <v>0</v>
      </c>
      <c r="AU236" s="618">
        <f t="shared" ref="AU236" si="8034">IFERROR(AU590,0)</f>
        <v>1496</v>
      </c>
      <c r="AV236" s="618">
        <f t="shared" ref="AV236" si="8035">IFERROR((AV590/$BQ236)*100,0)</f>
        <v>4291.7698960859816</v>
      </c>
      <c r="AW236" s="618">
        <f t="shared" ref="AW236" si="8036">IFERROR(AW590,0)</f>
        <v>478453</v>
      </c>
      <c r="AX236" s="618">
        <f t="shared" ref="AX236" si="8037">IFERROR((AX590/$BQ236)*100,0)</f>
        <v>458192.0424631213</v>
      </c>
      <c r="AY236" s="618">
        <f t="shared" ref="AY236" si="8038">IFERROR(AY590,0)</f>
        <v>82424</v>
      </c>
      <c r="AZ236" s="618">
        <f t="shared" ref="AZ236" si="8039">IFERROR((AZ590/$BQ236)*100,0)</f>
        <v>114118.35356242495</v>
      </c>
      <c r="BA236" s="618">
        <f t="shared" ref="BA236" si="8040">IFERROR(BA590,0)</f>
        <v>222391</v>
      </c>
      <c r="BB236" s="618">
        <f t="shared" ref="BB236" si="8041">IFERROR((BB590/$BQ236)*100,0)</f>
        <v>409028.71415683883</v>
      </c>
      <c r="BC236" s="618">
        <f t="shared" ref="BC236" si="8042">IFERROR(BC590,0)</f>
        <v>347828</v>
      </c>
      <c r="BD236" s="618">
        <f t="shared" ref="BD236" si="8043">IFERROR((BD590/$BQ236)*100,0)</f>
        <v>521920.50484627718</v>
      </c>
      <c r="BE236" s="618">
        <f t="shared" ref="BE236" si="8044">IFERROR(BE590,0)</f>
        <v>0</v>
      </c>
      <c r="BF236" s="618">
        <f t="shared" ref="BF236" si="8045">IFERROR((BF590/$BQ236)*100,0)</f>
        <v>0</v>
      </c>
      <c r="BG236" s="618">
        <f t="shared" ref="BG236" si="8046">IFERROR(BG590,0)</f>
        <v>0</v>
      </c>
      <c r="BH236" s="618">
        <f t="shared" ref="BH236" si="8047">IFERROR((BH590/$BQ236)*100,0)</f>
        <v>0</v>
      </c>
      <c r="BI236" s="618">
        <f t="shared" ref="BI236" si="8048">IFERROR(BI590,0)</f>
        <v>1685</v>
      </c>
      <c r="BJ236" s="618">
        <f t="shared" ref="BJ236" si="8049">IFERROR((BJ590/$BQ236)*100,0)</f>
        <v>2405.1193712965064</v>
      </c>
      <c r="BK236" s="618">
        <f t="shared" ref="BK236" si="8050">IFERROR(BK590,0)</f>
        <v>113724</v>
      </c>
      <c r="BL236" s="618">
        <f t="shared" ref="BL236" si="8051">IFERROR((BL590/$BQ236)*100,0)</f>
        <v>424661.99007026607</v>
      </c>
      <c r="BM236" s="618">
        <f t="shared" ref="BM236" si="8052">IFERROR(BM590,0)</f>
        <v>0</v>
      </c>
      <c r="BN236" s="618">
        <f t="shared" ref="BN236" si="8053">IFERROR((BN590/$BQ236)*100,0)</f>
        <v>0</v>
      </c>
      <c r="BO236" s="618">
        <f t="shared" ref="BO236" si="8054">IFERROR(BO590,0)</f>
        <v>0</v>
      </c>
      <c r="BP236" s="618">
        <f t="shared" ref="BP236" si="8055">IFERROR((BP590/$BQ236)*100,0)</f>
        <v>0</v>
      </c>
      <c r="BQ236" s="620">
        <f t="shared" si="4571"/>
        <v>41.661133828042004</v>
      </c>
    </row>
    <row r="237" spans="1:69" x14ac:dyDescent="0.25">
      <c r="B237" s="594" t="s">
        <v>290</v>
      </c>
      <c r="C237" s="618">
        <f t="shared" si="7582"/>
        <v>2624</v>
      </c>
      <c r="D237" s="618">
        <f t="shared" si="7583"/>
        <v>8199.7248650557431</v>
      </c>
      <c r="E237" s="618" t="s">
        <v>2112</v>
      </c>
      <c r="F237" s="618" t="s">
        <v>2112</v>
      </c>
      <c r="G237" s="618">
        <f t="shared" ref="G237" si="8056">IFERROR(G591,0)</f>
        <v>107</v>
      </c>
      <c r="H237" s="618">
        <f t="shared" ref="H237" si="8057">IFERROR((H591/$BQ237)*100,0)</f>
        <v>366.09852813320424</v>
      </c>
      <c r="I237" s="618">
        <f t="shared" ref="I237" si="8058">IFERROR(I591,0)</f>
        <v>0</v>
      </c>
      <c r="J237" s="618">
        <f t="shared" ref="J237" si="8059">IFERROR((J591/$BQ237)*100,0)</f>
        <v>0</v>
      </c>
      <c r="K237" s="618">
        <f t="shared" ref="K237" si="8060">IFERROR(K591,0)</f>
        <v>305</v>
      </c>
      <c r="L237" s="618">
        <f t="shared" ref="L237" si="8061">IFERROR((L591/$BQ237)*100,0)</f>
        <v>1936.352456029839</v>
      </c>
      <c r="M237" s="618">
        <f t="shared" ref="M237" si="8062">IFERROR(M591,0)</f>
        <v>24601</v>
      </c>
      <c r="N237" s="618">
        <f t="shared" ref="N237" si="8063">IFERROR((N591/$BQ237)*100,0)</f>
        <v>45625.5804218056</v>
      </c>
      <c r="O237" s="618">
        <f t="shared" ref="O237" si="8064">IFERROR(O591,0)</f>
        <v>0</v>
      </c>
      <c r="P237" s="618">
        <f t="shared" ref="P237" si="8065">IFERROR((P591/$BQ237)*100,0)</f>
        <v>0</v>
      </c>
      <c r="Q237" s="618">
        <f t="shared" ref="Q237" si="8066">IFERROR(Q591,0)</f>
        <v>16196</v>
      </c>
      <c r="R237" s="618">
        <f t="shared" ref="R237" si="8067">IFERROR((R591/$BQ237)*100,0)</f>
        <v>40416.395340777708</v>
      </c>
      <c r="S237" s="618">
        <f t="shared" ref="S237" si="8068">IFERROR(S591,0)</f>
        <v>0</v>
      </c>
      <c r="T237" s="618">
        <f t="shared" ref="T237" si="8069">IFERROR((T591/$BQ237)*100,0)</f>
        <v>0</v>
      </c>
      <c r="U237" s="618">
        <f t="shared" ref="U237" si="8070">IFERROR(U591,0)</f>
        <v>906912</v>
      </c>
      <c r="V237" s="618">
        <f t="shared" si="7537"/>
        <v>217092.01635734993</v>
      </c>
      <c r="W237" s="618" t="s">
        <v>2112</v>
      </c>
      <c r="X237" s="618" t="s">
        <v>2112</v>
      </c>
      <c r="Y237" s="618">
        <f t="shared" ref="Y237" si="8071">IFERROR(Y591,0)</f>
        <v>123</v>
      </c>
      <c r="Z237" s="618">
        <f t="shared" ref="Z237" si="8072">IFERROR((Z591/$BQ237)*100,0)</f>
        <v>297.73073071073838</v>
      </c>
      <c r="AA237" s="618">
        <f t="shared" ref="AA237" si="8073">IFERROR(AA591,0)</f>
        <v>0</v>
      </c>
      <c r="AB237" s="618">
        <f t="shared" ref="AB237" si="8074">IFERROR((AB591/$BQ237)*100,0)</f>
        <v>0</v>
      </c>
      <c r="AC237" s="618">
        <f t="shared" ref="AC237" si="8075">IFERROR(AC591,0)</f>
        <v>0</v>
      </c>
      <c r="AD237" s="618">
        <f t="shared" ref="AD237" si="8076">IFERROR((AD591/$BQ237)*100,0)</f>
        <v>0</v>
      </c>
      <c r="AE237" s="618">
        <f t="shared" ref="AE237" si="8077">IFERROR(AE591,0)</f>
        <v>0</v>
      </c>
      <c r="AF237" s="618">
        <f t="shared" ref="AF237" si="8078">IFERROR((AF591/$BQ237)*100,0)</f>
        <v>0</v>
      </c>
      <c r="AG237" s="618">
        <f t="shared" ref="AG237" si="8079">IFERROR(AG591,0)</f>
        <v>1483</v>
      </c>
      <c r="AH237" s="618">
        <f t="shared" ref="AH237" si="8080">IFERROR((AH591/$BQ237)*100,0)</f>
        <v>28674.777486674226</v>
      </c>
      <c r="AI237" s="618">
        <f t="shared" ref="AI237" si="8081">IFERROR(AI591,0)</f>
        <v>67368</v>
      </c>
      <c r="AJ237" s="618">
        <f t="shared" ref="AJ237" si="8082">IFERROR((AJ591/$BQ237)*100,0)</f>
        <v>330234.10485307069</v>
      </c>
      <c r="AK237" s="618">
        <f t="shared" ref="AK237" si="8083">IFERROR(AK591,0)</f>
        <v>54</v>
      </c>
      <c r="AL237" s="618">
        <f t="shared" ref="AL237" si="8084">IFERROR((AL591/$BQ237)*100,0)</f>
        <v>976.99787929523779</v>
      </c>
      <c r="AM237" s="618">
        <f t="shared" ref="AM237" si="8085">IFERROR(AM591,0)</f>
        <v>0</v>
      </c>
      <c r="AN237" s="618">
        <f t="shared" ref="AN237" si="8086">IFERROR((AN591/$BQ237)*100,0)</f>
        <v>0</v>
      </c>
      <c r="AO237" s="618">
        <f t="shared" ref="AO237" si="8087">IFERROR(AO591,0)</f>
        <v>0</v>
      </c>
      <c r="AP237" s="618">
        <f t="shared" ref="AP237" si="8088">IFERROR((AP591/$BQ237)*100,0)</f>
        <v>0</v>
      </c>
      <c r="AQ237" s="618">
        <f t="shared" ref="AQ237" si="8089">IFERROR(AQ591,0)</f>
        <v>0</v>
      </c>
      <c r="AR237" s="618">
        <f t="shared" ref="AR237" si="8090">IFERROR((AR591/$BQ237)*100,0)</f>
        <v>0</v>
      </c>
      <c r="AS237" s="618">
        <f t="shared" ref="AS237" si="8091">IFERROR(AS591,0)</f>
        <v>0</v>
      </c>
      <c r="AT237" s="618">
        <f t="shared" ref="AT237" si="8092">IFERROR((AT591/$BQ237)*100,0)</f>
        <v>0</v>
      </c>
      <c r="AU237" s="618">
        <f t="shared" ref="AU237" si="8093">IFERROR(AU591,0)</f>
        <v>889</v>
      </c>
      <c r="AV237" s="618">
        <f t="shared" ref="AV237" si="8094">IFERROR((AV591/$BQ237)*100,0)</f>
        <v>2357.586304665032</v>
      </c>
      <c r="AW237" s="618">
        <f t="shared" ref="AW237" si="8095">IFERROR(AW591,0)</f>
        <v>358857</v>
      </c>
      <c r="AX237" s="618">
        <f t="shared" ref="AX237" si="8096">IFERROR((AX591/$BQ237)*100,0)</f>
        <v>303233.23569683684</v>
      </c>
      <c r="AY237" s="618">
        <f t="shared" ref="AY237" si="8097">IFERROR(AY591,0)</f>
        <v>35805</v>
      </c>
      <c r="AZ237" s="618">
        <f t="shared" ref="AZ237" si="8098">IFERROR((AZ591/$BQ237)*100,0)</f>
        <v>43325.334850462634</v>
      </c>
      <c r="BA237" s="618">
        <f t="shared" ref="BA237" si="8099">IFERROR(BA591,0)</f>
        <v>111487</v>
      </c>
      <c r="BB237" s="618">
        <f t="shared" ref="BB237" si="8100">IFERROR((BB591/$BQ237)*100,0)</f>
        <v>239640.15702984319</v>
      </c>
      <c r="BC237" s="618">
        <f t="shared" ref="BC237" si="8101">IFERROR(BC591,0)</f>
        <v>130887</v>
      </c>
      <c r="BD237" s="618">
        <f t="shared" ref="BD237" si="8102">IFERROR((BD591/$BQ237)*100,0)</f>
        <v>181545.17252330785</v>
      </c>
      <c r="BE237" s="618">
        <f t="shared" ref="BE237" si="8103">IFERROR(BE591,0)</f>
        <v>0</v>
      </c>
      <c r="BF237" s="618">
        <f t="shared" ref="BF237" si="8104">IFERROR((BF591/$BQ237)*100,0)</f>
        <v>0</v>
      </c>
      <c r="BG237" s="618">
        <f t="shared" ref="BG237" si="8105">IFERROR(BG591,0)</f>
        <v>0</v>
      </c>
      <c r="BH237" s="618">
        <f t="shared" ref="BH237" si="8106">IFERROR((BH591/$BQ237)*100,0)</f>
        <v>0</v>
      </c>
      <c r="BI237" s="618">
        <f t="shared" ref="BI237" si="8107">IFERROR(BI591,0)</f>
        <v>900</v>
      </c>
      <c r="BJ237" s="618">
        <f t="shared" ref="BJ237" si="8108">IFERROR((BJ591/$BQ237)*100,0)</f>
        <v>1190.9229228429535</v>
      </c>
      <c r="BK237" s="618">
        <f t="shared" ref="BK237" si="8109">IFERROR(BK591,0)</f>
        <v>95128</v>
      </c>
      <c r="BL237" s="618">
        <f t="shared" ref="BL237" si="8110">IFERROR((BL591/$BQ237)*100,0)</f>
        <v>278232.6759684151</v>
      </c>
      <c r="BM237" s="618">
        <f t="shared" ref="BM237" si="8111">IFERROR(BM591,0)</f>
        <v>0</v>
      </c>
      <c r="BN237" s="618">
        <f t="shared" ref="BN237" si="8112">IFERROR((BN591/$BQ237)*100,0)</f>
        <v>0</v>
      </c>
      <c r="BO237" s="618">
        <f t="shared" ref="BO237" si="8113">IFERROR(BO591,0)</f>
        <v>0</v>
      </c>
      <c r="BP237" s="618">
        <f t="shared" ref="BP237" si="8114">IFERROR((BP591/$BQ237)*100,0)</f>
        <v>0</v>
      </c>
      <c r="BQ237" s="620">
        <f t="shared" si="4571"/>
        <v>45.342984809707083</v>
      </c>
    </row>
    <row r="238" spans="1:69" x14ac:dyDescent="0.25">
      <c r="B238" s="594" t="s">
        <v>291</v>
      </c>
      <c r="C238" s="618">
        <f t="shared" si="7582"/>
        <v>2361</v>
      </c>
      <c r="D238" s="618">
        <f t="shared" si="7583"/>
        <v>6032.9357892707685</v>
      </c>
      <c r="E238" s="618" t="s">
        <v>2112</v>
      </c>
      <c r="F238" s="618" t="s">
        <v>2112</v>
      </c>
      <c r="G238" s="618">
        <f t="shared" ref="G238" si="8115">IFERROR(G592,0)</f>
        <v>425</v>
      </c>
      <c r="H238" s="618">
        <f t="shared" ref="H238" si="8116">IFERROR((H592/$BQ238)*100,0)</f>
        <v>1745.4122061855016</v>
      </c>
      <c r="I238" s="618">
        <f t="shared" ref="I238" si="8117">IFERROR(I592,0)</f>
        <v>0</v>
      </c>
      <c r="J238" s="618">
        <f t="shared" ref="J238" si="8118">IFERROR((J592/$BQ238)*100,0)</f>
        <v>0</v>
      </c>
      <c r="K238" s="618">
        <f t="shared" ref="K238" si="8119">IFERROR(K592,0)</f>
        <v>156</v>
      </c>
      <c r="L238" s="618">
        <f t="shared" ref="L238" si="8120">IFERROR((L592/$BQ238)*100,0)</f>
        <v>1166.6606247011171</v>
      </c>
      <c r="M238" s="618">
        <f t="shared" ref="M238" si="8121">IFERROR(M592,0)</f>
        <v>14373</v>
      </c>
      <c r="N238" s="618">
        <f t="shared" ref="N238" si="8122">IFERROR((N592/$BQ238)*100,0)</f>
        <v>30115.228652999169</v>
      </c>
      <c r="O238" s="618">
        <f t="shared" ref="O238" si="8123">IFERROR(O592,0)</f>
        <v>0</v>
      </c>
      <c r="P238" s="618">
        <f t="shared" ref="P238" si="8124">IFERROR((P592/$BQ238)*100,0)</f>
        <v>0</v>
      </c>
      <c r="Q238" s="618">
        <f t="shared" ref="Q238" si="8125">IFERROR(Q592,0)</f>
        <v>28605</v>
      </c>
      <c r="R238" s="618">
        <f t="shared" ref="R238" si="8126">IFERROR((R592/$BQ238)*100,0)</f>
        <v>64671.82624618704</v>
      </c>
      <c r="S238" s="618">
        <f t="shared" ref="S238" si="8127">IFERROR(S592,0)</f>
        <v>0</v>
      </c>
      <c r="T238" s="618">
        <f t="shared" ref="T238" si="8128">IFERROR((T592/$BQ238)*100,0)</f>
        <v>0</v>
      </c>
      <c r="U238" s="618">
        <f t="shared" ref="U238" si="8129">IFERROR(U592,0)</f>
        <v>715932</v>
      </c>
      <c r="V238" s="618">
        <f t="shared" si="7537"/>
        <v>180277.45464769285</v>
      </c>
      <c r="W238" s="618" t="s">
        <v>2112</v>
      </c>
      <c r="X238" s="618" t="s">
        <v>2112</v>
      </c>
      <c r="Y238" s="618">
        <f t="shared" ref="Y238" si="8130">IFERROR(Y592,0)</f>
        <v>190</v>
      </c>
      <c r="Z238" s="618">
        <f t="shared" ref="Z238" si="8131">IFERROR((Z592/$BQ238)*100,0)</f>
        <v>695.9670916584372</v>
      </c>
      <c r="AA238" s="618">
        <f t="shared" ref="AA238" si="8132">IFERROR(AA592,0)</f>
        <v>0</v>
      </c>
      <c r="AB238" s="618">
        <f t="shared" ref="AB238" si="8133">IFERROR((AB592/$BQ238)*100,0)</f>
        <v>0</v>
      </c>
      <c r="AC238" s="618">
        <f t="shared" ref="AC238" si="8134">IFERROR(AC592,0)</f>
        <v>0</v>
      </c>
      <c r="AD238" s="618">
        <f t="shared" ref="AD238" si="8135">IFERROR((AD592/$BQ238)*100,0)</f>
        <v>0</v>
      </c>
      <c r="AE238" s="618">
        <f t="shared" ref="AE238" si="8136">IFERROR(AE592,0)</f>
        <v>0</v>
      </c>
      <c r="AF238" s="618">
        <f t="shared" ref="AF238" si="8137">IFERROR((AF592/$BQ238)*100,0)</f>
        <v>0</v>
      </c>
      <c r="AG238" s="618">
        <f t="shared" ref="AG238" si="8138">IFERROR(AG592,0)</f>
        <v>919</v>
      </c>
      <c r="AH238" s="618">
        <f t="shared" ref="AH238" si="8139">IFERROR((AH592/$BQ238)*100,0)</f>
        <v>19961.435084171859</v>
      </c>
      <c r="AI238" s="618">
        <f t="shared" ref="AI238" si="8140">IFERROR(AI592,0)</f>
        <v>56669</v>
      </c>
      <c r="AJ238" s="618">
        <f t="shared" ref="AJ238" si="8141">IFERROR((AJ592/$BQ238)*100,0)</f>
        <v>441682.69427460193</v>
      </c>
      <c r="AK238" s="618">
        <f t="shared" ref="AK238" si="8142">IFERROR(AK592,0)</f>
        <v>49</v>
      </c>
      <c r="AL238" s="618">
        <f t="shared" ref="AL238" si="8143">IFERROR((AL592/$BQ238)*100,0)</f>
        <v>717.94499981607203</v>
      </c>
      <c r="AM238" s="618">
        <f t="shared" ref="AM238" si="8144">IFERROR(AM592,0)</f>
        <v>0</v>
      </c>
      <c r="AN238" s="618">
        <f t="shared" ref="AN238" si="8145">IFERROR((AN592/$BQ238)*100,0)</f>
        <v>0</v>
      </c>
      <c r="AO238" s="618">
        <f t="shared" ref="AO238" si="8146">IFERROR(AO592,0)</f>
        <v>0</v>
      </c>
      <c r="AP238" s="618">
        <f t="shared" ref="AP238" si="8147">IFERROR((AP592/$BQ238)*100,0)</f>
        <v>0</v>
      </c>
      <c r="AQ238" s="618">
        <f t="shared" ref="AQ238" si="8148">IFERROR(AQ592,0)</f>
        <v>0</v>
      </c>
      <c r="AR238" s="618">
        <f t="shared" ref="AR238" si="8149">IFERROR((AR592/$BQ238)*100,0)</f>
        <v>0</v>
      </c>
      <c r="AS238" s="618">
        <f t="shared" ref="AS238" si="8150">IFERROR(AS592,0)</f>
        <v>0</v>
      </c>
      <c r="AT238" s="618">
        <f t="shared" ref="AT238" si="8151">IFERROR((AT592/$BQ238)*100,0)</f>
        <v>0</v>
      </c>
      <c r="AU238" s="618">
        <f t="shared" ref="AU238" si="8152">IFERROR(AU592,0)</f>
        <v>869</v>
      </c>
      <c r="AV238" s="618">
        <f t="shared" ref="AV238" si="8153">IFERROR((AV592/$BQ238)*100,0)</f>
        <v>1928.5614408324586</v>
      </c>
      <c r="AW238" s="618">
        <f t="shared" ref="AW238" si="8154">IFERROR(AW592,0)</f>
        <v>387831</v>
      </c>
      <c r="AX238" s="618">
        <f t="shared" ref="AX238" si="8155">IFERROR((AX592/$BQ238)*100,0)</f>
        <v>297042.41770451394</v>
      </c>
      <c r="AY238" s="618">
        <f t="shared" ref="AY238" si="8156">IFERROR(AY592,0)</f>
        <v>35469</v>
      </c>
      <c r="AZ238" s="618">
        <f t="shared" ref="AZ238" si="8157">IFERROR((AZ592/$BQ238)*100,0)</f>
        <v>38041.927528519474</v>
      </c>
      <c r="BA238" s="618">
        <f t="shared" ref="BA238" si="8158">IFERROR(BA592,0)</f>
        <v>98533</v>
      </c>
      <c r="BB238" s="618">
        <f t="shared" ref="BB238" si="8159">IFERROR((BB592/$BQ238)*100,0)</f>
        <v>189108.91074236913</v>
      </c>
      <c r="BC238" s="618">
        <f t="shared" ref="BC238" si="8160">IFERROR(BC592,0)</f>
        <v>114675</v>
      </c>
      <c r="BD238" s="618">
        <f t="shared" ref="BD238" si="8161">IFERROR((BD592/$BQ238)*100,0)</f>
        <v>193279.21881528036</v>
      </c>
      <c r="BE238" s="618">
        <f t="shared" ref="BE238" si="8162">IFERROR(BE592,0)</f>
        <v>0</v>
      </c>
      <c r="BF238" s="618">
        <f t="shared" ref="BF238" si="8163">IFERROR((BF592/$BQ238)*100,0)</f>
        <v>0</v>
      </c>
      <c r="BG238" s="618">
        <f t="shared" ref="BG238" si="8164">IFERROR(BG592,0)</f>
        <v>0</v>
      </c>
      <c r="BH238" s="618">
        <f t="shared" ref="BH238" si="8165">IFERROR((BH592/$BQ238)*100,0)</f>
        <v>0</v>
      </c>
      <c r="BI238" s="618">
        <f t="shared" ref="BI238" si="8166">IFERROR(BI592,0)</f>
        <v>0</v>
      </c>
      <c r="BJ238" s="618">
        <f t="shared" ref="BJ238" si="8167">IFERROR((BJ592/$BQ238)*100,0)</f>
        <v>0</v>
      </c>
      <c r="BK238" s="618">
        <f t="shared" ref="BK238" si="8168">IFERROR(BK592,0)</f>
        <v>122846</v>
      </c>
      <c r="BL238" s="618">
        <f t="shared" ref="BL238" si="8169">IFERROR((BL592/$BQ238)*100,0)</f>
        <v>364162.94921793079</v>
      </c>
      <c r="BM238" s="618">
        <f t="shared" ref="BM238" si="8170">IFERROR(BM592,0)</f>
        <v>0</v>
      </c>
      <c r="BN238" s="618">
        <f t="shared" ref="BN238" si="8171">IFERROR((BN592/$BQ238)*100,0)</f>
        <v>0</v>
      </c>
      <c r="BO238" s="618">
        <f t="shared" ref="BO238" si="8172">IFERROR(BO592,0)</f>
        <v>0</v>
      </c>
      <c r="BP238" s="618">
        <f t="shared" ref="BP238" si="8173">IFERROR((BP592/$BQ238)*100,0)</f>
        <v>0</v>
      </c>
      <c r="BQ238" s="620">
        <f t="shared" si="4571"/>
        <v>54.600282765452114</v>
      </c>
    </row>
    <row r="239" spans="1:69" x14ac:dyDescent="0.25">
      <c r="B239" s="594" t="s">
        <v>292</v>
      </c>
      <c r="C239" s="618">
        <f t="shared" si="7582"/>
        <v>730</v>
      </c>
      <c r="D239" s="618">
        <f t="shared" si="7583"/>
        <v>2948.7020304680882</v>
      </c>
      <c r="E239" s="618" t="s">
        <v>2112</v>
      </c>
      <c r="F239" s="618" t="s">
        <v>2112</v>
      </c>
      <c r="G239" s="618">
        <f t="shared" ref="G239" si="8174">IFERROR(G593,0)</f>
        <v>496</v>
      </c>
      <c r="H239" s="618">
        <f t="shared" ref="H239" si="8175">IFERROR((H593/$BQ239)*100,0)</f>
        <v>1992.4215803093402</v>
      </c>
      <c r="I239" s="618">
        <f t="shared" ref="I239" si="8176">IFERROR(I593,0)</f>
        <v>0</v>
      </c>
      <c r="J239" s="618">
        <f t="shared" ref="J239" si="8177">IFERROR((J593/$BQ239)*100,0)</f>
        <v>0</v>
      </c>
      <c r="K239" s="618">
        <f t="shared" ref="K239" si="8178">IFERROR(K593,0)</f>
        <v>1061</v>
      </c>
      <c r="L239" s="618">
        <f t="shared" ref="L239" si="8179">IFERROR((L593/$BQ239)*100,0)</f>
        <v>7517.1424679502452</v>
      </c>
      <c r="M239" s="618">
        <f t="shared" ref="M239" si="8180">IFERROR(M593,0)</f>
        <v>19799</v>
      </c>
      <c r="N239" s="618">
        <f t="shared" ref="N239" si="8181">IFERROR((N593/$BQ239)*100,0)</f>
        <v>40532.366660475927</v>
      </c>
      <c r="O239" s="618">
        <f t="shared" ref="O239" si="8182">IFERROR(O593,0)</f>
        <v>0</v>
      </c>
      <c r="P239" s="618">
        <f t="shared" ref="P239" si="8183">IFERROR((P593/$BQ239)*100,0)</f>
        <v>0</v>
      </c>
      <c r="Q239" s="618">
        <f t="shared" ref="Q239" si="8184">IFERROR(Q593,0)</f>
        <v>43419</v>
      </c>
      <c r="R239" s="618">
        <f t="shared" ref="R239" si="8185">IFERROR((R593/$BQ239)*100,0)</f>
        <v>112753.0415997669</v>
      </c>
      <c r="S239" s="618">
        <f t="shared" ref="S239" si="8186">IFERROR(S593,0)</f>
        <v>0</v>
      </c>
      <c r="T239" s="618">
        <f t="shared" ref="T239" si="8187">IFERROR((T593/$BQ239)*100,0)</f>
        <v>0</v>
      </c>
      <c r="U239" s="618">
        <f t="shared" ref="U239" si="8188">IFERROR(U593,0)</f>
        <v>689418</v>
      </c>
      <c r="V239" s="618">
        <f t="shared" si="7537"/>
        <v>202868.6519864611</v>
      </c>
      <c r="W239" s="618" t="s">
        <v>2112</v>
      </c>
      <c r="X239" s="618" t="s">
        <v>2112</v>
      </c>
      <c r="Y239" s="618">
        <f t="shared" ref="Y239" si="8189">IFERROR(Y593,0)</f>
        <v>0</v>
      </c>
      <c r="Z239" s="618">
        <f t="shared" ref="Z239" si="8190">IFERROR((Z593/$BQ239)*100,0)</f>
        <v>0</v>
      </c>
      <c r="AA239" s="618">
        <f t="shared" ref="AA239" si="8191">IFERROR(AA593,0)</f>
        <v>0</v>
      </c>
      <c r="AB239" s="618">
        <f t="shared" ref="AB239" si="8192">IFERROR((AB593/$BQ239)*100,0)</f>
        <v>0</v>
      </c>
      <c r="AC239" s="618">
        <f t="shared" ref="AC239" si="8193">IFERROR(AC593,0)</f>
        <v>0</v>
      </c>
      <c r="AD239" s="618">
        <f t="shared" ref="AD239" si="8194">IFERROR((AD593/$BQ239)*100,0)</f>
        <v>0</v>
      </c>
      <c r="AE239" s="618">
        <f t="shared" ref="AE239" si="8195">IFERROR(AE593,0)</f>
        <v>0</v>
      </c>
      <c r="AF239" s="618">
        <f t="shared" ref="AF239" si="8196">IFERROR((AF593/$BQ239)*100,0)</f>
        <v>0</v>
      </c>
      <c r="AG239" s="618">
        <f t="shared" ref="AG239" si="8197">IFERROR(AG593,0)</f>
        <v>3596</v>
      </c>
      <c r="AH239" s="618">
        <f t="shared" ref="AH239" si="8198">IFERROR((AH593/$BQ239)*100,0)</f>
        <v>49865.827670804785</v>
      </c>
      <c r="AI239" s="618">
        <f t="shared" ref="AI239" si="8199">IFERROR(AI593,0)</f>
        <v>133341</v>
      </c>
      <c r="AJ239" s="618">
        <f t="shared" ref="AJ239" si="8200">IFERROR((AJ593/$BQ239)*100,0)</f>
        <v>634554.53382750251</v>
      </c>
      <c r="AK239" s="618">
        <f t="shared" ref="AK239" si="8201">IFERROR(AK593,0)</f>
        <v>27</v>
      </c>
      <c r="AL239" s="618">
        <f t="shared" ref="AL239" si="8202">IFERROR((AL593/$BQ239)*100,0)</f>
        <v>663.45795685531982</v>
      </c>
      <c r="AM239" s="618">
        <f t="shared" ref="AM239" si="8203">IFERROR(AM593,0)</f>
        <v>0</v>
      </c>
      <c r="AN239" s="618">
        <f t="shared" ref="AN239" si="8204">IFERROR((AN593/$BQ239)*100,0)</f>
        <v>0</v>
      </c>
      <c r="AO239" s="618">
        <f t="shared" ref="AO239" si="8205">IFERROR(AO593,0)</f>
        <v>0</v>
      </c>
      <c r="AP239" s="618">
        <f t="shared" ref="AP239" si="8206">IFERROR((AP593/$BQ239)*100,0)</f>
        <v>0</v>
      </c>
      <c r="AQ239" s="618">
        <f t="shared" ref="AQ239" si="8207">IFERROR(AQ593,0)</f>
        <v>0</v>
      </c>
      <c r="AR239" s="618">
        <f t="shared" ref="AR239" si="8208">IFERROR((AR593/$BQ239)*100,0)</f>
        <v>0</v>
      </c>
      <c r="AS239" s="618">
        <f t="shared" ref="AS239" si="8209">IFERROR(AS593,0)</f>
        <v>0</v>
      </c>
      <c r="AT239" s="618">
        <f t="shared" ref="AT239" si="8210">IFERROR((AT593/$BQ239)*100,0)</f>
        <v>0</v>
      </c>
      <c r="AU239" s="618">
        <f t="shared" ref="AU239" si="8211">IFERROR(AU593,0)</f>
        <v>398</v>
      </c>
      <c r="AV239" s="618">
        <f t="shared" ref="AV239" si="8212">IFERROR((AV593/$BQ239)*100,0)</f>
        <v>1005.4254839998828</v>
      </c>
      <c r="AW239" s="618">
        <f t="shared" ref="AW239" si="8213">IFERROR(AW593,0)</f>
        <v>476237</v>
      </c>
      <c r="AX239" s="618">
        <f t="shared" ref="AX239" si="8214">IFERROR((AX593/$BQ239)*100,0)</f>
        <v>440421.41160630307</v>
      </c>
      <c r="AY239" s="618">
        <f t="shared" ref="AY239" si="8215">IFERROR(AY593,0)</f>
        <v>29066</v>
      </c>
      <c r="AZ239" s="618">
        <f t="shared" ref="AZ239" si="8216">IFERROR((AZ593/$BQ239)*100,0)</f>
        <v>35570.765952264694</v>
      </c>
      <c r="BA239" s="618">
        <f t="shared" ref="BA239" si="8217">IFERROR(BA593,0)</f>
        <v>70593</v>
      </c>
      <c r="BB239" s="618">
        <f t="shared" ref="BB239" si="8218">IFERROR((BB593/$BQ239)*100,0)</f>
        <v>127099.29606189151</v>
      </c>
      <c r="BC239" s="618">
        <f t="shared" ref="BC239" si="8219">IFERROR(BC593,0)</f>
        <v>373425</v>
      </c>
      <c r="BD239" s="618">
        <f t="shared" ref="BD239" si="8220">IFERROR((BD593/$BQ239)*100,0)</f>
        <v>477609.86825583852</v>
      </c>
      <c r="BE239" s="618">
        <f t="shared" ref="BE239" si="8221">IFERROR(BE593,0)</f>
        <v>0</v>
      </c>
      <c r="BF239" s="618">
        <f t="shared" ref="BF239" si="8222">IFERROR((BF593/$BQ239)*100,0)</f>
        <v>0</v>
      </c>
      <c r="BG239" s="618">
        <f t="shared" ref="BG239" si="8223">IFERROR(BG593,0)</f>
        <v>0</v>
      </c>
      <c r="BH239" s="618">
        <f t="shared" ref="BH239" si="8224">IFERROR((BH593/$BQ239)*100,0)</f>
        <v>0</v>
      </c>
      <c r="BI239" s="618">
        <f t="shared" ref="BI239" si="8225">IFERROR(BI593,0)</f>
        <v>0</v>
      </c>
      <c r="BJ239" s="618">
        <f t="shared" ref="BJ239" si="8226">IFERROR((BJ593/$BQ239)*100,0)</f>
        <v>0</v>
      </c>
      <c r="BK239" s="618">
        <f t="shared" ref="BK239" si="8227">IFERROR(BK593,0)</f>
        <v>120397</v>
      </c>
      <c r="BL239" s="618">
        <f t="shared" ref="BL239" si="8228">IFERROR((BL593/$BQ239)*100,0)</f>
        <v>506458.00312058465</v>
      </c>
      <c r="BM239" s="618">
        <f t="shared" ref="BM239" si="8229">IFERROR(BM593,0)</f>
        <v>0</v>
      </c>
      <c r="BN239" s="618">
        <f t="shared" ref="BN239" si="8230">IFERROR((BN593/$BQ239)*100,0)</f>
        <v>0</v>
      </c>
      <c r="BO239" s="618">
        <f t="shared" ref="BO239" si="8231">IFERROR(BO593,0)</f>
        <v>0</v>
      </c>
      <c r="BP239" s="618">
        <f t="shared" ref="BP239" si="8232">IFERROR((BP593/$BQ239)*100,0)</f>
        <v>0</v>
      </c>
      <c r="BQ239" s="620">
        <f t="shared" si="4571"/>
        <v>48.835046238002178</v>
      </c>
    </row>
    <row r="240" spans="1:69" x14ac:dyDescent="0.25">
      <c r="B240" s="594" t="s">
        <v>293</v>
      </c>
      <c r="C240" s="618">
        <f t="shared" si="7582"/>
        <v>253</v>
      </c>
      <c r="D240" s="618">
        <f t="shared" si="7583"/>
        <v>1294.9310394876238</v>
      </c>
      <c r="E240" s="618" t="s">
        <v>2112</v>
      </c>
      <c r="F240" s="618" t="s">
        <v>2112</v>
      </c>
      <c r="G240" s="618">
        <f t="shared" ref="G240" si="8233">IFERROR(G594,0)</f>
        <v>1272</v>
      </c>
      <c r="H240" s="618">
        <f t="shared" ref="H240" si="8234">IFERROR((H594/$BQ240)*100,0)</f>
        <v>5089.197064004552</v>
      </c>
      <c r="I240" s="618">
        <f t="shared" ref="I240" si="8235">IFERROR(I594,0)</f>
        <v>0</v>
      </c>
      <c r="J240" s="618">
        <f t="shared" ref="J240" si="8236">IFERROR((J594/$BQ240)*100,0)</f>
        <v>0</v>
      </c>
      <c r="K240" s="618">
        <f t="shared" ref="K240" si="8237">IFERROR(K594,0)</f>
        <v>558</v>
      </c>
      <c r="L240" s="618">
        <f t="shared" ref="L240" si="8238">IFERROR((L594/$BQ240)*100,0)</f>
        <v>3579.756171471106</v>
      </c>
      <c r="M240" s="618">
        <f t="shared" ref="M240" si="8239">IFERROR(M594,0)</f>
        <v>17840</v>
      </c>
      <c r="N240" s="618">
        <f t="shared" ref="N240" si="8240">IFERROR((N594/$BQ240)*100,0)</f>
        <v>34540.022300983714</v>
      </c>
      <c r="O240" s="618">
        <f t="shared" ref="O240" si="8241">IFERROR(O594,0)</f>
        <v>0</v>
      </c>
      <c r="P240" s="618">
        <f t="shared" ref="P240" si="8242">IFERROR((P594/$BQ240)*100,0)</f>
        <v>0</v>
      </c>
      <c r="Q240" s="618">
        <f t="shared" ref="Q240" si="8243">IFERROR(Q594,0)</f>
        <v>71916</v>
      </c>
      <c r="R240" s="618">
        <f t="shared" ref="R240" si="8244">IFERROR((R594/$BQ240)*100,0)</f>
        <v>182046.04996468563</v>
      </c>
      <c r="S240" s="618">
        <f t="shared" ref="S240" si="8245">IFERROR(S594,0)</f>
        <v>0</v>
      </c>
      <c r="T240" s="618">
        <f t="shared" ref="T240" si="8246">IFERROR((T594/$BQ240)*100,0)</f>
        <v>0</v>
      </c>
      <c r="U240" s="618">
        <f t="shared" ref="U240" si="8247">IFERROR(U594,0)</f>
        <v>512620</v>
      </c>
      <c r="V240" s="618">
        <f t="shared" si="7537"/>
        <v>188796.22240456793</v>
      </c>
      <c r="W240" s="618" t="s">
        <v>2112</v>
      </c>
      <c r="X240" s="618" t="s">
        <v>2112</v>
      </c>
      <c r="Y240" s="618">
        <f t="shared" ref="Y240" si="8248">IFERROR(Y594,0)</f>
        <v>0</v>
      </c>
      <c r="Z240" s="618">
        <f t="shared" ref="Z240" si="8249">IFERROR((Z594/$BQ240)*100,0)</f>
        <v>0</v>
      </c>
      <c r="AA240" s="618">
        <f t="shared" ref="AA240" si="8250">IFERROR(AA594,0)</f>
        <v>0</v>
      </c>
      <c r="AB240" s="618">
        <f t="shared" ref="AB240" si="8251">IFERROR((AB594/$BQ240)*100,0)</f>
        <v>0</v>
      </c>
      <c r="AC240" s="618">
        <f t="shared" ref="AC240" si="8252">IFERROR(AC594,0)</f>
        <v>0</v>
      </c>
      <c r="AD240" s="618">
        <f t="shared" ref="AD240" si="8253">IFERROR((AD594/$BQ240)*100,0)</f>
        <v>0</v>
      </c>
      <c r="AE240" s="618">
        <f t="shared" ref="AE240" si="8254">IFERROR(AE594,0)</f>
        <v>0</v>
      </c>
      <c r="AF240" s="618">
        <f t="shared" ref="AF240" si="8255">IFERROR((AF594/$BQ240)*100,0)</f>
        <v>0</v>
      </c>
      <c r="AG240" s="618">
        <f t="shared" ref="AG240" si="8256">IFERROR(AG594,0)</f>
        <v>4377</v>
      </c>
      <c r="AH240" s="618">
        <f t="shared" ref="AH240" si="8257">IFERROR((AH594/$BQ240)*100,0)</f>
        <v>40963.510010539343</v>
      </c>
      <c r="AI240" s="618">
        <f t="shared" ref="AI240" si="8258">IFERROR(AI594,0)</f>
        <v>137953</v>
      </c>
      <c r="AJ240" s="618">
        <f t="shared" ref="AJ240" si="8259">IFERROR((AJ594/$BQ240)*100,0)</f>
        <v>532049.37890364369</v>
      </c>
      <c r="AK240" s="618">
        <f t="shared" ref="AK240" si="8260">IFERROR(AK594,0)</f>
        <v>55</v>
      </c>
      <c r="AL240" s="618">
        <f t="shared" ref="AL240" si="8261">IFERROR((AL594/$BQ240)*100,0)</f>
        <v>1082.3891667449743</v>
      </c>
      <c r="AM240" s="618">
        <f t="shared" ref="AM240" si="8262">IFERROR(AM594,0)</f>
        <v>0</v>
      </c>
      <c r="AN240" s="618">
        <f t="shared" ref="AN240" si="8263">IFERROR((AN594/$BQ240)*100,0)</f>
        <v>0</v>
      </c>
      <c r="AO240" s="618">
        <f t="shared" ref="AO240" si="8264">IFERROR(AO594,0)</f>
        <v>0</v>
      </c>
      <c r="AP240" s="618">
        <f t="shared" ref="AP240" si="8265">IFERROR((AP594/$BQ240)*100,0)</f>
        <v>0</v>
      </c>
      <c r="AQ240" s="618">
        <f t="shared" ref="AQ240" si="8266">IFERROR(AQ594,0)</f>
        <v>0</v>
      </c>
      <c r="AR240" s="618">
        <f t="shared" ref="AR240" si="8267">IFERROR((AR594/$BQ240)*100,0)</f>
        <v>0</v>
      </c>
      <c r="AS240" s="618">
        <f t="shared" ref="AS240" si="8268">IFERROR(AS594,0)</f>
        <v>0</v>
      </c>
      <c r="AT240" s="618">
        <f t="shared" ref="AT240" si="8269">IFERROR((AT594/$BQ240)*100,0)</f>
        <v>0</v>
      </c>
      <c r="AU240" s="618">
        <f t="shared" ref="AU240" si="8270">IFERROR(AU594,0)</f>
        <v>158</v>
      </c>
      <c r="AV240" s="618">
        <f t="shared" ref="AV240" si="8271">IFERROR((AV594/$BQ240)*100,0)</f>
        <v>425.08374548529895</v>
      </c>
      <c r="AW240" s="618">
        <f t="shared" ref="AW240" si="8272">IFERROR(AW594,0)</f>
        <v>622236</v>
      </c>
      <c r="AX240" s="618">
        <f t="shared" ref="AX240" si="8273">IFERROR((AX594/$BQ240)*100,0)</f>
        <v>434764.24059660541</v>
      </c>
      <c r="AY240" s="618">
        <f t="shared" ref="AY240" si="8274">IFERROR(AY594,0)</f>
        <v>40569</v>
      </c>
      <c r="AZ240" s="618">
        <f t="shared" ref="AZ240" si="8275">IFERROR((AZ594/$BQ240)*100,0)</f>
        <v>46204.241557888192</v>
      </c>
      <c r="BA240" s="618">
        <f t="shared" ref="BA240" si="8276">IFERROR(BA594,0)</f>
        <v>85219</v>
      </c>
      <c r="BB240" s="618">
        <f t="shared" ref="BB240" si="8277">IFERROR((BB594/$BQ240)*100,0)</f>
        <v>158845.5301705829</v>
      </c>
      <c r="BC240" s="618">
        <f t="shared" ref="BC240" si="8278">IFERROR(BC594,0)</f>
        <v>470149</v>
      </c>
      <c r="BD240" s="618">
        <f t="shared" ref="BD240" si="8279">IFERROR((BD594/$BQ240)*100,0)</f>
        <v>575270.16232192214</v>
      </c>
      <c r="BE240" s="618">
        <f t="shared" ref="BE240" si="8280">IFERROR(BE594,0)</f>
        <v>0</v>
      </c>
      <c r="BF240" s="618">
        <f t="shared" ref="BF240" si="8281">IFERROR((BF594/$BQ240)*100,0)</f>
        <v>0</v>
      </c>
      <c r="BG240" s="618">
        <f t="shared" ref="BG240" si="8282">IFERROR(BG594,0)</f>
        <v>190</v>
      </c>
      <c r="BH240" s="618">
        <f t="shared" ref="BH240" si="8283">IFERROR((BH594/$BQ240)*100,0)</f>
        <v>436.89162730433509</v>
      </c>
      <c r="BI240" s="618">
        <f t="shared" ref="BI240" si="8284">IFERROR(BI594,0)</f>
        <v>0</v>
      </c>
      <c r="BJ240" s="618">
        <f t="shared" ref="BJ240" si="8285">IFERROR((BJ594/$BQ240)*100,0)</f>
        <v>0</v>
      </c>
      <c r="BK240" s="618">
        <f t="shared" ref="BK240" si="8286">IFERROR(BK594,0)</f>
        <v>134932</v>
      </c>
      <c r="BL240" s="618">
        <f t="shared" ref="BL240" si="8287">IFERROR((BL594/$BQ240)*100,0)</f>
        <v>509210.96748532471</v>
      </c>
      <c r="BM240" s="618">
        <f t="shared" ref="BM240" si="8288">IFERROR(BM594,0)</f>
        <v>0</v>
      </c>
      <c r="BN240" s="618">
        <f t="shared" ref="BN240" si="8289">IFERROR((BN594/$BQ240)*100,0)</f>
        <v>0</v>
      </c>
      <c r="BO240" s="618">
        <f t="shared" ref="BO240" si="8290">IFERROR(BO594,0)</f>
        <v>0</v>
      </c>
      <c r="BP240" s="618">
        <f t="shared" ref="BP240" si="8291">IFERROR((BP594/$BQ240)*100,0)</f>
        <v>0</v>
      </c>
      <c r="BQ240" s="620">
        <f t="shared" si="4571"/>
        <v>50.813516699727607</v>
      </c>
    </row>
    <row r="241" spans="1:69" x14ac:dyDescent="0.25">
      <c r="B241" s="594" t="s">
        <v>294</v>
      </c>
      <c r="C241" s="618">
        <f t="shared" si="7582"/>
        <v>436</v>
      </c>
      <c r="D241" s="618">
        <f t="shared" si="7583"/>
        <v>1531.7716127441722</v>
      </c>
      <c r="E241" s="618" t="s">
        <v>2112</v>
      </c>
      <c r="F241" s="618" t="s">
        <v>2112</v>
      </c>
      <c r="G241" s="618">
        <f t="shared" ref="G241" si="8292">IFERROR(G595,0)</f>
        <v>3423</v>
      </c>
      <c r="H241" s="618">
        <f t="shared" ref="H241" si="8293">IFERROR((H595/$BQ241)*100,0)</f>
        <v>13106.381568995697</v>
      </c>
      <c r="I241" s="618">
        <f t="shared" ref="I241" si="8294">IFERROR(I595,0)</f>
        <v>0</v>
      </c>
      <c r="J241" s="618">
        <f t="shared" ref="J241" si="8295">IFERROR((J595/$BQ241)*100,0)</f>
        <v>0</v>
      </c>
      <c r="K241" s="618">
        <f t="shared" ref="K241" si="8296">IFERROR(K595,0)</f>
        <v>428</v>
      </c>
      <c r="L241" s="618">
        <f t="shared" ref="L241" si="8297">IFERROR((L595/$BQ241)*100,0)</f>
        <v>2496.0163329967986</v>
      </c>
      <c r="M241" s="618">
        <f t="shared" ref="M241" si="8298">IFERROR(M595,0)</f>
        <v>15877</v>
      </c>
      <c r="N241" s="618">
        <f t="shared" ref="N241" si="8299">IFERROR((N595/$BQ241)*100,0)</f>
        <v>30279.120872542473</v>
      </c>
      <c r="O241" s="618">
        <f t="shared" ref="O241" si="8300">IFERROR(O595,0)</f>
        <v>0</v>
      </c>
      <c r="P241" s="618">
        <f t="shared" ref="P241" si="8301">IFERROR((P595/$BQ241)*100,0)</f>
        <v>0</v>
      </c>
      <c r="Q241" s="618">
        <f t="shared" ref="Q241" si="8302">IFERROR(Q595,0)</f>
        <v>90990</v>
      </c>
      <c r="R241" s="618">
        <f t="shared" ref="R241" si="8303">IFERROR((R595/$BQ241)*100,0)</f>
        <v>211505.70189495612</v>
      </c>
      <c r="S241" s="618">
        <f t="shared" ref="S241" si="8304">IFERROR(S595,0)</f>
        <v>0</v>
      </c>
      <c r="T241" s="618">
        <f t="shared" ref="T241" si="8305">IFERROR((T595/$BQ241)*100,0)</f>
        <v>0</v>
      </c>
      <c r="U241" s="618">
        <f t="shared" ref="U241" si="8306">IFERROR(U595,0)</f>
        <v>579180</v>
      </c>
      <c r="V241" s="618">
        <f t="shared" si="7537"/>
        <v>160422.77160088695</v>
      </c>
      <c r="W241" s="618" t="s">
        <v>2112</v>
      </c>
      <c r="X241" s="618" t="s">
        <v>2112</v>
      </c>
      <c r="Y241" s="618">
        <f t="shared" ref="Y241" si="8307">IFERROR(Y595,0)</f>
        <v>1035</v>
      </c>
      <c r="Z241" s="618">
        <f t="shared" ref="Z241" si="8308">IFERROR((Z595/$BQ241)*100,0)</f>
        <v>3844.1222847404701</v>
      </c>
      <c r="AA241" s="618">
        <f t="shared" ref="AA241" si="8309">IFERROR(AA595,0)</f>
        <v>0</v>
      </c>
      <c r="AB241" s="618">
        <f t="shared" ref="AB241" si="8310">IFERROR((AB595/$BQ241)*100,0)</f>
        <v>0</v>
      </c>
      <c r="AC241" s="618">
        <f t="shared" ref="AC241" si="8311">IFERROR(AC595,0)</f>
        <v>0</v>
      </c>
      <c r="AD241" s="618">
        <f t="shared" ref="AD241" si="8312">IFERROR((AD595/$BQ241)*100,0)</f>
        <v>0</v>
      </c>
      <c r="AE241" s="618">
        <f t="shared" ref="AE241" si="8313">IFERROR(AE595,0)</f>
        <v>0</v>
      </c>
      <c r="AF241" s="618">
        <f t="shared" ref="AF241" si="8314">IFERROR((AF595/$BQ241)*100,0)</f>
        <v>0</v>
      </c>
      <c r="AG241" s="618">
        <f t="shared" ref="AG241" si="8315">IFERROR(AG595,0)</f>
        <v>4614</v>
      </c>
      <c r="AH241" s="618">
        <f t="shared" ref="AH241" si="8316">IFERROR((AH595/$BQ241)*100,0)</f>
        <v>38029.811766763582</v>
      </c>
      <c r="AI241" s="618">
        <f t="shared" ref="AI241" si="8317">IFERROR(AI595,0)</f>
        <v>110067</v>
      </c>
      <c r="AJ241" s="618">
        <f t="shared" ref="AJ241" si="8318">IFERROR((AJ595/$BQ241)*100,0)</f>
        <v>484693.67938032019</v>
      </c>
      <c r="AK241" s="618">
        <f t="shared" ref="AK241" si="8319">IFERROR(AK595,0)</f>
        <v>90</v>
      </c>
      <c r="AL241" s="618">
        <f t="shared" ref="AL241" si="8320">IFERROR((AL595/$BQ241)*100,0)</f>
        <v>2743.9649753474741</v>
      </c>
      <c r="AM241" s="618">
        <f t="shared" ref="AM241" si="8321">IFERROR(AM595,0)</f>
        <v>0</v>
      </c>
      <c r="AN241" s="618">
        <f t="shared" ref="AN241" si="8322">IFERROR((AN595/$BQ241)*100,0)</f>
        <v>0</v>
      </c>
      <c r="AO241" s="618">
        <f t="shared" ref="AO241" si="8323">IFERROR(AO595,0)</f>
        <v>0</v>
      </c>
      <c r="AP241" s="618">
        <f t="shared" ref="AP241" si="8324">IFERROR((AP595/$BQ241)*100,0)</f>
        <v>0</v>
      </c>
      <c r="AQ241" s="618">
        <f t="shared" ref="AQ241" si="8325">IFERROR(AQ595,0)</f>
        <v>0</v>
      </c>
      <c r="AR241" s="618">
        <f t="shared" ref="AR241" si="8326">IFERROR((AR595/$BQ241)*100,0)</f>
        <v>0</v>
      </c>
      <c r="AS241" s="618">
        <f t="shared" ref="AS241" si="8327">IFERROR(AS595,0)</f>
        <v>0</v>
      </c>
      <c r="AT241" s="618">
        <f t="shared" ref="AT241" si="8328">IFERROR((AT595/$BQ241)*100,0)</f>
        <v>0</v>
      </c>
      <c r="AU241" s="618">
        <f t="shared" ref="AU241" si="8329">IFERROR(AU595,0)</f>
        <v>328</v>
      </c>
      <c r="AV241" s="618">
        <f t="shared" ref="AV241" si="8330">IFERROR((AV595/$BQ241)*100,0)</f>
        <v>1096.4839961729865</v>
      </c>
      <c r="AW241" s="618">
        <f t="shared" ref="AW241" si="8331">IFERROR(AW595,0)</f>
        <v>642188</v>
      </c>
      <c r="AX241" s="618">
        <f t="shared" ref="AX241" si="8332">IFERROR((AX595/$BQ241)*100,0)</f>
        <v>354550.02865197574</v>
      </c>
      <c r="AY241" s="618">
        <f t="shared" ref="AY241" si="8333">IFERROR(AY595,0)</f>
        <v>50677</v>
      </c>
      <c r="AZ241" s="618">
        <f t="shared" ref="AZ241" si="8334">IFERROR((AZ595/$BQ241)*100,0)</f>
        <v>59156.872751651135</v>
      </c>
      <c r="BA241" s="618">
        <f t="shared" ref="BA241" si="8335">IFERROR(BA595,0)</f>
        <v>68866</v>
      </c>
      <c r="BB241" s="618">
        <f t="shared" ref="BB241" si="8336">IFERROR((BB595/$BQ241)*100,0)</f>
        <v>114344.73056908145</v>
      </c>
      <c r="BC241" s="618">
        <f t="shared" ref="BC241" si="8337">IFERROR(BC595,0)</f>
        <v>423601</v>
      </c>
      <c r="BD241" s="618">
        <f t="shared" ref="BD241" si="8338">IFERROR((BD595/$BQ241)*100,0)</f>
        <v>554218.47869544954</v>
      </c>
      <c r="BE241" s="618">
        <f t="shared" ref="BE241" si="8339">IFERROR(BE595,0)</f>
        <v>0</v>
      </c>
      <c r="BF241" s="618">
        <f t="shared" ref="BF241" si="8340">IFERROR((BF595/$BQ241)*100,0)</f>
        <v>0</v>
      </c>
      <c r="BG241" s="618">
        <f t="shared" ref="BG241" si="8341">IFERROR(BG595,0)</f>
        <v>0</v>
      </c>
      <c r="BH241" s="618">
        <f t="shared" ref="BH241" si="8342">IFERROR((BH595/$BQ241)*100,0)</f>
        <v>0</v>
      </c>
      <c r="BI241" s="618">
        <f t="shared" ref="BI241" si="8343">IFERROR(BI595,0)</f>
        <v>1120</v>
      </c>
      <c r="BJ241" s="618">
        <f t="shared" ref="BJ241" si="8344">IFERROR((BJ595/$BQ241)*100,0)</f>
        <v>1028.5277016028015</v>
      </c>
      <c r="BK241" s="618">
        <f t="shared" ref="BK241" si="8345">IFERROR(BK595,0)</f>
        <v>157060</v>
      </c>
      <c r="BL241" s="618">
        <f t="shared" ref="BL241" si="8346">IFERROR((BL595/$BQ241)*100,0)</f>
        <v>747653.31620456651</v>
      </c>
      <c r="BM241" s="618">
        <f t="shared" ref="BM241" si="8347">IFERROR(BM595,0)</f>
        <v>0</v>
      </c>
      <c r="BN241" s="618">
        <f t="shared" ref="BN241" si="8348">IFERROR((BN595/$BQ241)*100,0)</f>
        <v>0</v>
      </c>
      <c r="BO241" s="618">
        <f t="shared" ref="BO241" si="8349">IFERROR(BO595,0)</f>
        <v>0</v>
      </c>
      <c r="BP241" s="618">
        <f t="shared" ref="BP241" si="8350">IFERROR((BP595/$BQ241)*100,0)</f>
        <v>0</v>
      </c>
      <c r="BQ241" s="620">
        <f t="shared" ref="BQ241:BQ304" si="8351">BQ229</f>
        <v>54.446759103068061</v>
      </c>
    </row>
    <row r="242" spans="1:69" x14ac:dyDescent="0.25">
      <c r="B242" s="594" t="s">
        <v>295</v>
      </c>
      <c r="C242" s="618">
        <f t="shared" si="7582"/>
        <v>712</v>
      </c>
      <c r="D242" s="618">
        <f t="shared" si="7583"/>
        <v>2695.9967454306811</v>
      </c>
      <c r="E242" s="618" t="s">
        <v>2112</v>
      </c>
      <c r="F242" s="618" t="s">
        <v>2112</v>
      </c>
      <c r="G242" s="618">
        <f t="shared" ref="G242" si="8352">IFERROR(G596,0)</f>
        <v>5636</v>
      </c>
      <c r="H242" s="618">
        <f t="shared" ref="H242" si="8353">IFERROR((H596/$BQ242)*100,0)</f>
        <v>16741.806950020156</v>
      </c>
      <c r="I242" s="618">
        <f t="shared" ref="I242" si="8354">IFERROR(I596,0)</f>
        <v>0</v>
      </c>
      <c r="J242" s="618">
        <f t="shared" ref="J242" si="8355">IFERROR((J596/$BQ242)*100,0)</f>
        <v>0</v>
      </c>
      <c r="K242" s="618">
        <f t="shared" ref="K242" si="8356">IFERROR(K596,0)</f>
        <v>602</v>
      </c>
      <c r="L242" s="618">
        <f t="shared" ref="L242" si="8357">IFERROR((L596/$BQ242)*100,0)</f>
        <v>3403.279842225767</v>
      </c>
      <c r="M242" s="618">
        <f t="shared" ref="M242" si="8358">IFERROR(M596,0)</f>
        <v>16394</v>
      </c>
      <c r="N242" s="618">
        <f t="shared" ref="N242" si="8359">IFERROR((N596/$BQ242)*100,0)</f>
        <v>34591.690751685943</v>
      </c>
      <c r="O242" s="618">
        <f t="shared" ref="O242" si="8360">IFERROR(O596,0)</f>
        <v>0</v>
      </c>
      <c r="P242" s="618">
        <f t="shared" ref="P242" si="8361">IFERROR((P596/$BQ242)*100,0)</f>
        <v>0</v>
      </c>
      <c r="Q242" s="618">
        <f t="shared" ref="Q242" si="8362">IFERROR(Q596,0)</f>
        <v>101187</v>
      </c>
      <c r="R242" s="618">
        <f t="shared" ref="R242" si="8363">IFERROR((R596/$BQ242)*100,0)</f>
        <v>183828.42417544912</v>
      </c>
      <c r="S242" s="618">
        <f t="shared" ref="S242" si="8364">IFERROR(S596,0)</f>
        <v>0</v>
      </c>
      <c r="T242" s="618">
        <f t="shared" ref="T242" si="8365">IFERROR((T596/$BQ242)*100,0)</f>
        <v>0</v>
      </c>
      <c r="U242" s="618">
        <f t="shared" ref="U242" si="8366">IFERROR(U596,0)</f>
        <v>588109</v>
      </c>
      <c r="V242" s="618">
        <f t="shared" si="7537"/>
        <v>116198.2918258233</v>
      </c>
      <c r="W242" s="618" t="s">
        <v>2112</v>
      </c>
      <c r="X242" s="618" t="s">
        <v>2112</v>
      </c>
      <c r="Y242" s="618">
        <f t="shared" ref="Y242" si="8367">IFERROR(Y596,0)</f>
        <v>1053</v>
      </c>
      <c r="Z242" s="618">
        <f t="shared" ref="Z242" si="8368">IFERROR((Z596/$BQ242)*100,0)</f>
        <v>3178.6134467732104</v>
      </c>
      <c r="AA242" s="618">
        <f t="shared" ref="AA242" si="8369">IFERROR(AA596,0)</f>
        <v>0</v>
      </c>
      <c r="AB242" s="618">
        <f t="shared" ref="AB242" si="8370">IFERROR((AB596/$BQ242)*100,0)</f>
        <v>0</v>
      </c>
      <c r="AC242" s="618">
        <f t="shared" ref="AC242" si="8371">IFERROR(AC596,0)</f>
        <v>0</v>
      </c>
      <c r="AD242" s="618">
        <f t="shared" ref="AD242" si="8372">IFERROR((AD596/$BQ242)*100,0)</f>
        <v>0</v>
      </c>
      <c r="AE242" s="618">
        <f t="shared" ref="AE242" si="8373">IFERROR(AE596,0)</f>
        <v>0</v>
      </c>
      <c r="AF242" s="618">
        <f t="shared" ref="AF242" si="8374">IFERROR((AF596/$BQ242)*100,0)</f>
        <v>0</v>
      </c>
      <c r="AG242" s="618">
        <f t="shared" ref="AG242" si="8375">IFERROR(AG596,0)</f>
        <v>7016</v>
      </c>
      <c r="AH242" s="618">
        <f t="shared" ref="AH242" si="8376">IFERROR((AH596/$BQ242)*100,0)</f>
        <v>54585.613117361936</v>
      </c>
      <c r="AI242" s="618">
        <f t="shared" ref="AI242" si="8377">IFERROR(AI596,0)</f>
        <v>124746</v>
      </c>
      <c r="AJ242" s="618">
        <f t="shared" ref="AJ242" si="8378">IFERROR((AJ596/$BQ242)*100,0)</f>
        <v>609300.8117857402</v>
      </c>
      <c r="AK242" s="618">
        <f t="shared" ref="AK242" si="8379">IFERROR(AK596,0)</f>
        <v>60</v>
      </c>
      <c r="AL242" s="618">
        <f t="shared" ref="AL242" si="8380">IFERROR((AL596/$BQ242)*100,0)</f>
        <v>1397.9242383714643</v>
      </c>
      <c r="AM242" s="618">
        <f t="shared" ref="AM242" si="8381">IFERROR(AM596,0)</f>
        <v>0</v>
      </c>
      <c r="AN242" s="618">
        <f t="shared" ref="AN242" si="8382">IFERROR((AN596/$BQ242)*100,0)</f>
        <v>0</v>
      </c>
      <c r="AO242" s="618">
        <f t="shared" ref="AO242" si="8383">IFERROR(AO596,0)</f>
        <v>0</v>
      </c>
      <c r="AP242" s="618">
        <f t="shared" ref="AP242" si="8384">IFERROR((AP596/$BQ242)*100,0)</f>
        <v>0</v>
      </c>
      <c r="AQ242" s="618">
        <f t="shared" ref="AQ242" si="8385">IFERROR(AQ596,0)</f>
        <v>0</v>
      </c>
      <c r="AR242" s="618">
        <f t="shared" ref="AR242" si="8386">IFERROR((AR596/$BQ242)*100,0)</f>
        <v>0</v>
      </c>
      <c r="AS242" s="618">
        <f t="shared" ref="AS242" si="8387">IFERROR(AS596,0)</f>
        <v>0</v>
      </c>
      <c r="AT242" s="618">
        <f t="shared" ref="AT242" si="8388">IFERROR((AT596/$BQ242)*100,0)</f>
        <v>0</v>
      </c>
      <c r="AU242" s="618">
        <f t="shared" ref="AU242" si="8389">IFERROR(AU596,0)</f>
        <v>162</v>
      </c>
      <c r="AV242" s="618">
        <f t="shared" ref="AV242" si="8390">IFERROR((AV596/$BQ242)*100,0)</f>
        <v>366.12301481157397</v>
      </c>
      <c r="AW242" s="618">
        <f t="shared" ref="AW242" si="8391">IFERROR(AW596,0)</f>
        <v>641142</v>
      </c>
      <c r="AX242" s="618">
        <f t="shared" ref="AX242" si="8392">IFERROR((AX596/$BQ242)*100,0)</f>
        <v>340486.08279715443</v>
      </c>
      <c r="AY242" s="618">
        <f t="shared" ref="AY242" si="8393">IFERROR(AY596,0)</f>
        <v>59391</v>
      </c>
      <c r="AZ242" s="618">
        <f t="shared" ref="AZ242" si="8394">IFERROR((AZ596/$BQ242)*100,0)</f>
        <v>51585.900689189839</v>
      </c>
      <c r="BA242" s="618">
        <f t="shared" ref="BA242" si="8395">IFERROR(BA596,0)</f>
        <v>73838</v>
      </c>
      <c r="BB242" s="618">
        <f t="shared" ref="BB242" si="8396">IFERROR((BB596/$BQ242)*100,0)</f>
        <v>94667.762261619937</v>
      </c>
      <c r="BC242" s="618">
        <f t="shared" ref="BC242" si="8397">IFERROR(BC596,0)</f>
        <v>633317</v>
      </c>
      <c r="BD242" s="618">
        <f t="shared" ref="BD242" si="8398">IFERROR((BD596/$BQ242)*100,0)</f>
        <v>735688.14069421741</v>
      </c>
      <c r="BE242" s="618">
        <f t="shared" ref="BE242" si="8399">IFERROR(BE596,0)</f>
        <v>0</v>
      </c>
      <c r="BF242" s="618">
        <f t="shared" ref="BF242" si="8400">IFERROR((BF596/$BQ242)*100,0)</f>
        <v>0</v>
      </c>
      <c r="BG242" s="618">
        <f t="shared" ref="BG242" si="8401">IFERROR(BG596,0)</f>
        <v>1350</v>
      </c>
      <c r="BH242" s="618">
        <f t="shared" ref="BH242" si="8402">IFERROR((BH596/$BQ242)*100,0)</f>
        <v>3182.7739355778876</v>
      </c>
      <c r="BI242" s="618">
        <f t="shared" ref="BI242" si="8403">IFERROR(BI596,0)</f>
        <v>3500</v>
      </c>
      <c r="BJ242" s="618">
        <f t="shared" ref="BJ242" si="8404">IFERROR((BJ596/$BQ242)*100,0)</f>
        <v>2912.3421632738841</v>
      </c>
      <c r="BK242" s="618">
        <f t="shared" ref="BK242" si="8405">IFERROR(BK596,0)</f>
        <v>177575</v>
      </c>
      <c r="BL242" s="618">
        <f t="shared" ref="BL242" si="8406">IFERROR((BL596/$BQ242)*100,0)</f>
        <v>697335.36806310352</v>
      </c>
      <c r="BM242" s="618">
        <f t="shared" ref="BM242" si="8407">IFERROR(BM596,0)</f>
        <v>27</v>
      </c>
      <c r="BN242" s="618">
        <f t="shared" ref="BN242" si="8408">IFERROR((BN596/$BQ242)*100,0)</f>
        <v>38.831228843651786</v>
      </c>
      <c r="BO242" s="618">
        <f t="shared" ref="BO242" si="8409">IFERROR(BO596,0)</f>
        <v>0</v>
      </c>
      <c r="BP242" s="618">
        <f t="shared" ref="BP242" si="8410">IFERROR((BP596/$BQ242)*100,0)</f>
        <v>0</v>
      </c>
      <c r="BQ242" s="620">
        <f t="shared" si="8351"/>
        <v>72.106911972160006</v>
      </c>
    </row>
    <row r="243" spans="1:69" x14ac:dyDescent="0.25">
      <c r="B243" s="594" t="s">
        <v>2669</v>
      </c>
      <c r="C243" s="618">
        <f t="shared" si="7582"/>
        <v>378</v>
      </c>
      <c r="D243" s="618">
        <f t="shared" si="7583"/>
        <v>916</v>
      </c>
      <c r="E243" s="618" t="s">
        <v>2112</v>
      </c>
      <c r="F243" s="618" t="s">
        <v>2112</v>
      </c>
      <c r="G243" s="618">
        <f t="shared" ref="G243" si="8411">IFERROR(G597,0)</f>
        <v>5844</v>
      </c>
      <c r="H243" s="618">
        <f t="shared" ref="H243" si="8412">IFERROR((H597/$BQ243)*100,0)</f>
        <v>16731</v>
      </c>
      <c r="I243" s="618">
        <f t="shared" ref="I243" si="8413">IFERROR(I597,0)</f>
        <v>0</v>
      </c>
      <c r="J243" s="618">
        <f t="shared" ref="J243" si="8414">IFERROR((J597/$BQ243)*100,0)</f>
        <v>0</v>
      </c>
      <c r="K243" s="618">
        <f t="shared" ref="K243" si="8415">IFERROR(K597,0)</f>
        <v>531</v>
      </c>
      <c r="L243" s="618">
        <f t="shared" ref="L243" si="8416">IFERROR((L597/$BQ243)*100,0)</f>
        <v>2389</v>
      </c>
      <c r="M243" s="618">
        <f t="shared" ref="M243" si="8417">IFERROR(M597,0)</f>
        <v>19362</v>
      </c>
      <c r="N243" s="618">
        <f t="shared" ref="N243" si="8418">IFERROR((N597/$BQ243)*100,0)</f>
        <v>32095</v>
      </c>
      <c r="O243" s="618">
        <f t="shared" ref="O243" si="8419">IFERROR(O597,0)</f>
        <v>0</v>
      </c>
      <c r="P243" s="618">
        <f t="shared" ref="P243" si="8420">IFERROR((P597/$BQ243)*100,0)</f>
        <v>0</v>
      </c>
      <c r="Q243" s="618">
        <f t="shared" ref="Q243" si="8421">IFERROR(Q597,0)</f>
        <v>104024</v>
      </c>
      <c r="R243" s="618">
        <f t="shared" ref="R243" si="8422">IFERROR((R597/$BQ243)*100,0)</f>
        <v>151487</v>
      </c>
      <c r="S243" s="618">
        <f t="shared" ref="S243" si="8423">IFERROR(S597,0)</f>
        <v>0</v>
      </c>
      <c r="T243" s="618">
        <f t="shared" ref="T243" si="8424">IFERROR((T597/$BQ243)*100,0)</f>
        <v>0</v>
      </c>
      <c r="U243" s="618">
        <f t="shared" ref="U243" si="8425">IFERROR(U597,0)</f>
        <v>574953</v>
      </c>
      <c r="V243" s="618">
        <f t="shared" si="7537"/>
        <v>91886</v>
      </c>
      <c r="W243" s="618" t="s">
        <v>2112</v>
      </c>
      <c r="X243" s="618" t="s">
        <v>2112</v>
      </c>
      <c r="Y243" s="618">
        <f t="shared" ref="Y243" si="8426">IFERROR(Y597,0)</f>
        <v>1506</v>
      </c>
      <c r="Z243" s="618">
        <f t="shared" ref="Z243" si="8427">IFERROR((Z597/$BQ243)*100,0)</f>
        <v>2707</v>
      </c>
      <c r="AA243" s="618">
        <f t="shared" ref="AA243" si="8428">IFERROR(AA597,0)</f>
        <v>0</v>
      </c>
      <c r="AB243" s="618">
        <f t="shared" ref="AB243" si="8429">IFERROR((AB597/$BQ243)*100,0)</f>
        <v>0</v>
      </c>
      <c r="AC243" s="618">
        <f t="shared" ref="AC243" si="8430">IFERROR(AC597,0)</f>
        <v>0</v>
      </c>
      <c r="AD243" s="618">
        <f t="shared" ref="AD243" si="8431">IFERROR((AD597/$BQ243)*100,0)</f>
        <v>0</v>
      </c>
      <c r="AE243" s="618">
        <f t="shared" ref="AE243" si="8432">IFERROR(AE597,0)</f>
        <v>0</v>
      </c>
      <c r="AF243" s="618">
        <f t="shared" ref="AF243" si="8433">IFERROR((AF597/$BQ243)*100,0)</f>
        <v>0</v>
      </c>
      <c r="AG243" s="618">
        <f t="shared" ref="AG243" si="8434">IFERROR(AG597,0)</f>
        <v>4139</v>
      </c>
      <c r="AH243" s="618">
        <f t="shared" ref="AH243" si="8435">IFERROR((AH597/$BQ243)*100,0)</f>
        <v>24765</v>
      </c>
      <c r="AI243" s="618">
        <f t="shared" ref="AI243" si="8436">IFERROR(AI597,0)</f>
        <v>110981</v>
      </c>
      <c r="AJ243" s="618">
        <f t="shared" ref="AJ243" si="8437">IFERROR((AJ597/$BQ243)*100,0)</f>
        <v>539775</v>
      </c>
      <c r="AK243" s="618">
        <f t="shared" ref="AK243" si="8438">IFERROR(AK597,0)</f>
        <v>54</v>
      </c>
      <c r="AL243" s="618">
        <f t="shared" ref="AL243" si="8439">IFERROR((AL597/$BQ243)*100,0)</f>
        <v>702</v>
      </c>
      <c r="AM243" s="618">
        <f t="shared" ref="AM243" si="8440">IFERROR(AM597,0)</f>
        <v>0</v>
      </c>
      <c r="AN243" s="618">
        <f t="shared" ref="AN243" si="8441">IFERROR((AN597/$BQ243)*100,0)</f>
        <v>0</v>
      </c>
      <c r="AO243" s="618">
        <f t="shared" ref="AO243" si="8442">IFERROR(AO597,0)</f>
        <v>0</v>
      </c>
      <c r="AP243" s="618">
        <f t="shared" ref="AP243" si="8443">IFERROR((AP597/$BQ243)*100,0)</f>
        <v>0</v>
      </c>
      <c r="AQ243" s="618">
        <f t="shared" ref="AQ243" si="8444">IFERROR(AQ597,0)</f>
        <v>0</v>
      </c>
      <c r="AR243" s="618">
        <f t="shared" ref="AR243" si="8445">IFERROR((AR597/$BQ243)*100,0)</f>
        <v>0</v>
      </c>
      <c r="AS243" s="618">
        <f t="shared" ref="AS243" si="8446">IFERROR(AS597,0)</f>
        <v>0</v>
      </c>
      <c r="AT243" s="618">
        <f t="shared" ref="AT243" si="8447">IFERROR((AT597/$BQ243)*100,0)</f>
        <v>0</v>
      </c>
      <c r="AU243" s="618">
        <f t="shared" ref="AU243" si="8448">IFERROR(AU597,0)</f>
        <v>57</v>
      </c>
      <c r="AV243" s="618">
        <f t="shared" ref="AV243" si="8449">IFERROR((AV597/$BQ243)*100,0)</f>
        <v>97</v>
      </c>
      <c r="AW243" s="618">
        <f t="shared" ref="AW243" si="8450">IFERROR(AW597,0)</f>
        <v>560249</v>
      </c>
      <c r="AX243" s="618">
        <f t="shared" ref="AX243" si="8451">IFERROR((AX597/$BQ243)*100,0)</f>
        <v>294889</v>
      </c>
      <c r="AY243" s="618">
        <f t="shared" ref="AY243" si="8452">IFERROR(AY597,0)</f>
        <v>54566</v>
      </c>
      <c r="AZ243" s="618">
        <f t="shared" ref="AZ243" si="8453">IFERROR((AZ597/$BQ243)*100,0)</f>
        <v>47392</v>
      </c>
      <c r="BA243" s="618">
        <f t="shared" ref="BA243" si="8454">IFERROR(BA597,0)</f>
        <v>70665</v>
      </c>
      <c r="BB243" s="618">
        <f t="shared" ref="BB243" si="8455">IFERROR((BB597/$BQ243)*100,0)</f>
        <v>65054.999999999993</v>
      </c>
      <c r="BC243" s="618">
        <f t="shared" ref="BC243" si="8456">IFERROR(BC597,0)</f>
        <v>414411</v>
      </c>
      <c r="BD243" s="618">
        <f t="shared" ref="BD243" si="8457">IFERROR((BD597/$BQ243)*100,0)</f>
        <v>573501</v>
      </c>
      <c r="BE243" s="618">
        <f t="shared" ref="BE243" si="8458">IFERROR(BE597,0)</f>
        <v>0</v>
      </c>
      <c r="BF243" s="618">
        <f t="shared" ref="BF243" si="8459">IFERROR((BF597/$BQ243)*100,0)</f>
        <v>0</v>
      </c>
      <c r="BG243" s="618">
        <f t="shared" ref="BG243" si="8460">IFERROR(BG597,0)</f>
        <v>4528</v>
      </c>
      <c r="BH243" s="618">
        <f t="shared" ref="BH243" si="8461">IFERROR((BH597/$BQ243)*100,0)</f>
        <v>11750</v>
      </c>
      <c r="BI243" s="618">
        <f t="shared" ref="BI243" si="8462">IFERROR(BI597,0)</f>
        <v>10440</v>
      </c>
      <c r="BJ243" s="618">
        <f t="shared" ref="BJ243" si="8463">IFERROR((BJ597/$BQ243)*100,0)</f>
        <v>11966</v>
      </c>
      <c r="BK243" s="618">
        <f t="shared" ref="BK243" si="8464">IFERROR(BK597,0)</f>
        <v>166889</v>
      </c>
      <c r="BL243" s="618">
        <f t="shared" ref="BL243" si="8465">IFERROR((BL597/$BQ243)*100,0)</f>
        <v>485879</v>
      </c>
      <c r="BM243" s="618">
        <f t="shared" ref="BM243" si="8466">IFERROR(BM597,0)</f>
        <v>0</v>
      </c>
      <c r="BN243" s="618">
        <f t="shared" ref="BN243" si="8467">IFERROR((BN597/$BQ243)*100,0)</f>
        <v>0</v>
      </c>
      <c r="BO243" s="618">
        <f t="shared" ref="BO243" si="8468">IFERROR(BO597,0)</f>
        <v>0</v>
      </c>
      <c r="BP243" s="618">
        <f t="shared" ref="BP243" si="8469">IFERROR((BP597/$BQ243)*100,0)</f>
        <v>0</v>
      </c>
      <c r="BQ243" s="620">
        <f t="shared" si="8351"/>
        <v>100</v>
      </c>
    </row>
    <row r="244" spans="1:69" x14ac:dyDescent="0.25">
      <c r="A244" s="593" t="s">
        <v>18</v>
      </c>
      <c r="B244" s="594" t="s">
        <v>285</v>
      </c>
      <c r="C244" s="618">
        <f t="shared" si="7582"/>
        <v>85165</v>
      </c>
      <c r="D244" s="618">
        <f t="shared" si="7583"/>
        <v>195088.76991463674</v>
      </c>
      <c r="E244" s="618" t="s">
        <v>2112</v>
      </c>
      <c r="F244" s="618" t="s">
        <v>2112</v>
      </c>
      <c r="G244" s="618">
        <f t="shared" ref="G244" si="8470">IFERROR(G598,0)</f>
        <v>1669</v>
      </c>
      <c r="H244" s="618">
        <f t="shared" ref="H244" si="8471">IFERROR((H598/$BQ244)*100,0)</f>
        <v>5619.1883525563117</v>
      </c>
      <c r="I244" s="618">
        <f t="shared" ref="I244" si="8472">IFERROR(I598,0)</f>
        <v>0</v>
      </c>
      <c r="J244" s="618">
        <f t="shared" ref="J244" si="8473">IFERROR((J598/$BQ244)*100,0)</f>
        <v>0</v>
      </c>
      <c r="K244" s="618">
        <f t="shared" ref="K244" si="8474">IFERROR(K598,0)</f>
        <v>0</v>
      </c>
      <c r="L244" s="618">
        <f t="shared" ref="L244" si="8475">IFERROR((L598/$BQ244)*100,0)</f>
        <v>0</v>
      </c>
      <c r="M244" s="618">
        <f t="shared" ref="M244" si="8476">IFERROR(M598,0)</f>
        <v>5156</v>
      </c>
      <c r="N244" s="618">
        <f t="shared" ref="N244" si="8477">IFERROR((N598/$BQ244)*100,0)</f>
        <v>13870.789266670536</v>
      </c>
      <c r="O244" s="618">
        <f t="shared" ref="O244" si="8478">IFERROR(O598,0)</f>
        <v>0</v>
      </c>
      <c r="P244" s="618">
        <f t="shared" ref="P244" si="8479">IFERROR((P598/$BQ244)*100,0)</f>
        <v>0</v>
      </c>
      <c r="Q244" s="618">
        <f t="shared" ref="Q244" si="8480">IFERROR(Q598,0)</f>
        <v>16946</v>
      </c>
      <c r="R244" s="618">
        <f t="shared" ref="R244" si="8481">IFERROR((R598/$BQ244)*100,0)</f>
        <v>32706.038633407337</v>
      </c>
      <c r="S244" s="618">
        <f t="shared" ref="S244" si="8482">IFERROR(S598,0)</f>
        <v>0</v>
      </c>
      <c r="T244" s="618">
        <f t="shared" ref="T244" si="8483">IFERROR((T598/$BQ244)*100,0)</f>
        <v>0</v>
      </c>
      <c r="U244" s="618">
        <f t="shared" ref="U244" si="8484">IFERROR(U598,0)</f>
        <v>3962017</v>
      </c>
      <c r="V244" s="618">
        <f t="shared" si="7537"/>
        <v>650691.88656232262</v>
      </c>
      <c r="W244" s="618" t="s">
        <v>2112</v>
      </c>
      <c r="X244" s="618" t="s">
        <v>2112</v>
      </c>
      <c r="Y244" s="618">
        <f t="shared" ref="Y244" si="8485">IFERROR(Y598,0)</f>
        <v>88020</v>
      </c>
      <c r="Z244" s="618">
        <f t="shared" ref="Z244" si="8486">IFERROR((Z598/$BQ244)*100,0)</f>
        <v>207926.84348408069</v>
      </c>
      <c r="AA244" s="618">
        <f t="shared" ref="AA244" si="8487">IFERROR(AA598,0)</f>
        <v>0</v>
      </c>
      <c r="AB244" s="618">
        <f t="shared" ref="AB244" si="8488">IFERROR((AB598/$BQ244)*100,0)</f>
        <v>0</v>
      </c>
      <c r="AC244" s="618">
        <f t="shared" ref="AC244" si="8489">IFERROR(AC598,0)</f>
        <v>0</v>
      </c>
      <c r="AD244" s="618">
        <f t="shared" ref="AD244" si="8490">IFERROR((AD598/$BQ244)*100,0)</f>
        <v>0</v>
      </c>
      <c r="AE244" s="618">
        <f t="shared" ref="AE244" si="8491">IFERROR(AE598,0)</f>
        <v>0</v>
      </c>
      <c r="AF244" s="618">
        <f t="shared" ref="AF244" si="8492">IFERROR((AF598/$BQ244)*100,0)</f>
        <v>0</v>
      </c>
      <c r="AG244" s="618">
        <f t="shared" ref="AG244" si="8493">IFERROR(AG598,0)</f>
        <v>372</v>
      </c>
      <c r="AH244" s="618">
        <f t="shared" ref="AH244" si="8494">IFERROR((AH598/$BQ244)*100,0)</f>
        <v>3476.1345364162166</v>
      </c>
      <c r="AI244" s="618">
        <f t="shared" ref="AI244" si="8495">IFERROR(AI598,0)</f>
        <v>10392</v>
      </c>
      <c r="AJ244" s="618">
        <f t="shared" ref="AJ244" si="8496">IFERROR((AJ598/$BQ244)*100,0)</f>
        <v>59387.902366326372</v>
      </c>
      <c r="AK244" s="618">
        <f t="shared" ref="AK244" si="8497">IFERROR(AK598,0)</f>
        <v>166</v>
      </c>
      <c r="AL244" s="618">
        <f t="shared" ref="AL244" si="8498">IFERROR((AL598/$BQ244)*100,0)</f>
        <v>5852.055617617204</v>
      </c>
      <c r="AM244" s="618">
        <f t="shared" ref="AM244" si="8499">IFERROR(AM598,0)</f>
        <v>1</v>
      </c>
      <c r="AN244" s="618">
        <f t="shared" ref="AN244" si="8500">IFERROR((AN598/$BQ244)*100,0)</f>
        <v>0</v>
      </c>
      <c r="AO244" s="618">
        <f t="shared" ref="AO244" si="8501">IFERROR(AO598,0)</f>
        <v>0</v>
      </c>
      <c r="AP244" s="618">
        <f t="shared" ref="AP244" si="8502">IFERROR((AP598/$BQ244)*100,0)</f>
        <v>0</v>
      </c>
      <c r="AQ244" s="618">
        <f t="shared" ref="AQ244" si="8503">IFERROR(AQ598,0)</f>
        <v>0</v>
      </c>
      <c r="AR244" s="618">
        <f t="shared" ref="AR244" si="8504">IFERROR((AR598/$BQ244)*100,0)</f>
        <v>0</v>
      </c>
      <c r="AS244" s="618">
        <f t="shared" ref="AS244" si="8505">IFERROR(AS598,0)</f>
        <v>0</v>
      </c>
      <c r="AT244" s="618">
        <f t="shared" ref="AT244" si="8506">IFERROR((AT598/$BQ244)*100,0)</f>
        <v>0</v>
      </c>
      <c r="AU244" s="618">
        <f t="shared" ref="AU244" si="8507">IFERROR(AU598,0)</f>
        <v>7</v>
      </c>
      <c r="AV244" s="618">
        <f t="shared" ref="AV244" si="8508">IFERROR((AV598/$BQ244)*100,0)</f>
        <v>20.249327396599323</v>
      </c>
      <c r="AW244" s="618">
        <f t="shared" ref="AW244" si="8509">IFERROR(AW598,0)</f>
        <v>341552</v>
      </c>
      <c r="AX244" s="618">
        <f t="shared" ref="AX244" si="8510">IFERROR((AX598/$BQ244)*100,0)</f>
        <v>198689.77530333199</v>
      </c>
      <c r="AY244" s="618">
        <f t="shared" ref="AY244" si="8511">IFERROR(AY598,0)</f>
        <v>76872</v>
      </c>
      <c r="AZ244" s="618">
        <f t="shared" ref="AZ244" si="8512">IFERROR((AZ598/$BQ244)*100,0)</f>
        <v>96278.80199503091</v>
      </c>
      <c r="BA244" s="618">
        <f t="shared" ref="BA244" si="8513">IFERROR(BA598,0)</f>
        <v>242303</v>
      </c>
      <c r="BB244" s="618">
        <f t="shared" ref="BB244" si="8514">IFERROR((BB598/$BQ244)*100,0)</f>
        <v>508524.73379869823</v>
      </c>
      <c r="BC244" s="618">
        <f t="shared" ref="BC244" si="8515">IFERROR(BC598,0)</f>
        <v>8119</v>
      </c>
      <c r="BD244" s="618">
        <f t="shared" ref="BD244" si="8516">IFERROR((BD598/$BQ244)*100,0)</f>
        <v>16837.315730272338</v>
      </c>
      <c r="BE244" s="618">
        <f t="shared" ref="BE244" si="8517">IFERROR(BE598,0)</f>
        <v>0</v>
      </c>
      <c r="BF244" s="618">
        <f t="shared" ref="BF244" si="8518">IFERROR((BF598/$BQ244)*100,0)</f>
        <v>0</v>
      </c>
      <c r="BG244" s="618">
        <f t="shared" ref="BG244" si="8519">IFERROR(BG598,0)</f>
        <v>0</v>
      </c>
      <c r="BH244" s="618">
        <f t="shared" ref="BH244" si="8520">IFERROR((BH598/$BQ244)*100,0)</f>
        <v>0</v>
      </c>
      <c r="BI244" s="618">
        <f t="shared" ref="BI244" si="8521">IFERROR(BI598,0)</f>
        <v>718</v>
      </c>
      <c r="BJ244" s="618">
        <f t="shared" ref="BJ244" si="8522">IFERROR((BJ598/$BQ244)*100,0)</f>
        <v>914.59462074640271</v>
      </c>
      <c r="BK244" s="618">
        <f t="shared" ref="BK244" si="8523">IFERROR(BK598,0)</f>
        <v>7062</v>
      </c>
      <c r="BL244" s="618">
        <f t="shared" ref="BL244" si="8524">IFERROR((BL598/$BQ244)*100,0)</f>
        <v>20387.697800476086</v>
      </c>
      <c r="BM244" s="618">
        <f t="shared" ref="BM244" si="8525">IFERROR(BM598,0)</f>
        <v>0</v>
      </c>
      <c r="BN244" s="618">
        <f t="shared" ref="BN244" si="8526">IFERROR((BN598/$BQ244)*100,0)</f>
        <v>0</v>
      </c>
      <c r="BO244" s="618">
        <f t="shared" ref="BO244" si="8527">IFERROR(BO598,0)</f>
        <v>0</v>
      </c>
      <c r="BP244" s="618">
        <f t="shared" ref="BP244" si="8528">IFERROR((BP598/$BQ244)*100,0)</f>
        <v>0</v>
      </c>
      <c r="BQ244" s="620">
        <f t="shared" si="8351"/>
        <v>29.630613809956184</v>
      </c>
    </row>
    <row r="245" spans="1:69" x14ac:dyDescent="0.25">
      <c r="B245" s="594" t="s">
        <v>286</v>
      </c>
      <c r="C245" s="618">
        <f t="shared" si="7582"/>
        <v>107796</v>
      </c>
      <c r="D245" s="618">
        <f t="shared" si="7583"/>
        <v>331502.94861775491</v>
      </c>
      <c r="E245" s="618" t="s">
        <v>2112</v>
      </c>
      <c r="F245" s="618" t="s">
        <v>2112</v>
      </c>
      <c r="G245" s="618">
        <f t="shared" ref="G245" si="8529">IFERROR(G599,0)</f>
        <v>2117</v>
      </c>
      <c r="H245" s="618">
        <f t="shared" ref="H245" si="8530">IFERROR((H599/$BQ245)*100,0)</f>
        <v>7371.8953867181526</v>
      </c>
      <c r="I245" s="618">
        <f t="shared" ref="I245" si="8531">IFERROR(I599,0)</f>
        <v>0</v>
      </c>
      <c r="J245" s="618">
        <f t="shared" ref="J245" si="8532">IFERROR((J599/$BQ245)*100,0)</f>
        <v>0</v>
      </c>
      <c r="K245" s="618">
        <f t="shared" ref="K245" si="8533">IFERROR(K599,0)</f>
        <v>0</v>
      </c>
      <c r="L245" s="618">
        <f t="shared" ref="L245" si="8534">IFERROR((L599/$BQ245)*100,0)</f>
        <v>0</v>
      </c>
      <c r="M245" s="618">
        <f t="shared" ref="M245" si="8535">IFERROR(M599,0)</f>
        <v>3177</v>
      </c>
      <c r="N245" s="618">
        <f t="shared" ref="N245" si="8536">IFERROR((N599/$BQ245)*100,0)</f>
        <v>9689.5963487680619</v>
      </c>
      <c r="O245" s="618">
        <f t="shared" ref="O245" si="8537">IFERROR(O599,0)</f>
        <v>0</v>
      </c>
      <c r="P245" s="618">
        <f t="shared" ref="P245" si="8538">IFERROR((P599/$BQ245)*100,0)</f>
        <v>0</v>
      </c>
      <c r="Q245" s="618">
        <f t="shared" ref="Q245" si="8539">IFERROR(Q599,0)</f>
        <v>20754</v>
      </c>
      <c r="R245" s="618">
        <f t="shared" ref="R245" si="8540">IFERROR((R599/$BQ245)*100,0)</f>
        <v>39920.104317881916</v>
      </c>
      <c r="S245" s="618">
        <f t="shared" ref="S245" si="8541">IFERROR(S599,0)</f>
        <v>0</v>
      </c>
      <c r="T245" s="618">
        <f t="shared" ref="T245" si="8542">IFERROR((T599/$BQ245)*100,0)</f>
        <v>0</v>
      </c>
      <c r="U245" s="618">
        <f t="shared" ref="U245" si="8543">IFERROR(U599,0)</f>
        <v>3581848</v>
      </c>
      <c r="V245" s="618">
        <f t="shared" si="7537"/>
        <v>682964.5151735585</v>
      </c>
      <c r="W245" s="618" t="s">
        <v>2112</v>
      </c>
      <c r="X245" s="618" t="s">
        <v>2112</v>
      </c>
      <c r="Y245" s="618">
        <f t="shared" ref="Y245" si="8544">IFERROR(Y599,0)</f>
        <v>47900</v>
      </c>
      <c r="Z245" s="618">
        <f t="shared" ref="Z245" si="8545">IFERROR((Z599/$BQ245)*100,0)</f>
        <v>113991.87652458342</v>
      </c>
      <c r="AA245" s="618">
        <f t="shared" ref="AA245" si="8546">IFERROR(AA599,0)</f>
        <v>0</v>
      </c>
      <c r="AB245" s="618">
        <f t="shared" ref="AB245" si="8547">IFERROR((AB599/$BQ245)*100,0)</f>
        <v>0</v>
      </c>
      <c r="AC245" s="618">
        <f t="shared" ref="AC245" si="8548">IFERROR(AC599,0)</f>
        <v>0</v>
      </c>
      <c r="AD245" s="618">
        <f t="shared" ref="AD245" si="8549">IFERROR((AD599/$BQ245)*100,0)</f>
        <v>0</v>
      </c>
      <c r="AE245" s="618">
        <f t="shared" ref="AE245" si="8550">IFERROR(AE599,0)</f>
        <v>0</v>
      </c>
      <c r="AF245" s="618">
        <f t="shared" ref="AF245" si="8551">IFERROR((AF599/$BQ245)*100,0)</f>
        <v>0</v>
      </c>
      <c r="AG245" s="618">
        <f t="shared" ref="AG245" si="8552">IFERROR(AG599,0)</f>
        <v>948</v>
      </c>
      <c r="AH245" s="618">
        <f t="shared" ref="AH245" si="8553">IFERROR((AH599/$BQ245)*100,0)</f>
        <v>7420.6588970583116</v>
      </c>
      <c r="AI245" s="618">
        <f t="shared" ref="AI245" si="8554">IFERROR(AI599,0)</f>
        <v>33810</v>
      </c>
      <c r="AJ245" s="618">
        <f t="shared" ref="AJ245" si="8555">IFERROR((AJ599/$BQ245)*100,0)</f>
        <v>146396.66336651141</v>
      </c>
      <c r="AK245" s="618">
        <f t="shared" ref="AK245" si="8556">IFERROR(AK599,0)</f>
        <v>115</v>
      </c>
      <c r="AL245" s="618">
        <f t="shared" ref="AL245" si="8557">IFERROR((AL599/$BQ245)*100,0)</f>
        <v>3766.264063331103</v>
      </c>
      <c r="AM245" s="618">
        <f t="shared" ref="AM245" si="8558">IFERROR(AM599,0)</f>
        <v>63</v>
      </c>
      <c r="AN245" s="618">
        <f t="shared" ref="AN245" si="8559">IFERROR((AN599/$BQ245)*100,0)</f>
        <v>174.97494886762931</v>
      </c>
      <c r="AO245" s="618">
        <f t="shared" ref="AO245" si="8560">IFERROR(AO599,0)</f>
        <v>0</v>
      </c>
      <c r="AP245" s="618">
        <f t="shared" ref="AP245" si="8561">IFERROR((AP599/$BQ245)*100,0)</f>
        <v>0</v>
      </c>
      <c r="AQ245" s="618">
        <f t="shared" ref="AQ245" si="8562">IFERROR(AQ599,0)</f>
        <v>0</v>
      </c>
      <c r="AR245" s="618">
        <f t="shared" ref="AR245" si="8563">IFERROR((AR599/$BQ245)*100,0)</f>
        <v>0</v>
      </c>
      <c r="AS245" s="618">
        <f t="shared" ref="AS245" si="8564">IFERROR(AS599,0)</f>
        <v>0</v>
      </c>
      <c r="AT245" s="618">
        <f t="shared" ref="AT245" si="8565">IFERROR((AT599/$BQ245)*100,0)</f>
        <v>0</v>
      </c>
      <c r="AU245" s="618">
        <f t="shared" ref="AU245" si="8566">IFERROR(AU599,0)</f>
        <v>103</v>
      </c>
      <c r="AV245" s="618">
        <f t="shared" ref="AV245" si="8567">IFERROR((AV599/$BQ245)*100,0)</f>
        <v>298.31794561038436</v>
      </c>
      <c r="AW245" s="618">
        <f t="shared" ref="AW245" si="8568">IFERROR(AW599,0)</f>
        <v>305168</v>
      </c>
      <c r="AX245" s="618">
        <f t="shared" ref="AX245" si="8569">IFERROR((AX599/$BQ245)*100,0)</f>
        <v>141477.28570572479</v>
      </c>
      <c r="AY245" s="618">
        <f t="shared" ref="AY245" si="8570">IFERROR(AY599,0)</f>
        <v>84501</v>
      </c>
      <c r="AZ245" s="618">
        <f t="shared" ref="AZ245" si="8571">IFERROR((AZ599/$BQ245)*100,0)</f>
        <v>104408.41252184982</v>
      </c>
      <c r="BA245" s="618">
        <f t="shared" ref="BA245" si="8572">IFERROR(BA599,0)</f>
        <v>258938</v>
      </c>
      <c r="BB245" s="618">
        <f t="shared" ref="BB245" si="8573">IFERROR((BB599/$BQ245)*100,0)</f>
        <v>458313.89147823077</v>
      </c>
      <c r="BC245" s="618">
        <f t="shared" ref="BC245" si="8574">IFERROR(BC599,0)</f>
        <v>47926</v>
      </c>
      <c r="BD245" s="618">
        <f t="shared" ref="BD245" si="8575">IFERROR((BD599/$BQ245)*100,0)</f>
        <v>80981.848466080497</v>
      </c>
      <c r="BE245" s="618">
        <f t="shared" ref="BE245" si="8576">IFERROR(BE599,0)</f>
        <v>0</v>
      </c>
      <c r="BF245" s="618">
        <f t="shared" ref="BF245" si="8577">IFERROR((BF599/$BQ245)*100,0)</f>
        <v>0</v>
      </c>
      <c r="BG245" s="618">
        <f t="shared" ref="BG245" si="8578">IFERROR(BG599,0)</f>
        <v>0</v>
      </c>
      <c r="BH245" s="618">
        <f t="shared" ref="BH245" si="8579">IFERROR((BH599/$BQ245)*100,0)</f>
        <v>0</v>
      </c>
      <c r="BI245" s="618">
        <f t="shared" ref="BI245" si="8580">IFERROR(BI599,0)</f>
        <v>20769</v>
      </c>
      <c r="BJ245" s="618">
        <f t="shared" ref="BJ245" si="8581">IFERROR((BJ599/$BQ245)*100,0)</f>
        <v>20756.044754199436</v>
      </c>
      <c r="BK245" s="618">
        <f t="shared" ref="BK245" si="8582">IFERROR(BK599,0)</f>
        <v>11172</v>
      </c>
      <c r="BL245" s="618">
        <f t="shared" ref="BL245" si="8583">IFERROR((BL599/$BQ245)*100,0)</f>
        <v>31770.861207505935</v>
      </c>
      <c r="BM245" s="618">
        <f t="shared" ref="BM245" si="8584">IFERROR(BM599,0)</f>
        <v>0</v>
      </c>
      <c r="BN245" s="618">
        <f t="shared" ref="BN245" si="8585">IFERROR((BN599/$BQ245)*100,0)</f>
        <v>0</v>
      </c>
      <c r="BO245" s="618">
        <f t="shared" ref="BO245" si="8586">IFERROR(BO599,0)</f>
        <v>0</v>
      </c>
      <c r="BP245" s="618">
        <f t="shared" ref="BP245" si="8587">IFERROR((BP599/$BQ245)*100,0)</f>
        <v>0</v>
      </c>
      <c r="BQ245" s="620">
        <f t="shared" si="8351"/>
        <v>34.862133348098446</v>
      </c>
    </row>
    <row r="246" spans="1:69" x14ac:dyDescent="0.25">
      <c r="B246" s="594" t="s">
        <v>287</v>
      </c>
      <c r="C246" s="618">
        <f t="shared" si="7582"/>
        <v>125551</v>
      </c>
      <c r="D246" s="618">
        <f t="shared" si="7583"/>
        <v>299279.31782041182</v>
      </c>
      <c r="E246" s="618" t="s">
        <v>2112</v>
      </c>
      <c r="F246" s="618" t="s">
        <v>2112</v>
      </c>
      <c r="G246" s="618">
        <f t="shared" ref="G246" si="8588">IFERROR(G600,0)</f>
        <v>478</v>
      </c>
      <c r="H246" s="618">
        <f t="shared" ref="H246" si="8589">IFERROR((H600/$BQ246)*100,0)</f>
        <v>1554.2507029353142</v>
      </c>
      <c r="I246" s="618">
        <f t="shared" ref="I246" si="8590">IFERROR(I600,0)</f>
        <v>0</v>
      </c>
      <c r="J246" s="618">
        <f t="shared" ref="J246" si="8591">IFERROR((J600/$BQ246)*100,0)</f>
        <v>0</v>
      </c>
      <c r="K246" s="618">
        <f t="shared" ref="K246" si="8592">IFERROR(K600,0)</f>
        <v>0</v>
      </c>
      <c r="L246" s="618">
        <f t="shared" ref="L246" si="8593">IFERROR((L600/$BQ246)*100,0)</f>
        <v>0</v>
      </c>
      <c r="M246" s="618">
        <f t="shared" ref="M246" si="8594">IFERROR(M600,0)</f>
        <v>1830</v>
      </c>
      <c r="N246" s="618">
        <f t="shared" ref="N246" si="8595">IFERROR((N600/$BQ246)*100,0)</f>
        <v>4508.891720428117</v>
      </c>
      <c r="O246" s="618">
        <f t="shared" ref="O246" si="8596">IFERROR(O600,0)</f>
        <v>0</v>
      </c>
      <c r="P246" s="618">
        <f t="shared" ref="P246" si="8597">IFERROR((P600/$BQ246)*100,0)</f>
        <v>0</v>
      </c>
      <c r="Q246" s="618">
        <f t="shared" ref="Q246" si="8598">IFERROR(Q600,0)</f>
        <v>21082</v>
      </c>
      <c r="R246" s="618">
        <f t="shared" ref="R246" si="8599">IFERROR((R600/$BQ246)*100,0)</f>
        <v>47224.708019220809</v>
      </c>
      <c r="S246" s="618">
        <f t="shared" ref="S246" si="8600">IFERROR(S600,0)</f>
        <v>0</v>
      </c>
      <c r="T246" s="618">
        <f t="shared" ref="T246" si="8601">IFERROR((T600/$BQ246)*100,0)</f>
        <v>0</v>
      </c>
      <c r="U246" s="618">
        <f t="shared" ref="U246" si="8602">IFERROR(U600,0)</f>
        <v>4267958</v>
      </c>
      <c r="V246" s="618">
        <f t="shared" si="7537"/>
        <v>747372.92484049429</v>
      </c>
      <c r="W246" s="618" t="s">
        <v>2112</v>
      </c>
      <c r="X246" s="618" t="s">
        <v>2112</v>
      </c>
      <c r="Y246" s="618">
        <f t="shared" ref="Y246" si="8603">IFERROR(Y600,0)</f>
        <v>5850</v>
      </c>
      <c r="Z246" s="618">
        <f t="shared" ref="Z246" si="8604">IFERROR((Z600/$BQ246)*100,0)</f>
        <v>18807.476626794436</v>
      </c>
      <c r="AA246" s="618">
        <f t="shared" ref="AA246" si="8605">IFERROR(AA600,0)</f>
        <v>0</v>
      </c>
      <c r="AB246" s="618">
        <f t="shared" ref="AB246" si="8606">IFERROR((AB600/$BQ246)*100,0)</f>
        <v>0</v>
      </c>
      <c r="AC246" s="618">
        <f t="shared" ref="AC246" si="8607">IFERROR(AC600,0)</f>
        <v>0</v>
      </c>
      <c r="AD246" s="618">
        <f t="shared" ref="AD246" si="8608">IFERROR((AD600/$BQ246)*100,0)</f>
        <v>0</v>
      </c>
      <c r="AE246" s="618">
        <f t="shared" ref="AE246" si="8609">IFERROR(AE600,0)</f>
        <v>0</v>
      </c>
      <c r="AF246" s="618">
        <f t="shared" ref="AF246" si="8610">IFERROR((AF600/$BQ246)*100,0)</f>
        <v>0</v>
      </c>
      <c r="AG246" s="618">
        <f t="shared" ref="AG246" si="8611">IFERROR(AG600,0)</f>
        <v>5</v>
      </c>
      <c r="AH246" s="618">
        <f t="shared" ref="AH246" si="8612">IFERROR((AH600/$BQ246)*100,0)</f>
        <v>39.117047892667301</v>
      </c>
      <c r="AI246" s="618">
        <f t="shared" ref="AI246" si="8613">IFERROR(AI600,0)</f>
        <v>1812</v>
      </c>
      <c r="AJ246" s="618">
        <f t="shared" ref="AJ246" si="8614">IFERROR((AJ600/$BQ246)*100,0)</f>
        <v>12965.997474822789</v>
      </c>
      <c r="AK246" s="618">
        <f t="shared" ref="AK246" si="8615">IFERROR(AK600,0)</f>
        <v>14</v>
      </c>
      <c r="AL246" s="618">
        <f t="shared" ref="AL246" si="8616">IFERROR((AL600/$BQ246)*100,0)</f>
        <v>252.95690970591522</v>
      </c>
      <c r="AM246" s="618">
        <f t="shared" ref="AM246" si="8617">IFERROR(AM600,0)</f>
        <v>10</v>
      </c>
      <c r="AN246" s="618">
        <f t="shared" ref="AN246" si="8618">IFERROR((AN600/$BQ246)*100,0)</f>
        <v>36.509244699822816</v>
      </c>
      <c r="AO246" s="618">
        <f t="shared" ref="AO246" si="8619">IFERROR(AO600,0)</f>
        <v>0</v>
      </c>
      <c r="AP246" s="618">
        <f t="shared" ref="AP246" si="8620">IFERROR((AP600/$BQ246)*100,0)</f>
        <v>0</v>
      </c>
      <c r="AQ246" s="618">
        <f t="shared" ref="AQ246" si="8621">IFERROR(AQ600,0)</f>
        <v>0</v>
      </c>
      <c r="AR246" s="618">
        <f t="shared" ref="AR246" si="8622">IFERROR((AR600/$BQ246)*100,0)</f>
        <v>0</v>
      </c>
      <c r="AS246" s="618">
        <f t="shared" ref="AS246" si="8623">IFERROR(AS600,0)</f>
        <v>0</v>
      </c>
      <c r="AT246" s="618">
        <f t="shared" ref="AT246" si="8624">IFERROR((AT600/$BQ246)*100,0)</f>
        <v>0</v>
      </c>
      <c r="AU246" s="618">
        <f t="shared" ref="AU246" si="8625">IFERROR(AU600,0)</f>
        <v>4</v>
      </c>
      <c r="AV246" s="618">
        <f t="shared" ref="AV246" si="8626">IFERROR((AV600/$BQ246)*100,0)</f>
        <v>10.431212771377947</v>
      </c>
      <c r="AW246" s="618">
        <f t="shared" ref="AW246" si="8627">IFERROR(AW600,0)</f>
        <v>235855</v>
      </c>
      <c r="AX246" s="618">
        <f t="shared" ref="AX246" si="8628">IFERROR((AX600/$BQ246)*100,0)</f>
        <v>221188.65121068366</v>
      </c>
      <c r="AY246" s="618">
        <f t="shared" ref="AY246" si="8629">IFERROR(AY600,0)</f>
        <v>128461</v>
      </c>
      <c r="AZ246" s="618">
        <f t="shared" ref="AZ246" si="8630">IFERROR((AZ600/$BQ246)*100,0)</f>
        <v>174224.72351074731</v>
      </c>
      <c r="BA246" s="618">
        <f t="shared" ref="BA246" si="8631">IFERROR(BA600,0)</f>
        <v>260782</v>
      </c>
      <c r="BB246" s="618">
        <f t="shared" ref="BB246" si="8632">IFERROR((BB600/$BQ246)*100,0)</f>
        <v>576929.51595937146</v>
      </c>
      <c r="BC246" s="618">
        <f t="shared" ref="BC246" si="8633">IFERROR(BC600,0)</f>
        <v>2489</v>
      </c>
      <c r="BD246" s="618">
        <f t="shared" ref="BD246" si="8634">IFERROR((BD600/$BQ246)*100,0)</f>
        <v>3906.489182881041</v>
      </c>
      <c r="BE246" s="618">
        <f t="shared" ref="BE246" si="8635">IFERROR(BE600,0)</f>
        <v>0</v>
      </c>
      <c r="BF246" s="618">
        <f t="shared" ref="BF246" si="8636">IFERROR((BF600/$BQ246)*100,0)</f>
        <v>0</v>
      </c>
      <c r="BG246" s="618">
        <f t="shared" ref="BG246" si="8637">IFERROR(BG600,0)</f>
        <v>0</v>
      </c>
      <c r="BH246" s="618">
        <f t="shared" ref="BH246" si="8638">IFERROR((BH600/$BQ246)*100,0)</f>
        <v>0</v>
      </c>
      <c r="BI246" s="618">
        <f t="shared" ref="BI246" si="8639">IFERROR(BI600,0)</f>
        <v>1454</v>
      </c>
      <c r="BJ246" s="618">
        <f t="shared" ref="BJ246" si="8640">IFERROR((BJ600/$BQ246)*100,0)</f>
        <v>2526.9612938663076</v>
      </c>
      <c r="BK246" s="618">
        <f t="shared" ref="BK246" si="8641">IFERROR(BK600,0)</f>
        <v>4535</v>
      </c>
      <c r="BL246" s="618">
        <f t="shared" ref="BL246" si="8642">IFERROR((BL600/$BQ246)*100,0)</f>
        <v>14181.23376268832</v>
      </c>
      <c r="BM246" s="618">
        <f t="shared" ref="BM246" si="8643">IFERROR(BM600,0)</f>
        <v>0</v>
      </c>
      <c r="BN246" s="618">
        <f t="shared" ref="BN246" si="8644">IFERROR((BN600/$BQ246)*100,0)</f>
        <v>0</v>
      </c>
      <c r="BO246" s="618">
        <f t="shared" ref="BO246" si="8645">IFERROR(BO600,0)</f>
        <v>0</v>
      </c>
      <c r="BP246" s="618">
        <f t="shared" ref="BP246" si="8646">IFERROR((BP600/$BQ246)*100,0)</f>
        <v>0</v>
      </c>
      <c r="BQ246" s="620">
        <f t="shared" si="8351"/>
        <v>38.346452015393091</v>
      </c>
    </row>
    <row r="247" spans="1:69" x14ac:dyDescent="0.25">
      <c r="B247" s="594" t="s">
        <v>288</v>
      </c>
      <c r="C247" s="618">
        <f t="shared" si="7582"/>
        <v>112896</v>
      </c>
      <c r="D247" s="618">
        <f t="shared" si="7583"/>
        <v>393239.98243453086</v>
      </c>
      <c r="E247" s="618" t="s">
        <v>2112</v>
      </c>
      <c r="F247" s="618" t="s">
        <v>2112</v>
      </c>
      <c r="G247" s="618">
        <f t="shared" ref="G247" si="8647">IFERROR(G601,0)</f>
        <v>329</v>
      </c>
      <c r="H247" s="618">
        <f t="shared" ref="H247" si="8648">IFERROR((H601/$BQ247)*100,0)</f>
        <v>818.17750429060595</v>
      </c>
      <c r="I247" s="618">
        <f t="shared" ref="I247" si="8649">IFERROR(I601,0)</f>
        <v>0</v>
      </c>
      <c r="J247" s="618">
        <f t="shared" ref="J247" si="8650">IFERROR((J601/$BQ247)*100,0)</f>
        <v>0</v>
      </c>
      <c r="K247" s="618">
        <f t="shared" ref="K247" si="8651">IFERROR(K601,0)</f>
        <v>0</v>
      </c>
      <c r="L247" s="618">
        <f t="shared" ref="L247" si="8652">IFERROR((L601/$BQ247)*100,0)</f>
        <v>0</v>
      </c>
      <c r="M247" s="618">
        <f t="shared" ref="M247" si="8653">IFERROR(M601,0)</f>
        <v>3490</v>
      </c>
      <c r="N247" s="618">
        <f t="shared" ref="N247" si="8654">IFERROR((N601/$BQ247)*100,0)</f>
        <v>11270.457293145977</v>
      </c>
      <c r="O247" s="618">
        <f t="shared" ref="O247" si="8655">IFERROR(O601,0)</f>
        <v>0</v>
      </c>
      <c r="P247" s="618">
        <f t="shared" ref="P247" si="8656">IFERROR((P601/$BQ247)*100,0)</f>
        <v>0</v>
      </c>
      <c r="Q247" s="618">
        <f t="shared" ref="Q247" si="8657">IFERROR(Q601,0)</f>
        <v>16972</v>
      </c>
      <c r="R247" s="618">
        <f t="shared" ref="R247" si="8658">IFERROR((R601/$BQ247)*100,0)</f>
        <v>25375.93694158463</v>
      </c>
      <c r="S247" s="618">
        <f t="shared" ref="S247" si="8659">IFERROR(S601,0)</f>
        <v>0</v>
      </c>
      <c r="T247" s="618">
        <f t="shared" ref="T247" si="8660">IFERROR((T601/$BQ247)*100,0)</f>
        <v>0</v>
      </c>
      <c r="U247" s="618">
        <f t="shared" ref="U247" si="8661">IFERROR(U601,0)</f>
        <v>3806558</v>
      </c>
      <c r="V247" s="618">
        <f t="shared" si="7537"/>
        <v>651555.28251256677</v>
      </c>
      <c r="W247" s="618" t="s">
        <v>2112</v>
      </c>
      <c r="X247" s="618" t="s">
        <v>2112</v>
      </c>
      <c r="Y247" s="618">
        <f t="shared" ref="Y247" si="8662">IFERROR(Y601,0)</f>
        <v>7972</v>
      </c>
      <c r="Z247" s="618">
        <f t="shared" ref="Z247" si="8663">IFERROR((Z601/$BQ247)*100,0)</f>
        <v>39409.297600283382</v>
      </c>
      <c r="AA247" s="618">
        <f t="shared" ref="AA247" si="8664">IFERROR(AA601,0)</f>
        <v>0</v>
      </c>
      <c r="AB247" s="618">
        <f t="shared" ref="AB247" si="8665">IFERROR((AB601/$BQ247)*100,0)</f>
        <v>0</v>
      </c>
      <c r="AC247" s="618">
        <f t="shared" ref="AC247" si="8666">IFERROR(AC601,0)</f>
        <v>0</v>
      </c>
      <c r="AD247" s="618">
        <f t="shared" ref="AD247" si="8667">IFERROR((AD601/$BQ247)*100,0)</f>
        <v>0</v>
      </c>
      <c r="AE247" s="618">
        <f t="shared" ref="AE247" si="8668">IFERROR(AE601,0)</f>
        <v>0</v>
      </c>
      <c r="AF247" s="618">
        <f t="shared" ref="AF247" si="8669">IFERROR((AF601/$BQ247)*100,0)</f>
        <v>0</v>
      </c>
      <c r="AG247" s="618">
        <f t="shared" ref="AG247" si="8670">IFERROR(AG601,0)</f>
        <v>95</v>
      </c>
      <c r="AH247" s="618">
        <f t="shared" ref="AH247" si="8671">IFERROR((AH601/$BQ247)*100,0)</f>
        <v>676.42638652597202</v>
      </c>
      <c r="AI247" s="618">
        <f t="shared" ref="AI247" si="8672">IFERROR(AI601,0)</f>
        <v>8832</v>
      </c>
      <c r="AJ247" s="618">
        <f t="shared" ref="AJ247" si="8673">IFERROR((AJ601/$BQ247)*100,0)</f>
        <v>46675.907532007244</v>
      </c>
      <c r="AK247" s="618">
        <f t="shared" ref="AK247" si="8674">IFERROR(AK601,0)</f>
        <v>10</v>
      </c>
      <c r="AL247" s="618">
        <f t="shared" ref="AL247" si="8675">IFERROR((AL601/$BQ247)*100,0)</f>
        <v>101.96133032192962</v>
      </c>
      <c r="AM247" s="618">
        <f t="shared" ref="AM247" si="8676">IFERROR(AM601,0)</f>
        <v>1</v>
      </c>
      <c r="AN247" s="618">
        <f t="shared" ref="AN247" si="8677">IFERROR((AN601/$BQ247)*100,0)</f>
        <v>2.4868617151690149</v>
      </c>
      <c r="AO247" s="618">
        <f t="shared" ref="AO247" si="8678">IFERROR(AO601,0)</f>
        <v>0</v>
      </c>
      <c r="AP247" s="618">
        <f t="shared" ref="AP247" si="8679">IFERROR((AP601/$BQ247)*100,0)</f>
        <v>0</v>
      </c>
      <c r="AQ247" s="618">
        <f t="shared" ref="AQ247" si="8680">IFERROR(AQ601,0)</f>
        <v>0</v>
      </c>
      <c r="AR247" s="618">
        <f t="shared" ref="AR247" si="8681">IFERROR((AR601/$BQ247)*100,0)</f>
        <v>0</v>
      </c>
      <c r="AS247" s="618">
        <f t="shared" ref="AS247" si="8682">IFERROR(AS601,0)</f>
        <v>0</v>
      </c>
      <c r="AT247" s="618">
        <f t="shared" ref="AT247" si="8683">IFERROR((AT601/$BQ247)*100,0)</f>
        <v>0</v>
      </c>
      <c r="AU247" s="618">
        <f t="shared" ref="AU247" si="8684">IFERROR(AU601,0)</f>
        <v>0</v>
      </c>
      <c r="AV247" s="618">
        <f t="shared" ref="AV247" si="8685">IFERROR((AV601/$BQ247)*100,0)</f>
        <v>0</v>
      </c>
      <c r="AW247" s="618">
        <f t="shared" ref="AW247" si="8686">IFERROR(AW601,0)</f>
        <v>80685</v>
      </c>
      <c r="AX247" s="618">
        <f t="shared" ref="AX247" si="8687">IFERROR((AX601/$BQ247)*100,0)</f>
        <v>123263.7877740674</v>
      </c>
      <c r="AY247" s="618">
        <f t="shared" ref="AY247" si="8688">IFERROR(AY601,0)</f>
        <v>121047</v>
      </c>
      <c r="AZ247" s="618">
        <f t="shared" ref="AZ247" si="8689">IFERROR((AZ601/$BQ247)*100,0)</f>
        <v>219301.41349046445</v>
      </c>
      <c r="BA247" s="618">
        <f t="shared" ref="BA247" si="8690">IFERROR(BA601,0)</f>
        <v>254530</v>
      </c>
      <c r="BB247" s="618">
        <f t="shared" ref="BB247" si="8691">IFERROR((BB601/$BQ247)*100,0)</f>
        <v>564716.55828057998</v>
      </c>
      <c r="BC247" s="618">
        <f t="shared" ref="BC247" si="8692">IFERROR(BC601,0)</f>
        <v>11924</v>
      </c>
      <c r="BD247" s="618">
        <f t="shared" ref="BD247" si="8693">IFERROR((BD601/$BQ247)*100,0)</f>
        <v>21884.383093487333</v>
      </c>
      <c r="BE247" s="618">
        <f t="shared" ref="BE247" si="8694">IFERROR(BE601,0)</f>
        <v>0</v>
      </c>
      <c r="BF247" s="618">
        <f t="shared" ref="BF247" si="8695">IFERROR((BF601/$BQ247)*100,0)</f>
        <v>0</v>
      </c>
      <c r="BG247" s="618">
        <f t="shared" ref="BG247" si="8696">IFERROR(BG601,0)</f>
        <v>0</v>
      </c>
      <c r="BH247" s="618">
        <f t="shared" ref="BH247" si="8697">IFERROR((BH601/$BQ247)*100,0)</f>
        <v>0</v>
      </c>
      <c r="BI247" s="618">
        <f t="shared" ref="BI247" si="8698">IFERROR(BI601,0)</f>
        <v>3376</v>
      </c>
      <c r="BJ247" s="618">
        <f t="shared" ref="BJ247" si="8699">IFERROR((BJ601/$BQ247)*100,0)</f>
        <v>5229.8701870004388</v>
      </c>
      <c r="BK247" s="618">
        <f t="shared" ref="BK247" si="8700">IFERROR(BK601,0)</f>
        <v>3732</v>
      </c>
      <c r="BL247" s="618">
        <f t="shared" ref="BL247" si="8701">IFERROR((BL601/$BQ247)*100,0)</f>
        <v>9967.3417543974119</v>
      </c>
      <c r="BM247" s="618">
        <f t="shared" ref="BM247" si="8702">IFERROR(BM601,0)</f>
        <v>0</v>
      </c>
      <c r="BN247" s="618">
        <f t="shared" ref="BN247" si="8703">IFERROR((BN601/$BQ247)*100,0)</f>
        <v>0</v>
      </c>
      <c r="BO247" s="618">
        <f t="shared" ref="BO247" si="8704">IFERROR(BO601,0)</f>
        <v>0</v>
      </c>
      <c r="BP247" s="618">
        <f t="shared" ref="BP247" si="8705">IFERROR((BP601/$BQ247)*100,0)</f>
        <v>0</v>
      </c>
      <c r="BQ247" s="620">
        <f t="shared" si="8351"/>
        <v>40.211323126667573</v>
      </c>
    </row>
    <row r="248" spans="1:69" x14ac:dyDescent="0.25">
      <c r="B248" s="594" t="s">
        <v>289</v>
      </c>
      <c r="C248" s="618">
        <f t="shared" si="7582"/>
        <v>101740</v>
      </c>
      <c r="D248" s="618">
        <f t="shared" si="7583"/>
        <v>279233.87894377758</v>
      </c>
      <c r="E248" s="618" t="s">
        <v>2112</v>
      </c>
      <c r="F248" s="618" t="s">
        <v>2112</v>
      </c>
      <c r="G248" s="618">
        <f t="shared" ref="G248" si="8706">IFERROR(G602,0)</f>
        <v>496</v>
      </c>
      <c r="H248" s="618">
        <f t="shared" ref="H248" si="8707">IFERROR((H602/$BQ248)*100,0)</f>
        <v>1411.3874154913628</v>
      </c>
      <c r="I248" s="618">
        <f t="shared" ref="I248" si="8708">IFERROR(I602,0)</f>
        <v>0</v>
      </c>
      <c r="J248" s="618">
        <f t="shared" ref="J248" si="8709">IFERROR((J602/$BQ248)*100,0)</f>
        <v>0</v>
      </c>
      <c r="K248" s="618">
        <f t="shared" ref="K248" si="8710">IFERROR(K602,0)</f>
        <v>0</v>
      </c>
      <c r="L248" s="618">
        <f t="shared" ref="L248" si="8711">IFERROR((L602/$BQ248)*100,0)</f>
        <v>0</v>
      </c>
      <c r="M248" s="618">
        <f t="shared" ref="M248" si="8712">IFERROR(M602,0)</f>
        <v>3910</v>
      </c>
      <c r="N248" s="618">
        <f t="shared" ref="N248" si="8713">IFERROR((N602/$BQ248)*100,0)</f>
        <v>12678.483552083979</v>
      </c>
      <c r="O248" s="618">
        <f t="shared" ref="O248" si="8714">IFERROR(O602,0)</f>
        <v>0</v>
      </c>
      <c r="P248" s="618">
        <f t="shared" ref="P248" si="8715">IFERROR((P602/$BQ248)*100,0)</f>
        <v>0</v>
      </c>
      <c r="Q248" s="618">
        <f t="shared" ref="Q248" si="8716">IFERROR(Q602,0)</f>
        <v>17279</v>
      </c>
      <c r="R248" s="618">
        <f t="shared" ref="R248" si="8717">IFERROR((R602/$BQ248)*100,0)</f>
        <v>32615.530955266393</v>
      </c>
      <c r="S248" s="618">
        <f t="shared" ref="S248" si="8718">IFERROR(S602,0)</f>
        <v>0</v>
      </c>
      <c r="T248" s="618">
        <f t="shared" ref="T248" si="8719">IFERROR((T602/$BQ248)*100,0)</f>
        <v>0</v>
      </c>
      <c r="U248" s="618">
        <f t="shared" ref="U248" si="8720">IFERROR(U602,0)</f>
        <v>3899348</v>
      </c>
      <c r="V248" s="618">
        <f t="shared" si="7537"/>
        <v>650013.51407705364</v>
      </c>
      <c r="W248" s="618" t="s">
        <v>2112</v>
      </c>
      <c r="X248" s="618" t="s">
        <v>2112</v>
      </c>
      <c r="Y248" s="618">
        <f t="shared" ref="Y248" si="8721">IFERROR(Y602,0)</f>
        <v>6840</v>
      </c>
      <c r="Z248" s="618">
        <f t="shared" ref="Z248" si="8722">IFERROR((Z602/$BQ248)*100,0)</f>
        <v>27020.387986711346</v>
      </c>
      <c r="AA248" s="618">
        <f t="shared" ref="AA248" si="8723">IFERROR(AA602,0)</f>
        <v>0</v>
      </c>
      <c r="AB248" s="618">
        <f t="shared" ref="AB248" si="8724">IFERROR((AB602/$BQ248)*100,0)</f>
        <v>0</v>
      </c>
      <c r="AC248" s="618">
        <f t="shared" ref="AC248" si="8725">IFERROR(AC602,0)</f>
        <v>0</v>
      </c>
      <c r="AD248" s="618">
        <f t="shared" ref="AD248" si="8726">IFERROR((AD602/$BQ248)*100,0)</f>
        <v>0</v>
      </c>
      <c r="AE248" s="618">
        <f t="shared" ref="AE248" si="8727">IFERROR(AE602,0)</f>
        <v>0</v>
      </c>
      <c r="AF248" s="618">
        <f t="shared" ref="AF248" si="8728">IFERROR((AF602/$BQ248)*100,0)</f>
        <v>0</v>
      </c>
      <c r="AG248" s="618">
        <f t="shared" ref="AG248" si="8729">IFERROR(AG602,0)</f>
        <v>433</v>
      </c>
      <c r="AH248" s="618">
        <f t="shared" ref="AH248" si="8730">IFERROR((AH602/$BQ248)*100,0)</f>
        <v>7376.1794690560519</v>
      </c>
      <c r="AI248" s="618">
        <f t="shared" ref="AI248" si="8731">IFERROR(AI602,0)</f>
        <v>10102</v>
      </c>
      <c r="AJ248" s="618">
        <f t="shared" ref="AJ248" si="8732">IFERROR((AJ602/$BQ248)*100,0)</f>
        <v>44293.081595343741</v>
      </c>
      <c r="AK248" s="618">
        <f t="shared" ref="AK248" si="8733">IFERROR(AK602,0)</f>
        <v>0</v>
      </c>
      <c r="AL248" s="618">
        <f t="shared" ref="AL248" si="8734">IFERROR((AL602/$BQ248)*100,0)</f>
        <v>0</v>
      </c>
      <c r="AM248" s="618">
        <f t="shared" ref="AM248" si="8735">IFERROR(AM602,0)</f>
        <v>0</v>
      </c>
      <c r="AN248" s="618">
        <f t="shared" ref="AN248" si="8736">IFERROR((AN602/$BQ248)*100,0)</f>
        <v>0</v>
      </c>
      <c r="AO248" s="618">
        <f t="shared" ref="AO248" si="8737">IFERROR(AO602,0)</f>
        <v>0</v>
      </c>
      <c r="AP248" s="618">
        <f t="shared" ref="AP248" si="8738">IFERROR((AP602/$BQ248)*100,0)</f>
        <v>0</v>
      </c>
      <c r="AQ248" s="618">
        <f t="shared" ref="AQ248" si="8739">IFERROR(AQ602,0)</f>
        <v>0</v>
      </c>
      <c r="AR248" s="618">
        <f t="shared" ref="AR248" si="8740">IFERROR((AR602/$BQ248)*100,0)</f>
        <v>0</v>
      </c>
      <c r="AS248" s="618">
        <f t="shared" ref="AS248" si="8741">IFERROR(AS602,0)</f>
        <v>0</v>
      </c>
      <c r="AT248" s="618">
        <f t="shared" ref="AT248" si="8742">IFERROR((AT602/$BQ248)*100,0)</f>
        <v>0</v>
      </c>
      <c r="AU248" s="618">
        <f t="shared" ref="AU248" si="8743">IFERROR(AU602,0)</f>
        <v>0</v>
      </c>
      <c r="AV248" s="618">
        <f t="shared" ref="AV248" si="8744">IFERROR((AV602/$BQ248)*100,0)</f>
        <v>0</v>
      </c>
      <c r="AW248" s="618">
        <f t="shared" ref="AW248" si="8745">IFERROR(AW602,0)</f>
        <v>160286</v>
      </c>
      <c r="AX248" s="618">
        <f t="shared" ref="AX248" si="8746">IFERROR((AX602/$BQ248)*100,0)</f>
        <v>96855.261228727875</v>
      </c>
      <c r="AY248" s="618">
        <f t="shared" ref="AY248" si="8747">IFERROR(AY602,0)</f>
        <v>121688</v>
      </c>
      <c r="AZ248" s="618">
        <f t="shared" ref="AZ248" si="8748">IFERROR((AZ602/$BQ248)*100,0)</f>
        <v>158325.02368335085</v>
      </c>
      <c r="BA248" s="618">
        <f t="shared" ref="BA248" si="8749">IFERROR(BA602,0)</f>
        <v>232575</v>
      </c>
      <c r="BB248" s="618">
        <f t="shared" ref="BB248" si="8750">IFERROR((BB602/$BQ248)*100,0)</f>
        <v>454697.17838666646</v>
      </c>
      <c r="BC248" s="618">
        <f t="shared" ref="BC248" si="8751">IFERROR(BC602,0)</f>
        <v>13167</v>
      </c>
      <c r="BD248" s="618">
        <f t="shared" ref="BD248" si="8752">IFERROR((BD602/$BQ248)*100,0)</f>
        <v>24648.873077688448</v>
      </c>
      <c r="BE248" s="618">
        <f t="shared" ref="BE248" si="8753">IFERROR(BE602,0)</f>
        <v>0</v>
      </c>
      <c r="BF248" s="618">
        <f t="shared" ref="BF248" si="8754">IFERROR((BF602/$BQ248)*100,0)</f>
        <v>0</v>
      </c>
      <c r="BG248" s="618">
        <f t="shared" ref="BG248" si="8755">IFERROR(BG602,0)</f>
        <v>0</v>
      </c>
      <c r="BH248" s="618">
        <f t="shared" ref="BH248" si="8756">IFERROR((BH602/$BQ248)*100,0)</f>
        <v>0</v>
      </c>
      <c r="BI248" s="618">
        <f t="shared" ref="BI248" si="8757">IFERROR(BI602,0)</f>
        <v>1548</v>
      </c>
      <c r="BJ248" s="618">
        <f t="shared" ref="BJ248" si="8758">IFERROR((BJ602/$BQ248)*100,0)</f>
        <v>2414.7206462318218</v>
      </c>
      <c r="BK248" s="618">
        <f t="shared" ref="BK248" si="8759">IFERROR(BK602,0)</f>
        <v>6606</v>
      </c>
      <c r="BL248" s="618">
        <f t="shared" ref="BL248" si="8760">IFERROR((BL602/$BQ248)*100,0)</f>
        <v>17287.095521035368</v>
      </c>
      <c r="BM248" s="618">
        <f t="shared" ref="BM248" si="8761">IFERROR(BM602,0)</f>
        <v>0</v>
      </c>
      <c r="BN248" s="618">
        <f t="shared" ref="BN248" si="8762">IFERROR((BN602/$BQ248)*100,0)</f>
        <v>0</v>
      </c>
      <c r="BO248" s="618">
        <f t="shared" ref="BO248" si="8763">IFERROR(BO602,0)</f>
        <v>0</v>
      </c>
      <c r="BP248" s="618">
        <f t="shared" ref="BP248" si="8764">IFERROR((BP602/$BQ248)*100,0)</f>
        <v>0</v>
      </c>
      <c r="BQ248" s="620">
        <f t="shared" si="8351"/>
        <v>41.661133828042004</v>
      </c>
    </row>
    <row r="249" spans="1:69" x14ac:dyDescent="0.25">
      <c r="B249" s="594" t="s">
        <v>290</v>
      </c>
      <c r="C249" s="618">
        <f t="shared" si="7582"/>
        <v>72453</v>
      </c>
      <c r="D249" s="618">
        <f t="shared" si="7583"/>
        <v>234797.07047694852</v>
      </c>
      <c r="E249" s="618" t="s">
        <v>2112</v>
      </c>
      <c r="F249" s="618" t="s">
        <v>2112</v>
      </c>
      <c r="G249" s="618">
        <f t="shared" ref="G249" si="8765">IFERROR(G603,0)</f>
        <v>275</v>
      </c>
      <c r="H249" s="618">
        <f t="shared" ref="H249" si="8766">IFERROR((H603/$BQ249)*100,0)</f>
        <v>485.19082041749959</v>
      </c>
      <c r="I249" s="618">
        <f t="shared" ref="I249" si="8767">IFERROR(I603,0)</f>
        <v>0</v>
      </c>
      <c r="J249" s="618">
        <f t="shared" ref="J249" si="8768">IFERROR((J603/$BQ249)*100,0)</f>
        <v>0</v>
      </c>
      <c r="K249" s="618">
        <f t="shared" ref="K249" si="8769">IFERROR(K603,0)</f>
        <v>0</v>
      </c>
      <c r="L249" s="618">
        <f t="shared" ref="L249" si="8770">IFERROR((L603/$BQ249)*100,0)</f>
        <v>0</v>
      </c>
      <c r="M249" s="618">
        <f t="shared" ref="M249" si="8771">IFERROR(M603,0)</f>
        <v>2432</v>
      </c>
      <c r="N249" s="618">
        <f t="shared" ref="N249" si="8772">IFERROR((N603/$BQ249)*100,0)</f>
        <v>8821.651280318174</v>
      </c>
      <c r="O249" s="618">
        <f t="shared" ref="O249" si="8773">IFERROR(O603,0)</f>
        <v>0</v>
      </c>
      <c r="P249" s="618">
        <f t="shared" ref="P249" si="8774">IFERROR((P603/$BQ249)*100,0)</f>
        <v>0</v>
      </c>
      <c r="Q249" s="618">
        <f t="shared" ref="Q249" si="8775">IFERROR(Q603,0)</f>
        <v>25714</v>
      </c>
      <c r="R249" s="618">
        <f t="shared" ref="R249" si="8776">IFERROR((R603/$BQ249)*100,0)</f>
        <v>46865.022426690295</v>
      </c>
      <c r="S249" s="618">
        <f t="shared" ref="S249" si="8777">IFERROR(S603,0)</f>
        <v>0</v>
      </c>
      <c r="T249" s="618">
        <f t="shared" ref="T249" si="8778">IFERROR((T603/$BQ249)*100,0)</f>
        <v>0</v>
      </c>
      <c r="U249" s="618">
        <f t="shared" ref="U249" si="8779">IFERROR(U603,0)</f>
        <v>3724046</v>
      </c>
      <c r="V249" s="618">
        <f t="shared" si="7537"/>
        <v>618713.12878357538</v>
      </c>
      <c r="W249" s="618" t="s">
        <v>2112</v>
      </c>
      <c r="X249" s="618" t="s">
        <v>2112</v>
      </c>
      <c r="Y249" s="618">
        <f t="shared" ref="Y249" si="8780">IFERROR(Y603,0)</f>
        <v>4422</v>
      </c>
      <c r="Z249" s="618">
        <f t="shared" ref="Z249" si="8781">IFERROR((Z603/$BQ249)*100,0)</f>
        <v>11701.920423342059</v>
      </c>
      <c r="AA249" s="618">
        <f t="shared" ref="AA249" si="8782">IFERROR(AA603,0)</f>
        <v>0</v>
      </c>
      <c r="AB249" s="618">
        <f t="shared" ref="AB249" si="8783">IFERROR((AB603/$BQ249)*100,0)</f>
        <v>0</v>
      </c>
      <c r="AC249" s="618">
        <f t="shared" ref="AC249" si="8784">IFERROR(AC603,0)</f>
        <v>0</v>
      </c>
      <c r="AD249" s="618">
        <f t="shared" ref="AD249" si="8785">IFERROR((AD603/$BQ249)*100,0)</f>
        <v>0</v>
      </c>
      <c r="AE249" s="618">
        <f t="shared" ref="AE249" si="8786">IFERROR(AE603,0)</f>
        <v>0</v>
      </c>
      <c r="AF249" s="618">
        <f t="shared" ref="AF249" si="8787">IFERROR((AF603/$BQ249)*100,0)</f>
        <v>0</v>
      </c>
      <c r="AG249" s="618">
        <f t="shared" ref="AG249" si="8788">IFERROR(AG603,0)</f>
        <v>84</v>
      </c>
      <c r="AH249" s="618">
        <f t="shared" ref="AH249" si="8789">IFERROR((AH603/$BQ249)*100,0)</f>
        <v>1579.0755791769532</v>
      </c>
      <c r="AI249" s="618">
        <f t="shared" ref="AI249" si="8790">IFERROR(AI603,0)</f>
        <v>4169</v>
      </c>
      <c r="AJ249" s="618">
        <f t="shared" ref="AJ249" si="8791">IFERROR((AJ603/$BQ249)*100,0)</f>
        <v>17771.216504200962</v>
      </c>
      <c r="AK249" s="618">
        <f t="shared" ref="AK249" si="8792">IFERROR(AK603,0)</f>
        <v>0</v>
      </c>
      <c r="AL249" s="618">
        <f t="shared" ref="AL249" si="8793">IFERROR((AL603/$BQ249)*100,0)</f>
        <v>0</v>
      </c>
      <c r="AM249" s="618">
        <f t="shared" ref="AM249" si="8794">IFERROR(AM603,0)</f>
        <v>0</v>
      </c>
      <c r="AN249" s="618">
        <f t="shared" ref="AN249" si="8795">IFERROR((AN603/$BQ249)*100,0)</f>
        <v>0</v>
      </c>
      <c r="AO249" s="618">
        <f t="shared" ref="AO249" si="8796">IFERROR(AO603,0)</f>
        <v>0</v>
      </c>
      <c r="AP249" s="618">
        <f t="shared" ref="AP249" si="8797">IFERROR((AP603/$BQ249)*100,0)</f>
        <v>0</v>
      </c>
      <c r="AQ249" s="618">
        <f t="shared" ref="AQ249" si="8798">IFERROR(AQ603,0)</f>
        <v>0</v>
      </c>
      <c r="AR249" s="618">
        <f t="shared" ref="AR249" si="8799">IFERROR((AR603/$BQ249)*100,0)</f>
        <v>0</v>
      </c>
      <c r="AS249" s="618">
        <f t="shared" ref="AS249" si="8800">IFERROR(AS603,0)</f>
        <v>0</v>
      </c>
      <c r="AT249" s="618">
        <f t="shared" ref="AT249" si="8801">IFERROR((AT603/$BQ249)*100,0)</f>
        <v>0</v>
      </c>
      <c r="AU249" s="618">
        <f t="shared" ref="AU249" si="8802">IFERROR(AU603,0)</f>
        <v>0</v>
      </c>
      <c r="AV249" s="618">
        <f t="shared" ref="AV249" si="8803">IFERROR((AV603/$BQ249)*100,0)</f>
        <v>0</v>
      </c>
      <c r="AW249" s="618">
        <f t="shared" ref="AW249" si="8804">IFERROR(AW603,0)</f>
        <v>146091</v>
      </c>
      <c r="AX249" s="618">
        <f t="shared" ref="AX249" si="8805">IFERROR((AX603/$BQ249)*100,0)</f>
        <v>84817.971647439161</v>
      </c>
      <c r="AY249" s="618">
        <f t="shared" ref="AY249" si="8806">IFERROR(AY603,0)</f>
        <v>114673</v>
      </c>
      <c r="AZ249" s="618">
        <f t="shared" ref="AZ249" si="8807">IFERROR((AZ603/$BQ249)*100,0)</f>
        <v>134444.17092486905</v>
      </c>
      <c r="BA249" s="618">
        <f t="shared" ref="BA249" si="8808">IFERROR(BA603,0)</f>
        <v>271361</v>
      </c>
      <c r="BB249" s="618">
        <f t="shared" ref="BB249" si="8809">IFERROR((BB603/$BQ249)*100,0)</f>
        <v>466257.35135711665</v>
      </c>
      <c r="BC249" s="618">
        <f t="shared" ref="BC249" si="8810">IFERROR(BC603,0)</f>
        <v>4222</v>
      </c>
      <c r="BD249" s="618">
        <f t="shared" ref="BD249" si="8811">IFERROR((BD603/$BQ249)*100,0)</f>
        <v>6724.3036884225276</v>
      </c>
      <c r="BE249" s="618">
        <f t="shared" ref="BE249" si="8812">IFERROR(BE603,0)</f>
        <v>0</v>
      </c>
      <c r="BF249" s="618">
        <f t="shared" ref="BF249" si="8813">IFERROR((BF603/$BQ249)*100,0)</f>
        <v>0</v>
      </c>
      <c r="BG249" s="618">
        <f t="shared" ref="BG249" si="8814">IFERROR(BG603,0)</f>
        <v>0</v>
      </c>
      <c r="BH249" s="618">
        <f t="shared" ref="BH249" si="8815">IFERROR((BH603/$BQ249)*100,0)</f>
        <v>0</v>
      </c>
      <c r="BI249" s="618">
        <f t="shared" ref="BI249" si="8816">IFERROR(BI603,0)</f>
        <v>155</v>
      </c>
      <c r="BJ249" s="618">
        <f t="shared" ref="BJ249" si="8817">IFERROR((BJ603/$BQ249)*100,0)</f>
        <v>196.28174098707939</v>
      </c>
      <c r="BK249" s="618">
        <f t="shared" ref="BK249" si="8818">IFERROR(BK603,0)</f>
        <v>3828</v>
      </c>
      <c r="BL249" s="618">
        <f t="shared" ref="BL249" si="8819">IFERROR((BL603/$BQ249)*100,0)</f>
        <v>9966.2605339394577</v>
      </c>
      <c r="BM249" s="618">
        <f t="shared" ref="BM249" si="8820">IFERROR(BM603,0)</f>
        <v>0</v>
      </c>
      <c r="BN249" s="618">
        <f t="shared" ref="BN249" si="8821">IFERROR((BN603/$BQ249)*100,0)</f>
        <v>0</v>
      </c>
      <c r="BO249" s="618">
        <f t="shared" ref="BO249" si="8822">IFERROR(BO603,0)</f>
        <v>0</v>
      </c>
      <c r="BP249" s="618">
        <f t="shared" ref="BP249" si="8823">IFERROR((BP603/$BQ249)*100,0)</f>
        <v>0</v>
      </c>
      <c r="BQ249" s="620">
        <f t="shared" si="8351"/>
        <v>45.342984809707083</v>
      </c>
    </row>
    <row r="250" spans="1:69" x14ac:dyDescent="0.25">
      <c r="B250" s="594" t="s">
        <v>291</v>
      </c>
      <c r="C250" s="618">
        <f t="shared" si="7582"/>
        <v>63097</v>
      </c>
      <c r="D250" s="618">
        <f t="shared" si="7583"/>
        <v>200564.8953695363</v>
      </c>
      <c r="E250" s="618" t="s">
        <v>2112</v>
      </c>
      <c r="F250" s="618" t="s">
        <v>2112</v>
      </c>
      <c r="G250" s="618">
        <f t="shared" ref="G250" si="8824">IFERROR(G604,0)</f>
        <v>1002</v>
      </c>
      <c r="H250" s="618">
        <f t="shared" ref="H250" si="8825">IFERROR((H604/$BQ250)*100,0)</f>
        <v>2201.4538004564251</v>
      </c>
      <c r="I250" s="618">
        <f t="shared" ref="I250" si="8826">IFERROR(I604,0)</f>
        <v>0</v>
      </c>
      <c r="J250" s="618">
        <f t="shared" ref="J250" si="8827">IFERROR((J604/$BQ250)*100,0)</f>
        <v>0</v>
      </c>
      <c r="K250" s="618">
        <f t="shared" ref="K250" si="8828">IFERROR(K604,0)</f>
        <v>0</v>
      </c>
      <c r="L250" s="618">
        <f t="shared" ref="L250" si="8829">IFERROR((L604/$BQ250)*100,0)</f>
        <v>0</v>
      </c>
      <c r="M250" s="618">
        <f t="shared" ref="M250" si="8830">IFERROR(M604,0)</f>
        <v>3244</v>
      </c>
      <c r="N250" s="618">
        <f t="shared" ref="N250" si="8831">IFERROR((N604/$BQ250)*100,0)</f>
        <v>7961.4972301032285</v>
      </c>
      <c r="O250" s="618">
        <f t="shared" ref="O250" si="8832">IFERROR(O604,0)</f>
        <v>0</v>
      </c>
      <c r="P250" s="618">
        <f t="shared" ref="P250" si="8833">IFERROR((P604/$BQ250)*100,0)</f>
        <v>0</v>
      </c>
      <c r="Q250" s="618">
        <f t="shared" ref="Q250" si="8834">IFERROR(Q604,0)</f>
        <v>24511</v>
      </c>
      <c r="R250" s="618">
        <f t="shared" ref="R250" si="8835">IFERROR((R604/$BQ250)*100,0)</f>
        <v>45899.029694873934</v>
      </c>
      <c r="S250" s="618">
        <f t="shared" ref="S250" si="8836">IFERROR(S604,0)</f>
        <v>0</v>
      </c>
      <c r="T250" s="618">
        <f t="shared" ref="T250" si="8837">IFERROR((T604/$BQ250)*100,0)</f>
        <v>0</v>
      </c>
      <c r="U250" s="618">
        <f t="shared" ref="U250" si="8838">IFERROR(U604,0)</f>
        <v>3615991</v>
      </c>
      <c r="V250" s="618">
        <f t="shared" si="7537"/>
        <v>597084.81987254496</v>
      </c>
      <c r="W250" s="618" t="s">
        <v>2112</v>
      </c>
      <c r="X250" s="618" t="s">
        <v>2112</v>
      </c>
      <c r="Y250" s="618">
        <f t="shared" ref="Y250" si="8839">IFERROR(Y604,0)</f>
        <v>4068</v>
      </c>
      <c r="Z250" s="618">
        <f t="shared" ref="Z250" si="8840">IFERROR((Z604/$BQ250)*100,0)</f>
        <v>8972.4810053544315</v>
      </c>
      <c r="AA250" s="618">
        <f t="shared" ref="AA250" si="8841">IFERROR(AA604,0)</f>
        <v>0</v>
      </c>
      <c r="AB250" s="618">
        <f t="shared" ref="AB250" si="8842">IFERROR((AB604/$BQ250)*100,0)</f>
        <v>0</v>
      </c>
      <c r="AC250" s="618">
        <f t="shared" ref="AC250" si="8843">IFERROR(AC604,0)</f>
        <v>0</v>
      </c>
      <c r="AD250" s="618">
        <f t="shared" ref="AD250" si="8844">IFERROR((AD604/$BQ250)*100,0)</f>
        <v>0</v>
      </c>
      <c r="AE250" s="618">
        <f t="shared" ref="AE250" si="8845">IFERROR(AE604,0)</f>
        <v>0</v>
      </c>
      <c r="AF250" s="618">
        <f t="shared" ref="AF250" si="8846">IFERROR((AF604/$BQ250)*100,0)</f>
        <v>0</v>
      </c>
      <c r="AG250" s="618">
        <f t="shared" ref="AG250" si="8847">IFERROR(AG604,0)</f>
        <v>291</v>
      </c>
      <c r="AH250" s="618">
        <f t="shared" ref="AH250" si="8848">IFERROR((AH604/$BQ250)*100,0)</f>
        <v>3913.8991444054745</v>
      </c>
      <c r="AI250" s="618">
        <f t="shared" ref="AI250" si="8849">IFERROR(AI604,0)</f>
        <v>3484</v>
      </c>
      <c r="AJ250" s="618">
        <f t="shared" ref="AJ250" si="8850">IFERROR((AJ604/$BQ250)*100,0)</f>
        <v>23280.099215974726</v>
      </c>
      <c r="AK250" s="618">
        <f t="shared" ref="AK250" si="8851">IFERROR(AK604,0)</f>
        <v>0</v>
      </c>
      <c r="AL250" s="618">
        <f t="shared" ref="AL250" si="8852">IFERROR((AL604/$BQ250)*100,0)</f>
        <v>0</v>
      </c>
      <c r="AM250" s="618">
        <f t="shared" ref="AM250" si="8853">IFERROR(AM604,0)</f>
        <v>0</v>
      </c>
      <c r="AN250" s="618">
        <f t="shared" ref="AN250" si="8854">IFERROR((AN604/$BQ250)*100,0)</f>
        <v>0</v>
      </c>
      <c r="AO250" s="618">
        <f t="shared" ref="AO250" si="8855">IFERROR(AO604,0)</f>
        <v>0</v>
      </c>
      <c r="AP250" s="618">
        <f t="shared" ref="AP250" si="8856">IFERROR((AP604/$BQ250)*100,0)</f>
        <v>0</v>
      </c>
      <c r="AQ250" s="618">
        <f t="shared" ref="AQ250" si="8857">IFERROR(AQ604,0)</f>
        <v>0</v>
      </c>
      <c r="AR250" s="618">
        <f t="shared" ref="AR250" si="8858">IFERROR((AR604/$BQ250)*100,0)</f>
        <v>0</v>
      </c>
      <c r="AS250" s="618">
        <f t="shared" ref="AS250" si="8859">IFERROR(AS604,0)</f>
        <v>0</v>
      </c>
      <c r="AT250" s="618">
        <f t="shared" ref="AT250" si="8860">IFERROR((AT604/$BQ250)*100,0)</f>
        <v>0</v>
      </c>
      <c r="AU250" s="618">
        <f t="shared" ref="AU250" si="8861">IFERROR(AU604,0)</f>
        <v>0</v>
      </c>
      <c r="AV250" s="618">
        <f t="shared" ref="AV250" si="8862">IFERROR((AV604/$BQ250)*100,0)</f>
        <v>0</v>
      </c>
      <c r="AW250" s="618">
        <f t="shared" ref="AW250" si="8863">IFERROR(AW604,0)</f>
        <v>96544</v>
      </c>
      <c r="AX250" s="618">
        <f t="shared" ref="AX250" si="8864">IFERROR((AX604/$BQ250)*100,0)</f>
        <v>82920.815986409856</v>
      </c>
      <c r="AY250" s="618">
        <f t="shared" ref="AY250" si="8865">IFERROR(AY604,0)</f>
        <v>135343</v>
      </c>
      <c r="AZ250" s="618">
        <f t="shared" ref="AZ250" si="8866">IFERROR((AZ604/$BQ250)*100,0)</f>
        <v>143567.02205505679</v>
      </c>
      <c r="BA250" s="618">
        <f t="shared" ref="BA250" si="8867">IFERROR(BA604,0)</f>
        <v>354793</v>
      </c>
      <c r="BB250" s="618">
        <f t="shared" ref="BB250" si="8868">IFERROR((BB604/$BQ250)*100,0)</f>
        <v>516792.19540331897</v>
      </c>
      <c r="BC250" s="618">
        <f t="shared" ref="BC250" si="8869">IFERROR(BC604,0)</f>
        <v>2943</v>
      </c>
      <c r="BD250" s="618">
        <f t="shared" ref="BD250" si="8870">IFERROR((BD604/$BQ250)*100,0)</f>
        <v>5503.6345011410622</v>
      </c>
      <c r="BE250" s="618">
        <f t="shared" ref="BE250" si="8871">IFERROR(BE604,0)</f>
        <v>0</v>
      </c>
      <c r="BF250" s="618">
        <f t="shared" ref="BF250" si="8872">IFERROR((BF604/$BQ250)*100,0)</f>
        <v>0</v>
      </c>
      <c r="BG250" s="618">
        <f t="shared" ref="BG250" si="8873">IFERROR(BG604,0)</f>
        <v>0</v>
      </c>
      <c r="BH250" s="618">
        <f t="shared" ref="BH250" si="8874">IFERROR((BH604/$BQ250)*100,0)</f>
        <v>0</v>
      </c>
      <c r="BI250" s="618">
        <f t="shared" ref="BI250" si="8875">IFERROR(BI604,0)</f>
        <v>314</v>
      </c>
      <c r="BJ250" s="618">
        <f t="shared" ref="BJ250" si="8876">IFERROR((BJ604/$BQ250)*100,0)</f>
        <v>371.79294633332302</v>
      </c>
      <c r="BK250" s="618">
        <f t="shared" ref="BK250" si="8877">IFERROR(BK604,0)</f>
        <v>4696</v>
      </c>
      <c r="BL250" s="618">
        <f t="shared" ref="BL250" si="8878">IFERROR((BL604/$BQ250)*100,0)</f>
        <v>6386.4138121393953</v>
      </c>
      <c r="BM250" s="618">
        <f t="shared" ref="BM250" si="8879">IFERROR(BM604,0)</f>
        <v>0</v>
      </c>
      <c r="BN250" s="618">
        <f t="shared" ref="BN250" si="8880">IFERROR((BN604/$BQ250)*100,0)</f>
        <v>0</v>
      </c>
      <c r="BO250" s="618">
        <f t="shared" ref="BO250" si="8881">IFERROR(BO604,0)</f>
        <v>0</v>
      </c>
      <c r="BP250" s="618">
        <f t="shared" ref="BP250" si="8882">IFERROR((BP604/$BQ250)*100,0)</f>
        <v>0</v>
      </c>
      <c r="BQ250" s="620">
        <f t="shared" si="8351"/>
        <v>54.600282765452114</v>
      </c>
    </row>
    <row r="251" spans="1:69" x14ac:dyDescent="0.25">
      <c r="B251" s="594" t="s">
        <v>292</v>
      </c>
      <c r="C251" s="618">
        <f t="shared" si="7582"/>
        <v>48134</v>
      </c>
      <c r="D251" s="618">
        <f t="shared" si="7583"/>
        <v>152150.97706240998</v>
      </c>
      <c r="E251" s="618" t="s">
        <v>2112</v>
      </c>
      <c r="F251" s="618" t="s">
        <v>2112</v>
      </c>
      <c r="G251" s="618">
        <f t="shared" ref="G251" si="8883">IFERROR(G605,0)</f>
        <v>1126</v>
      </c>
      <c r="H251" s="618">
        <f t="shared" ref="H251" si="8884">IFERROR((H605/$BQ251)*100,0)</f>
        <v>2768.5035730505942</v>
      </c>
      <c r="I251" s="618">
        <f t="shared" ref="I251" si="8885">IFERROR(I605,0)</f>
        <v>0</v>
      </c>
      <c r="J251" s="618">
        <f t="shared" ref="J251" si="8886">IFERROR((J605/$BQ251)*100,0)</f>
        <v>0</v>
      </c>
      <c r="K251" s="618">
        <f t="shared" ref="K251" si="8887">IFERROR(K605,0)</f>
        <v>0</v>
      </c>
      <c r="L251" s="618">
        <f t="shared" ref="L251" si="8888">IFERROR((L605/$BQ251)*100,0)</f>
        <v>0</v>
      </c>
      <c r="M251" s="618">
        <f t="shared" ref="M251" si="8889">IFERROR(M605,0)</f>
        <v>3415</v>
      </c>
      <c r="N251" s="618">
        <f t="shared" ref="N251" si="8890">IFERROR((N605/$BQ251)*100,0)</f>
        <v>9046.7816462555656</v>
      </c>
      <c r="O251" s="618">
        <f t="shared" ref="O251" si="8891">IFERROR(O605,0)</f>
        <v>0</v>
      </c>
      <c r="P251" s="618">
        <f t="shared" ref="P251" si="8892">IFERROR((P605/$BQ251)*100,0)</f>
        <v>0</v>
      </c>
      <c r="Q251" s="618">
        <f t="shared" ref="Q251" si="8893">IFERROR(Q605,0)</f>
        <v>52174</v>
      </c>
      <c r="R251" s="618">
        <f t="shared" ref="R251" si="8894">IFERROR((R605/$BQ251)*100,0)</f>
        <v>102676.26195259088</v>
      </c>
      <c r="S251" s="618">
        <f t="shared" ref="S251" si="8895">IFERROR(S605,0)</f>
        <v>0</v>
      </c>
      <c r="T251" s="618">
        <f t="shared" ref="T251" si="8896">IFERROR((T605/$BQ251)*100,0)</f>
        <v>0</v>
      </c>
      <c r="U251" s="618">
        <f t="shared" ref="U251" si="8897">IFERROR(U605,0)</f>
        <v>3723101</v>
      </c>
      <c r="V251" s="618">
        <f t="shared" si="7537"/>
        <v>808208.5109051523</v>
      </c>
      <c r="W251" s="618" t="s">
        <v>2112</v>
      </c>
      <c r="X251" s="618" t="s">
        <v>2112</v>
      </c>
      <c r="Y251" s="618">
        <f t="shared" ref="Y251" si="8898">IFERROR(Y605,0)</f>
        <v>1748</v>
      </c>
      <c r="Z251" s="618">
        <f t="shared" ref="Z251" si="8899">IFERROR((Z605/$BQ251)*100,0)</f>
        <v>3841.5034785820376</v>
      </c>
      <c r="AA251" s="618">
        <f t="shared" ref="AA251" si="8900">IFERROR(AA605,0)</f>
        <v>0</v>
      </c>
      <c r="AB251" s="618">
        <f t="shared" ref="AB251" si="8901">IFERROR((AB605/$BQ251)*100,0)</f>
        <v>0</v>
      </c>
      <c r="AC251" s="618">
        <f t="shared" ref="AC251" si="8902">IFERROR(AC605,0)</f>
        <v>0</v>
      </c>
      <c r="AD251" s="618">
        <f t="shared" ref="AD251" si="8903">IFERROR((AD605/$BQ251)*100,0)</f>
        <v>0</v>
      </c>
      <c r="AE251" s="618">
        <f t="shared" ref="AE251" si="8904">IFERROR(AE605,0)</f>
        <v>0</v>
      </c>
      <c r="AF251" s="618">
        <f t="shared" ref="AF251" si="8905">IFERROR((AF605/$BQ251)*100,0)</f>
        <v>0</v>
      </c>
      <c r="AG251" s="618">
        <f t="shared" ref="AG251" si="8906">IFERROR(AG605,0)</f>
        <v>419</v>
      </c>
      <c r="AH251" s="618">
        <f t="shared" ref="AH251" si="8907">IFERROR((AH605/$BQ251)*100,0)</f>
        <v>7486.4268217995359</v>
      </c>
      <c r="AI251" s="618">
        <f t="shared" ref="AI251" si="8908">IFERROR(AI605,0)</f>
        <v>8941</v>
      </c>
      <c r="AJ251" s="618">
        <f t="shared" ref="AJ251" si="8909">IFERROR((AJ605/$BQ251)*100,0)</f>
        <v>53844.527702193314</v>
      </c>
      <c r="AK251" s="618">
        <f t="shared" ref="AK251" si="8910">IFERROR(AK605,0)</f>
        <v>0</v>
      </c>
      <c r="AL251" s="618">
        <f t="shared" ref="AL251" si="8911">IFERROR((AL605/$BQ251)*100,0)</f>
        <v>0</v>
      </c>
      <c r="AM251" s="618">
        <f t="shared" ref="AM251" si="8912">IFERROR(AM605,0)</f>
        <v>0</v>
      </c>
      <c r="AN251" s="618">
        <f t="shared" ref="AN251" si="8913">IFERROR((AN605/$BQ251)*100,0)</f>
        <v>0</v>
      </c>
      <c r="AO251" s="618">
        <f t="shared" ref="AO251" si="8914">IFERROR(AO605,0)</f>
        <v>0</v>
      </c>
      <c r="AP251" s="618">
        <f t="shared" ref="AP251" si="8915">IFERROR((AP605/$BQ251)*100,0)</f>
        <v>0</v>
      </c>
      <c r="AQ251" s="618">
        <f t="shared" ref="AQ251" si="8916">IFERROR(AQ605,0)</f>
        <v>0</v>
      </c>
      <c r="AR251" s="618">
        <f t="shared" ref="AR251" si="8917">IFERROR((AR605/$BQ251)*100,0)</f>
        <v>0</v>
      </c>
      <c r="AS251" s="618">
        <f t="shared" ref="AS251" si="8918">IFERROR(AS605,0)</f>
        <v>0</v>
      </c>
      <c r="AT251" s="618">
        <f t="shared" ref="AT251" si="8919">IFERROR((AT605/$BQ251)*100,0)</f>
        <v>0</v>
      </c>
      <c r="AU251" s="618">
        <f t="shared" ref="AU251" si="8920">IFERROR(AU605,0)</f>
        <v>0</v>
      </c>
      <c r="AV251" s="618">
        <f t="shared" ref="AV251" si="8921">IFERROR((AV605/$BQ251)*100,0)</f>
        <v>0</v>
      </c>
      <c r="AW251" s="618">
        <f t="shared" ref="AW251" si="8922">IFERROR(AW605,0)</f>
        <v>140228</v>
      </c>
      <c r="AX251" s="618">
        <f t="shared" ref="AX251" si="8923">IFERROR((AX605/$BQ251)*100,0)</f>
        <v>137808.81801977215</v>
      </c>
      <c r="AY251" s="618">
        <f t="shared" ref="AY251" si="8924">IFERROR(AY605,0)</f>
        <v>199192</v>
      </c>
      <c r="AZ251" s="618">
        <f t="shared" ref="AZ251" si="8925">IFERROR((AZ605/$BQ251)*100,0)</f>
        <v>210633.56733336041</v>
      </c>
      <c r="BA251" s="618">
        <f t="shared" ref="BA251" si="8926">IFERROR(BA605,0)</f>
        <v>338665</v>
      </c>
      <c r="BB251" s="618">
        <f t="shared" ref="BB251" si="8927">IFERROR((BB605/$BQ251)*100,0)</f>
        <v>525667.56822323811</v>
      </c>
      <c r="BC251" s="618">
        <f t="shared" ref="BC251" si="8928">IFERROR(BC605,0)</f>
        <v>4071</v>
      </c>
      <c r="BD251" s="618">
        <f t="shared" ref="BD251" si="8929">IFERROR((BD605/$BQ251)*100,0)</f>
        <v>7457.7588853922061</v>
      </c>
      <c r="BE251" s="618">
        <f t="shared" ref="BE251" si="8930">IFERROR(BE605,0)</f>
        <v>0</v>
      </c>
      <c r="BF251" s="618">
        <f t="shared" ref="BF251" si="8931">IFERROR((BF605/$BQ251)*100,0)</f>
        <v>0</v>
      </c>
      <c r="BG251" s="618">
        <f t="shared" ref="BG251" si="8932">IFERROR(BG605,0)</f>
        <v>0</v>
      </c>
      <c r="BH251" s="618">
        <f t="shared" ref="BH251" si="8933">IFERROR((BH605/$BQ251)*100,0)</f>
        <v>0</v>
      </c>
      <c r="BI251" s="618">
        <f t="shared" ref="BI251" si="8934">IFERROR(BI605,0)</f>
        <v>1002</v>
      </c>
      <c r="BJ251" s="618">
        <f t="shared" ref="BJ251" si="8935">IFERROR((BJ605/$BQ251)*100,0)</f>
        <v>1531.6868880487013</v>
      </c>
      <c r="BK251" s="618">
        <f t="shared" ref="BK251" si="8936">IFERROR(BK605,0)</f>
        <v>3768</v>
      </c>
      <c r="BL251" s="618">
        <f t="shared" ref="BL251" si="8937">IFERROR((BL605/$BQ251)*100,0)</f>
        <v>7836.5851879176207</v>
      </c>
      <c r="BM251" s="618">
        <f t="shared" ref="BM251" si="8938">IFERROR(BM605,0)</f>
        <v>0</v>
      </c>
      <c r="BN251" s="618">
        <f t="shared" ref="BN251" si="8939">IFERROR((BN605/$BQ251)*100,0)</f>
        <v>0</v>
      </c>
      <c r="BO251" s="618">
        <f t="shared" ref="BO251" si="8940">IFERROR(BO605,0)</f>
        <v>0</v>
      </c>
      <c r="BP251" s="618">
        <f t="shared" ref="BP251" si="8941">IFERROR((BP605/$BQ251)*100,0)</f>
        <v>0</v>
      </c>
      <c r="BQ251" s="620">
        <f t="shared" si="8351"/>
        <v>48.835046238002178</v>
      </c>
    </row>
    <row r="252" spans="1:69" x14ac:dyDescent="0.25">
      <c r="B252" s="594" t="s">
        <v>293</v>
      </c>
      <c r="C252" s="618">
        <f t="shared" si="7582"/>
        <v>67825</v>
      </c>
      <c r="D252" s="618">
        <f t="shared" si="7583"/>
        <v>144138.81336497347</v>
      </c>
      <c r="E252" s="618" t="s">
        <v>2112</v>
      </c>
      <c r="F252" s="618" t="s">
        <v>2112</v>
      </c>
      <c r="G252" s="618">
        <f t="shared" ref="G252" si="8942">IFERROR(G606,0)</f>
        <v>1009</v>
      </c>
      <c r="H252" s="618">
        <f t="shared" ref="H252" si="8943">IFERROR((H606/$BQ252)*100,0)</f>
        <v>2580.0221774593842</v>
      </c>
      <c r="I252" s="618">
        <f t="shared" ref="I252" si="8944">IFERROR(I606,0)</f>
        <v>0</v>
      </c>
      <c r="J252" s="618">
        <f t="shared" ref="J252" si="8945">IFERROR((J606/$BQ252)*100,0)</f>
        <v>0</v>
      </c>
      <c r="K252" s="618">
        <f t="shared" ref="K252" si="8946">IFERROR(K606,0)</f>
        <v>0</v>
      </c>
      <c r="L252" s="618">
        <f t="shared" ref="L252" si="8947">IFERROR((L606/$BQ252)*100,0)</f>
        <v>0</v>
      </c>
      <c r="M252" s="618">
        <f t="shared" ref="M252" si="8948">IFERROR(M606,0)</f>
        <v>3045</v>
      </c>
      <c r="N252" s="618">
        <f t="shared" ref="N252" si="8949">IFERROR((N606/$BQ252)*100,0)</f>
        <v>7980.1601293652202</v>
      </c>
      <c r="O252" s="618">
        <f t="shared" ref="O252" si="8950">IFERROR(O606,0)</f>
        <v>0</v>
      </c>
      <c r="P252" s="618">
        <f t="shared" ref="P252" si="8951">IFERROR((P606/$BQ252)*100,0)</f>
        <v>0</v>
      </c>
      <c r="Q252" s="618">
        <f t="shared" ref="Q252" si="8952">IFERROR(Q606,0)</f>
        <v>48186</v>
      </c>
      <c r="R252" s="618">
        <f t="shared" ref="R252" si="8953">IFERROR((R606/$BQ252)*100,0)</f>
        <v>74057.06678869114</v>
      </c>
      <c r="S252" s="618">
        <f t="shared" ref="S252" si="8954">IFERROR(S606,0)</f>
        <v>0</v>
      </c>
      <c r="T252" s="618">
        <f t="shared" ref="T252" si="8955">IFERROR((T606/$BQ252)*100,0)</f>
        <v>0</v>
      </c>
      <c r="U252" s="618">
        <f t="shared" ref="U252" si="8956">IFERROR(U606,0)</f>
        <v>3855065</v>
      </c>
      <c r="V252" s="618">
        <f t="shared" si="7537"/>
        <v>714581.52000321297</v>
      </c>
      <c r="W252" s="618" t="s">
        <v>2112</v>
      </c>
      <c r="X252" s="618" t="s">
        <v>2112</v>
      </c>
      <c r="Y252" s="618">
        <f t="shared" ref="Y252" si="8957">IFERROR(Y606,0)</f>
        <v>5203</v>
      </c>
      <c r="Z252" s="618">
        <f t="shared" ref="Z252" si="8958">IFERROR((Z606/$BQ252)*100,0)</f>
        <v>11304.078861423877</v>
      </c>
      <c r="AA252" s="618">
        <f t="shared" ref="AA252" si="8959">IFERROR(AA606,0)</f>
        <v>0</v>
      </c>
      <c r="AB252" s="618">
        <f t="shared" ref="AB252" si="8960">IFERROR((AB606/$BQ252)*100,0)</f>
        <v>0</v>
      </c>
      <c r="AC252" s="618">
        <f t="shared" ref="AC252" si="8961">IFERROR(AC606,0)</f>
        <v>0</v>
      </c>
      <c r="AD252" s="618">
        <f t="shared" ref="AD252" si="8962">IFERROR((AD606/$BQ252)*100,0)</f>
        <v>0</v>
      </c>
      <c r="AE252" s="618">
        <f t="shared" ref="AE252" si="8963">IFERROR(AE606,0)</f>
        <v>0</v>
      </c>
      <c r="AF252" s="618">
        <f t="shared" ref="AF252" si="8964">IFERROR((AF606/$BQ252)*100,0)</f>
        <v>0</v>
      </c>
      <c r="AG252" s="618">
        <f t="shared" ref="AG252" si="8965">IFERROR(AG606,0)</f>
        <v>864</v>
      </c>
      <c r="AH252" s="618">
        <f t="shared" ref="AH252" si="8966">IFERROR((AH606/$BQ252)*100,0)</f>
        <v>8972.0222021642494</v>
      </c>
      <c r="AI252" s="618">
        <f t="shared" ref="AI252" si="8967">IFERROR(AI606,0)</f>
        <v>22241</v>
      </c>
      <c r="AJ252" s="618">
        <f t="shared" ref="AJ252" si="8968">IFERROR((AJ606/$BQ252)*100,0)</f>
        <v>94884.202337167619</v>
      </c>
      <c r="AK252" s="618">
        <f t="shared" ref="AK252" si="8969">IFERROR(AK606,0)</f>
        <v>0</v>
      </c>
      <c r="AL252" s="618">
        <f t="shared" ref="AL252" si="8970">IFERROR((AL606/$BQ252)*100,0)</f>
        <v>0</v>
      </c>
      <c r="AM252" s="618">
        <f t="shared" ref="AM252" si="8971">IFERROR(AM606,0)</f>
        <v>0</v>
      </c>
      <c r="AN252" s="618">
        <f t="shared" ref="AN252" si="8972">IFERROR((AN606/$BQ252)*100,0)</f>
        <v>0</v>
      </c>
      <c r="AO252" s="618">
        <f t="shared" ref="AO252" si="8973">IFERROR(AO606,0)</f>
        <v>0</v>
      </c>
      <c r="AP252" s="618">
        <f t="shared" ref="AP252" si="8974">IFERROR((AP606/$BQ252)*100,0)</f>
        <v>0</v>
      </c>
      <c r="AQ252" s="618">
        <f t="shared" ref="AQ252" si="8975">IFERROR(AQ606,0)</f>
        <v>0</v>
      </c>
      <c r="AR252" s="618">
        <f t="shared" ref="AR252" si="8976">IFERROR((AR606/$BQ252)*100,0)</f>
        <v>0</v>
      </c>
      <c r="AS252" s="618">
        <f t="shared" ref="AS252" si="8977">IFERROR(AS606,0)</f>
        <v>0</v>
      </c>
      <c r="AT252" s="618">
        <f t="shared" ref="AT252" si="8978">IFERROR((AT606/$BQ252)*100,0)</f>
        <v>0</v>
      </c>
      <c r="AU252" s="618">
        <f t="shared" ref="AU252" si="8979">IFERROR(AU606,0)</f>
        <v>0</v>
      </c>
      <c r="AV252" s="618">
        <f t="shared" ref="AV252" si="8980">IFERROR((AV606/$BQ252)*100,0)</f>
        <v>0</v>
      </c>
      <c r="AW252" s="618">
        <f t="shared" ref="AW252" si="8981">IFERROR(AW606,0)</f>
        <v>232569</v>
      </c>
      <c r="AX252" s="618">
        <f t="shared" ref="AX252" si="8982">IFERROR((AX606/$BQ252)*100,0)</f>
        <v>150265.13604875002</v>
      </c>
      <c r="AY252" s="618">
        <f t="shared" ref="AY252" si="8983">IFERROR(AY606,0)</f>
        <v>391528</v>
      </c>
      <c r="AZ252" s="618">
        <f t="shared" ref="AZ252" si="8984">IFERROR((AZ606/$BQ252)*100,0)</f>
        <v>426014.60016869969</v>
      </c>
      <c r="BA252" s="618">
        <f t="shared" ref="BA252" si="8985">IFERROR(BA606,0)</f>
        <v>338615</v>
      </c>
      <c r="BB252" s="618">
        <f t="shared" ref="BB252" si="8986">IFERROR((BB606/$BQ252)*100,0)</f>
        <v>622312.76348896185</v>
      </c>
      <c r="BC252" s="618">
        <f t="shared" ref="BC252" si="8987">IFERROR(BC606,0)</f>
        <v>23934</v>
      </c>
      <c r="BD252" s="618">
        <f t="shared" ref="BD252" si="8988">IFERROR((BD606/$BQ252)*100,0)</f>
        <v>38172.913940640487</v>
      </c>
      <c r="BE252" s="618">
        <f t="shared" ref="BE252" si="8989">IFERROR(BE606,0)</f>
        <v>0</v>
      </c>
      <c r="BF252" s="618">
        <f t="shared" ref="BF252" si="8990">IFERROR((BF606/$BQ252)*100,0)</f>
        <v>0</v>
      </c>
      <c r="BG252" s="618">
        <f t="shared" ref="BG252" si="8991">IFERROR(BG606,0)</f>
        <v>0</v>
      </c>
      <c r="BH252" s="618">
        <f t="shared" ref="BH252" si="8992">IFERROR((BH606/$BQ252)*100,0)</f>
        <v>0</v>
      </c>
      <c r="BI252" s="618">
        <f t="shared" ref="BI252" si="8993">IFERROR(BI606,0)</f>
        <v>830</v>
      </c>
      <c r="BJ252" s="618">
        <f t="shared" ref="BJ252" si="8994">IFERROR((BJ606/$BQ252)*100,0)</f>
        <v>667.14532277553872</v>
      </c>
      <c r="BK252" s="618">
        <f t="shared" ref="BK252" si="8995">IFERROR(BK606,0)</f>
        <v>5274</v>
      </c>
      <c r="BL252" s="618">
        <f t="shared" ref="BL252" si="8996">IFERROR((BL606/$BQ252)*100,0)</f>
        <v>11459.549305374519</v>
      </c>
      <c r="BM252" s="618">
        <f t="shared" ref="BM252" si="8997">IFERROR(BM606,0)</f>
        <v>0</v>
      </c>
      <c r="BN252" s="618">
        <f t="shared" ref="BN252" si="8998">IFERROR((BN606/$BQ252)*100,0)</f>
        <v>0</v>
      </c>
      <c r="BO252" s="618">
        <f t="shared" ref="BO252" si="8999">IFERROR(BO606,0)</f>
        <v>0</v>
      </c>
      <c r="BP252" s="618">
        <f t="shared" ref="BP252" si="9000">IFERROR((BP606/$BQ252)*100,0)</f>
        <v>0</v>
      </c>
      <c r="BQ252" s="620">
        <f t="shared" si="8351"/>
        <v>50.813516699727607</v>
      </c>
    </row>
    <row r="253" spans="1:69" x14ac:dyDescent="0.25">
      <c r="B253" s="594" t="s">
        <v>294</v>
      </c>
      <c r="C253" s="618">
        <f t="shared" si="7582"/>
        <v>68839</v>
      </c>
      <c r="D253" s="618">
        <f t="shared" si="7583"/>
        <v>190450.27051785873</v>
      </c>
      <c r="E253" s="618" t="s">
        <v>2112</v>
      </c>
      <c r="F253" s="618" t="s">
        <v>2112</v>
      </c>
      <c r="G253" s="618">
        <f t="shared" ref="G253" si="9001">IFERROR(G607,0)</f>
        <v>1238</v>
      </c>
      <c r="H253" s="618">
        <f t="shared" ref="H253" si="9002">IFERROR((H607/$BQ253)*100,0)</f>
        <v>4518.1752606123064</v>
      </c>
      <c r="I253" s="618">
        <f t="shared" ref="I253" si="9003">IFERROR(I607,0)</f>
        <v>0</v>
      </c>
      <c r="J253" s="618">
        <f t="shared" ref="J253" si="9004">IFERROR((J607/$BQ253)*100,0)</f>
        <v>0</v>
      </c>
      <c r="K253" s="618">
        <f t="shared" ref="K253" si="9005">IFERROR(K607,0)</f>
        <v>0</v>
      </c>
      <c r="L253" s="618">
        <f t="shared" ref="L253" si="9006">IFERROR((L607/$BQ253)*100,0)</f>
        <v>0</v>
      </c>
      <c r="M253" s="618">
        <f t="shared" ref="M253" si="9007">IFERROR(M607,0)</f>
        <v>3053</v>
      </c>
      <c r="N253" s="618">
        <f t="shared" ref="N253" si="9008">IFERROR((N607/$BQ253)*100,0)</f>
        <v>10079.571475707455</v>
      </c>
      <c r="O253" s="618">
        <f t="shared" ref="O253" si="9009">IFERROR(O607,0)</f>
        <v>0</v>
      </c>
      <c r="P253" s="618">
        <f t="shared" ref="P253" si="9010">IFERROR((P607/$BQ253)*100,0)</f>
        <v>0</v>
      </c>
      <c r="Q253" s="618">
        <f t="shared" ref="Q253" si="9011">IFERROR(Q607,0)</f>
        <v>49591</v>
      </c>
      <c r="R253" s="618">
        <f t="shared" ref="R253" si="9012">IFERROR((R607/$BQ253)*100,0)</f>
        <v>102704.00097486975</v>
      </c>
      <c r="S253" s="618">
        <f t="shared" ref="S253" si="9013">IFERROR(S607,0)</f>
        <v>0</v>
      </c>
      <c r="T253" s="618">
        <f t="shared" ref="T253" si="9014">IFERROR((T607/$BQ253)*100,0)</f>
        <v>0</v>
      </c>
      <c r="U253" s="618">
        <f t="shared" ref="U253" si="9015">IFERROR(U607,0)</f>
        <v>3849118</v>
      </c>
      <c r="V253" s="618">
        <f t="shared" si="7537"/>
        <v>778588.12348688068</v>
      </c>
      <c r="W253" s="618" t="s">
        <v>2112</v>
      </c>
      <c r="X253" s="618" t="s">
        <v>2112</v>
      </c>
      <c r="Y253" s="618">
        <f t="shared" ref="Y253" si="9016">IFERROR(Y607,0)</f>
        <v>14100</v>
      </c>
      <c r="Z253" s="618">
        <f t="shared" ref="Z253" si="9017">IFERROR((Z607/$BQ253)*100,0)</f>
        <v>31076.229841284647</v>
      </c>
      <c r="AA253" s="618">
        <f t="shared" ref="AA253" si="9018">IFERROR(AA607,0)</f>
        <v>0</v>
      </c>
      <c r="AB253" s="618">
        <f t="shared" ref="AB253" si="9019">IFERROR((AB607/$BQ253)*100,0)</f>
        <v>0</v>
      </c>
      <c r="AC253" s="618">
        <f t="shared" ref="AC253" si="9020">IFERROR(AC607,0)</f>
        <v>0</v>
      </c>
      <c r="AD253" s="618">
        <f t="shared" ref="AD253" si="9021">IFERROR((AD607/$BQ253)*100,0)</f>
        <v>0</v>
      </c>
      <c r="AE253" s="618">
        <f t="shared" ref="AE253" si="9022">IFERROR(AE607,0)</f>
        <v>0</v>
      </c>
      <c r="AF253" s="618">
        <f t="shared" ref="AF253" si="9023">IFERROR((AF607/$BQ253)*100,0)</f>
        <v>0</v>
      </c>
      <c r="AG253" s="618">
        <f t="shared" ref="AG253" si="9024">IFERROR(AG607,0)</f>
        <v>1274</v>
      </c>
      <c r="AH253" s="618">
        <f t="shared" ref="AH253" si="9025">IFERROR((AH607/$BQ253)*100,0)</f>
        <v>16395.833557514659</v>
      </c>
      <c r="AI253" s="618">
        <f t="shared" ref="AI253" si="9026">IFERROR(AI607,0)</f>
        <v>26390</v>
      </c>
      <c r="AJ253" s="618">
        <f t="shared" ref="AJ253" si="9027">IFERROR((AJ607/$BQ253)*100,0)</f>
        <v>89357.017389963396</v>
      </c>
      <c r="AK253" s="618">
        <f t="shared" ref="AK253" si="9028">IFERROR(AK607,0)</f>
        <v>0</v>
      </c>
      <c r="AL253" s="618">
        <f t="shared" ref="AL253" si="9029">IFERROR((AL607/$BQ253)*100,0)</f>
        <v>0</v>
      </c>
      <c r="AM253" s="618">
        <f t="shared" ref="AM253" si="9030">IFERROR(AM607,0)</f>
        <v>0</v>
      </c>
      <c r="AN253" s="618">
        <f t="shared" ref="AN253" si="9031">IFERROR((AN607/$BQ253)*100,0)</f>
        <v>0</v>
      </c>
      <c r="AO253" s="618">
        <f t="shared" ref="AO253" si="9032">IFERROR(AO607,0)</f>
        <v>0</v>
      </c>
      <c r="AP253" s="618">
        <f t="shared" ref="AP253" si="9033">IFERROR((AP607/$BQ253)*100,0)</f>
        <v>0</v>
      </c>
      <c r="AQ253" s="618">
        <f t="shared" ref="AQ253" si="9034">IFERROR(AQ607,0)</f>
        <v>0</v>
      </c>
      <c r="AR253" s="618">
        <f t="shared" ref="AR253" si="9035">IFERROR((AR607/$BQ253)*100,0)</f>
        <v>0</v>
      </c>
      <c r="AS253" s="618">
        <f t="shared" ref="AS253" si="9036">IFERROR(AS607,0)</f>
        <v>0</v>
      </c>
      <c r="AT253" s="618">
        <f t="shared" ref="AT253" si="9037">IFERROR((AT607/$BQ253)*100,0)</f>
        <v>0</v>
      </c>
      <c r="AU253" s="618">
        <f t="shared" ref="AU253" si="9038">IFERROR(AU607,0)</f>
        <v>0</v>
      </c>
      <c r="AV253" s="618">
        <f t="shared" ref="AV253" si="9039">IFERROR((AV607/$BQ253)*100,0)</f>
        <v>0</v>
      </c>
      <c r="AW253" s="618">
        <f t="shared" ref="AW253" si="9040">IFERROR(AW607,0)</f>
        <v>219150</v>
      </c>
      <c r="AX253" s="618">
        <f t="shared" ref="AX253" si="9041">IFERROR((AX607/$BQ253)*100,0)</f>
        <v>100005.95241477239</v>
      </c>
      <c r="AY253" s="618">
        <f t="shared" ref="AY253" si="9042">IFERROR(AY607,0)</f>
        <v>351997</v>
      </c>
      <c r="AZ253" s="618">
        <f t="shared" ref="AZ253" si="9043">IFERROR((AZ607/$BQ253)*100,0)</f>
        <v>402900.01391035737</v>
      </c>
      <c r="BA253" s="618">
        <f t="shared" ref="BA253" si="9044">IFERROR(BA607,0)</f>
        <v>356705</v>
      </c>
      <c r="BB253" s="618">
        <f t="shared" ref="BB253" si="9045">IFERROR((BB607/$BQ253)*100,0)</f>
        <v>625050.97751690249</v>
      </c>
      <c r="BC253" s="618">
        <f t="shared" ref="BC253" si="9046">IFERROR(BC607,0)</f>
        <v>30687</v>
      </c>
      <c r="BD253" s="618">
        <f t="shared" ref="BD253" si="9047">IFERROR((BD607/$BQ253)*100,0)</f>
        <v>41365.180170532672</v>
      </c>
      <c r="BE253" s="618">
        <f t="shared" ref="BE253" si="9048">IFERROR(BE607,0)</f>
        <v>0</v>
      </c>
      <c r="BF253" s="618">
        <f t="shared" ref="BF253" si="9049">IFERROR((BF607/$BQ253)*100,0)</f>
        <v>0</v>
      </c>
      <c r="BG253" s="618">
        <f t="shared" ref="BG253" si="9050">IFERROR(BG607,0)</f>
        <v>0</v>
      </c>
      <c r="BH253" s="618">
        <f t="shared" ref="BH253" si="9051">IFERROR((BH607/$BQ253)*100,0)</f>
        <v>0</v>
      </c>
      <c r="BI253" s="618">
        <f t="shared" ref="BI253" si="9052">IFERROR(BI607,0)</f>
        <v>298</v>
      </c>
      <c r="BJ253" s="618">
        <f t="shared" ref="BJ253" si="9053">IFERROR((BJ607/$BQ253)*100,0)</f>
        <v>404.06445420110055</v>
      </c>
      <c r="BK253" s="618">
        <f t="shared" ref="BK253" si="9054">IFERROR(BK607,0)</f>
        <v>7117</v>
      </c>
      <c r="BL253" s="618">
        <f t="shared" ref="BL253" si="9055">IFERROR((BL607/$BQ253)*100,0)</f>
        <v>23966.53210395528</v>
      </c>
      <c r="BM253" s="618">
        <f t="shared" ref="BM253" si="9056">IFERROR(BM607,0)</f>
        <v>0</v>
      </c>
      <c r="BN253" s="618">
        <f t="shared" ref="BN253" si="9057">IFERROR((BN607/$BQ253)*100,0)</f>
        <v>0</v>
      </c>
      <c r="BO253" s="618">
        <f t="shared" ref="BO253" si="9058">IFERROR(BO607,0)</f>
        <v>0</v>
      </c>
      <c r="BP253" s="618">
        <f t="shared" ref="BP253" si="9059">IFERROR((BP607/$BQ253)*100,0)</f>
        <v>0</v>
      </c>
      <c r="BQ253" s="620">
        <f t="shared" si="8351"/>
        <v>54.446759103068061</v>
      </c>
    </row>
    <row r="254" spans="1:69" x14ac:dyDescent="0.25">
      <c r="B254" s="594" t="s">
        <v>295</v>
      </c>
      <c r="C254" s="618">
        <f t="shared" si="7582"/>
        <v>66936</v>
      </c>
      <c r="D254" s="618">
        <f t="shared" si="7583"/>
        <v>161855.49596834843</v>
      </c>
      <c r="E254" s="618" t="s">
        <v>2112</v>
      </c>
      <c r="F254" s="618" t="s">
        <v>2112</v>
      </c>
      <c r="G254" s="618">
        <f t="shared" ref="G254" si="9060">IFERROR(G608,0)</f>
        <v>1040</v>
      </c>
      <c r="H254" s="618">
        <f t="shared" ref="H254" si="9061">IFERROR((H608/$BQ254)*100,0)</f>
        <v>2838.8401943912572</v>
      </c>
      <c r="I254" s="618">
        <f t="shared" ref="I254" si="9062">IFERROR(I608,0)</f>
        <v>0</v>
      </c>
      <c r="J254" s="618">
        <f t="shared" ref="J254" si="9063">IFERROR((J608/$BQ254)*100,0)</f>
        <v>0</v>
      </c>
      <c r="K254" s="618">
        <f t="shared" ref="K254" si="9064">IFERROR(K608,0)</f>
        <v>0</v>
      </c>
      <c r="L254" s="618">
        <f t="shared" ref="L254" si="9065">IFERROR((L608/$BQ254)*100,0)</f>
        <v>0</v>
      </c>
      <c r="M254" s="618">
        <f t="shared" ref="M254" si="9066">IFERROR(M608,0)</f>
        <v>3154</v>
      </c>
      <c r="N254" s="618">
        <f t="shared" ref="N254" si="9067">IFERROR((N608/$BQ254)*100,0)</f>
        <v>6651.2347690769275</v>
      </c>
      <c r="O254" s="618">
        <f t="shared" ref="O254" si="9068">IFERROR(O608,0)</f>
        <v>0</v>
      </c>
      <c r="P254" s="618">
        <f t="shared" ref="P254" si="9069">IFERROR((P608/$BQ254)*100,0)</f>
        <v>0</v>
      </c>
      <c r="Q254" s="618">
        <f t="shared" ref="Q254" si="9070">IFERROR(Q608,0)</f>
        <v>55352</v>
      </c>
      <c r="R254" s="618">
        <f t="shared" ref="R254" si="9071">IFERROR((R608/$BQ254)*100,0)</f>
        <v>112671.58414905878</v>
      </c>
      <c r="S254" s="618">
        <f t="shared" ref="S254" si="9072">IFERROR(S608,0)</f>
        <v>0</v>
      </c>
      <c r="T254" s="618">
        <f t="shared" ref="T254" si="9073">IFERROR((T608/$BQ254)*100,0)</f>
        <v>0</v>
      </c>
      <c r="U254" s="618">
        <f t="shared" ref="U254" si="9074">IFERROR(U608,0)</f>
        <v>3913165</v>
      </c>
      <c r="V254" s="618">
        <f t="shared" si="7537"/>
        <v>743522.34111342416</v>
      </c>
      <c r="W254" s="618" t="s">
        <v>2112</v>
      </c>
      <c r="X254" s="618" t="s">
        <v>2112</v>
      </c>
      <c r="Y254" s="618">
        <f t="shared" ref="Y254" si="9075">IFERROR(Y608,0)</f>
        <v>10460</v>
      </c>
      <c r="Z254" s="618">
        <f t="shared" ref="Z254" si="9076">IFERROR((Z608/$BQ254)*100,0)</f>
        <v>19555.684211583353</v>
      </c>
      <c r="AA254" s="618">
        <f t="shared" ref="AA254" si="9077">IFERROR(AA608,0)</f>
        <v>0</v>
      </c>
      <c r="AB254" s="618">
        <f t="shared" ref="AB254" si="9078">IFERROR((AB608/$BQ254)*100,0)</f>
        <v>0</v>
      </c>
      <c r="AC254" s="618">
        <f t="shared" ref="AC254" si="9079">IFERROR(AC608,0)</f>
        <v>0</v>
      </c>
      <c r="AD254" s="618">
        <f t="shared" ref="AD254" si="9080">IFERROR((AD608/$BQ254)*100,0)</f>
        <v>0</v>
      </c>
      <c r="AE254" s="618">
        <f t="shared" ref="AE254" si="9081">IFERROR(AE608,0)</f>
        <v>0</v>
      </c>
      <c r="AF254" s="618">
        <f t="shared" ref="AF254" si="9082">IFERROR((AF608/$BQ254)*100,0)</f>
        <v>0</v>
      </c>
      <c r="AG254" s="618">
        <f t="shared" ref="AG254" si="9083">IFERROR(AG608,0)</f>
        <v>1441</v>
      </c>
      <c r="AH254" s="618">
        <f t="shared" ref="AH254" si="9084">IFERROR((AH608/$BQ254)*100,0)</f>
        <v>13603.411561692155</v>
      </c>
      <c r="AI254" s="618">
        <f t="shared" ref="AI254" si="9085">IFERROR(AI608,0)</f>
        <v>23996</v>
      </c>
      <c r="AJ254" s="618">
        <f t="shared" ref="AJ254" si="9086">IFERROR((AJ608/$BQ254)*100,0)</f>
        <v>114438.40506144492</v>
      </c>
      <c r="AK254" s="618">
        <f t="shared" ref="AK254" si="9087">IFERROR(AK608,0)</f>
        <v>0</v>
      </c>
      <c r="AL254" s="618">
        <f t="shared" ref="AL254" si="9088">IFERROR((AL608/$BQ254)*100,0)</f>
        <v>0</v>
      </c>
      <c r="AM254" s="618">
        <f t="shared" ref="AM254" si="9089">IFERROR(AM608,0)</f>
        <v>0</v>
      </c>
      <c r="AN254" s="618">
        <f t="shared" ref="AN254" si="9090">IFERROR((AN608/$BQ254)*100,0)</f>
        <v>0</v>
      </c>
      <c r="AO254" s="618">
        <f t="shared" ref="AO254" si="9091">IFERROR(AO608,0)</f>
        <v>0</v>
      </c>
      <c r="AP254" s="618">
        <f t="shared" ref="AP254" si="9092">IFERROR((AP608/$BQ254)*100,0)</f>
        <v>0</v>
      </c>
      <c r="AQ254" s="618">
        <f t="shared" ref="AQ254" si="9093">IFERROR(AQ608,0)</f>
        <v>0</v>
      </c>
      <c r="AR254" s="618">
        <f t="shared" ref="AR254" si="9094">IFERROR((AR608/$BQ254)*100,0)</f>
        <v>0</v>
      </c>
      <c r="AS254" s="618">
        <f t="shared" ref="AS254" si="9095">IFERROR(AS608,0)</f>
        <v>0</v>
      </c>
      <c r="AT254" s="618">
        <f t="shared" ref="AT254" si="9096">IFERROR((AT608/$BQ254)*100,0)</f>
        <v>0</v>
      </c>
      <c r="AU254" s="618">
        <f t="shared" ref="AU254" si="9097">IFERROR(AU608,0)</f>
        <v>0</v>
      </c>
      <c r="AV254" s="618">
        <f t="shared" ref="AV254" si="9098">IFERROR((AV608/$BQ254)*100,0)</f>
        <v>0</v>
      </c>
      <c r="AW254" s="618">
        <f t="shared" ref="AW254" si="9099">IFERROR(AW608,0)</f>
        <v>211288</v>
      </c>
      <c r="AX254" s="618">
        <f t="shared" ref="AX254" si="9100">IFERROR((AX608/$BQ254)*100,0)</f>
        <v>155591.18665810648</v>
      </c>
      <c r="AY254" s="618">
        <f t="shared" ref="AY254" si="9101">IFERROR(AY608,0)</f>
        <v>337602</v>
      </c>
      <c r="AZ254" s="618">
        <f t="shared" ref="AZ254" si="9102">IFERROR((AZ608/$BQ254)*100,0)</f>
        <v>321016.38202086778</v>
      </c>
      <c r="BA254" s="618">
        <f t="shared" ref="BA254" si="9103">IFERROR(BA608,0)</f>
        <v>375574</v>
      </c>
      <c r="BB254" s="618">
        <f t="shared" ref="BB254" si="9104">IFERROR((BB608/$BQ254)*100,0)</f>
        <v>462007.02663376112</v>
      </c>
      <c r="BC254" s="618">
        <f t="shared" ref="BC254" si="9105">IFERROR(BC608,0)</f>
        <v>31252</v>
      </c>
      <c r="BD254" s="618">
        <f t="shared" ref="BD254" si="9106">IFERROR((BD608/$BQ254)*100,0)</f>
        <v>38607.949277800784</v>
      </c>
      <c r="BE254" s="618">
        <f t="shared" ref="BE254" si="9107">IFERROR(BE608,0)</f>
        <v>0</v>
      </c>
      <c r="BF254" s="618">
        <f t="shared" ref="BF254" si="9108">IFERROR((BF608/$BQ254)*100,0)</f>
        <v>0</v>
      </c>
      <c r="BG254" s="618">
        <f t="shared" ref="BG254" si="9109">IFERROR(BG608,0)</f>
        <v>0</v>
      </c>
      <c r="BH254" s="618">
        <f t="shared" ref="BH254" si="9110">IFERROR((BH608/$BQ254)*100,0)</f>
        <v>0</v>
      </c>
      <c r="BI254" s="618">
        <f t="shared" ref="BI254" si="9111">IFERROR(BI608,0)</f>
        <v>298</v>
      </c>
      <c r="BJ254" s="618">
        <f t="shared" ref="BJ254" si="9112">IFERROR((BJ608/$BQ254)*100,0)</f>
        <v>274.59226110868047</v>
      </c>
      <c r="BK254" s="618">
        <f t="shared" ref="BK254" si="9113">IFERROR(BK608,0)</f>
        <v>6157</v>
      </c>
      <c r="BL254" s="618">
        <f t="shared" ref="BL254" si="9114">IFERROR((BL608/$BQ254)*100,0)</f>
        <v>16238.387804654241</v>
      </c>
      <c r="BM254" s="618">
        <f t="shared" ref="BM254" si="9115">IFERROR(BM608,0)</f>
        <v>0</v>
      </c>
      <c r="BN254" s="618">
        <f t="shared" ref="BN254" si="9116">IFERROR((BN608/$BQ254)*100,0)</f>
        <v>0</v>
      </c>
      <c r="BO254" s="618">
        <f t="shared" ref="BO254" si="9117">IFERROR(BO608,0)</f>
        <v>0</v>
      </c>
      <c r="BP254" s="618">
        <f t="shared" ref="BP254" si="9118">IFERROR((BP608/$BQ254)*100,0)</f>
        <v>0</v>
      </c>
      <c r="BQ254" s="620">
        <f t="shared" si="8351"/>
        <v>72.106911972160006</v>
      </c>
    </row>
    <row r="255" spans="1:69" x14ac:dyDescent="0.25">
      <c r="B255" s="594" t="s">
        <v>2669</v>
      </c>
      <c r="C255" s="618">
        <f t="shared" si="7582"/>
        <v>67068</v>
      </c>
      <c r="D255" s="618">
        <f t="shared" si="7583"/>
        <v>115599</v>
      </c>
      <c r="E255" s="618" t="s">
        <v>2112</v>
      </c>
      <c r="F255" s="618" t="s">
        <v>2112</v>
      </c>
      <c r="G255" s="618">
        <f t="shared" ref="G255" si="9119">IFERROR(G609,0)</f>
        <v>1023</v>
      </c>
      <c r="H255" s="618">
        <f t="shared" ref="H255" si="9120">IFERROR((H609/$BQ255)*100,0)</f>
        <v>2023</v>
      </c>
      <c r="I255" s="618">
        <f t="shared" ref="I255" si="9121">IFERROR(I609,0)</f>
        <v>28</v>
      </c>
      <c r="J255" s="618">
        <f t="shared" ref="J255" si="9122">IFERROR((J609/$BQ255)*100,0)</f>
        <v>252</v>
      </c>
      <c r="K255" s="618">
        <f t="shared" ref="K255" si="9123">IFERROR(K609,0)</f>
        <v>0</v>
      </c>
      <c r="L255" s="618">
        <f t="shared" ref="L255" si="9124">IFERROR((L609/$BQ255)*100,0)</f>
        <v>0</v>
      </c>
      <c r="M255" s="618">
        <f t="shared" ref="M255" si="9125">IFERROR(M609,0)</f>
        <v>3241</v>
      </c>
      <c r="N255" s="618">
        <f t="shared" ref="N255" si="9126">IFERROR((N609/$BQ255)*100,0)</f>
        <v>3526</v>
      </c>
      <c r="O255" s="618">
        <f t="shared" ref="O255" si="9127">IFERROR(O609,0)</f>
        <v>0</v>
      </c>
      <c r="P255" s="618">
        <f t="shared" ref="P255" si="9128">IFERROR((P609/$BQ255)*100,0)</f>
        <v>0</v>
      </c>
      <c r="Q255" s="618">
        <f t="shared" ref="Q255" si="9129">IFERROR(Q609,0)</f>
        <v>54165</v>
      </c>
      <c r="R255" s="618">
        <f t="shared" ref="R255" si="9130">IFERROR((R609/$BQ255)*100,0)</f>
        <v>95944</v>
      </c>
      <c r="S255" s="618">
        <f t="shared" ref="S255" si="9131">IFERROR(S609,0)</f>
        <v>0</v>
      </c>
      <c r="T255" s="618">
        <f t="shared" ref="T255" si="9132">IFERROR((T609/$BQ255)*100,0)</f>
        <v>0</v>
      </c>
      <c r="U255" s="618">
        <f t="shared" ref="U255" si="9133">IFERROR(U609,0)</f>
        <v>4058263</v>
      </c>
      <c r="V255" s="618">
        <f t="shared" si="7537"/>
        <v>619599</v>
      </c>
      <c r="W255" s="618" t="s">
        <v>2112</v>
      </c>
      <c r="X255" s="618" t="s">
        <v>2112</v>
      </c>
      <c r="Y255" s="618">
        <f t="shared" ref="Y255" si="9134">IFERROR(Y609,0)</f>
        <v>2470</v>
      </c>
      <c r="Z255" s="618">
        <f t="shared" ref="Z255" si="9135">IFERROR((Z609/$BQ255)*100,0)</f>
        <v>2646</v>
      </c>
      <c r="AA255" s="618">
        <f t="shared" ref="AA255" si="9136">IFERROR(AA609,0)</f>
        <v>0</v>
      </c>
      <c r="AB255" s="618">
        <f t="shared" ref="AB255" si="9137">IFERROR((AB609/$BQ255)*100,0)</f>
        <v>0</v>
      </c>
      <c r="AC255" s="618">
        <f t="shared" ref="AC255" si="9138">IFERROR(AC609,0)</f>
        <v>0</v>
      </c>
      <c r="AD255" s="618">
        <f t="shared" ref="AD255" si="9139">IFERROR((AD609/$BQ255)*100,0)</f>
        <v>0</v>
      </c>
      <c r="AE255" s="618">
        <f t="shared" ref="AE255" si="9140">IFERROR(AE609,0)</f>
        <v>0</v>
      </c>
      <c r="AF255" s="618">
        <f t="shared" ref="AF255" si="9141">IFERROR((AF609/$BQ255)*100,0)</f>
        <v>0</v>
      </c>
      <c r="AG255" s="618">
        <f t="shared" ref="AG255" si="9142">IFERROR(AG609,0)</f>
        <v>591</v>
      </c>
      <c r="AH255" s="618">
        <f t="shared" ref="AH255" si="9143">IFERROR((AH609/$BQ255)*100,0)</f>
        <v>3869</v>
      </c>
      <c r="AI255" s="618">
        <f t="shared" ref="AI255" si="9144">IFERROR(AI609,0)</f>
        <v>10396</v>
      </c>
      <c r="AJ255" s="618">
        <f t="shared" ref="AJ255" si="9145">IFERROR((AJ609/$BQ255)*100,0)</f>
        <v>41644</v>
      </c>
      <c r="AK255" s="618">
        <f t="shared" ref="AK255" si="9146">IFERROR(AK609,0)</f>
        <v>0</v>
      </c>
      <c r="AL255" s="618">
        <f t="shared" ref="AL255" si="9147">IFERROR((AL609/$BQ255)*100,0)</f>
        <v>0</v>
      </c>
      <c r="AM255" s="618">
        <f t="shared" ref="AM255" si="9148">IFERROR(AM609,0)</f>
        <v>0</v>
      </c>
      <c r="AN255" s="618">
        <f t="shared" ref="AN255" si="9149">IFERROR((AN609/$BQ255)*100,0)</f>
        <v>0</v>
      </c>
      <c r="AO255" s="618">
        <f t="shared" ref="AO255" si="9150">IFERROR(AO609,0)</f>
        <v>0</v>
      </c>
      <c r="AP255" s="618">
        <f t="shared" ref="AP255" si="9151">IFERROR((AP609/$BQ255)*100,0)</f>
        <v>0</v>
      </c>
      <c r="AQ255" s="618">
        <f t="shared" ref="AQ255" si="9152">IFERROR(AQ609,0)</f>
        <v>0</v>
      </c>
      <c r="AR255" s="618">
        <f t="shared" ref="AR255" si="9153">IFERROR((AR609/$BQ255)*100,0)</f>
        <v>0</v>
      </c>
      <c r="AS255" s="618">
        <f t="shared" ref="AS255" si="9154">IFERROR(AS609,0)</f>
        <v>0</v>
      </c>
      <c r="AT255" s="618">
        <f t="shared" ref="AT255" si="9155">IFERROR((AT609/$BQ255)*100,0)</f>
        <v>0</v>
      </c>
      <c r="AU255" s="618">
        <f t="shared" ref="AU255" si="9156">IFERROR(AU609,0)</f>
        <v>0</v>
      </c>
      <c r="AV255" s="618">
        <f t="shared" ref="AV255" si="9157">IFERROR((AV609/$BQ255)*100,0)</f>
        <v>0</v>
      </c>
      <c r="AW255" s="618">
        <f t="shared" ref="AW255" si="9158">IFERROR(AW609,0)</f>
        <v>230030</v>
      </c>
      <c r="AX255" s="618">
        <f t="shared" ref="AX255" si="9159">IFERROR((AX609/$BQ255)*100,0)</f>
        <v>152681</v>
      </c>
      <c r="AY255" s="618">
        <f t="shared" ref="AY255" si="9160">IFERROR(AY609,0)</f>
        <v>340805</v>
      </c>
      <c r="AZ255" s="618">
        <f t="shared" ref="AZ255" si="9161">IFERROR((AZ609/$BQ255)*100,0)</f>
        <v>255475</v>
      </c>
      <c r="BA255" s="618">
        <f t="shared" ref="BA255" si="9162">IFERROR(BA609,0)</f>
        <v>361649</v>
      </c>
      <c r="BB255" s="618">
        <f t="shared" ref="BB255" si="9163">IFERROR((BB609/$BQ255)*100,0)</f>
        <v>323541</v>
      </c>
      <c r="BC255" s="618">
        <f t="shared" ref="BC255" si="9164">IFERROR(BC609,0)</f>
        <v>13345</v>
      </c>
      <c r="BD255" s="618">
        <f t="shared" ref="BD255" si="9165">IFERROR((BD609/$BQ255)*100,0)</f>
        <v>17656</v>
      </c>
      <c r="BE255" s="618">
        <f t="shared" ref="BE255" si="9166">IFERROR(BE609,0)</f>
        <v>0</v>
      </c>
      <c r="BF255" s="618">
        <f t="shared" ref="BF255" si="9167">IFERROR((BF609/$BQ255)*100,0)</f>
        <v>0</v>
      </c>
      <c r="BG255" s="618">
        <f t="shared" ref="BG255" si="9168">IFERROR(BG609,0)</f>
        <v>0</v>
      </c>
      <c r="BH255" s="618">
        <f t="shared" ref="BH255" si="9169">IFERROR((BH609/$BQ255)*100,0)</f>
        <v>0</v>
      </c>
      <c r="BI255" s="618">
        <f t="shared" ref="BI255" si="9170">IFERROR(BI609,0)</f>
        <v>221</v>
      </c>
      <c r="BJ255" s="618">
        <f t="shared" ref="BJ255" si="9171">IFERROR((BJ609/$BQ255)*100,0)</f>
        <v>181</v>
      </c>
      <c r="BK255" s="618">
        <f t="shared" ref="BK255" si="9172">IFERROR(BK609,0)</f>
        <v>5115</v>
      </c>
      <c r="BL255" s="618">
        <f t="shared" ref="BL255" si="9173">IFERROR((BL609/$BQ255)*100,0)</f>
        <v>10617</v>
      </c>
      <c r="BM255" s="618">
        <f t="shared" ref="BM255" si="9174">IFERROR(BM609,0)</f>
        <v>0</v>
      </c>
      <c r="BN255" s="618">
        <f t="shared" ref="BN255" si="9175">IFERROR((BN609/$BQ255)*100,0)</f>
        <v>0</v>
      </c>
      <c r="BO255" s="618">
        <f t="shared" ref="BO255" si="9176">IFERROR(BO609,0)</f>
        <v>0</v>
      </c>
      <c r="BP255" s="618">
        <f t="shared" ref="BP255" si="9177">IFERROR((BP609/$BQ255)*100,0)</f>
        <v>0</v>
      </c>
      <c r="BQ255" s="620">
        <f t="shared" si="8351"/>
        <v>100</v>
      </c>
    </row>
    <row r="256" spans="1:69" x14ac:dyDescent="0.25">
      <c r="A256" s="593" t="s">
        <v>19</v>
      </c>
      <c r="B256" s="594" t="s">
        <v>285</v>
      </c>
      <c r="C256" s="618">
        <f t="shared" si="7582"/>
        <v>273910</v>
      </c>
      <c r="D256" s="618">
        <f t="shared" si="7583"/>
        <v>772825.70475491148</v>
      </c>
      <c r="E256" s="618" t="s">
        <v>2112</v>
      </c>
      <c r="F256" s="618" t="s">
        <v>2112</v>
      </c>
      <c r="G256" s="618">
        <f t="shared" ref="G256" si="9178">IFERROR(G610,0)</f>
        <v>430</v>
      </c>
      <c r="H256" s="618">
        <f t="shared" ref="H256" si="9179">IFERROR((H610/$BQ256)*100,0)</f>
        <v>1579.4475369347472</v>
      </c>
      <c r="I256" s="618">
        <f t="shared" ref="I256" si="9180">IFERROR(I610,0)</f>
        <v>16</v>
      </c>
      <c r="J256" s="618">
        <f t="shared" ref="J256" si="9181">IFERROR((J610/$BQ256)*100,0)</f>
        <v>168.74439497166102</v>
      </c>
      <c r="K256" s="618">
        <f t="shared" ref="K256" si="9182">IFERROR(K610,0)</f>
        <v>196</v>
      </c>
      <c r="L256" s="618">
        <f t="shared" ref="L256" si="9183">IFERROR((L610/$BQ256)*100,0)</f>
        <v>1042.8403609248651</v>
      </c>
      <c r="M256" s="618">
        <f t="shared" ref="M256" si="9184">IFERROR(M610,0)</f>
        <v>484</v>
      </c>
      <c r="N256" s="618">
        <f t="shared" ref="N256" si="9185">IFERROR((N610/$BQ256)*100,0)</f>
        <v>1036.0905851259988</v>
      </c>
      <c r="O256" s="618">
        <f t="shared" ref="O256" si="9186">IFERROR(O610,0)</f>
        <v>0</v>
      </c>
      <c r="P256" s="618">
        <f t="shared" ref="P256" si="9187">IFERROR((P610/$BQ256)*100,0)</f>
        <v>0</v>
      </c>
      <c r="Q256" s="618">
        <f t="shared" ref="Q256" si="9188">IFERROR(Q610,0)</f>
        <v>42392</v>
      </c>
      <c r="R256" s="618">
        <f t="shared" ref="R256" si="9189">IFERROR((R610/$BQ256)*100,0)</f>
        <v>81486.668331815104</v>
      </c>
      <c r="S256" s="618">
        <f t="shared" ref="S256" si="9190">IFERROR(S610,0)</f>
        <v>1040</v>
      </c>
      <c r="T256" s="618">
        <f t="shared" ref="T256" si="9191">IFERROR((T610/$BQ256)*100,0)</f>
        <v>2254.4251168213909</v>
      </c>
      <c r="U256" s="618">
        <f t="shared" ref="U256" si="9192">IFERROR(U610,0)</f>
        <v>5646151</v>
      </c>
      <c r="V256" s="618">
        <f t="shared" si="7537"/>
        <v>987779.06484561204</v>
      </c>
      <c r="W256" s="618" t="s">
        <v>2112</v>
      </c>
      <c r="X256" s="618" t="s">
        <v>2112</v>
      </c>
      <c r="Y256" s="618">
        <f t="shared" ref="Y256" si="9193">IFERROR(Y610,0)</f>
        <v>3758</v>
      </c>
      <c r="Z256" s="618">
        <f t="shared" ref="Z256" si="9194">IFERROR((Z610/$BQ256)*100,0)</f>
        <v>3081.2726521825302</v>
      </c>
      <c r="AA256" s="618">
        <f t="shared" ref="AA256" si="9195">IFERROR(AA610,0)</f>
        <v>0</v>
      </c>
      <c r="AB256" s="618">
        <f t="shared" ref="AB256" si="9196">IFERROR((AB610/$BQ256)*100,0)</f>
        <v>0</v>
      </c>
      <c r="AC256" s="618">
        <f t="shared" ref="AC256" si="9197">IFERROR(AC610,0)</f>
        <v>0</v>
      </c>
      <c r="AD256" s="618">
        <f t="shared" ref="AD256" si="9198">IFERROR((AD610/$BQ256)*100,0)</f>
        <v>0</v>
      </c>
      <c r="AE256" s="618">
        <f t="shared" ref="AE256" si="9199">IFERROR(AE610,0)</f>
        <v>0</v>
      </c>
      <c r="AF256" s="618">
        <f t="shared" ref="AF256" si="9200">IFERROR((AF610/$BQ256)*100,0)</f>
        <v>0</v>
      </c>
      <c r="AG256" s="618">
        <f t="shared" ref="AG256" si="9201">IFERROR(AG610,0)</f>
        <v>2826</v>
      </c>
      <c r="AH256" s="618">
        <f t="shared" ref="AH256" si="9202">IFERROR((AH610/$BQ256)*100,0)</f>
        <v>20009.710355739564</v>
      </c>
      <c r="AI256" s="618">
        <f t="shared" ref="AI256" si="9203">IFERROR(AI610,0)</f>
        <v>10176</v>
      </c>
      <c r="AJ256" s="618">
        <f t="shared" ref="AJ256" si="9204">IFERROR((AJ610/$BQ256)*100,0)</f>
        <v>61487.082639773849</v>
      </c>
      <c r="AK256" s="618">
        <f t="shared" ref="AK256" si="9205">IFERROR(AK610,0)</f>
        <v>456</v>
      </c>
      <c r="AL256" s="618">
        <f t="shared" ref="AL256" si="9206">IFERROR((AL610/$BQ256)*100,0)</f>
        <v>13540.05025252608</v>
      </c>
      <c r="AM256" s="618">
        <f t="shared" ref="AM256" si="9207">IFERROR(AM610,0)</f>
        <v>8</v>
      </c>
      <c r="AN256" s="618">
        <f t="shared" ref="AN256" si="9208">IFERROR((AN610/$BQ256)*100,0)</f>
        <v>16.874439497166101</v>
      </c>
      <c r="AO256" s="618">
        <f t="shared" ref="AO256" si="9209">IFERROR(AO610,0)</f>
        <v>0</v>
      </c>
      <c r="AP256" s="618">
        <f t="shared" ref="AP256" si="9210">IFERROR((AP610/$BQ256)*100,0)</f>
        <v>0</v>
      </c>
      <c r="AQ256" s="618">
        <f t="shared" ref="AQ256" si="9211">IFERROR(AQ610,0)</f>
        <v>0</v>
      </c>
      <c r="AR256" s="618">
        <f t="shared" ref="AR256" si="9212">IFERROR((AR610/$BQ256)*100,0)</f>
        <v>0</v>
      </c>
      <c r="AS256" s="618">
        <f t="shared" ref="AS256" si="9213">IFERROR(AS610,0)</f>
        <v>0</v>
      </c>
      <c r="AT256" s="618">
        <f t="shared" ref="AT256" si="9214">IFERROR((AT610/$BQ256)*100,0)</f>
        <v>0</v>
      </c>
      <c r="AU256" s="618">
        <f t="shared" ref="AU256" si="9215">IFERROR(AU610,0)</f>
        <v>106</v>
      </c>
      <c r="AV256" s="618">
        <f t="shared" ref="AV256" si="9216">IFERROR((AV610/$BQ256)*100,0)</f>
        <v>290.24035935125693</v>
      </c>
      <c r="AW256" s="618">
        <f t="shared" ref="AW256" si="9217">IFERROR(AW610,0)</f>
        <v>228126</v>
      </c>
      <c r="AX256" s="618">
        <f t="shared" ref="AX256" si="9218">IFERROR((AX610/$BQ256)*100,0)</f>
        <v>174771.94476004873</v>
      </c>
      <c r="AY256" s="618">
        <f t="shared" ref="AY256" si="9219">IFERROR(AY610,0)</f>
        <v>8225</v>
      </c>
      <c r="AZ256" s="618">
        <f t="shared" ref="AZ256" si="9220">IFERROR((AZ610/$BQ256)*100,0)</f>
        <v>7384.2547239598862</v>
      </c>
      <c r="BA256" s="618">
        <f t="shared" ref="BA256" si="9221">IFERROR(BA610,0)</f>
        <v>220</v>
      </c>
      <c r="BB256" s="618">
        <f t="shared" ref="BB256" si="9222">IFERROR((BB610/$BQ256)*100,0)</f>
        <v>472.48430592065091</v>
      </c>
      <c r="BC256" s="618">
        <f t="shared" ref="BC256" si="9223">IFERROR(BC610,0)</f>
        <v>11507</v>
      </c>
      <c r="BD256" s="618">
        <f t="shared" ref="BD256" si="9224">IFERROR((BD610/$BQ256)*100,0)</f>
        <v>18396.513939810484</v>
      </c>
      <c r="BE256" s="618">
        <f t="shared" ref="BE256" si="9225">IFERROR(BE610,0)</f>
        <v>0</v>
      </c>
      <c r="BF256" s="618">
        <f t="shared" ref="BF256" si="9226">IFERROR((BF610/$BQ256)*100,0)</f>
        <v>0</v>
      </c>
      <c r="BG256" s="618">
        <f t="shared" ref="BG256" si="9227">IFERROR(BG610,0)</f>
        <v>0</v>
      </c>
      <c r="BH256" s="618">
        <f t="shared" ref="BH256" si="9228">IFERROR((BH610/$BQ256)*100,0)</f>
        <v>0</v>
      </c>
      <c r="BI256" s="618">
        <f t="shared" ref="BI256" si="9229">IFERROR(BI610,0)</f>
        <v>0</v>
      </c>
      <c r="BJ256" s="618">
        <f t="shared" ref="BJ256" si="9230">IFERROR((BJ610/$BQ256)*100,0)</f>
        <v>0</v>
      </c>
      <c r="BK256" s="618">
        <f t="shared" ref="BK256" si="9231">IFERROR(BK610,0)</f>
        <v>26125</v>
      </c>
      <c r="BL256" s="618">
        <f t="shared" ref="BL256" si="9232">IFERROR((BL610/$BQ256)*100,0)</f>
        <v>36026.928326449626</v>
      </c>
      <c r="BM256" s="618">
        <f t="shared" ref="BM256" si="9233">IFERROR(BM610,0)</f>
        <v>0</v>
      </c>
      <c r="BN256" s="618">
        <f t="shared" ref="BN256" si="9234">IFERROR((BN610/$BQ256)*100,0)</f>
        <v>0</v>
      </c>
      <c r="BO256" s="618">
        <f t="shared" ref="BO256" si="9235">IFERROR(BO610,0)</f>
        <v>0</v>
      </c>
      <c r="BP256" s="618">
        <f t="shared" ref="BP256" si="9236">IFERROR((BP610/$BQ256)*100,0)</f>
        <v>0</v>
      </c>
      <c r="BQ256" s="620">
        <f t="shared" si="8351"/>
        <v>29.630613809956184</v>
      </c>
    </row>
    <row r="257" spans="1:69" x14ac:dyDescent="0.25">
      <c r="B257" s="594" t="s">
        <v>286</v>
      </c>
      <c r="C257" s="618">
        <f t="shared" si="7582"/>
        <v>276250</v>
      </c>
      <c r="D257" s="618">
        <f t="shared" si="7583"/>
        <v>783362.84608037642</v>
      </c>
      <c r="E257" s="618" t="s">
        <v>2112</v>
      </c>
      <c r="F257" s="618" t="s">
        <v>2112</v>
      </c>
      <c r="G257" s="618">
        <f t="shared" ref="G257" si="9237">IFERROR(G611,0)</f>
        <v>2367</v>
      </c>
      <c r="H257" s="618">
        <f t="shared" ref="H257" si="9238">IFERROR((H611/$BQ257)*100,0)</f>
        <v>9807.202461941386</v>
      </c>
      <c r="I257" s="618">
        <f t="shared" ref="I257" si="9239">IFERROR(I611,0)</f>
        <v>24</v>
      </c>
      <c r="J257" s="618">
        <f t="shared" ref="J257" si="9240">IFERROR((J611/$BQ257)*100,0)</f>
        <v>235.21222634664923</v>
      </c>
      <c r="K257" s="618">
        <f t="shared" ref="K257" si="9241">IFERROR(K611,0)</f>
        <v>547</v>
      </c>
      <c r="L257" s="618">
        <f t="shared" ref="L257" si="9242">IFERROR((L611/$BQ257)*100,0)</f>
        <v>3743.3165290533807</v>
      </c>
      <c r="M257" s="618">
        <f t="shared" ref="M257" si="9243">IFERROR(M611,0)</f>
        <v>4332</v>
      </c>
      <c r="N257" s="618">
        <f t="shared" ref="N257" si="9244">IFERROR((N611/$BQ257)*100,0)</f>
        <v>11488.109347784513</v>
      </c>
      <c r="O257" s="618">
        <f t="shared" ref="O257" si="9245">IFERROR(O611,0)</f>
        <v>0</v>
      </c>
      <c r="P257" s="618">
        <f t="shared" ref="P257" si="9246">IFERROR((P611/$BQ257)*100,0)</f>
        <v>0</v>
      </c>
      <c r="Q257" s="618">
        <f t="shared" ref="Q257" si="9247">IFERROR(Q611,0)</f>
        <v>44640</v>
      </c>
      <c r="R257" s="618">
        <f t="shared" ref="R257" si="9248">IFERROR((R611/$BQ257)*100,0)</f>
        <v>87427.237156335628</v>
      </c>
      <c r="S257" s="618">
        <f t="shared" ref="S257" si="9249">IFERROR(S611,0)</f>
        <v>2261</v>
      </c>
      <c r="T257" s="618">
        <f t="shared" ref="T257" si="9250">IFERROR((T611/$BQ257)*100,0)</f>
        <v>4007.2131732471826</v>
      </c>
      <c r="U257" s="618">
        <f t="shared" ref="U257" si="9251">IFERROR(U611,0)</f>
        <v>6417385</v>
      </c>
      <c r="V257" s="618">
        <f t="shared" si="7537"/>
        <v>1238684.9527771492</v>
      </c>
      <c r="W257" s="618" t="s">
        <v>2112</v>
      </c>
      <c r="X257" s="618" t="s">
        <v>2112</v>
      </c>
      <c r="Y257" s="618">
        <f t="shared" ref="Y257" si="9252">IFERROR(Y611,0)</f>
        <v>2718</v>
      </c>
      <c r="Z257" s="618">
        <f t="shared" ref="Z257" si="9253">IFERROR((Z611/$BQ257)*100,0)</f>
        <v>3941.2390121987323</v>
      </c>
      <c r="AA257" s="618">
        <f t="shared" ref="AA257" si="9254">IFERROR(AA611,0)</f>
        <v>0</v>
      </c>
      <c r="AB257" s="618">
        <f t="shared" ref="AB257" si="9255">IFERROR((AB611/$BQ257)*100,0)</f>
        <v>0</v>
      </c>
      <c r="AC257" s="618">
        <f t="shared" ref="AC257" si="9256">IFERROR(AC611,0)</f>
        <v>0</v>
      </c>
      <c r="AD257" s="618">
        <f t="shared" ref="AD257" si="9257">IFERROR((AD611/$BQ257)*100,0)</f>
        <v>0</v>
      </c>
      <c r="AE257" s="618">
        <f t="shared" ref="AE257" si="9258">IFERROR(AE611,0)</f>
        <v>0</v>
      </c>
      <c r="AF257" s="618">
        <f t="shared" ref="AF257" si="9259">IFERROR((AF611/$BQ257)*100,0)</f>
        <v>0</v>
      </c>
      <c r="AG257" s="618">
        <f t="shared" ref="AG257" si="9260">IFERROR(AG611,0)</f>
        <v>7681</v>
      </c>
      <c r="AH257" s="618">
        <f t="shared" ref="AH257" si="9261">IFERROR((AH611/$BQ257)*100,0)</f>
        <v>56476.750299258252</v>
      </c>
      <c r="AI257" s="618">
        <f t="shared" ref="AI257" si="9262">IFERROR(AI611,0)</f>
        <v>37890</v>
      </c>
      <c r="AJ257" s="618">
        <f t="shared" ref="AJ257" si="9263">IFERROR((AJ611/$BQ257)*100,0)</f>
        <v>220322.14504219245</v>
      </c>
      <c r="AK257" s="618">
        <f t="shared" ref="AK257" si="9264">IFERROR(AK611,0)</f>
        <v>367</v>
      </c>
      <c r="AL257" s="618">
        <f t="shared" ref="AL257" si="9265">IFERROR((AL611/$BQ257)*100,0)</f>
        <v>10920.157874410897</v>
      </c>
      <c r="AM257" s="618">
        <f t="shared" ref="AM257" si="9266">IFERROR(AM611,0)</f>
        <v>83</v>
      </c>
      <c r="AN257" s="618">
        <f t="shared" ref="AN257" si="9267">IFERROR((AN611/$BQ257)*100,0)</f>
        <v>186.44871600649026</v>
      </c>
      <c r="AO257" s="618">
        <f t="shared" ref="AO257" si="9268">IFERROR(AO611,0)</f>
        <v>0</v>
      </c>
      <c r="AP257" s="618">
        <f t="shared" ref="AP257" si="9269">IFERROR((AP611/$BQ257)*100,0)</f>
        <v>0</v>
      </c>
      <c r="AQ257" s="618">
        <f t="shared" ref="AQ257" si="9270">IFERROR(AQ611,0)</f>
        <v>0</v>
      </c>
      <c r="AR257" s="618">
        <f t="shared" ref="AR257" si="9271">IFERROR((AR611/$BQ257)*100,0)</f>
        <v>0</v>
      </c>
      <c r="AS257" s="618">
        <f t="shared" ref="AS257" si="9272">IFERROR(AS611,0)</f>
        <v>0</v>
      </c>
      <c r="AT257" s="618">
        <f t="shared" ref="AT257" si="9273">IFERROR((AT611/$BQ257)*100,0)</f>
        <v>0</v>
      </c>
      <c r="AU257" s="618">
        <f t="shared" ref="AU257" si="9274">IFERROR(AU611,0)</f>
        <v>149</v>
      </c>
      <c r="AV257" s="618">
        <f t="shared" ref="AV257" si="9275">IFERROR((AV611/$BQ257)*100,0)</f>
        <v>461.81912733915277</v>
      </c>
      <c r="AW257" s="618">
        <f t="shared" ref="AW257" si="9276">IFERROR(AW611,0)</f>
        <v>220874</v>
      </c>
      <c r="AX257" s="618">
        <f t="shared" ref="AX257" si="9277">IFERROR((AX611/$BQ257)*100,0)</f>
        <v>124602.24268624507</v>
      </c>
      <c r="AY257" s="618">
        <f t="shared" ref="AY257" si="9278">IFERROR(AY611,0)</f>
        <v>7089</v>
      </c>
      <c r="AZ257" s="618">
        <f t="shared" ref="AZ257" si="9279">IFERROR((AZ611/$BQ257)*100,0)</f>
        <v>6726.4959851572239</v>
      </c>
      <c r="BA257" s="618">
        <f t="shared" ref="BA257" si="9280">IFERROR(BA611,0)</f>
        <v>170</v>
      </c>
      <c r="BB257" s="618">
        <f t="shared" ref="BB257" si="9281">IFERROR((BB611/$BQ257)*100,0)</f>
        <v>352.81833951997385</v>
      </c>
      <c r="BC257" s="618">
        <f t="shared" ref="BC257" si="9282">IFERROR(BC611,0)</f>
        <v>62426</v>
      </c>
      <c r="BD257" s="618">
        <f t="shared" ref="BD257" si="9283">IFERROR((BD611/$BQ257)*100,0)</f>
        <v>98551.05439746131</v>
      </c>
      <c r="BE257" s="618">
        <f t="shared" ref="BE257" si="9284">IFERROR(BE611,0)</f>
        <v>0</v>
      </c>
      <c r="BF257" s="618">
        <f t="shared" ref="BF257" si="9285">IFERROR((BF611/$BQ257)*100,0)</f>
        <v>0</v>
      </c>
      <c r="BG257" s="618">
        <f t="shared" ref="BG257" si="9286">IFERROR(BG611,0)</f>
        <v>0</v>
      </c>
      <c r="BH257" s="618">
        <f t="shared" ref="BH257" si="9287">IFERROR((BH611/$BQ257)*100,0)</f>
        <v>0</v>
      </c>
      <c r="BI257" s="618">
        <f t="shared" ref="BI257" si="9288">IFERROR(BI611,0)</f>
        <v>0</v>
      </c>
      <c r="BJ257" s="618">
        <f t="shared" ref="BJ257" si="9289">IFERROR((BJ611/$BQ257)*100,0)</f>
        <v>0</v>
      </c>
      <c r="BK257" s="618">
        <f t="shared" ref="BK257" si="9290">IFERROR(BK611,0)</f>
        <v>23102</v>
      </c>
      <c r="BL257" s="618">
        <f t="shared" ref="BL257" si="9291">IFERROR((BL611/$BQ257)*100,0)</f>
        <v>37476.191917304539</v>
      </c>
      <c r="BM257" s="618">
        <f t="shared" ref="BM257" si="9292">IFERROR(BM611,0)</f>
        <v>0</v>
      </c>
      <c r="BN257" s="618">
        <f t="shared" ref="BN257" si="9293">IFERROR((BN611/$BQ257)*100,0)</f>
        <v>0</v>
      </c>
      <c r="BO257" s="618">
        <f t="shared" ref="BO257" si="9294">IFERROR(BO611,0)</f>
        <v>0</v>
      </c>
      <c r="BP257" s="618">
        <f t="shared" ref="BP257" si="9295">IFERROR((BP611/$BQ257)*100,0)</f>
        <v>0</v>
      </c>
      <c r="BQ257" s="620">
        <f t="shared" si="8351"/>
        <v>34.862133348098446</v>
      </c>
    </row>
    <row r="258" spans="1:69" x14ac:dyDescent="0.25">
      <c r="B258" s="594" t="s">
        <v>287</v>
      </c>
      <c r="C258" s="618">
        <f t="shared" si="7582"/>
        <v>294640</v>
      </c>
      <c r="D258" s="618">
        <f t="shared" si="7583"/>
        <v>836580.65646131849</v>
      </c>
      <c r="E258" s="618" t="s">
        <v>2112</v>
      </c>
      <c r="F258" s="618" t="s">
        <v>2112</v>
      </c>
      <c r="G258" s="618">
        <f t="shared" ref="G258" si="9296">IFERROR(G612,0)</f>
        <v>91</v>
      </c>
      <c r="H258" s="618">
        <f t="shared" ref="H258" si="9297">IFERROR((H612/$BQ258)*100,0)</f>
        <v>398.99388850520643</v>
      </c>
      <c r="I258" s="618">
        <f t="shared" ref="I258" si="9298">IFERROR(I612,0)</f>
        <v>8</v>
      </c>
      <c r="J258" s="618">
        <f t="shared" ref="J258" si="9299">IFERROR((J612/$BQ258)*100,0)</f>
        <v>73.018489399645631</v>
      </c>
      <c r="K258" s="618">
        <f t="shared" ref="K258" si="9300">IFERROR(K612,0)</f>
        <v>165</v>
      </c>
      <c r="L258" s="618">
        <f t="shared" ref="L258" si="9301">IFERROR((L612/$BQ258)*100,0)</f>
        <v>1061.375899487706</v>
      </c>
      <c r="M258" s="618">
        <f t="shared" ref="M258" si="9302">IFERROR(M612,0)</f>
        <v>139</v>
      </c>
      <c r="N258" s="618">
        <f t="shared" ref="N258" si="9303">IFERROR((N612/$BQ258)*100,0)</f>
        <v>375.52365976960607</v>
      </c>
      <c r="O258" s="618">
        <f t="shared" ref="O258" si="9304">IFERROR(O612,0)</f>
        <v>0</v>
      </c>
      <c r="P258" s="618">
        <f t="shared" ref="P258" si="9305">IFERROR((P612/$BQ258)*100,0)</f>
        <v>0</v>
      </c>
      <c r="Q258" s="618">
        <f t="shared" ref="Q258" si="9306">IFERROR(Q612,0)</f>
        <v>20269</v>
      </c>
      <c r="R258" s="618">
        <f t="shared" ref="R258" si="9307">IFERROR((R612/$BQ258)*100,0)</f>
        <v>47991.402157917088</v>
      </c>
      <c r="S258" s="618">
        <f t="shared" ref="S258" si="9308">IFERROR(S612,0)</f>
        <v>371</v>
      </c>
      <c r="T258" s="618">
        <f t="shared" ref="T258" si="9309">IFERROR((T612/$BQ258)*100,0)</f>
        <v>1004.0042292451274</v>
      </c>
      <c r="U258" s="618">
        <f t="shared" ref="U258" si="9310">IFERROR(U612,0)</f>
        <v>5865365</v>
      </c>
      <c r="V258" s="618">
        <f t="shared" si="7537"/>
        <v>1061558.4457112052</v>
      </c>
      <c r="W258" s="618" t="s">
        <v>2112</v>
      </c>
      <c r="X258" s="618" t="s">
        <v>2112</v>
      </c>
      <c r="Y258" s="618">
        <f t="shared" ref="Y258" si="9311">IFERROR(Y612,0)</f>
        <v>5364</v>
      </c>
      <c r="Z258" s="618">
        <f t="shared" ref="Z258" si="9312">IFERROR((Z612/$BQ258)*100,0)</f>
        <v>11135.319633445959</v>
      </c>
      <c r="AA258" s="618">
        <f t="shared" ref="AA258" si="9313">IFERROR(AA612,0)</f>
        <v>0</v>
      </c>
      <c r="AB258" s="618">
        <f t="shared" ref="AB258" si="9314">IFERROR((AB612/$BQ258)*100,0)</f>
        <v>0</v>
      </c>
      <c r="AC258" s="618">
        <f t="shared" ref="AC258" si="9315">IFERROR(AC612,0)</f>
        <v>0</v>
      </c>
      <c r="AD258" s="618">
        <f t="shared" ref="AD258" si="9316">IFERROR((AD612/$BQ258)*100,0)</f>
        <v>0</v>
      </c>
      <c r="AE258" s="618">
        <f t="shared" ref="AE258" si="9317">IFERROR(AE612,0)</f>
        <v>0</v>
      </c>
      <c r="AF258" s="618">
        <f t="shared" ref="AF258" si="9318">IFERROR((AF612/$BQ258)*100,0)</f>
        <v>0</v>
      </c>
      <c r="AG258" s="618">
        <f t="shared" ref="AG258" si="9319">IFERROR(AG612,0)</f>
        <v>707</v>
      </c>
      <c r="AH258" s="618">
        <f t="shared" ref="AH258" si="9320">IFERROR((AH612/$BQ258)*100,0)</f>
        <v>7260.1240888790517</v>
      </c>
      <c r="AI258" s="618">
        <f t="shared" ref="AI258" si="9321">IFERROR(AI612,0)</f>
        <v>3199</v>
      </c>
      <c r="AJ258" s="618">
        <f t="shared" ref="AJ258" si="9322">IFERROR((AJ612/$BQ258)*100,0)</f>
        <v>21034.540553483628</v>
      </c>
      <c r="AK258" s="618">
        <f t="shared" ref="AK258" si="9323">IFERROR(AK612,0)</f>
        <v>401</v>
      </c>
      <c r="AL258" s="618">
        <f t="shared" ref="AL258" si="9324">IFERROR((AL612/$BQ258)*100,0)</f>
        <v>11638.625649664944</v>
      </c>
      <c r="AM258" s="618">
        <f t="shared" ref="AM258" si="9325">IFERROR(AM612,0)</f>
        <v>0</v>
      </c>
      <c r="AN258" s="618">
        <f t="shared" ref="AN258" si="9326">IFERROR((AN612/$BQ258)*100,0)</f>
        <v>0</v>
      </c>
      <c r="AO258" s="618">
        <f t="shared" ref="AO258" si="9327">IFERROR(AO612,0)</f>
        <v>0</v>
      </c>
      <c r="AP258" s="618">
        <f t="shared" ref="AP258" si="9328">IFERROR((AP612/$BQ258)*100,0)</f>
        <v>0</v>
      </c>
      <c r="AQ258" s="618">
        <f t="shared" ref="AQ258" si="9329">IFERROR(AQ612,0)</f>
        <v>0</v>
      </c>
      <c r="AR258" s="618">
        <f t="shared" ref="AR258" si="9330">IFERROR((AR612/$BQ258)*100,0)</f>
        <v>0</v>
      </c>
      <c r="AS258" s="618">
        <f t="shared" ref="AS258" si="9331">IFERROR(AS612,0)</f>
        <v>0</v>
      </c>
      <c r="AT258" s="618">
        <f t="shared" ref="AT258" si="9332">IFERROR((AT612/$BQ258)*100,0)</f>
        <v>0</v>
      </c>
      <c r="AU258" s="618">
        <f t="shared" ref="AU258" si="9333">IFERROR(AU612,0)</f>
        <v>14</v>
      </c>
      <c r="AV258" s="618">
        <f t="shared" ref="AV258" si="9334">IFERROR((AV612/$BQ258)*100,0)</f>
        <v>31.293638314133837</v>
      </c>
      <c r="AW258" s="618">
        <f t="shared" ref="AW258" si="9335">IFERROR(AW612,0)</f>
        <v>157876</v>
      </c>
      <c r="AX258" s="618">
        <f t="shared" ref="AX258" si="9336">IFERROR((AX612/$BQ258)*100,0)</f>
        <v>134413.99996878338</v>
      </c>
      <c r="AY258" s="618">
        <f t="shared" ref="AY258" si="9337">IFERROR(AY612,0)</f>
        <v>4002</v>
      </c>
      <c r="AZ258" s="618">
        <f t="shared" ref="AZ258" si="9338">IFERROR((AZ612/$BQ258)*100,0)</f>
        <v>4326.3454969290033</v>
      </c>
      <c r="BA258" s="618">
        <f t="shared" ref="BA258" si="9339">IFERROR(BA612,0)</f>
        <v>0</v>
      </c>
      <c r="BB258" s="618">
        <f t="shared" ref="BB258" si="9340">IFERROR((BB612/$BQ258)*100,0)</f>
        <v>0</v>
      </c>
      <c r="BC258" s="618">
        <f t="shared" ref="BC258" si="9341">IFERROR(BC612,0)</f>
        <v>6548</v>
      </c>
      <c r="BD258" s="618">
        <f t="shared" ref="BD258" si="9342">IFERROR((BD612/$BQ258)*100,0)</f>
        <v>11995.894687084639</v>
      </c>
      <c r="BE258" s="618">
        <f t="shared" ref="BE258" si="9343">IFERROR(BE612,0)</f>
        <v>0</v>
      </c>
      <c r="BF258" s="618">
        <f t="shared" ref="BF258" si="9344">IFERROR((BF612/$BQ258)*100,0)</f>
        <v>0</v>
      </c>
      <c r="BG258" s="618">
        <f t="shared" ref="BG258" si="9345">IFERROR(BG612,0)</f>
        <v>0</v>
      </c>
      <c r="BH258" s="618">
        <f t="shared" ref="BH258" si="9346">IFERROR((BH612/$BQ258)*100,0)</f>
        <v>0</v>
      </c>
      <c r="BI258" s="618">
        <f t="shared" ref="BI258" si="9347">IFERROR(BI612,0)</f>
        <v>0</v>
      </c>
      <c r="BJ258" s="618">
        <f t="shared" ref="BJ258" si="9348">IFERROR((BJ612/$BQ258)*100,0)</f>
        <v>0</v>
      </c>
      <c r="BK258" s="618">
        <f t="shared" ref="BK258" si="9349">IFERROR(BK612,0)</f>
        <v>12771</v>
      </c>
      <c r="BL258" s="618">
        <f t="shared" ref="BL258" si="9350">IFERROR((BL612/$BQ258)*100,0)</f>
        <v>23905.731868805411</v>
      </c>
      <c r="BM258" s="618">
        <f t="shared" ref="BM258" si="9351">IFERROR(BM612,0)</f>
        <v>0</v>
      </c>
      <c r="BN258" s="618">
        <f t="shared" ref="BN258" si="9352">IFERROR((BN612/$BQ258)*100,0)</f>
        <v>0</v>
      </c>
      <c r="BO258" s="618">
        <f t="shared" ref="BO258" si="9353">IFERROR(BO612,0)</f>
        <v>0</v>
      </c>
      <c r="BP258" s="618">
        <f t="shared" ref="BP258" si="9354">IFERROR((BP612/$BQ258)*100,0)</f>
        <v>0</v>
      </c>
      <c r="BQ258" s="620">
        <f t="shared" si="8351"/>
        <v>38.346452015393091</v>
      </c>
    </row>
    <row r="259" spans="1:69" x14ac:dyDescent="0.25">
      <c r="B259" s="594" t="s">
        <v>288</v>
      </c>
      <c r="C259" s="618">
        <f t="shared" si="7582"/>
        <v>285715</v>
      </c>
      <c r="D259" s="618">
        <f t="shared" si="7583"/>
        <v>809819.16206592286</v>
      </c>
      <c r="E259" s="618" t="s">
        <v>2112</v>
      </c>
      <c r="F259" s="618" t="s">
        <v>2112</v>
      </c>
      <c r="G259" s="618">
        <f t="shared" ref="G259" si="9355">IFERROR(G613,0)</f>
        <v>127</v>
      </c>
      <c r="H259" s="618">
        <f t="shared" ref="H259" si="9356">IFERROR((H613/$BQ259)*100,0)</f>
        <v>567.00447105853539</v>
      </c>
      <c r="I259" s="618">
        <f t="shared" ref="I259" si="9357">IFERROR(I613,0)</f>
        <v>4</v>
      </c>
      <c r="J259" s="618">
        <f t="shared" ref="J259" si="9358">IFERROR((J613/$BQ259)*100,0)</f>
        <v>32.329202297197199</v>
      </c>
      <c r="K259" s="618">
        <f t="shared" ref="K259" si="9359">IFERROR(K613,0)</f>
        <v>735</v>
      </c>
      <c r="L259" s="618">
        <f t="shared" ref="L259" si="9360">IFERROR((L613/$BQ259)*100,0)</f>
        <v>4503.7065661710858</v>
      </c>
      <c r="M259" s="618">
        <f t="shared" ref="M259" si="9361">IFERROR(M613,0)</f>
        <v>177</v>
      </c>
      <c r="N259" s="618">
        <f t="shared" ref="N259" si="9362">IFERROR((N613/$BQ259)*100,0)</f>
        <v>343.18691669332406</v>
      </c>
      <c r="O259" s="618">
        <f t="shared" ref="O259" si="9363">IFERROR(O613,0)</f>
        <v>0</v>
      </c>
      <c r="P259" s="618">
        <f t="shared" ref="P259" si="9364">IFERROR((P613/$BQ259)*100,0)</f>
        <v>0</v>
      </c>
      <c r="Q259" s="618">
        <f t="shared" ref="Q259" si="9365">IFERROR(Q613,0)</f>
        <v>28410</v>
      </c>
      <c r="R259" s="618">
        <f t="shared" ref="R259" si="9366">IFERROR((R613/$BQ259)*100,0)</f>
        <v>68144.984719061351</v>
      </c>
      <c r="S259" s="618">
        <f t="shared" ref="S259" si="9367">IFERROR(S613,0)</f>
        <v>1009</v>
      </c>
      <c r="T259" s="618">
        <f t="shared" ref="T259" si="9368">IFERROR((T613/$BQ259)*100,0)</f>
        <v>3143.3932079736351</v>
      </c>
      <c r="U259" s="618">
        <f t="shared" ref="U259" si="9369">IFERROR(U613,0)</f>
        <v>6094359</v>
      </c>
      <c r="V259" s="618">
        <f t="shared" si="7537"/>
        <v>960227.04546106013</v>
      </c>
      <c r="W259" s="618" t="s">
        <v>2112</v>
      </c>
      <c r="X259" s="618" t="s">
        <v>2112</v>
      </c>
      <c r="Y259" s="618">
        <f t="shared" ref="Y259" si="9370">IFERROR(Y613,0)</f>
        <v>2270</v>
      </c>
      <c r="Z259" s="618">
        <f t="shared" ref="Z259" si="9371">IFERROR((Z613/$BQ259)*100,0)</f>
        <v>5993.3367335573266</v>
      </c>
      <c r="AA259" s="618">
        <f t="shared" ref="AA259" si="9372">IFERROR(AA613,0)</f>
        <v>0</v>
      </c>
      <c r="AB259" s="618">
        <f t="shared" ref="AB259" si="9373">IFERROR((AB613/$BQ259)*100,0)</f>
        <v>0</v>
      </c>
      <c r="AC259" s="618">
        <f t="shared" ref="AC259" si="9374">IFERROR(AC613,0)</f>
        <v>0</v>
      </c>
      <c r="AD259" s="618">
        <f t="shared" ref="AD259" si="9375">IFERROR((AD613/$BQ259)*100,0)</f>
        <v>0</v>
      </c>
      <c r="AE259" s="618">
        <f t="shared" ref="AE259" si="9376">IFERROR(AE613,0)</f>
        <v>0</v>
      </c>
      <c r="AF259" s="618">
        <f t="shared" ref="AF259" si="9377">IFERROR((AF613/$BQ259)*100,0)</f>
        <v>0</v>
      </c>
      <c r="AG259" s="618">
        <f t="shared" ref="AG259" si="9378">IFERROR(AG613,0)</f>
        <v>4421</v>
      </c>
      <c r="AH259" s="618">
        <f t="shared" ref="AH259" si="9379">IFERROR((AH613/$BQ259)*100,0)</f>
        <v>62937.496287497437</v>
      </c>
      <c r="AI259" s="618">
        <f t="shared" ref="AI259" si="9380">IFERROR(AI613,0)</f>
        <v>22207</v>
      </c>
      <c r="AJ259" s="618">
        <f t="shared" ref="AJ259" si="9381">IFERROR((AJ613/$BQ259)*100,0)</f>
        <v>125782.97869153362</v>
      </c>
      <c r="AK259" s="618">
        <f t="shared" ref="AK259" si="9382">IFERROR(AK613,0)</f>
        <v>76</v>
      </c>
      <c r="AL259" s="618">
        <f t="shared" ref="AL259" si="9383">IFERROR((AL613/$BQ259)*100,0)</f>
        <v>2377.4397997015781</v>
      </c>
      <c r="AM259" s="618">
        <f t="shared" ref="AM259" si="9384">IFERROR(AM613,0)</f>
        <v>0</v>
      </c>
      <c r="AN259" s="618">
        <f t="shared" ref="AN259" si="9385">IFERROR((AN613/$BQ259)*100,0)</f>
        <v>0</v>
      </c>
      <c r="AO259" s="618">
        <f t="shared" ref="AO259" si="9386">IFERROR(AO613,0)</f>
        <v>0</v>
      </c>
      <c r="AP259" s="618">
        <f t="shared" ref="AP259" si="9387">IFERROR((AP613/$BQ259)*100,0)</f>
        <v>0</v>
      </c>
      <c r="AQ259" s="618">
        <f t="shared" ref="AQ259" si="9388">IFERROR(AQ613,0)</f>
        <v>0</v>
      </c>
      <c r="AR259" s="618">
        <f t="shared" ref="AR259" si="9389">IFERROR((AR613/$BQ259)*100,0)</f>
        <v>0</v>
      </c>
      <c r="AS259" s="618">
        <f t="shared" ref="AS259" si="9390">IFERROR(AS613,0)</f>
        <v>0</v>
      </c>
      <c r="AT259" s="618">
        <f t="shared" ref="AT259" si="9391">IFERROR((AT613/$BQ259)*100,0)</f>
        <v>0</v>
      </c>
      <c r="AU259" s="618">
        <f t="shared" ref="AU259" si="9392">IFERROR(AU613,0)</f>
        <v>3</v>
      </c>
      <c r="AV259" s="618">
        <f t="shared" ref="AV259" si="9393">IFERROR((AV613/$BQ259)*100,0)</f>
        <v>4.9737234303380298</v>
      </c>
      <c r="AW259" s="618">
        <f t="shared" ref="AW259" si="9394">IFERROR(AW613,0)</f>
        <v>135052</v>
      </c>
      <c r="AX259" s="618">
        <f t="shared" ref="AX259" si="9395">IFERROR((AX613/$BQ259)*100,0)</f>
        <v>176233.94230716742</v>
      </c>
      <c r="AY259" s="618">
        <f t="shared" ref="AY259" si="9396">IFERROR(AY613,0)</f>
        <v>5100</v>
      </c>
      <c r="AZ259" s="618">
        <f t="shared" ref="AZ259" si="9397">IFERROR((AZ613/$BQ259)*100,0)</f>
        <v>5580.5176888392698</v>
      </c>
      <c r="BA259" s="618">
        <f t="shared" ref="BA259" si="9398">IFERROR(BA613,0)</f>
        <v>0</v>
      </c>
      <c r="BB259" s="618">
        <f t="shared" ref="BB259" si="9399">IFERROR((BB613/$BQ259)*100,0)</f>
        <v>0</v>
      </c>
      <c r="BC259" s="618">
        <f t="shared" ref="BC259" si="9400">IFERROR(BC613,0)</f>
        <v>27452</v>
      </c>
      <c r="BD259" s="618">
        <f t="shared" ref="BD259" si="9401">IFERROR((BD613/$BQ259)*100,0)</f>
        <v>43505.158845166749</v>
      </c>
      <c r="BE259" s="618">
        <f t="shared" ref="BE259" si="9402">IFERROR(BE613,0)</f>
        <v>0</v>
      </c>
      <c r="BF259" s="618">
        <f t="shared" ref="BF259" si="9403">IFERROR((BF613/$BQ259)*100,0)</f>
        <v>0</v>
      </c>
      <c r="BG259" s="618">
        <f t="shared" ref="BG259" si="9404">IFERROR(BG613,0)</f>
        <v>0</v>
      </c>
      <c r="BH259" s="618">
        <f t="shared" ref="BH259" si="9405">IFERROR((BH613/$BQ259)*100,0)</f>
        <v>0</v>
      </c>
      <c r="BI259" s="618">
        <f t="shared" ref="BI259" si="9406">IFERROR(BI613,0)</f>
        <v>0</v>
      </c>
      <c r="BJ259" s="618">
        <f t="shared" ref="BJ259" si="9407">IFERROR((BJ613/$BQ259)*100,0)</f>
        <v>0</v>
      </c>
      <c r="BK259" s="618">
        <f t="shared" ref="BK259" si="9408">IFERROR(BK613,0)</f>
        <v>13378</v>
      </c>
      <c r="BL259" s="618">
        <f t="shared" ref="BL259" si="9409">IFERROR((BL613/$BQ259)*100,0)</f>
        <v>35504.924707468032</v>
      </c>
      <c r="BM259" s="618">
        <f t="shared" ref="BM259" si="9410">IFERROR(BM613,0)</f>
        <v>0</v>
      </c>
      <c r="BN259" s="618">
        <f t="shared" ref="BN259" si="9411">IFERROR((BN613/$BQ259)*100,0)</f>
        <v>0</v>
      </c>
      <c r="BO259" s="618">
        <f t="shared" ref="BO259" si="9412">IFERROR(BO613,0)</f>
        <v>0</v>
      </c>
      <c r="BP259" s="618">
        <f t="shared" ref="BP259" si="9413">IFERROR((BP613/$BQ259)*100,0)</f>
        <v>0</v>
      </c>
      <c r="BQ259" s="620">
        <f t="shared" si="8351"/>
        <v>40.211323126667573</v>
      </c>
    </row>
    <row r="260" spans="1:69" x14ac:dyDescent="0.25">
      <c r="B260" s="594" t="s">
        <v>289</v>
      </c>
      <c r="C260" s="618">
        <f t="shared" si="7582"/>
        <v>317696</v>
      </c>
      <c r="D260" s="618">
        <f t="shared" si="7583"/>
        <v>743901.98135076917</v>
      </c>
      <c r="E260" s="618" t="s">
        <v>2112</v>
      </c>
      <c r="F260" s="618" t="s">
        <v>2112</v>
      </c>
      <c r="G260" s="618">
        <f t="shared" ref="G260" si="9414">IFERROR(G614,0)</f>
        <v>23</v>
      </c>
      <c r="H260" s="618">
        <f t="shared" ref="H260" si="9415">IFERROR((H614/$BQ260)*100,0)</f>
        <v>110.41466175612705</v>
      </c>
      <c r="I260" s="618">
        <f t="shared" ref="I260" si="9416">IFERROR(I614,0)</f>
        <v>7</v>
      </c>
      <c r="J260" s="618">
        <f t="shared" ref="J260" si="9417">IFERROR((J614/$BQ260)*100,0)</f>
        <v>50.406693410405822</v>
      </c>
      <c r="K260" s="618">
        <f t="shared" ref="K260" si="9418">IFERROR(K614,0)</f>
        <v>362</v>
      </c>
      <c r="L260" s="618">
        <f t="shared" ref="L260" si="9419">IFERROR((L614/$BQ260)*100,0)</f>
        <v>2220.2948287916852</v>
      </c>
      <c r="M260" s="618">
        <f t="shared" ref="M260" si="9420">IFERROR(M614,0)</f>
        <v>1009</v>
      </c>
      <c r="N260" s="618">
        <f t="shared" ref="N260" si="9421">IFERROR((N614/$BQ260)*100,0)</f>
        <v>2491.5308457143451</v>
      </c>
      <c r="O260" s="618">
        <f t="shared" ref="O260" si="9422">IFERROR(O614,0)</f>
        <v>0</v>
      </c>
      <c r="P260" s="618">
        <f t="shared" ref="P260" si="9423">IFERROR((P614/$BQ260)*100,0)</f>
        <v>0</v>
      </c>
      <c r="Q260" s="618">
        <f t="shared" ref="Q260" si="9424">IFERROR(Q614,0)</f>
        <v>28121</v>
      </c>
      <c r="R260" s="618">
        <f t="shared" ref="R260" si="9425">IFERROR((R614/$BQ260)*100,0)</f>
        <v>65207.05872319451</v>
      </c>
      <c r="S260" s="618">
        <f t="shared" ref="S260" si="9426">IFERROR(S614,0)</f>
        <v>733</v>
      </c>
      <c r="T260" s="618">
        <f t="shared" ref="T260" si="9427">IFERROR((T614/$BQ260)*100,0)</f>
        <v>2179.4894103165943</v>
      </c>
      <c r="U260" s="618">
        <f t="shared" ref="U260" si="9428">IFERROR(U614,0)</f>
        <v>6761570</v>
      </c>
      <c r="V260" s="618">
        <f t="shared" si="7537"/>
        <v>1052443.7520345969</v>
      </c>
      <c r="W260" s="618" t="s">
        <v>2112</v>
      </c>
      <c r="X260" s="618" t="s">
        <v>2112</v>
      </c>
      <c r="Y260" s="618">
        <f t="shared" ref="Y260" si="9429">IFERROR(Y614,0)</f>
        <v>2626</v>
      </c>
      <c r="Z260" s="618">
        <f t="shared" ref="Z260" si="9430">IFERROR((Z614/$BQ260)*100,0)</f>
        <v>4647.0170686926504</v>
      </c>
      <c r="AA260" s="618">
        <f t="shared" ref="AA260" si="9431">IFERROR(AA614,0)</f>
        <v>0</v>
      </c>
      <c r="AB260" s="618">
        <f t="shared" ref="AB260" si="9432">IFERROR((AB614/$BQ260)*100,0)</f>
        <v>0</v>
      </c>
      <c r="AC260" s="618">
        <f t="shared" ref="AC260" si="9433">IFERROR(AC614,0)</f>
        <v>0</v>
      </c>
      <c r="AD260" s="618">
        <f t="shared" ref="AD260" si="9434">IFERROR((AD614/$BQ260)*100,0)</f>
        <v>0</v>
      </c>
      <c r="AE260" s="618">
        <f t="shared" ref="AE260" si="9435">IFERROR(AE614,0)</f>
        <v>0</v>
      </c>
      <c r="AF260" s="618">
        <f t="shared" ref="AF260" si="9436">IFERROR((AF614/$BQ260)*100,0)</f>
        <v>0</v>
      </c>
      <c r="AG260" s="618">
        <f t="shared" ref="AG260" si="9437">IFERROR(AG614,0)</f>
        <v>2181</v>
      </c>
      <c r="AH260" s="618">
        <f t="shared" ref="AH260" si="9438">IFERROR((AH614/$BQ260)*100,0)</f>
        <v>35481.511523458037</v>
      </c>
      <c r="AI260" s="618">
        <f t="shared" ref="AI260" si="9439">IFERROR(AI614,0)</f>
        <v>17874</v>
      </c>
      <c r="AJ260" s="618">
        <f t="shared" ref="AJ260" si="9440">IFERROR((AJ614/$BQ260)*100,0)</f>
        <v>76625.37494001833</v>
      </c>
      <c r="AK260" s="618">
        <f t="shared" ref="AK260" si="9441">IFERROR(AK614,0)</f>
        <v>2</v>
      </c>
      <c r="AL260" s="618">
        <f t="shared" ref="AL260" si="9442">IFERROR((AL614/$BQ260)*100,0)</f>
        <v>52.807012144234669</v>
      </c>
      <c r="AM260" s="618">
        <f t="shared" ref="AM260" si="9443">IFERROR(AM614,0)</f>
        <v>0</v>
      </c>
      <c r="AN260" s="618">
        <f t="shared" ref="AN260" si="9444">IFERROR((AN614/$BQ260)*100,0)</f>
        <v>0</v>
      </c>
      <c r="AO260" s="618">
        <f t="shared" ref="AO260" si="9445">IFERROR(AO614,0)</f>
        <v>0</v>
      </c>
      <c r="AP260" s="618">
        <f t="shared" ref="AP260" si="9446">IFERROR((AP614/$BQ260)*100,0)</f>
        <v>0</v>
      </c>
      <c r="AQ260" s="618">
        <f t="shared" ref="AQ260" si="9447">IFERROR(AQ614,0)</f>
        <v>0</v>
      </c>
      <c r="AR260" s="618">
        <f t="shared" ref="AR260" si="9448">IFERROR((AR614/$BQ260)*100,0)</f>
        <v>0</v>
      </c>
      <c r="AS260" s="618">
        <f t="shared" ref="AS260" si="9449">IFERROR(AS614,0)</f>
        <v>0</v>
      </c>
      <c r="AT260" s="618">
        <f t="shared" ref="AT260" si="9450">IFERROR((AT614/$BQ260)*100,0)</f>
        <v>0</v>
      </c>
      <c r="AU260" s="618">
        <f t="shared" ref="AU260" si="9451">IFERROR(AU614,0)</f>
        <v>8</v>
      </c>
      <c r="AV260" s="618">
        <f t="shared" ref="AV260" si="9452">IFERROR((AV614/$BQ260)*100,0)</f>
        <v>24.003187338288487</v>
      </c>
      <c r="AW260" s="618">
        <f t="shared" ref="AW260" si="9453">IFERROR(AW614,0)</f>
        <v>135114</v>
      </c>
      <c r="AX260" s="618">
        <f t="shared" ref="AX260" si="9454">IFERROR((AX614/$BQ260)*100,0)</f>
        <v>149299.82524415437</v>
      </c>
      <c r="AY260" s="618">
        <f t="shared" ref="AY260" si="9455">IFERROR(AY614,0)</f>
        <v>5596</v>
      </c>
      <c r="AZ260" s="618">
        <f t="shared" ref="AZ260" si="9456">IFERROR((AZ614/$BQ260)*100,0)</f>
        <v>6555.2704620865852</v>
      </c>
      <c r="BA260" s="618">
        <f t="shared" ref="BA260" si="9457">IFERROR(BA614,0)</f>
        <v>50</v>
      </c>
      <c r="BB260" s="618">
        <f t="shared" ref="BB260" si="9458">IFERROR((BB614/$BQ260)*100,0)</f>
        <v>115.21529922378473</v>
      </c>
      <c r="BC260" s="618">
        <f t="shared" ref="BC260" si="9459">IFERROR(BC614,0)</f>
        <v>28249</v>
      </c>
      <c r="BD260" s="618">
        <f t="shared" ref="BD260" si="9460">IFERROR((BD614/$BQ260)*100,0)</f>
        <v>42308.018002467288</v>
      </c>
      <c r="BE260" s="618">
        <f t="shared" ref="BE260" si="9461">IFERROR(BE614,0)</f>
        <v>0</v>
      </c>
      <c r="BF260" s="618">
        <f t="shared" ref="BF260" si="9462">IFERROR((BF614/$BQ260)*100,0)</f>
        <v>0</v>
      </c>
      <c r="BG260" s="618">
        <f t="shared" ref="BG260" si="9463">IFERROR(BG614,0)</f>
        <v>420</v>
      </c>
      <c r="BH260" s="618">
        <f t="shared" ref="BH260" si="9464">IFERROR((BH614/$BQ260)*100,0)</f>
        <v>2520.3346705202912</v>
      </c>
      <c r="BI260" s="618">
        <f t="shared" ref="BI260" si="9465">IFERROR(BI614,0)</f>
        <v>0</v>
      </c>
      <c r="BJ260" s="618">
        <f t="shared" ref="BJ260" si="9466">IFERROR((BJ614/$BQ260)*100,0)</f>
        <v>0</v>
      </c>
      <c r="BK260" s="618">
        <f t="shared" ref="BK260" si="9467">IFERROR(BK614,0)</f>
        <v>14155</v>
      </c>
      <c r="BL260" s="618">
        <f t="shared" ref="BL260" si="9468">IFERROR((BL614/$BQ260)*100,0)</f>
        <v>30071.193097407813</v>
      </c>
      <c r="BM260" s="618">
        <f t="shared" ref="BM260" si="9469">IFERROR(BM614,0)</f>
        <v>0</v>
      </c>
      <c r="BN260" s="618">
        <f t="shared" ref="BN260" si="9470">IFERROR((BN614/$BQ260)*100,0)</f>
        <v>0</v>
      </c>
      <c r="BO260" s="618">
        <f t="shared" ref="BO260" si="9471">IFERROR(BO614,0)</f>
        <v>0</v>
      </c>
      <c r="BP260" s="618">
        <f t="shared" ref="BP260" si="9472">IFERROR((BP614/$BQ260)*100,0)</f>
        <v>0</v>
      </c>
      <c r="BQ260" s="620">
        <f t="shared" si="8351"/>
        <v>41.661133828042004</v>
      </c>
    </row>
    <row r="261" spans="1:69" x14ac:dyDescent="0.25">
      <c r="B261" s="594" t="s">
        <v>290</v>
      </c>
      <c r="C261" s="618">
        <f t="shared" si="7582"/>
        <v>290772</v>
      </c>
      <c r="D261" s="618">
        <f t="shared" si="7583"/>
        <v>734951.61687868775</v>
      </c>
      <c r="E261" s="618" t="s">
        <v>2112</v>
      </c>
      <c r="F261" s="618" t="s">
        <v>2112</v>
      </c>
      <c r="G261" s="618">
        <f t="shared" ref="G261" si="9473">IFERROR(G615,0)</f>
        <v>228</v>
      </c>
      <c r="H261" s="618">
        <f t="shared" ref="H261" si="9474">IFERROR((H615/$BQ261)*100,0)</f>
        <v>882.16512803181729</v>
      </c>
      <c r="I261" s="618">
        <f t="shared" ref="I261" si="9475">IFERROR(I615,0)</f>
        <v>10</v>
      </c>
      <c r="J261" s="618">
        <f t="shared" ref="J261" si="9476">IFERROR((J615/$BQ261)*100,0)</f>
        <v>79.394861522863565</v>
      </c>
      <c r="K261" s="618">
        <f t="shared" ref="K261" si="9477">IFERROR(K615,0)</f>
        <v>252</v>
      </c>
      <c r="L261" s="618">
        <f t="shared" ref="L261" si="9478">IFERROR((L615/$BQ261)*100,0)</f>
        <v>1488.653653553692</v>
      </c>
      <c r="M261" s="618">
        <f t="shared" ref="M261" si="9479">IFERROR(M615,0)</f>
        <v>360</v>
      </c>
      <c r="N261" s="618">
        <f t="shared" ref="N261" si="9480">IFERROR((N615/$BQ261)*100,0)</f>
        <v>884.37054085189698</v>
      </c>
      <c r="O261" s="618">
        <f t="shared" ref="O261" si="9481">IFERROR(O615,0)</f>
        <v>0</v>
      </c>
      <c r="P261" s="618">
        <f t="shared" ref="P261" si="9482">IFERROR((P615/$BQ261)*100,0)</f>
        <v>0</v>
      </c>
      <c r="Q261" s="618">
        <f t="shared" ref="Q261" si="9483">IFERROR(Q615,0)</f>
        <v>30192</v>
      </c>
      <c r="R261" s="618">
        <f t="shared" ref="R261" si="9484">IFERROR((R615/$BQ261)*100,0)</f>
        <v>73733.566813719386</v>
      </c>
      <c r="S261" s="618">
        <f t="shared" ref="S261" si="9485">IFERROR(S615,0)</f>
        <v>473</v>
      </c>
      <c r="T261" s="618">
        <f t="shared" ref="T261" si="9486">IFERROR((T615/$BQ261)*100,0)</f>
        <v>1312.2206279473285</v>
      </c>
      <c r="U261" s="618">
        <f t="shared" ref="U261" si="9487">IFERROR(U615,0)</f>
        <v>6801981</v>
      </c>
      <c r="V261" s="618">
        <f t="shared" si="7537"/>
        <v>938085.57549775438</v>
      </c>
      <c r="W261" s="618" t="s">
        <v>2112</v>
      </c>
      <c r="X261" s="618" t="s">
        <v>2112</v>
      </c>
      <c r="Y261" s="618">
        <f t="shared" ref="Y261" si="9488">IFERROR(Y615,0)</f>
        <v>2256</v>
      </c>
      <c r="Z261" s="618">
        <f t="shared" ref="Z261" si="9489">IFERROR((Z615/$BQ261)*100,0)</f>
        <v>5431.9317758559155</v>
      </c>
      <c r="AA261" s="618">
        <f t="shared" ref="AA261" si="9490">IFERROR(AA615,0)</f>
        <v>0</v>
      </c>
      <c r="AB261" s="618">
        <f t="shared" ref="AB261" si="9491">IFERROR((AB615/$BQ261)*100,0)</f>
        <v>0</v>
      </c>
      <c r="AC261" s="618">
        <f t="shared" ref="AC261" si="9492">IFERROR(AC615,0)</f>
        <v>0</v>
      </c>
      <c r="AD261" s="618">
        <f t="shared" ref="AD261" si="9493">IFERROR((AD615/$BQ261)*100,0)</f>
        <v>0</v>
      </c>
      <c r="AE261" s="618">
        <f t="shared" ref="AE261" si="9494">IFERROR(AE615,0)</f>
        <v>0</v>
      </c>
      <c r="AF261" s="618">
        <f t="shared" ref="AF261" si="9495">IFERROR((AF615/$BQ261)*100,0)</f>
        <v>0</v>
      </c>
      <c r="AG261" s="618">
        <f t="shared" ref="AG261" si="9496">IFERROR(AG615,0)</f>
        <v>1439</v>
      </c>
      <c r="AH261" s="618">
        <f t="shared" ref="AH261" si="9497">IFERROR((AH615/$BQ261)*100,0)</f>
        <v>27228.026676702048</v>
      </c>
      <c r="AI261" s="618">
        <f t="shared" ref="AI261" si="9498">IFERROR(AI615,0)</f>
        <v>7019</v>
      </c>
      <c r="AJ261" s="618">
        <f t="shared" ref="AJ261" si="9499">IFERROR((AJ615/$BQ261)*100,0)</f>
        <v>31940.993873212028</v>
      </c>
      <c r="AK261" s="618">
        <f t="shared" ref="AK261" si="9500">IFERROR(AK615,0)</f>
        <v>0</v>
      </c>
      <c r="AL261" s="618">
        <f t="shared" ref="AL261" si="9501">IFERROR((AL615/$BQ261)*100,0)</f>
        <v>0</v>
      </c>
      <c r="AM261" s="618">
        <f t="shared" ref="AM261" si="9502">IFERROR(AM615,0)</f>
        <v>0</v>
      </c>
      <c r="AN261" s="618">
        <f t="shared" ref="AN261" si="9503">IFERROR((AN615/$BQ261)*100,0)</f>
        <v>0</v>
      </c>
      <c r="AO261" s="618">
        <f t="shared" ref="AO261" si="9504">IFERROR(AO615,0)</f>
        <v>0</v>
      </c>
      <c r="AP261" s="618">
        <f t="shared" ref="AP261" si="9505">IFERROR((AP615/$BQ261)*100,0)</f>
        <v>0</v>
      </c>
      <c r="AQ261" s="618">
        <f t="shared" ref="AQ261" si="9506">IFERROR(AQ615,0)</f>
        <v>0</v>
      </c>
      <c r="AR261" s="618">
        <f t="shared" ref="AR261" si="9507">IFERROR((AR615/$BQ261)*100,0)</f>
        <v>0</v>
      </c>
      <c r="AS261" s="618">
        <f t="shared" ref="AS261" si="9508">IFERROR(AS615,0)</f>
        <v>0</v>
      </c>
      <c r="AT261" s="618">
        <f t="shared" ref="AT261" si="9509">IFERROR((AT615/$BQ261)*100,0)</f>
        <v>0</v>
      </c>
      <c r="AU261" s="618">
        <f t="shared" ref="AU261" si="9510">IFERROR(AU615,0)</f>
        <v>0</v>
      </c>
      <c r="AV261" s="618">
        <f t="shared" ref="AV261" si="9511">IFERROR((AV615/$BQ261)*100,0)</f>
        <v>0</v>
      </c>
      <c r="AW261" s="618">
        <f t="shared" ref="AW261" si="9512">IFERROR(AW615,0)</f>
        <v>131073</v>
      </c>
      <c r="AX261" s="618">
        <f t="shared" ref="AX261" si="9513">IFERROR((AX615/$BQ261)*100,0)</f>
        <v>138085.30749082039</v>
      </c>
      <c r="AY261" s="618">
        <f t="shared" ref="AY261" si="9514">IFERROR(AY615,0)</f>
        <v>4292</v>
      </c>
      <c r="AZ261" s="618">
        <f t="shared" ref="AZ261" si="9515">IFERROR((AZ615/$BQ261)*100,0)</f>
        <v>4715.172609330064</v>
      </c>
      <c r="BA261" s="618">
        <f t="shared" ref="BA261" si="9516">IFERROR(BA615,0)</f>
        <v>0</v>
      </c>
      <c r="BB261" s="618">
        <f t="shared" ref="BB261" si="9517">IFERROR((BB615/$BQ261)*100,0)</f>
        <v>0</v>
      </c>
      <c r="BC261" s="618">
        <f t="shared" ref="BC261" si="9518">IFERROR(BC615,0)</f>
        <v>10934</v>
      </c>
      <c r="BD261" s="618">
        <f t="shared" ref="BD261" si="9519">IFERROR((BD615/$BQ261)*100,0)</f>
        <v>15768.701663568738</v>
      </c>
      <c r="BE261" s="618">
        <f t="shared" ref="BE261" si="9520">IFERROR(BE615,0)</f>
        <v>0</v>
      </c>
      <c r="BF261" s="618">
        <f t="shared" ref="BF261" si="9521">IFERROR((BF615/$BQ261)*100,0)</f>
        <v>0</v>
      </c>
      <c r="BG261" s="618">
        <f t="shared" ref="BG261" si="9522">IFERROR(BG615,0)</f>
        <v>0</v>
      </c>
      <c r="BH261" s="618">
        <f t="shared" ref="BH261" si="9523">IFERROR((BH615/$BQ261)*100,0)</f>
        <v>0</v>
      </c>
      <c r="BI261" s="618">
        <f t="shared" ref="BI261" si="9524">IFERROR(BI615,0)</f>
        <v>0</v>
      </c>
      <c r="BJ261" s="618">
        <f t="shared" ref="BJ261" si="9525">IFERROR((BJ615/$BQ261)*100,0)</f>
        <v>0</v>
      </c>
      <c r="BK261" s="618">
        <f t="shared" ref="BK261" si="9526">IFERROR(BK615,0)</f>
        <v>13045</v>
      </c>
      <c r="BL261" s="618">
        <f t="shared" ref="BL261" si="9527">IFERROR((BL615/$BQ261)*100,0)</f>
        <v>27552.222361253735</v>
      </c>
      <c r="BM261" s="618">
        <f t="shared" ref="BM261" si="9528">IFERROR(BM615,0)</f>
        <v>0</v>
      </c>
      <c r="BN261" s="618">
        <f t="shared" ref="BN261" si="9529">IFERROR((BN615/$BQ261)*100,0)</f>
        <v>0</v>
      </c>
      <c r="BO261" s="618">
        <f t="shared" ref="BO261" si="9530">IFERROR(BO615,0)</f>
        <v>0</v>
      </c>
      <c r="BP261" s="618">
        <f t="shared" ref="BP261" si="9531">IFERROR((BP615/$BQ261)*100,0)</f>
        <v>0</v>
      </c>
      <c r="BQ261" s="620">
        <f t="shared" si="8351"/>
        <v>45.342984809707083</v>
      </c>
    </row>
    <row r="262" spans="1:69" x14ac:dyDescent="0.25">
      <c r="B262" s="594" t="s">
        <v>291</v>
      </c>
      <c r="C262" s="618">
        <f t="shared" si="7582"/>
        <v>283362</v>
      </c>
      <c r="D262" s="618">
        <f t="shared" si="7583"/>
        <v>588072.04603556835</v>
      </c>
      <c r="E262" s="618" t="s">
        <v>2112</v>
      </c>
      <c r="F262" s="618" t="s">
        <v>2112</v>
      </c>
      <c r="G262" s="618">
        <f t="shared" ref="G262" si="9532">IFERROR(G616,0)</f>
        <v>146</v>
      </c>
      <c r="H262" s="618">
        <f t="shared" ref="H262" si="9533">IFERROR((H616/$BQ262)*100,0)</f>
        <v>648.34829065022836</v>
      </c>
      <c r="I262" s="618">
        <f t="shared" ref="I262" si="9534">IFERROR(I616,0)</f>
        <v>4</v>
      </c>
      <c r="J262" s="618">
        <f t="shared" ref="J262" si="9535">IFERROR((J616/$BQ262)*100,0)</f>
        <v>29.303877543513146</v>
      </c>
      <c r="K262" s="618">
        <f t="shared" ref="K262" si="9536">IFERROR(K616,0)</f>
        <v>188</v>
      </c>
      <c r="L262" s="618">
        <f t="shared" ref="L262" si="9537">IFERROR((L616/$BQ262)*100,0)</f>
        <v>1141.0197318505429</v>
      </c>
      <c r="M262" s="618">
        <f t="shared" ref="M262" si="9538">IFERROR(M616,0)</f>
        <v>144</v>
      </c>
      <c r="N262" s="618">
        <f t="shared" ref="N262" si="9539">IFERROR((N616/$BQ262)*100,0)</f>
        <v>499.99741058619304</v>
      </c>
      <c r="O262" s="618">
        <f t="shared" ref="O262" si="9540">IFERROR(O616,0)</f>
        <v>0</v>
      </c>
      <c r="P262" s="618">
        <f t="shared" ref="P262" si="9541">IFERROR((P616/$BQ262)*100,0)</f>
        <v>0</v>
      </c>
      <c r="Q262" s="618">
        <f t="shared" ref="Q262" si="9542">IFERROR(Q616,0)</f>
        <v>28065</v>
      </c>
      <c r="R262" s="618">
        <f t="shared" ref="R262" si="9543">IFERROR((R616/$BQ262)*100,0)</f>
        <v>68087.55947235279</v>
      </c>
      <c r="S262" s="618">
        <f t="shared" ref="S262" si="9544">IFERROR(S616,0)</f>
        <v>406</v>
      </c>
      <c r="T262" s="618">
        <f t="shared" ref="T262" si="9545">IFERROR((T616/$BQ262)*100,0)</f>
        <v>1487.1717853332921</v>
      </c>
      <c r="U262" s="618">
        <f t="shared" ref="U262" si="9546">IFERROR(U616,0)</f>
        <v>6908885</v>
      </c>
      <c r="V262" s="618">
        <f t="shared" si="7537"/>
        <v>1188545.126749082</v>
      </c>
      <c r="W262" s="618" t="s">
        <v>2112</v>
      </c>
      <c r="X262" s="618" t="s">
        <v>2112</v>
      </c>
      <c r="Y262" s="618">
        <f t="shared" ref="Y262" si="9547">IFERROR(Y616,0)</f>
        <v>1308</v>
      </c>
      <c r="Z262" s="618">
        <f t="shared" ref="Z262" si="9548">IFERROR((Z616/$BQ262)*100,0)</f>
        <v>2379.1085580639733</v>
      </c>
      <c r="AA262" s="618">
        <f t="shared" ref="AA262" si="9549">IFERROR(AA616,0)</f>
        <v>0</v>
      </c>
      <c r="AB262" s="618">
        <f t="shared" ref="AB262" si="9550">IFERROR((AB616/$BQ262)*100,0)</f>
        <v>0</v>
      </c>
      <c r="AC262" s="618">
        <f t="shared" ref="AC262" si="9551">IFERROR(AC616,0)</f>
        <v>0</v>
      </c>
      <c r="AD262" s="618">
        <f t="shared" ref="AD262" si="9552">IFERROR((AD616/$BQ262)*100,0)</f>
        <v>0</v>
      </c>
      <c r="AE262" s="618">
        <f t="shared" ref="AE262" si="9553">IFERROR(AE616,0)</f>
        <v>0</v>
      </c>
      <c r="AF262" s="618">
        <f t="shared" ref="AF262" si="9554">IFERROR((AF616/$BQ262)*100,0)</f>
        <v>0</v>
      </c>
      <c r="AG262" s="618">
        <f t="shared" ref="AG262" si="9555">IFERROR(AG616,0)</f>
        <v>1238</v>
      </c>
      <c r="AH262" s="618">
        <f t="shared" ref="AH262" si="9556">IFERROR((AH616/$BQ262)*100,0)</f>
        <v>22681.201218679176</v>
      </c>
      <c r="AI262" s="618">
        <f t="shared" ref="AI262" si="9557">IFERROR(AI616,0)</f>
        <v>9349</v>
      </c>
      <c r="AJ262" s="618">
        <f t="shared" ref="AJ262" si="9558">IFERROR((AJ616/$BQ262)*100,0)</f>
        <v>60018.004193807858</v>
      </c>
      <c r="AK262" s="618">
        <f t="shared" ref="AK262" si="9559">IFERROR(AK616,0)</f>
        <v>0</v>
      </c>
      <c r="AL262" s="618">
        <f t="shared" ref="AL262" si="9560">IFERROR((AL616/$BQ262)*100,0)</f>
        <v>0</v>
      </c>
      <c r="AM262" s="618">
        <f t="shared" ref="AM262" si="9561">IFERROR(AM616,0)</f>
        <v>0</v>
      </c>
      <c r="AN262" s="618">
        <f t="shared" ref="AN262" si="9562">IFERROR((AN616/$BQ262)*100,0)</f>
        <v>0</v>
      </c>
      <c r="AO262" s="618">
        <f t="shared" ref="AO262" si="9563">IFERROR(AO616,0)</f>
        <v>0</v>
      </c>
      <c r="AP262" s="618">
        <f t="shared" ref="AP262" si="9564">IFERROR((AP616/$BQ262)*100,0)</f>
        <v>0</v>
      </c>
      <c r="AQ262" s="618">
        <f t="shared" ref="AQ262" si="9565">IFERROR(AQ616,0)</f>
        <v>0</v>
      </c>
      <c r="AR262" s="618">
        <f t="shared" ref="AR262" si="9566">IFERROR((AR616/$BQ262)*100,0)</f>
        <v>0</v>
      </c>
      <c r="AS262" s="618">
        <f t="shared" ref="AS262" si="9567">IFERROR(AS616,0)</f>
        <v>0</v>
      </c>
      <c r="AT262" s="618">
        <f t="shared" ref="AT262" si="9568">IFERROR((AT616/$BQ262)*100,0)</f>
        <v>0</v>
      </c>
      <c r="AU262" s="618">
        <f t="shared" ref="AU262" si="9569">IFERROR(AU616,0)</f>
        <v>0</v>
      </c>
      <c r="AV262" s="618">
        <f t="shared" ref="AV262" si="9570">IFERROR((AV616/$BQ262)*100,0)</f>
        <v>0</v>
      </c>
      <c r="AW262" s="618">
        <f t="shared" ref="AW262" si="9571">IFERROR(AW616,0)</f>
        <v>146889</v>
      </c>
      <c r="AX262" s="618">
        <f t="shared" ref="AX262" si="9572">IFERROR((AX616/$BQ262)*100,0)</f>
        <v>145105.47562609121</v>
      </c>
      <c r="AY262" s="618">
        <f t="shared" ref="AY262" si="9573">IFERROR(AY616,0)</f>
        <v>4705</v>
      </c>
      <c r="AZ262" s="618">
        <f t="shared" ref="AZ262" si="9574">IFERROR((AZ616/$BQ262)*100,0)</f>
        <v>5014.6260446336864</v>
      </c>
      <c r="BA262" s="618">
        <f t="shared" ref="BA262" si="9575">IFERROR(BA616,0)</f>
        <v>0</v>
      </c>
      <c r="BB262" s="618">
        <f t="shared" ref="BB262" si="9576">IFERROR((BB616/$BQ262)*100,0)</f>
        <v>0</v>
      </c>
      <c r="BC262" s="618">
        <f t="shared" ref="BC262" si="9577">IFERROR(BC616,0)</f>
        <v>12613</v>
      </c>
      <c r="BD262" s="618">
        <f t="shared" ref="BD262" si="9578">IFERROR((BD616/$BQ262)*100,0)</f>
        <v>21071.31944613242</v>
      </c>
      <c r="BE262" s="618">
        <f t="shared" ref="BE262" si="9579">IFERROR(BE616,0)</f>
        <v>0</v>
      </c>
      <c r="BF262" s="618">
        <f t="shared" ref="BF262" si="9580">IFERROR((BF616/$BQ262)*100,0)</f>
        <v>0</v>
      </c>
      <c r="BG262" s="618">
        <f t="shared" ref="BG262" si="9581">IFERROR(BG616,0)</f>
        <v>0</v>
      </c>
      <c r="BH262" s="618">
        <f t="shared" ref="BH262" si="9582">IFERROR((BH616/$BQ262)*100,0)</f>
        <v>0</v>
      </c>
      <c r="BI262" s="618">
        <f t="shared" ref="BI262" si="9583">IFERROR(BI616,0)</f>
        <v>0</v>
      </c>
      <c r="BJ262" s="618">
        <f t="shared" ref="BJ262" si="9584">IFERROR((BJ616/$BQ262)*100,0)</f>
        <v>0</v>
      </c>
      <c r="BK262" s="618">
        <f t="shared" ref="BK262" si="9585">IFERROR(BK616,0)</f>
        <v>8955</v>
      </c>
      <c r="BL262" s="618">
        <f t="shared" ref="BL262" si="9586">IFERROR((BL616/$BQ262)*100,0)</f>
        <v>18219.6858626793</v>
      </c>
      <c r="BM262" s="618">
        <f t="shared" ref="BM262" si="9587">IFERROR(BM616,0)</f>
        <v>0</v>
      </c>
      <c r="BN262" s="618">
        <f t="shared" ref="BN262" si="9588">IFERROR((BN616/$BQ262)*100,0)</f>
        <v>0</v>
      </c>
      <c r="BO262" s="618">
        <f t="shared" ref="BO262" si="9589">IFERROR(BO616,0)</f>
        <v>0</v>
      </c>
      <c r="BP262" s="618">
        <f t="shared" ref="BP262" si="9590">IFERROR((BP616/$BQ262)*100,0)</f>
        <v>0</v>
      </c>
      <c r="BQ262" s="620">
        <f t="shared" si="8351"/>
        <v>54.600282765452114</v>
      </c>
    </row>
    <row r="263" spans="1:69" x14ac:dyDescent="0.25">
      <c r="B263" s="594" t="s">
        <v>292</v>
      </c>
      <c r="C263" s="618">
        <f t="shared" si="7582"/>
        <v>363330</v>
      </c>
      <c r="D263" s="618">
        <f t="shared" si="7583"/>
        <v>756153.68151867355</v>
      </c>
      <c r="E263" s="618" t="s">
        <v>2112</v>
      </c>
      <c r="F263" s="618" t="s">
        <v>2112</v>
      </c>
      <c r="G263" s="618">
        <f t="shared" ref="G263" si="9591">IFERROR(G617,0)</f>
        <v>347</v>
      </c>
      <c r="H263" s="618">
        <f t="shared" ref="H263" si="9592">IFERROR((H617/$BQ263)*100,0)</f>
        <v>1423.1582716495288</v>
      </c>
      <c r="I263" s="618">
        <f t="shared" ref="I263" si="9593">IFERROR(I617,0)</f>
        <v>3</v>
      </c>
      <c r="J263" s="618">
        <f t="shared" ref="J263" si="9594">IFERROR((J617/$BQ263)*100,0)</f>
        <v>40.954194867612337</v>
      </c>
      <c r="K263" s="618">
        <f t="shared" ref="K263" si="9595">IFERROR(K617,0)</f>
        <v>569</v>
      </c>
      <c r="L263" s="618">
        <f t="shared" ref="L263" si="9596">IFERROR((L617/$BQ263)*100,0)</f>
        <v>3726.8317329527226</v>
      </c>
      <c r="M263" s="618">
        <f t="shared" ref="M263" si="9597">IFERROR(M617,0)</f>
        <v>599</v>
      </c>
      <c r="N263" s="618">
        <f t="shared" ref="N263" si="9598">IFERROR((N617/$BQ263)*100,0)</f>
        <v>2262.7192664355816</v>
      </c>
      <c r="O263" s="618">
        <f t="shared" ref="O263" si="9599">IFERROR(O617,0)</f>
        <v>0</v>
      </c>
      <c r="P263" s="618">
        <f t="shared" ref="P263" si="9600">IFERROR((P617/$BQ263)*100,0)</f>
        <v>0</v>
      </c>
      <c r="Q263" s="618">
        <f t="shared" ref="Q263" si="9601">IFERROR(Q617,0)</f>
        <v>35800</v>
      </c>
      <c r="R263" s="618">
        <f t="shared" ref="R263" si="9602">IFERROR((R617/$BQ263)*100,0)</f>
        <v>68540.940530436012</v>
      </c>
      <c r="S263" s="618">
        <f t="shared" ref="S263" si="9603">IFERROR(S617,0)</f>
        <v>270</v>
      </c>
      <c r="T263" s="618">
        <f t="shared" ref="T263" si="9604">IFERROR((T617/$BQ263)*100,0)</f>
        <v>821.13160709562737</v>
      </c>
      <c r="U263" s="618">
        <f t="shared" ref="U263" si="9605">IFERROR(U617,0)</f>
        <v>5369180</v>
      </c>
      <c r="V263" s="618">
        <f t="shared" si="7537"/>
        <v>670622.89324740868</v>
      </c>
      <c r="W263" s="618" t="s">
        <v>2112</v>
      </c>
      <c r="X263" s="618" t="s">
        <v>2112</v>
      </c>
      <c r="Y263" s="618">
        <f t="shared" ref="Y263" si="9606">IFERROR(Y617,0)</f>
        <v>1070</v>
      </c>
      <c r="Z263" s="618">
        <f t="shared" ref="Z263" si="9607">IFERROR((Z617/$BQ263)*100,0)</f>
        <v>1738.5055721301437</v>
      </c>
      <c r="AA263" s="618">
        <f t="shared" ref="AA263" si="9608">IFERROR(AA617,0)</f>
        <v>0</v>
      </c>
      <c r="AB263" s="618">
        <f t="shared" ref="AB263" si="9609">IFERROR((AB617/$BQ263)*100,0)</f>
        <v>0</v>
      </c>
      <c r="AC263" s="618">
        <f t="shared" ref="AC263" si="9610">IFERROR(AC617,0)</f>
        <v>0</v>
      </c>
      <c r="AD263" s="618">
        <f t="shared" ref="AD263" si="9611">IFERROR((AD617/$BQ263)*100,0)</f>
        <v>0</v>
      </c>
      <c r="AE263" s="618">
        <f t="shared" ref="AE263" si="9612">IFERROR(AE617,0)</f>
        <v>0</v>
      </c>
      <c r="AF263" s="618">
        <f t="shared" ref="AF263" si="9613">IFERROR((AF617/$BQ263)*100,0)</f>
        <v>0</v>
      </c>
      <c r="AG263" s="618">
        <f t="shared" ref="AG263" si="9614">IFERROR(AG617,0)</f>
        <v>3352</v>
      </c>
      <c r="AH263" s="618">
        <f t="shared" ref="AH263" si="9615">IFERROR((AH617/$BQ263)*100,0)</f>
        <v>43614.169824263758</v>
      </c>
      <c r="AI263" s="618">
        <f t="shared" ref="AI263" si="9616">IFERROR(AI617,0)</f>
        <v>20527</v>
      </c>
      <c r="AJ263" s="618">
        <f t="shared" ref="AJ263" si="9617">IFERROR((AJ617/$BQ263)*100,0)</f>
        <v>104769.02131032589</v>
      </c>
      <c r="AK263" s="618">
        <f t="shared" ref="AK263" si="9618">IFERROR(AK617,0)</f>
        <v>0</v>
      </c>
      <c r="AL263" s="618">
        <f t="shared" ref="AL263" si="9619">IFERROR((AL617/$BQ263)*100,0)</f>
        <v>0</v>
      </c>
      <c r="AM263" s="618">
        <f t="shared" ref="AM263" si="9620">IFERROR(AM617,0)</f>
        <v>0</v>
      </c>
      <c r="AN263" s="618">
        <f t="shared" ref="AN263" si="9621">IFERROR((AN617/$BQ263)*100,0)</f>
        <v>0</v>
      </c>
      <c r="AO263" s="618">
        <f t="shared" ref="AO263" si="9622">IFERROR(AO617,0)</f>
        <v>0</v>
      </c>
      <c r="AP263" s="618">
        <f t="shared" ref="AP263" si="9623">IFERROR((AP617/$BQ263)*100,0)</f>
        <v>0</v>
      </c>
      <c r="AQ263" s="618">
        <f t="shared" ref="AQ263" si="9624">IFERROR(AQ617,0)</f>
        <v>0</v>
      </c>
      <c r="AR263" s="618">
        <f t="shared" ref="AR263" si="9625">IFERROR((AR617/$BQ263)*100,0)</f>
        <v>0</v>
      </c>
      <c r="AS263" s="618">
        <f t="shared" ref="AS263" si="9626">IFERROR(AS617,0)</f>
        <v>0</v>
      </c>
      <c r="AT263" s="618">
        <f t="shared" ref="AT263" si="9627">IFERROR((AT617/$BQ263)*100,0)</f>
        <v>0</v>
      </c>
      <c r="AU263" s="618">
        <f t="shared" ref="AU263" si="9628">IFERROR(AU617,0)</f>
        <v>0</v>
      </c>
      <c r="AV263" s="618">
        <f t="shared" ref="AV263" si="9629">IFERROR((AV617/$BQ263)*100,0)</f>
        <v>0</v>
      </c>
      <c r="AW263" s="618">
        <f t="shared" ref="AW263" si="9630">IFERROR(AW617,0)</f>
        <v>146168</v>
      </c>
      <c r="AX263" s="618">
        <f t="shared" ref="AX263" si="9631">IFERROR((AX617/$BQ263)*100,0)</f>
        <v>194350.17945399773</v>
      </c>
      <c r="AY263" s="618">
        <f t="shared" ref="AY263" si="9632">IFERROR(AY617,0)</f>
        <v>5923</v>
      </c>
      <c r="AZ263" s="618">
        <f t="shared" ref="AZ263" si="9633">IFERROR((AZ617/$BQ263)*100,0)</f>
        <v>6945.8314495470513</v>
      </c>
      <c r="BA263" s="618">
        <f t="shared" ref="BA263" si="9634">IFERROR(BA617,0)</f>
        <v>140</v>
      </c>
      <c r="BB263" s="618">
        <f t="shared" ref="BB263" si="9635">IFERROR((BB617/$BQ263)*100,0)</f>
        <v>372.6831732952723</v>
      </c>
      <c r="BC263" s="618">
        <f t="shared" ref="BC263" si="9636">IFERROR(BC617,0)</f>
        <v>26242</v>
      </c>
      <c r="BD263" s="618">
        <f t="shared" ref="BD263" si="9637">IFERROR((BD617/$BQ263)*100,0)</f>
        <v>38564.517597087164</v>
      </c>
      <c r="BE263" s="618">
        <f t="shared" ref="BE263" si="9638">IFERROR(BE617,0)</f>
        <v>0</v>
      </c>
      <c r="BF263" s="618">
        <f t="shared" ref="BF263" si="9639">IFERROR((BF617/$BQ263)*100,0)</f>
        <v>0</v>
      </c>
      <c r="BG263" s="618">
        <f t="shared" ref="BG263" si="9640">IFERROR(BG617,0)</f>
        <v>0</v>
      </c>
      <c r="BH263" s="618">
        <f t="shared" ref="BH263" si="9641">IFERROR((BH617/$BQ263)*100,0)</f>
        <v>0</v>
      </c>
      <c r="BI263" s="618">
        <f t="shared" ref="BI263" si="9642">IFERROR(BI617,0)</f>
        <v>0</v>
      </c>
      <c r="BJ263" s="618">
        <f t="shared" ref="BJ263" si="9643">IFERROR((BJ617/$BQ263)*100,0)</f>
        <v>0</v>
      </c>
      <c r="BK263" s="618">
        <f t="shared" ref="BK263" si="9644">IFERROR(BK617,0)</f>
        <v>10536</v>
      </c>
      <c r="BL263" s="618">
        <f t="shared" ref="BL263" si="9645">IFERROR((BL617/$BQ263)*100,0)</f>
        <v>30920.417125047315</v>
      </c>
      <c r="BM263" s="618">
        <f t="shared" ref="BM263" si="9646">IFERROR(BM617,0)</f>
        <v>0</v>
      </c>
      <c r="BN263" s="618">
        <f t="shared" ref="BN263" si="9647">IFERROR((BN617/$BQ263)*100,0)</f>
        <v>0</v>
      </c>
      <c r="BO263" s="618">
        <f t="shared" ref="BO263" si="9648">IFERROR(BO617,0)</f>
        <v>0</v>
      </c>
      <c r="BP263" s="618">
        <f t="shared" ref="BP263" si="9649">IFERROR((BP617/$BQ263)*100,0)</f>
        <v>0</v>
      </c>
      <c r="BQ263" s="620">
        <f t="shared" si="8351"/>
        <v>48.835046238002178</v>
      </c>
    </row>
    <row r="264" spans="1:69" x14ac:dyDescent="0.25">
      <c r="B264" s="594" t="s">
        <v>293</v>
      </c>
      <c r="C264" s="618">
        <f t="shared" si="7582"/>
        <v>334880</v>
      </c>
      <c r="D264" s="618">
        <f t="shared" si="7583"/>
        <v>679496.36715825042</v>
      </c>
      <c r="E264" s="618" t="s">
        <v>2112</v>
      </c>
      <c r="F264" s="618" t="s">
        <v>2112</v>
      </c>
      <c r="G264" s="618">
        <f t="shared" ref="G264" si="9650">IFERROR(G618,0)</f>
        <v>581</v>
      </c>
      <c r="H264" s="618">
        <f t="shared" ref="H264" si="9651">IFERROR((H618/$BQ264)*100,0)</f>
        <v>2225.7857228883017</v>
      </c>
      <c r="I264" s="618">
        <f t="shared" ref="I264" si="9652">IFERROR(I618,0)</f>
        <v>8</v>
      </c>
      <c r="J264" s="618">
        <f t="shared" ref="J264" si="9653">IFERROR((J618/$BQ264)*100,0)</f>
        <v>47.231527276144334</v>
      </c>
      <c r="K264" s="618">
        <f t="shared" ref="K264" si="9654">IFERROR(K618,0)</f>
        <v>478</v>
      </c>
      <c r="L264" s="618">
        <f t="shared" ref="L264" si="9655">IFERROR((L618/$BQ264)*100,0)</f>
        <v>2637.093606251392</v>
      </c>
      <c r="M264" s="618">
        <f t="shared" ref="M264" si="9656">IFERROR(M618,0)</f>
        <v>1852</v>
      </c>
      <c r="N264" s="618">
        <f t="shared" ref="N264" si="9657">IFERROR((N618/$BQ264)*100,0)</f>
        <v>4662.1453382160798</v>
      </c>
      <c r="O264" s="618">
        <f t="shared" ref="O264" si="9658">IFERROR(O618,0)</f>
        <v>0</v>
      </c>
      <c r="P264" s="618">
        <f t="shared" ref="P264" si="9659">IFERROR((P618/$BQ264)*100,0)</f>
        <v>0</v>
      </c>
      <c r="Q264" s="618">
        <f t="shared" ref="Q264" si="9660">IFERROR(Q618,0)</f>
        <v>38622</v>
      </c>
      <c r="R264" s="618">
        <f t="shared" ref="R264" si="9661">IFERROR((R618/$BQ264)*100,0)</f>
        <v>93370.825484027824</v>
      </c>
      <c r="S264" s="618">
        <f t="shared" ref="S264" si="9662">IFERROR(S618,0)</f>
        <v>65</v>
      </c>
      <c r="T264" s="618">
        <f t="shared" ref="T264" si="9663">IFERROR((T618/$BQ264)*100,0)</f>
        <v>155.47044395064177</v>
      </c>
      <c r="U264" s="618">
        <f t="shared" ref="U264" si="9664">IFERROR(U618,0)</f>
        <v>5447699</v>
      </c>
      <c r="V264" s="618">
        <f t="shared" si="7537"/>
        <v>851133.76929945569</v>
      </c>
      <c r="W264" s="618" t="s">
        <v>2112</v>
      </c>
      <c r="X264" s="618" t="s">
        <v>2112</v>
      </c>
      <c r="Y264" s="618">
        <f t="shared" ref="Y264" si="9665">IFERROR(Y618,0)</f>
        <v>3560</v>
      </c>
      <c r="Z264" s="618">
        <f t="shared" ref="Z264" si="9666">IFERROR((Z618/$BQ264)*100,0)</f>
        <v>4792.0320382254777</v>
      </c>
      <c r="AA264" s="618">
        <f t="shared" ref="AA264" si="9667">IFERROR(AA618,0)</f>
        <v>0</v>
      </c>
      <c r="AB264" s="618">
        <f t="shared" ref="AB264" si="9668">IFERROR((AB618/$BQ264)*100,0)</f>
        <v>0</v>
      </c>
      <c r="AC264" s="618">
        <f t="shared" ref="AC264" si="9669">IFERROR(AC618,0)</f>
        <v>0</v>
      </c>
      <c r="AD264" s="618">
        <f t="shared" ref="AD264" si="9670">IFERROR((AD618/$BQ264)*100,0)</f>
        <v>0</v>
      </c>
      <c r="AE264" s="618">
        <f t="shared" ref="AE264" si="9671">IFERROR(AE618,0)</f>
        <v>0</v>
      </c>
      <c r="AF264" s="618">
        <f t="shared" ref="AF264" si="9672">IFERROR((AF618/$BQ264)*100,0)</f>
        <v>0</v>
      </c>
      <c r="AG264" s="618">
        <f t="shared" ref="AG264" si="9673">IFERROR(AG618,0)</f>
        <v>3221</v>
      </c>
      <c r="AH264" s="618">
        <f t="shared" ref="AH264" si="9674">IFERROR((AH618/$BQ264)*100,0)</f>
        <v>27234.879415606723</v>
      </c>
      <c r="AI264" s="618">
        <f t="shared" ref="AI264" si="9675">IFERROR(AI618,0)</f>
        <v>33878</v>
      </c>
      <c r="AJ264" s="618">
        <f t="shared" ref="AJ264" si="9676">IFERROR((AJ618/$BQ264)*100,0)</f>
        <v>112442.52260207427</v>
      </c>
      <c r="AK264" s="618">
        <f t="shared" ref="AK264" si="9677">IFERROR(AK618,0)</f>
        <v>0</v>
      </c>
      <c r="AL264" s="618">
        <f t="shared" ref="AL264" si="9678">IFERROR((AL618/$BQ264)*100,0)</f>
        <v>0</v>
      </c>
      <c r="AM264" s="618">
        <f t="shared" ref="AM264" si="9679">IFERROR(AM618,0)</f>
        <v>0</v>
      </c>
      <c r="AN264" s="618">
        <f t="shared" ref="AN264" si="9680">IFERROR((AN618/$BQ264)*100,0)</f>
        <v>0</v>
      </c>
      <c r="AO264" s="618">
        <f t="shared" ref="AO264" si="9681">IFERROR(AO618,0)</f>
        <v>0</v>
      </c>
      <c r="AP264" s="618">
        <f t="shared" ref="AP264" si="9682">IFERROR((AP618/$BQ264)*100,0)</f>
        <v>0</v>
      </c>
      <c r="AQ264" s="618">
        <f t="shared" ref="AQ264" si="9683">IFERROR(AQ618,0)</f>
        <v>0</v>
      </c>
      <c r="AR264" s="618">
        <f t="shared" ref="AR264" si="9684">IFERROR((AR618/$BQ264)*100,0)</f>
        <v>0</v>
      </c>
      <c r="AS264" s="618">
        <f t="shared" ref="AS264" si="9685">IFERROR(AS618,0)</f>
        <v>0</v>
      </c>
      <c r="AT264" s="618">
        <f t="shared" ref="AT264" si="9686">IFERROR((AT618/$BQ264)*100,0)</f>
        <v>0</v>
      </c>
      <c r="AU264" s="618">
        <f t="shared" ref="AU264" si="9687">IFERROR(AU618,0)</f>
        <v>0</v>
      </c>
      <c r="AV264" s="618">
        <f t="shared" ref="AV264" si="9688">IFERROR((AV618/$BQ264)*100,0)</f>
        <v>0</v>
      </c>
      <c r="AW264" s="618">
        <f t="shared" ref="AW264" si="9689">IFERROR(AW618,0)</f>
        <v>139069</v>
      </c>
      <c r="AX264" s="618">
        <f t="shared" ref="AX264" si="9690">IFERROR((AX618/$BQ264)*100,0)</f>
        <v>161441.29619046766</v>
      </c>
      <c r="AY264" s="618">
        <f t="shared" ref="AY264" si="9691">IFERROR(AY618,0)</f>
        <v>4666</v>
      </c>
      <c r="AZ264" s="618">
        <f t="shared" ref="AZ264" si="9692">IFERROR((AZ618/$BQ264)*100,0)</f>
        <v>4178.0221836356004</v>
      </c>
      <c r="BA264" s="618">
        <f t="shared" ref="BA264" si="9693">IFERROR(BA618,0)</f>
        <v>90</v>
      </c>
      <c r="BB264" s="618">
        <f t="shared" ref="BB264" si="9694">IFERROR((BB618/$BQ264)*100,0)</f>
        <v>212.54187274264947</v>
      </c>
      <c r="BC264" s="618">
        <f t="shared" ref="BC264" si="9695">IFERROR(BC618,0)</f>
        <v>54748</v>
      </c>
      <c r="BD264" s="618">
        <f t="shared" ref="BD264" si="9696">IFERROR((BD618/$BQ264)*100,0)</f>
        <v>81088.660411927121</v>
      </c>
      <c r="BE264" s="618">
        <f t="shared" ref="BE264" si="9697">IFERROR(BE618,0)</f>
        <v>0</v>
      </c>
      <c r="BF264" s="618">
        <f t="shared" ref="BF264" si="9698">IFERROR((BF618/$BQ264)*100,0)</f>
        <v>0</v>
      </c>
      <c r="BG264" s="618">
        <f t="shared" ref="BG264" si="9699">IFERROR(BG618,0)</f>
        <v>0</v>
      </c>
      <c r="BH264" s="618">
        <f t="shared" ref="BH264" si="9700">IFERROR((BH618/$BQ264)*100,0)</f>
        <v>0</v>
      </c>
      <c r="BI264" s="618">
        <f t="shared" ref="BI264" si="9701">IFERROR(BI618,0)</f>
        <v>0</v>
      </c>
      <c r="BJ264" s="618">
        <f t="shared" ref="BJ264" si="9702">IFERROR((BJ618/$BQ264)*100,0)</f>
        <v>0</v>
      </c>
      <c r="BK264" s="618">
        <f t="shared" ref="BK264" si="9703">IFERROR(BK618,0)</f>
        <v>17898</v>
      </c>
      <c r="BL264" s="618">
        <f t="shared" ref="BL264" si="9704">IFERROR((BL618/$BQ264)*100,0)</f>
        <v>44928.990321432299</v>
      </c>
      <c r="BM264" s="618">
        <f t="shared" ref="BM264" si="9705">IFERROR(BM618,0)</f>
        <v>0</v>
      </c>
      <c r="BN264" s="618">
        <f t="shared" ref="BN264" si="9706">IFERROR((BN618/$BQ264)*100,0)</f>
        <v>0</v>
      </c>
      <c r="BO264" s="618">
        <f t="shared" ref="BO264" si="9707">IFERROR(BO618,0)</f>
        <v>0</v>
      </c>
      <c r="BP264" s="618">
        <f t="shared" ref="BP264" si="9708">IFERROR((BP618/$BQ264)*100,0)</f>
        <v>0</v>
      </c>
      <c r="BQ264" s="620">
        <f t="shared" si="8351"/>
        <v>50.813516699727607</v>
      </c>
    </row>
    <row r="265" spans="1:69" x14ac:dyDescent="0.25">
      <c r="B265" s="594" t="s">
        <v>294</v>
      </c>
      <c r="C265" s="618">
        <f t="shared" si="7582"/>
        <v>307116</v>
      </c>
      <c r="D265" s="618">
        <f t="shared" si="7583"/>
        <v>591745.04655107181</v>
      </c>
      <c r="E265" s="618" t="s">
        <v>2112</v>
      </c>
      <c r="F265" s="618" t="s">
        <v>2112</v>
      </c>
      <c r="G265" s="618">
        <f t="shared" ref="G265" si="9709">IFERROR(G619,0)</f>
        <v>1168</v>
      </c>
      <c r="H265" s="618">
        <f t="shared" ref="H265" si="9710">IFERROR((H619/$BQ265)*100,0)</f>
        <v>4486.9520982422218</v>
      </c>
      <c r="I265" s="618">
        <f t="shared" ref="I265" si="9711">IFERROR(I619,0)</f>
        <v>12</v>
      </c>
      <c r="J265" s="618">
        <f t="shared" ref="J265" si="9712">IFERROR((J619/$BQ265)*100,0)</f>
        <v>69.792951180190101</v>
      </c>
      <c r="K265" s="618">
        <f t="shared" ref="K265" si="9713">IFERROR(K619,0)</f>
        <v>368</v>
      </c>
      <c r="L265" s="618">
        <f t="shared" ref="L265" si="9714">IFERROR((L619/$BQ265)*100,0)</f>
        <v>2567.6459407869934</v>
      </c>
      <c r="M265" s="618">
        <f t="shared" ref="M265" si="9715">IFERROR(M619,0)</f>
        <v>2073</v>
      </c>
      <c r="N265" s="618">
        <f t="shared" ref="N265" si="9716">IFERROR((N619/$BQ265)*100,0)</f>
        <v>4891.0165524433214</v>
      </c>
      <c r="O265" s="618">
        <f t="shared" ref="O265" si="9717">IFERROR(O619,0)</f>
        <v>0</v>
      </c>
      <c r="P265" s="618">
        <f t="shared" ref="P265" si="9718">IFERROR((P619/$BQ265)*100,0)</f>
        <v>0</v>
      </c>
      <c r="Q265" s="618">
        <f t="shared" ref="Q265" si="9719">IFERROR(Q619,0)</f>
        <v>38782</v>
      </c>
      <c r="R265" s="618">
        <f t="shared" ref="R265" si="9720">IFERROR((R619/$BQ265)*100,0)</f>
        <v>73040.160066678945</v>
      </c>
      <c r="S265" s="618">
        <f t="shared" ref="S265" si="9721">IFERROR(S619,0)</f>
        <v>15</v>
      </c>
      <c r="T265" s="618">
        <f t="shared" ref="T265" si="9722">IFERROR((T619/$BQ265)*100,0)</f>
        <v>55.099698300150081</v>
      </c>
      <c r="U265" s="618">
        <f t="shared" ref="U265" si="9723">IFERROR(U619,0)</f>
        <v>5430290</v>
      </c>
      <c r="V265" s="618">
        <f t="shared" si="7537"/>
        <v>800662.89928253077</v>
      </c>
      <c r="W265" s="618" t="s">
        <v>2112</v>
      </c>
      <c r="X265" s="618" t="s">
        <v>2112</v>
      </c>
      <c r="Y265" s="618">
        <f t="shared" ref="Y265" si="9724">IFERROR(Y619,0)</f>
        <v>4084</v>
      </c>
      <c r="Z265" s="618">
        <f t="shared" ref="Z265" si="9725">IFERROR((Z619/$BQ265)*100,0)</f>
        <v>6125.249794366684</v>
      </c>
      <c r="AA265" s="618">
        <f t="shared" ref="AA265" si="9726">IFERROR(AA619,0)</f>
        <v>0</v>
      </c>
      <c r="AB265" s="618">
        <f t="shared" ref="AB265" si="9727">IFERROR((AB619/$BQ265)*100,0)</f>
        <v>0</v>
      </c>
      <c r="AC265" s="618">
        <f t="shared" ref="AC265" si="9728">IFERROR(AC619,0)</f>
        <v>0</v>
      </c>
      <c r="AD265" s="618">
        <f t="shared" ref="AD265" si="9729">IFERROR((AD619/$BQ265)*100,0)</f>
        <v>0</v>
      </c>
      <c r="AE265" s="618">
        <f t="shared" ref="AE265" si="9730">IFERROR(AE619,0)</f>
        <v>0</v>
      </c>
      <c r="AF265" s="618">
        <f t="shared" ref="AF265" si="9731">IFERROR((AF619/$BQ265)*100,0)</f>
        <v>0</v>
      </c>
      <c r="AG265" s="618">
        <f t="shared" ref="AG265" si="9732">IFERROR(AG619,0)</f>
        <v>2910</v>
      </c>
      <c r="AH265" s="618">
        <f t="shared" ref="AH265" si="9733">IFERROR((AH619/$BQ265)*100,0)</f>
        <v>26280.719432561578</v>
      </c>
      <c r="AI265" s="618">
        <f t="shared" ref="AI265" si="9734">IFERROR(AI619,0)</f>
        <v>21143</v>
      </c>
      <c r="AJ265" s="618">
        <f t="shared" ref="AJ265" si="9735">IFERROR((AJ619/$BQ265)*100,0)</f>
        <v>75508.62655052566</v>
      </c>
      <c r="AK265" s="618">
        <f t="shared" ref="AK265" si="9736">IFERROR(AK619,0)</f>
        <v>0</v>
      </c>
      <c r="AL265" s="618">
        <f t="shared" ref="AL265" si="9737">IFERROR((AL619/$BQ265)*100,0)</f>
        <v>0</v>
      </c>
      <c r="AM265" s="618">
        <f t="shared" ref="AM265" si="9738">IFERROR(AM619,0)</f>
        <v>0</v>
      </c>
      <c r="AN265" s="618">
        <f t="shared" ref="AN265" si="9739">IFERROR((AN619/$BQ265)*100,0)</f>
        <v>0</v>
      </c>
      <c r="AO265" s="618">
        <f t="shared" ref="AO265" si="9740">IFERROR(AO619,0)</f>
        <v>0</v>
      </c>
      <c r="AP265" s="618">
        <f t="shared" ref="AP265" si="9741">IFERROR((AP619/$BQ265)*100,0)</f>
        <v>0</v>
      </c>
      <c r="AQ265" s="618">
        <f t="shared" ref="AQ265" si="9742">IFERROR(AQ619,0)</f>
        <v>0</v>
      </c>
      <c r="AR265" s="618">
        <f t="shared" ref="AR265" si="9743">IFERROR((AR619/$BQ265)*100,0)</f>
        <v>0</v>
      </c>
      <c r="AS265" s="618">
        <f t="shared" ref="AS265" si="9744">IFERROR(AS619,0)</f>
        <v>0</v>
      </c>
      <c r="AT265" s="618">
        <f t="shared" ref="AT265" si="9745">IFERROR((AT619/$BQ265)*100,0)</f>
        <v>0</v>
      </c>
      <c r="AU265" s="618">
        <f t="shared" ref="AU265" si="9746">IFERROR(AU619,0)</f>
        <v>0</v>
      </c>
      <c r="AV265" s="618">
        <f t="shared" ref="AV265" si="9747">IFERROR((AV619/$BQ265)*100,0)</f>
        <v>0</v>
      </c>
      <c r="AW265" s="618">
        <f t="shared" ref="AW265" si="9748">IFERROR(AW619,0)</f>
        <v>143990</v>
      </c>
      <c r="AX265" s="618">
        <f t="shared" ref="AX265" si="9749">IFERROR((AX619/$BQ265)*100,0)</f>
        <v>147413.73283222152</v>
      </c>
      <c r="AY265" s="618">
        <f t="shared" ref="AY265" si="9750">IFERROR(AY619,0)</f>
        <v>5772</v>
      </c>
      <c r="AZ265" s="618">
        <f t="shared" ref="AZ265" si="9751">IFERROR((AZ619/$BQ265)*100,0)</f>
        <v>5967.2973259062537</v>
      </c>
      <c r="BA265" s="618">
        <f t="shared" ref="BA265" si="9752">IFERROR(BA619,0)</f>
        <v>346</v>
      </c>
      <c r="BB265" s="618">
        <f t="shared" ref="BB265" si="9753">IFERROR((BB619/$BQ265)*100,0)</f>
        <v>813.63887823221614</v>
      </c>
      <c r="BC265" s="618">
        <f t="shared" ref="BC265" si="9754">IFERROR(BC619,0)</f>
        <v>39414</v>
      </c>
      <c r="BD265" s="618">
        <f t="shared" ref="BD265" si="9755">IFERROR((BD619/$BQ265)*100,0)</f>
        <v>54750.733544249124</v>
      </c>
      <c r="BE265" s="618">
        <f t="shared" ref="BE265" si="9756">IFERROR(BE619,0)</f>
        <v>0</v>
      </c>
      <c r="BF265" s="618">
        <f t="shared" ref="BF265" si="9757">IFERROR((BF619/$BQ265)*100,0)</f>
        <v>0</v>
      </c>
      <c r="BG265" s="618">
        <f t="shared" ref="BG265" si="9758">IFERROR(BG619,0)</f>
        <v>0</v>
      </c>
      <c r="BH265" s="618">
        <f t="shared" ref="BH265" si="9759">IFERROR((BH619/$BQ265)*100,0)</f>
        <v>0</v>
      </c>
      <c r="BI265" s="618">
        <f t="shared" ref="BI265" si="9760">IFERROR(BI619,0)</f>
        <v>0</v>
      </c>
      <c r="BJ265" s="618">
        <f t="shared" ref="BJ265" si="9761">IFERROR((BJ619/$BQ265)*100,0)</f>
        <v>0</v>
      </c>
      <c r="BK265" s="618">
        <f t="shared" ref="BK265" si="9762">IFERROR(BK619,0)</f>
        <v>13707</v>
      </c>
      <c r="BL265" s="618">
        <f t="shared" ref="BL265" si="9763">IFERROR((BL619/$BQ265)*100,0)</f>
        <v>27865.754086995901</v>
      </c>
      <c r="BM265" s="618">
        <f t="shared" ref="BM265" si="9764">IFERROR(BM619,0)</f>
        <v>0</v>
      </c>
      <c r="BN265" s="618">
        <f t="shared" ref="BN265" si="9765">IFERROR((BN619/$BQ265)*100,0)</f>
        <v>0</v>
      </c>
      <c r="BO265" s="618">
        <f t="shared" ref="BO265" si="9766">IFERROR(BO619,0)</f>
        <v>0</v>
      </c>
      <c r="BP265" s="618">
        <f t="shared" ref="BP265" si="9767">IFERROR((BP619/$BQ265)*100,0)</f>
        <v>0</v>
      </c>
      <c r="BQ265" s="620">
        <f t="shared" si="8351"/>
        <v>54.446759103068061</v>
      </c>
    </row>
    <row r="266" spans="1:69" x14ac:dyDescent="0.25">
      <c r="B266" s="594" t="s">
        <v>295</v>
      </c>
      <c r="C266" s="618">
        <f t="shared" si="7582"/>
        <v>272285</v>
      </c>
      <c r="D266" s="618">
        <f t="shared" si="7583"/>
        <v>442241.93115234241</v>
      </c>
      <c r="E266" s="618" t="s">
        <v>2112</v>
      </c>
      <c r="F266" s="618" t="s">
        <v>2112</v>
      </c>
      <c r="G266" s="618">
        <f t="shared" ref="G266" si="9768">IFERROR(G620,0)</f>
        <v>3611</v>
      </c>
      <c r="H266" s="618">
        <f t="shared" ref="H266" si="9769">IFERROR((H620/$BQ266)*100,0)</f>
        <v>11917.026766196423</v>
      </c>
      <c r="I266" s="618">
        <f t="shared" ref="I266" si="9770">IFERROR(I620,0)</f>
        <v>10</v>
      </c>
      <c r="J266" s="618">
        <f t="shared" ref="J266" si="9771">IFERROR((J620/$BQ266)*100,0)</f>
        <v>66.567820874831639</v>
      </c>
      <c r="K266" s="618">
        <f t="shared" ref="K266" si="9772">IFERROR(K620,0)</f>
        <v>696</v>
      </c>
      <c r="L266" s="618">
        <f t="shared" ref="L266" si="9773">IFERROR((L620/$BQ266)*100,0)</f>
        <v>4451.7230210043654</v>
      </c>
      <c r="M266" s="618">
        <f t="shared" ref="M266" si="9774">IFERROR(M620,0)</f>
        <v>2772</v>
      </c>
      <c r="N266" s="618">
        <f t="shared" ref="N266" si="9775">IFERROR((N620/$BQ266)*100,0)</f>
        <v>6394.6712927885137</v>
      </c>
      <c r="O266" s="618">
        <f t="shared" ref="O266" si="9776">IFERROR(O620,0)</f>
        <v>0</v>
      </c>
      <c r="P266" s="618">
        <f t="shared" ref="P266" si="9777">IFERROR((P620/$BQ266)*100,0)</f>
        <v>0</v>
      </c>
      <c r="Q266" s="618">
        <f t="shared" ref="Q266" si="9778">IFERROR(Q620,0)</f>
        <v>41384</v>
      </c>
      <c r="R266" s="618">
        <f t="shared" ref="R266" si="9779">IFERROR((R620/$BQ266)*100,0)</f>
        <v>68232.016396702427</v>
      </c>
      <c r="S266" s="618">
        <f t="shared" ref="S266" si="9780">IFERROR(S620,0)</f>
        <v>158</v>
      </c>
      <c r="T266" s="618">
        <f t="shared" ref="T266" si="9781">IFERROR((T620/$BQ266)*100,0)</f>
        <v>492.32450855344229</v>
      </c>
      <c r="U266" s="618">
        <f t="shared" ref="U266" si="9782">IFERROR(U620,0)</f>
        <v>5673632</v>
      </c>
      <c r="V266" s="618">
        <f t="shared" si="7537"/>
        <v>754035.8963228428</v>
      </c>
      <c r="W266" s="618" t="s">
        <v>2112</v>
      </c>
      <c r="X266" s="618" t="s">
        <v>2112</v>
      </c>
      <c r="Y266" s="618">
        <f t="shared" ref="Y266" si="9783">IFERROR(Y620,0)</f>
        <v>3856</v>
      </c>
      <c r="Z266" s="618">
        <f t="shared" ref="Z266" si="9784">IFERROR((Z620/$BQ266)*100,0)</f>
        <v>5734.5404024464333</v>
      </c>
      <c r="AA266" s="618">
        <f t="shared" ref="AA266" si="9785">IFERROR(AA620,0)</f>
        <v>0</v>
      </c>
      <c r="AB266" s="618">
        <f t="shared" ref="AB266" si="9786">IFERROR((AB620/$BQ266)*100,0)</f>
        <v>0</v>
      </c>
      <c r="AC266" s="618">
        <f t="shared" ref="AC266" si="9787">IFERROR(AC620,0)</f>
        <v>0</v>
      </c>
      <c r="AD266" s="618">
        <f t="shared" ref="AD266" si="9788">IFERROR((AD620/$BQ266)*100,0)</f>
        <v>0</v>
      </c>
      <c r="AE266" s="618">
        <f t="shared" ref="AE266" si="9789">IFERROR(AE620,0)</f>
        <v>0</v>
      </c>
      <c r="AF266" s="618">
        <f t="shared" ref="AF266" si="9790">IFERROR((AF620/$BQ266)*100,0)</f>
        <v>0</v>
      </c>
      <c r="AG266" s="618">
        <f t="shared" ref="AG266" si="9791">IFERROR(AG620,0)</f>
        <v>4353</v>
      </c>
      <c r="AH266" s="618">
        <f t="shared" ref="AH266" si="9792">IFERROR((AH620/$BQ266)*100,0)</f>
        <v>34315.711660975707</v>
      </c>
      <c r="AI266" s="618">
        <f t="shared" ref="AI266" si="9793">IFERROR(AI620,0)</f>
        <v>36103</v>
      </c>
      <c r="AJ266" s="618">
        <f t="shared" ref="AJ266" si="9794">IFERROR((AJ620/$BQ266)*100,0)</f>
        <v>150710.93329022036</v>
      </c>
      <c r="AK266" s="618">
        <f t="shared" ref="AK266" si="9795">IFERROR(AK620,0)</f>
        <v>0</v>
      </c>
      <c r="AL266" s="618">
        <f t="shared" ref="AL266" si="9796">IFERROR((AL620/$BQ266)*100,0)</f>
        <v>0</v>
      </c>
      <c r="AM266" s="618">
        <f t="shared" ref="AM266" si="9797">IFERROR(AM620,0)</f>
        <v>0</v>
      </c>
      <c r="AN266" s="618">
        <f t="shared" ref="AN266" si="9798">IFERROR((AN620/$BQ266)*100,0)</f>
        <v>0</v>
      </c>
      <c r="AO266" s="618">
        <f t="shared" ref="AO266" si="9799">IFERROR(AO620,0)</f>
        <v>0</v>
      </c>
      <c r="AP266" s="618">
        <f t="shared" ref="AP266" si="9800">IFERROR((AP620/$BQ266)*100,0)</f>
        <v>0</v>
      </c>
      <c r="AQ266" s="618">
        <f t="shared" ref="AQ266" si="9801">IFERROR(AQ620,0)</f>
        <v>0</v>
      </c>
      <c r="AR266" s="618">
        <f t="shared" ref="AR266" si="9802">IFERROR((AR620/$BQ266)*100,0)</f>
        <v>0</v>
      </c>
      <c r="AS266" s="618">
        <f t="shared" ref="AS266" si="9803">IFERROR(AS620,0)</f>
        <v>0</v>
      </c>
      <c r="AT266" s="618">
        <f t="shared" ref="AT266" si="9804">IFERROR((AT620/$BQ266)*100,0)</f>
        <v>0</v>
      </c>
      <c r="AU266" s="618">
        <f t="shared" ref="AU266" si="9805">IFERROR(AU620,0)</f>
        <v>0</v>
      </c>
      <c r="AV266" s="618">
        <f t="shared" ref="AV266" si="9806">IFERROR((AV620/$BQ266)*100,0)</f>
        <v>0</v>
      </c>
      <c r="AW266" s="618">
        <f t="shared" ref="AW266" si="9807">IFERROR(AW620,0)</f>
        <v>141910</v>
      </c>
      <c r="AX266" s="618">
        <f t="shared" ref="AX266" si="9808">IFERROR((AX620/$BQ266)*100,0)</f>
        <v>122663.69142829132</v>
      </c>
      <c r="AY266" s="618">
        <f t="shared" ref="AY266" si="9809">IFERROR(AY620,0)</f>
        <v>5490</v>
      </c>
      <c r="AZ266" s="618">
        <f t="shared" ref="AZ266" si="9810">IFERROR((AZ620/$BQ266)*100,0)</f>
        <v>4776.2411477691703</v>
      </c>
      <c r="BA266" s="618">
        <f t="shared" ref="BA266" si="9811">IFERROR(BA620,0)</f>
        <v>134</v>
      </c>
      <c r="BB266" s="618">
        <f t="shared" ref="BB266" si="9812">IFERROR((BB620/$BQ266)*100,0)</f>
        <v>278.75274991335749</v>
      </c>
      <c r="BC266" s="618">
        <f t="shared" ref="BC266" si="9813">IFERROR(BC620,0)</f>
        <v>77585</v>
      </c>
      <c r="BD266" s="618">
        <f t="shared" ref="BD266" si="9814">IFERROR((BD620/$BQ266)*100,0)</f>
        <v>100431.42608569912</v>
      </c>
      <c r="BE266" s="618">
        <f t="shared" ref="BE266" si="9815">IFERROR(BE620,0)</f>
        <v>0</v>
      </c>
      <c r="BF266" s="618">
        <f t="shared" ref="BF266" si="9816">IFERROR((BF620/$BQ266)*100,0)</f>
        <v>0</v>
      </c>
      <c r="BG266" s="618">
        <f t="shared" ref="BG266" si="9817">IFERROR(BG620,0)</f>
        <v>0</v>
      </c>
      <c r="BH266" s="618">
        <f t="shared" ref="BH266" si="9818">IFERROR((BH620/$BQ266)*100,0)</f>
        <v>0</v>
      </c>
      <c r="BI266" s="618">
        <f t="shared" ref="BI266" si="9819">IFERROR(BI620,0)</f>
        <v>0</v>
      </c>
      <c r="BJ266" s="618">
        <f t="shared" ref="BJ266" si="9820">IFERROR((BJ620/$BQ266)*100,0)</f>
        <v>0</v>
      </c>
      <c r="BK266" s="618">
        <f t="shared" ref="BK266" si="9821">IFERROR(BK620,0)</f>
        <v>13419</v>
      </c>
      <c r="BL266" s="618">
        <f t="shared" ref="BL266" si="9822">IFERROR((BL620/$BQ266)*100,0)</f>
        <v>25245.846066779897</v>
      </c>
      <c r="BM266" s="618">
        <f t="shared" ref="BM266" si="9823">IFERROR(BM620,0)</f>
        <v>0</v>
      </c>
      <c r="BN266" s="618">
        <f t="shared" ref="BN266" si="9824">IFERROR((BN620/$BQ266)*100,0)</f>
        <v>0</v>
      </c>
      <c r="BO266" s="618">
        <f t="shared" ref="BO266" si="9825">IFERROR(BO620,0)</f>
        <v>0</v>
      </c>
      <c r="BP266" s="618">
        <f t="shared" ref="BP266" si="9826">IFERROR((BP620/$BQ266)*100,0)</f>
        <v>0</v>
      </c>
      <c r="BQ266" s="620">
        <f t="shared" si="8351"/>
        <v>72.106911972160006</v>
      </c>
    </row>
    <row r="267" spans="1:69" x14ac:dyDescent="0.25">
      <c r="B267" s="594" t="s">
        <v>2669</v>
      </c>
      <c r="C267" s="618">
        <f t="shared" si="7582"/>
        <v>263370</v>
      </c>
      <c r="D267" s="618">
        <f t="shared" si="7583"/>
        <v>324645</v>
      </c>
      <c r="E267" s="618" t="s">
        <v>2112</v>
      </c>
      <c r="F267" s="618" t="s">
        <v>2112</v>
      </c>
      <c r="G267" s="618">
        <f t="shared" ref="G267" si="9827">IFERROR(G621,0)</f>
        <v>2014</v>
      </c>
      <c r="H267" s="618">
        <f t="shared" ref="H267" si="9828">IFERROR((H621/$BQ267)*100,0)</f>
        <v>5475</v>
      </c>
      <c r="I267" s="618">
        <f t="shared" ref="I267" si="9829">IFERROR(I621,0)</f>
        <v>12</v>
      </c>
      <c r="J267" s="618">
        <f t="shared" ref="J267" si="9830">IFERROR((J621/$BQ267)*100,0)</f>
        <v>84</v>
      </c>
      <c r="K267" s="618">
        <f t="shared" ref="K267" si="9831">IFERROR(K621,0)</f>
        <v>284</v>
      </c>
      <c r="L267" s="618">
        <f t="shared" ref="L267" si="9832">IFERROR((L621/$BQ267)*100,0)</f>
        <v>1419</v>
      </c>
      <c r="M267" s="618">
        <f t="shared" ref="M267" si="9833">IFERROR(M621,0)</f>
        <v>3651</v>
      </c>
      <c r="N267" s="618">
        <f t="shared" ref="N267" si="9834">IFERROR((N621/$BQ267)*100,0)</f>
        <v>6968.0000000000009</v>
      </c>
      <c r="O267" s="618">
        <f t="shared" ref="O267" si="9835">IFERROR(O621,0)</f>
        <v>0</v>
      </c>
      <c r="P267" s="618">
        <f t="shared" ref="P267" si="9836">IFERROR((P621/$BQ267)*100,0)</f>
        <v>0</v>
      </c>
      <c r="Q267" s="618">
        <f t="shared" ref="Q267" si="9837">IFERROR(Q621,0)</f>
        <v>35272</v>
      </c>
      <c r="R267" s="618">
        <f t="shared" ref="R267" si="9838">IFERROR((R621/$BQ267)*100,0)</f>
        <v>47115</v>
      </c>
      <c r="S267" s="618">
        <f t="shared" ref="S267" si="9839">IFERROR(S621,0)</f>
        <v>0</v>
      </c>
      <c r="T267" s="618">
        <f t="shared" ref="T267" si="9840">IFERROR((T621/$BQ267)*100,0)</f>
        <v>0</v>
      </c>
      <c r="U267" s="618">
        <f t="shared" ref="U267" si="9841">IFERROR(U621,0)</f>
        <v>5630113</v>
      </c>
      <c r="V267" s="618">
        <f t="shared" si="7537"/>
        <v>815947</v>
      </c>
      <c r="W267" s="618" t="s">
        <v>2112</v>
      </c>
      <c r="X267" s="618" t="s">
        <v>2112</v>
      </c>
      <c r="Y267" s="618">
        <f t="shared" ref="Y267" si="9842">IFERROR(Y621,0)</f>
        <v>3556</v>
      </c>
      <c r="Z267" s="618">
        <f t="shared" ref="Z267" si="9843">IFERROR((Z621/$BQ267)*100,0)</f>
        <v>5142</v>
      </c>
      <c r="AA267" s="618">
        <f t="shared" ref="AA267" si="9844">IFERROR(AA621,0)</f>
        <v>0</v>
      </c>
      <c r="AB267" s="618">
        <f t="shared" ref="AB267" si="9845">IFERROR((AB621/$BQ267)*100,0)</f>
        <v>0</v>
      </c>
      <c r="AC267" s="618">
        <f t="shared" ref="AC267" si="9846">IFERROR(AC621,0)</f>
        <v>0</v>
      </c>
      <c r="AD267" s="618">
        <f t="shared" ref="AD267" si="9847">IFERROR((AD621/$BQ267)*100,0)</f>
        <v>0</v>
      </c>
      <c r="AE267" s="618">
        <f t="shared" ref="AE267" si="9848">IFERROR(AE621,0)</f>
        <v>0</v>
      </c>
      <c r="AF267" s="618">
        <f t="shared" ref="AF267" si="9849">IFERROR((AF621/$BQ267)*100,0)</f>
        <v>0</v>
      </c>
      <c r="AG267" s="618">
        <f t="shared" ref="AG267" si="9850">IFERROR(AG621,0)</f>
        <v>2059</v>
      </c>
      <c r="AH267" s="618">
        <f t="shared" ref="AH267" si="9851">IFERROR((AH621/$BQ267)*100,0)</f>
        <v>13540</v>
      </c>
      <c r="AI267" s="618">
        <f t="shared" ref="AI267" si="9852">IFERROR(AI621,0)</f>
        <v>21366</v>
      </c>
      <c r="AJ267" s="618">
        <f t="shared" ref="AJ267" si="9853">IFERROR((AJ621/$BQ267)*100,0)</f>
        <v>75445</v>
      </c>
      <c r="AK267" s="618">
        <f t="shared" ref="AK267" si="9854">IFERROR(AK621,0)</f>
        <v>0</v>
      </c>
      <c r="AL267" s="618">
        <f t="shared" ref="AL267" si="9855">IFERROR((AL621/$BQ267)*100,0)</f>
        <v>0</v>
      </c>
      <c r="AM267" s="618">
        <f t="shared" ref="AM267" si="9856">IFERROR(AM621,0)</f>
        <v>0</v>
      </c>
      <c r="AN267" s="618">
        <f t="shared" ref="AN267" si="9857">IFERROR((AN621/$BQ267)*100,0)</f>
        <v>0</v>
      </c>
      <c r="AO267" s="618">
        <f t="shared" ref="AO267" si="9858">IFERROR(AO621,0)</f>
        <v>0</v>
      </c>
      <c r="AP267" s="618">
        <f t="shared" ref="AP267" si="9859">IFERROR((AP621/$BQ267)*100,0)</f>
        <v>0</v>
      </c>
      <c r="AQ267" s="618">
        <f t="shared" ref="AQ267" si="9860">IFERROR(AQ621,0)</f>
        <v>0</v>
      </c>
      <c r="AR267" s="618">
        <f t="shared" ref="AR267" si="9861">IFERROR((AR621/$BQ267)*100,0)</f>
        <v>0</v>
      </c>
      <c r="AS267" s="618">
        <f t="shared" ref="AS267" si="9862">IFERROR(AS621,0)</f>
        <v>0</v>
      </c>
      <c r="AT267" s="618">
        <f t="shared" ref="AT267" si="9863">IFERROR((AT621/$BQ267)*100,0)</f>
        <v>0</v>
      </c>
      <c r="AU267" s="618">
        <f t="shared" ref="AU267" si="9864">IFERROR(AU621,0)</f>
        <v>0</v>
      </c>
      <c r="AV267" s="618">
        <f t="shared" ref="AV267" si="9865">IFERROR((AV621/$BQ267)*100,0)</f>
        <v>0</v>
      </c>
      <c r="AW267" s="618">
        <f t="shared" ref="AW267" si="9866">IFERROR(AW621,0)</f>
        <v>131811</v>
      </c>
      <c r="AX267" s="618">
        <f t="shared" ref="AX267" si="9867">IFERROR((AX621/$BQ267)*100,0)</f>
        <v>93963</v>
      </c>
      <c r="AY267" s="618">
        <f t="shared" ref="AY267" si="9868">IFERROR(AY621,0)</f>
        <v>5532</v>
      </c>
      <c r="AZ267" s="618">
        <f t="shared" ref="AZ267" si="9869">IFERROR((AZ621/$BQ267)*100,0)</f>
        <v>3914</v>
      </c>
      <c r="BA267" s="618">
        <f t="shared" ref="BA267" si="9870">IFERROR(BA621,0)</f>
        <v>742</v>
      </c>
      <c r="BB267" s="618">
        <f t="shared" ref="BB267" si="9871">IFERROR((BB621/$BQ267)*100,0)</f>
        <v>1896</v>
      </c>
      <c r="BC267" s="618">
        <f t="shared" ref="BC267" si="9872">IFERROR(BC621,0)</f>
        <v>48172</v>
      </c>
      <c r="BD267" s="618">
        <f t="shared" ref="BD267" si="9873">IFERROR((BD621/$BQ267)*100,0)</f>
        <v>56852</v>
      </c>
      <c r="BE267" s="618">
        <f t="shared" ref="BE267" si="9874">IFERROR(BE621,0)</f>
        <v>0</v>
      </c>
      <c r="BF267" s="618">
        <f t="shared" ref="BF267" si="9875">IFERROR((BF621/$BQ267)*100,0)</f>
        <v>0</v>
      </c>
      <c r="BG267" s="618">
        <f t="shared" ref="BG267" si="9876">IFERROR(BG621,0)</f>
        <v>0</v>
      </c>
      <c r="BH267" s="618">
        <f t="shared" ref="BH267" si="9877">IFERROR((BH621/$BQ267)*100,0)</f>
        <v>0</v>
      </c>
      <c r="BI267" s="618">
        <f t="shared" ref="BI267" si="9878">IFERROR(BI621,0)</f>
        <v>0</v>
      </c>
      <c r="BJ267" s="618">
        <f t="shared" ref="BJ267" si="9879">IFERROR((BJ621/$BQ267)*100,0)</f>
        <v>0</v>
      </c>
      <c r="BK267" s="618">
        <f t="shared" ref="BK267" si="9880">IFERROR(BK621,0)</f>
        <v>17298</v>
      </c>
      <c r="BL267" s="618">
        <f t="shared" ref="BL267" si="9881">IFERROR((BL621/$BQ267)*100,0)</f>
        <v>30214.999999999996</v>
      </c>
      <c r="BM267" s="618">
        <f t="shared" ref="BM267" si="9882">IFERROR(BM621,0)</f>
        <v>0</v>
      </c>
      <c r="BN267" s="618">
        <f t="shared" ref="BN267" si="9883">IFERROR((BN621/$BQ267)*100,0)</f>
        <v>0</v>
      </c>
      <c r="BO267" s="618">
        <f t="shared" ref="BO267" si="9884">IFERROR(BO621,0)</f>
        <v>0</v>
      </c>
      <c r="BP267" s="618">
        <f t="shared" ref="BP267" si="9885">IFERROR((BP621/$BQ267)*100,0)</f>
        <v>0</v>
      </c>
      <c r="BQ267" s="620">
        <f t="shared" si="8351"/>
        <v>100</v>
      </c>
    </row>
    <row r="268" spans="1:69" x14ac:dyDescent="0.25">
      <c r="A268" s="593" t="s">
        <v>20</v>
      </c>
      <c r="B268" s="594" t="s">
        <v>285</v>
      </c>
      <c r="C268" s="618">
        <f t="shared" si="7582"/>
        <v>29338</v>
      </c>
      <c r="D268" s="618">
        <f t="shared" si="7583"/>
        <v>67356.01269688821</v>
      </c>
      <c r="E268" s="618" t="s">
        <v>2112</v>
      </c>
      <c r="F268" s="618" t="s">
        <v>2112</v>
      </c>
      <c r="G268" s="618">
        <f t="shared" ref="G268" si="9886">IFERROR(G622,0)</f>
        <v>784</v>
      </c>
      <c r="H268" s="618">
        <f t="shared" ref="H268" si="9887">IFERROR((H622/$BQ268)*100,0)</f>
        <v>2328.6726506089221</v>
      </c>
      <c r="I268" s="618">
        <f t="shared" ref="I268" si="9888">IFERROR(I622,0)</f>
        <v>0</v>
      </c>
      <c r="J268" s="618">
        <f t="shared" ref="J268" si="9889">IFERROR((J622/$BQ268)*100,0)</f>
        <v>0</v>
      </c>
      <c r="K268" s="618">
        <f t="shared" ref="K268" si="9890">IFERROR(K622,0)</f>
        <v>172</v>
      </c>
      <c r="L268" s="618">
        <f t="shared" ref="L268" si="9891">IFERROR((L622/$BQ268)*100,0)</f>
        <v>1316.2062807789559</v>
      </c>
      <c r="M268" s="618">
        <f t="shared" ref="M268" si="9892">IFERROR(M622,0)</f>
        <v>18067</v>
      </c>
      <c r="N268" s="618">
        <f t="shared" ref="N268" si="9893">IFERROR((N622/$BQ268)*100,0)</f>
        <v>39263.445822006091</v>
      </c>
      <c r="O268" s="618">
        <f t="shared" ref="O268" si="9894">IFERROR(O622,0)</f>
        <v>0</v>
      </c>
      <c r="P268" s="618">
        <f t="shared" ref="P268" si="9895">IFERROR((P622/$BQ268)*100,0)</f>
        <v>0</v>
      </c>
      <c r="Q268" s="618">
        <f t="shared" ref="Q268" si="9896">IFERROR(Q622,0)</f>
        <v>24898</v>
      </c>
      <c r="R268" s="618">
        <f t="shared" ref="R268" si="9897">IFERROR((R622/$BQ268)*100,0)</f>
        <v>49911.217144717899</v>
      </c>
      <c r="S268" s="618">
        <f t="shared" ref="S268" si="9898">IFERROR(S622,0)</f>
        <v>0</v>
      </c>
      <c r="T268" s="618">
        <f t="shared" ref="T268" si="9899">IFERROR((T622/$BQ268)*100,0)</f>
        <v>0</v>
      </c>
      <c r="U268" s="618">
        <f t="shared" ref="U268" si="9900">IFERROR(U622,0)</f>
        <v>19704071</v>
      </c>
      <c r="V268" s="618">
        <f t="shared" si="7537"/>
        <v>4256675.2349092327</v>
      </c>
      <c r="W268" s="618" t="s">
        <v>2112</v>
      </c>
      <c r="X268" s="618" t="s">
        <v>2112</v>
      </c>
      <c r="Y268" s="618">
        <f t="shared" ref="Y268" si="9901">IFERROR(Y622,0)</f>
        <v>107974</v>
      </c>
      <c r="Z268" s="618">
        <f t="shared" ref="Z268" si="9902">IFERROR((Z622/$BQ268)*100,0)</f>
        <v>278941.23466395453</v>
      </c>
      <c r="AA268" s="618">
        <f t="shared" ref="AA268" si="9903">IFERROR(AA622,0)</f>
        <v>0</v>
      </c>
      <c r="AB268" s="618">
        <f t="shared" ref="AB268" si="9904">IFERROR((AB622/$BQ268)*100,0)</f>
        <v>0</v>
      </c>
      <c r="AC268" s="618">
        <f t="shared" ref="AC268" si="9905">IFERROR(AC622,0)</f>
        <v>0</v>
      </c>
      <c r="AD268" s="618">
        <f t="shared" ref="AD268" si="9906">IFERROR((AD622/$BQ268)*100,0)</f>
        <v>0</v>
      </c>
      <c r="AE268" s="618">
        <f t="shared" ref="AE268" si="9907">IFERROR(AE622,0)</f>
        <v>0</v>
      </c>
      <c r="AF268" s="618">
        <f t="shared" ref="AF268" si="9908">IFERROR((AF622/$BQ268)*100,0)</f>
        <v>0</v>
      </c>
      <c r="AG268" s="618">
        <f t="shared" ref="AG268" si="9909">IFERROR(AG622,0)</f>
        <v>1275</v>
      </c>
      <c r="AH268" s="618">
        <f t="shared" ref="AH268" si="9910">IFERROR((AH622/$BQ268)*100,0)</f>
        <v>11393.621548486553</v>
      </c>
      <c r="AI268" s="618">
        <f t="shared" ref="AI268" si="9911">IFERROR(AI622,0)</f>
        <v>68742</v>
      </c>
      <c r="AJ268" s="618">
        <f t="shared" ref="AJ268" si="9912">IFERROR((AJ622/$BQ268)*100,0)</f>
        <v>411307.71296762489</v>
      </c>
      <c r="AK268" s="618">
        <f t="shared" ref="AK268" si="9913">IFERROR(AK622,0)</f>
        <v>220</v>
      </c>
      <c r="AL268" s="618">
        <f t="shared" ref="AL268" si="9914">IFERROR((AL622/$BQ268)*100,0)</f>
        <v>7630.621540618512</v>
      </c>
      <c r="AM268" s="618">
        <f t="shared" ref="AM268" si="9915">IFERROR(AM622,0)</f>
        <v>0</v>
      </c>
      <c r="AN268" s="618">
        <f t="shared" ref="AN268" si="9916">IFERROR((AN622/$BQ268)*100,0)</f>
        <v>0</v>
      </c>
      <c r="AO268" s="618">
        <f t="shared" ref="AO268" si="9917">IFERROR(AO622,0)</f>
        <v>0</v>
      </c>
      <c r="AP268" s="618">
        <f t="shared" ref="AP268" si="9918">IFERROR((AP622/$BQ268)*100,0)</f>
        <v>0</v>
      </c>
      <c r="AQ268" s="618">
        <f t="shared" ref="AQ268" si="9919">IFERROR(AQ622,0)</f>
        <v>0</v>
      </c>
      <c r="AR268" s="618">
        <f t="shared" ref="AR268" si="9920">IFERROR((AR622/$BQ268)*100,0)</f>
        <v>0</v>
      </c>
      <c r="AS268" s="618">
        <f t="shared" ref="AS268" si="9921">IFERROR(AS622,0)</f>
        <v>0</v>
      </c>
      <c r="AT268" s="618">
        <f t="shared" ref="AT268" si="9922">IFERROR((AT622/$BQ268)*100,0)</f>
        <v>0</v>
      </c>
      <c r="AU268" s="618">
        <f t="shared" ref="AU268" si="9923">IFERROR(AU622,0)</f>
        <v>3673</v>
      </c>
      <c r="AV268" s="618">
        <f t="shared" ref="AV268" si="9924">IFERROR((AV622/$BQ268)*100,0)</f>
        <v>8784.8332022246723</v>
      </c>
      <c r="AW268" s="618">
        <f t="shared" ref="AW268" si="9925">IFERROR(AW622,0)</f>
        <v>743328</v>
      </c>
      <c r="AX268" s="618">
        <f t="shared" ref="AX268" si="9926">IFERROR((AX622/$BQ268)*100,0)</f>
        <v>428418.39461775136</v>
      </c>
      <c r="AY268" s="618">
        <f t="shared" ref="AY268" si="9927">IFERROR(AY622,0)</f>
        <v>103625</v>
      </c>
      <c r="AZ268" s="618">
        <f t="shared" ref="AZ268" si="9928">IFERROR((AZ622/$BQ268)*100,0)</f>
        <v>153834.14023196505</v>
      </c>
      <c r="BA268" s="618">
        <f t="shared" ref="BA268" si="9929">IFERROR(BA622,0)</f>
        <v>15039</v>
      </c>
      <c r="BB268" s="618">
        <f t="shared" ref="BB268" si="9930">IFERROR((BB622/$BQ268)*100,0)</f>
        <v>27798.951627631435</v>
      </c>
      <c r="BC268" s="618">
        <f t="shared" ref="BC268" si="9931">IFERROR(BC622,0)</f>
        <v>69715</v>
      </c>
      <c r="BD268" s="618">
        <f t="shared" ref="BD268" si="9932">IFERROR((BD622/$BQ268)*100,0)</f>
        <v>97095.524866693755</v>
      </c>
      <c r="BE268" s="618">
        <f t="shared" ref="BE268" si="9933">IFERROR(BE622,0)</f>
        <v>0</v>
      </c>
      <c r="BF268" s="618">
        <f t="shared" ref="BF268" si="9934">IFERROR((BF622/$BQ268)*100,0)</f>
        <v>0</v>
      </c>
      <c r="BG268" s="618">
        <f t="shared" ref="BG268" si="9935">IFERROR(BG622,0)</f>
        <v>0</v>
      </c>
      <c r="BH268" s="618">
        <f t="shared" ref="BH268" si="9936">IFERROR((BH622/$BQ268)*100,0)</f>
        <v>0</v>
      </c>
      <c r="BI268" s="618">
        <f t="shared" ref="BI268" si="9937">IFERROR(BI622,0)</f>
        <v>3214</v>
      </c>
      <c r="BJ268" s="618">
        <f t="shared" ref="BJ268" si="9938">IFERROR((BJ622/$BQ268)*100,0)</f>
        <v>2973.2762394006672</v>
      </c>
      <c r="BK268" s="618">
        <f t="shared" ref="BK268" si="9939">IFERROR(BK622,0)</f>
        <v>135508</v>
      </c>
      <c r="BL268" s="618">
        <f t="shared" ref="BL268" si="9940">IFERROR((BL622/$BQ268)*100,0)</f>
        <v>358217.35142164089</v>
      </c>
      <c r="BM268" s="618">
        <f t="shared" ref="BM268" si="9941">IFERROR(BM622,0)</f>
        <v>0</v>
      </c>
      <c r="BN268" s="618">
        <f t="shared" ref="BN268" si="9942">IFERROR((BN622/$BQ268)*100,0)</f>
        <v>0</v>
      </c>
      <c r="BO268" s="618">
        <f t="shared" ref="BO268" si="9943">IFERROR(BO622,0)</f>
        <v>0</v>
      </c>
      <c r="BP268" s="618">
        <f t="shared" ref="BP268" si="9944">IFERROR((BP622/$BQ268)*100,0)</f>
        <v>0</v>
      </c>
      <c r="BQ268" s="620">
        <f t="shared" si="8351"/>
        <v>29.630613809956184</v>
      </c>
    </row>
    <row r="269" spans="1:69" x14ac:dyDescent="0.25">
      <c r="B269" s="594" t="s">
        <v>286</v>
      </c>
      <c r="C269" s="618">
        <f t="shared" si="7582"/>
        <v>20044</v>
      </c>
      <c r="D269" s="618">
        <f t="shared" si="7583"/>
        <v>30147.323157357114</v>
      </c>
      <c r="E269" s="618" t="s">
        <v>2112</v>
      </c>
      <c r="F269" s="618" t="s">
        <v>2112</v>
      </c>
      <c r="G269" s="618">
        <f t="shared" ref="G269" si="9945">IFERROR(G623,0)</f>
        <v>820</v>
      </c>
      <c r="H269" s="618">
        <f t="shared" ref="H269" si="9946">IFERROR((H623/$BQ269)*100,0)</f>
        <v>2650.4402090768767</v>
      </c>
      <c r="I269" s="618">
        <f t="shared" ref="I269" si="9947">IFERROR(I623,0)</f>
        <v>0</v>
      </c>
      <c r="J269" s="618">
        <f t="shared" ref="J269" si="9948">IFERROR((J623/$BQ269)*100,0)</f>
        <v>0</v>
      </c>
      <c r="K269" s="618">
        <f t="shared" ref="K269" si="9949">IFERROR(K623,0)</f>
        <v>473</v>
      </c>
      <c r="L269" s="618">
        <f t="shared" ref="L269" si="9950">IFERROR((L623/$BQ269)*100,0)</f>
        <v>2656.1770926463073</v>
      </c>
      <c r="M269" s="618">
        <f t="shared" ref="M269" si="9951">IFERROR(M623,0)</f>
        <v>13762</v>
      </c>
      <c r="N269" s="618">
        <f t="shared" ref="N269" si="9952">IFERROR((N623/$BQ269)*100,0)</f>
        <v>23142.588319082512</v>
      </c>
      <c r="O269" s="618">
        <f t="shared" ref="O269" si="9953">IFERROR(O623,0)</f>
        <v>0</v>
      </c>
      <c r="P269" s="618">
        <f t="shared" ref="P269" si="9954">IFERROR((P623/$BQ269)*100,0)</f>
        <v>0</v>
      </c>
      <c r="Q269" s="618">
        <f t="shared" ref="Q269" si="9955">IFERROR(Q623,0)</f>
        <v>27268</v>
      </c>
      <c r="R269" s="618">
        <f t="shared" ref="R269" si="9956">IFERROR((R623/$BQ269)*100,0)</f>
        <v>50174.783698238884</v>
      </c>
      <c r="S269" s="618">
        <f t="shared" ref="S269" si="9957">IFERROR(S623,0)</f>
        <v>0</v>
      </c>
      <c r="T269" s="618">
        <f t="shared" ref="T269" si="9958">IFERROR((T623/$BQ269)*100,0)</f>
        <v>0</v>
      </c>
      <c r="U269" s="618">
        <f t="shared" ref="U269" si="9959">IFERROR(U623,0)</f>
        <v>19332281</v>
      </c>
      <c r="V269" s="618">
        <f t="shared" si="7537"/>
        <v>3841775.7933137314</v>
      </c>
      <c r="W269" s="618" t="s">
        <v>2112</v>
      </c>
      <c r="X269" s="618" t="s">
        <v>2112</v>
      </c>
      <c r="Y269" s="618">
        <f t="shared" ref="Y269" si="9960">IFERROR(Y623,0)</f>
        <v>93491</v>
      </c>
      <c r="Z269" s="618">
        <f t="shared" ref="Z269" si="9961">IFERROR((Z623/$BQ269)*100,0)</f>
        <v>230304.32245300146</v>
      </c>
      <c r="AA269" s="618">
        <f t="shared" ref="AA269" si="9962">IFERROR(AA623,0)</f>
        <v>0</v>
      </c>
      <c r="AB269" s="618">
        <f t="shared" ref="AB269" si="9963">IFERROR((AB623/$BQ269)*100,0)</f>
        <v>0</v>
      </c>
      <c r="AC269" s="618">
        <f t="shared" ref="AC269" si="9964">IFERROR(AC623,0)</f>
        <v>0</v>
      </c>
      <c r="AD269" s="618">
        <f t="shared" ref="AD269" si="9965">IFERROR((AD623/$BQ269)*100,0)</f>
        <v>0</v>
      </c>
      <c r="AE269" s="618">
        <f t="shared" ref="AE269" si="9966">IFERROR(AE623,0)</f>
        <v>0</v>
      </c>
      <c r="AF269" s="618">
        <f t="shared" ref="AF269" si="9967">IFERROR((AF623/$BQ269)*100,0)</f>
        <v>0</v>
      </c>
      <c r="AG269" s="618">
        <f t="shared" ref="AG269" si="9968">IFERROR(AG623,0)</f>
        <v>2952</v>
      </c>
      <c r="AH269" s="618">
        <f t="shared" ref="AH269" si="9969">IFERROR((AH623/$BQ269)*100,0)</f>
        <v>15400.663942136094</v>
      </c>
      <c r="AI269" s="618">
        <f t="shared" ref="AI269" si="9970">IFERROR(AI623,0)</f>
        <v>107418</v>
      </c>
      <c r="AJ269" s="618">
        <f t="shared" ref="AJ269" si="9971">IFERROR((AJ623/$BQ269)*100,0)</f>
        <v>547224.11303726409</v>
      </c>
      <c r="AK269" s="618">
        <f t="shared" ref="AK269" si="9972">IFERROR(AK623,0)</f>
        <v>328</v>
      </c>
      <c r="AL269" s="618">
        <f t="shared" ref="AL269" si="9973">IFERROR((AL623/$BQ269)*100,0)</f>
        <v>9431.4365881436916</v>
      </c>
      <c r="AM269" s="618">
        <f t="shared" ref="AM269" si="9974">IFERROR(AM623,0)</f>
        <v>0</v>
      </c>
      <c r="AN269" s="618">
        <f t="shared" ref="AN269" si="9975">IFERROR((AN623/$BQ269)*100,0)</f>
        <v>0</v>
      </c>
      <c r="AO269" s="618">
        <f t="shared" ref="AO269" si="9976">IFERROR(AO623,0)</f>
        <v>0</v>
      </c>
      <c r="AP269" s="618">
        <f t="shared" ref="AP269" si="9977">IFERROR((AP623/$BQ269)*100,0)</f>
        <v>0</v>
      </c>
      <c r="AQ269" s="618">
        <f t="shared" ref="AQ269" si="9978">IFERROR(AQ623,0)</f>
        <v>0</v>
      </c>
      <c r="AR269" s="618">
        <f t="shared" ref="AR269" si="9979">IFERROR((AR623/$BQ269)*100,0)</f>
        <v>0</v>
      </c>
      <c r="AS269" s="618">
        <f t="shared" ref="AS269" si="9980">IFERROR(AS623,0)</f>
        <v>0</v>
      </c>
      <c r="AT269" s="618">
        <f t="shared" ref="AT269" si="9981">IFERROR((AT623/$BQ269)*100,0)</f>
        <v>0</v>
      </c>
      <c r="AU269" s="618">
        <f t="shared" ref="AU269" si="9982">IFERROR(AU623,0)</f>
        <v>4291</v>
      </c>
      <c r="AV269" s="618">
        <f t="shared" ref="AV269" si="9983">IFERROR((AV623/$BQ269)*100,0)</f>
        <v>12678.512688441337</v>
      </c>
      <c r="AW269" s="618">
        <f t="shared" ref="AW269" si="9984">IFERROR(AW623,0)</f>
        <v>520330</v>
      </c>
      <c r="AX269" s="618">
        <f t="shared" ref="AX269" si="9985">IFERROR((AX623/$BQ269)*100,0)</f>
        <v>315585.96515437012</v>
      </c>
      <c r="AY269" s="618">
        <f t="shared" ref="AY269" si="9986">IFERROR(AY623,0)</f>
        <v>97716</v>
      </c>
      <c r="AZ269" s="618">
        <f t="shared" ref="AZ269" si="9987">IFERROR((AZ623/$BQ269)*100,0)</f>
        <v>100315.14609506118</v>
      </c>
      <c r="BA269" s="618">
        <f t="shared" ref="BA269" si="9988">IFERROR(BA623,0)</f>
        <v>12825</v>
      </c>
      <c r="BB269" s="618">
        <f t="shared" ref="BB269" si="9989">IFERROR((BB623/$BQ269)*100,0)</f>
        <v>25517.658116826726</v>
      </c>
      <c r="BC269" s="618">
        <f t="shared" ref="BC269" si="9990">IFERROR(BC623,0)</f>
        <v>124028</v>
      </c>
      <c r="BD269" s="618">
        <f t="shared" ref="BD269" si="9991">IFERROR((BD623/$BQ269)*100,0)</f>
        <v>177484.83542925515</v>
      </c>
      <c r="BE269" s="618">
        <f t="shared" ref="BE269" si="9992">IFERROR(BE623,0)</f>
        <v>0</v>
      </c>
      <c r="BF269" s="618">
        <f t="shared" ref="BF269" si="9993">IFERROR((BF623/$BQ269)*100,0)</f>
        <v>0</v>
      </c>
      <c r="BG269" s="618">
        <f t="shared" ref="BG269" si="9994">IFERROR(BG623,0)</f>
        <v>0</v>
      </c>
      <c r="BH269" s="618">
        <f t="shared" ref="BH269" si="9995">IFERROR((BH623/$BQ269)*100,0)</f>
        <v>0</v>
      </c>
      <c r="BI269" s="618">
        <f t="shared" ref="BI269" si="9996">IFERROR(BI623,0)</f>
        <v>2132</v>
      </c>
      <c r="BJ269" s="618">
        <f t="shared" ref="BJ269" si="9997">IFERROR((BJ623/$BQ269)*100,0)</f>
        <v>2136.9891296128499</v>
      </c>
      <c r="BK269" s="618">
        <f t="shared" ref="BK269" si="9998">IFERROR(BK623,0)</f>
        <v>115123</v>
      </c>
      <c r="BL269" s="618">
        <f t="shared" ref="BL269" si="9999">IFERROR((BL623/$BQ269)*100,0)</f>
        <v>252623.66797987069</v>
      </c>
      <c r="BM269" s="618">
        <f t="shared" ref="BM269" si="10000">IFERROR(BM623,0)</f>
        <v>0</v>
      </c>
      <c r="BN269" s="618">
        <f t="shared" ref="BN269" si="10001">IFERROR((BN623/$BQ269)*100,0)</f>
        <v>0</v>
      </c>
      <c r="BO269" s="618">
        <f t="shared" ref="BO269" si="10002">IFERROR(BO623,0)</f>
        <v>0</v>
      </c>
      <c r="BP269" s="618">
        <f t="shared" ref="BP269" si="10003">IFERROR((BP623/$BQ269)*100,0)</f>
        <v>0</v>
      </c>
      <c r="BQ269" s="620">
        <f t="shared" si="8351"/>
        <v>34.862133348098446</v>
      </c>
    </row>
    <row r="270" spans="1:69" x14ac:dyDescent="0.25">
      <c r="B270" s="594" t="s">
        <v>287</v>
      </c>
      <c r="C270" s="618">
        <f t="shared" si="7582"/>
        <v>14266</v>
      </c>
      <c r="D270" s="618">
        <f t="shared" si="7583"/>
        <v>21712.569383623195</v>
      </c>
      <c r="E270" s="618" t="s">
        <v>2112</v>
      </c>
      <c r="F270" s="618" t="s">
        <v>2112</v>
      </c>
      <c r="G270" s="618">
        <f t="shared" ref="G270" si="10004">IFERROR(G624,0)</f>
        <v>194</v>
      </c>
      <c r="H270" s="618">
        <f t="shared" ref="H270" si="10005">IFERROR((H624/$BQ270)*100,0)</f>
        <v>831.88921851739121</v>
      </c>
      <c r="I270" s="618">
        <f t="shared" ref="I270" si="10006">IFERROR(I624,0)</f>
        <v>0</v>
      </c>
      <c r="J270" s="618">
        <f t="shared" ref="J270" si="10007">IFERROR((J624/$BQ270)*100,0)</f>
        <v>0</v>
      </c>
      <c r="K270" s="618">
        <f t="shared" ref="K270" si="10008">IFERROR(K624,0)</f>
        <v>210</v>
      </c>
      <c r="L270" s="618">
        <f t="shared" ref="L270" si="10009">IFERROR((L624/$BQ270)*100,0)</f>
        <v>1301.2937932293989</v>
      </c>
      <c r="M270" s="618">
        <f t="shared" ref="M270" si="10010">IFERROR(M624,0)</f>
        <v>14653</v>
      </c>
      <c r="N270" s="618">
        <f t="shared" ref="N270" si="10011">IFERROR((N624/$BQ270)*100,0)</f>
        <v>27689.654301622762</v>
      </c>
      <c r="O270" s="618">
        <f t="shared" ref="O270" si="10012">IFERROR(O624,0)</f>
        <v>0</v>
      </c>
      <c r="P270" s="618">
        <f t="shared" ref="P270" si="10013">IFERROR((P624/$BQ270)*100,0)</f>
        <v>0</v>
      </c>
      <c r="Q270" s="618">
        <f t="shared" ref="Q270" si="10014">IFERROR(Q624,0)</f>
        <v>14954</v>
      </c>
      <c r="R270" s="618">
        <f t="shared" ref="R270" si="10015">IFERROR((R624/$BQ270)*100,0)</f>
        <v>33658.915810043785</v>
      </c>
      <c r="S270" s="618">
        <f t="shared" ref="S270" si="10016">IFERROR(S624,0)</f>
        <v>0</v>
      </c>
      <c r="T270" s="618">
        <f t="shared" ref="T270" si="10017">IFERROR((T624/$BQ270)*100,0)</f>
        <v>0</v>
      </c>
      <c r="U270" s="618">
        <f t="shared" ref="U270" si="10018">IFERROR(U624,0)</f>
        <v>14242228</v>
      </c>
      <c r="V270" s="618">
        <f t="shared" si="7537"/>
        <v>2369932.4246091768</v>
      </c>
      <c r="W270" s="618" t="s">
        <v>2112</v>
      </c>
      <c r="X270" s="618" t="s">
        <v>2112</v>
      </c>
      <c r="Y270" s="618">
        <f t="shared" ref="Y270" si="10019">IFERROR(Y624,0)</f>
        <v>95906</v>
      </c>
      <c r="Z270" s="618">
        <f t="shared" ref="Z270" si="10020">IFERROR((Z624/$BQ270)*100,0)</f>
        <v>352770.57691203791</v>
      </c>
      <c r="AA270" s="618">
        <f t="shared" ref="AA270" si="10021">IFERROR(AA624,0)</f>
        <v>0</v>
      </c>
      <c r="AB270" s="618">
        <f t="shared" ref="AB270" si="10022">IFERROR((AB624/$BQ270)*100,0)</f>
        <v>0</v>
      </c>
      <c r="AC270" s="618">
        <f t="shared" ref="AC270" si="10023">IFERROR(AC624,0)</f>
        <v>0</v>
      </c>
      <c r="AD270" s="618">
        <f t="shared" ref="AD270" si="10024">IFERROR((AD624/$BQ270)*100,0)</f>
        <v>0</v>
      </c>
      <c r="AE270" s="618">
        <f t="shared" ref="AE270" si="10025">IFERROR(AE624,0)</f>
        <v>0</v>
      </c>
      <c r="AF270" s="618">
        <f t="shared" ref="AF270" si="10026">IFERROR((AF624/$BQ270)*100,0)</f>
        <v>0</v>
      </c>
      <c r="AG270" s="618">
        <f t="shared" ref="AG270" si="10027">IFERROR(AG624,0)</f>
        <v>971</v>
      </c>
      <c r="AH270" s="618">
        <f t="shared" ref="AH270" si="10028">IFERROR((AH624/$BQ270)*100,0)</f>
        <v>7455.7093283423865</v>
      </c>
      <c r="AI270" s="618">
        <f t="shared" ref="AI270" si="10029">IFERROR(AI624,0)</f>
        <v>18240</v>
      </c>
      <c r="AJ270" s="618">
        <f t="shared" ref="AJ270" si="10030">IFERROR((AJ624/$BQ270)*100,0)</f>
        <v>126113.36240595937</v>
      </c>
      <c r="AK270" s="618">
        <f t="shared" ref="AK270" si="10031">IFERROR(AK624,0)</f>
        <v>117</v>
      </c>
      <c r="AL270" s="618">
        <f t="shared" ref="AL270" si="10032">IFERROR((AL624/$BQ270)*100,0)</f>
        <v>3087.6389803278721</v>
      </c>
      <c r="AM270" s="618">
        <f t="shared" ref="AM270" si="10033">IFERROR(AM624,0)</f>
        <v>0</v>
      </c>
      <c r="AN270" s="618">
        <f t="shared" ref="AN270" si="10034">IFERROR((AN624/$BQ270)*100,0)</f>
        <v>0</v>
      </c>
      <c r="AO270" s="618">
        <f t="shared" ref="AO270" si="10035">IFERROR(AO624,0)</f>
        <v>0</v>
      </c>
      <c r="AP270" s="618">
        <f t="shared" ref="AP270" si="10036">IFERROR((AP624/$BQ270)*100,0)</f>
        <v>0</v>
      </c>
      <c r="AQ270" s="618">
        <f t="shared" ref="AQ270" si="10037">IFERROR(AQ624,0)</f>
        <v>0</v>
      </c>
      <c r="AR270" s="618">
        <f t="shared" ref="AR270" si="10038">IFERROR((AR624/$BQ270)*100,0)</f>
        <v>0</v>
      </c>
      <c r="AS270" s="618">
        <f t="shared" ref="AS270" si="10039">IFERROR(AS624,0)</f>
        <v>0</v>
      </c>
      <c r="AT270" s="618">
        <f t="shared" ref="AT270" si="10040">IFERROR((AT624/$BQ270)*100,0)</f>
        <v>0</v>
      </c>
      <c r="AU270" s="618">
        <f t="shared" ref="AU270" si="10041">IFERROR(AU624,0)</f>
        <v>316</v>
      </c>
      <c r="AV270" s="618">
        <f t="shared" ref="AV270" si="10042">IFERROR((AV624/$BQ270)*100,0)</f>
        <v>970.102787738149</v>
      </c>
      <c r="AW270" s="618">
        <f t="shared" ref="AW270" si="10043">IFERROR(AW624,0)</f>
        <v>341901</v>
      </c>
      <c r="AX270" s="618">
        <f t="shared" ref="AX270" si="10044">IFERROR((AX624/$BQ270)*100,0)</f>
        <v>819575.17184077948</v>
      </c>
      <c r="AY270" s="618">
        <f t="shared" ref="AY270" si="10045">IFERROR(AY624,0)</f>
        <v>70151</v>
      </c>
      <c r="AZ270" s="618">
        <f t="shared" ref="AZ270" si="10046">IFERROR((AZ624/$BQ270)*100,0)</f>
        <v>202352.48874876794</v>
      </c>
      <c r="BA270" s="618">
        <f t="shared" ref="BA270" si="10047">IFERROR(BA624,0)</f>
        <v>16794</v>
      </c>
      <c r="BB270" s="618">
        <f t="shared" ref="BB270" si="10048">IFERROR((BB624/$BQ270)*100,0)</f>
        <v>27324.561854624528</v>
      </c>
      <c r="BC270" s="618">
        <f t="shared" ref="BC270" si="10049">IFERROR(BC624,0)</f>
        <v>22054</v>
      </c>
      <c r="BD270" s="618">
        <f t="shared" ref="BD270" si="10050">IFERROR((BD624/$BQ270)*100,0)</f>
        <v>34540.353289225226</v>
      </c>
      <c r="BE270" s="618">
        <f t="shared" ref="BE270" si="10051">IFERROR(BE624,0)</f>
        <v>0</v>
      </c>
      <c r="BF270" s="618">
        <f t="shared" ref="BF270" si="10052">IFERROR((BF624/$BQ270)*100,0)</f>
        <v>0</v>
      </c>
      <c r="BG270" s="618">
        <f t="shared" ref="BG270" si="10053">IFERROR(BG624,0)</f>
        <v>0</v>
      </c>
      <c r="BH270" s="618">
        <f t="shared" ref="BH270" si="10054">IFERROR((BH624/$BQ270)*100,0)</f>
        <v>0</v>
      </c>
      <c r="BI270" s="618">
        <f t="shared" ref="BI270" si="10055">IFERROR(BI624,0)</f>
        <v>120</v>
      </c>
      <c r="BJ270" s="618">
        <f t="shared" ref="BJ270" si="10056">IFERROR((BJ624/$BQ270)*100,0)</f>
        <v>187.76182988480303</v>
      </c>
      <c r="BK270" s="618">
        <f t="shared" ref="BK270" si="10057">IFERROR(BK624,0)</f>
        <v>100441</v>
      </c>
      <c r="BL270" s="618">
        <f t="shared" ref="BL270" si="10058">IFERROR((BL624/$BQ270)*100,0)</f>
        <v>222735.07850404043</v>
      </c>
      <c r="BM270" s="618">
        <f t="shared" ref="BM270" si="10059">IFERROR(BM624,0)</f>
        <v>0</v>
      </c>
      <c r="BN270" s="618">
        <f t="shared" ref="BN270" si="10060">IFERROR((BN624/$BQ270)*100,0)</f>
        <v>0</v>
      </c>
      <c r="BO270" s="618">
        <f t="shared" ref="BO270" si="10061">IFERROR(BO624,0)</f>
        <v>0</v>
      </c>
      <c r="BP270" s="618">
        <f t="shared" ref="BP270" si="10062">IFERROR((BP624/$BQ270)*100,0)</f>
        <v>0</v>
      </c>
      <c r="BQ270" s="620">
        <f t="shared" si="8351"/>
        <v>38.346452015393091</v>
      </c>
    </row>
    <row r="271" spans="1:69" x14ac:dyDescent="0.25">
      <c r="B271" s="594" t="s">
        <v>288</v>
      </c>
      <c r="C271" s="618">
        <f t="shared" si="7582"/>
        <v>13067</v>
      </c>
      <c r="D271" s="618">
        <f t="shared" si="7583"/>
        <v>44683.931298156866</v>
      </c>
      <c r="E271" s="618" t="s">
        <v>2112</v>
      </c>
      <c r="F271" s="618" t="s">
        <v>2112</v>
      </c>
      <c r="G271" s="618">
        <f t="shared" ref="G271" si="10063">IFERROR(G625,0)</f>
        <v>0</v>
      </c>
      <c r="H271" s="618">
        <f t="shared" ref="H271" si="10064">IFERROR((H625/$BQ271)*100,0)</f>
        <v>0</v>
      </c>
      <c r="I271" s="618">
        <f t="shared" ref="I271" si="10065">IFERROR(I625,0)</f>
        <v>0</v>
      </c>
      <c r="J271" s="618">
        <f t="shared" ref="J271" si="10066">IFERROR((J625/$BQ271)*100,0)</f>
        <v>0</v>
      </c>
      <c r="K271" s="618">
        <f t="shared" ref="K271" si="10067">IFERROR(K625,0)</f>
        <v>74</v>
      </c>
      <c r="L271" s="618">
        <f t="shared" ref="L271" si="10068">IFERROR((L625/$BQ271)*100,0)</f>
        <v>425.25335329390163</v>
      </c>
      <c r="M271" s="618">
        <f t="shared" ref="M271" si="10069">IFERROR(M625,0)</f>
        <v>12320</v>
      </c>
      <c r="N271" s="618">
        <f t="shared" ref="N271" si="10070">IFERROR((N625/$BQ271)*100,0)</f>
        <v>27599.191314945729</v>
      </c>
      <c r="O271" s="618">
        <f t="shared" ref="O271" si="10071">IFERROR(O625,0)</f>
        <v>0</v>
      </c>
      <c r="P271" s="618">
        <f t="shared" ref="P271" si="10072">IFERROR((P625/$BQ271)*100,0)</f>
        <v>0</v>
      </c>
      <c r="Q271" s="618">
        <f t="shared" ref="Q271" si="10073">IFERROR(Q625,0)</f>
        <v>11239</v>
      </c>
      <c r="R271" s="618">
        <f t="shared" ref="R271" si="10074">IFERROR((R625/$BQ271)*100,0)</f>
        <v>24711.944863634504</v>
      </c>
      <c r="S271" s="618">
        <f t="shared" ref="S271" si="10075">IFERROR(S625,0)</f>
        <v>0</v>
      </c>
      <c r="T271" s="618">
        <f t="shared" ref="T271" si="10076">IFERROR((T625/$BQ271)*100,0)</f>
        <v>0</v>
      </c>
      <c r="U271" s="618">
        <f t="shared" ref="U271" si="10077">IFERROR(U625,0)</f>
        <v>14834139</v>
      </c>
      <c r="V271" s="618">
        <f t="shared" si="7537"/>
        <v>2335242.7301185904</v>
      </c>
      <c r="W271" s="618" t="s">
        <v>2112</v>
      </c>
      <c r="X271" s="618" t="s">
        <v>2112</v>
      </c>
      <c r="Y271" s="618">
        <f t="shared" ref="Y271" si="10078">IFERROR(Y625,0)</f>
        <v>96076</v>
      </c>
      <c r="Z271" s="618">
        <f t="shared" ref="Z271" si="10079">IFERROR((Z625/$BQ271)*100,0)</f>
        <v>378821.15820998087</v>
      </c>
      <c r="AA271" s="618">
        <f t="shared" ref="AA271" si="10080">IFERROR(AA625,0)</f>
        <v>0</v>
      </c>
      <c r="AB271" s="618">
        <f t="shared" ref="AB271" si="10081">IFERROR((AB625/$BQ271)*100,0)</f>
        <v>0</v>
      </c>
      <c r="AC271" s="618">
        <f t="shared" ref="AC271" si="10082">IFERROR(AC625,0)</f>
        <v>0</v>
      </c>
      <c r="AD271" s="618">
        <f t="shared" ref="AD271" si="10083">IFERROR((AD625/$BQ271)*100,0)</f>
        <v>0</v>
      </c>
      <c r="AE271" s="618">
        <f t="shared" ref="AE271" si="10084">IFERROR(AE625,0)</f>
        <v>0</v>
      </c>
      <c r="AF271" s="618">
        <f t="shared" ref="AF271" si="10085">IFERROR((AF625/$BQ271)*100,0)</f>
        <v>0</v>
      </c>
      <c r="AG271" s="618">
        <f t="shared" ref="AG271" si="10086">IFERROR(AG625,0)</f>
        <v>906</v>
      </c>
      <c r="AH271" s="618">
        <f t="shared" ref="AH271" si="10087">IFERROR((AH625/$BQ271)*100,0)</f>
        <v>8256.3808943611293</v>
      </c>
      <c r="AI271" s="618">
        <f t="shared" ref="AI271" si="10088">IFERROR(AI625,0)</f>
        <v>41098</v>
      </c>
      <c r="AJ271" s="618">
        <f t="shared" ref="AJ271" si="10089">IFERROR((AJ625/$BQ271)*100,0)</f>
        <v>175266.55309996667</v>
      </c>
      <c r="AK271" s="618">
        <f t="shared" ref="AK271" si="10090">IFERROR(AK625,0)</f>
        <v>84</v>
      </c>
      <c r="AL271" s="618">
        <f t="shared" ref="AL271" si="10091">IFERROR((AL625/$BQ271)*100,0)</f>
        <v>1890.0149035284514</v>
      </c>
      <c r="AM271" s="618">
        <f t="shared" ref="AM271" si="10092">IFERROR(AM625,0)</f>
        <v>0</v>
      </c>
      <c r="AN271" s="618">
        <f t="shared" ref="AN271" si="10093">IFERROR((AN625/$BQ271)*100,0)</f>
        <v>0</v>
      </c>
      <c r="AO271" s="618">
        <f t="shared" ref="AO271" si="10094">IFERROR(AO625,0)</f>
        <v>0</v>
      </c>
      <c r="AP271" s="618">
        <f t="shared" ref="AP271" si="10095">IFERROR((AP625/$BQ271)*100,0)</f>
        <v>0</v>
      </c>
      <c r="AQ271" s="618">
        <f t="shared" ref="AQ271" si="10096">IFERROR(AQ625,0)</f>
        <v>0</v>
      </c>
      <c r="AR271" s="618">
        <f t="shared" ref="AR271" si="10097">IFERROR((AR625/$BQ271)*100,0)</f>
        <v>0</v>
      </c>
      <c r="AS271" s="618">
        <f t="shared" ref="AS271" si="10098">IFERROR(AS625,0)</f>
        <v>0</v>
      </c>
      <c r="AT271" s="618">
        <f t="shared" ref="AT271" si="10099">IFERROR((AT625/$BQ271)*100,0)</f>
        <v>0</v>
      </c>
      <c r="AU271" s="618">
        <f t="shared" ref="AU271" si="10100">IFERROR(AU625,0)</f>
        <v>45</v>
      </c>
      <c r="AV271" s="618">
        <f t="shared" ref="AV271" si="10101">IFERROR((AV625/$BQ271)*100,0)</f>
        <v>151.6985646253099</v>
      </c>
      <c r="AW271" s="618">
        <f t="shared" ref="AW271" si="10102">IFERROR(AW625,0)</f>
        <v>292766</v>
      </c>
      <c r="AX271" s="618">
        <f t="shared" ref="AX271" si="10103">IFERROR((AX625/$BQ271)*100,0)</f>
        <v>436275.12441553065</v>
      </c>
      <c r="AY271" s="618">
        <f t="shared" ref="AY271" si="10104">IFERROR(AY625,0)</f>
        <v>76875</v>
      </c>
      <c r="AZ271" s="618">
        <f t="shared" ref="AZ271" si="10105">IFERROR((AZ625/$BQ271)*100,0)</f>
        <v>80957.296275612112</v>
      </c>
      <c r="BA271" s="618">
        <f t="shared" ref="BA271" si="10106">IFERROR(BA625,0)</f>
        <v>20410</v>
      </c>
      <c r="BB271" s="618">
        <f t="shared" ref="BB271" si="10107">IFERROR((BB625/$BQ271)*100,0)</f>
        <v>47469.216419146156</v>
      </c>
      <c r="BC271" s="618">
        <f t="shared" ref="BC271" si="10108">IFERROR(BC625,0)</f>
        <v>23922</v>
      </c>
      <c r="BD271" s="618">
        <f t="shared" ref="BD271" si="10109">IFERROR((BD625/$BQ271)*100,0)</f>
        <v>38247.933179299449</v>
      </c>
      <c r="BE271" s="618">
        <f t="shared" ref="BE271" si="10110">IFERROR(BE625,0)</f>
        <v>0</v>
      </c>
      <c r="BF271" s="618">
        <f t="shared" ref="BF271" si="10111">IFERROR((BF625/$BQ271)*100,0)</f>
        <v>0</v>
      </c>
      <c r="BG271" s="618">
        <f t="shared" ref="BG271" si="10112">IFERROR(BG625,0)</f>
        <v>0</v>
      </c>
      <c r="BH271" s="618">
        <f t="shared" ref="BH271" si="10113">IFERROR((BH625/$BQ271)*100,0)</f>
        <v>0</v>
      </c>
      <c r="BI271" s="618">
        <f t="shared" ref="BI271" si="10114">IFERROR(BI625,0)</f>
        <v>0</v>
      </c>
      <c r="BJ271" s="618">
        <f t="shared" ref="BJ271" si="10115">IFERROR((BJ625/$BQ271)*100,0)</f>
        <v>0</v>
      </c>
      <c r="BK271" s="618">
        <f t="shared" ref="BK271" si="10116">IFERROR(BK625,0)</f>
        <v>91619</v>
      </c>
      <c r="BL271" s="618">
        <f t="shared" ref="BL271" si="10117">IFERROR((BL625/$BQ271)*100,0)</f>
        <v>246249.04703603589</v>
      </c>
      <c r="BM271" s="618">
        <f t="shared" ref="BM271" si="10118">IFERROR(BM625,0)</f>
        <v>0</v>
      </c>
      <c r="BN271" s="618">
        <f t="shared" ref="BN271" si="10119">IFERROR((BN625/$BQ271)*100,0)</f>
        <v>0</v>
      </c>
      <c r="BO271" s="618">
        <f t="shared" ref="BO271" si="10120">IFERROR(BO625,0)</f>
        <v>0</v>
      </c>
      <c r="BP271" s="618">
        <f t="shared" ref="BP271" si="10121">IFERROR((BP625/$BQ271)*100,0)</f>
        <v>0</v>
      </c>
      <c r="BQ271" s="620">
        <f t="shared" si="8351"/>
        <v>40.211323126667573</v>
      </c>
    </row>
    <row r="272" spans="1:69" x14ac:dyDescent="0.25">
      <c r="B272" s="594" t="s">
        <v>289</v>
      </c>
      <c r="C272" s="618">
        <f t="shared" si="7582"/>
        <v>16645</v>
      </c>
      <c r="D272" s="618">
        <f t="shared" si="7583"/>
        <v>28871.033730493393</v>
      </c>
      <c r="E272" s="618" t="s">
        <v>2112</v>
      </c>
      <c r="F272" s="618" t="s">
        <v>2112</v>
      </c>
      <c r="G272" s="618">
        <f t="shared" ref="G272" si="10122">IFERROR(G626,0)</f>
        <v>49</v>
      </c>
      <c r="H272" s="618">
        <f t="shared" ref="H272" si="10123">IFERROR((H626/$BQ272)*100,0)</f>
        <v>160.82135516653287</v>
      </c>
      <c r="I272" s="618">
        <f t="shared" ref="I272" si="10124">IFERROR(I626,0)</f>
        <v>0</v>
      </c>
      <c r="J272" s="618">
        <f t="shared" ref="J272" si="10125">IFERROR((J626/$BQ272)*100,0)</f>
        <v>0</v>
      </c>
      <c r="K272" s="618">
        <f t="shared" ref="K272" si="10126">IFERROR(K626,0)</f>
        <v>88</v>
      </c>
      <c r="L272" s="618">
        <f t="shared" ref="L272" si="10127">IFERROR((L626/$BQ272)*100,0)</f>
        <v>532.87075891000438</v>
      </c>
      <c r="M272" s="618">
        <f t="shared" ref="M272" si="10128">IFERROR(M626,0)</f>
        <v>3157</v>
      </c>
      <c r="N272" s="618">
        <f t="shared" ref="N272" si="10129">IFERROR((N626/$BQ272)*100,0)</f>
        <v>8506.7295926894403</v>
      </c>
      <c r="O272" s="618">
        <f t="shared" ref="O272" si="10130">IFERROR(O626,0)</f>
        <v>0</v>
      </c>
      <c r="P272" s="618">
        <f t="shared" ref="P272" si="10131">IFERROR((P626/$BQ272)*100,0)</f>
        <v>0</v>
      </c>
      <c r="Q272" s="618">
        <f t="shared" ref="Q272" si="10132">IFERROR(Q626,0)</f>
        <v>13707</v>
      </c>
      <c r="R272" s="618">
        <f t="shared" ref="R272" si="10133">IFERROR((R626/$BQ272)*100,0)</f>
        <v>29195.076759560288</v>
      </c>
      <c r="S272" s="618">
        <f t="shared" ref="S272" si="10134">IFERROR(S626,0)</f>
        <v>0</v>
      </c>
      <c r="T272" s="618">
        <f t="shared" ref="T272" si="10135">IFERROR((T626/$BQ272)*100,0)</f>
        <v>0</v>
      </c>
      <c r="U272" s="618">
        <f t="shared" ref="U272" si="10136">IFERROR(U626,0)</f>
        <v>15417362</v>
      </c>
      <c r="V272" s="618">
        <f t="shared" si="7537"/>
        <v>2311125.2899985025</v>
      </c>
      <c r="W272" s="618" t="s">
        <v>2112</v>
      </c>
      <c r="X272" s="618" t="s">
        <v>2112</v>
      </c>
      <c r="Y272" s="618">
        <f t="shared" ref="Y272" si="10137">IFERROR(Y626,0)</f>
        <v>48440</v>
      </c>
      <c r="Z272" s="618">
        <f t="shared" ref="Z272" si="10138">IFERROR((Z626/$BQ272)*100,0)</f>
        <v>121266.50275176726</v>
      </c>
      <c r="AA272" s="618">
        <f t="shared" ref="AA272" si="10139">IFERROR(AA626,0)</f>
        <v>0</v>
      </c>
      <c r="AB272" s="618">
        <f t="shared" ref="AB272" si="10140">IFERROR((AB626/$BQ272)*100,0)</f>
        <v>0</v>
      </c>
      <c r="AC272" s="618">
        <f t="shared" ref="AC272" si="10141">IFERROR(AC626,0)</f>
        <v>0</v>
      </c>
      <c r="AD272" s="618">
        <f t="shared" ref="AD272" si="10142">IFERROR((AD626/$BQ272)*100,0)</f>
        <v>0</v>
      </c>
      <c r="AE272" s="618">
        <f t="shared" ref="AE272" si="10143">IFERROR(AE626,0)</f>
        <v>0</v>
      </c>
      <c r="AF272" s="618">
        <f t="shared" ref="AF272" si="10144">IFERROR((AF626/$BQ272)*100,0)</f>
        <v>0</v>
      </c>
      <c r="AG272" s="618">
        <f t="shared" ref="AG272" si="10145">IFERROR(AG626,0)</f>
        <v>787</v>
      </c>
      <c r="AH272" s="618">
        <f t="shared" ref="AH272" si="10146">IFERROR((AH626/$BQ272)*100,0)</f>
        <v>8511.5302301570973</v>
      </c>
      <c r="AI272" s="618">
        <f t="shared" ref="AI272" si="10147">IFERROR(AI626,0)</f>
        <v>52787</v>
      </c>
      <c r="AJ272" s="618">
        <f t="shared" ref="AJ272" si="10148">IFERROR((AJ626/$BQ272)*100,0)</f>
        <v>242458.59562278583</v>
      </c>
      <c r="AK272" s="618">
        <f t="shared" ref="AK272" si="10149">IFERROR(AK626,0)</f>
        <v>59</v>
      </c>
      <c r="AL272" s="618">
        <f t="shared" ref="AL272" si="10150">IFERROR((AL626/$BQ272)*100,0)</f>
        <v>1344.1784909441553</v>
      </c>
      <c r="AM272" s="618">
        <f t="shared" ref="AM272" si="10151">IFERROR(AM626,0)</f>
        <v>0</v>
      </c>
      <c r="AN272" s="618">
        <f t="shared" ref="AN272" si="10152">IFERROR((AN626/$BQ272)*100,0)</f>
        <v>0</v>
      </c>
      <c r="AO272" s="618">
        <f t="shared" ref="AO272" si="10153">IFERROR(AO626,0)</f>
        <v>0</v>
      </c>
      <c r="AP272" s="618">
        <f t="shared" ref="AP272" si="10154">IFERROR((AP626/$BQ272)*100,0)</f>
        <v>0</v>
      </c>
      <c r="AQ272" s="618">
        <f t="shared" ref="AQ272" si="10155">IFERROR(AQ626,0)</f>
        <v>0</v>
      </c>
      <c r="AR272" s="618">
        <f t="shared" ref="AR272" si="10156">IFERROR((AR626/$BQ272)*100,0)</f>
        <v>0</v>
      </c>
      <c r="AS272" s="618">
        <f t="shared" ref="AS272" si="10157">IFERROR(AS626,0)</f>
        <v>0</v>
      </c>
      <c r="AT272" s="618">
        <f t="shared" ref="AT272" si="10158">IFERROR((AT626/$BQ272)*100,0)</f>
        <v>0</v>
      </c>
      <c r="AU272" s="618">
        <f t="shared" ref="AU272" si="10159">IFERROR(AU626,0)</f>
        <v>19</v>
      </c>
      <c r="AV272" s="618">
        <f t="shared" ref="AV272" si="10160">IFERROR((AV626/$BQ272)*100,0)</f>
        <v>26.403506072117334</v>
      </c>
      <c r="AW272" s="618">
        <f t="shared" ref="AW272" si="10161">IFERROR(AW626,0)</f>
        <v>302361</v>
      </c>
      <c r="AX272" s="618">
        <f t="shared" ref="AX272" si="10162">IFERROR((AX626/$BQ272)*100,0)</f>
        <v>325857.67002966919</v>
      </c>
      <c r="AY272" s="618">
        <f t="shared" ref="AY272" si="10163">IFERROR(AY626,0)</f>
        <v>66078</v>
      </c>
      <c r="AZ272" s="618">
        <f t="shared" ref="AZ272" si="10164">IFERROR((AZ626/$BQ272)*100,0)</f>
        <v>62487.497597766422</v>
      </c>
      <c r="BA272" s="618">
        <f t="shared" ref="BA272" si="10165">IFERROR(BA626,0)</f>
        <v>21750</v>
      </c>
      <c r="BB272" s="618">
        <f t="shared" ref="BB272" si="10166">IFERROR((BB626/$BQ272)*100,0)</f>
        <v>36691.272165307782</v>
      </c>
      <c r="BC272" s="618">
        <f t="shared" ref="BC272" si="10167">IFERROR(BC626,0)</f>
        <v>53074</v>
      </c>
      <c r="BD272" s="618">
        <f t="shared" ref="BD272" si="10168">IFERROR((BD626/$BQ272)*100,0)</f>
        <v>76870.207450868882</v>
      </c>
      <c r="BE272" s="618">
        <f t="shared" ref="BE272" si="10169">IFERROR(BE626,0)</f>
        <v>0</v>
      </c>
      <c r="BF272" s="618">
        <f t="shared" ref="BF272" si="10170">IFERROR((BF626/$BQ272)*100,0)</f>
        <v>0</v>
      </c>
      <c r="BG272" s="618">
        <f t="shared" ref="BG272" si="10171">IFERROR(BG626,0)</f>
        <v>0</v>
      </c>
      <c r="BH272" s="618">
        <f t="shared" ref="BH272" si="10172">IFERROR((BH626/$BQ272)*100,0)</f>
        <v>0</v>
      </c>
      <c r="BI272" s="618">
        <f t="shared" ref="BI272" si="10173">IFERROR(BI626,0)</f>
        <v>42</v>
      </c>
      <c r="BJ272" s="618">
        <f t="shared" ref="BJ272" si="10174">IFERROR((BJ626/$BQ272)*100,0)</f>
        <v>40.805418475090427</v>
      </c>
      <c r="BK272" s="618">
        <f t="shared" ref="BK272" si="10175">IFERROR(BK626,0)</f>
        <v>128881</v>
      </c>
      <c r="BL272" s="618">
        <f t="shared" ref="BL272" si="10176">IFERROR((BL626/$BQ272)*100,0)</f>
        <v>297910.75901169988</v>
      </c>
      <c r="BM272" s="618">
        <f t="shared" ref="BM272" si="10177">IFERROR(BM626,0)</f>
        <v>0</v>
      </c>
      <c r="BN272" s="618">
        <f t="shared" ref="BN272" si="10178">IFERROR((BN626/$BQ272)*100,0)</f>
        <v>0</v>
      </c>
      <c r="BO272" s="618">
        <f t="shared" ref="BO272" si="10179">IFERROR(BO626,0)</f>
        <v>0</v>
      </c>
      <c r="BP272" s="618">
        <f t="shared" ref="BP272" si="10180">IFERROR((BP626/$BQ272)*100,0)</f>
        <v>0</v>
      </c>
      <c r="BQ272" s="620">
        <f t="shared" si="8351"/>
        <v>41.661133828042004</v>
      </c>
    </row>
    <row r="273" spans="1:69" x14ac:dyDescent="0.25">
      <c r="B273" s="594" t="s">
        <v>290</v>
      </c>
      <c r="C273" s="618">
        <f t="shared" si="7582"/>
        <v>16129</v>
      </c>
      <c r="D273" s="618">
        <f t="shared" si="7583"/>
        <v>29356.2500480788</v>
      </c>
      <c r="E273" s="618" t="s">
        <v>2112</v>
      </c>
      <c r="F273" s="618" t="s">
        <v>2112</v>
      </c>
      <c r="G273" s="618">
        <f t="shared" ref="G273" si="10181">IFERROR(G627,0)</f>
        <v>56</v>
      </c>
      <c r="H273" s="618">
        <f t="shared" ref="H273" si="10182">IFERROR((H627/$BQ273)*100,0)</f>
        <v>202.89797944731797</v>
      </c>
      <c r="I273" s="618">
        <f t="shared" ref="I273" si="10183">IFERROR(I627,0)</f>
        <v>0</v>
      </c>
      <c r="J273" s="618">
        <f t="shared" ref="J273" si="10184">IFERROR((J627/$BQ273)*100,0)</f>
        <v>0</v>
      </c>
      <c r="K273" s="618">
        <f t="shared" ref="K273" si="10185">IFERROR(K627,0)</f>
        <v>38</v>
      </c>
      <c r="L273" s="618">
        <f t="shared" ref="L273" si="10186">IFERROR((L627/$BQ273)*100,0)</f>
        <v>158.78972304572713</v>
      </c>
      <c r="M273" s="618">
        <f t="shared" ref="M273" si="10187">IFERROR(M627,0)</f>
        <v>1825</v>
      </c>
      <c r="N273" s="618">
        <f t="shared" ref="N273" si="10188">IFERROR((N627/$BQ273)*100,0)</f>
        <v>4055.7541761262805</v>
      </c>
      <c r="O273" s="618">
        <f t="shared" ref="O273" si="10189">IFERROR(O627,0)</f>
        <v>0</v>
      </c>
      <c r="P273" s="618">
        <f t="shared" ref="P273" si="10190">IFERROR((P627/$BQ273)*100,0)</f>
        <v>0</v>
      </c>
      <c r="Q273" s="618">
        <f t="shared" ref="Q273" si="10191">IFERROR(Q627,0)</f>
        <v>12844</v>
      </c>
      <c r="R273" s="618">
        <f t="shared" ref="R273" si="10192">IFERROR((R627/$BQ273)*100,0)</f>
        <v>27980.072448349172</v>
      </c>
      <c r="S273" s="618">
        <f t="shared" ref="S273" si="10193">IFERROR(S627,0)</f>
        <v>0</v>
      </c>
      <c r="T273" s="618">
        <f t="shared" ref="T273" si="10194">IFERROR((T627/$BQ273)*100,0)</f>
        <v>0</v>
      </c>
      <c r="U273" s="618">
        <f t="shared" ref="U273" si="10195">IFERROR(U627,0)</f>
        <v>15965218</v>
      </c>
      <c r="V273" s="618">
        <f t="shared" si="7537"/>
        <v>2644375.9823753554</v>
      </c>
      <c r="W273" s="618" t="s">
        <v>2112</v>
      </c>
      <c r="X273" s="618" t="s">
        <v>2112</v>
      </c>
      <c r="Y273" s="618">
        <f t="shared" ref="Y273" si="10196">IFERROR(Y627,0)</f>
        <v>29430</v>
      </c>
      <c r="Z273" s="618">
        <f t="shared" ref="Z273" si="10197">IFERROR((Z627/$BQ273)*100,0)</f>
        <v>122843.69949125063</v>
      </c>
      <c r="AA273" s="618">
        <f t="shared" ref="AA273" si="10198">IFERROR(AA627,0)</f>
        <v>0</v>
      </c>
      <c r="AB273" s="618">
        <f t="shared" ref="AB273" si="10199">IFERROR((AB627/$BQ273)*100,0)</f>
        <v>0</v>
      </c>
      <c r="AC273" s="618">
        <f t="shared" ref="AC273" si="10200">IFERROR(AC627,0)</f>
        <v>0</v>
      </c>
      <c r="AD273" s="618">
        <f t="shared" ref="AD273" si="10201">IFERROR((AD627/$BQ273)*100,0)</f>
        <v>0</v>
      </c>
      <c r="AE273" s="618">
        <f t="shared" ref="AE273" si="10202">IFERROR(AE627,0)</f>
        <v>0</v>
      </c>
      <c r="AF273" s="618">
        <f t="shared" ref="AF273" si="10203">IFERROR((AF627/$BQ273)*100,0)</f>
        <v>0</v>
      </c>
      <c r="AG273" s="618">
        <f t="shared" ref="AG273" si="10204">IFERROR(AG627,0)</f>
        <v>406</v>
      </c>
      <c r="AH273" s="618">
        <f t="shared" ref="AH273" si="10205">IFERROR((AH627/$BQ273)*100,0)</f>
        <v>6223.6749782644711</v>
      </c>
      <c r="AI273" s="618">
        <f t="shared" ref="AI273" si="10206">IFERROR(AI627,0)</f>
        <v>33560</v>
      </c>
      <c r="AJ273" s="618">
        <f t="shared" ref="AJ273" si="10207">IFERROR((AJ627/$BQ273)*100,0)</f>
        <v>208182.14856422861</v>
      </c>
      <c r="AK273" s="618">
        <f t="shared" ref="AK273" si="10208">IFERROR(AK627,0)</f>
        <v>15</v>
      </c>
      <c r="AL273" s="618">
        <f t="shared" ref="AL273" si="10209">IFERROR((AL627/$BQ273)*100,0)</f>
        <v>216.13045636779526</v>
      </c>
      <c r="AM273" s="618">
        <f t="shared" ref="AM273" si="10210">IFERROR(AM627,0)</f>
        <v>0</v>
      </c>
      <c r="AN273" s="618">
        <f t="shared" ref="AN273" si="10211">IFERROR((AN627/$BQ273)*100,0)</f>
        <v>0</v>
      </c>
      <c r="AO273" s="618">
        <f t="shared" ref="AO273" si="10212">IFERROR(AO627,0)</f>
        <v>0</v>
      </c>
      <c r="AP273" s="618">
        <f t="shared" ref="AP273" si="10213">IFERROR((AP627/$BQ273)*100,0)</f>
        <v>0</v>
      </c>
      <c r="AQ273" s="618">
        <f t="shared" ref="AQ273" si="10214">IFERROR(AQ627,0)</f>
        <v>0</v>
      </c>
      <c r="AR273" s="618">
        <f t="shared" ref="AR273" si="10215">IFERROR((AR627/$BQ273)*100,0)</f>
        <v>0</v>
      </c>
      <c r="AS273" s="618">
        <f t="shared" ref="AS273" si="10216">IFERROR(AS627,0)</f>
        <v>0</v>
      </c>
      <c r="AT273" s="618">
        <f t="shared" ref="AT273" si="10217">IFERROR((AT627/$BQ273)*100,0)</f>
        <v>0</v>
      </c>
      <c r="AU273" s="618">
        <f t="shared" ref="AU273" si="10218">IFERROR(AU627,0)</f>
        <v>63</v>
      </c>
      <c r="AV273" s="618">
        <f t="shared" ref="AV273" si="10219">IFERROR((AV627/$BQ273)*100,0)</f>
        <v>103.65440254373854</v>
      </c>
      <c r="AW273" s="618">
        <f t="shared" ref="AW273" si="10220">IFERROR(AW627,0)</f>
        <v>388343</v>
      </c>
      <c r="AX273" s="618">
        <f t="shared" ref="AX273" si="10221">IFERROR((AX627/$BQ273)*100,0)</f>
        <v>275429.59627409407</v>
      </c>
      <c r="AY273" s="618">
        <f t="shared" ref="AY273" si="10222">IFERROR(AY627,0)</f>
        <v>68279</v>
      </c>
      <c r="AZ273" s="618">
        <f t="shared" ref="AZ273" si="10223">IFERROR((AZ627/$BQ273)*100,0)</f>
        <v>60981.869888019457</v>
      </c>
      <c r="BA273" s="618">
        <f t="shared" ref="BA273" si="10224">IFERROR(BA627,0)</f>
        <v>19860</v>
      </c>
      <c r="BB273" s="618">
        <f t="shared" ref="BB273" si="10225">IFERROR((BB627/$BQ273)*100,0)</f>
        <v>31204.385991305462</v>
      </c>
      <c r="BC273" s="618">
        <f t="shared" ref="BC273" si="10226">IFERROR(BC627,0)</f>
        <v>25867</v>
      </c>
      <c r="BD273" s="618">
        <f t="shared" ref="BD273" si="10227">IFERROR((BD627/$BQ273)*100,0)</f>
        <v>43823.758147800603</v>
      </c>
      <c r="BE273" s="618">
        <f t="shared" ref="BE273" si="10228">IFERROR(BE627,0)</f>
        <v>0</v>
      </c>
      <c r="BF273" s="618">
        <f t="shared" ref="BF273" si="10229">IFERROR((BF627/$BQ273)*100,0)</f>
        <v>0</v>
      </c>
      <c r="BG273" s="618">
        <f t="shared" ref="BG273" si="10230">IFERROR(BG627,0)</f>
        <v>0</v>
      </c>
      <c r="BH273" s="618">
        <f t="shared" ref="BH273" si="10231">IFERROR((BH627/$BQ273)*100,0)</f>
        <v>0</v>
      </c>
      <c r="BI273" s="618">
        <f t="shared" ref="BI273" si="10232">IFERROR(BI627,0)</f>
        <v>180</v>
      </c>
      <c r="BJ273" s="618">
        <f t="shared" ref="BJ273" si="10233">IFERROR((BJ627/$BQ273)*100,0)</f>
        <v>258.03329994930658</v>
      </c>
      <c r="BK273" s="618">
        <f t="shared" ref="BK273" si="10234">IFERROR(BK627,0)</f>
        <v>93718</v>
      </c>
      <c r="BL273" s="618">
        <f t="shared" ref="BL273" si="10235">IFERROR((BL627/$BQ273)*100,0)</f>
        <v>196639.01786393227</v>
      </c>
      <c r="BM273" s="618">
        <f t="shared" ref="BM273" si="10236">IFERROR(BM627,0)</f>
        <v>0</v>
      </c>
      <c r="BN273" s="618">
        <f t="shared" ref="BN273" si="10237">IFERROR((BN627/$BQ273)*100,0)</f>
        <v>0</v>
      </c>
      <c r="BO273" s="618">
        <f t="shared" ref="BO273" si="10238">IFERROR(BO627,0)</f>
        <v>0</v>
      </c>
      <c r="BP273" s="618">
        <f t="shared" ref="BP273" si="10239">IFERROR((BP627/$BQ273)*100,0)</f>
        <v>0</v>
      </c>
      <c r="BQ273" s="620">
        <f t="shared" si="8351"/>
        <v>45.342984809707083</v>
      </c>
    </row>
    <row r="274" spans="1:69" x14ac:dyDescent="0.25">
      <c r="B274" s="594" t="s">
        <v>291</v>
      </c>
      <c r="C274" s="618">
        <f t="shared" si="7582"/>
        <v>14554</v>
      </c>
      <c r="D274" s="618">
        <f t="shared" si="7583"/>
        <v>31789.212657672353</v>
      </c>
      <c r="E274" s="618" t="s">
        <v>2112</v>
      </c>
      <c r="F274" s="618" t="s">
        <v>2112</v>
      </c>
      <c r="G274" s="618">
        <f t="shared" ref="G274" si="10240">IFERROR(G628,0)</f>
        <v>15</v>
      </c>
      <c r="H274" s="618">
        <f t="shared" ref="H274" si="10241">IFERROR((H628/$BQ274)*100,0)</f>
        <v>47.618801008208862</v>
      </c>
      <c r="I274" s="618">
        <f t="shared" ref="I274" si="10242">IFERROR(I628,0)</f>
        <v>0</v>
      </c>
      <c r="J274" s="618">
        <f t="shared" ref="J274" si="10243">IFERROR((J628/$BQ274)*100,0)</f>
        <v>0</v>
      </c>
      <c r="K274" s="618">
        <f t="shared" ref="K274" si="10244">IFERROR(K628,0)</f>
        <v>33</v>
      </c>
      <c r="L274" s="618">
        <f t="shared" ref="L274" si="10245">IFERROR((L628/$BQ274)*100,0)</f>
        <v>119.04700252052216</v>
      </c>
      <c r="M274" s="618">
        <f t="shared" ref="M274" si="10246">IFERROR(M628,0)</f>
        <v>2207</v>
      </c>
      <c r="N274" s="618">
        <f t="shared" ref="N274" si="10247">IFERROR((N628/$BQ274)*100,0)</f>
        <v>10803.973351824003</v>
      </c>
      <c r="O274" s="618">
        <f t="shared" ref="O274" si="10248">IFERROR(O628,0)</f>
        <v>0</v>
      </c>
      <c r="P274" s="618">
        <f t="shared" ref="P274" si="10249">IFERROR((P628/$BQ274)*100,0)</f>
        <v>0</v>
      </c>
      <c r="Q274" s="618">
        <f t="shared" ref="Q274" si="10250">IFERROR(Q628,0)</f>
        <v>14325</v>
      </c>
      <c r="R274" s="618">
        <f t="shared" ref="R274" si="10251">IFERROR((R628/$BQ274)*100,0)</f>
        <v>33457.702185306138</v>
      </c>
      <c r="S274" s="618">
        <f t="shared" ref="S274" si="10252">IFERROR(S628,0)</f>
        <v>0</v>
      </c>
      <c r="T274" s="618">
        <f t="shared" ref="T274" si="10253">IFERROR((T628/$BQ274)*100,0)</f>
        <v>0</v>
      </c>
      <c r="U274" s="618">
        <f t="shared" ref="U274" si="10254">IFERROR(U628,0)</f>
        <v>13738711</v>
      </c>
      <c r="V274" s="618">
        <f t="shared" si="7537"/>
        <v>2444831.6609170339</v>
      </c>
      <c r="W274" s="618" t="s">
        <v>2112</v>
      </c>
      <c r="X274" s="618" t="s">
        <v>2112</v>
      </c>
      <c r="Y274" s="618">
        <f t="shared" ref="Y274" si="10255">IFERROR(Y628,0)</f>
        <v>24825</v>
      </c>
      <c r="Z274" s="618">
        <f t="shared" ref="Z274" si="10256">IFERROR((Z628/$BQ274)*100,0)</f>
        <v>55862.348059668395</v>
      </c>
      <c r="AA274" s="618">
        <f t="shared" ref="AA274" si="10257">IFERROR(AA628,0)</f>
        <v>0</v>
      </c>
      <c r="AB274" s="618">
        <f t="shared" ref="AB274" si="10258">IFERROR((AB628/$BQ274)*100,0)</f>
        <v>0</v>
      </c>
      <c r="AC274" s="618">
        <f t="shared" ref="AC274" si="10259">IFERROR(AC628,0)</f>
        <v>0</v>
      </c>
      <c r="AD274" s="618">
        <f t="shared" ref="AD274" si="10260">IFERROR((AD628/$BQ274)*100,0)</f>
        <v>0</v>
      </c>
      <c r="AE274" s="618">
        <f t="shared" ref="AE274" si="10261">IFERROR(AE628,0)</f>
        <v>0</v>
      </c>
      <c r="AF274" s="618">
        <f t="shared" ref="AF274" si="10262">IFERROR((AF628/$BQ274)*100,0)</f>
        <v>0</v>
      </c>
      <c r="AG274" s="618">
        <f t="shared" ref="AG274" si="10263">IFERROR(AG628,0)</f>
        <v>699</v>
      </c>
      <c r="AH274" s="618">
        <f t="shared" ref="AH274" si="10264">IFERROR((AH628/$BQ274)*100,0)</f>
        <v>3756.3908026090912</v>
      </c>
      <c r="AI274" s="618">
        <f t="shared" ref="AI274" si="10265">IFERROR(AI628,0)</f>
        <v>24853</v>
      </c>
      <c r="AJ274" s="618">
        <f t="shared" ref="AJ274" si="10266">IFERROR((AJ628/$BQ274)*100,0)</f>
        <v>242088.48984869441</v>
      </c>
      <c r="AK274" s="618">
        <f t="shared" ref="AK274" si="10267">IFERROR(AK628,0)</f>
        <v>0</v>
      </c>
      <c r="AL274" s="618">
        <f t="shared" ref="AL274" si="10268">IFERROR((AL628/$BQ274)*100,0)</f>
        <v>0</v>
      </c>
      <c r="AM274" s="618">
        <f t="shared" ref="AM274" si="10269">IFERROR(AM628,0)</f>
        <v>0</v>
      </c>
      <c r="AN274" s="618">
        <f t="shared" ref="AN274" si="10270">IFERROR((AN628/$BQ274)*100,0)</f>
        <v>0</v>
      </c>
      <c r="AO274" s="618">
        <f t="shared" ref="AO274" si="10271">IFERROR(AO628,0)</f>
        <v>0</v>
      </c>
      <c r="AP274" s="618">
        <f t="shared" ref="AP274" si="10272">IFERROR((AP628/$BQ274)*100,0)</f>
        <v>0</v>
      </c>
      <c r="AQ274" s="618">
        <f t="shared" ref="AQ274" si="10273">IFERROR(AQ628,0)</f>
        <v>0</v>
      </c>
      <c r="AR274" s="618">
        <f t="shared" ref="AR274" si="10274">IFERROR((AR628/$BQ274)*100,0)</f>
        <v>0</v>
      </c>
      <c r="AS274" s="618">
        <f t="shared" ref="AS274" si="10275">IFERROR(AS628,0)</f>
        <v>0</v>
      </c>
      <c r="AT274" s="618">
        <f t="shared" ref="AT274" si="10276">IFERROR((AT628/$BQ274)*100,0)</f>
        <v>0</v>
      </c>
      <c r="AU274" s="618">
        <f t="shared" ref="AU274" si="10277">IFERROR(AU628,0)</f>
        <v>12</v>
      </c>
      <c r="AV274" s="618">
        <f t="shared" ref="AV274" si="10278">IFERROR((AV628/$BQ274)*100,0)</f>
        <v>29.303877543513146</v>
      </c>
      <c r="AW274" s="618">
        <f t="shared" ref="AW274" si="10279">IFERROR(AW628,0)</f>
        <v>140536</v>
      </c>
      <c r="AX274" s="618">
        <f t="shared" ref="AX274" si="10280">IFERROR((AX628/$BQ274)*100,0)</f>
        <v>157101.7504954669</v>
      </c>
      <c r="AY274" s="618">
        <f t="shared" ref="AY274" si="10281">IFERROR(AY628,0)</f>
        <v>65497</v>
      </c>
      <c r="AZ274" s="618">
        <f t="shared" ref="AZ274" si="10282">IFERROR((AZ628/$BQ274)*100,0)</f>
        <v>53305.584743996886</v>
      </c>
      <c r="BA274" s="618">
        <f t="shared" ref="BA274" si="10283">IFERROR(BA628,0)</f>
        <v>19290</v>
      </c>
      <c r="BB274" s="618">
        <f t="shared" ref="BB274" si="10284">IFERROR((BB628/$BQ274)*100,0)</f>
        <v>31221.450030266788</v>
      </c>
      <c r="BC274" s="618">
        <f t="shared" ref="BC274" si="10285">IFERROR(BC628,0)</f>
        <v>13364</v>
      </c>
      <c r="BD274" s="618">
        <f t="shared" ref="BD274" si="10286">IFERROR((BD628/$BQ274)*100,0)</f>
        <v>23045.668195626618</v>
      </c>
      <c r="BE274" s="618">
        <f t="shared" ref="BE274" si="10287">IFERROR(BE628,0)</f>
        <v>0</v>
      </c>
      <c r="BF274" s="618">
        <f t="shared" ref="BF274" si="10288">IFERROR((BF628/$BQ274)*100,0)</f>
        <v>0</v>
      </c>
      <c r="BG274" s="618">
        <f t="shared" ref="BG274" si="10289">IFERROR(BG628,0)</f>
        <v>0</v>
      </c>
      <c r="BH274" s="618">
        <f t="shared" ref="BH274" si="10290">IFERROR((BH628/$BQ274)*100,0)</f>
        <v>0</v>
      </c>
      <c r="BI274" s="618">
        <f t="shared" ref="BI274" si="10291">IFERROR(BI628,0)</f>
        <v>0</v>
      </c>
      <c r="BJ274" s="618">
        <f t="shared" ref="BJ274" si="10292">IFERROR((BJ628/$BQ274)*100,0)</f>
        <v>0</v>
      </c>
      <c r="BK274" s="618">
        <f t="shared" ref="BK274" si="10293">IFERROR(BK628,0)</f>
        <v>53331</v>
      </c>
      <c r="BL274" s="618">
        <f t="shared" ref="BL274" si="10294">IFERROR((BL628/$BQ274)*100,0)</f>
        <v>81358.553014871315</v>
      </c>
      <c r="BM274" s="618">
        <f t="shared" ref="BM274" si="10295">IFERROR(BM628,0)</f>
        <v>0</v>
      </c>
      <c r="BN274" s="618">
        <f t="shared" ref="BN274" si="10296">IFERROR((BN628/$BQ274)*100,0)</f>
        <v>0</v>
      </c>
      <c r="BO274" s="618">
        <f t="shared" ref="BO274" si="10297">IFERROR(BO628,0)</f>
        <v>0</v>
      </c>
      <c r="BP274" s="618">
        <f t="shared" ref="BP274" si="10298">IFERROR((BP628/$BQ274)*100,0)</f>
        <v>0</v>
      </c>
      <c r="BQ274" s="620">
        <f t="shared" si="8351"/>
        <v>54.600282765452114</v>
      </c>
    </row>
    <row r="275" spans="1:69" x14ac:dyDescent="0.25">
      <c r="B275" s="594" t="s">
        <v>292</v>
      </c>
      <c r="C275" s="618">
        <f t="shared" si="7582"/>
        <v>22108</v>
      </c>
      <c r="D275" s="618">
        <f t="shared" si="7583"/>
        <v>49433.760914951476</v>
      </c>
      <c r="E275" s="618" t="s">
        <v>2112</v>
      </c>
      <c r="F275" s="618" t="s">
        <v>2112</v>
      </c>
      <c r="G275" s="618">
        <f t="shared" ref="G275" si="10299">IFERROR(G629,0)</f>
        <v>70</v>
      </c>
      <c r="H275" s="618">
        <f t="shared" ref="H275" si="10300">IFERROR((H629/$BQ275)*100,0)</f>
        <v>208.86639382482292</v>
      </c>
      <c r="I275" s="618">
        <f t="shared" ref="I275" si="10301">IFERROR(I629,0)</f>
        <v>0</v>
      </c>
      <c r="J275" s="618">
        <f t="shared" ref="J275" si="10302">IFERROR((J629/$BQ275)*100,0)</f>
        <v>0</v>
      </c>
      <c r="K275" s="618">
        <f t="shared" ref="K275" si="10303">IFERROR(K629,0)</f>
        <v>20</v>
      </c>
      <c r="L275" s="618">
        <f t="shared" ref="L275" si="10304">IFERROR((L629/$BQ275)*100,0)</f>
        <v>69.622131274940983</v>
      </c>
      <c r="M275" s="618">
        <f t="shared" ref="M275" si="10305">IFERROR(M629,0)</f>
        <v>3779</v>
      </c>
      <c r="N275" s="618">
        <f t="shared" ref="N275" si="10306">IFERROR((N629/$BQ275)*100,0)</f>
        <v>21541.90650036409</v>
      </c>
      <c r="O275" s="618">
        <f t="shared" ref="O275" si="10307">IFERROR(O629,0)</f>
        <v>0</v>
      </c>
      <c r="P275" s="618">
        <f t="shared" ref="P275" si="10308">IFERROR((P629/$BQ275)*100,0)</f>
        <v>0</v>
      </c>
      <c r="Q275" s="618">
        <f t="shared" ref="Q275" si="10309">IFERROR(Q629,0)</f>
        <v>29262</v>
      </c>
      <c r="R275" s="618">
        <f t="shared" ref="R275" si="10310">IFERROR((R629/$BQ275)*100,0)</f>
        <v>75617.825403559429</v>
      </c>
      <c r="S275" s="618">
        <f t="shared" ref="S275" si="10311">IFERROR(S629,0)</f>
        <v>9</v>
      </c>
      <c r="T275" s="618">
        <f t="shared" ref="T275" si="10312">IFERROR((T629/$BQ275)*100,0)</f>
        <v>28.667936407328636</v>
      </c>
      <c r="U275" s="618">
        <f t="shared" ref="U275" si="10313">IFERROR(U629,0)</f>
        <v>12352698</v>
      </c>
      <c r="V275" s="618">
        <f t="shared" si="7537"/>
        <v>2212744.9101483775</v>
      </c>
      <c r="W275" s="618" t="s">
        <v>2112</v>
      </c>
      <c r="X275" s="618" t="s">
        <v>2112</v>
      </c>
      <c r="Y275" s="618">
        <f t="shared" ref="Y275" si="10314">IFERROR(Y629,0)</f>
        <v>21277</v>
      </c>
      <c r="Z275" s="618">
        <f t="shared" ref="Z275" si="10315">IFERROR((Z629/$BQ275)*100,0)</f>
        <v>45625.020792263524</v>
      </c>
      <c r="AA275" s="618">
        <f t="shared" ref="AA275" si="10316">IFERROR(AA629,0)</f>
        <v>0</v>
      </c>
      <c r="AB275" s="618">
        <f t="shared" ref="AB275" si="10317">IFERROR((AB629/$BQ275)*100,0)</f>
        <v>0</v>
      </c>
      <c r="AC275" s="618">
        <f t="shared" ref="AC275" si="10318">IFERROR(AC629,0)</f>
        <v>0</v>
      </c>
      <c r="AD275" s="618">
        <f t="shared" ref="AD275" si="10319">IFERROR((AD629/$BQ275)*100,0)</f>
        <v>0</v>
      </c>
      <c r="AE275" s="618">
        <f t="shared" ref="AE275" si="10320">IFERROR(AE629,0)</f>
        <v>0</v>
      </c>
      <c r="AF275" s="618">
        <f t="shared" ref="AF275" si="10321">IFERROR((AF629/$BQ275)*100,0)</f>
        <v>0</v>
      </c>
      <c r="AG275" s="618">
        <f t="shared" ref="AG275" si="10322">IFERROR(AG629,0)</f>
        <v>606</v>
      </c>
      <c r="AH275" s="618">
        <f t="shared" ref="AH275" si="10323">IFERROR((AH629/$BQ275)*100,0)</f>
        <v>4302.2381708426765</v>
      </c>
      <c r="AI275" s="618">
        <f t="shared" ref="AI275" si="10324">IFERROR(AI629,0)</f>
        <v>47844</v>
      </c>
      <c r="AJ275" s="618">
        <f t="shared" ref="AJ275" si="10325">IFERROR((AJ629/$BQ275)*100,0)</f>
        <v>250402.13825955533</v>
      </c>
      <c r="AK275" s="618">
        <f t="shared" ref="AK275" si="10326">IFERROR(AK629,0)</f>
        <v>0</v>
      </c>
      <c r="AL275" s="618">
        <f t="shared" ref="AL275" si="10327">IFERROR((AL629/$BQ275)*100,0)</f>
        <v>0</v>
      </c>
      <c r="AM275" s="618">
        <f t="shared" ref="AM275" si="10328">IFERROR(AM629,0)</f>
        <v>0</v>
      </c>
      <c r="AN275" s="618">
        <f t="shared" ref="AN275" si="10329">IFERROR((AN629/$BQ275)*100,0)</f>
        <v>0</v>
      </c>
      <c r="AO275" s="618">
        <f t="shared" ref="AO275" si="10330">IFERROR(AO629,0)</f>
        <v>0</v>
      </c>
      <c r="AP275" s="618">
        <f t="shared" ref="AP275" si="10331">IFERROR((AP629/$BQ275)*100,0)</f>
        <v>0</v>
      </c>
      <c r="AQ275" s="618">
        <f t="shared" ref="AQ275" si="10332">IFERROR(AQ629,0)</f>
        <v>0</v>
      </c>
      <c r="AR275" s="618">
        <f t="shared" ref="AR275" si="10333">IFERROR((AR629/$BQ275)*100,0)</f>
        <v>0</v>
      </c>
      <c r="AS275" s="618">
        <f t="shared" ref="AS275" si="10334">IFERROR(AS629,0)</f>
        <v>0</v>
      </c>
      <c r="AT275" s="618">
        <f t="shared" ref="AT275" si="10335">IFERROR((AT629/$BQ275)*100,0)</f>
        <v>0</v>
      </c>
      <c r="AU275" s="618">
        <f t="shared" ref="AU275" si="10336">IFERROR(AU629,0)</f>
        <v>13</v>
      </c>
      <c r="AV275" s="618">
        <f t="shared" ref="AV275" si="10337">IFERROR((AV629/$BQ275)*100,0)</f>
        <v>47.097324097754189</v>
      </c>
      <c r="AW275" s="618">
        <f t="shared" ref="AW275" si="10338">IFERROR(AW629,0)</f>
        <v>204498</v>
      </c>
      <c r="AX275" s="618">
        <f t="shared" ref="AX275" si="10339">IFERROR((AX629/$BQ275)*100,0)</f>
        <v>237649.00197778089</v>
      </c>
      <c r="AY275" s="618">
        <f t="shared" ref="AY275" si="10340">IFERROR(AY629,0)</f>
        <v>94422</v>
      </c>
      <c r="AZ275" s="618">
        <f t="shared" ref="AZ275" si="10341">IFERROR((AZ629/$BQ275)*100,0)</f>
        <v>66167.644937857869</v>
      </c>
      <c r="BA275" s="618">
        <f t="shared" ref="BA275" si="10342">IFERROR(BA629,0)</f>
        <v>22783</v>
      </c>
      <c r="BB275" s="618">
        <f t="shared" ref="BB275" si="10343">IFERROR((BB629/$BQ275)*100,0)</f>
        <v>37088.118872109735</v>
      </c>
      <c r="BC275" s="618">
        <f t="shared" ref="BC275" si="10344">IFERROR(BC629,0)</f>
        <v>45598</v>
      </c>
      <c r="BD275" s="618">
        <f t="shared" ref="BD275" si="10345">IFERROR((BD629/$BQ275)*100,0)</f>
        <v>60102.328677964484</v>
      </c>
      <c r="BE275" s="618">
        <f t="shared" ref="BE275" si="10346">IFERROR(BE629,0)</f>
        <v>0</v>
      </c>
      <c r="BF275" s="618">
        <f t="shared" ref="BF275" si="10347">IFERROR((BF629/$BQ275)*100,0)</f>
        <v>0</v>
      </c>
      <c r="BG275" s="618">
        <f t="shared" ref="BG275" si="10348">IFERROR(BG629,0)</f>
        <v>0</v>
      </c>
      <c r="BH275" s="618">
        <f t="shared" ref="BH275" si="10349">IFERROR((BH629/$BQ275)*100,0)</f>
        <v>0</v>
      </c>
      <c r="BI275" s="618">
        <f t="shared" ref="BI275" si="10350">IFERROR(BI629,0)</f>
        <v>41</v>
      </c>
      <c r="BJ275" s="618">
        <f t="shared" ref="BJ275" si="10351">IFERROR((BJ629/$BQ275)*100,0)</f>
        <v>53.240453327896041</v>
      </c>
      <c r="BK275" s="618">
        <f t="shared" ref="BK275" si="10352">IFERROR(BK629,0)</f>
        <v>60430</v>
      </c>
      <c r="BL275" s="618">
        <f t="shared" ref="BL275" si="10353">IFERROR((BL629/$BQ275)*100,0)</f>
        <v>130623.40453024957</v>
      </c>
      <c r="BM275" s="618">
        <f t="shared" ref="BM275" si="10354">IFERROR(BM629,0)</f>
        <v>0</v>
      </c>
      <c r="BN275" s="618">
        <f t="shared" ref="BN275" si="10355">IFERROR((BN629/$BQ275)*100,0)</f>
        <v>0</v>
      </c>
      <c r="BO275" s="618">
        <f t="shared" ref="BO275" si="10356">IFERROR(BO629,0)</f>
        <v>0</v>
      </c>
      <c r="BP275" s="618">
        <f t="shared" ref="BP275" si="10357">IFERROR((BP629/$BQ275)*100,0)</f>
        <v>0</v>
      </c>
      <c r="BQ275" s="620">
        <f t="shared" si="8351"/>
        <v>48.835046238002178</v>
      </c>
    </row>
    <row r="276" spans="1:69" x14ac:dyDescent="0.25">
      <c r="B276" s="594" t="s">
        <v>293</v>
      </c>
      <c r="C276" s="618">
        <f t="shared" si="7582"/>
        <v>29236</v>
      </c>
      <c r="D276" s="618">
        <f t="shared" si="7583"/>
        <v>61707.990386282574</v>
      </c>
      <c r="E276" s="618" t="s">
        <v>2112</v>
      </c>
      <c r="F276" s="618" t="s">
        <v>2112</v>
      </c>
      <c r="G276" s="618">
        <f t="shared" ref="G276" si="10358">IFERROR(G630,0)</f>
        <v>40</v>
      </c>
      <c r="H276" s="618">
        <f t="shared" ref="H276" si="10359">IFERROR((H630/$BQ276)*100,0)</f>
        <v>82.655172733252584</v>
      </c>
      <c r="I276" s="618">
        <f t="shared" ref="I276" si="10360">IFERROR(I630,0)</f>
        <v>0</v>
      </c>
      <c r="J276" s="618">
        <f t="shared" ref="J276" si="10361">IFERROR((J630/$BQ276)*100,0)</f>
        <v>0</v>
      </c>
      <c r="K276" s="618">
        <f t="shared" ref="K276" si="10362">IFERROR(K630,0)</f>
        <v>103</v>
      </c>
      <c r="L276" s="618">
        <f t="shared" ref="L276" si="10363">IFERROR((L630/$BQ276)*100,0)</f>
        <v>285.35714396003868</v>
      </c>
      <c r="M276" s="618">
        <f t="shared" ref="M276" si="10364">IFERROR(M630,0)</f>
        <v>3314</v>
      </c>
      <c r="N276" s="618">
        <f t="shared" ref="N276" si="10365">IFERROR((N630/$BQ276)*100,0)</f>
        <v>14313.120744974904</v>
      </c>
      <c r="O276" s="618">
        <f t="shared" ref="O276" si="10366">IFERROR(O630,0)</f>
        <v>0</v>
      </c>
      <c r="P276" s="618">
        <f t="shared" ref="P276" si="10367">IFERROR((P630/$BQ276)*100,0)</f>
        <v>0</v>
      </c>
      <c r="Q276" s="618">
        <f t="shared" ref="Q276" si="10368">IFERROR(Q630,0)</f>
        <v>23531</v>
      </c>
      <c r="R276" s="618">
        <f t="shared" ref="R276" si="10369">IFERROR((R630/$BQ276)*100,0)</f>
        <v>62827.771178787829</v>
      </c>
      <c r="S276" s="618">
        <f t="shared" ref="S276" si="10370">IFERROR(S630,0)</f>
        <v>0</v>
      </c>
      <c r="T276" s="618">
        <f t="shared" ref="T276" si="10371">IFERROR((T630/$BQ276)*100,0)</f>
        <v>0</v>
      </c>
      <c r="U276" s="618">
        <f t="shared" ref="U276" si="10372">IFERROR(U630,0)</f>
        <v>13083448</v>
      </c>
      <c r="V276" s="618">
        <f t="shared" si="7537"/>
        <v>2197433.0306604928</v>
      </c>
      <c r="W276" s="618" t="s">
        <v>2112</v>
      </c>
      <c r="X276" s="618" t="s">
        <v>2112</v>
      </c>
      <c r="Y276" s="618">
        <f t="shared" ref="Y276" si="10373">IFERROR(Y630,0)</f>
        <v>44553</v>
      </c>
      <c r="Z276" s="618">
        <f t="shared" ref="Z276" si="10374">IFERROR((Z630/$BQ276)*100,0)</f>
        <v>99617.194966297917</v>
      </c>
      <c r="AA276" s="618">
        <f t="shared" ref="AA276" si="10375">IFERROR(AA630,0)</f>
        <v>0</v>
      </c>
      <c r="AB276" s="618">
        <f t="shared" ref="AB276" si="10376">IFERROR((AB630/$BQ276)*100,0)</f>
        <v>0</v>
      </c>
      <c r="AC276" s="618">
        <f t="shared" ref="AC276" si="10377">IFERROR(AC630,0)</f>
        <v>0</v>
      </c>
      <c r="AD276" s="618">
        <f t="shared" ref="AD276" si="10378">IFERROR((AD630/$BQ276)*100,0)</f>
        <v>0</v>
      </c>
      <c r="AE276" s="618">
        <f t="shared" ref="AE276" si="10379">IFERROR(AE630,0)</f>
        <v>0</v>
      </c>
      <c r="AF276" s="618">
        <f t="shared" ref="AF276" si="10380">IFERROR((AF630/$BQ276)*100,0)</f>
        <v>0</v>
      </c>
      <c r="AG276" s="618">
        <f t="shared" ref="AG276" si="10381">IFERROR(AG630,0)</f>
        <v>1187</v>
      </c>
      <c r="AH276" s="618">
        <f t="shared" ref="AH276" si="10382">IFERROR((AH630/$BQ276)*100,0)</f>
        <v>13642.03946159302</v>
      </c>
      <c r="AI276" s="618">
        <f t="shared" ref="AI276" si="10383">IFERROR(AI630,0)</f>
        <v>50601</v>
      </c>
      <c r="AJ276" s="618">
        <f t="shared" ref="AJ276" si="10384">IFERROR((AJ630/$BQ276)*100,0)</f>
        <v>211963.28653351674</v>
      </c>
      <c r="AK276" s="618">
        <f t="shared" ref="AK276" si="10385">IFERROR(AK630,0)</f>
        <v>0</v>
      </c>
      <c r="AL276" s="618">
        <f t="shared" ref="AL276" si="10386">IFERROR((AL630/$BQ276)*100,0)</f>
        <v>0</v>
      </c>
      <c r="AM276" s="618">
        <f t="shared" ref="AM276" si="10387">IFERROR(AM630,0)</f>
        <v>0</v>
      </c>
      <c r="AN276" s="618">
        <f t="shared" ref="AN276" si="10388">IFERROR((AN630/$BQ276)*100,0)</f>
        <v>0</v>
      </c>
      <c r="AO276" s="618">
        <f t="shared" ref="AO276" si="10389">IFERROR(AO630,0)</f>
        <v>0</v>
      </c>
      <c r="AP276" s="618">
        <f t="shared" ref="AP276" si="10390">IFERROR((AP630/$BQ276)*100,0)</f>
        <v>0</v>
      </c>
      <c r="AQ276" s="618">
        <f t="shared" ref="AQ276" si="10391">IFERROR(AQ630,0)</f>
        <v>0</v>
      </c>
      <c r="AR276" s="618">
        <f t="shared" ref="AR276" si="10392">IFERROR((AR630/$BQ276)*100,0)</f>
        <v>0</v>
      </c>
      <c r="AS276" s="618">
        <f t="shared" ref="AS276" si="10393">IFERROR(AS630,0)</f>
        <v>0</v>
      </c>
      <c r="AT276" s="618">
        <f t="shared" ref="AT276" si="10394">IFERROR((AT630/$BQ276)*100,0)</f>
        <v>0</v>
      </c>
      <c r="AU276" s="618">
        <f t="shared" ref="AU276" si="10395">IFERROR(AU630,0)</f>
        <v>4</v>
      </c>
      <c r="AV276" s="618">
        <f t="shared" ref="AV276" si="10396">IFERROR((AV630/$BQ276)*100,0)</f>
        <v>5.9039409095180417</v>
      </c>
      <c r="AW276" s="618">
        <f t="shared" ref="AW276" si="10397">IFERROR(AW630,0)</f>
        <v>372360</v>
      </c>
      <c r="AX276" s="618">
        <f t="shared" ref="AX276" si="10398">IFERROR((AX630/$BQ276)*100,0)</f>
        <v>311214.4371634245</v>
      </c>
      <c r="AY276" s="618">
        <f t="shared" ref="AY276" si="10399">IFERROR(AY630,0)</f>
        <v>98605</v>
      </c>
      <c r="AZ276" s="618">
        <f t="shared" ref="AZ276" si="10400">IFERROR((AZ630/$BQ276)*100,0)</f>
        <v>87104.776198726002</v>
      </c>
      <c r="BA276" s="618">
        <f t="shared" ref="BA276" si="10401">IFERROR(BA630,0)</f>
        <v>43529</v>
      </c>
      <c r="BB276" s="618">
        <f t="shared" ref="BB276" si="10402">IFERROR((BB630/$BQ276)*100,0)</f>
        <v>61277.002699887751</v>
      </c>
      <c r="BC276" s="618">
        <f t="shared" ref="BC276" si="10403">IFERROR(BC630,0)</f>
        <v>51040</v>
      </c>
      <c r="BD276" s="618">
        <f t="shared" ref="BD276" si="10404">IFERROR((BD630/$BQ276)*100,0)</f>
        <v>75582.251523649975</v>
      </c>
      <c r="BE276" s="618">
        <f t="shared" ref="BE276" si="10405">IFERROR(BE630,0)</f>
        <v>0</v>
      </c>
      <c r="BF276" s="618">
        <f t="shared" ref="BF276" si="10406">IFERROR((BF630/$BQ276)*100,0)</f>
        <v>0</v>
      </c>
      <c r="BG276" s="618">
        <f t="shared" ref="BG276" si="10407">IFERROR(BG630,0)</f>
        <v>0</v>
      </c>
      <c r="BH276" s="618">
        <f t="shared" ref="BH276" si="10408">IFERROR((BH630/$BQ276)*100,0)</f>
        <v>0</v>
      </c>
      <c r="BI276" s="618">
        <f t="shared" ref="BI276" si="10409">IFERROR(BI630,0)</f>
        <v>212</v>
      </c>
      <c r="BJ276" s="618">
        <f t="shared" ref="BJ276" si="10410">IFERROR((BJ630/$BQ276)*100,0)</f>
        <v>320.78078941714693</v>
      </c>
      <c r="BK276" s="618">
        <f t="shared" ref="BK276" si="10411">IFERROR(BK630,0)</f>
        <v>61478</v>
      </c>
      <c r="BL276" s="618">
        <f t="shared" ref="BL276" si="10412">IFERROR((BL630/$BQ276)*100,0)</f>
        <v>169389.96863498213</v>
      </c>
      <c r="BM276" s="618">
        <f t="shared" ref="BM276" si="10413">IFERROR(BM630,0)</f>
        <v>0</v>
      </c>
      <c r="BN276" s="618">
        <f t="shared" ref="BN276" si="10414">IFERROR((BN630/$BQ276)*100,0)</f>
        <v>0</v>
      </c>
      <c r="BO276" s="618">
        <f t="shared" ref="BO276" si="10415">IFERROR(BO630,0)</f>
        <v>0</v>
      </c>
      <c r="BP276" s="618">
        <f t="shared" ref="BP276" si="10416">IFERROR((BP630/$BQ276)*100,0)</f>
        <v>0</v>
      </c>
      <c r="BQ276" s="620">
        <f t="shared" si="8351"/>
        <v>50.813516699727607</v>
      </c>
    </row>
    <row r="277" spans="1:69" x14ac:dyDescent="0.25">
      <c r="B277" s="594" t="s">
        <v>294</v>
      </c>
      <c r="C277" s="618">
        <f t="shared" si="7582"/>
        <v>28557</v>
      </c>
      <c r="D277" s="618">
        <f t="shared" si="7583"/>
        <v>74116.440840141877</v>
      </c>
      <c r="E277" s="618" t="s">
        <v>2112</v>
      </c>
      <c r="F277" s="618" t="s">
        <v>2112</v>
      </c>
      <c r="G277" s="618">
        <f t="shared" ref="G277" si="10417">IFERROR(G631,0)</f>
        <v>108</v>
      </c>
      <c r="H277" s="618">
        <f t="shared" ref="H277" si="10418">IFERROR((H631/$BQ277)*100,0)</f>
        <v>756.7025233220611</v>
      </c>
      <c r="I277" s="618">
        <f t="shared" ref="I277" si="10419">IFERROR(I631,0)</f>
        <v>0</v>
      </c>
      <c r="J277" s="618">
        <f t="shared" ref="J277" si="10420">IFERROR((J631/$BQ277)*100,0)</f>
        <v>0</v>
      </c>
      <c r="K277" s="618">
        <f t="shared" ref="K277" si="10421">IFERROR(K631,0)</f>
        <v>93</v>
      </c>
      <c r="L277" s="618">
        <f t="shared" ref="L277" si="10422">IFERROR((L631/$BQ277)*100,0)</f>
        <v>435.28761657118559</v>
      </c>
      <c r="M277" s="618">
        <f t="shared" ref="M277" si="10423">IFERROR(M631,0)</f>
        <v>3022</v>
      </c>
      <c r="N277" s="618">
        <f t="shared" ref="N277" si="10424">IFERROR((N631/$BQ277)*100,0)</f>
        <v>8305.3611904426216</v>
      </c>
      <c r="O277" s="618">
        <f t="shared" ref="O277" si="10425">IFERROR(O631,0)</f>
        <v>0</v>
      </c>
      <c r="P277" s="618">
        <f t="shared" ref="P277" si="10426">IFERROR((P631/$BQ277)*100,0)</f>
        <v>0</v>
      </c>
      <c r="Q277" s="618">
        <f t="shared" ref="Q277" si="10427">IFERROR(Q631,0)</f>
        <v>40499</v>
      </c>
      <c r="R277" s="618">
        <f t="shared" ref="R277" si="10428">IFERROR((R631/$BQ277)*100,0)</f>
        <v>86673.662082746087</v>
      </c>
      <c r="S277" s="618">
        <f t="shared" ref="S277" si="10429">IFERROR(S631,0)</f>
        <v>0</v>
      </c>
      <c r="T277" s="618">
        <f t="shared" ref="T277" si="10430">IFERROR((T631/$BQ277)*100,0)</f>
        <v>0</v>
      </c>
      <c r="U277" s="618">
        <f t="shared" ref="U277" si="10431">IFERROR(U631,0)</f>
        <v>12618828</v>
      </c>
      <c r="V277" s="618">
        <f t="shared" si="7537"/>
        <v>2095114.6014781266</v>
      </c>
      <c r="W277" s="618" t="s">
        <v>2112</v>
      </c>
      <c r="X277" s="618" t="s">
        <v>2112</v>
      </c>
      <c r="Y277" s="618">
        <f t="shared" ref="Y277" si="10432">IFERROR(Y631,0)</f>
        <v>53022</v>
      </c>
      <c r="Z277" s="618">
        <f t="shared" ref="Z277" si="10433">IFERROR((Z631/$BQ277)*100,0)</f>
        <v>100174.92482289285</v>
      </c>
      <c r="AA277" s="618">
        <f t="shared" ref="AA277" si="10434">IFERROR(AA631,0)</f>
        <v>0</v>
      </c>
      <c r="AB277" s="618">
        <f t="shared" ref="AB277" si="10435">IFERROR((AB631/$BQ277)*100,0)</f>
        <v>0</v>
      </c>
      <c r="AC277" s="618">
        <f t="shared" ref="AC277" si="10436">IFERROR(AC631,0)</f>
        <v>0</v>
      </c>
      <c r="AD277" s="618">
        <f t="shared" ref="AD277" si="10437">IFERROR((AD631/$BQ277)*100,0)</f>
        <v>0</v>
      </c>
      <c r="AE277" s="618">
        <f t="shared" ref="AE277" si="10438">IFERROR(AE631,0)</f>
        <v>0</v>
      </c>
      <c r="AF277" s="618">
        <f t="shared" ref="AF277" si="10439">IFERROR((AF631/$BQ277)*100,0)</f>
        <v>0</v>
      </c>
      <c r="AG277" s="618">
        <f t="shared" ref="AG277" si="10440">IFERROR(AG631,0)</f>
        <v>672</v>
      </c>
      <c r="AH277" s="618">
        <f t="shared" ref="AH277" si="10441">IFERROR((AH631/$BQ277)*100,0)</f>
        <v>6161.982926566784</v>
      </c>
      <c r="AI277" s="618">
        <f t="shared" ref="AI277" si="10442">IFERROR(AI631,0)</f>
        <v>47498</v>
      </c>
      <c r="AJ277" s="618">
        <f t="shared" ref="AJ277" si="10443">IFERROR((AJ631/$BQ277)*100,0)</f>
        <v>216194.68622029884</v>
      </c>
      <c r="AK277" s="618">
        <f t="shared" ref="AK277" si="10444">IFERROR(AK631,0)</f>
        <v>1</v>
      </c>
      <c r="AL277" s="618">
        <f t="shared" ref="AL277" si="10445">IFERROR((AL631/$BQ277)*100,0)</f>
        <v>9.1832830500250129</v>
      </c>
      <c r="AM277" s="618">
        <f t="shared" ref="AM277" si="10446">IFERROR(AM631,0)</f>
        <v>0</v>
      </c>
      <c r="AN277" s="618">
        <f t="shared" ref="AN277" si="10447">IFERROR((AN631/$BQ277)*100,0)</f>
        <v>0</v>
      </c>
      <c r="AO277" s="618">
        <f t="shared" ref="AO277" si="10448">IFERROR(AO631,0)</f>
        <v>0</v>
      </c>
      <c r="AP277" s="618">
        <f t="shared" ref="AP277" si="10449">IFERROR((AP631/$BQ277)*100,0)</f>
        <v>0</v>
      </c>
      <c r="AQ277" s="618">
        <f t="shared" ref="AQ277" si="10450">IFERROR(AQ631,0)</f>
        <v>0</v>
      </c>
      <c r="AR277" s="618">
        <f t="shared" ref="AR277" si="10451">IFERROR((AR631/$BQ277)*100,0)</f>
        <v>0</v>
      </c>
      <c r="AS277" s="618">
        <f t="shared" ref="AS277" si="10452">IFERROR(AS631,0)</f>
        <v>0</v>
      </c>
      <c r="AT277" s="618">
        <f t="shared" ref="AT277" si="10453">IFERROR((AT631/$BQ277)*100,0)</f>
        <v>0</v>
      </c>
      <c r="AU277" s="618">
        <f t="shared" ref="AU277" si="10454">IFERROR(AU631,0)</f>
        <v>240</v>
      </c>
      <c r="AV277" s="618">
        <f t="shared" ref="AV277" si="10455">IFERROR((AV631/$BQ277)*100,0)</f>
        <v>881.59517280240129</v>
      </c>
      <c r="AW277" s="618">
        <f t="shared" ref="AW277" si="10456">IFERROR(AW631,0)</f>
        <v>400096</v>
      </c>
      <c r="AX277" s="618">
        <f t="shared" ref="AX277" si="10457">IFERROR((AX631/$BQ277)*100,0)</f>
        <v>262039.47186263371</v>
      </c>
      <c r="AY277" s="618">
        <f t="shared" ref="AY277" si="10458">IFERROR(AY631,0)</f>
        <v>118623</v>
      </c>
      <c r="AZ277" s="618">
        <f t="shared" ref="AZ277" si="10459">IFERROR((AZ631/$BQ277)*100,0)</f>
        <v>109534.52690747833</v>
      </c>
      <c r="BA277" s="618">
        <f t="shared" ref="BA277" si="10460">IFERROR(BA631,0)</f>
        <v>56606</v>
      </c>
      <c r="BB277" s="618">
        <f t="shared" ref="BB277" si="10461">IFERROR((BB631/$BQ277)*100,0)</f>
        <v>76917.342170399497</v>
      </c>
      <c r="BC277" s="618">
        <f t="shared" ref="BC277" si="10462">IFERROR(BC631,0)</f>
        <v>30489</v>
      </c>
      <c r="BD277" s="618">
        <f t="shared" ref="BD277" si="10463">IFERROR((BD631/$BQ277)*100,0)</f>
        <v>40175.026687249425</v>
      </c>
      <c r="BE277" s="618">
        <f t="shared" ref="BE277" si="10464">IFERROR(BE631,0)</f>
        <v>0</v>
      </c>
      <c r="BF277" s="618">
        <f t="shared" ref="BF277" si="10465">IFERROR((BF631/$BQ277)*100,0)</f>
        <v>0</v>
      </c>
      <c r="BG277" s="618">
        <f t="shared" ref="BG277" si="10466">IFERROR(BG631,0)</f>
        <v>0</v>
      </c>
      <c r="BH277" s="618">
        <f t="shared" ref="BH277" si="10467">IFERROR((BH631/$BQ277)*100,0)</f>
        <v>0</v>
      </c>
      <c r="BI277" s="618">
        <f t="shared" ref="BI277" si="10468">IFERROR(BI631,0)</f>
        <v>2264</v>
      </c>
      <c r="BJ277" s="618">
        <f t="shared" ref="BJ277" si="10469">IFERROR((BJ631/$BQ277)*100,0)</f>
        <v>2075.421969305653</v>
      </c>
      <c r="BK277" s="618">
        <f t="shared" ref="BK277" si="10470">IFERROR(BK631,0)</f>
        <v>64406</v>
      </c>
      <c r="BL277" s="618">
        <f t="shared" ref="BL277" si="10471">IFERROR((BL631/$BQ277)*100,0)</f>
        <v>189265.62700440551</v>
      </c>
      <c r="BM277" s="618">
        <f t="shared" ref="BM277" si="10472">IFERROR(BM631,0)</f>
        <v>0</v>
      </c>
      <c r="BN277" s="618">
        <f t="shared" ref="BN277" si="10473">IFERROR((BN631/$BQ277)*100,0)</f>
        <v>0</v>
      </c>
      <c r="BO277" s="618">
        <f t="shared" ref="BO277" si="10474">IFERROR(BO631,0)</f>
        <v>0</v>
      </c>
      <c r="BP277" s="618">
        <f t="shared" ref="BP277" si="10475">IFERROR((BP631/$BQ277)*100,0)</f>
        <v>0</v>
      </c>
      <c r="BQ277" s="620">
        <f t="shared" si="8351"/>
        <v>54.446759103068061</v>
      </c>
    </row>
    <row r="278" spans="1:69" x14ac:dyDescent="0.25">
      <c r="B278" s="594" t="s">
        <v>295</v>
      </c>
      <c r="C278" s="618">
        <f t="shared" si="7582"/>
        <v>30703</v>
      </c>
      <c r="D278" s="618">
        <f t="shared" si="7583"/>
        <v>71043.119999062503</v>
      </c>
      <c r="E278" s="618" t="s">
        <v>2112</v>
      </c>
      <c r="F278" s="618" t="s">
        <v>2112</v>
      </c>
      <c r="G278" s="618">
        <f t="shared" ref="G278" si="10476">IFERROR(G632,0)</f>
        <v>70</v>
      </c>
      <c r="H278" s="618">
        <f t="shared" ref="H278" si="10477">IFERROR((H632/$BQ278)*100,0)</f>
        <v>324.51812676480421</v>
      </c>
      <c r="I278" s="618">
        <f t="shared" ref="I278" si="10478">IFERROR(I632,0)</f>
        <v>0</v>
      </c>
      <c r="J278" s="618">
        <f t="shared" ref="J278" si="10479">IFERROR((J632/$BQ278)*100,0)</f>
        <v>0</v>
      </c>
      <c r="K278" s="618">
        <f t="shared" ref="K278" si="10480">IFERROR(K632,0)</f>
        <v>73</v>
      </c>
      <c r="L278" s="618">
        <f t="shared" ref="L278" si="10481">IFERROR((L632/$BQ278)*100,0)</f>
        <v>238.53469146814666</v>
      </c>
      <c r="M278" s="618">
        <f t="shared" ref="M278" si="10482">IFERROR(M632,0)</f>
        <v>3622</v>
      </c>
      <c r="N278" s="618">
        <f t="shared" ref="N278" si="10483">IFERROR((N632/$BQ278)*100,0)</f>
        <v>12761.605993545849</v>
      </c>
      <c r="O278" s="618">
        <f t="shared" ref="O278" si="10484">IFERROR(O632,0)</f>
        <v>0</v>
      </c>
      <c r="P278" s="618">
        <f t="shared" ref="P278" si="10485">IFERROR((P632/$BQ278)*100,0)</f>
        <v>0</v>
      </c>
      <c r="Q278" s="618">
        <f t="shared" ref="Q278" si="10486">IFERROR(Q632,0)</f>
        <v>40865</v>
      </c>
      <c r="R278" s="618">
        <f t="shared" ref="R278" si="10487">IFERROR((R632/$BQ278)*100,0)</f>
        <v>75870.673842089353</v>
      </c>
      <c r="S278" s="618">
        <f t="shared" ref="S278" si="10488">IFERROR(S632,0)</f>
        <v>0</v>
      </c>
      <c r="T278" s="618">
        <f t="shared" ref="T278" si="10489">IFERROR((T632/$BQ278)*100,0)</f>
        <v>0</v>
      </c>
      <c r="U278" s="618">
        <f t="shared" ref="U278" si="10490">IFERROR(U632,0)</f>
        <v>14826596</v>
      </c>
      <c r="V278" s="618">
        <f t="shared" si="7537"/>
        <v>2298090.3698105784</v>
      </c>
      <c r="W278" s="618" t="s">
        <v>2112</v>
      </c>
      <c r="X278" s="618" t="s">
        <v>2112</v>
      </c>
      <c r="Y278" s="618">
        <f t="shared" ref="Y278" si="10491">IFERROR(Y632,0)</f>
        <v>60819</v>
      </c>
      <c r="Z278" s="618">
        <f t="shared" ref="Z278" si="10492">IFERROR((Z632/$BQ278)*100,0)</f>
        <v>107401.63166313461</v>
      </c>
      <c r="AA278" s="618">
        <f t="shared" ref="AA278" si="10493">IFERROR(AA632,0)</f>
        <v>0</v>
      </c>
      <c r="AB278" s="618">
        <f t="shared" ref="AB278" si="10494">IFERROR((AB632/$BQ278)*100,0)</f>
        <v>0</v>
      </c>
      <c r="AC278" s="618">
        <f t="shared" ref="AC278" si="10495">IFERROR(AC632,0)</f>
        <v>0</v>
      </c>
      <c r="AD278" s="618">
        <f t="shared" ref="AD278" si="10496">IFERROR((AD632/$BQ278)*100,0)</f>
        <v>0</v>
      </c>
      <c r="AE278" s="618">
        <f t="shared" ref="AE278" si="10497">IFERROR(AE632,0)</f>
        <v>0</v>
      </c>
      <c r="AF278" s="618">
        <f t="shared" ref="AF278" si="10498">IFERROR((AF632/$BQ278)*100,0)</f>
        <v>0</v>
      </c>
      <c r="AG278" s="618">
        <f t="shared" ref="AG278" si="10499">IFERROR(AG632,0)</f>
        <v>1929</v>
      </c>
      <c r="AH278" s="618">
        <f t="shared" ref="AH278" si="10500">IFERROR((AH632/$BQ278)*100,0)</f>
        <v>16644.728877911028</v>
      </c>
      <c r="AI278" s="618">
        <f t="shared" ref="AI278" si="10501">IFERROR(AI632,0)</f>
        <v>64684</v>
      </c>
      <c r="AJ278" s="618">
        <f t="shared" ref="AJ278" si="10502">IFERROR((AJ632/$BQ278)*100,0)</f>
        <v>360400.95587554161</v>
      </c>
      <c r="AK278" s="618">
        <f t="shared" ref="AK278" si="10503">IFERROR(AK632,0)</f>
        <v>2</v>
      </c>
      <c r="AL278" s="618">
        <f t="shared" ref="AL278" si="10504">IFERROR((AL632/$BQ278)*100,0)</f>
        <v>13.868296015589923</v>
      </c>
      <c r="AM278" s="618">
        <f t="shared" ref="AM278" si="10505">IFERROR(AM632,0)</f>
        <v>0</v>
      </c>
      <c r="AN278" s="618">
        <f t="shared" ref="AN278" si="10506">IFERROR((AN632/$BQ278)*100,0)</f>
        <v>0</v>
      </c>
      <c r="AO278" s="618">
        <f t="shared" ref="AO278" si="10507">IFERROR(AO632,0)</f>
        <v>0</v>
      </c>
      <c r="AP278" s="618">
        <f t="shared" ref="AP278" si="10508">IFERROR((AP632/$BQ278)*100,0)</f>
        <v>0</v>
      </c>
      <c r="AQ278" s="618">
        <f t="shared" ref="AQ278" si="10509">IFERROR(AQ632,0)</f>
        <v>0</v>
      </c>
      <c r="AR278" s="618">
        <f t="shared" ref="AR278" si="10510">IFERROR((AR632/$BQ278)*100,0)</f>
        <v>0</v>
      </c>
      <c r="AS278" s="618">
        <f t="shared" ref="AS278" si="10511">IFERROR(AS632,0)</f>
        <v>0</v>
      </c>
      <c r="AT278" s="618">
        <f t="shared" ref="AT278" si="10512">IFERROR((AT632/$BQ278)*100,0)</f>
        <v>0</v>
      </c>
      <c r="AU278" s="618">
        <f t="shared" ref="AU278" si="10513">IFERROR(AU632,0)</f>
        <v>168</v>
      </c>
      <c r="AV278" s="618">
        <f t="shared" ref="AV278" si="10514">IFERROR((AV632/$BQ278)*100,0)</f>
        <v>535.31622620177109</v>
      </c>
      <c r="AW278" s="618">
        <f t="shared" ref="AW278" si="10515">IFERROR(AW632,0)</f>
        <v>434860</v>
      </c>
      <c r="AX278" s="618">
        <f t="shared" ref="AX278" si="10516">IFERROR((AX632/$BQ278)*100,0)</f>
        <v>299765.99203617935</v>
      </c>
      <c r="AY278" s="618">
        <f t="shared" ref="AY278" si="10517">IFERROR(AY632,0)</f>
        <v>130182</v>
      </c>
      <c r="AZ278" s="618">
        <f t="shared" ref="AZ278" si="10518">IFERROR((AZ632/$BQ278)*100,0)</f>
        <v>118876.2597864337</v>
      </c>
      <c r="BA278" s="618">
        <f t="shared" ref="BA278" si="10519">IFERROR(BA632,0)</f>
        <v>43649</v>
      </c>
      <c r="BB278" s="618">
        <f t="shared" ref="BB278" si="10520">IFERROR((BB632/$BQ278)*100,0)</f>
        <v>63404.46255367557</v>
      </c>
      <c r="BC278" s="618">
        <f t="shared" ref="BC278" si="10521">IFERROR(BC632,0)</f>
        <v>93450</v>
      </c>
      <c r="BD278" s="618">
        <f t="shared" ref="BD278" si="10522">IFERROR((BD632/$BQ278)*100,0)</f>
        <v>121088.2530009203</v>
      </c>
      <c r="BE278" s="618">
        <f t="shared" ref="BE278" si="10523">IFERROR(BE632,0)</f>
        <v>0</v>
      </c>
      <c r="BF278" s="618">
        <f t="shared" ref="BF278" si="10524">IFERROR((BF632/$BQ278)*100,0)</f>
        <v>0</v>
      </c>
      <c r="BG278" s="618">
        <f t="shared" ref="BG278" si="10525">IFERROR(BG632,0)</f>
        <v>0</v>
      </c>
      <c r="BH278" s="618">
        <f t="shared" ref="BH278" si="10526">IFERROR((BH632/$BQ278)*100,0)</f>
        <v>0</v>
      </c>
      <c r="BI278" s="618">
        <f t="shared" ref="BI278" si="10527">IFERROR(BI632,0)</f>
        <v>2441</v>
      </c>
      <c r="BJ278" s="618">
        <f t="shared" ref="BJ278" si="10528">IFERROR((BJ632/$BQ278)*100,0)</f>
        <v>1694.7057731050886</v>
      </c>
      <c r="BK278" s="618">
        <f t="shared" ref="BK278" si="10529">IFERROR(BK632,0)</f>
        <v>57393</v>
      </c>
      <c r="BL278" s="618">
        <f t="shared" ref="BL278" si="10530">IFERROR((BL632/$BQ278)*100,0)</f>
        <v>126147.4073874075</v>
      </c>
      <c r="BM278" s="618">
        <f t="shared" ref="BM278" si="10531">IFERROR(BM632,0)</f>
        <v>0</v>
      </c>
      <c r="BN278" s="618">
        <f t="shared" ref="BN278" si="10532">IFERROR((BN632/$BQ278)*100,0)</f>
        <v>0</v>
      </c>
      <c r="BO278" s="618">
        <f t="shared" ref="BO278" si="10533">IFERROR(BO632,0)</f>
        <v>0</v>
      </c>
      <c r="BP278" s="618">
        <f t="shared" ref="BP278" si="10534">IFERROR((BP632/$BQ278)*100,0)</f>
        <v>0</v>
      </c>
      <c r="BQ278" s="620">
        <f t="shared" si="8351"/>
        <v>72.106911972160006</v>
      </c>
    </row>
    <row r="279" spans="1:69" x14ac:dyDescent="0.25">
      <c r="B279" s="594" t="s">
        <v>2669</v>
      </c>
      <c r="C279" s="618">
        <f t="shared" si="7582"/>
        <v>26283</v>
      </c>
      <c r="D279" s="618">
        <f t="shared" si="7583"/>
        <v>42169</v>
      </c>
      <c r="E279" s="618" t="s">
        <v>2112</v>
      </c>
      <c r="F279" s="618" t="s">
        <v>2112</v>
      </c>
      <c r="G279" s="618">
        <f t="shared" ref="G279" si="10535">IFERROR(G633,0)</f>
        <v>67</v>
      </c>
      <c r="H279" s="618">
        <f t="shared" ref="H279" si="10536">IFERROR((H633/$BQ279)*100,0)</f>
        <v>277</v>
      </c>
      <c r="I279" s="618">
        <f t="shared" ref="I279" si="10537">IFERROR(I633,0)</f>
        <v>0</v>
      </c>
      <c r="J279" s="618">
        <f t="shared" ref="J279" si="10538">IFERROR((J633/$BQ279)*100,0)</f>
        <v>0</v>
      </c>
      <c r="K279" s="618">
        <f t="shared" ref="K279" si="10539">IFERROR(K633,0)</f>
        <v>78</v>
      </c>
      <c r="L279" s="618">
        <f t="shared" ref="L279" si="10540">IFERROR((L633/$BQ279)*100,0)</f>
        <v>124</v>
      </c>
      <c r="M279" s="618">
        <f t="shared" ref="M279" si="10541">IFERROR(M633,0)</f>
        <v>5772</v>
      </c>
      <c r="N279" s="618">
        <f t="shared" ref="N279" si="10542">IFERROR((N633/$BQ279)*100,0)</f>
        <v>7233</v>
      </c>
      <c r="O279" s="618">
        <f t="shared" ref="O279" si="10543">IFERROR(O633,0)</f>
        <v>0</v>
      </c>
      <c r="P279" s="618">
        <f t="shared" ref="P279" si="10544">IFERROR((P633/$BQ279)*100,0)</f>
        <v>0</v>
      </c>
      <c r="Q279" s="618">
        <f t="shared" ref="Q279" si="10545">IFERROR(Q633,0)</f>
        <v>35907</v>
      </c>
      <c r="R279" s="618">
        <f t="shared" ref="R279" si="10546">IFERROR((R633/$BQ279)*100,0)</f>
        <v>56763</v>
      </c>
      <c r="S279" s="618">
        <f t="shared" ref="S279" si="10547">IFERROR(S633,0)</f>
        <v>0</v>
      </c>
      <c r="T279" s="618">
        <f t="shared" ref="T279" si="10548">IFERROR((T633/$BQ279)*100,0)</f>
        <v>0</v>
      </c>
      <c r="U279" s="618">
        <f t="shared" ref="U279" si="10549">IFERROR(U633,0)</f>
        <v>15602250</v>
      </c>
      <c r="V279" s="618">
        <f t="shared" si="7537"/>
        <v>2318844</v>
      </c>
      <c r="W279" s="618" t="s">
        <v>2112</v>
      </c>
      <c r="X279" s="618" t="s">
        <v>2112</v>
      </c>
      <c r="Y279" s="618">
        <f t="shared" ref="Y279" si="10550">IFERROR(Y633,0)</f>
        <v>61739</v>
      </c>
      <c r="Z279" s="618">
        <f t="shared" ref="Z279" si="10551">IFERROR((Z633/$BQ279)*100,0)</f>
        <v>87128</v>
      </c>
      <c r="AA279" s="618">
        <f t="shared" ref="AA279" si="10552">IFERROR(AA633,0)</f>
        <v>0</v>
      </c>
      <c r="AB279" s="618">
        <f t="shared" ref="AB279" si="10553">IFERROR((AB633/$BQ279)*100,0)</f>
        <v>0</v>
      </c>
      <c r="AC279" s="618">
        <f t="shared" ref="AC279" si="10554">IFERROR(AC633,0)</f>
        <v>0</v>
      </c>
      <c r="AD279" s="618">
        <f t="shared" ref="AD279" si="10555">IFERROR((AD633/$BQ279)*100,0)</f>
        <v>0</v>
      </c>
      <c r="AE279" s="618">
        <f t="shared" ref="AE279" si="10556">IFERROR(AE633,0)</f>
        <v>0</v>
      </c>
      <c r="AF279" s="618">
        <f t="shared" ref="AF279" si="10557">IFERROR((AF633/$BQ279)*100,0)</f>
        <v>0</v>
      </c>
      <c r="AG279" s="618">
        <f t="shared" ref="AG279" si="10558">IFERROR(AG633,0)</f>
        <v>1248</v>
      </c>
      <c r="AH279" s="618">
        <f t="shared" ref="AH279" si="10559">IFERROR((AH633/$BQ279)*100,0)</f>
        <v>8943</v>
      </c>
      <c r="AI279" s="618">
        <f t="shared" ref="AI279" si="10560">IFERROR(AI633,0)</f>
        <v>71155</v>
      </c>
      <c r="AJ279" s="618">
        <f t="shared" ref="AJ279" si="10561">IFERROR((AJ633/$BQ279)*100,0)</f>
        <v>315015</v>
      </c>
      <c r="AK279" s="618">
        <f t="shared" ref="AK279" si="10562">IFERROR(AK633,0)</f>
        <v>0</v>
      </c>
      <c r="AL279" s="618">
        <f t="shared" ref="AL279" si="10563">IFERROR((AL633/$BQ279)*100,0)</f>
        <v>0</v>
      </c>
      <c r="AM279" s="618">
        <f t="shared" ref="AM279" si="10564">IFERROR(AM633,0)</f>
        <v>0</v>
      </c>
      <c r="AN279" s="618">
        <f t="shared" ref="AN279" si="10565">IFERROR((AN633/$BQ279)*100,0)</f>
        <v>0</v>
      </c>
      <c r="AO279" s="618">
        <f t="shared" ref="AO279" si="10566">IFERROR(AO633,0)</f>
        <v>0</v>
      </c>
      <c r="AP279" s="618">
        <f t="shared" ref="AP279" si="10567">IFERROR((AP633/$BQ279)*100,0)</f>
        <v>0</v>
      </c>
      <c r="AQ279" s="618">
        <f t="shared" ref="AQ279" si="10568">IFERROR(AQ633,0)</f>
        <v>0</v>
      </c>
      <c r="AR279" s="618">
        <f t="shared" ref="AR279" si="10569">IFERROR((AR633/$BQ279)*100,0)</f>
        <v>0</v>
      </c>
      <c r="AS279" s="618">
        <f t="shared" ref="AS279" si="10570">IFERROR(AS633,0)</f>
        <v>0</v>
      </c>
      <c r="AT279" s="618">
        <f t="shared" ref="AT279" si="10571">IFERROR((AT633/$BQ279)*100,0)</f>
        <v>0</v>
      </c>
      <c r="AU279" s="618">
        <f t="shared" ref="AU279" si="10572">IFERROR(AU633,0)</f>
        <v>90</v>
      </c>
      <c r="AV279" s="618">
        <f t="shared" ref="AV279" si="10573">IFERROR((AV633/$BQ279)*100,0)</f>
        <v>225</v>
      </c>
      <c r="AW279" s="618">
        <f t="shared" ref="AW279" si="10574">IFERROR(AW633,0)</f>
        <v>421311</v>
      </c>
      <c r="AX279" s="618">
        <f t="shared" ref="AX279" si="10575">IFERROR((AX633/$BQ279)*100,0)</f>
        <v>265501</v>
      </c>
      <c r="AY279" s="618">
        <f t="shared" ref="AY279" si="10576">IFERROR(AY633,0)</f>
        <v>80865</v>
      </c>
      <c r="AZ279" s="618">
        <f t="shared" ref="AZ279" si="10577">IFERROR((AZ633/$BQ279)*100,0)</f>
        <v>55024</v>
      </c>
      <c r="BA279" s="618">
        <f t="shared" ref="BA279" si="10578">IFERROR(BA633,0)</f>
        <v>37525</v>
      </c>
      <c r="BB279" s="618">
        <f t="shared" ref="BB279" si="10579">IFERROR((BB633/$BQ279)*100,0)</f>
        <v>34171</v>
      </c>
      <c r="BC279" s="618">
        <f t="shared" ref="BC279" si="10580">IFERROR(BC633,0)</f>
        <v>66731</v>
      </c>
      <c r="BD279" s="618">
        <f t="shared" ref="BD279" si="10581">IFERROR((BD633/$BQ279)*100,0)</f>
        <v>101927</v>
      </c>
      <c r="BE279" s="618">
        <f t="shared" ref="BE279" si="10582">IFERROR(BE633,0)</f>
        <v>0</v>
      </c>
      <c r="BF279" s="618">
        <f t="shared" ref="BF279" si="10583">IFERROR((BF633/$BQ279)*100,0)</f>
        <v>0</v>
      </c>
      <c r="BG279" s="618">
        <f t="shared" ref="BG279" si="10584">IFERROR(BG633,0)</f>
        <v>600</v>
      </c>
      <c r="BH279" s="618">
        <f t="shared" ref="BH279" si="10585">IFERROR((BH633/$BQ279)*100,0)</f>
        <v>1200</v>
      </c>
      <c r="BI279" s="618">
        <f t="shared" ref="BI279" si="10586">IFERROR(BI633,0)</f>
        <v>49</v>
      </c>
      <c r="BJ279" s="618">
        <f t="shared" ref="BJ279" si="10587">IFERROR((BJ633/$BQ279)*100,0)</f>
        <v>40</v>
      </c>
      <c r="BK279" s="618">
        <f t="shared" ref="BK279" si="10588">IFERROR(BK633,0)</f>
        <v>67092</v>
      </c>
      <c r="BL279" s="618">
        <f t="shared" ref="BL279" si="10589">IFERROR((BL633/$BQ279)*100,0)</f>
        <v>135222</v>
      </c>
      <c r="BM279" s="618">
        <f t="shared" ref="BM279" si="10590">IFERROR(BM633,0)</f>
        <v>0</v>
      </c>
      <c r="BN279" s="618">
        <f t="shared" ref="BN279" si="10591">IFERROR((BN633/$BQ279)*100,0)</f>
        <v>0</v>
      </c>
      <c r="BO279" s="618">
        <f t="shared" ref="BO279" si="10592">IFERROR(BO633,0)</f>
        <v>0</v>
      </c>
      <c r="BP279" s="618">
        <f t="shared" ref="BP279" si="10593">IFERROR((BP633/$BQ279)*100,0)</f>
        <v>0</v>
      </c>
      <c r="BQ279" s="620">
        <f t="shared" si="8351"/>
        <v>100</v>
      </c>
    </row>
    <row r="280" spans="1:69" x14ac:dyDescent="0.25">
      <c r="A280" s="593" t="s">
        <v>21</v>
      </c>
      <c r="B280" s="594" t="s">
        <v>285</v>
      </c>
      <c r="C280" s="618">
        <f t="shared" si="7582"/>
        <v>9484</v>
      </c>
      <c r="D280" s="618">
        <f t="shared" si="7583"/>
        <v>23161.855653810191</v>
      </c>
      <c r="E280" s="618" t="s">
        <v>2112</v>
      </c>
      <c r="F280" s="618" t="s">
        <v>2112</v>
      </c>
      <c r="G280" s="618">
        <f t="shared" ref="G280" si="10594">IFERROR(G634,0)</f>
        <v>314</v>
      </c>
      <c r="H280" s="618">
        <f t="shared" ref="H280" si="10595">IFERROR((H634/$BQ280)*100,0)</f>
        <v>1019.2161456288325</v>
      </c>
      <c r="I280" s="618">
        <f t="shared" ref="I280" si="10596">IFERROR(I634,0)</f>
        <v>0</v>
      </c>
      <c r="J280" s="618">
        <f t="shared" ref="J280" si="10597">IFERROR((J634/$BQ280)*100,0)</f>
        <v>0</v>
      </c>
      <c r="K280" s="618">
        <f t="shared" ref="K280" si="10598">IFERROR(K634,0)</f>
        <v>115</v>
      </c>
      <c r="L280" s="618">
        <f t="shared" ref="L280" si="10599">IFERROR((L634/$BQ280)*100,0)</f>
        <v>526.48251231158247</v>
      </c>
      <c r="M280" s="618">
        <f t="shared" ref="M280" si="10600">IFERROR(M634,0)</f>
        <v>17419</v>
      </c>
      <c r="N280" s="618">
        <f t="shared" ref="N280" si="10601">IFERROR((N634/$BQ280)*100,0)</f>
        <v>26891.106782683903</v>
      </c>
      <c r="O280" s="618">
        <f t="shared" ref="O280" si="10602">IFERROR(O634,0)</f>
        <v>0</v>
      </c>
      <c r="P280" s="618">
        <f t="shared" ref="P280" si="10603">IFERROR((P634/$BQ280)*100,0)</f>
        <v>0</v>
      </c>
      <c r="Q280" s="618">
        <f t="shared" ref="Q280" si="10604">IFERROR(Q634,0)</f>
        <v>17144</v>
      </c>
      <c r="R280" s="618">
        <f t="shared" ref="R280" si="10605">IFERROR((R634/$BQ280)*100,0)</f>
        <v>18271.643087531455</v>
      </c>
      <c r="S280" s="618">
        <f t="shared" ref="S280" si="10606">IFERROR(S634,0)</f>
        <v>0</v>
      </c>
      <c r="T280" s="618">
        <f t="shared" ref="T280" si="10607">IFERROR((T634/$BQ280)*100,0)</f>
        <v>0</v>
      </c>
      <c r="U280" s="618">
        <f t="shared" ref="U280" si="10608">IFERROR(U634,0)</f>
        <v>24352340</v>
      </c>
      <c r="V280" s="618">
        <f t="shared" si="7537"/>
        <v>4204134.9800908566</v>
      </c>
      <c r="W280" s="618" t="s">
        <v>2112</v>
      </c>
      <c r="X280" s="618" t="s">
        <v>2112</v>
      </c>
      <c r="Y280" s="618">
        <f t="shared" ref="Y280" si="10609">IFERROR(Y634,0)</f>
        <v>0</v>
      </c>
      <c r="Z280" s="618">
        <f t="shared" ref="Z280" si="10610">IFERROR((Z634/$BQ280)*100,0)</f>
        <v>0</v>
      </c>
      <c r="AA280" s="618">
        <f t="shared" ref="AA280" si="10611">IFERROR(AA634,0)</f>
        <v>0</v>
      </c>
      <c r="AB280" s="618">
        <f t="shared" ref="AB280" si="10612">IFERROR((AB634/$BQ280)*100,0)</f>
        <v>0</v>
      </c>
      <c r="AC280" s="618">
        <f t="shared" ref="AC280" si="10613">IFERROR(AC634,0)</f>
        <v>0</v>
      </c>
      <c r="AD280" s="618">
        <f t="shared" ref="AD280" si="10614">IFERROR((AD634/$BQ280)*100,0)</f>
        <v>0</v>
      </c>
      <c r="AE280" s="618">
        <f t="shared" ref="AE280" si="10615">IFERROR(AE634,0)</f>
        <v>0</v>
      </c>
      <c r="AF280" s="618">
        <f t="shared" ref="AF280" si="10616">IFERROR((AF634/$BQ280)*100,0)</f>
        <v>0</v>
      </c>
      <c r="AG280" s="618">
        <f t="shared" ref="AG280" si="10617">IFERROR(AG634,0)</f>
        <v>118</v>
      </c>
      <c r="AH280" s="618">
        <f t="shared" ref="AH280" si="10618">IFERROR((AH634/$BQ280)*100,0)</f>
        <v>533.23228811044885</v>
      </c>
      <c r="AI280" s="618">
        <f t="shared" ref="AI280" si="10619">IFERROR(AI634,0)</f>
        <v>22614</v>
      </c>
      <c r="AJ280" s="618">
        <f t="shared" ref="AJ280" si="10620">IFERROR((AJ634/$BQ280)*100,0)</f>
        <v>119417.03343354506</v>
      </c>
      <c r="AK280" s="618">
        <f t="shared" ref="AK280" si="10621">IFERROR(AK634,0)</f>
        <v>16334</v>
      </c>
      <c r="AL280" s="618">
        <f t="shared" ref="AL280" si="10622">IFERROR((AL634/$BQ280)*100,0)</f>
        <v>87902.330228637657</v>
      </c>
      <c r="AM280" s="618">
        <f t="shared" ref="AM280" si="10623">IFERROR(AM634,0)</f>
        <v>0</v>
      </c>
      <c r="AN280" s="618">
        <f t="shared" ref="AN280" si="10624">IFERROR((AN634/$BQ280)*100,0)</f>
        <v>0</v>
      </c>
      <c r="AO280" s="618">
        <f t="shared" ref="AO280" si="10625">IFERROR(AO634,0)</f>
        <v>0</v>
      </c>
      <c r="AP280" s="618">
        <f t="shared" ref="AP280" si="10626">IFERROR((AP634/$BQ280)*100,0)</f>
        <v>0</v>
      </c>
      <c r="AQ280" s="618">
        <f t="shared" ref="AQ280" si="10627">IFERROR(AQ634,0)</f>
        <v>0</v>
      </c>
      <c r="AR280" s="618">
        <f t="shared" ref="AR280" si="10628">IFERROR((AR634/$BQ280)*100,0)</f>
        <v>0</v>
      </c>
      <c r="AS280" s="618">
        <f t="shared" ref="AS280" si="10629">IFERROR(AS634,0)</f>
        <v>0</v>
      </c>
      <c r="AT280" s="618">
        <f t="shared" ref="AT280" si="10630">IFERROR((AT634/$BQ280)*100,0)</f>
        <v>0</v>
      </c>
      <c r="AU280" s="618">
        <f t="shared" ref="AU280" si="10631">IFERROR(AU634,0)</f>
        <v>23</v>
      </c>
      <c r="AV280" s="618">
        <f t="shared" ref="AV280" si="10632">IFERROR((AV634/$BQ280)*100,0)</f>
        <v>67.497757988664404</v>
      </c>
      <c r="AW280" s="618">
        <f t="shared" ref="AW280" si="10633">IFERROR(AW634,0)</f>
        <v>318231</v>
      </c>
      <c r="AX280" s="618">
        <f t="shared" ref="AX280" si="10634">IFERROR((AX634/$BQ280)*100,0)</f>
        <v>145120.17967562846</v>
      </c>
      <c r="AY280" s="618">
        <f t="shared" ref="AY280" si="10635">IFERROR(AY634,0)</f>
        <v>2616</v>
      </c>
      <c r="AZ280" s="618">
        <f t="shared" ref="AZ280" si="10636">IFERROR((AZ634/$BQ280)*100,0)</f>
        <v>2777.5327412335405</v>
      </c>
      <c r="BA280" s="618">
        <f t="shared" ref="BA280" si="10637">IFERROR(BA634,0)</f>
        <v>1050</v>
      </c>
      <c r="BB280" s="618">
        <f t="shared" ref="BB280" si="10638">IFERROR((BB634/$BQ280)*100,0)</f>
        <v>1592.9470885324799</v>
      </c>
      <c r="BC280" s="618">
        <f t="shared" ref="BC280" si="10639">IFERROR(BC634,0)</f>
        <v>23480</v>
      </c>
      <c r="BD280" s="618">
        <f t="shared" ref="BD280" si="10640">IFERROR((BD634/$BQ280)*100,0)</f>
        <v>35942.556128963799</v>
      </c>
      <c r="BE280" s="618">
        <f t="shared" ref="BE280" si="10641">IFERROR(BE634,0)</f>
        <v>0</v>
      </c>
      <c r="BF280" s="618">
        <f t="shared" ref="BF280" si="10642">IFERROR((BF634/$BQ280)*100,0)</f>
        <v>0</v>
      </c>
      <c r="BG280" s="618">
        <f t="shared" ref="BG280" si="10643">IFERROR(BG634,0)</f>
        <v>0</v>
      </c>
      <c r="BH280" s="618">
        <f t="shared" ref="BH280" si="10644">IFERROR((BH634/$BQ280)*100,0)</f>
        <v>0</v>
      </c>
      <c r="BI280" s="618">
        <f t="shared" ref="BI280" si="10645">IFERROR(BI634,0)</f>
        <v>0</v>
      </c>
      <c r="BJ280" s="618">
        <f t="shared" ref="BJ280" si="10646">IFERROR((BJ634/$BQ280)*100,0)</f>
        <v>0</v>
      </c>
      <c r="BK280" s="618">
        <f t="shared" ref="BK280" si="10647">IFERROR(BK634,0)</f>
        <v>3944</v>
      </c>
      <c r="BL280" s="618">
        <f t="shared" ref="BL280" si="10648">IFERROR((BL634/$BQ280)*100,0)</f>
        <v>3250.0170471541915</v>
      </c>
      <c r="BM280" s="618">
        <f t="shared" ref="BM280" si="10649">IFERROR(BM634,0)</f>
        <v>0</v>
      </c>
      <c r="BN280" s="618">
        <f t="shared" ref="BN280" si="10650">IFERROR((BN634/$BQ280)*100,0)</f>
        <v>0</v>
      </c>
      <c r="BO280" s="618">
        <f t="shared" ref="BO280" si="10651">IFERROR(BO634,0)</f>
        <v>0</v>
      </c>
      <c r="BP280" s="618">
        <f t="shared" ref="BP280" si="10652">IFERROR((BP634/$BQ280)*100,0)</f>
        <v>0</v>
      </c>
      <c r="BQ280" s="620">
        <f t="shared" si="8351"/>
        <v>29.630613809956184</v>
      </c>
    </row>
    <row r="281" spans="1:69" x14ac:dyDescent="0.25">
      <c r="B281" s="594" t="s">
        <v>286</v>
      </c>
      <c r="C281" s="618">
        <f t="shared" si="7582"/>
        <v>8188</v>
      </c>
      <c r="D281" s="618">
        <f t="shared" si="7583"/>
        <v>16969.701598375326</v>
      </c>
      <c r="E281" s="618" t="s">
        <v>2112</v>
      </c>
      <c r="F281" s="618" t="s">
        <v>2112</v>
      </c>
      <c r="G281" s="618">
        <f t="shared" ref="G281" si="10653">IFERROR(G635,0)</f>
        <v>155</v>
      </c>
      <c r="H281" s="618">
        <f t="shared" ref="H281" si="10654">IFERROR((H635/$BQ281)*100,0)</f>
        <v>484.76666161687467</v>
      </c>
      <c r="I281" s="618">
        <f t="shared" ref="I281" si="10655">IFERROR(I635,0)</f>
        <v>0</v>
      </c>
      <c r="J281" s="618">
        <f t="shared" ref="J281" si="10656">IFERROR((J635/$BQ281)*100,0)</f>
        <v>0</v>
      </c>
      <c r="K281" s="618">
        <f t="shared" ref="K281" si="10657">IFERROR(K635,0)</f>
        <v>130</v>
      </c>
      <c r="L281" s="618">
        <f t="shared" ref="L281" si="10658">IFERROR((L635/$BQ281)*100,0)</f>
        <v>562.21458980418595</v>
      </c>
      <c r="M281" s="618">
        <f t="shared" ref="M281" si="10659">IFERROR(M635,0)</f>
        <v>17841</v>
      </c>
      <c r="N281" s="618">
        <f t="shared" ref="N281" si="10660">IFERROR((N635/$BQ281)*100,0)</f>
        <v>21289.574926156471</v>
      </c>
      <c r="O281" s="618">
        <f t="shared" ref="O281" si="10661">IFERROR(O635,0)</f>
        <v>0</v>
      </c>
      <c r="P281" s="618">
        <f t="shared" ref="P281" si="10662">IFERROR((P635/$BQ281)*100,0)</f>
        <v>0</v>
      </c>
      <c r="Q281" s="618">
        <f t="shared" ref="Q281" si="10663">IFERROR(Q635,0)</f>
        <v>16489</v>
      </c>
      <c r="R281" s="618">
        <f t="shared" ref="R281" si="10664">IFERROR((R635/$BQ281)*100,0)</f>
        <v>14276.234762527722</v>
      </c>
      <c r="S281" s="618">
        <f t="shared" ref="S281" si="10665">IFERROR(S635,0)</f>
        <v>0</v>
      </c>
      <c r="T281" s="618">
        <f t="shared" ref="T281" si="10666">IFERROR((T635/$BQ281)*100,0)</f>
        <v>0</v>
      </c>
      <c r="U281" s="618">
        <f t="shared" ref="U281" si="10667">IFERROR(U635,0)</f>
        <v>29257108</v>
      </c>
      <c r="V281" s="618">
        <f t="shared" si="7537"/>
        <v>5121485.2004958773</v>
      </c>
      <c r="W281" s="618" t="s">
        <v>2112</v>
      </c>
      <c r="X281" s="618" t="s">
        <v>2112</v>
      </c>
      <c r="Y281" s="618">
        <f t="shared" ref="Y281" si="10668">IFERROR(Y635,0)</f>
        <v>0</v>
      </c>
      <c r="Z281" s="618">
        <f t="shared" ref="Z281" si="10669">IFERROR((Z635/$BQ281)*100,0)</f>
        <v>0</v>
      </c>
      <c r="AA281" s="618">
        <f t="shared" ref="AA281" si="10670">IFERROR(AA635,0)</f>
        <v>0</v>
      </c>
      <c r="AB281" s="618">
        <f t="shared" ref="AB281" si="10671">IFERROR((AB635/$BQ281)*100,0)</f>
        <v>0</v>
      </c>
      <c r="AC281" s="618">
        <f t="shared" ref="AC281" si="10672">IFERROR(AC635,0)</f>
        <v>0</v>
      </c>
      <c r="AD281" s="618">
        <f t="shared" ref="AD281" si="10673">IFERROR((AD635/$BQ281)*100,0)</f>
        <v>0</v>
      </c>
      <c r="AE281" s="618">
        <f t="shared" ref="AE281" si="10674">IFERROR(AE635,0)</f>
        <v>0</v>
      </c>
      <c r="AF281" s="618">
        <f t="shared" ref="AF281" si="10675">IFERROR((AF635/$BQ281)*100,0)</f>
        <v>0</v>
      </c>
      <c r="AG281" s="618">
        <f t="shared" ref="AG281" si="10676">IFERROR(AG635,0)</f>
        <v>105</v>
      </c>
      <c r="AH281" s="618">
        <f t="shared" ref="AH281" si="10677">IFERROR((AH635/$BQ281)*100,0)</f>
        <v>447.47691841557656</v>
      </c>
      <c r="AI281" s="618">
        <f t="shared" ref="AI281" si="10678">IFERROR(AI635,0)</f>
        <v>18227</v>
      </c>
      <c r="AJ281" s="618">
        <f t="shared" ref="AJ281" si="10679">IFERROR((AJ635/$BQ281)*100,0)</f>
        <v>77565.534300484665</v>
      </c>
      <c r="AK281" s="618">
        <f t="shared" ref="AK281" si="10680">IFERROR(AK635,0)</f>
        <v>11673</v>
      </c>
      <c r="AL281" s="618">
        <f t="shared" ref="AL281" si="10681">IFERROR((AL635/$BQ281)*100,0)</f>
        <v>44521.084940565161</v>
      </c>
      <c r="AM281" s="618">
        <f t="shared" ref="AM281" si="10682">IFERROR(AM635,0)</f>
        <v>0</v>
      </c>
      <c r="AN281" s="618">
        <f t="shared" ref="AN281" si="10683">IFERROR((AN635/$BQ281)*100,0)</f>
        <v>0</v>
      </c>
      <c r="AO281" s="618">
        <f t="shared" ref="AO281" si="10684">IFERROR(AO635,0)</f>
        <v>0</v>
      </c>
      <c r="AP281" s="618">
        <f t="shared" ref="AP281" si="10685">IFERROR((AP635/$BQ281)*100,0)</f>
        <v>0</v>
      </c>
      <c r="AQ281" s="618">
        <f t="shared" ref="AQ281" si="10686">IFERROR(AQ635,0)</f>
        <v>0</v>
      </c>
      <c r="AR281" s="618">
        <f t="shared" ref="AR281" si="10687">IFERROR((AR635/$BQ281)*100,0)</f>
        <v>0</v>
      </c>
      <c r="AS281" s="618">
        <f t="shared" ref="AS281" si="10688">IFERROR(AS635,0)</f>
        <v>0</v>
      </c>
      <c r="AT281" s="618">
        <f t="shared" ref="AT281" si="10689">IFERROR((AT635/$BQ281)*100,0)</f>
        <v>0</v>
      </c>
      <c r="AU281" s="618">
        <f t="shared" ref="AU281" si="10690">IFERROR(AU635,0)</f>
        <v>10</v>
      </c>
      <c r="AV281" s="618">
        <f t="shared" ref="AV281" si="10691">IFERROR((AV635/$BQ281)*100,0)</f>
        <v>31.55285963186758</v>
      </c>
      <c r="AW281" s="618">
        <f t="shared" ref="AW281" si="10692">IFERROR(AW635,0)</f>
        <v>295096</v>
      </c>
      <c r="AX281" s="618">
        <f t="shared" ref="AX281" si="10693">IFERROR((AX635/$BQ281)*100,0)</f>
        <v>142159.97485048702</v>
      </c>
      <c r="AY281" s="618">
        <f t="shared" ref="AY281" si="10694">IFERROR(AY635,0)</f>
        <v>2697</v>
      </c>
      <c r="AZ281" s="618">
        <f t="shared" ref="AZ281" si="10695">IFERROR((AZ635/$BQ281)*100,0)</f>
        <v>2461.123051285671</v>
      </c>
      <c r="BA281" s="618">
        <f t="shared" ref="BA281" si="10696">IFERROR(BA635,0)</f>
        <v>1050</v>
      </c>
      <c r="BB281" s="618">
        <f t="shared" ref="BB281" si="10697">IFERROR((BB635/$BQ281)*100,0)</f>
        <v>1055.5865767752064</v>
      </c>
      <c r="BC281" s="618">
        <f t="shared" ref="BC281" si="10698">IFERROR(BC635,0)</f>
        <v>33393</v>
      </c>
      <c r="BD281" s="618">
        <f t="shared" ref="BD281" si="10699">IFERROR((BD635/$BQ281)*100,0)</f>
        <v>46887.549412955224</v>
      </c>
      <c r="BE281" s="618">
        <f t="shared" ref="BE281" si="10700">IFERROR(BE635,0)</f>
        <v>0</v>
      </c>
      <c r="BF281" s="618">
        <f t="shared" ref="BF281" si="10701">IFERROR((BF635/$BQ281)*100,0)</f>
        <v>0</v>
      </c>
      <c r="BG281" s="618">
        <f t="shared" ref="BG281" si="10702">IFERROR(BG635,0)</f>
        <v>0</v>
      </c>
      <c r="BH281" s="618">
        <f t="shared" ref="BH281" si="10703">IFERROR((BH635/$BQ281)*100,0)</f>
        <v>0</v>
      </c>
      <c r="BI281" s="618">
        <f t="shared" ref="BI281" si="10704">IFERROR(BI635,0)</f>
        <v>0</v>
      </c>
      <c r="BJ281" s="618">
        <f t="shared" ref="BJ281" si="10705">IFERROR((BJ635/$BQ281)*100,0)</f>
        <v>0</v>
      </c>
      <c r="BK281" s="618">
        <f t="shared" ref="BK281" si="10706">IFERROR(BK635,0)</f>
        <v>4374</v>
      </c>
      <c r="BL281" s="618">
        <f t="shared" ref="BL281" si="10707">IFERROR((BL635/$BQ281)*100,0)</f>
        <v>3014.7323157357114</v>
      </c>
      <c r="BM281" s="618">
        <f t="shared" ref="BM281" si="10708">IFERROR(BM635,0)</f>
        <v>0</v>
      </c>
      <c r="BN281" s="618">
        <f t="shared" ref="BN281" si="10709">IFERROR((BN635/$BQ281)*100,0)</f>
        <v>0</v>
      </c>
      <c r="BO281" s="618">
        <f t="shared" ref="BO281" si="10710">IFERROR(BO635,0)</f>
        <v>0</v>
      </c>
      <c r="BP281" s="618">
        <f t="shared" ref="BP281" si="10711">IFERROR((BP635/$BQ281)*100,0)</f>
        <v>0</v>
      </c>
      <c r="BQ281" s="620">
        <f t="shared" si="8351"/>
        <v>34.862133348098446</v>
      </c>
    </row>
    <row r="282" spans="1:69" x14ac:dyDescent="0.25">
      <c r="B282" s="594" t="s">
        <v>287</v>
      </c>
      <c r="C282" s="618">
        <f t="shared" si="7582"/>
        <v>7551</v>
      </c>
      <c r="D282" s="618">
        <f t="shared" si="7583"/>
        <v>13015.545735486834</v>
      </c>
      <c r="E282" s="618" t="s">
        <v>2112</v>
      </c>
      <c r="F282" s="618" t="s">
        <v>2112</v>
      </c>
      <c r="G282" s="618">
        <f t="shared" ref="G282" si="10712">IFERROR(G636,0)</f>
        <v>8</v>
      </c>
      <c r="H282" s="618">
        <f t="shared" ref="H282" si="10713">IFERROR((H636/$BQ282)*100,0)</f>
        <v>28.685835121289355</v>
      </c>
      <c r="I282" s="618">
        <f t="shared" ref="I282" si="10714">IFERROR(I636,0)</f>
        <v>0</v>
      </c>
      <c r="J282" s="618">
        <f t="shared" ref="J282" si="10715">IFERROR((J636/$BQ282)*100,0)</f>
        <v>0</v>
      </c>
      <c r="K282" s="618">
        <f t="shared" ref="K282" si="10716">IFERROR(K636,0)</f>
        <v>101</v>
      </c>
      <c r="L282" s="618">
        <f t="shared" ref="L282" si="10717">IFERROR((L636/$BQ282)*100,0)</f>
        <v>396.38608531236196</v>
      </c>
      <c r="M282" s="618">
        <f t="shared" ref="M282" si="10718">IFERROR(M636,0)</f>
        <v>18607</v>
      </c>
      <c r="N282" s="618">
        <f t="shared" ref="N282" si="10719">IFERROR((N636/$BQ282)*100,0)</f>
        <v>20176.573303037792</v>
      </c>
      <c r="O282" s="618">
        <f t="shared" ref="O282" si="10720">IFERROR(O636,0)</f>
        <v>0</v>
      </c>
      <c r="P282" s="618">
        <f t="shared" ref="P282" si="10721">IFERROR((P636/$BQ282)*100,0)</f>
        <v>0</v>
      </c>
      <c r="Q282" s="618">
        <f t="shared" ref="Q282" si="10722">IFERROR(Q636,0)</f>
        <v>13729</v>
      </c>
      <c r="R282" s="618">
        <f t="shared" ref="R282" si="10723">IFERROR((R636/$BQ282)*100,0)</f>
        <v>38446.842472106269</v>
      </c>
      <c r="S282" s="618">
        <f t="shared" ref="S282" si="10724">IFERROR(S636,0)</f>
        <v>0</v>
      </c>
      <c r="T282" s="618">
        <f t="shared" ref="T282" si="10725">IFERROR((T636/$BQ282)*100,0)</f>
        <v>0</v>
      </c>
      <c r="U282" s="618">
        <f t="shared" ref="U282" si="10726">IFERROR(U636,0)</f>
        <v>27674454</v>
      </c>
      <c r="V282" s="618">
        <f t="shared" si="7537"/>
        <v>4243161.7906836504</v>
      </c>
      <c r="W282" s="618" t="s">
        <v>2112</v>
      </c>
      <c r="X282" s="618" t="s">
        <v>2112</v>
      </c>
      <c r="Y282" s="618">
        <f t="shared" ref="Y282" si="10727">IFERROR(Y636,0)</f>
        <v>0</v>
      </c>
      <c r="Z282" s="618">
        <f t="shared" ref="Z282" si="10728">IFERROR((Z636/$BQ282)*100,0)</f>
        <v>0</v>
      </c>
      <c r="AA282" s="618">
        <f t="shared" ref="AA282" si="10729">IFERROR(AA636,0)</f>
        <v>0</v>
      </c>
      <c r="AB282" s="618">
        <f t="shared" ref="AB282" si="10730">IFERROR((AB636/$BQ282)*100,0)</f>
        <v>0</v>
      </c>
      <c r="AC282" s="618">
        <f t="shared" ref="AC282" si="10731">IFERROR(AC636,0)</f>
        <v>0</v>
      </c>
      <c r="AD282" s="618">
        <f t="shared" ref="AD282" si="10732">IFERROR((AD636/$BQ282)*100,0)</f>
        <v>0</v>
      </c>
      <c r="AE282" s="618">
        <f t="shared" ref="AE282" si="10733">IFERROR(AE636,0)</f>
        <v>0</v>
      </c>
      <c r="AF282" s="618">
        <f t="shared" ref="AF282" si="10734">IFERROR((AF636/$BQ282)*100,0)</f>
        <v>0</v>
      </c>
      <c r="AG282" s="618">
        <f t="shared" ref="AG282" si="10735">IFERROR(AG636,0)</f>
        <v>51</v>
      </c>
      <c r="AH282" s="618">
        <f t="shared" ref="AH282" si="10736">IFERROR((AH636/$BQ282)*100,0)</f>
        <v>644.12738863258824</v>
      </c>
      <c r="AI282" s="618">
        <f t="shared" ref="AI282" si="10737">IFERROR(AI636,0)</f>
        <v>3076</v>
      </c>
      <c r="AJ282" s="618">
        <f t="shared" ref="AJ282" si="10738">IFERROR((AJ636/$BQ282)*100,0)</f>
        <v>16554.334668176802</v>
      </c>
      <c r="AK282" s="618">
        <f t="shared" ref="AK282" si="10739">IFERROR(AK636,0)</f>
        <v>14718</v>
      </c>
      <c r="AL282" s="618">
        <f t="shared" ref="AL282" si="10740">IFERROR((AL636/$BQ282)*100,0)</f>
        <v>58725.120099664993</v>
      </c>
      <c r="AM282" s="618">
        <f t="shared" ref="AM282" si="10741">IFERROR(AM636,0)</f>
        <v>0</v>
      </c>
      <c r="AN282" s="618">
        <f t="shared" ref="AN282" si="10742">IFERROR((AN636/$BQ282)*100,0)</f>
        <v>0</v>
      </c>
      <c r="AO282" s="618">
        <f t="shared" ref="AO282" si="10743">IFERROR(AO636,0)</f>
        <v>0</v>
      </c>
      <c r="AP282" s="618">
        <f t="shared" ref="AP282" si="10744">IFERROR((AP636/$BQ282)*100,0)</f>
        <v>0</v>
      </c>
      <c r="AQ282" s="618">
        <f t="shared" ref="AQ282" si="10745">IFERROR(AQ636,0)</f>
        <v>0</v>
      </c>
      <c r="AR282" s="618">
        <f t="shared" ref="AR282" si="10746">IFERROR((AR636/$BQ282)*100,0)</f>
        <v>0</v>
      </c>
      <c r="AS282" s="618">
        <f t="shared" ref="AS282" si="10747">IFERROR(AS636,0)</f>
        <v>0</v>
      </c>
      <c r="AT282" s="618">
        <f t="shared" ref="AT282" si="10748">IFERROR((AT636/$BQ282)*100,0)</f>
        <v>0</v>
      </c>
      <c r="AU282" s="618">
        <f t="shared" ref="AU282" si="10749">IFERROR(AU636,0)</f>
        <v>0</v>
      </c>
      <c r="AV282" s="618">
        <f t="shared" ref="AV282" si="10750">IFERROR((AV636/$BQ282)*100,0)</f>
        <v>0</v>
      </c>
      <c r="AW282" s="618">
        <f t="shared" ref="AW282" si="10751">IFERROR(AW636,0)</f>
        <v>314615</v>
      </c>
      <c r="AX282" s="618">
        <f t="shared" ref="AX282" si="10752">IFERROR((AX636/$BQ282)*100,0)</f>
        <v>362878.42208750319</v>
      </c>
      <c r="AY282" s="618">
        <f t="shared" ref="AY282" si="10753">IFERROR(AY636,0)</f>
        <v>2200</v>
      </c>
      <c r="AZ282" s="618">
        <f t="shared" ref="AZ282" si="10754">IFERROR((AZ636/$BQ282)*100,0)</f>
        <v>2511.3144747092406</v>
      </c>
      <c r="BA282" s="618">
        <f t="shared" ref="BA282" si="10755">IFERROR(BA636,0)</f>
        <v>1050</v>
      </c>
      <c r="BB282" s="618">
        <f t="shared" ref="BB282" si="10756">IFERROR((BB636/$BQ282)*100,0)</f>
        <v>1478.6244103428239</v>
      </c>
      <c r="BC282" s="618">
        <f t="shared" ref="BC282" si="10757">IFERROR(BC636,0)</f>
        <v>1650</v>
      </c>
      <c r="BD282" s="618">
        <f t="shared" ref="BD282" si="10758">IFERROR((BD636/$BQ282)*100,0)</f>
        <v>2360.0618895242606</v>
      </c>
      <c r="BE282" s="618">
        <f t="shared" ref="BE282" si="10759">IFERROR(BE636,0)</f>
        <v>0</v>
      </c>
      <c r="BF282" s="618">
        <f t="shared" ref="BF282" si="10760">IFERROR((BF636/$BQ282)*100,0)</f>
        <v>0</v>
      </c>
      <c r="BG282" s="618">
        <f t="shared" ref="BG282" si="10761">IFERROR(BG636,0)</f>
        <v>0</v>
      </c>
      <c r="BH282" s="618">
        <f t="shared" ref="BH282" si="10762">IFERROR((BH636/$BQ282)*100,0)</f>
        <v>0</v>
      </c>
      <c r="BI282" s="618">
        <f t="shared" ref="BI282" si="10763">IFERROR(BI636,0)</f>
        <v>0</v>
      </c>
      <c r="BJ282" s="618">
        <f t="shared" ref="BJ282" si="10764">IFERROR((BJ636/$BQ282)*100,0)</f>
        <v>0</v>
      </c>
      <c r="BK282" s="618">
        <f t="shared" ref="BK282" si="10765">IFERROR(BK636,0)</f>
        <v>4570</v>
      </c>
      <c r="BL282" s="618">
        <f t="shared" ref="BL282" si="10766">IFERROR((BL636/$BQ282)*100,0)</f>
        <v>7849.4876104619052</v>
      </c>
      <c r="BM282" s="618">
        <f t="shared" ref="BM282" si="10767">IFERROR(BM636,0)</f>
        <v>0</v>
      </c>
      <c r="BN282" s="618">
        <f t="shared" ref="BN282" si="10768">IFERROR((BN636/$BQ282)*100,0)</f>
        <v>0</v>
      </c>
      <c r="BO282" s="618">
        <f t="shared" ref="BO282" si="10769">IFERROR(BO636,0)</f>
        <v>0</v>
      </c>
      <c r="BP282" s="618">
        <f t="shared" ref="BP282" si="10770">IFERROR((BP636/$BQ282)*100,0)</f>
        <v>0</v>
      </c>
      <c r="BQ282" s="620">
        <f t="shared" si="8351"/>
        <v>38.346452015393091</v>
      </c>
    </row>
    <row r="283" spans="1:69" x14ac:dyDescent="0.25">
      <c r="B283" s="594" t="s">
        <v>288</v>
      </c>
      <c r="C283" s="618">
        <f t="shared" si="7582"/>
        <v>9716</v>
      </c>
      <c r="D283" s="618">
        <f t="shared" si="7583"/>
        <v>23092.997887059475</v>
      </c>
      <c r="E283" s="618" t="s">
        <v>2112</v>
      </c>
      <c r="F283" s="618" t="s">
        <v>2112</v>
      </c>
      <c r="G283" s="618">
        <f t="shared" ref="G283" si="10771">IFERROR(G637,0)</f>
        <v>35</v>
      </c>
      <c r="H283" s="618">
        <f t="shared" ref="H283" si="10772">IFERROR((H637/$BQ283)*100,0)</f>
        <v>104.44819203709864</v>
      </c>
      <c r="I283" s="618">
        <f t="shared" ref="I283" si="10773">IFERROR(I637,0)</f>
        <v>0</v>
      </c>
      <c r="J283" s="618">
        <f t="shared" ref="J283" si="10774">IFERROR((J637/$BQ283)*100,0)</f>
        <v>0</v>
      </c>
      <c r="K283" s="618">
        <f t="shared" ref="K283" si="10775">IFERROR(K637,0)</f>
        <v>397</v>
      </c>
      <c r="L283" s="618">
        <f t="shared" ref="L283" si="10776">IFERROR((L637/$BQ283)*100,0)</f>
        <v>1437.4060713676906</v>
      </c>
      <c r="M283" s="618">
        <f t="shared" ref="M283" si="10777">IFERROR(M637,0)</f>
        <v>11984</v>
      </c>
      <c r="N283" s="618">
        <f t="shared" ref="N283" si="10778">IFERROR((N637/$BQ283)*100,0)</f>
        <v>15097.73747279109</v>
      </c>
      <c r="O283" s="618">
        <f t="shared" ref="O283" si="10779">IFERROR(O637,0)</f>
        <v>0</v>
      </c>
      <c r="P283" s="618">
        <f t="shared" ref="P283" si="10780">IFERROR((P637/$BQ283)*100,0)</f>
        <v>0</v>
      </c>
      <c r="Q283" s="618">
        <f t="shared" ref="Q283" si="10781">IFERROR(Q637,0)</f>
        <v>10815</v>
      </c>
      <c r="R283" s="618">
        <f t="shared" ref="R283" si="10782">IFERROR((R637/$BQ283)*100,0)</f>
        <v>14834.130130983174</v>
      </c>
      <c r="S283" s="618">
        <f t="shared" ref="S283" si="10783">IFERROR(S637,0)</f>
        <v>0</v>
      </c>
      <c r="T283" s="618">
        <f t="shared" ref="T283" si="10784">IFERROR((T637/$BQ283)*100,0)</f>
        <v>0</v>
      </c>
      <c r="U283" s="618">
        <f t="shared" ref="U283" si="10785">IFERROR(U637,0)</f>
        <v>28170950</v>
      </c>
      <c r="V283" s="618">
        <f t="shared" si="7537"/>
        <v>4245968.2180109695</v>
      </c>
      <c r="W283" s="618" t="s">
        <v>2112</v>
      </c>
      <c r="X283" s="618" t="s">
        <v>2112</v>
      </c>
      <c r="Y283" s="618">
        <f t="shared" ref="Y283" si="10786">IFERROR(Y637,0)</f>
        <v>0</v>
      </c>
      <c r="Z283" s="618">
        <f t="shared" ref="Z283" si="10787">IFERROR((Z637/$BQ283)*100,0)</f>
        <v>0</v>
      </c>
      <c r="AA283" s="618">
        <f t="shared" ref="AA283" si="10788">IFERROR(AA637,0)</f>
        <v>0</v>
      </c>
      <c r="AB283" s="618">
        <f t="shared" ref="AB283" si="10789">IFERROR((AB637/$BQ283)*100,0)</f>
        <v>0</v>
      </c>
      <c r="AC283" s="618">
        <f t="shared" ref="AC283" si="10790">IFERROR(AC637,0)</f>
        <v>0</v>
      </c>
      <c r="AD283" s="618">
        <f t="shared" ref="AD283" si="10791">IFERROR((AD637/$BQ283)*100,0)</f>
        <v>0</v>
      </c>
      <c r="AE283" s="618">
        <f t="shared" ref="AE283" si="10792">IFERROR(AE637,0)</f>
        <v>0</v>
      </c>
      <c r="AF283" s="618">
        <f t="shared" ref="AF283" si="10793">IFERROR((AF637/$BQ283)*100,0)</f>
        <v>0</v>
      </c>
      <c r="AG283" s="618">
        <f t="shared" ref="AG283" si="10794">IFERROR(AG637,0)</f>
        <v>47</v>
      </c>
      <c r="AH283" s="618">
        <f t="shared" ref="AH283" si="10795">IFERROR((AH637/$BQ283)*100,0)</f>
        <v>295.93654410511283</v>
      </c>
      <c r="AI283" s="618">
        <f t="shared" ref="AI283" si="10796">IFERROR(AI637,0)</f>
        <v>10689</v>
      </c>
      <c r="AJ283" s="618">
        <f t="shared" ref="AJ283" si="10797">IFERROR((AJ637/$BQ283)*100,0)</f>
        <v>58878.937968341597</v>
      </c>
      <c r="AK283" s="618">
        <f t="shared" ref="AK283" si="10798">IFERROR(AK637,0)</f>
        <v>10699</v>
      </c>
      <c r="AL283" s="618">
        <f t="shared" ref="AL283" si="10799">IFERROR((AL637/$BQ283)*100,0)</f>
        <v>27599.191314945729</v>
      </c>
      <c r="AM283" s="618">
        <f t="shared" ref="AM283" si="10800">IFERROR(AM637,0)</f>
        <v>0</v>
      </c>
      <c r="AN283" s="618">
        <f t="shared" ref="AN283" si="10801">IFERROR((AN637/$BQ283)*100,0)</f>
        <v>0</v>
      </c>
      <c r="AO283" s="618">
        <f t="shared" ref="AO283" si="10802">IFERROR(AO637,0)</f>
        <v>0</v>
      </c>
      <c r="AP283" s="618">
        <f t="shared" ref="AP283" si="10803">IFERROR((AP637/$BQ283)*100,0)</f>
        <v>0</v>
      </c>
      <c r="AQ283" s="618">
        <f t="shared" ref="AQ283" si="10804">IFERROR(AQ637,0)</f>
        <v>0</v>
      </c>
      <c r="AR283" s="618">
        <f t="shared" ref="AR283" si="10805">IFERROR((AR637/$BQ283)*100,0)</f>
        <v>0</v>
      </c>
      <c r="AS283" s="618">
        <f t="shared" ref="AS283" si="10806">IFERROR(AS637,0)</f>
        <v>0</v>
      </c>
      <c r="AT283" s="618">
        <f t="shared" ref="AT283" si="10807">IFERROR((AT637/$BQ283)*100,0)</f>
        <v>0</v>
      </c>
      <c r="AU283" s="618">
        <f t="shared" ref="AU283" si="10808">IFERROR(AU637,0)</f>
        <v>0</v>
      </c>
      <c r="AV283" s="618">
        <f t="shared" ref="AV283" si="10809">IFERROR((AV637/$BQ283)*100,0)</f>
        <v>0</v>
      </c>
      <c r="AW283" s="618">
        <f t="shared" ref="AW283" si="10810">IFERROR(AW637,0)</f>
        <v>224794</v>
      </c>
      <c r="AX283" s="618">
        <f t="shared" ref="AX283" si="10811">IFERROR((AX637/$BQ283)*100,0)</f>
        <v>250275.27615289451</v>
      </c>
      <c r="AY283" s="618">
        <f t="shared" ref="AY283" si="10812">IFERROR(AY637,0)</f>
        <v>2608</v>
      </c>
      <c r="AZ283" s="618">
        <f t="shared" ref="AZ283" si="10813">IFERROR((AZ637/$BQ283)*100,0)</f>
        <v>3538.8042206855084</v>
      </c>
      <c r="BA283" s="618">
        <f t="shared" ref="BA283" si="10814">IFERROR(BA637,0)</f>
        <v>1050</v>
      </c>
      <c r="BB283" s="618">
        <f t="shared" ref="BB283" si="10815">IFERROR((BB637/$BQ283)*100,0)</f>
        <v>2148.6485219060287</v>
      </c>
      <c r="BC283" s="618">
        <f t="shared" ref="BC283" si="10816">IFERROR(BC637,0)</f>
        <v>8749</v>
      </c>
      <c r="BD283" s="618">
        <f t="shared" ref="BD283" si="10817">IFERROR((BD637/$BQ283)*100,0)</f>
        <v>10569.162289468313</v>
      </c>
      <c r="BE283" s="618">
        <f t="shared" ref="BE283" si="10818">IFERROR(BE637,0)</f>
        <v>0</v>
      </c>
      <c r="BF283" s="618">
        <f t="shared" ref="BF283" si="10819">IFERROR((BF637/$BQ283)*100,0)</f>
        <v>0</v>
      </c>
      <c r="BG283" s="618">
        <f t="shared" ref="BG283" si="10820">IFERROR(BG637,0)</f>
        <v>0</v>
      </c>
      <c r="BH283" s="618">
        <f t="shared" ref="BH283" si="10821">IFERROR((BH637/$BQ283)*100,0)</f>
        <v>0</v>
      </c>
      <c r="BI283" s="618">
        <f t="shared" ref="BI283" si="10822">IFERROR(BI637,0)</f>
        <v>0</v>
      </c>
      <c r="BJ283" s="618">
        <f t="shared" ref="BJ283" si="10823">IFERROR((BJ637/$BQ283)*100,0)</f>
        <v>0</v>
      </c>
      <c r="BK283" s="618">
        <f t="shared" ref="BK283" si="10824">IFERROR(BK637,0)</f>
        <v>4572</v>
      </c>
      <c r="BL283" s="618">
        <f t="shared" ref="BL283" si="10825">IFERROR((BL637/$BQ283)*100,0)</f>
        <v>10882.506865579609</v>
      </c>
      <c r="BM283" s="618">
        <f t="shared" ref="BM283" si="10826">IFERROR(BM637,0)</f>
        <v>0</v>
      </c>
      <c r="BN283" s="618">
        <f t="shared" ref="BN283" si="10827">IFERROR((BN637/$BQ283)*100,0)</f>
        <v>0</v>
      </c>
      <c r="BO283" s="618">
        <f t="shared" ref="BO283" si="10828">IFERROR(BO637,0)</f>
        <v>0</v>
      </c>
      <c r="BP283" s="618">
        <f t="shared" ref="BP283" si="10829">IFERROR((BP637/$BQ283)*100,0)</f>
        <v>0</v>
      </c>
      <c r="BQ283" s="620">
        <f t="shared" si="8351"/>
        <v>40.211323126667573</v>
      </c>
    </row>
    <row r="284" spans="1:69" x14ac:dyDescent="0.25">
      <c r="B284" s="594" t="s">
        <v>289</v>
      </c>
      <c r="C284" s="618">
        <f t="shared" si="7582"/>
        <v>63066</v>
      </c>
      <c r="D284" s="618">
        <f t="shared" si="7583"/>
        <v>97640.165454689908</v>
      </c>
      <c r="E284" s="618" t="s">
        <v>2112</v>
      </c>
      <c r="F284" s="618" t="s">
        <v>2112</v>
      </c>
      <c r="G284" s="618">
        <f t="shared" ref="G284" si="10830">IFERROR(G638,0)</f>
        <v>39</v>
      </c>
      <c r="H284" s="618">
        <f t="shared" ref="H284" si="10831">IFERROR((H638/$BQ284)*100,0)</f>
        <v>110.41466175612705</v>
      </c>
      <c r="I284" s="618">
        <f t="shared" ref="I284" si="10832">IFERROR(I638,0)</f>
        <v>0</v>
      </c>
      <c r="J284" s="618">
        <f t="shared" ref="J284" si="10833">IFERROR((J638/$BQ284)*100,0)</f>
        <v>0</v>
      </c>
      <c r="K284" s="618">
        <f t="shared" ref="K284" si="10834">IFERROR(K638,0)</f>
        <v>499</v>
      </c>
      <c r="L284" s="618">
        <f t="shared" ref="L284" si="10835">IFERROR((L638/$BQ284)*100,0)</f>
        <v>1591.4113205285266</v>
      </c>
      <c r="M284" s="618">
        <f t="shared" ref="M284" si="10836">IFERROR(M638,0)</f>
        <v>16809</v>
      </c>
      <c r="N284" s="618">
        <f t="shared" ref="N284" si="10837">IFERROR((N638/$BQ284)*100,0)</f>
        <v>24636.871484019302</v>
      </c>
      <c r="O284" s="618">
        <f t="shared" ref="O284" si="10838">IFERROR(O638,0)</f>
        <v>0</v>
      </c>
      <c r="P284" s="618">
        <f t="shared" ref="P284" si="10839">IFERROR((P638/$BQ284)*100,0)</f>
        <v>0</v>
      </c>
      <c r="Q284" s="618">
        <f t="shared" ref="Q284" si="10840">IFERROR(Q638,0)</f>
        <v>15933</v>
      </c>
      <c r="R284" s="618">
        <f t="shared" ref="R284" si="10841">IFERROR((R638/$BQ284)*100,0)</f>
        <v>29435.108632943171</v>
      </c>
      <c r="S284" s="618">
        <f t="shared" ref="S284" si="10842">IFERROR(S638,0)</f>
        <v>0</v>
      </c>
      <c r="T284" s="618">
        <f t="shared" ref="T284" si="10843">IFERROR((T638/$BQ284)*100,0)</f>
        <v>0</v>
      </c>
      <c r="U284" s="618">
        <f t="shared" ref="U284" si="10844">IFERROR(U638,0)</f>
        <v>26884220</v>
      </c>
      <c r="V284" s="618">
        <f t="shared" si="7537"/>
        <v>3998491.7522305711</v>
      </c>
      <c r="W284" s="618" t="s">
        <v>2112</v>
      </c>
      <c r="X284" s="618" t="s">
        <v>2112</v>
      </c>
      <c r="Y284" s="618">
        <f t="shared" ref="Y284" si="10845">IFERROR(Y638,0)</f>
        <v>0</v>
      </c>
      <c r="Z284" s="618">
        <f t="shared" ref="Z284" si="10846">IFERROR((Z638/$BQ284)*100,0)</f>
        <v>0</v>
      </c>
      <c r="AA284" s="618">
        <f t="shared" ref="AA284" si="10847">IFERROR(AA638,0)</f>
        <v>0</v>
      </c>
      <c r="AB284" s="618">
        <f t="shared" ref="AB284" si="10848">IFERROR((AB638/$BQ284)*100,0)</f>
        <v>0</v>
      </c>
      <c r="AC284" s="618">
        <f t="shared" ref="AC284" si="10849">IFERROR(AC638,0)</f>
        <v>0</v>
      </c>
      <c r="AD284" s="618">
        <f t="shared" ref="AD284" si="10850">IFERROR((AD638/$BQ284)*100,0)</f>
        <v>0</v>
      </c>
      <c r="AE284" s="618">
        <f t="shared" ref="AE284" si="10851">IFERROR(AE638,0)</f>
        <v>0</v>
      </c>
      <c r="AF284" s="618">
        <f t="shared" ref="AF284" si="10852">IFERROR((AF638/$BQ284)*100,0)</f>
        <v>0</v>
      </c>
      <c r="AG284" s="618">
        <f t="shared" ref="AG284" si="10853">IFERROR(AG638,0)</f>
        <v>75</v>
      </c>
      <c r="AH284" s="618">
        <f t="shared" ref="AH284" si="10854">IFERROR((AH638/$BQ284)*100,0)</f>
        <v>336.04462273603883</v>
      </c>
      <c r="AI284" s="618">
        <f t="shared" ref="AI284" si="10855">IFERROR(AI638,0)</f>
        <v>13134</v>
      </c>
      <c r="AJ284" s="618">
        <f t="shared" ref="AJ284" si="10856">IFERROR((AJ638/$BQ284)*100,0)</f>
        <v>38568.32141516194</v>
      </c>
      <c r="AK284" s="618">
        <f t="shared" ref="AK284" si="10857">IFERROR(AK638,0)</f>
        <v>10729</v>
      </c>
      <c r="AL284" s="618">
        <f t="shared" ref="AL284" si="10858">IFERROR((AL638/$BQ284)*100,0)</f>
        <v>28124.534604272623</v>
      </c>
      <c r="AM284" s="618">
        <f t="shared" ref="AM284" si="10859">IFERROR(AM638,0)</f>
        <v>0</v>
      </c>
      <c r="AN284" s="618">
        <f t="shared" ref="AN284" si="10860">IFERROR((AN638/$BQ284)*100,0)</f>
        <v>0</v>
      </c>
      <c r="AO284" s="618">
        <f t="shared" ref="AO284" si="10861">IFERROR(AO638,0)</f>
        <v>0</v>
      </c>
      <c r="AP284" s="618">
        <f t="shared" ref="AP284" si="10862">IFERROR((AP638/$BQ284)*100,0)</f>
        <v>0</v>
      </c>
      <c r="AQ284" s="618">
        <f t="shared" ref="AQ284" si="10863">IFERROR(AQ638,0)</f>
        <v>0</v>
      </c>
      <c r="AR284" s="618">
        <f t="shared" ref="AR284" si="10864">IFERROR((AR638/$BQ284)*100,0)</f>
        <v>0</v>
      </c>
      <c r="AS284" s="618">
        <f t="shared" ref="AS284" si="10865">IFERROR(AS638,0)</f>
        <v>0</v>
      </c>
      <c r="AT284" s="618">
        <f t="shared" ref="AT284" si="10866">IFERROR((AT638/$BQ284)*100,0)</f>
        <v>0</v>
      </c>
      <c r="AU284" s="618">
        <f t="shared" ref="AU284" si="10867">IFERROR(AU638,0)</f>
        <v>0</v>
      </c>
      <c r="AV284" s="618">
        <f t="shared" ref="AV284" si="10868">IFERROR((AV638/$BQ284)*100,0)</f>
        <v>0</v>
      </c>
      <c r="AW284" s="618">
        <f t="shared" ref="AW284" si="10869">IFERROR(AW638,0)</f>
        <v>250256</v>
      </c>
      <c r="AX284" s="618">
        <f t="shared" ref="AX284" si="10870">IFERROR((AX638/$BQ284)*100,0)</f>
        <v>204387.14018552646</v>
      </c>
      <c r="AY284" s="618">
        <f t="shared" ref="AY284" si="10871">IFERROR(AY638,0)</f>
        <v>3751</v>
      </c>
      <c r="AZ284" s="618">
        <f t="shared" ref="AZ284" si="10872">IFERROR((AZ638/$BQ284)*100,0)</f>
        <v>4133.348859653277</v>
      </c>
      <c r="BA284" s="618">
        <f t="shared" ref="BA284" si="10873">IFERROR(BA638,0)</f>
        <v>1050</v>
      </c>
      <c r="BB284" s="618">
        <f t="shared" ref="BB284" si="10874">IFERROR((BB638/$BQ284)*100,0)</f>
        <v>1387.3842281530744</v>
      </c>
      <c r="BC284" s="618">
        <f t="shared" ref="BC284" si="10875">IFERROR(BC638,0)</f>
        <v>11301</v>
      </c>
      <c r="BD284" s="618">
        <f t="shared" ref="BD284" si="10876">IFERROR((BD638/$BQ284)*100,0)</f>
        <v>13576.202758535968</v>
      </c>
      <c r="BE284" s="618">
        <f t="shared" ref="BE284" si="10877">IFERROR(BE638,0)</f>
        <v>0</v>
      </c>
      <c r="BF284" s="618">
        <f t="shared" ref="BF284" si="10878">IFERROR((BF638/$BQ284)*100,0)</f>
        <v>0</v>
      </c>
      <c r="BG284" s="618">
        <f t="shared" ref="BG284" si="10879">IFERROR(BG638,0)</f>
        <v>0</v>
      </c>
      <c r="BH284" s="618">
        <f t="shared" ref="BH284" si="10880">IFERROR((BH638/$BQ284)*100,0)</f>
        <v>0</v>
      </c>
      <c r="BI284" s="618">
        <f t="shared" ref="BI284" si="10881">IFERROR(BI638,0)</f>
        <v>0</v>
      </c>
      <c r="BJ284" s="618">
        <f t="shared" ref="BJ284" si="10882">IFERROR((BJ638/$BQ284)*100,0)</f>
        <v>0</v>
      </c>
      <c r="BK284" s="618">
        <f t="shared" ref="BK284" si="10883">IFERROR(BK638,0)</f>
        <v>5032</v>
      </c>
      <c r="BL284" s="618">
        <f t="shared" ref="BL284" si="10884">IFERROR((BL638/$BQ284)*100,0)</f>
        <v>10669.416771869233</v>
      </c>
      <c r="BM284" s="618">
        <f t="shared" ref="BM284" si="10885">IFERROR(BM638,0)</f>
        <v>0</v>
      </c>
      <c r="BN284" s="618">
        <f t="shared" ref="BN284" si="10886">IFERROR((BN638/$BQ284)*100,0)</f>
        <v>0</v>
      </c>
      <c r="BO284" s="618">
        <f t="shared" ref="BO284" si="10887">IFERROR(BO638,0)</f>
        <v>0</v>
      </c>
      <c r="BP284" s="618">
        <f t="shared" ref="BP284" si="10888">IFERROR((BP638/$BQ284)*100,0)</f>
        <v>0</v>
      </c>
      <c r="BQ284" s="620">
        <f t="shared" si="8351"/>
        <v>41.661133828042004</v>
      </c>
    </row>
    <row r="285" spans="1:69" x14ac:dyDescent="0.25">
      <c r="B285" s="594" t="s">
        <v>290</v>
      </c>
      <c r="C285" s="618">
        <f t="shared" si="7582"/>
        <v>30901</v>
      </c>
      <c r="D285" s="618">
        <f t="shared" si="7583"/>
        <v>96376.540237476045</v>
      </c>
      <c r="E285" s="618" t="s">
        <v>2112</v>
      </c>
      <c r="F285" s="618" t="s">
        <v>2112</v>
      </c>
      <c r="G285" s="618">
        <f t="shared" ref="G285" si="10889">IFERROR(G639,0)</f>
        <v>39</v>
      </c>
      <c r="H285" s="618">
        <f t="shared" ref="H285" si="10890">IFERROR((H639/$BQ285)*100,0)</f>
        <v>81.600274342943109</v>
      </c>
      <c r="I285" s="618">
        <f t="shared" ref="I285" si="10891">IFERROR(I639,0)</f>
        <v>0</v>
      </c>
      <c r="J285" s="618">
        <f t="shared" ref="J285" si="10892">IFERROR((J639/$BQ285)*100,0)</f>
        <v>0</v>
      </c>
      <c r="K285" s="618">
        <f t="shared" ref="K285" si="10893">IFERROR(K639,0)</f>
        <v>1719</v>
      </c>
      <c r="L285" s="618">
        <f t="shared" ref="L285" si="10894">IFERROR((L639/$BQ285)*100,0)</f>
        <v>4571.8207760248933</v>
      </c>
      <c r="M285" s="618">
        <f t="shared" ref="M285" si="10895">IFERROR(M639,0)</f>
        <v>17301</v>
      </c>
      <c r="N285" s="618">
        <f t="shared" ref="N285" si="10896">IFERROR((N639/$BQ285)*100,0)</f>
        <v>23161.245436475365</v>
      </c>
      <c r="O285" s="618">
        <f t="shared" ref="O285" si="10897">IFERROR(O639,0)</f>
        <v>0</v>
      </c>
      <c r="P285" s="618">
        <f t="shared" ref="P285" si="10898">IFERROR((P639/$BQ285)*100,0)</f>
        <v>0</v>
      </c>
      <c r="Q285" s="618">
        <f t="shared" ref="Q285" si="10899">IFERROR(Q639,0)</f>
        <v>16147</v>
      </c>
      <c r="R285" s="618">
        <f t="shared" ref="R285" si="10900">IFERROR((R639/$BQ285)*100,0)</f>
        <v>30558.200035022157</v>
      </c>
      <c r="S285" s="618">
        <f t="shared" ref="S285" si="10901">IFERROR(S639,0)</f>
        <v>0</v>
      </c>
      <c r="T285" s="618">
        <f t="shared" ref="T285" si="10902">IFERROR((T639/$BQ285)*100,0)</f>
        <v>0</v>
      </c>
      <c r="U285" s="618">
        <f t="shared" ref="U285" si="10903">IFERROR(U639,0)</f>
        <v>20714441</v>
      </c>
      <c r="V285" s="618">
        <f t="shared" si="7537"/>
        <v>3300786.2324925512</v>
      </c>
      <c r="W285" s="618" t="s">
        <v>2112</v>
      </c>
      <c r="X285" s="618" t="s">
        <v>2112</v>
      </c>
      <c r="Y285" s="618">
        <f t="shared" ref="Y285" si="10904">IFERROR(Y639,0)</f>
        <v>0</v>
      </c>
      <c r="Z285" s="618">
        <f t="shared" ref="Z285" si="10905">IFERROR((Z639/$BQ285)*100,0)</f>
        <v>0</v>
      </c>
      <c r="AA285" s="618">
        <f t="shared" ref="AA285" si="10906">IFERROR(AA639,0)</f>
        <v>0</v>
      </c>
      <c r="AB285" s="618">
        <f t="shared" ref="AB285" si="10907">IFERROR((AB639/$BQ285)*100,0)</f>
        <v>0</v>
      </c>
      <c r="AC285" s="618">
        <f t="shared" ref="AC285" si="10908">IFERROR(AC639,0)</f>
        <v>0</v>
      </c>
      <c r="AD285" s="618">
        <f t="shared" ref="AD285" si="10909">IFERROR((AD639/$BQ285)*100,0)</f>
        <v>0</v>
      </c>
      <c r="AE285" s="618">
        <f t="shared" ref="AE285" si="10910">IFERROR(AE639,0)</f>
        <v>0</v>
      </c>
      <c r="AF285" s="618">
        <f t="shared" ref="AF285" si="10911">IFERROR((AF639/$BQ285)*100,0)</f>
        <v>0</v>
      </c>
      <c r="AG285" s="618">
        <f t="shared" ref="AG285" si="10912">IFERROR(AG639,0)</f>
        <v>87</v>
      </c>
      <c r="AH285" s="618">
        <f t="shared" ref="AH285" si="10913">IFERROR((AH639/$BQ285)*100,0)</f>
        <v>388.15265633399963</v>
      </c>
      <c r="AI285" s="618">
        <f t="shared" ref="AI285" si="10914">IFERROR(AI639,0)</f>
        <v>10652</v>
      </c>
      <c r="AJ285" s="618">
        <f t="shared" ref="AJ285" si="10915">IFERROR((AJ639/$BQ285)*100,0)</f>
        <v>46878.254903610774</v>
      </c>
      <c r="AK285" s="618">
        <f t="shared" ref="AK285" si="10916">IFERROR(AK639,0)</f>
        <v>12397</v>
      </c>
      <c r="AL285" s="618">
        <f t="shared" ref="AL285" si="10917">IFERROR((AL639/$BQ285)*100,0)</f>
        <v>34898.452464938695</v>
      </c>
      <c r="AM285" s="618">
        <f t="shared" ref="AM285" si="10918">IFERROR(AM639,0)</f>
        <v>0</v>
      </c>
      <c r="AN285" s="618">
        <f t="shared" ref="AN285" si="10919">IFERROR((AN639/$BQ285)*100,0)</f>
        <v>0</v>
      </c>
      <c r="AO285" s="618">
        <f t="shared" ref="AO285" si="10920">IFERROR(AO639,0)</f>
        <v>0</v>
      </c>
      <c r="AP285" s="618">
        <f t="shared" ref="AP285" si="10921">IFERROR((AP639/$BQ285)*100,0)</f>
        <v>0</v>
      </c>
      <c r="AQ285" s="618">
        <f t="shared" ref="AQ285" si="10922">IFERROR(AQ639,0)</f>
        <v>0</v>
      </c>
      <c r="AR285" s="618">
        <f t="shared" ref="AR285" si="10923">IFERROR((AR639/$BQ285)*100,0)</f>
        <v>0</v>
      </c>
      <c r="AS285" s="618">
        <f t="shared" ref="AS285" si="10924">IFERROR(AS639,0)</f>
        <v>0</v>
      </c>
      <c r="AT285" s="618">
        <f t="shared" ref="AT285" si="10925">IFERROR((AT639/$BQ285)*100,0)</f>
        <v>0</v>
      </c>
      <c r="AU285" s="618">
        <f t="shared" ref="AU285" si="10926">IFERROR(AU639,0)</f>
        <v>0</v>
      </c>
      <c r="AV285" s="618">
        <f t="shared" ref="AV285" si="10927">IFERROR((AV639/$BQ285)*100,0)</f>
        <v>0</v>
      </c>
      <c r="AW285" s="618">
        <f t="shared" ref="AW285" si="10928">IFERROR(AW639,0)</f>
        <v>293129</v>
      </c>
      <c r="AX285" s="618">
        <f t="shared" ref="AX285" si="10929">IFERROR((AX639/$BQ285)*100,0)</f>
        <v>219167.30982104476</v>
      </c>
      <c r="AY285" s="618">
        <f t="shared" ref="AY285" si="10930">IFERROR(AY639,0)</f>
        <v>5786</v>
      </c>
      <c r="AZ285" s="618">
        <f t="shared" ref="AZ285" si="10931">IFERROR((AZ639/$BQ285)*100,0)</f>
        <v>6411.1350679712332</v>
      </c>
      <c r="BA285" s="618">
        <f t="shared" ref="BA285" si="10932">IFERROR(BA639,0)</f>
        <v>1330</v>
      </c>
      <c r="BB285" s="618">
        <f t="shared" ref="BB285" si="10933">IFERROR((BB639/$BQ285)*100,0)</f>
        <v>1848.1359432266577</v>
      </c>
      <c r="BC285" s="618">
        <f t="shared" ref="BC285" si="10934">IFERROR(BC639,0)</f>
        <v>15800</v>
      </c>
      <c r="BD285" s="618">
        <f t="shared" ref="BD285" si="10935">IFERROR((BD639/$BQ285)*100,0)</f>
        <v>24224.254415753705</v>
      </c>
      <c r="BE285" s="618">
        <f t="shared" ref="BE285" si="10936">IFERROR(BE639,0)</f>
        <v>0</v>
      </c>
      <c r="BF285" s="618">
        <f t="shared" ref="BF285" si="10937">IFERROR((BF639/$BQ285)*100,0)</f>
        <v>0</v>
      </c>
      <c r="BG285" s="618">
        <f t="shared" ref="BG285" si="10938">IFERROR(BG639,0)</f>
        <v>550</v>
      </c>
      <c r="BH285" s="618">
        <f t="shared" ref="BH285" si="10939">IFERROR((BH639/$BQ285)*100,0)</f>
        <v>1627.5946612187031</v>
      </c>
      <c r="BI285" s="618">
        <f t="shared" ref="BI285" si="10940">IFERROR(BI639,0)</f>
        <v>0</v>
      </c>
      <c r="BJ285" s="618">
        <f t="shared" ref="BJ285" si="10941">IFERROR((BJ639/$BQ285)*100,0)</f>
        <v>0</v>
      </c>
      <c r="BK285" s="618">
        <f t="shared" ref="BK285" si="10942">IFERROR(BK639,0)</f>
        <v>5380</v>
      </c>
      <c r="BL285" s="618">
        <f t="shared" ref="BL285" si="10943">IFERROR((BL639/$BQ285)*100,0)</f>
        <v>10535.257041519979</v>
      </c>
      <c r="BM285" s="618">
        <f t="shared" ref="BM285" si="10944">IFERROR(BM639,0)</f>
        <v>0</v>
      </c>
      <c r="BN285" s="618">
        <f t="shared" ref="BN285" si="10945">IFERROR((BN639/$BQ285)*100,0)</f>
        <v>0</v>
      </c>
      <c r="BO285" s="618">
        <f t="shared" ref="BO285" si="10946">IFERROR(BO639,0)</f>
        <v>0</v>
      </c>
      <c r="BP285" s="618">
        <f t="shared" ref="BP285" si="10947">IFERROR((BP639/$BQ285)*100,0)</f>
        <v>0</v>
      </c>
      <c r="BQ285" s="620">
        <f t="shared" si="8351"/>
        <v>45.342984809707083</v>
      </c>
    </row>
    <row r="286" spans="1:69" x14ac:dyDescent="0.25">
      <c r="B286" s="594" t="s">
        <v>291</v>
      </c>
      <c r="C286" s="618">
        <f t="shared" si="7582"/>
        <v>38848</v>
      </c>
      <c r="D286" s="618">
        <f t="shared" si="7583"/>
        <v>106585.52859514319</v>
      </c>
      <c r="E286" s="618" t="s">
        <v>2112</v>
      </c>
      <c r="F286" s="618" t="s">
        <v>2112</v>
      </c>
      <c r="G286" s="618">
        <f t="shared" ref="G286" si="10948">IFERROR(G640,0)</f>
        <v>28</v>
      </c>
      <c r="H286" s="618">
        <f t="shared" ref="H286" si="10949">IFERROR((H640/$BQ286)*100,0)</f>
        <v>69.59670916584372</v>
      </c>
      <c r="I286" s="618">
        <f t="shared" ref="I286" si="10950">IFERROR(I640,0)</f>
        <v>0</v>
      </c>
      <c r="J286" s="618">
        <f t="shared" ref="J286" si="10951">IFERROR((J640/$BQ286)*100,0)</f>
        <v>0</v>
      </c>
      <c r="K286" s="618">
        <f t="shared" ref="K286" si="10952">IFERROR(K640,0)</f>
        <v>2601</v>
      </c>
      <c r="L286" s="618">
        <f t="shared" ref="L286" si="10953">IFERROR((L640/$BQ286)*100,0)</f>
        <v>12747.186731428217</v>
      </c>
      <c r="M286" s="618">
        <f t="shared" ref="M286" si="10954">IFERROR(M640,0)</f>
        <v>15249</v>
      </c>
      <c r="N286" s="618">
        <f t="shared" ref="N286" si="10955">IFERROR((N640/$BQ286)*100,0)</f>
        <v>24933.936804836747</v>
      </c>
      <c r="O286" s="618">
        <f t="shared" ref="O286" si="10956">IFERROR(O640,0)</f>
        <v>0</v>
      </c>
      <c r="P286" s="618">
        <f t="shared" ref="P286" si="10957">IFERROR((P640/$BQ286)*100,0)</f>
        <v>0</v>
      </c>
      <c r="Q286" s="618">
        <f t="shared" ref="Q286" si="10958">IFERROR(Q640,0)</f>
        <v>20498</v>
      </c>
      <c r="R286" s="618">
        <f t="shared" ref="R286" si="10959">IFERROR((R640/$BQ286)*100,0)</f>
        <v>34695.791011519563</v>
      </c>
      <c r="S286" s="618">
        <f t="shared" ref="S286" si="10960">IFERROR(S640,0)</f>
        <v>0</v>
      </c>
      <c r="T286" s="618">
        <f t="shared" ref="T286" si="10961">IFERROR((T640/$BQ286)*100,0)</f>
        <v>0</v>
      </c>
      <c r="U286" s="618">
        <f t="shared" ref="U286" si="10962">IFERROR(U640,0)</f>
        <v>18701217</v>
      </c>
      <c r="V286" s="618">
        <f t="shared" si="7537"/>
        <v>2543027.1230730005</v>
      </c>
      <c r="W286" s="618" t="s">
        <v>2112</v>
      </c>
      <c r="X286" s="618" t="s">
        <v>2112</v>
      </c>
      <c r="Y286" s="618">
        <f t="shared" ref="Y286" si="10963">IFERROR(Y640,0)</f>
        <v>0</v>
      </c>
      <c r="Z286" s="618">
        <f t="shared" ref="Z286" si="10964">IFERROR((Z640/$BQ286)*100,0)</f>
        <v>0</v>
      </c>
      <c r="AA286" s="618">
        <f t="shared" ref="AA286" si="10965">IFERROR(AA640,0)</f>
        <v>0</v>
      </c>
      <c r="AB286" s="618">
        <f t="shared" ref="AB286" si="10966">IFERROR((AB640/$BQ286)*100,0)</f>
        <v>0</v>
      </c>
      <c r="AC286" s="618">
        <f t="shared" ref="AC286" si="10967">IFERROR(AC640,0)</f>
        <v>0</v>
      </c>
      <c r="AD286" s="618">
        <f t="shared" ref="AD286" si="10968">IFERROR((AD640/$BQ286)*100,0)</f>
        <v>0</v>
      </c>
      <c r="AE286" s="618">
        <f t="shared" ref="AE286" si="10969">IFERROR(AE640,0)</f>
        <v>0</v>
      </c>
      <c r="AF286" s="618">
        <f t="shared" ref="AF286" si="10970">IFERROR((AF640/$BQ286)*100,0)</f>
        <v>0</v>
      </c>
      <c r="AG286" s="618">
        <f t="shared" ref="AG286" si="10971">IFERROR(AG640,0)</f>
        <v>168</v>
      </c>
      <c r="AH286" s="618">
        <f t="shared" ref="AH286" si="10972">IFERROR((AH640/$BQ286)*100,0)</f>
        <v>1014.6467599441426</v>
      </c>
      <c r="AI286" s="618">
        <f t="shared" ref="AI286" si="10973">IFERROR(AI640,0)</f>
        <v>5748</v>
      </c>
      <c r="AJ286" s="618">
        <f t="shared" ref="AJ286" si="10974">IFERROR((AJ640/$BQ286)*100,0)</f>
        <v>47221.367169024961</v>
      </c>
      <c r="AK286" s="618">
        <f t="shared" ref="AK286" si="10975">IFERROR(AK640,0)</f>
        <v>3547</v>
      </c>
      <c r="AL286" s="618">
        <f t="shared" ref="AL286" si="10976">IFERROR((AL640/$BQ286)*100,0)</f>
        <v>18358.879281010984</v>
      </c>
      <c r="AM286" s="618">
        <f t="shared" ref="AM286" si="10977">IFERROR(AM640,0)</f>
        <v>0</v>
      </c>
      <c r="AN286" s="618">
        <f t="shared" ref="AN286" si="10978">IFERROR((AN640/$BQ286)*100,0)</f>
        <v>0</v>
      </c>
      <c r="AO286" s="618">
        <f t="shared" ref="AO286" si="10979">IFERROR(AO640,0)</f>
        <v>0</v>
      </c>
      <c r="AP286" s="618">
        <f t="shared" ref="AP286" si="10980">IFERROR((AP640/$BQ286)*100,0)</f>
        <v>0</v>
      </c>
      <c r="AQ286" s="618">
        <f t="shared" ref="AQ286" si="10981">IFERROR(AQ640,0)</f>
        <v>0</v>
      </c>
      <c r="AR286" s="618">
        <f t="shared" ref="AR286" si="10982">IFERROR((AR640/$BQ286)*100,0)</f>
        <v>0</v>
      </c>
      <c r="AS286" s="618">
        <f t="shared" ref="AS286" si="10983">IFERROR(AS640,0)</f>
        <v>0</v>
      </c>
      <c r="AT286" s="618">
        <f t="shared" ref="AT286" si="10984">IFERROR((AT640/$BQ286)*100,0)</f>
        <v>0</v>
      </c>
      <c r="AU286" s="618">
        <f t="shared" ref="AU286" si="10985">IFERROR(AU640,0)</f>
        <v>0</v>
      </c>
      <c r="AV286" s="618">
        <f t="shared" ref="AV286" si="10986">IFERROR((AV640/$BQ286)*100,0)</f>
        <v>0</v>
      </c>
      <c r="AW286" s="618">
        <f t="shared" ref="AW286" si="10987">IFERROR(AW640,0)</f>
        <v>292874</v>
      </c>
      <c r="AX286" s="618">
        <f t="shared" ref="AX286" si="10988">IFERROR((AX640/$BQ286)*100,0)</f>
        <v>256498.67163071703</v>
      </c>
      <c r="AY286" s="618">
        <f t="shared" ref="AY286" si="10989">IFERROR(AY640,0)</f>
        <v>6408</v>
      </c>
      <c r="AZ286" s="618">
        <f t="shared" ref="AZ286" si="10990">IFERROR((AZ640/$BQ286)*100,0)</f>
        <v>7732.5606867945307</v>
      </c>
      <c r="BA286" s="618">
        <f t="shared" ref="BA286" si="10991">IFERROR(BA640,0)</f>
        <v>3510</v>
      </c>
      <c r="BB286" s="618">
        <f t="shared" ref="BB286" si="10992">IFERROR((BB640/$BQ286)*100,0)</f>
        <v>4499.9766952757373</v>
      </c>
      <c r="BC286" s="618">
        <f t="shared" ref="BC286" si="10993">IFERROR(BC640,0)</f>
        <v>13057</v>
      </c>
      <c r="BD286" s="618">
        <f t="shared" ref="BD286" si="10994">IFERROR((BD640/$BQ286)*100,0)</f>
        <v>23459.585465928743</v>
      </c>
      <c r="BE286" s="618">
        <f t="shared" ref="BE286" si="10995">IFERROR(BE640,0)</f>
        <v>0</v>
      </c>
      <c r="BF286" s="618">
        <f t="shared" ref="BF286" si="10996">IFERROR((BF640/$BQ286)*100,0)</f>
        <v>0</v>
      </c>
      <c r="BG286" s="618">
        <f t="shared" ref="BG286" si="10997">IFERROR(BG640,0)</f>
        <v>1043</v>
      </c>
      <c r="BH286" s="618">
        <f t="shared" ref="BH286" si="10998">IFERROR((BH640/$BQ286)*100,0)</f>
        <v>2932.219246697784</v>
      </c>
      <c r="BI286" s="618">
        <f t="shared" ref="BI286" si="10999">IFERROR(BI640,0)</f>
        <v>0</v>
      </c>
      <c r="BJ286" s="618">
        <f t="shared" ref="BJ286" si="11000">IFERROR((BJ640/$BQ286)*100,0)</f>
        <v>0</v>
      </c>
      <c r="BK286" s="618">
        <f t="shared" ref="BK286" si="11001">IFERROR(BK640,0)</f>
        <v>6168</v>
      </c>
      <c r="BL286" s="618">
        <f t="shared" ref="BL286" si="11002">IFERROR((BL640/$BQ286)*100,0)</f>
        <v>7166.6295517354329</v>
      </c>
      <c r="BM286" s="618">
        <f t="shared" ref="BM286" si="11003">IFERROR(BM640,0)</f>
        <v>0</v>
      </c>
      <c r="BN286" s="618">
        <f t="shared" ref="BN286" si="11004">IFERROR((BN640/$BQ286)*100,0)</f>
        <v>0</v>
      </c>
      <c r="BO286" s="618">
        <f t="shared" ref="BO286" si="11005">IFERROR(BO640,0)</f>
        <v>0</v>
      </c>
      <c r="BP286" s="618">
        <f t="shared" ref="BP286" si="11006">IFERROR((BP640/$BQ286)*100,0)</f>
        <v>0</v>
      </c>
      <c r="BQ286" s="620">
        <f t="shared" si="8351"/>
        <v>54.600282765452114</v>
      </c>
    </row>
    <row r="287" spans="1:69" x14ac:dyDescent="0.25">
      <c r="B287" s="594" t="s">
        <v>292</v>
      </c>
      <c r="C287" s="618">
        <f t="shared" si="7582"/>
        <v>55480</v>
      </c>
      <c r="D287" s="618">
        <f t="shared" si="7583"/>
        <v>157708.46130594498</v>
      </c>
      <c r="E287" s="618" t="s">
        <v>2112</v>
      </c>
      <c r="F287" s="618" t="s">
        <v>2112</v>
      </c>
      <c r="G287" s="618">
        <f t="shared" ref="G287" si="11007">IFERROR(G641,0)</f>
        <v>15</v>
      </c>
      <c r="H287" s="618">
        <f t="shared" ref="H287" si="11008">IFERROR((H641/$BQ287)*100,0)</f>
        <v>45.049614354373574</v>
      </c>
      <c r="I287" s="618">
        <f t="shared" ref="I287" si="11009">IFERROR(I641,0)</f>
        <v>0</v>
      </c>
      <c r="J287" s="618">
        <f t="shared" ref="J287" si="11010">IFERROR((J641/$BQ287)*100,0)</f>
        <v>0</v>
      </c>
      <c r="K287" s="618">
        <f t="shared" ref="K287" si="11011">IFERROR(K641,0)</f>
        <v>3187</v>
      </c>
      <c r="L287" s="618">
        <f t="shared" ref="L287" si="11012">IFERROR((L641/$BQ287)*100,0)</f>
        <v>14344.20675238122</v>
      </c>
      <c r="M287" s="618">
        <f t="shared" ref="M287" si="11013">IFERROR(M641,0)</f>
        <v>16229</v>
      </c>
      <c r="N287" s="618">
        <f t="shared" ref="N287" si="11014">IFERROR((N641/$BQ287)*100,0)</f>
        <v>24326.791751361729</v>
      </c>
      <c r="O287" s="618">
        <f t="shared" ref="O287" si="11015">IFERROR(O641,0)</f>
        <v>0</v>
      </c>
      <c r="P287" s="618">
        <f t="shared" ref="P287" si="11016">IFERROR((P641/$BQ287)*100,0)</f>
        <v>0</v>
      </c>
      <c r="Q287" s="618">
        <f t="shared" ref="Q287" si="11017">IFERROR(Q641,0)</f>
        <v>30438</v>
      </c>
      <c r="R287" s="618">
        <f t="shared" ref="R287" si="11018">IFERROR((R641/$BQ287)*100,0)</f>
        <v>84869.378024153048</v>
      </c>
      <c r="S287" s="618">
        <f t="shared" ref="S287" si="11019">IFERROR(S641,0)</f>
        <v>0</v>
      </c>
      <c r="T287" s="618">
        <f t="shared" ref="T287" si="11020">IFERROR((T641/$BQ287)*100,0)</f>
        <v>0</v>
      </c>
      <c r="U287" s="618">
        <f t="shared" ref="U287" si="11021">IFERROR(U641,0)</f>
        <v>17498101</v>
      </c>
      <c r="V287" s="618">
        <f t="shared" si="7537"/>
        <v>2532750.7502951836</v>
      </c>
      <c r="W287" s="618" t="s">
        <v>2112</v>
      </c>
      <c r="X287" s="618" t="s">
        <v>2112</v>
      </c>
      <c r="Y287" s="618">
        <f t="shared" ref="Y287" si="11022">IFERROR(Y641,0)</f>
        <v>0</v>
      </c>
      <c r="Z287" s="618">
        <f t="shared" ref="Z287" si="11023">IFERROR((Z641/$BQ287)*100,0)</f>
        <v>0</v>
      </c>
      <c r="AA287" s="618">
        <f t="shared" ref="AA287" si="11024">IFERROR(AA641,0)</f>
        <v>0</v>
      </c>
      <c r="AB287" s="618">
        <f t="shared" ref="AB287" si="11025">IFERROR((AB641/$BQ287)*100,0)</f>
        <v>0</v>
      </c>
      <c r="AC287" s="618">
        <f t="shared" ref="AC287" si="11026">IFERROR(AC641,0)</f>
        <v>0</v>
      </c>
      <c r="AD287" s="618">
        <f t="shared" ref="AD287" si="11027">IFERROR((AD641/$BQ287)*100,0)</f>
        <v>0</v>
      </c>
      <c r="AE287" s="618">
        <f t="shared" ref="AE287" si="11028">IFERROR(AE641,0)</f>
        <v>0</v>
      </c>
      <c r="AF287" s="618">
        <f t="shared" ref="AF287" si="11029">IFERROR((AF641/$BQ287)*100,0)</f>
        <v>0</v>
      </c>
      <c r="AG287" s="618">
        <f t="shared" ref="AG287" si="11030">IFERROR(AG641,0)</f>
        <v>344</v>
      </c>
      <c r="AH287" s="618">
        <f t="shared" ref="AH287" si="11031">IFERROR((AH641/$BQ287)*100,0)</f>
        <v>2786.9329607410195</v>
      </c>
      <c r="AI287" s="618">
        <f t="shared" ref="AI287" si="11032">IFERROR(AI641,0)</f>
        <v>14464</v>
      </c>
      <c r="AJ287" s="618">
        <f t="shared" ref="AJ287" si="11033">IFERROR((AJ641/$BQ287)*100,0)</f>
        <v>65848.202217890503</v>
      </c>
      <c r="AK287" s="618">
        <f t="shared" ref="AK287" si="11034">IFERROR(AK641,0)</f>
        <v>11150</v>
      </c>
      <c r="AL287" s="618">
        <f t="shared" ref="AL287" si="11035">IFERROR((AL641/$BQ287)*100,0)</f>
        <v>36801.439508036448</v>
      </c>
      <c r="AM287" s="618">
        <f t="shared" ref="AM287" si="11036">IFERROR(AM641,0)</f>
        <v>0</v>
      </c>
      <c r="AN287" s="618">
        <f t="shared" ref="AN287" si="11037">IFERROR((AN641/$BQ287)*100,0)</f>
        <v>0</v>
      </c>
      <c r="AO287" s="618">
        <f t="shared" ref="AO287" si="11038">IFERROR(AO641,0)</f>
        <v>0</v>
      </c>
      <c r="AP287" s="618">
        <f t="shared" ref="AP287" si="11039">IFERROR((AP641/$BQ287)*100,0)</f>
        <v>0</v>
      </c>
      <c r="AQ287" s="618">
        <f t="shared" ref="AQ287" si="11040">IFERROR(AQ641,0)</f>
        <v>0</v>
      </c>
      <c r="AR287" s="618">
        <f t="shared" ref="AR287" si="11041">IFERROR((AR641/$BQ287)*100,0)</f>
        <v>0</v>
      </c>
      <c r="AS287" s="618">
        <f t="shared" ref="AS287" si="11042">IFERROR(AS641,0)</f>
        <v>0</v>
      </c>
      <c r="AT287" s="618">
        <f t="shared" ref="AT287" si="11043">IFERROR((AT641/$BQ287)*100,0)</f>
        <v>0</v>
      </c>
      <c r="AU287" s="618">
        <f t="shared" ref="AU287" si="11044">IFERROR(AU641,0)</f>
        <v>0</v>
      </c>
      <c r="AV287" s="618">
        <f t="shared" ref="AV287" si="11045">IFERROR((AV641/$BQ287)*100,0)</f>
        <v>0</v>
      </c>
      <c r="AW287" s="618">
        <f t="shared" ref="AW287" si="11046">IFERROR(AW641,0)</f>
        <v>386572</v>
      </c>
      <c r="AX287" s="618">
        <f t="shared" ref="AX287" si="11047">IFERROR((AX641/$BQ287)*100,0)</f>
        <v>574433.77576184762</v>
      </c>
      <c r="AY287" s="618">
        <f t="shared" ref="AY287" si="11048">IFERROR(AY641,0)</f>
        <v>17610</v>
      </c>
      <c r="AZ287" s="618">
        <f t="shared" ref="AZ287" si="11049">IFERROR((AZ641/$BQ287)*100,0)</f>
        <v>24038.064677545062</v>
      </c>
      <c r="BA287" s="618">
        <f t="shared" ref="BA287" si="11050">IFERROR(BA641,0)</f>
        <v>2190</v>
      </c>
      <c r="BB287" s="618">
        <f t="shared" ref="BB287" si="11051">IFERROR((BB641/$BQ287)*100,0)</f>
        <v>3708.4023452622973</v>
      </c>
      <c r="BC287" s="618">
        <f t="shared" ref="BC287" si="11052">IFERROR(BC641,0)</f>
        <v>33507</v>
      </c>
      <c r="BD287" s="618">
        <f t="shared" ref="BD287" si="11053">IFERROR((BD641/$BQ287)*100,0)</f>
        <v>37548.853564370373</v>
      </c>
      <c r="BE287" s="618">
        <f t="shared" ref="BE287" si="11054">IFERROR(BE641,0)</f>
        <v>0</v>
      </c>
      <c r="BF287" s="618">
        <f t="shared" ref="BF287" si="11055">IFERROR((BF641/$BQ287)*100,0)</f>
        <v>0</v>
      </c>
      <c r="BG287" s="618">
        <f t="shared" ref="BG287" si="11056">IFERROR(BG641,0)</f>
        <v>1240</v>
      </c>
      <c r="BH287" s="618">
        <f t="shared" ref="BH287" si="11057">IFERROR((BH641/$BQ287)*100,0)</f>
        <v>2686.5951833153695</v>
      </c>
      <c r="BI287" s="618">
        <f t="shared" ref="BI287" si="11058">IFERROR(BI641,0)</f>
        <v>30</v>
      </c>
      <c r="BJ287" s="618">
        <f t="shared" ref="BJ287" si="11059">IFERROR((BJ641/$BQ287)*100,0)</f>
        <v>28.667936407328636</v>
      </c>
      <c r="BK287" s="618">
        <f t="shared" ref="BK287" si="11060">IFERROR(BK641,0)</f>
        <v>6641</v>
      </c>
      <c r="BL287" s="618">
        <f t="shared" ref="BL287" si="11061">IFERROR((BL641/$BQ287)*100,0)</f>
        <v>13025.481677644104</v>
      </c>
      <c r="BM287" s="618">
        <f t="shared" ref="BM287" si="11062">IFERROR(BM641,0)</f>
        <v>0</v>
      </c>
      <c r="BN287" s="618">
        <f t="shared" ref="BN287" si="11063">IFERROR((BN641/$BQ287)*100,0)</f>
        <v>0</v>
      </c>
      <c r="BO287" s="618">
        <f t="shared" ref="BO287" si="11064">IFERROR(BO641,0)</f>
        <v>0</v>
      </c>
      <c r="BP287" s="618">
        <f t="shared" ref="BP287" si="11065">IFERROR((BP641/$BQ287)*100,0)</f>
        <v>0</v>
      </c>
      <c r="BQ287" s="620">
        <f t="shared" si="8351"/>
        <v>48.835046238002178</v>
      </c>
    </row>
    <row r="288" spans="1:69" x14ac:dyDescent="0.25">
      <c r="B288" s="594" t="s">
        <v>293</v>
      </c>
      <c r="C288" s="618">
        <f t="shared" si="7582"/>
        <v>64672</v>
      </c>
      <c r="D288" s="618">
        <f t="shared" si="7583"/>
        <v>131130.46356100205</v>
      </c>
      <c r="E288" s="618" t="s">
        <v>2112</v>
      </c>
      <c r="F288" s="618" t="s">
        <v>2112</v>
      </c>
      <c r="G288" s="618">
        <f t="shared" ref="G288" si="11066">IFERROR(G642,0)</f>
        <v>51</v>
      </c>
      <c r="H288" s="618">
        <f t="shared" ref="H288" si="11067">IFERROR((H642/$BQ288)*100,0)</f>
        <v>147.59852273795104</v>
      </c>
      <c r="I288" s="618">
        <f t="shared" ref="I288" si="11068">IFERROR(I642,0)</f>
        <v>0</v>
      </c>
      <c r="J288" s="618">
        <f t="shared" ref="J288" si="11069">IFERROR((J642/$BQ288)*100,0)</f>
        <v>0</v>
      </c>
      <c r="K288" s="618">
        <f t="shared" ref="K288" si="11070">IFERROR(K642,0)</f>
        <v>3696</v>
      </c>
      <c r="L288" s="618">
        <f t="shared" ref="L288" si="11071">IFERROR((L642/$BQ288)*100,0)</f>
        <v>17225.731593670473</v>
      </c>
      <c r="M288" s="618">
        <f t="shared" ref="M288" si="11072">IFERROR(M642,0)</f>
        <v>19841</v>
      </c>
      <c r="N288" s="618">
        <f t="shared" ref="N288" si="11073">IFERROR((N642/$BQ288)*100,0)</f>
        <v>25575.872020032155</v>
      </c>
      <c r="O288" s="618">
        <f t="shared" ref="O288" si="11074">IFERROR(O642,0)</f>
        <v>0</v>
      </c>
      <c r="P288" s="618">
        <f t="shared" ref="P288" si="11075">IFERROR((P642/$BQ288)*100,0)</f>
        <v>0</v>
      </c>
      <c r="Q288" s="618">
        <f t="shared" ref="Q288" si="11076">IFERROR(Q642,0)</f>
        <v>32560</v>
      </c>
      <c r="R288" s="618">
        <f t="shared" ref="R288" si="11077">IFERROR((R642/$BQ288)*100,0)</f>
        <v>85109.244171308907</v>
      </c>
      <c r="S288" s="618">
        <f t="shared" ref="S288" si="11078">IFERROR(S642,0)</f>
        <v>0</v>
      </c>
      <c r="T288" s="618">
        <f t="shared" ref="T288" si="11079">IFERROR((T642/$BQ288)*100,0)</f>
        <v>0</v>
      </c>
      <c r="U288" s="618">
        <f t="shared" ref="U288" si="11080">IFERROR(U642,0)</f>
        <v>16738990</v>
      </c>
      <c r="V288" s="618">
        <f t="shared" si="7537"/>
        <v>2117456.2791198585</v>
      </c>
      <c r="W288" s="618" t="s">
        <v>2112</v>
      </c>
      <c r="X288" s="618" t="s">
        <v>2112</v>
      </c>
      <c r="Y288" s="618">
        <f t="shared" ref="Y288" si="11081">IFERROR(Y642,0)</f>
        <v>0</v>
      </c>
      <c r="Z288" s="618">
        <f t="shared" ref="Z288" si="11082">IFERROR((Z642/$BQ288)*100,0)</f>
        <v>0</v>
      </c>
      <c r="AA288" s="618">
        <f t="shared" ref="AA288" si="11083">IFERROR(AA642,0)</f>
        <v>0</v>
      </c>
      <c r="AB288" s="618">
        <f t="shared" ref="AB288" si="11084">IFERROR((AB642/$BQ288)*100,0)</f>
        <v>0</v>
      </c>
      <c r="AC288" s="618">
        <f t="shared" ref="AC288" si="11085">IFERROR(AC642,0)</f>
        <v>0</v>
      </c>
      <c r="AD288" s="618">
        <f t="shared" ref="AD288" si="11086">IFERROR((AD642/$BQ288)*100,0)</f>
        <v>0</v>
      </c>
      <c r="AE288" s="618">
        <f t="shared" ref="AE288" si="11087">IFERROR(AE642,0)</f>
        <v>0</v>
      </c>
      <c r="AF288" s="618">
        <f t="shared" ref="AF288" si="11088">IFERROR((AF642/$BQ288)*100,0)</f>
        <v>0</v>
      </c>
      <c r="AG288" s="618">
        <f t="shared" ref="AG288" si="11089">IFERROR(AG642,0)</f>
        <v>289</v>
      </c>
      <c r="AH288" s="618">
        <f t="shared" ref="AH288" si="11090">IFERROR((AH642/$BQ288)*100,0)</f>
        <v>2735.492621410026</v>
      </c>
      <c r="AI288" s="618">
        <f t="shared" ref="AI288" si="11091">IFERROR(AI642,0)</f>
        <v>8257</v>
      </c>
      <c r="AJ288" s="618">
        <f t="shared" ref="AJ288" si="11092">IFERROR((AJ642/$BQ288)*100,0)</f>
        <v>30391.519821895708</v>
      </c>
      <c r="AK288" s="618">
        <f t="shared" ref="AK288" si="11093">IFERROR(AK642,0)</f>
        <v>5411</v>
      </c>
      <c r="AL288" s="618">
        <f t="shared" ref="AL288" si="11094">IFERROR((AL642/$BQ288)*100,0)</f>
        <v>123874.52018320437</v>
      </c>
      <c r="AM288" s="618">
        <f t="shared" ref="AM288" si="11095">IFERROR(AM642,0)</f>
        <v>0</v>
      </c>
      <c r="AN288" s="618">
        <f t="shared" ref="AN288" si="11096">IFERROR((AN642/$BQ288)*100,0)</f>
        <v>0</v>
      </c>
      <c r="AO288" s="618">
        <f t="shared" ref="AO288" si="11097">IFERROR(AO642,0)</f>
        <v>0</v>
      </c>
      <c r="AP288" s="618">
        <f t="shared" ref="AP288" si="11098">IFERROR((AP642/$BQ288)*100,0)</f>
        <v>0</v>
      </c>
      <c r="AQ288" s="618">
        <f t="shared" ref="AQ288" si="11099">IFERROR(AQ642,0)</f>
        <v>0</v>
      </c>
      <c r="AR288" s="618">
        <f t="shared" ref="AR288" si="11100">IFERROR((AR642/$BQ288)*100,0)</f>
        <v>0</v>
      </c>
      <c r="AS288" s="618">
        <f t="shared" ref="AS288" si="11101">IFERROR(AS642,0)</f>
        <v>0</v>
      </c>
      <c r="AT288" s="618">
        <f t="shared" ref="AT288" si="11102">IFERROR((AT642/$BQ288)*100,0)</f>
        <v>0</v>
      </c>
      <c r="AU288" s="618">
        <f t="shared" ref="AU288" si="11103">IFERROR(AU642,0)</f>
        <v>0</v>
      </c>
      <c r="AV288" s="618">
        <f t="shared" ref="AV288" si="11104">IFERROR((AV642/$BQ288)*100,0)</f>
        <v>0</v>
      </c>
      <c r="AW288" s="618">
        <f t="shared" ref="AW288" si="11105">IFERROR(AW642,0)</f>
        <v>378203</v>
      </c>
      <c r="AX288" s="618">
        <f t="shared" ref="AX288" si="11106">IFERROR((AX642/$BQ288)*100,0)</f>
        <v>327578.19338430534</v>
      </c>
      <c r="AY288" s="618">
        <f t="shared" ref="AY288" si="11107">IFERROR(AY642,0)</f>
        <v>17919</v>
      </c>
      <c r="AZ288" s="618">
        <f t="shared" ref="AZ288" si="11108">IFERROR((AZ642/$BQ288)*100,0)</f>
        <v>29503.960705164827</v>
      </c>
      <c r="BA288" s="618">
        <f t="shared" ref="BA288" si="11109">IFERROR(BA642,0)</f>
        <v>2205</v>
      </c>
      <c r="BB288" s="618">
        <f t="shared" ref="BB288" si="11110">IFERROR((BB642/$BQ288)*100,0)</f>
        <v>3894.6330199787349</v>
      </c>
      <c r="BC288" s="618">
        <f t="shared" ref="BC288" si="11111">IFERROR(BC642,0)</f>
        <v>25421</v>
      </c>
      <c r="BD288" s="618">
        <f t="shared" ref="BD288" si="11112">IFERROR((BD642/$BQ288)*100,0)</f>
        <v>33229.347419070713</v>
      </c>
      <c r="BE288" s="618">
        <f t="shared" ref="BE288" si="11113">IFERROR(BE642,0)</f>
        <v>0</v>
      </c>
      <c r="BF288" s="618">
        <f t="shared" ref="BF288" si="11114">IFERROR((BF642/$BQ288)*100,0)</f>
        <v>0</v>
      </c>
      <c r="BG288" s="618">
        <f t="shared" ref="BG288" si="11115">IFERROR(BG642,0)</f>
        <v>2475</v>
      </c>
      <c r="BH288" s="618">
        <f t="shared" ref="BH288" si="11116">IFERROR((BH642/$BQ288)*100,0)</f>
        <v>5378.4901685709356</v>
      </c>
      <c r="BI288" s="618">
        <f t="shared" ref="BI288" si="11117">IFERROR(BI642,0)</f>
        <v>1110</v>
      </c>
      <c r="BJ288" s="618">
        <f t="shared" ref="BJ288" si="11118">IFERROR((BJ642/$BQ288)*100,0)</f>
        <v>678.9532045945748</v>
      </c>
      <c r="BK288" s="618">
        <f t="shared" ref="BK288" si="11119">IFERROR(BK642,0)</f>
        <v>7543</v>
      </c>
      <c r="BL288" s="618">
        <f t="shared" ref="BL288" si="11120">IFERROR((BL642/$BQ288)*100,0)</f>
        <v>28671.505036922783</v>
      </c>
      <c r="BM288" s="618">
        <f t="shared" ref="BM288" si="11121">IFERROR(BM642,0)</f>
        <v>0</v>
      </c>
      <c r="BN288" s="618">
        <f t="shared" ref="BN288" si="11122">IFERROR((BN642/$BQ288)*100,0)</f>
        <v>0</v>
      </c>
      <c r="BO288" s="618">
        <f t="shared" ref="BO288" si="11123">IFERROR(BO642,0)</f>
        <v>0</v>
      </c>
      <c r="BP288" s="618">
        <f t="shared" ref="BP288" si="11124">IFERROR((BP642/$BQ288)*100,0)</f>
        <v>0</v>
      </c>
      <c r="BQ288" s="620">
        <f t="shared" si="8351"/>
        <v>50.813516699727607</v>
      </c>
    </row>
    <row r="289" spans="1:69" x14ac:dyDescent="0.25">
      <c r="B289" s="594" t="s">
        <v>294</v>
      </c>
      <c r="C289" s="618">
        <f t="shared" si="7582"/>
        <v>71598</v>
      </c>
      <c r="D289" s="618">
        <f t="shared" si="7583"/>
        <v>186207.59374874717</v>
      </c>
      <c r="E289" s="618" t="s">
        <v>2112</v>
      </c>
      <c r="F289" s="618" t="s">
        <v>2112</v>
      </c>
      <c r="G289" s="618">
        <f t="shared" ref="G289" si="11125">IFERROR(G643,0)</f>
        <v>66</v>
      </c>
      <c r="H289" s="618">
        <f t="shared" ref="H289" si="11126">IFERROR((H643/$BQ289)*100,0)</f>
        <v>231.41873286063031</v>
      </c>
      <c r="I289" s="618">
        <f t="shared" ref="I289" si="11127">IFERROR(I643,0)</f>
        <v>0</v>
      </c>
      <c r="J289" s="618">
        <f t="shared" ref="J289" si="11128">IFERROR((J643/$BQ289)*100,0)</f>
        <v>0</v>
      </c>
      <c r="K289" s="618">
        <f t="shared" ref="K289" si="11129">IFERROR(K643,0)</f>
        <v>5316</v>
      </c>
      <c r="L289" s="618">
        <f t="shared" ref="L289" si="11130">IFERROR((L643/$BQ289)*100,0)</f>
        <v>25402.797572979191</v>
      </c>
      <c r="M289" s="618">
        <f t="shared" ref="M289" si="11131">IFERROR(M643,0)</f>
        <v>20177</v>
      </c>
      <c r="N289" s="618">
        <f t="shared" ref="N289" si="11132">IFERROR((N643/$BQ289)*100,0)</f>
        <v>30523.396201673138</v>
      </c>
      <c r="O289" s="618">
        <f t="shared" ref="O289" si="11133">IFERROR(O643,0)</f>
        <v>0</v>
      </c>
      <c r="P289" s="618">
        <f t="shared" ref="P289" si="11134">IFERROR((P643/$BQ289)*100,0)</f>
        <v>0</v>
      </c>
      <c r="Q289" s="618">
        <f t="shared" ref="Q289" si="11135">IFERROR(Q643,0)</f>
        <v>38013</v>
      </c>
      <c r="R289" s="618">
        <f t="shared" ref="R289" si="11136">IFERROR((R643/$BQ289)*100,0)</f>
        <v>101781.99935664723</v>
      </c>
      <c r="S289" s="618">
        <f t="shared" ref="S289" si="11137">IFERROR(S643,0)</f>
        <v>0</v>
      </c>
      <c r="T289" s="618">
        <f t="shared" ref="T289" si="11138">IFERROR((T643/$BQ289)*100,0)</f>
        <v>0</v>
      </c>
      <c r="U289" s="618">
        <f t="shared" ref="U289" si="11139">IFERROR(U643,0)</f>
        <v>18702251</v>
      </c>
      <c r="V289" s="618">
        <f t="shared" si="7537"/>
        <v>2268408.6626019287</v>
      </c>
      <c r="W289" s="618" t="s">
        <v>2112</v>
      </c>
      <c r="X289" s="618" t="s">
        <v>2112</v>
      </c>
      <c r="Y289" s="618">
        <f t="shared" ref="Y289" si="11140">IFERROR(Y643,0)</f>
        <v>0</v>
      </c>
      <c r="Z289" s="618">
        <f t="shared" ref="Z289" si="11141">IFERROR((Z643/$BQ289)*100,0)</f>
        <v>0</v>
      </c>
      <c r="AA289" s="618">
        <f t="shared" ref="AA289" si="11142">IFERROR(AA643,0)</f>
        <v>0</v>
      </c>
      <c r="AB289" s="618">
        <f t="shared" ref="AB289" si="11143">IFERROR((AB643/$BQ289)*100,0)</f>
        <v>0</v>
      </c>
      <c r="AC289" s="618">
        <f t="shared" ref="AC289" si="11144">IFERROR(AC643,0)</f>
        <v>0</v>
      </c>
      <c r="AD289" s="618">
        <f t="shared" ref="AD289" si="11145">IFERROR((AD643/$BQ289)*100,0)</f>
        <v>0</v>
      </c>
      <c r="AE289" s="618">
        <f t="shared" ref="AE289" si="11146">IFERROR(AE643,0)</f>
        <v>0</v>
      </c>
      <c r="AF289" s="618">
        <f t="shared" ref="AF289" si="11147">IFERROR((AF643/$BQ289)*100,0)</f>
        <v>0</v>
      </c>
      <c r="AG289" s="618">
        <f t="shared" ref="AG289" si="11148">IFERROR(AG643,0)</f>
        <v>431</v>
      </c>
      <c r="AH289" s="618">
        <f t="shared" ref="AH289" si="11149">IFERROR((AH643/$BQ289)*100,0)</f>
        <v>3952.4850247307654</v>
      </c>
      <c r="AI289" s="618">
        <f t="shared" ref="AI289" si="11150">IFERROR(AI643,0)</f>
        <v>9802</v>
      </c>
      <c r="AJ289" s="618">
        <f t="shared" ref="AJ289" si="11151">IFERROR((AJ643/$BQ289)*100,0)</f>
        <v>45852.132268774891</v>
      </c>
      <c r="AK289" s="618">
        <f t="shared" ref="AK289" si="11152">IFERROR(AK643,0)</f>
        <v>19401</v>
      </c>
      <c r="AL289" s="618">
        <f t="shared" ref="AL289" si="11153">IFERROR((AL643/$BQ289)*100,0)</f>
        <v>109290.25157834767</v>
      </c>
      <c r="AM289" s="618">
        <f t="shared" ref="AM289" si="11154">IFERROR(AM643,0)</f>
        <v>0</v>
      </c>
      <c r="AN289" s="618">
        <f t="shared" ref="AN289" si="11155">IFERROR((AN643/$BQ289)*100,0)</f>
        <v>0</v>
      </c>
      <c r="AO289" s="618">
        <f t="shared" ref="AO289" si="11156">IFERROR(AO643,0)</f>
        <v>0</v>
      </c>
      <c r="AP289" s="618">
        <f t="shared" ref="AP289" si="11157">IFERROR((AP643/$BQ289)*100,0)</f>
        <v>0</v>
      </c>
      <c r="AQ289" s="618">
        <f t="shared" ref="AQ289" si="11158">IFERROR(AQ643,0)</f>
        <v>0</v>
      </c>
      <c r="AR289" s="618">
        <f t="shared" ref="AR289" si="11159">IFERROR((AR643/$BQ289)*100,0)</f>
        <v>0</v>
      </c>
      <c r="AS289" s="618">
        <f t="shared" ref="AS289" si="11160">IFERROR(AS643,0)</f>
        <v>0</v>
      </c>
      <c r="AT289" s="618">
        <f t="shared" ref="AT289" si="11161">IFERROR((AT643/$BQ289)*100,0)</f>
        <v>0</v>
      </c>
      <c r="AU289" s="618">
        <f t="shared" ref="AU289" si="11162">IFERROR(AU643,0)</f>
        <v>0</v>
      </c>
      <c r="AV289" s="618">
        <f t="shared" ref="AV289" si="11163">IFERROR((AV643/$BQ289)*100,0)</f>
        <v>0</v>
      </c>
      <c r="AW289" s="618">
        <f t="shared" ref="AW289" si="11164">IFERROR(AW643,0)</f>
        <v>384152</v>
      </c>
      <c r="AX289" s="618">
        <f t="shared" ref="AX289" si="11165">IFERROR((AX643/$BQ289)*100,0)</f>
        <v>183647.29443440022</v>
      </c>
      <c r="AY289" s="618">
        <f t="shared" ref="AY289" si="11166">IFERROR(AY643,0)</f>
        <v>20242</v>
      </c>
      <c r="AZ289" s="618">
        <f t="shared" ref="AZ289" si="11167">IFERROR((AZ643/$BQ289)*100,0)</f>
        <v>32672.284435378991</v>
      </c>
      <c r="BA289" s="618">
        <f t="shared" ref="BA289" si="11168">IFERROR(BA643,0)</f>
        <v>2338</v>
      </c>
      <c r="BB289" s="618">
        <f t="shared" ref="BB289" si="11169">IFERROR((BB643/$BQ289)*100,0)</f>
        <v>5761.5917855856924</v>
      </c>
      <c r="BC289" s="618">
        <f t="shared" ref="BC289" si="11170">IFERROR(BC643,0)</f>
        <v>54122</v>
      </c>
      <c r="BD289" s="618">
        <f t="shared" ref="BD289" si="11171">IFERROR((BD643/$BQ289)*100,0)</f>
        <v>55590.085615021417</v>
      </c>
      <c r="BE289" s="618">
        <f t="shared" ref="BE289" si="11172">IFERROR(BE643,0)</f>
        <v>0</v>
      </c>
      <c r="BF289" s="618">
        <f t="shared" ref="BF289" si="11173">IFERROR((BF643/$BQ289)*100,0)</f>
        <v>0</v>
      </c>
      <c r="BG289" s="618">
        <f t="shared" ref="BG289" si="11174">IFERROR(BG643,0)</f>
        <v>10363</v>
      </c>
      <c r="BH289" s="618">
        <f t="shared" ref="BH289" si="11175">IFERROR((BH643/$BQ289)*100,0)</f>
        <v>26041.954073260935</v>
      </c>
      <c r="BI289" s="618">
        <f t="shared" ref="BI289" si="11176">IFERROR(BI643,0)</f>
        <v>1155</v>
      </c>
      <c r="BJ289" s="618">
        <f t="shared" ref="BJ289" si="11177">IFERROR((BJ643/$BQ289)*100,0)</f>
        <v>859.55529348234131</v>
      </c>
      <c r="BK289" s="618">
        <f t="shared" ref="BK289" si="11178">IFERROR(BK643,0)</f>
        <v>8720</v>
      </c>
      <c r="BL289" s="618">
        <f t="shared" ref="BL289" si="11179">IFERROR((BL643/$BQ289)*100,0)</f>
        <v>36982.917499060735</v>
      </c>
      <c r="BM289" s="618">
        <f t="shared" ref="BM289" si="11180">IFERROR(BM643,0)</f>
        <v>0</v>
      </c>
      <c r="BN289" s="618">
        <f t="shared" ref="BN289" si="11181">IFERROR((BN643/$BQ289)*100,0)</f>
        <v>0</v>
      </c>
      <c r="BO289" s="618">
        <f t="shared" ref="BO289" si="11182">IFERROR(BO643,0)</f>
        <v>0</v>
      </c>
      <c r="BP289" s="618">
        <f t="shared" ref="BP289" si="11183">IFERROR((BP643/$BQ289)*100,0)</f>
        <v>0</v>
      </c>
      <c r="BQ289" s="620">
        <f t="shared" si="8351"/>
        <v>54.446759103068061</v>
      </c>
    </row>
    <row r="290" spans="1:69" x14ac:dyDescent="0.25">
      <c r="B290" s="594" t="s">
        <v>295</v>
      </c>
      <c r="C290" s="618">
        <f t="shared" si="7582"/>
        <v>69646</v>
      </c>
      <c r="D290" s="618">
        <f t="shared" si="7583"/>
        <v>130606.06455641966</v>
      </c>
      <c r="E290" s="618" t="s">
        <v>2112</v>
      </c>
      <c r="F290" s="618" t="s">
        <v>2112</v>
      </c>
      <c r="G290" s="618">
        <f t="shared" ref="G290" si="11184">IFERROR(G644,0)</f>
        <v>1247</v>
      </c>
      <c r="H290" s="618">
        <f t="shared" ref="H290" si="11185">IFERROR((H644/$BQ290)*100,0)</f>
        <v>4281.1429800126089</v>
      </c>
      <c r="I290" s="618">
        <f t="shared" ref="I290" si="11186">IFERROR(I644,0)</f>
        <v>0</v>
      </c>
      <c r="J290" s="618">
        <f t="shared" ref="J290" si="11187">IFERROR((J644/$BQ290)*100,0)</f>
        <v>0</v>
      </c>
      <c r="K290" s="618">
        <f t="shared" ref="K290" si="11188">IFERROR(K644,0)</f>
        <v>5276</v>
      </c>
      <c r="L290" s="618">
        <f t="shared" ref="L290" si="11189">IFERROR((L644/$BQ290)*100,0)</f>
        <v>22576.199083778836</v>
      </c>
      <c r="M290" s="618">
        <f t="shared" ref="M290" si="11190">IFERROR(M644,0)</f>
        <v>16072</v>
      </c>
      <c r="N290" s="618">
        <f t="shared" ref="N290" si="11191">IFERROR((N644/$BQ290)*100,0)</f>
        <v>20530.625421479323</v>
      </c>
      <c r="O290" s="618">
        <f t="shared" ref="O290" si="11192">IFERROR(O644,0)</f>
        <v>0</v>
      </c>
      <c r="P290" s="618">
        <f t="shared" ref="P290" si="11193">IFERROR((P644/$BQ290)*100,0)</f>
        <v>0</v>
      </c>
      <c r="Q290" s="618">
        <f t="shared" ref="Q290" si="11194">IFERROR(Q644,0)</f>
        <v>42027</v>
      </c>
      <c r="R290" s="618">
        <f t="shared" ref="R290" si="11195">IFERROR((R644/$BQ290)*100,0)</f>
        <v>102529.69927285788</v>
      </c>
      <c r="S290" s="618">
        <f t="shared" ref="S290" si="11196">IFERROR(S644,0)</f>
        <v>25</v>
      </c>
      <c r="T290" s="618">
        <f t="shared" ref="T290" si="11197">IFERROR((T644/$BQ290)*100,0)</f>
        <v>69.341480077949626</v>
      </c>
      <c r="U290" s="618">
        <f t="shared" ref="U290" si="11198">IFERROR(U644,0)</f>
        <v>15293563</v>
      </c>
      <c r="V290" s="618">
        <f t="shared" si="7537"/>
        <v>1543402.6635750027</v>
      </c>
      <c r="W290" s="618" t="s">
        <v>2112</v>
      </c>
      <c r="X290" s="618" t="s">
        <v>2112</v>
      </c>
      <c r="Y290" s="618">
        <f t="shared" ref="Y290" si="11199">IFERROR(Y644,0)</f>
        <v>300</v>
      </c>
      <c r="Z290" s="618">
        <f t="shared" ref="Z290" si="11200">IFERROR((Z644/$BQ290)*100,0)</f>
        <v>832.09776093539551</v>
      </c>
      <c r="AA290" s="618">
        <f t="shared" ref="AA290" si="11201">IFERROR(AA644,0)</f>
        <v>0</v>
      </c>
      <c r="AB290" s="618">
        <f t="shared" ref="AB290" si="11202">IFERROR((AB644/$BQ290)*100,0)</f>
        <v>0</v>
      </c>
      <c r="AC290" s="618">
        <f t="shared" ref="AC290" si="11203">IFERROR(AC644,0)</f>
        <v>0</v>
      </c>
      <c r="AD290" s="618">
        <f t="shared" ref="AD290" si="11204">IFERROR((AD644/$BQ290)*100,0)</f>
        <v>0</v>
      </c>
      <c r="AE290" s="618">
        <f t="shared" ref="AE290" si="11205">IFERROR(AE644,0)</f>
        <v>0</v>
      </c>
      <c r="AF290" s="618">
        <f t="shared" ref="AF290" si="11206">IFERROR((AF644/$BQ290)*100,0)</f>
        <v>0</v>
      </c>
      <c r="AG290" s="618">
        <f t="shared" ref="AG290" si="11207">IFERROR(AG644,0)</f>
        <v>551</v>
      </c>
      <c r="AH290" s="618">
        <f t="shared" ref="AH290" si="11208">IFERROR((AH644/$BQ290)*100,0)</f>
        <v>4423.9864289731859</v>
      </c>
      <c r="AI290" s="618">
        <f t="shared" ref="AI290" si="11209">IFERROR(AI644,0)</f>
        <v>10735</v>
      </c>
      <c r="AJ290" s="618">
        <f t="shared" ref="AJ290" si="11210">IFERROR((AJ644/$BQ290)*100,0)</f>
        <v>45329.912356557223</v>
      </c>
      <c r="AK290" s="618">
        <f t="shared" ref="AK290" si="11211">IFERROR(AK644,0)</f>
        <v>20725</v>
      </c>
      <c r="AL290" s="618">
        <f t="shared" ref="AL290" si="11212">IFERROR((AL644/$BQ290)*100,0)</f>
        <v>89235.550712313358</v>
      </c>
      <c r="AM290" s="618">
        <f t="shared" ref="AM290" si="11213">IFERROR(AM644,0)</f>
        <v>0</v>
      </c>
      <c r="AN290" s="618">
        <f t="shared" ref="AN290" si="11214">IFERROR((AN644/$BQ290)*100,0)</f>
        <v>0</v>
      </c>
      <c r="AO290" s="618">
        <f t="shared" ref="AO290" si="11215">IFERROR(AO644,0)</f>
        <v>0</v>
      </c>
      <c r="AP290" s="618">
        <f t="shared" ref="AP290" si="11216">IFERROR((AP644/$BQ290)*100,0)</f>
        <v>0</v>
      </c>
      <c r="AQ290" s="618">
        <f t="shared" ref="AQ290" si="11217">IFERROR(AQ644,0)</f>
        <v>0</v>
      </c>
      <c r="AR290" s="618">
        <f t="shared" ref="AR290" si="11218">IFERROR((AR644/$BQ290)*100,0)</f>
        <v>0</v>
      </c>
      <c r="AS290" s="618">
        <f t="shared" ref="AS290" si="11219">IFERROR(AS644,0)</f>
        <v>0</v>
      </c>
      <c r="AT290" s="618">
        <f t="shared" ref="AT290" si="11220">IFERROR((AT644/$BQ290)*100,0)</f>
        <v>0</v>
      </c>
      <c r="AU290" s="618">
        <f t="shared" ref="AU290" si="11221">IFERROR(AU644,0)</f>
        <v>0</v>
      </c>
      <c r="AV290" s="618">
        <f t="shared" ref="AV290" si="11222">IFERROR((AV644/$BQ290)*100,0)</f>
        <v>0</v>
      </c>
      <c r="AW290" s="618">
        <f t="shared" ref="AW290" si="11223">IFERROR(AW644,0)</f>
        <v>481553</v>
      </c>
      <c r="AX290" s="618">
        <f t="shared" ref="AX290" si="11224">IFERROR((AX644/$BQ290)*100,0)</f>
        <v>400137.78444901138</v>
      </c>
      <c r="AY290" s="618">
        <f t="shared" ref="AY290" si="11225">IFERROR(AY644,0)</f>
        <v>27716</v>
      </c>
      <c r="AZ290" s="618">
        <f t="shared" ref="AZ290" si="11226">IFERROR((AZ644/$BQ290)*100,0)</f>
        <v>39537.125110845314</v>
      </c>
      <c r="BA290" s="618">
        <f t="shared" ref="BA290" si="11227">IFERROR(BA644,0)</f>
        <v>3409</v>
      </c>
      <c r="BB290" s="618">
        <f t="shared" ref="BB290" si="11228">IFERROR((BB644/$BQ290)*100,0)</f>
        <v>9442.9227570151797</v>
      </c>
      <c r="BC290" s="618">
        <f t="shared" ref="BC290" si="11229">IFERROR(BC644,0)</f>
        <v>61097</v>
      </c>
      <c r="BD290" s="618">
        <f t="shared" ref="BD290" si="11230">IFERROR((BD644/$BQ290)*100,0)</f>
        <v>88870.814527103343</v>
      </c>
      <c r="BE290" s="618">
        <f t="shared" ref="BE290" si="11231">IFERROR(BE644,0)</f>
        <v>0</v>
      </c>
      <c r="BF290" s="618">
        <f t="shared" ref="BF290" si="11232">IFERROR((BF644/$BQ290)*100,0)</f>
        <v>0</v>
      </c>
      <c r="BG290" s="618">
        <f t="shared" ref="BG290" si="11233">IFERROR(BG644,0)</f>
        <v>4640</v>
      </c>
      <c r="BH290" s="618">
        <f t="shared" ref="BH290" si="11234">IFERROR((BH644/$BQ290)*100,0)</f>
        <v>10144.658535404029</v>
      </c>
      <c r="BI290" s="618">
        <f t="shared" ref="BI290" si="11235">IFERROR(BI644,0)</f>
        <v>912</v>
      </c>
      <c r="BJ290" s="618">
        <f t="shared" ref="BJ290" si="11236">IFERROR((BJ644/$BQ290)*100,0)</f>
        <v>1264.7885966218012</v>
      </c>
      <c r="BK290" s="618">
        <f t="shared" ref="BK290" si="11237">IFERROR(BK644,0)</f>
        <v>7799</v>
      </c>
      <c r="BL290" s="618">
        <f t="shared" ref="BL290" si="11238">IFERROR((BL644/$BQ290)*100,0)</f>
        <v>28378.694136701659</v>
      </c>
      <c r="BM290" s="618">
        <f t="shared" ref="BM290" si="11239">IFERROR(BM644,0)</f>
        <v>0</v>
      </c>
      <c r="BN290" s="618">
        <f t="shared" ref="BN290" si="11240">IFERROR((BN644/$BQ290)*100,0)</f>
        <v>0</v>
      </c>
      <c r="BO290" s="618">
        <f t="shared" ref="BO290" si="11241">IFERROR(BO644,0)</f>
        <v>0</v>
      </c>
      <c r="BP290" s="618">
        <f t="shared" ref="BP290" si="11242">IFERROR((BP644/$BQ290)*100,0)</f>
        <v>0</v>
      </c>
      <c r="BQ290" s="620">
        <f t="shared" si="8351"/>
        <v>72.106911972160006</v>
      </c>
    </row>
    <row r="291" spans="1:69" x14ac:dyDescent="0.25">
      <c r="B291" s="594" t="s">
        <v>2669</v>
      </c>
      <c r="C291" s="618">
        <f t="shared" si="7582"/>
        <v>73145</v>
      </c>
      <c r="D291" s="618">
        <f t="shared" si="7583"/>
        <v>135854</v>
      </c>
      <c r="E291" s="618" t="s">
        <v>2112</v>
      </c>
      <c r="F291" s="618" t="s">
        <v>2112</v>
      </c>
      <c r="G291" s="618">
        <f t="shared" ref="G291" si="11243">IFERROR(G645,0)</f>
        <v>2591</v>
      </c>
      <c r="H291" s="618">
        <f t="shared" ref="H291" si="11244">IFERROR((H645/$BQ291)*100,0)</f>
        <v>6573</v>
      </c>
      <c r="I291" s="618">
        <f t="shared" ref="I291" si="11245">IFERROR(I645,0)</f>
        <v>0</v>
      </c>
      <c r="J291" s="618">
        <f t="shared" ref="J291" si="11246">IFERROR((J645/$BQ291)*100,0)</f>
        <v>0</v>
      </c>
      <c r="K291" s="618">
        <f t="shared" ref="K291" si="11247">IFERROR(K645,0)</f>
        <v>5138</v>
      </c>
      <c r="L291" s="618">
        <f t="shared" ref="L291" si="11248">IFERROR((L645/$BQ291)*100,0)</f>
        <v>27201</v>
      </c>
      <c r="M291" s="618">
        <f t="shared" ref="M291" si="11249">IFERROR(M645,0)</f>
        <v>24436</v>
      </c>
      <c r="N291" s="618">
        <f t="shared" ref="N291" si="11250">IFERROR((N645/$BQ291)*100,0)</f>
        <v>37579</v>
      </c>
      <c r="O291" s="618">
        <f t="shared" ref="O291" si="11251">IFERROR(O645,0)</f>
        <v>0</v>
      </c>
      <c r="P291" s="618">
        <f t="shared" ref="P291" si="11252">IFERROR((P645/$BQ291)*100,0)</f>
        <v>0</v>
      </c>
      <c r="Q291" s="618">
        <f t="shared" ref="Q291" si="11253">IFERROR(Q645,0)</f>
        <v>40494</v>
      </c>
      <c r="R291" s="618">
        <f t="shared" ref="R291" si="11254">IFERROR((R645/$BQ291)*100,0)</f>
        <v>81477</v>
      </c>
      <c r="S291" s="618">
        <f t="shared" ref="S291" si="11255">IFERROR(S645,0)</f>
        <v>47</v>
      </c>
      <c r="T291" s="618">
        <f t="shared" ref="T291" si="11256">IFERROR((T645/$BQ291)*100,0)</f>
        <v>118</v>
      </c>
      <c r="U291" s="618">
        <f t="shared" ref="U291" si="11257">IFERROR(U645,0)</f>
        <v>17419082</v>
      </c>
      <c r="V291" s="618">
        <f t="shared" si="7537"/>
        <v>1651373</v>
      </c>
      <c r="W291" s="618" t="s">
        <v>2112</v>
      </c>
      <c r="X291" s="618" t="s">
        <v>2112</v>
      </c>
      <c r="Y291" s="618">
        <f t="shared" ref="Y291" si="11258">IFERROR(Y645,0)</f>
        <v>0</v>
      </c>
      <c r="Z291" s="618">
        <f t="shared" ref="Z291" si="11259">IFERROR((Z645/$BQ291)*100,0)</f>
        <v>0</v>
      </c>
      <c r="AA291" s="618">
        <f t="shared" ref="AA291" si="11260">IFERROR(AA645,0)</f>
        <v>0</v>
      </c>
      <c r="AB291" s="618">
        <f t="shared" ref="AB291" si="11261">IFERROR((AB645/$BQ291)*100,0)</f>
        <v>0</v>
      </c>
      <c r="AC291" s="618">
        <f t="shared" ref="AC291" si="11262">IFERROR(AC645,0)</f>
        <v>0</v>
      </c>
      <c r="AD291" s="618">
        <f t="shared" ref="AD291" si="11263">IFERROR((AD645/$BQ291)*100,0)</f>
        <v>0</v>
      </c>
      <c r="AE291" s="618">
        <f t="shared" ref="AE291" si="11264">IFERROR(AE645,0)</f>
        <v>0</v>
      </c>
      <c r="AF291" s="618">
        <f t="shared" ref="AF291" si="11265">IFERROR((AF645/$BQ291)*100,0)</f>
        <v>0</v>
      </c>
      <c r="AG291" s="618">
        <f t="shared" ref="AG291" si="11266">IFERROR(AG645,0)</f>
        <v>495</v>
      </c>
      <c r="AH291" s="618">
        <f t="shared" ref="AH291" si="11267">IFERROR((AH645/$BQ291)*100,0)</f>
        <v>3071</v>
      </c>
      <c r="AI291" s="618">
        <f t="shared" ref="AI291" si="11268">IFERROR(AI645,0)</f>
        <v>13403</v>
      </c>
      <c r="AJ291" s="618">
        <f t="shared" ref="AJ291" si="11269">IFERROR((AJ645/$BQ291)*100,0)</f>
        <v>53850</v>
      </c>
      <c r="AK291" s="618">
        <f t="shared" ref="AK291" si="11270">IFERROR(AK645,0)</f>
        <v>21691</v>
      </c>
      <c r="AL291" s="618">
        <f t="shared" ref="AL291" si="11271">IFERROR((AL645/$BQ291)*100,0)</f>
        <v>52554</v>
      </c>
      <c r="AM291" s="618">
        <f t="shared" ref="AM291" si="11272">IFERROR(AM645,0)</f>
        <v>0</v>
      </c>
      <c r="AN291" s="618">
        <f t="shared" ref="AN291" si="11273">IFERROR((AN645/$BQ291)*100,0)</f>
        <v>0</v>
      </c>
      <c r="AO291" s="618">
        <f t="shared" ref="AO291" si="11274">IFERROR(AO645,0)</f>
        <v>0</v>
      </c>
      <c r="AP291" s="618">
        <f t="shared" ref="AP291" si="11275">IFERROR((AP645/$BQ291)*100,0)</f>
        <v>0</v>
      </c>
      <c r="AQ291" s="618">
        <f t="shared" ref="AQ291" si="11276">IFERROR(AQ645,0)</f>
        <v>0</v>
      </c>
      <c r="AR291" s="618">
        <f t="shared" ref="AR291" si="11277">IFERROR((AR645/$BQ291)*100,0)</f>
        <v>0</v>
      </c>
      <c r="AS291" s="618">
        <f t="shared" ref="AS291" si="11278">IFERROR(AS645,0)</f>
        <v>0</v>
      </c>
      <c r="AT291" s="618">
        <f t="shared" ref="AT291" si="11279">IFERROR((AT645/$BQ291)*100,0)</f>
        <v>0</v>
      </c>
      <c r="AU291" s="618">
        <f t="shared" ref="AU291" si="11280">IFERROR(AU645,0)</f>
        <v>0</v>
      </c>
      <c r="AV291" s="618">
        <f t="shared" ref="AV291" si="11281">IFERROR((AV645/$BQ291)*100,0)</f>
        <v>0</v>
      </c>
      <c r="AW291" s="618">
        <f t="shared" ref="AW291" si="11282">IFERROR(AW645,0)</f>
        <v>508652</v>
      </c>
      <c r="AX291" s="618">
        <f t="shared" ref="AX291" si="11283">IFERROR((AX645/$BQ291)*100,0)</f>
        <v>481656.00000000006</v>
      </c>
      <c r="AY291" s="618">
        <f t="shared" ref="AY291" si="11284">IFERROR(AY645,0)</f>
        <v>29339</v>
      </c>
      <c r="AZ291" s="618">
        <f t="shared" ref="AZ291" si="11285">IFERROR((AZ645/$BQ291)*100,0)</f>
        <v>34702</v>
      </c>
      <c r="BA291" s="618">
        <f t="shared" ref="BA291" si="11286">IFERROR(BA645,0)</f>
        <v>3439</v>
      </c>
      <c r="BB291" s="618">
        <f t="shared" ref="BB291" si="11287">IFERROR((BB645/$BQ291)*100,0)</f>
        <v>8642</v>
      </c>
      <c r="BC291" s="618">
        <f t="shared" ref="BC291" si="11288">IFERROR(BC645,0)</f>
        <v>81642</v>
      </c>
      <c r="BD291" s="618">
        <f t="shared" ref="BD291" si="11289">IFERROR((BD645/$BQ291)*100,0)</f>
        <v>113493</v>
      </c>
      <c r="BE291" s="618">
        <f t="shared" ref="BE291" si="11290">IFERROR(BE645,0)</f>
        <v>0</v>
      </c>
      <c r="BF291" s="618">
        <f t="shared" ref="BF291" si="11291">IFERROR((BF645/$BQ291)*100,0)</f>
        <v>0</v>
      </c>
      <c r="BG291" s="618">
        <f t="shared" ref="BG291" si="11292">IFERROR(BG645,0)</f>
        <v>9391</v>
      </c>
      <c r="BH291" s="618">
        <f t="shared" ref="BH291" si="11293">IFERROR((BH645/$BQ291)*100,0)</f>
        <v>20546</v>
      </c>
      <c r="BI291" s="618">
        <f t="shared" ref="BI291" si="11294">IFERROR(BI645,0)</f>
        <v>912</v>
      </c>
      <c r="BJ291" s="618">
        <f t="shared" ref="BJ291" si="11295">IFERROR((BJ645/$BQ291)*100,0)</f>
        <v>911.99999999999989</v>
      </c>
      <c r="BK291" s="618">
        <f t="shared" ref="BK291" si="11296">IFERROR(BK645,0)</f>
        <v>8990</v>
      </c>
      <c r="BL291" s="618">
        <f t="shared" ref="BL291" si="11297">IFERROR((BL645/$BQ291)*100,0)</f>
        <v>30468</v>
      </c>
      <c r="BM291" s="618">
        <f t="shared" ref="BM291" si="11298">IFERROR(BM645,0)</f>
        <v>0</v>
      </c>
      <c r="BN291" s="618">
        <f t="shared" ref="BN291" si="11299">IFERROR((BN645/$BQ291)*100,0)</f>
        <v>0</v>
      </c>
      <c r="BO291" s="618">
        <f t="shared" ref="BO291" si="11300">IFERROR(BO645,0)</f>
        <v>0</v>
      </c>
      <c r="BP291" s="618">
        <f t="shared" ref="BP291" si="11301">IFERROR((BP645/$BQ291)*100,0)</f>
        <v>0</v>
      </c>
      <c r="BQ291" s="620">
        <f t="shared" si="8351"/>
        <v>100</v>
      </c>
    </row>
    <row r="292" spans="1:69" x14ac:dyDescent="0.25">
      <c r="A292" s="593" t="s">
        <v>7</v>
      </c>
      <c r="B292" s="594" t="s">
        <v>285</v>
      </c>
      <c r="C292" s="618">
        <f t="shared" si="7582"/>
        <v>21822</v>
      </c>
      <c r="D292" s="618">
        <f t="shared" si="7583"/>
        <v>65233.208208144722</v>
      </c>
      <c r="E292" s="618" t="s">
        <v>2112</v>
      </c>
      <c r="F292" s="618" t="s">
        <v>2112</v>
      </c>
      <c r="G292" s="618">
        <f t="shared" ref="G292" si="11302">IFERROR(G646,0)</f>
        <v>0</v>
      </c>
      <c r="H292" s="618">
        <f t="shared" ref="H292" si="11303">IFERROR((H646/$BQ292)*100,0)</f>
        <v>0</v>
      </c>
      <c r="I292" s="618">
        <f t="shared" ref="I292" si="11304">IFERROR(I646,0)</f>
        <v>0</v>
      </c>
      <c r="J292" s="618">
        <f t="shared" ref="J292" si="11305">IFERROR((J646/$BQ292)*100,0)</f>
        <v>0</v>
      </c>
      <c r="K292" s="618">
        <f t="shared" ref="K292" si="11306">IFERROR(K646,0)</f>
        <v>1901</v>
      </c>
      <c r="L292" s="618">
        <f t="shared" ref="L292" si="11307">IFERROR((L646/$BQ292)*100,0)</f>
        <v>10225.910335282659</v>
      </c>
      <c r="M292" s="618">
        <f t="shared" ref="M292" si="11308">IFERROR(M646,0)</f>
        <v>48601</v>
      </c>
      <c r="N292" s="618">
        <f t="shared" ref="N292" si="11309">IFERROR((N646/$BQ292)*100,0)</f>
        <v>82009.775956227255</v>
      </c>
      <c r="O292" s="618">
        <f t="shared" ref="O292" si="11310">IFERROR(O646,0)</f>
        <v>0</v>
      </c>
      <c r="P292" s="618">
        <f t="shared" ref="P292" si="11311">IFERROR((P646/$BQ292)*100,0)</f>
        <v>0</v>
      </c>
      <c r="Q292" s="618">
        <f t="shared" ref="Q292" si="11312">IFERROR(Q646,0)</f>
        <v>37504</v>
      </c>
      <c r="R292" s="618">
        <f t="shared" ref="R292" si="11313">IFERROR((R646/$BQ292)*100,0)</f>
        <v>69313.447678559489</v>
      </c>
      <c r="S292" s="618">
        <f t="shared" ref="S292" si="11314">IFERROR(S646,0)</f>
        <v>0</v>
      </c>
      <c r="T292" s="618">
        <f t="shared" ref="T292" si="11315">IFERROR((T646/$BQ292)*100,0)</f>
        <v>0</v>
      </c>
      <c r="U292" s="618">
        <f t="shared" ref="U292" si="11316">IFERROR(U646,0)</f>
        <v>2994819</v>
      </c>
      <c r="V292" s="618">
        <f t="shared" ref="V292:V355" si="11317">IFERROR((V646/$BQ292)*100,0)</f>
        <v>634512.67397243972</v>
      </c>
      <c r="W292" s="618" t="s">
        <v>2112</v>
      </c>
      <c r="X292" s="618" t="s">
        <v>2112</v>
      </c>
      <c r="Y292" s="618">
        <f t="shared" ref="Y292" si="11318">IFERROR(Y646,0)</f>
        <v>0</v>
      </c>
      <c r="Z292" s="618">
        <f t="shared" ref="Z292" si="11319">IFERROR((Z646/$BQ292)*100,0)</f>
        <v>0</v>
      </c>
      <c r="AA292" s="618">
        <f t="shared" ref="AA292" si="11320">IFERROR(AA646,0)</f>
        <v>0</v>
      </c>
      <c r="AB292" s="618">
        <f t="shared" ref="AB292" si="11321">IFERROR((AB646/$BQ292)*100,0)</f>
        <v>0</v>
      </c>
      <c r="AC292" s="618">
        <f t="shared" ref="AC292" si="11322">IFERROR(AC646,0)</f>
        <v>0</v>
      </c>
      <c r="AD292" s="618">
        <f t="shared" ref="AD292" si="11323">IFERROR((AD646/$BQ292)*100,0)</f>
        <v>0</v>
      </c>
      <c r="AE292" s="618">
        <f t="shared" ref="AE292" si="11324">IFERROR(AE646,0)</f>
        <v>0</v>
      </c>
      <c r="AF292" s="618">
        <f t="shared" ref="AF292" si="11325">IFERROR((AF646/$BQ292)*100,0)</f>
        <v>0</v>
      </c>
      <c r="AG292" s="618">
        <f t="shared" ref="AG292" si="11326">IFERROR(AG646,0)</f>
        <v>344</v>
      </c>
      <c r="AH292" s="618">
        <f t="shared" ref="AH292" si="11327">IFERROR((AH646/$BQ292)*100,0)</f>
        <v>2308.4233232123229</v>
      </c>
      <c r="AI292" s="618">
        <f t="shared" ref="AI292" si="11328">IFERROR(AI646,0)</f>
        <v>31343</v>
      </c>
      <c r="AJ292" s="618">
        <f t="shared" ref="AJ292" si="11329">IFERROR((AJ646/$BQ292)*100,0)</f>
        <v>207582.60491833853</v>
      </c>
      <c r="AK292" s="618">
        <f t="shared" ref="AK292" si="11330">IFERROR(AK646,0)</f>
        <v>2231</v>
      </c>
      <c r="AL292" s="618">
        <f t="shared" ref="AL292" si="11331">IFERROR((AL646/$BQ292)*100,0)</f>
        <v>30215.371363625622</v>
      </c>
      <c r="AM292" s="618">
        <f t="shared" ref="AM292" si="11332">IFERROR(AM646,0)</f>
        <v>880</v>
      </c>
      <c r="AN292" s="618">
        <f t="shared" ref="AN292" si="11333">IFERROR((AN646/$BQ292)*100,0)</f>
        <v>2254.4251168213909</v>
      </c>
      <c r="AO292" s="618">
        <f t="shared" ref="AO292" si="11334">IFERROR(AO646,0)</f>
        <v>0</v>
      </c>
      <c r="AP292" s="618">
        <f t="shared" ref="AP292" si="11335">IFERROR((AP646/$BQ292)*100,0)</f>
        <v>0</v>
      </c>
      <c r="AQ292" s="618">
        <f t="shared" ref="AQ292" si="11336">IFERROR(AQ646,0)</f>
        <v>0</v>
      </c>
      <c r="AR292" s="618">
        <f t="shared" ref="AR292" si="11337">IFERROR((AR646/$BQ292)*100,0)</f>
        <v>0</v>
      </c>
      <c r="AS292" s="618">
        <f t="shared" ref="AS292" si="11338">IFERROR(AS646,0)</f>
        <v>0</v>
      </c>
      <c r="AT292" s="618">
        <f t="shared" ref="AT292" si="11339">IFERROR((AT646/$BQ292)*100,0)</f>
        <v>0</v>
      </c>
      <c r="AU292" s="618">
        <f t="shared" ref="AU292" si="11340">IFERROR(AU646,0)</f>
        <v>0</v>
      </c>
      <c r="AV292" s="618">
        <f t="shared" ref="AV292" si="11341">IFERROR((AV646/$BQ292)*100,0)</f>
        <v>0</v>
      </c>
      <c r="AW292" s="618">
        <f t="shared" ref="AW292" si="11342">IFERROR(AW646,0)</f>
        <v>485360</v>
      </c>
      <c r="AX292" s="618">
        <f t="shared" ref="AX292" si="11343">IFERROR((AX646/$BQ292)*100,0)</f>
        <v>259252.13865866113</v>
      </c>
      <c r="AY292" s="618">
        <f t="shared" ref="AY292" si="11344">IFERROR(AY646,0)</f>
        <v>11120</v>
      </c>
      <c r="AZ292" s="618">
        <f t="shared" ref="AZ292" si="11345">IFERROR((AZ646/$BQ292)*100,0)</f>
        <v>8042.3578643493638</v>
      </c>
      <c r="BA292" s="618">
        <f t="shared" ref="BA292" si="11346">IFERROR(BA646,0)</f>
        <v>0</v>
      </c>
      <c r="BB292" s="618">
        <f t="shared" ref="BB292" si="11347">IFERROR((BB646/$BQ292)*100,0)</f>
        <v>0</v>
      </c>
      <c r="BC292" s="618">
        <f t="shared" ref="BC292" si="11348">IFERROR(BC646,0)</f>
        <v>750718</v>
      </c>
      <c r="BD292" s="618">
        <f t="shared" ref="BD292" si="11349">IFERROR((BD646/$BQ292)*100,0)</f>
        <v>831730.99815161899</v>
      </c>
      <c r="BE292" s="618">
        <f t="shared" ref="BE292" si="11350">IFERROR(BE646,0)</f>
        <v>0</v>
      </c>
      <c r="BF292" s="618">
        <f t="shared" ref="BF292" si="11351">IFERROR((BF646/$BQ292)*100,0)</f>
        <v>0</v>
      </c>
      <c r="BG292" s="618">
        <f t="shared" ref="BG292" si="11352">IFERROR(BG646,0)</f>
        <v>0</v>
      </c>
      <c r="BH292" s="618">
        <f t="shared" ref="BH292" si="11353">IFERROR((BH646/$BQ292)*100,0)</f>
        <v>0</v>
      </c>
      <c r="BI292" s="618">
        <f t="shared" ref="BI292" si="11354">IFERROR(BI646,0)</f>
        <v>0</v>
      </c>
      <c r="BJ292" s="618">
        <f t="shared" ref="BJ292" si="11355">IFERROR((BJ646/$BQ292)*100,0)</f>
        <v>0</v>
      </c>
      <c r="BK292" s="618">
        <f t="shared" ref="BK292" si="11356">IFERROR(BK646,0)</f>
        <v>4601</v>
      </c>
      <c r="BL292" s="618">
        <f t="shared" ref="BL292" si="11357">IFERROR((BL646/$BQ292)*100,0)</f>
        <v>10107.789258802495</v>
      </c>
      <c r="BM292" s="618">
        <f t="shared" ref="BM292" si="11358">IFERROR(BM646,0)</f>
        <v>0</v>
      </c>
      <c r="BN292" s="618">
        <f t="shared" ref="BN292" si="11359">IFERROR((BN646/$BQ292)*100,0)</f>
        <v>0</v>
      </c>
      <c r="BO292" s="618">
        <f t="shared" ref="BO292" si="11360">IFERROR(BO646,0)</f>
        <v>0</v>
      </c>
      <c r="BP292" s="618">
        <f t="shared" ref="BP292" si="11361">IFERROR((BP646/$BQ292)*100,0)</f>
        <v>0</v>
      </c>
      <c r="BQ292" s="620">
        <f t="shared" si="8351"/>
        <v>29.630613809956184</v>
      </c>
    </row>
    <row r="293" spans="1:69" x14ac:dyDescent="0.25">
      <c r="B293" s="594" t="s">
        <v>286</v>
      </c>
      <c r="C293" s="618">
        <f t="shared" ref="C293:C356" si="11362">IFERROR(C647,0)</f>
        <v>23960</v>
      </c>
      <c r="D293" s="618">
        <f t="shared" ref="D293:D356" si="11363">IFERROR((D647/$BQ293)*100,0)</f>
        <v>60449.542171088855</v>
      </c>
      <c r="E293" s="618" t="s">
        <v>2112</v>
      </c>
      <c r="F293" s="618" t="s">
        <v>2112</v>
      </c>
      <c r="G293" s="618">
        <f t="shared" ref="G293" si="11364">IFERROR(G647,0)</f>
        <v>0</v>
      </c>
      <c r="H293" s="618">
        <f t="shared" ref="H293" si="11365">IFERROR((H647/$BQ293)*100,0)</f>
        <v>0</v>
      </c>
      <c r="I293" s="618">
        <f t="shared" ref="I293" si="11366">IFERROR(I647,0)</f>
        <v>0</v>
      </c>
      <c r="J293" s="618">
        <f t="shared" ref="J293" si="11367">IFERROR((J647/$BQ293)*100,0)</f>
        <v>0</v>
      </c>
      <c r="K293" s="618">
        <f t="shared" ref="K293" si="11368">IFERROR(K647,0)</f>
        <v>1876</v>
      </c>
      <c r="L293" s="618">
        <f t="shared" ref="L293" si="11369">IFERROR((L647/$BQ293)*100,0)</f>
        <v>7578.4231952176497</v>
      </c>
      <c r="M293" s="618">
        <f t="shared" ref="M293" si="11370">IFERROR(M647,0)</f>
        <v>18972</v>
      </c>
      <c r="N293" s="618">
        <f t="shared" ref="N293" si="11371">IFERROR((N647/$BQ293)*100,0)</f>
        <v>22419.740989334274</v>
      </c>
      <c r="O293" s="618">
        <f t="shared" ref="O293" si="11372">IFERROR(O647,0)</f>
        <v>0</v>
      </c>
      <c r="P293" s="618">
        <f t="shared" ref="P293" si="11373">IFERROR((P647/$BQ293)*100,0)</f>
        <v>0</v>
      </c>
      <c r="Q293" s="618">
        <f t="shared" ref="Q293" si="11374">IFERROR(Q647,0)</f>
        <v>35522</v>
      </c>
      <c r="R293" s="618">
        <f t="shared" ref="R293" si="11375">IFERROR((R647/$BQ293)*100,0)</f>
        <v>50346.890205321797</v>
      </c>
      <c r="S293" s="618">
        <f t="shared" ref="S293" si="11376">IFERROR(S647,0)</f>
        <v>0</v>
      </c>
      <c r="T293" s="618">
        <f t="shared" ref="T293" si="11377">IFERROR((T647/$BQ293)*100,0)</f>
        <v>0</v>
      </c>
      <c r="U293" s="618">
        <f t="shared" ref="U293" si="11378">IFERROR(U647,0)</f>
        <v>3336034</v>
      </c>
      <c r="V293" s="618">
        <f t="shared" si="11317"/>
        <v>596423.62652869988</v>
      </c>
      <c r="W293" s="618" t="s">
        <v>2112</v>
      </c>
      <c r="X293" s="618" t="s">
        <v>2112</v>
      </c>
      <c r="Y293" s="618">
        <f t="shared" ref="Y293" si="11379">IFERROR(Y647,0)</f>
        <v>0</v>
      </c>
      <c r="Z293" s="618">
        <f t="shared" ref="Z293" si="11380">IFERROR((Z647/$BQ293)*100,0)</f>
        <v>0</v>
      </c>
      <c r="AA293" s="618">
        <f t="shared" ref="AA293" si="11381">IFERROR(AA647,0)</f>
        <v>0</v>
      </c>
      <c r="AB293" s="618">
        <f t="shared" ref="AB293" si="11382">IFERROR((AB647/$BQ293)*100,0)</f>
        <v>0</v>
      </c>
      <c r="AC293" s="618">
        <f t="shared" ref="AC293" si="11383">IFERROR(AC647,0)</f>
        <v>0</v>
      </c>
      <c r="AD293" s="618">
        <f t="shared" ref="AD293" si="11384">IFERROR((AD647/$BQ293)*100,0)</f>
        <v>0</v>
      </c>
      <c r="AE293" s="618">
        <f t="shared" ref="AE293" si="11385">IFERROR(AE647,0)</f>
        <v>0</v>
      </c>
      <c r="AF293" s="618">
        <f t="shared" ref="AF293" si="11386">IFERROR((AF647/$BQ293)*100,0)</f>
        <v>0</v>
      </c>
      <c r="AG293" s="618">
        <f t="shared" ref="AG293" si="11387">IFERROR(AG647,0)</f>
        <v>289</v>
      </c>
      <c r="AH293" s="618">
        <f t="shared" ref="AH293" si="11388">IFERROR((AH647/$BQ293)*100,0)</f>
        <v>1683.7753276278427</v>
      </c>
      <c r="AI293" s="618">
        <f t="shared" ref="AI293" si="11389">IFERROR(AI647,0)</f>
        <v>11576</v>
      </c>
      <c r="AJ293" s="618">
        <f t="shared" ref="AJ293" si="11390">IFERROR((AJ647/$BQ293)*100,0)</f>
        <v>62936.481198436959</v>
      </c>
      <c r="AK293" s="618">
        <f t="shared" ref="AK293" si="11391">IFERROR(AK647,0)</f>
        <v>1710</v>
      </c>
      <c r="AL293" s="618">
        <f t="shared" ref="AL293" si="11392">IFERROR((AL647/$BQ293)*100,0)</f>
        <v>22072.659533383729</v>
      </c>
      <c r="AM293" s="618">
        <f t="shared" ref="AM293" si="11393">IFERROR(AM647,0)</f>
        <v>374</v>
      </c>
      <c r="AN293" s="618">
        <f t="shared" ref="AN293" si="11394">IFERROR((AN647/$BQ293)*100,0)</f>
        <v>745.79486402596103</v>
      </c>
      <c r="AO293" s="618">
        <f t="shared" ref="AO293" si="11395">IFERROR(AO647,0)</f>
        <v>0</v>
      </c>
      <c r="AP293" s="618">
        <f t="shared" ref="AP293" si="11396">IFERROR((AP647/$BQ293)*100,0)</f>
        <v>0</v>
      </c>
      <c r="AQ293" s="618">
        <f t="shared" ref="AQ293" si="11397">IFERROR(AQ647,0)</f>
        <v>0</v>
      </c>
      <c r="AR293" s="618">
        <f t="shared" ref="AR293" si="11398">IFERROR((AR647/$BQ293)*100,0)</f>
        <v>0</v>
      </c>
      <c r="AS293" s="618">
        <f t="shared" ref="AS293" si="11399">IFERROR(AS647,0)</f>
        <v>0</v>
      </c>
      <c r="AT293" s="618">
        <f t="shared" ref="AT293" si="11400">IFERROR((AT647/$BQ293)*100,0)</f>
        <v>0</v>
      </c>
      <c r="AU293" s="618">
        <f t="shared" ref="AU293" si="11401">IFERROR(AU647,0)</f>
        <v>0</v>
      </c>
      <c r="AV293" s="618">
        <f t="shared" ref="AV293" si="11402">IFERROR((AV647/$BQ293)*100,0)</f>
        <v>0</v>
      </c>
      <c r="AW293" s="618">
        <f t="shared" ref="AW293" si="11403">IFERROR(AW647,0)</f>
        <v>483990</v>
      </c>
      <c r="AX293" s="618">
        <f t="shared" ref="AX293" si="11404">IFERROR((AX647/$BQ293)*100,0)</f>
        <v>247311.31379457811</v>
      </c>
      <c r="AY293" s="618">
        <f t="shared" ref="AY293" si="11405">IFERROR(AY647,0)</f>
        <v>9881</v>
      </c>
      <c r="AZ293" s="618">
        <f t="shared" ref="AZ293" si="11406">IFERROR((AZ647/$BQ293)*100,0)</f>
        <v>5880.3056586662306</v>
      </c>
      <c r="BA293" s="618">
        <f t="shared" ref="BA293" si="11407">IFERROR(BA647,0)</f>
        <v>0</v>
      </c>
      <c r="BB293" s="618">
        <f t="shared" ref="BB293" si="11408">IFERROR((BB647/$BQ293)*100,0)</f>
        <v>0</v>
      </c>
      <c r="BC293" s="618">
        <f t="shared" ref="BC293" si="11409">IFERROR(BC647,0)</f>
        <v>480476</v>
      </c>
      <c r="BD293" s="618">
        <f t="shared" ref="BD293" si="11410">IFERROR((BD647/$BQ293)*100,0)</f>
        <v>618278.28448644525</v>
      </c>
      <c r="BE293" s="618">
        <f t="shared" ref="BE293" si="11411">IFERROR(BE647,0)</f>
        <v>0</v>
      </c>
      <c r="BF293" s="618">
        <f t="shared" ref="BF293" si="11412">IFERROR((BF647/$BQ293)*100,0)</f>
        <v>0</v>
      </c>
      <c r="BG293" s="618">
        <f t="shared" ref="BG293" si="11413">IFERROR(BG647,0)</f>
        <v>0</v>
      </c>
      <c r="BH293" s="618">
        <f t="shared" ref="BH293" si="11414">IFERROR((BH647/$BQ293)*100,0)</f>
        <v>0</v>
      </c>
      <c r="BI293" s="618">
        <f t="shared" ref="BI293" si="11415">IFERROR(BI647,0)</f>
        <v>0</v>
      </c>
      <c r="BJ293" s="618">
        <f t="shared" ref="BJ293" si="11416">IFERROR((BJ647/$BQ293)*100,0)</f>
        <v>0</v>
      </c>
      <c r="BK293" s="618">
        <f t="shared" ref="BK293" si="11417">IFERROR(BK647,0)</f>
        <v>4313</v>
      </c>
      <c r="BL293" s="618">
        <f t="shared" ref="BL293" si="11418">IFERROR((BL647/$BQ293)*100,0)</f>
        <v>8094.7427164663923</v>
      </c>
      <c r="BM293" s="618">
        <f t="shared" ref="BM293" si="11419">IFERROR(BM647,0)</f>
        <v>0</v>
      </c>
      <c r="BN293" s="618">
        <f t="shared" ref="BN293" si="11420">IFERROR((BN647/$BQ293)*100,0)</f>
        <v>0</v>
      </c>
      <c r="BO293" s="618">
        <f t="shared" ref="BO293" si="11421">IFERROR(BO647,0)</f>
        <v>0</v>
      </c>
      <c r="BP293" s="618">
        <f t="shared" ref="BP293" si="11422">IFERROR((BP647/$BQ293)*100,0)</f>
        <v>0</v>
      </c>
      <c r="BQ293" s="620">
        <f t="shared" si="8351"/>
        <v>34.862133348098446</v>
      </c>
    </row>
    <row r="294" spans="1:69" x14ac:dyDescent="0.25">
      <c r="B294" s="594" t="s">
        <v>287</v>
      </c>
      <c r="C294" s="618">
        <f t="shared" si="11362"/>
        <v>21852</v>
      </c>
      <c r="D294" s="618">
        <f t="shared" si="11363"/>
        <v>54748.22023057715</v>
      </c>
      <c r="E294" s="618" t="s">
        <v>2112</v>
      </c>
      <c r="F294" s="618" t="s">
        <v>2112</v>
      </c>
      <c r="G294" s="618">
        <f t="shared" ref="G294" si="11423">IFERROR(G648,0)</f>
        <v>26</v>
      </c>
      <c r="H294" s="618">
        <f t="shared" ref="H294" si="11424">IFERROR((H648/$BQ294)*100,0)</f>
        <v>127.78235644937985</v>
      </c>
      <c r="I294" s="618">
        <f t="shared" ref="I294" si="11425">IFERROR(I648,0)</f>
        <v>0</v>
      </c>
      <c r="J294" s="618">
        <f t="shared" ref="J294" si="11426">IFERROR((J648/$BQ294)*100,0)</f>
        <v>0</v>
      </c>
      <c r="K294" s="618">
        <f t="shared" ref="K294" si="11427">IFERROR(K648,0)</f>
        <v>1588</v>
      </c>
      <c r="L294" s="618">
        <f t="shared" ref="L294" si="11428">IFERROR((L648/$BQ294)*100,0)</f>
        <v>6008.3785563136971</v>
      </c>
      <c r="M294" s="618">
        <f t="shared" ref="M294" si="11429">IFERROR(M648,0)</f>
        <v>26661</v>
      </c>
      <c r="N294" s="618">
        <f t="shared" ref="N294" si="11430">IFERROR((N648/$BQ294)*100,0)</f>
        <v>50852.162260467492</v>
      </c>
      <c r="O294" s="618">
        <f t="shared" ref="O294" si="11431">IFERROR(O648,0)</f>
        <v>0</v>
      </c>
      <c r="P294" s="618">
        <f t="shared" ref="P294" si="11432">IFERROR((P648/$BQ294)*100,0)</f>
        <v>0</v>
      </c>
      <c r="Q294" s="618">
        <f t="shared" ref="Q294" si="11433">IFERROR(Q648,0)</f>
        <v>40600</v>
      </c>
      <c r="R294" s="618">
        <f t="shared" ref="R294" si="11434">IFERROR((R648/$BQ294)*100,0)</f>
        <v>67336.086242437494</v>
      </c>
      <c r="S294" s="618">
        <f t="shared" ref="S294" si="11435">IFERROR(S648,0)</f>
        <v>0</v>
      </c>
      <c r="T294" s="618">
        <f t="shared" ref="T294" si="11436">IFERROR((T648/$BQ294)*100,0)</f>
        <v>0</v>
      </c>
      <c r="U294" s="618">
        <f t="shared" ref="U294" si="11437">IFERROR(U648,0)</f>
        <v>3260251</v>
      </c>
      <c r="V294" s="618">
        <f t="shared" si="11317"/>
        <v>601742.76333928679</v>
      </c>
      <c r="W294" s="618" t="s">
        <v>2112</v>
      </c>
      <c r="X294" s="618" t="s">
        <v>2112</v>
      </c>
      <c r="Y294" s="618">
        <f t="shared" ref="Y294" si="11438">IFERROR(Y648,0)</f>
        <v>0</v>
      </c>
      <c r="Z294" s="618">
        <f t="shared" ref="Z294" si="11439">IFERROR((Z648/$BQ294)*100,0)</f>
        <v>0</v>
      </c>
      <c r="AA294" s="618">
        <f t="shared" ref="AA294" si="11440">IFERROR(AA648,0)</f>
        <v>0</v>
      </c>
      <c r="AB294" s="618">
        <f t="shared" ref="AB294" si="11441">IFERROR((AB648/$BQ294)*100,0)</f>
        <v>0</v>
      </c>
      <c r="AC294" s="618">
        <f t="shared" ref="AC294" si="11442">IFERROR(AC648,0)</f>
        <v>0</v>
      </c>
      <c r="AD294" s="618">
        <f t="shared" ref="AD294" si="11443">IFERROR((AD648/$BQ294)*100,0)</f>
        <v>0</v>
      </c>
      <c r="AE294" s="618">
        <f t="shared" ref="AE294" si="11444">IFERROR(AE648,0)</f>
        <v>0</v>
      </c>
      <c r="AF294" s="618">
        <f t="shared" ref="AF294" si="11445">IFERROR((AF648/$BQ294)*100,0)</f>
        <v>0</v>
      </c>
      <c r="AG294" s="618">
        <f t="shared" ref="AG294" si="11446">IFERROR(AG648,0)</f>
        <v>206</v>
      </c>
      <c r="AH294" s="618">
        <f t="shared" ref="AH294" si="11447">IFERROR((AH648/$BQ294)*100,0)</f>
        <v>1426.4683464859343</v>
      </c>
      <c r="AI294" s="618">
        <f t="shared" ref="AI294" si="11448">IFERROR(AI648,0)</f>
        <v>6304</v>
      </c>
      <c r="AJ294" s="618">
        <f t="shared" ref="AJ294" si="11449">IFERROR((AJ648/$BQ294)*100,0)</f>
        <v>42924.440554220251</v>
      </c>
      <c r="AK294" s="618">
        <f t="shared" ref="AK294" si="11450">IFERROR(AK648,0)</f>
        <v>877</v>
      </c>
      <c r="AL294" s="618">
        <f t="shared" ref="AL294" si="11451">IFERROR((AL648/$BQ294)*100,0)</f>
        <v>12574.826995896114</v>
      </c>
      <c r="AM294" s="618">
        <f t="shared" ref="AM294" si="11452">IFERROR(AM648,0)</f>
        <v>185</v>
      </c>
      <c r="AN294" s="618">
        <f t="shared" ref="AN294" si="11453">IFERROR((AN648/$BQ294)*100,0)</f>
        <v>628.48056947552129</v>
      </c>
      <c r="AO294" s="618">
        <f t="shared" ref="AO294" si="11454">IFERROR(AO648,0)</f>
        <v>0</v>
      </c>
      <c r="AP294" s="618">
        <f t="shared" ref="AP294" si="11455">IFERROR((AP648/$BQ294)*100,0)</f>
        <v>0</v>
      </c>
      <c r="AQ294" s="618">
        <f t="shared" ref="AQ294" si="11456">IFERROR(AQ648,0)</f>
        <v>0</v>
      </c>
      <c r="AR294" s="618">
        <f t="shared" ref="AR294" si="11457">IFERROR((AR648/$BQ294)*100,0)</f>
        <v>0</v>
      </c>
      <c r="AS294" s="618">
        <f t="shared" ref="AS294" si="11458">IFERROR(AS648,0)</f>
        <v>0</v>
      </c>
      <c r="AT294" s="618">
        <f t="shared" ref="AT294" si="11459">IFERROR((AT648/$BQ294)*100,0)</f>
        <v>0</v>
      </c>
      <c r="AU294" s="618">
        <f t="shared" ref="AU294" si="11460">IFERROR(AU648,0)</f>
        <v>0</v>
      </c>
      <c r="AV294" s="618">
        <f t="shared" ref="AV294" si="11461">IFERROR((AV648/$BQ294)*100,0)</f>
        <v>0</v>
      </c>
      <c r="AW294" s="618">
        <f t="shared" ref="AW294" si="11462">IFERROR(AW648,0)</f>
        <v>450486</v>
      </c>
      <c r="AX294" s="618">
        <f t="shared" ref="AX294" si="11463">IFERROR((AX648/$BQ294)*100,0)</f>
        <v>455627.55044421018</v>
      </c>
      <c r="AY294" s="618">
        <f t="shared" ref="AY294" si="11464">IFERROR(AY648,0)</f>
        <v>10655</v>
      </c>
      <c r="AZ294" s="618">
        <f t="shared" ref="AZ294" si="11465">IFERROR((AZ648/$BQ294)*100,0)</f>
        <v>9273.3481537549942</v>
      </c>
      <c r="BA294" s="618">
        <f t="shared" ref="BA294" si="11466">IFERROR(BA648,0)</f>
        <v>0</v>
      </c>
      <c r="BB294" s="618">
        <f t="shared" ref="BB294" si="11467">IFERROR((BB648/$BQ294)*100,0)</f>
        <v>0</v>
      </c>
      <c r="BC294" s="618">
        <f t="shared" ref="BC294" si="11468">IFERROR(BC648,0)</f>
        <v>290575</v>
      </c>
      <c r="BD294" s="618">
        <f t="shared" ref="BD294" si="11469">IFERROR((BD648/$BQ294)*100,0)</f>
        <v>439480.03307411709</v>
      </c>
      <c r="BE294" s="618">
        <f t="shared" ref="BE294" si="11470">IFERROR(BE648,0)</f>
        <v>0</v>
      </c>
      <c r="BF294" s="618">
        <f t="shared" ref="BF294" si="11471">IFERROR((BF648/$BQ294)*100,0)</f>
        <v>0</v>
      </c>
      <c r="BG294" s="618">
        <f t="shared" ref="BG294" si="11472">IFERROR(BG648,0)</f>
        <v>0</v>
      </c>
      <c r="BH294" s="618">
        <f t="shared" ref="BH294" si="11473">IFERROR((BH648/$BQ294)*100,0)</f>
        <v>0</v>
      </c>
      <c r="BI294" s="618">
        <f t="shared" ref="BI294" si="11474">IFERROR(BI648,0)</f>
        <v>724</v>
      </c>
      <c r="BJ294" s="618">
        <f t="shared" ref="BJ294" si="11475">IFERROR((BJ648/$BQ294)*100,0)</f>
        <v>1131.7865856945073</v>
      </c>
      <c r="BK294" s="618">
        <f t="shared" ref="BK294" si="11476">IFERROR(BK648,0)</f>
        <v>4306</v>
      </c>
      <c r="BL294" s="618">
        <f t="shared" ref="BL294" si="11477">IFERROR((BL648/$BQ294)*100,0)</f>
        <v>10540.740505477415</v>
      </c>
      <c r="BM294" s="618">
        <f t="shared" ref="BM294" si="11478">IFERROR(BM648,0)</f>
        <v>0</v>
      </c>
      <c r="BN294" s="618">
        <f t="shared" ref="BN294" si="11479">IFERROR((BN648/$BQ294)*100,0)</f>
        <v>0</v>
      </c>
      <c r="BO294" s="618">
        <f t="shared" ref="BO294" si="11480">IFERROR(BO648,0)</f>
        <v>0</v>
      </c>
      <c r="BP294" s="618">
        <f t="shared" ref="BP294" si="11481">IFERROR((BP648/$BQ294)*100,0)</f>
        <v>0</v>
      </c>
      <c r="BQ294" s="620">
        <f t="shared" si="8351"/>
        <v>38.346452015393091</v>
      </c>
    </row>
    <row r="295" spans="1:69" x14ac:dyDescent="0.25">
      <c r="B295" s="594" t="s">
        <v>288</v>
      </c>
      <c r="C295" s="618">
        <f t="shared" si="11362"/>
        <v>19080</v>
      </c>
      <c r="D295" s="618">
        <f t="shared" si="11363"/>
        <v>56384.615668027072</v>
      </c>
      <c r="E295" s="618" t="s">
        <v>2112</v>
      </c>
      <c r="F295" s="618" t="s">
        <v>2112</v>
      </c>
      <c r="G295" s="618">
        <f t="shared" ref="G295" si="11482">IFERROR(G649,0)</f>
        <v>101</v>
      </c>
      <c r="H295" s="618">
        <f t="shared" ref="H295" si="11483">IFERROR((H649/$BQ295)*100,0)</f>
        <v>552.08330076752134</v>
      </c>
      <c r="I295" s="618">
        <f t="shared" ref="I295" si="11484">IFERROR(I649,0)</f>
        <v>0</v>
      </c>
      <c r="J295" s="618">
        <f t="shared" ref="J295" si="11485">IFERROR((J649/$BQ295)*100,0)</f>
        <v>0</v>
      </c>
      <c r="K295" s="618">
        <f t="shared" ref="K295" si="11486">IFERROR(K649,0)</f>
        <v>2397</v>
      </c>
      <c r="L295" s="618">
        <f t="shared" ref="L295" si="11487">IFERROR((L649/$BQ295)*100,0)</f>
        <v>7192.0040802687918</v>
      </c>
      <c r="M295" s="618">
        <f t="shared" ref="M295" si="11488">IFERROR(M649,0)</f>
        <v>30891</v>
      </c>
      <c r="N295" s="618">
        <f t="shared" ref="N295" si="11489">IFERROR((N649/$BQ295)*100,0)</f>
        <v>49391.560524971806</v>
      </c>
      <c r="O295" s="618">
        <f t="shared" ref="O295" si="11490">IFERROR(O649,0)</f>
        <v>0</v>
      </c>
      <c r="P295" s="618">
        <f t="shared" ref="P295" si="11491">IFERROR((P649/$BQ295)*100,0)</f>
        <v>0</v>
      </c>
      <c r="Q295" s="618">
        <f t="shared" ref="Q295" si="11492">IFERROR(Q649,0)</f>
        <v>44397</v>
      </c>
      <c r="R295" s="618">
        <f t="shared" ref="R295" si="11493">IFERROR((R649/$BQ295)*100,0)</f>
        <v>68518.013976336704</v>
      </c>
      <c r="S295" s="618">
        <f t="shared" ref="S295" si="11494">IFERROR(S649,0)</f>
        <v>0</v>
      </c>
      <c r="T295" s="618">
        <f t="shared" ref="T295" si="11495">IFERROR((T649/$BQ295)*100,0)</f>
        <v>0</v>
      </c>
      <c r="U295" s="618">
        <f t="shared" ref="U295" si="11496">IFERROR(U649,0)</f>
        <v>3087048</v>
      </c>
      <c r="V295" s="618">
        <f t="shared" si="11317"/>
        <v>442758.37290697626</v>
      </c>
      <c r="W295" s="618" t="s">
        <v>2112</v>
      </c>
      <c r="X295" s="618" t="s">
        <v>2112</v>
      </c>
      <c r="Y295" s="618">
        <f t="shared" ref="Y295" si="11497">IFERROR(Y649,0)</f>
        <v>0</v>
      </c>
      <c r="Z295" s="618">
        <f t="shared" ref="Z295" si="11498">IFERROR((Z649/$BQ295)*100,0)</f>
        <v>0</v>
      </c>
      <c r="AA295" s="618">
        <f t="shared" ref="AA295" si="11499">IFERROR(AA649,0)</f>
        <v>0</v>
      </c>
      <c r="AB295" s="618">
        <f t="shared" ref="AB295" si="11500">IFERROR((AB649/$BQ295)*100,0)</f>
        <v>0</v>
      </c>
      <c r="AC295" s="618">
        <f t="shared" ref="AC295" si="11501">IFERROR(AC649,0)</f>
        <v>0</v>
      </c>
      <c r="AD295" s="618">
        <f t="shared" ref="AD295" si="11502">IFERROR((AD649/$BQ295)*100,0)</f>
        <v>0</v>
      </c>
      <c r="AE295" s="618">
        <f t="shared" ref="AE295" si="11503">IFERROR(AE649,0)</f>
        <v>0</v>
      </c>
      <c r="AF295" s="618">
        <f t="shared" ref="AF295" si="11504">IFERROR((AF649/$BQ295)*100,0)</f>
        <v>0</v>
      </c>
      <c r="AG295" s="618">
        <f t="shared" ref="AG295" si="11505">IFERROR(AG649,0)</f>
        <v>175</v>
      </c>
      <c r="AH295" s="618">
        <f t="shared" ref="AH295" si="11506">IFERROR((AH649/$BQ295)*100,0)</f>
        <v>1375.2345284884652</v>
      </c>
      <c r="AI295" s="618">
        <f t="shared" ref="AI295" si="11507">IFERROR(AI649,0)</f>
        <v>17886</v>
      </c>
      <c r="AJ295" s="618">
        <f t="shared" ref="AJ295" si="11508">IFERROR((AJ649/$BQ295)*100,0)</f>
        <v>74680.457306525524</v>
      </c>
      <c r="AK295" s="618">
        <f t="shared" ref="AK295" si="11509">IFERROR(AK649,0)</f>
        <v>619</v>
      </c>
      <c r="AL295" s="618">
        <f t="shared" ref="AL295" si="11510">IFERROR((AL649/$BQ295)*100,0)</f>
        <v>7075.1215796558481</v>
      </c>
      <c r="AM295" s="618">
        <f t="shared" ref="AM295" si="11511">IFERROR(AM649,0)</f>
        <v>80</v>
      </c>
      <c r="AN295" s="618">
        <f t="shared" ref="AN295" si="11512">IFERROR((AN649/$BQ295)*100,0)</f>
        <v>198.94893721352119</v>
      </c>
      <c r="AO295" s="618">
        <f t="shared" ref="AO295" si="11513">IFERROR(AO649,0)</f>
        <v>0</v>
      </c>
      <c r="AP295" s="618">
        <f t="shared" ref="AP295" si="11514">IFERROR((AP649/$BQ295)*100,0)</f>
        <v>0</v>
      </c>
      <c r="AQ295" s="618">
        <f t="shared" ref="AQ295" si="11515">IFERROR(AQ649,0)</f>
        <v>0</v>
      </c>
      <c r="AR295" s="618">
        <f t="shared" ref="AR295" si="11516">IFERROR((AR649/$BQ295)*100,0)</f>
        <v>0</v>
      </c>
      <c r="AS295" s="618">
        <f t="shared" ref="AS295" si="11517">IFERROR(AS649,0)</f>
        <v>0</v>
      </c>
      <c r="AT295" s="618">
        <f t="shared" ref="AT295" si="11518">IFERROR((AT649/$BQ295)*100,0)</f>
        <v>0</v>
      </c>
      <c r="AU295" s="618">
        <f t="shared" ref="AU295" si="11519">IFERROR(AU649,0)</f>
        <v>0</v>
      </c>
      <c r="AV295" s="618">
        <f t="shared" ref="AV295" si="11520">IFERROR((AV649/$BQ295)*100,0)</f>
        <v>0</v>
      </c>
      <c r="AW295" s="618">
        <f t="shared" ref="AW295" si="11521">IFERROR(AW649,0)</f>
        <v>433723</v>
      </c>
      <c r="AX295" s="618">
        <f t="shared" ref="AX295" si="11522">IFERROR((AX649/$BQ295)*100,0)</f>
        <v>582845.78018416208</v>
      </c>
      <c r="AY295" s="618">
        <f t="shared" ref="AY295" si="11523">IFERROR(AY649,0)</f>
        <v>8276</v>
      </c>
      <c r="AZ295" s="618">
        <f t="shared" ref="AZ295" si="11524">IFERROR((AZ649/$BQ295)*100,0)</f>
        <v>7863.4567433644252</v>
      </c>
      <c r="BA295" s="618">
        <f t="shared" ref="BA295" si="11525">IFERROR(BA649,0)</f>
        <v>0</v>
      </c>
      <c r="BB295" s="618">
        <f t="shared" ref="BB295" si="11526">IFERROR((BB649/$BQ295)*100,0)</f>
        <v>0</v>
      </c>
      <c r="BC295" s="618">
        <f t="shared" ref="BC295" si="11527">IFERROR(BC649,0)</f>
        <v>700902</v>
      </c>
      <c r="BD295" s="618">
        <f t="shared" ref="BD295" si="11528">IFERROR((BD649/$BQ295)*100,0)</f>
        <v>721861.35006211</v>
      </c>
      <c r="BE295" s="618">
        <f t="shared" ref="BE295" si="11529">IFERROR(BE649,0)</f>
        <v>0</v>
      </c>
      <c r="BF295" s="618">
        <f t="shared" ref="BF295" si="11530">IFERROR((BF649/$BQ295)*100,0)</f>
        <v>0</v>
      </c>
      <c r="BG295" s="618">
        <f t="shared" ref="BG295" si="11531">IFERROR(BG649,0)</f>
        <v>0</v>
      </c>
      <c r="BH295" s="618">
        <f t="shared" ref="BH295" si="11532">IFERROR((BH649/$BQ295)*100,0)</f>
        <v>0</v>
      </c>
      <c r="BI295" s="618">
        <f t="shared" ref="BI295" si="11533">IFERROR(BI649,0)</f>
        <v>0</v>
      </c>
      <c r="BJ295" s="618">
        <f t="shared" ref="BJ295" si="11534">IFERROR((BJ649/$BQ295)*100,0)</f>
        <v>0</v>
      </c>
      <c r="BK295" s="618">
        <f t="shared" ref="BK295" si="11535">IFERROR(BK649,0)</f>
        <v>2596</v>
      </c>
      <c r="BL295" s="618">
        <f t="shared" ref="BL295" si="11536">IFERROR((BL649/$BQ295)*100,0)</f>
        <v>8109.656053166158</v>
      </c>
      <c r="BM295" s="618">
        <f t="shared" ref="BM295" si="11537">IFERROR(BM649,0)</f>
        <v>0</v>
      </c>
      <c r="BN295" s="618">
        <f t="shared" ref="BN295" si="11538">IFERROR((BN649/$BQ295)*100,0)</f>
        <v>0</v>
      </c>
      <c r="BO295" s="618">
        <f t="shared" ref="BO295" si="11539">IFERROR(BO649,0)</f>
        <v>0</v>
      </c>
      <c r="BP295" s="618">
        <f t="shared" ref="BP295" si="11540">IFERROR((BP649/$BQ295)*100,0)</f>
        <v>0</v>
      </c>
      <c r="BQ295" s="620">
        <f t="shared" si="8351"/>
        <v>40.211323126667573</v>
      </c>
    </row>
    <row r="296" spans="1:69" x14ac:dyDescent="0.25">
      <c r="B296" s="594" t="s">
        <v>289</v>
      </c>
      <c r="C296" s="618">
        <f t="shared" si="11362"/>
        <v>15723</v>
      </c>
      <c r="D296" s="618">
        <f t="shared" si="11363"/>
        <v>37212.141330548635</v>
      </c>
      <c r="E296" s="618" t="s">
        <v>2112</v>
      </c>
      <c r="F296" s="618" t="s">
        <v>2112</v>
      </c>
      <c r="G296" s="618">
        <f t="shared" ref="G296" si="11541">IFERROR(G650,0)</f>
        <v>101</v>
      </c>
      <c r="H296" s="618">
        <f t="shared" ref="H296" si="11542">IFERROR((H650/$BQ296)*100,0)</f>
        <v>388.85163488027348</v>
      </c>
      <c r="I296" s="618">
        <f t="shared" ref="I296" si="11543">IFERROR(I650,0)</f>
        <v>0</v>
      </c>
      <c r="J296" s="618">
        <f t="shared" ref="J296" si="11544">IFERROR((J650/$BQ296)*100,0)</f>
        <v>0</v>
      </c>
      <c r="K296" s="618">
        <f t="shared" ref="K296" si="11545">IFERROR(K650,0)</f>
        <v>1786</v>
      </c>
      <c r="L296" s="618">
        <f t="shared" ref="L296" si="11546">IFERROR((L650/$BQ296)*100,0)</f>
        <v>7044.9354837876708</v>
      </c>
      <c r="M296" s="618">
        <f t="shared" ref="M296" si="11547">IFERROR(M650,0)</f>
        <v>41714</v>
      </c>
      <c r="N296" s="618">
        <f t="shared" ref="N296" si="11548">IFERROR((N650/$BQ296)*100,0)</f>
        <v>60915.288827108518</v>
      </c>
      <c r="O296" s="618">
        <f t="shared" ref="O296" si="11549">IFERROR(O650,0)</f>
        <v>0</v>
      </c>
      <c r="P296" s="618">
        <f t="shared" ref="P296" si="11550">IFERROR((P650/$BQ296)*100,0)</f>
        <v>0</v>
      </c>
      <c r="Q296" s="618">
        <f t="shared" ref="Q296" si="11551">IFERROR(Q650,0)</f>
        <v>40271</v>
      </c>
      <c r="R296" s="618">
        <f t="shared" ref="R296" si="11552">IFERROR((R650/$BQ296)*100,0)</f>
        <v>65288.669560144685</v>
      </c>
      <c r="S296" s="618">
        <f t="shared" ref="S296" si="11553">IFERROR(S650,0)</f>
        <v>0</v>
      </c>
      <c r="T296" s="618">
        <f t="shared" ref="T296" si="11554">IFERROR((T650/$BQ296)*100,0)</f>
        <v>0</v>
      </c>
      <c r="U296" s="618">
        <f t="shared" ref="U296" si="11555">IFERROR(U650,0)</f>
        <v>3037432</v>
      </c>
      <c r="V296" s="618">
        <f t="shared" si="11317"/>
        <v>418762.00662251475</v>
      </c>
      <c r="W296" s="618" t="s">
        <v>2112</v>
      </c>
      <c r="X296" s="618" t="s">
        <v>2112</v>
      </c>
      <c r="Y296" s="618">
        <f t="shared" ref="Y296" si="11556">IFERROR(Y650,0)</f>
        <v>0</v>
      </c>
      <c r="Z296" s="618">
        <f t="shared" ref="Z296" si="11557">IFERROR((Z650/$BQ296)*100,0)</f>
        <v>0</v>
      </c>
      <c r="AA296" s="618">
        <f t="shared" ref="AA296" si="11558">IFERROR(AA650,0)</f>
        <v>0</v>
      </c>
      <c r="AB296" s="618">
        <f t="shared" ref="AB296" si="11559">IFERROR((AB650/$BQ296)*100,0)</f>
        <v>0</v>
      </c>
      <c r="AC296" s="618">
        <f t="shared" ref="AC296" si="11560">IFERROR(AC650,0)</f>
        <v>0</v>
      </c>
      <c r="AD296" s="618">
        <f t="shared" ref="AD296" si="11561">IFERROR((AD650/$BQ296)*100,0)</f>
        <v>0</v>
      </c>
      <c r="AE296" s="618">
        <f t="shared" ref="AE296" si="11562">IFERROR(AE650,0)</f>
        <v>0</v>
      </c>
      <c r="AF296" s="618">
        <f t="shared" ref="AF296" si="11563">IFERROR((AF650/$BQ296)*100,0)</f>
        <v>0</v>
      </c>
      <c r="AG296" s="618">
        <f t="shared" ref="AG296" si="11564">IFERROR(AG650,0)</f>
        <v>91</v>
      </c>
      <c r="AH296" s="618">
        <f t="shared" ref="AH296" si="11565">IFERROR((AH650/$BQ296)*100,0)</f>
        <v>660.08765180293335</v>
      </c>
      <c r="AI296" s="618">
        <f t="shared" ref="AI296" si="11566">IFERROR(AI650,0)</f>
        <v>10177</v>
      </c>
      <c r="AJ296" s="618">
        <f t="shared" ref="AJ296" si="11567">IFERROR((AJ650/$BQ296)*100,0)</f>
        <v>36028.784194771019</v>
      </c>
      <c r="AK296" s="618">
        <f t="shared" ref="AK296" si="11568">IFERROR(AK650,0)</f>
        <v>524</v>
      </c>
      <c r="AL296" s="618">
        <f t="shared" ref="AL296" si="11569">IFERROR((AL650/$BQ296)*100,0)</f>
        <v>6044.0025717810404</v>
      </c>
      <c r="AM296" s="618">
        <f t="shared" ref="AM296" si="11570">IFERROR(AM650,0)</f>
        <v>0</v>
      </c>
      <c r="AN296" s="618">
        <f t="shared" ref="AN296" si="11571">IFERROR((AN650/$BQ296)*100,0)</f>
        <v>0</v>
      </c>
      <c r="AO296" s="618">
        <f t="shared" ref="AO296" si="11572">IFERROR(AO650,0)</f>
        <v>0</v>
      </c>
      <c r="AP296" s="618">
        <f t="shared" ref="AP296" si="11573">IFERROR((AP650/$BQ296)*100,0)</f>
        <v>0</v>
      </c>
      <c r="AQ296" s="618">
        <f t="shared" ref="AQ296" si="11574">IFERROR(AQ650,0)</f>
        <v>0</v>
      </c>
      <c r="AR296" s="618">
        <f t="shared" ref="AR296" si="11575">IFERROR((AR650/$BQ296)*100,0)</f>
        <v>0</v>
      </c>
      <c r="AS296" s="618">
        <f t="shared" ref="AS296" si="11576">IFERROR(AS650,0)</f>
        <v>0</v>
      </c>
      <c r="AT296" s="618">
        <f t="shared" ref="AT296" si="11577">IFERROR((AT650/$BQ296)*100,0)</f>
        <v>0</v>
      </c>
      <c r="AU296" s="618">
        <f t="shared" ref="AU296" si="11578">IFERROR(AU650,0)</f>
        <v>0</v>
      </c>
      <c r="AV296" s="618">
        <f t="shared" ref="AV296" si="11579">IFERROR((AV650/$BQ296)*100,0)</f>
        <v>0</v>
      </c>
      <c r="AW296" s="618">
        <f t="shared" ref="AW296" si="11580">IFERROR(AW650,0)</f>
        <v>415910</v>
      </c>
      <c r="AX296" s="618">
        <f t="shared" ref="AX296" si="11581">IFERROR((AX650/$BQ296)*100,0)</f>
        <v>320893.81088811113</v>
      </c>
      <c r="AY296" s="618">
        <f t="shared" ref="AY296" si="11582">IFERROR(AY650,0)</f>
        <v>451</v>
      </c>
      <c r="AZ296" s="618">
        <f t="shared" ref="AZ296" si="11583">IFERROR((AZ650/$BQ296)*100,0)</f>
        <v>482.46406549959858</v>
      </c>
      <c r="BA296" s="618">
        <f t="shared" ref="BA296" si="11584">IFERROR(BA650,0)</f>
        <v>0</v>
      </c>
      <c r="BB296" s="618">
        <f t="shared" ref="BB296" si="11585">IFERROR((BB650/$BQ296)*100,0)</f>
        <v>0</v>
      </c>
      <c r="BC296" s="618">
        <f t="shared" ref="BC296" si="11586">IFERROR(BC650,0)</f>
        <v>762472</v>
      </c>
      <c r="BD296" s="618">
        <f t="shared" ref="BD296" si="11587">IFERROR((BD650/$BQ296)*100,0)</f>
        <v>792635.65260369622</v>
      </c>
      <c r="BE296" s="618">
        <f t="shared" ref="BE296" si="11588">IFERROR(BE650,0)</f>
        <v>0</v>
      </c>
      <c r="BF296" s="618">
        <f t="shared" ref="BF296" si="11589">IFERROR((BF650/$BQ296)*100,0)</f>
        <v>0</v>
      </c>
      <c r="BG296" s="618">
        <f t="shared" ref="BG296" si="11590">IFERROR(BG650,0)</f>
        <v>0</v>
      </c>
      <c r="BH296" s="618">
        <f t="shared" ref="BH296" si="11591">IFERROR((BH650/$BQ296)*100,0)</f>
        <v>0</v>
      </c>
      <c r="BI296" s="618">
        <f t="shared" ref="BI296" si="11592">IFERROR(BI650,0)</f>
        <v>0</v>
      </c>
      <c r="BJ296" s="618">
        <f t="shared" ref="BJ296" si="11593">IFERROR((BJ650/$BQ296)*100,0)</f>
        <v>0</v>
      </c>
      <c r="BK296" s="618">
        <f t="shared" ref="BK296" si="11594">IFERROR(BK650,0)</f>
        <v>1633</v>
      </c>
      <c r="BL296" s="618">
        <f t="shared" ref="BL296" si="11595">IFERROR((BL650/$BQ296)*100,0)</f>
        <v>5729.5608176494616</v>
      </c>
      <c r="BM296" s="618">
        <f t="shared" ref="BM296" si="11596">IFERROR(BM650,0)</f>
        <v>0</v>
      </c>
      <c r="BN296" s="618">
        <f t="shared" ref="BN296" si="11597">IFERROR((BN650/$BQ296)*100,0)</f>
        <v>0</v>
      </c>
      <c r="BO296" s="618">
        <f t="shared" ref="BO296" si="11598">IFERROR(BO650,0)</f>
        <v>0</v>
      </c>
      <c r="BP296" s="618">
        <f t="shared" ref="BP296" si="11599">IFERROR((BP650/$BQ296)*100,0)</f>
        <v>0</v>
      </c>
      <c r="BQ296" s="620">
        <f t="shared" si="8351"/>
        <v>41.661133828042004</v>
      </c>
    </row>
    <row r="297" spans="1:69" x14ac:dyDescent="0.25">
      <c r="B297" s="594" t="s">
        <v>290</v>
      </c>
      <c r="C297" s="618">
        <f t="shared" si="11362"/>
        <v>18531</v>
      </c>
      <c r="D297" s="618">
        <f t="shared" si="11363"/>
        <v>46523.183439577966</v>
      </c>
      <c r="E297" s="618" t="s">
        <v>2112</v>
      </c>
      <c r="F297" s="618" t="s">
        <v>2112</v>
      </c>
      <c r="G297" s="618">
        <f t="shared" ref="G297" si="11600">IFERROR(G651,0)</f>
        <v>0</v>
      </c>
      <c r="H297" s="618">
        <f t="shared" ref="H297" si="11601">IFERROR((H651/$BQ297)*100,0)</f>
        <v>0</v>
      </c>
      <c r="I297" s="618">
        <f t="shared" ref="I297" si="11602">IFERROR(I651,0)</f>
        <v>0</v>
      </c>
      <c r="J297" s="618">
        <f t="shared" ref="J297" si="11603">IFERROR((J651/$BQ297)*100,0)</f>
        <v>0</v>
      </c>
      <c r="K297" s="618">
        <f t="shared" ref="K297" si="11604">IFERROR(K651,0)</f>
        <v>1912</v>
      </c>
      <c r="L297" s="618">
        <f t="shared" ref="L297" si="11605">IFERROR((L651/$BQ297)*100,0)</f>
        <v>7615.2904677346642</v>
      </c>
      <c r="M297" s="618">
        <f t="shared" ref="M297" si="11606">IFERROR(M651,0)</f>
        <v>25164</v>
      </c>
      <c r="N297" s="618">
        <f t="shared" ref="N297" si="11607">IFERROR((N651/$BQ297)*100,0)</f>
        <v>37119.303174758796</v>
      </c>
      <c r="O297" s="618">
        <f t="shared" ref="O297" si="11608">IFERROR(O651,0)</f>
        <v>0</v>
      </c>
      <c r="P297" s="618">
        <f t="shared" ref="P297" si="11609">IFERROR((P651/$BQ297)*100,0)</f>
        <v>0</v>
      </c>
      <c r="Q297" s="618">
        <f t="shared" ref="Q297" si="11610">IFERROR(Q651,0)</f>
        <v>36868</v>
      </c>
      <c r="R297" s="618">
        <f t="shared" ref="R297" si="11611">IFERROR((R651/$BQ297)*100,0)</f>
        <v>62880.730326107951</v>
      </c>
      <c r="S297" s="618">
        <f t="shared" ref="S297" si="11612">IFERROR(S651,0)</f>
        <v>0</v>
      </c>
      <c r="T297" s="618">
        <f t="shared" ref="T297" si="11613">IFERROR((T651/$BQ297)*100,0)</f>
        <v>0</v>
      </c>
      <c r="U297" s="618">
        <f t="shared" ref="U297" si="11614">IFERROR(U651,0)</f>
        <v>3220415</v>
      </c>
      <c r="V297" s="618">
        <f t="shared" si="11317"/>
        <v>418280.80086910632</v>
      </c>
      <c r="W297" s="618" t="s">
        <v>2112</v>
      </c>
      <c r="X297" s="618" t="s">
        <v>2112</v>
      </c>
      <c r="Y297" s="618">
        <f t="shared" ref="Y297" si="11615">IFERROR(Y651,0)</f>
        <v>0</v>
      </c>
      <c r="Z297" s="618">
        <f t="shared" ref="Z297" si="11616">IFERROR((Z651/$BQ297)*100,0)</f>
        <v>0</v>
      </c>
      <c r="AA297" s="618">
        <f t="shared" ref="AA297" si="11617">IFERROR(AA651,0)</f>
        <v>0</v>
      </c>
      <c r="AB297" s="618">
        <f t="shared" ref="AB297" si="11618">IFERROR((AB651/$BQ297)*100,0)</f>
        <v>0</v>
      </c>
      <c r="AC297" s="618">
        <f t="shared" ref="AC297" si="11619">IFERROR(AC651,0)</f>
        <v>0</v>
      </c>
      <c r="AD297" s="618">
        <f t="shared" ref="AD297" si="11620">IFERROR((AD651/$BQ297)*100,0)</f>
        <v>0</v>
      </c>
      <c r="AE297" s="618">
        <f t="shared" ref="AE297" si="11621">IFERROR(AE651,0)</f>
        <v>0</v>
      </c>
      <c r="AF297" s="618">
        <f t="shared" ref="AF297" si="11622">IFERROR((AF651/$BQ297)*100,0)</f>
        <v>0</v>
      </c>
      <c r="AG297" s="618">
        <f t="shared" ref="AG297" si="11623">IFERROR(AG651,0)</f>
        <v>67</v>
      </c>
      <c r="AH297" s="618">
        <f t="shared" ref="AH297" si="11624">IFERROR((AH651/$BQ297)*100,0)</f>
        <v>436.67173837574967</v>
      </c>
      <c r="AI297" s="618">
        <f t="shared" ref="AI297" si="11625">IFERROR(AI651,0)</f>
        <v>7992</v>
      </c>
      <c r="AJ297" s="618">
        <f t="shared" ref="AJ297" si="11626">IFERROR((AJ651/$BQ297)*100,0)</f>
        <v>25298.290459132444</v>
      </c>
      <c r="AK297" s="618">
        <f t="shared" ref="AK297" si="11627">IFERROR(AK651,0)</f>
        <v>467</v>
      </c>
      <c r="AL297" s="618">
        <f t="shared" ref="AL297" si="11628">IFERROR((AL651/$BQ297)*100,0)</f>
        <v>4993.0546246600861</v>
      </c>
      <c r="AM297" s="618">
        <f t="shared" ref="AM297" si="11629">IFERROR(AM651,0)</f>
        <v>0</v>
      </c>
      <c r="AN297" s="618">
        <f t="shared" ref="AN297" si="11630">IFERROR((AN651/$BQ297)*100,0)</f>
        <v>0</v>
      </c>
      <c r="AO297" s="618">
        <f t="shared" ref="AO297" si="11631">IFERROR(AO651,0)</f>
        <v>0</v>
      </c>
      <c r="AP297" s="618">
        <f t="shared" ref="AP297" si="11632">IFERROR((AP651/$BQ297)*100,0)</f>
        <v>0</v>
      </c>
      <c r="AQ297" s="618">
        <f t="shared" ref="AQ297" si="11633">IFERROR(AQ651,0)</f>
        <v>0</v>
      </c>
      <c r="AR297" s="618">
        <f t="shared" ref="AR297" si="11634">IFERROR((AR651/$BQ297)*100,0)</f>
        <v>0</v>
      </c>
      <c r="AS297" s="618">
        <f t="shared" ref="AS297" si="11635">IFERROR(AS651,0)</f>
        <v>0</v>
      </c>
      <c r="AT297" s="618">
        <f t="shared" ref="AT297" si="11636">IFERROR((AT651/$BQ297)*100,0)</f>
        <v>0</v>
      </c>
      <c r="AU297" s="618">
        <f t="shared" ref="AU297" si="11637">IFERROR(AU651,0)</f>
        <v>0</v>
      </c>
      <c r="AV297" s="618">
        <f t="shared" ref="AV297" si="11638">IFERROR((AV651/$BQ297)*100,0)</f>
        <v>0</v>
      </c>
      <c r="AW297" s="618">
        <f t="shared" ref="AW297" si="11639">IFERROR(AW651,0)</f>
        <v>380182</v>
      </c>
      <c r="AX297" s="618">
        <f t="shared" ref="AX297" si="11640">IFERROR((AX651/$BQ297)*100,0)</f>
        <v>310612.54699282302</v>
      </c>
      <c r="AY297" s="618">
        <f t="shared" ref="AY297" si="11641">IFERROR(AY651,0)</f>
        <v>938</v>
      </c>
      <c r="AZ297" s="618">
        <f t="shared" ref="AZ297" si="11642">IFERROR((AZ651/$BQ297)*100,0)</f>
        <v>871.13806393141965</v>
      </c>
      <c r="BA297" s="618">
        <f t="shared" ref="BA297" si="11643">IFERROR(BA651,0)</f>
        <v>0</v>
      </c>
      <c r="BB297" s="618">
        <f t="shared" ref="BB297" si="11644">IFERROR((BB651/$BQ297)*100,0)</f>
        <v>0</v>
      </c>
      <c r="BC297" s="618">
        <f t="shared" ref="BC297" si="11645">IFERROR(BC651,0)</f>
        <v>495729</v>
      </c>
      <c r="BD297" s="618">
        <f t="shared" ref="BD297" si="11646">IFERROR((BD651/$BQ297)*100,0)</f>
        <v>595106.38995744393</v>
      </c>
      <c r="BE297" s="618">
        <f t="shared" ref="BE297" si="11647">IFERROR(BE651,0)</f>
        <v>0</v>
      </c>
      <c r="BF297" s="618">
        <f t="shared" ref="BF297" si="11648">IFERROR((BF651/$BQ297)*100,0)</f>
        <v>0</v>
      </c>
      <c r="BG297" s="618">
        <f t="shared" ref="BG297" si="11649">IFERROR(BG651,0)</f>
        <v>0</v>
      </c>
      <c r="BH297" s="618">
        <f t="shared" ref="BH297" si="11650">IFERROR((BH651/$BQ297)*100,0)</f>
        <v>0</v>
      </c>
      <c r="BI297" s="618">
        <f t="shared" ref="BI297" si="11651">IFERROR(BI651,0)</f>
        <v>0</v>
      </c>
      <c r="BJ297" s="618">
        <f t="shared" ref="BJ297" si="11652">IFERROR((BJ651/$BQ297)*100,0)</f>
        <v>0</v>
      </c>
      <c r="BK297" s="618">
        <f t="shared" ref="BK297" si="11653">IFERROR(BK651,0)</f>
        <v>1274</v>
      </c>
      <c r="BL297" s="618">
        <f t="shared" ref="BL297" si="11654">IFERROR((BL651/$BQ297)*100,0)</f>
        <v>5010.6979272207227</v>
      </c>
      <c r="BM297" s="618">
        <f t="shared" ref="BM297" si="11655">IFERROR(BM651,0)</f>
        <v>0</v>
      </c>
      <c r="BN297" s="618">
        <f t="shared" ref="BN297" si="11656">IFERROR((BN651/$BQ297)*100,0)</f>
        <v>0</v>
      </c>
      <c r="BO297" s="618">
        <f t="shared" ref="BO297" si="11657">IFERROR(BO651,0)</f>
        <v>0</v>
      </c>
      <c r="BP297" s="618">
        <f t="shared" ref="BP297" si="11658">IFERROR((BP651/$BQ297)*100,0)</f>
        <v>0</v>
      </c>
      <c r="BQ297" s="620">
        <f t="shared" si="8351"/>
        <v>45.342984809707083</v>
      </c>
    </row>
    <row r="298" spans="1:69" x14ac:dyDescent="0.25">
      <c r="B298" s="594" t="s">
        <v>291</v>
      </c>
      <c r="C298" s="618">
        <f t="shared" si="11362"/>
        <v>17349</v>
      </c>
      <c r="D298" s="618">
        <f t="shared" si="11363"/>
        <v>45514.416302115322</v>
      </c>
      <c r="E298" s="618" t="s">
        <v>2112</v>
      </c>
      <c r="F298" s="618" t="s">
        <v>2112</v>
      </c>
      <c r="G298" s="618">
        <f t="shared" ref="G298" si="11659">IFERROR(G652,0)</f>
        <v>0</v>
      </c>
      <c r="H298" s="618">
        <f t="shared" ref="H298" si="11660">IFERROR((H652/$BQ298)*100,0)</f>
        <v>0</v>
      </c>
      <c r="I298" s="618">
        <f t="shared" ref="I298" si="11661">IFERROR(I652,0)</f>
        <v>0</v>
      </c>
      <c r="J298" s="618">
        <f t="shared" ref="J298" si="11662">IFERROR((J652/$BQ298)*100,0)</f>
        <v>0</v>
      </c>
      <c r="K298" s="618">
        <f t="shared" ref="K298" si="11663">IFERROR(K652,0)</f>
        <v>991</v>
      </c>
      <c r="L298" s="618">
        <f t="shared" ref="L298" si="11664">IFERROR((L652/$BQ298)*100,0)</f>
        <v>3076.9071420688801</v>
      </c>
      <c r="M298" s="618">
        <f t="shared" ref="M298" si="11665">IFERROR(M652,0)</f>
        <v>33058</v>
      </c>
      <c r="N298" s="618">
        <f t="shared" ref="N298" si="11666">IFERROR((N652/$BQ298)*100,0)</f>
        <v>48166.417219803261</v>
      </c>
      <c r="O298" s="618">
        <f t="shared" ref="O298" si="11667">IFERROR(O652,0)</f>
        <v>0</v>
      </c>
      <c r="P298" s="618">
        <f t="shared" ref="P298" si="11668">IFERROR((P652/$BQ298)*100,0)</f>
        <v>0</v>
      </c>
      <c r="Q298" s="618">
        <f t="shared" ref="Q298" si="11669">IFERROR(Q652,0)</f>
        <v>35086</v>
      </c>
      <c r="R298" s="618">
        <f t="shared" ref="R298" si="11670">IFERROR((R652/$BQ298)*100,0)</f>
        <v>66193.796386103262</v>
      </c>
      <c r="S298" s="618">
        <f t="shared" ref="S298" si="11671">IFERROR(S652,0)</f>
        <v>0</v>
      </c>
      <c r="T298" s="618">
        <f t="shared" ref="T298" si="11672">IFERROR((T652/$BQ298)*100,0)</f>
        <v>0</v>
      </c>
      <c r="U298" s="618">
        <f t="shared" ref="U298" si="11673">IFERROR(U652,0)</f>
        <v>2393110</v>
      </c>
      <c r="V298" s="618">
        <f t="shared" si="11317"/>
        <v>280187.19363995449</v>
      </c>
      <c r="W298" s="618" t="s">
        <v>2112</v>
      </c>
      <c r="X298" s="618" t="s">
        <v>2112</v>
      </c>
      <c r="Y298" s="618">
        <f t="shared" ref="Y298" si="11674">IFERROR(Y652,0)</f>
        <v>0</v>
      </c>
      <c r="Z298" s="618">
        <f t="shared" ref="Z298" si="11675">IFERROR((Z652/$BQ298)*100,0)</f>
        <v>0</v>
      </c>
      <c r="AA298" s="618">
        <f t="shared" ref="AA298" si="11676">IFERROR(AA652,0)</f>
        <v>0</v>
      </c>
      <c r="AB298" s="618">
        <f t="shared" ref="AB298" si="11677">IFERROR((AB652/$BQ298)*100,0)</f>
        <v>0</v>
      </c>
      <c r="AC298" s="618">
        <f t="shared" ref="AC298" si="11678">IFERROR(AC652,0)</f>
        <v>0</v>
      </c>
      <c r="AD298" s="618">
        <f t="shared" ref="AD298" si="11679">IFERROR((AD652/$BQ298)*100,0)</f>
        <v>0</v>
      </c>
      <c r="AE298" s="618">
        <f t="shared" ref="AE298" si="11680">IFERROR(AE652,0)</f>
        <v>0</v>
      </c>
      <c r="AF298" s="618">
        <f t="shared" ref="AF298" si="11681">IFERROR((AF652/$BQ298)*100,0)</f>
        <v>0</v>
      </c>
      <c r="AG298" s="618">
        <f t="shared" ref="AG298" si="11682">IFERROR(AG652,0)</f>
        <v>21</v>
      </c>
      <c r="AH298" s="618">
        <f t="shared" ref="AH298" si="11683">IFERROR((AH652/$BQ298)*100,0)</f>
        <v>183.14923464695715</v>
      </c>
      <c r="AI298" s="618">
        <f t="shared" ref="AI298" si="11684">IFERROR(AI652,0)</f>
        <v>2643</v>
      </c>
      <c r="AJ298" s="618">
        <f t="shared" ref="AJ298" si="11685">IFERROR((AJ652/$BQ298)*100,0)</f>
        <v>16604.309613093137</v>
      </c>
      <c r="AK298" s="618">
        <f t="shared" ref="AK298" si="11686">IFERROR(AK652,0)</f>
        <v>192</v>
      </c>
      <c r="AL298" s="618">
        <f t="shared" ref="AL298" si="11687">IFERROR((AL652/$BQ298)*100,0)</f>
        <v>1335.1579205763176</v>
      </c>
      <c r="AM298" s="618">
        <f t="shared" ref="AM298" si="11688">IFERROR(AM652,0)</f>
        <v>0</v>
      </c>
      <c r="AN298" s="618">
        <f t="shared" ref="AN298" si="11689">IFERROR((AN652/$BQ298)*100,0)</f>
        <v>0</v>
      </c>
      <c r="AO298" s="618">
        <f t="shared" ref="AO298" si="11690">IFERROR(AO652,0)</f>
        <v>0</v>
      </c>
      <c r="AP298" s="618">
        <f t="shared" ref="AP298" si="11691">IFERROR((AP652/$BQ298)*100,0)</f>
        <v>0</v>
      </c>
      <c r="AQ298" s="618">
        <f t="shared" ref="AQ298" si="11692">IFERROR(AQ652,0)</f>
        <v>0</v>
      </c>
      <c r="AR298" s="618">
        <f t="shared" ref="AR298" si="11693">IFERROR((AR652/$BQ298)*100,0)</f>
        <v>0</v>
      </c>
      <c r="AS298" s="618">
        <f t="shared" ref="AS298" si="11694">IFERROR(AS652,0)</f>
        <v>0</v>
      </c>
      <c r="AT298" s="618">
        <f t="shared" ref="AT298" si="11695">IFERROR((AT652/$BQ298)*100,0)</f>
        <v>0</v>
      </c>
      <c r="AU298" s="618">
        <f t="shared" ref="AU298" si="11696">IFERROR(AU652,0)</f>
        <v>0</v>
      </c>
      <c r="AV298" s="618">
        <f t="shared" ref="AV298" si="11697">IFERROR((AV652/$BQ298)*100,0)</f>
        <v>0</v>
      </c>
      <c r="AW298" s="618">
        <f t="shared" ref="AW298" si="11698">IFERROR(AW652,0)</f>
        <v>295515</v>
      </c>
      <c r="AX298" s="618">
        <f t="shared" ref="AX298" si="11699">IFERROR((AX652/$BQ298)*100,0)</f>
        <v>336161.26273275749</v>
      </c>
      <c r="AY298" s="618">
        <f t="shared" ref="AY298" si="11700">IFERROR(AY652,0)</f>
        <v>2450</v>
      </c>
      <c r="AZ298" s="618">
        <f t="shared" ref="AZ298" si="11701">IFERROR((AZ652/$BQ298)*100,0)</f>
        <v>2142.8460453693988</v>
      </c>
      <c r="BA298" s="618">
        <f t="shared" ref="BA298" si="11702">IFERROR(BA652,0)</f>
        <v>0</v>
      </c>
      <c r="BB298" s="618">
        <f t="shared" ref="BB298" si="11703">IFERROR((BB652/$BQ298)*100,0)</f>
        <v>0</v>
      </c>
      <c r="BC298" s="618">
        <f t="shared" ref="BC298" si="11704">IFERROR(BC652,0)</f>
        <v>140962</v>
      </c>
      <c r="BD298" s="618">
        <f t="shared" ref="BD298" si="11705">IFERROR((BD652/$BQ298)*100,0)</f>
        <v>193988.00635336409</v>
      </c>
      <c r="BE298" s="618">
        <f t="shared" ref="BE298" si="11706">IFERROR(BE652,0)</f>
        <v>0</v>
      </c>
      <c r="BF298" s="618">
        <f t="shared" ref="BF298" si="11707">IFERROR((BF652/$BQ298)*100,0)</f>
        <v>0</v>
      </c>
      <c r="BG298" s="618">
        <f t="shared" ref="BG298" si="11708">IFERROR(BG652,0)</f>
        <v>0</v>
      </c>
      <c r="BH298" s="618">
        <f t="shared" ref="BH298" si="11709">IFERROR((BH652/$BQ298)*100,0)</f>
        <v>0</v>
      </c>
      <c r="BI298" s="618">
        <f t="shared" ref="BI298" si="11710">IFERROR(BI652,0)</f>
        <v>0</v>
      </c>
      <c r="BJ298" s="618">
        <f t="shared" ref="BJ298" si="11711">IFERROR((BJ652/$BQ298)*100,0)</f>
        <v>0</v>
      </c>
      <c r="BK298" s="618">
        <f t="shared" ref="BK298" si="11712">IFERROR(BK652,0)</f>
        <v>357</v>
      </c>
      <c r="BL298" s="618">
        <f t="shared" ref="BL298" si="11713">IFERROR((BL652/$BQ298)*100,0)</f>
        <v>1344.3153823086654</v>
      </c>
      <c r="BM298" s="618">
        <f t="shared" ref="BM298" si="11714">IFERROR(BM652,0)</f>
        <v>0</v>
      </c>
      <c r="BN298" s="618">
        <f t="shared" ref="BN298" si="11715">IFERROR((BN652/$BQ298)*100,0)</f>
        <v>0</v>
      </c>
      <c r="BO298" s="618">
        <f t="shared" ref="BO298" si="11716">IFERROR(BO652,0)</f>
        <v>0</v>
      </c>
      <c r="BP298" s="618">
        <f t="shared" ref="BP298" si="11717">IFERROR((BP652/$BQ298)*100,0)</f>
        <v>0</v>
      </c>
      <c r="BQ298" s="620">
        <f t="shared" si="8351"/>
        <v>54.600282765452114</v>
      </c>
    </row>
    <row r="299" spans="1:69" x14ac:dyDescent="0.25">
      <c r="B299" s="594" t="s">
        <v>292</v>
      </c>
      <c r="C299" s="618">
        <f t="shared" si="11362"/>
        <v>28401</v>
      </c>
      <c r="D299" s="618">
        <f t="shared" si="11363"/>
        <v>60685.925954827966</v>
      </c>
      <c r="E299" s="618" t="s">
        <v>2112</v>
      </c>
      <c r="F299" s="618" t="s">
        <v>2112</v>
      </c>
      <c r="G299" s="618">
        <f t="shared" ref="G299" si="11718">IFERROR(G653,0)</f>
        <v>0</v>
      </c>
      <c r="H299" s="618">
        <f t="shared" ref="H299" si="11719">IFERROR((H653/$BQ299)*100,0)</f>
        <v>0</v>
      </c>
      <c r="I299" s="618">
        <f t="shared" ref="I299" si="11720">IFERROR(I653,0)</f>
        <v>0</v>
      </c>
      <c r="J299" s="618">
        <f t="shared" ref="J299" si="11721">IFERROR((J653/$BQ299)*100,0)</f>
        <v>0</v>
      </c>
      <c r="K299" s="618">
        <f t="shared" ref="K299" si="11722">IFERROR(K653,0)</f>
        <v>1141</v>
      </c>
      <c r="L299" s="618">
        <f t="shared" ref="L299" si="11723">IFERROR((L653/$BQ299)*100,0)</f>
        <v>4373.9080118609972</v>
      </c>
      <c r="M299" s="618">
        <f t="shared" ref="M299" si="11724">IFERROR(M653,0)</f>
        <v>37190</v>
      </c>
      <c r="N299" s="618">
        <f t="shared" ref="N299" si="11725">IFERROR((N653/$BQ299)*100,0)</f>
        <v>62393.715880807395</v>
      </c>
      <c r="O299" s="618">
        <f t="shared" ref="O299" si="11726">IFERROR(O653,0)</f>
        <v>0</v>
      </c>
      <c r="P299" s="618">
        <f t="shared" ref="P299" si="11727">IFERROR((P653/$BQ299)*100,0)</f>
        <v>0</v>
      </c>
      <c r="Q299" s="618">
        <f t="shared" ref="Q299" si="11728">IFERROR(Q653,0)</f>
        <v>40865</v>
      </c>
      <c r="R299" s="618">
        <f t="shared" ref="R299" si="11729">IFERROR((R653/$BQ299)*100,0)</f>
        <v>92791.967021292658</v>
      </c>
      <c r="S299" s="618">
        <f t="shared" ref="S299" si="11730">IFERROR(S653,0)</f>
        <v>0</v>
      </c>
      <c r="T299" s="618">
        <f t="shared" ref="T299" si="11731">IFERROR((T653/$BQ299)*100,0)</f>
        <v>0</v>
      </c>
      <c r="U299" s="618">
        <f t="shared" ref="U299" si="11732">IFERROR(U653,0)</f>
        <v>2205631</v>
      </c>
      <c r="V299" s="618">
        <f t="shared" si="11317"/>
        <v>281547.80345637456</v>
      </c>
      <c r="W299" s="618" t="s">
        <v>2112</v>
      </c>
      <c r="X299" s="618" t="s">
        <v>2112</v>
      </c>
      <c r="Y299" s="618">
        <f t="shared" ref="Y299" si="11733">IFERROR(Y653,0)</f>
        <v>0</v>
      </c>
      <c r="Z299" s="618">
        <f t="shared" ref="Z299" si="11734">IFERROR((Z653/$BQ299)*100,0)</f>
        <v>0</v>
      </c>
      <c r="AA299" s="618">
        <f t="shared" ref="AA299" si="11735">IFERROR(AA653,0)</f>
        <v>0</v>
      </c>
      <c r="AB299" s="618">
        <f t="shared" ref="AB299" si="11736">IFERROR((AB653/$BQ299)*100,0)</f>
        <v>0</v>
      </c>
      <c r="AC299" s="618">
        <f t="shared" ref="AC299" si="11737">IFERROR(AC653,0)</f>
        <v>0</v>
      </c>
      <c r="AD299" s="618">
        <f t="shared" ref="AD299" si="11738">IFERROR((AD653/$BQ299)*100,0)</f>
        <v>0</v>
      </c>
      <c r="AE299" s="618">
        <f t="shared" ref="AE299" si="11739">IFERROR(AE653,0)</f>
        <v>0</v>
      </c>
      <c r="AF299" s="618">
        <f t="shared" ref="AF299" si="11740">IFERROR((AF653/$BQ299)*100,0)</f>
        <v>0</v>
      </c>
      <c r="AG299" s="618">
        <f t="shared" ref="AG299" si="11741">IFERROR(AG653,0)</f>
        <v>28</v>
      </c>
      <c r="AH299" s="618">
        <f t="shared" ref="AH299" si="11742">IFERROR((AH653/$BQ299)*100,0)</f>
        <v>298.96562253357007</v>
      </c>
      <c r="AI299" s="618">
        <f t="shared" ref="AI299" si="11743">IFERROR(AI653,0)</f>
        <v>13691</v>
      </c>
      <c r="AJ299" s="618">
        <f t="shared" ref="AJ299" si="11744">IFERROR((AJ653/$BQ299)*100,0)</f>
        <v>43562.977080679244</v>
      </c>
      <c r="AK299" s="618">
        <f t="shared" ref="AK299" si="11745">IFERROR(AK653,0)</f>
        <v>203</v>
      </c>
      <c r="AL299" s="618">
        <f t="shared" ref="AL299" si="11746">IFERROR((AL653/$BQ299)*100,0)</f>
        <v>1986.2784510791982</v>
      </c>
      <c r="AM299" s="618">
        <f t="shared" ref="AM299" si="11747">IFERROR(AM653,0)</f>
        <v>0</v>
      </c>
      <c r="AN299" s="618">
        <f t="shared" ref="AN299" si="11748">IFERROR((AN653/$BQ299)*100,0)</f>
        <v>0</v>
      </c>
      <c r="AO299" s="618">
        <f t="shared" ref="AO299" si="11749">IFERROR(AO653,0)</f>
        <v>0</v>
      </c>
      <c r="AP299" s="618">
        <f t="shared" ref="AP299" si="11750">IFERROR((AP653/$BQ299)*100,0)</f>
        <v>0</v>
      </c>
      <c r="AQ299" s="618">
        <f t="shared" ref="AQ299" si="11751">IFERROR(AQ653,0)</f>
        <v>0</v>
      </c>
      <c r="AR299" s="618">
        <f t="shared" ref="AR299" si="11752">IFERROR((AR653/$BQ299)*100,0)</f>
        <v>0</v>
      </c>
      <c r="AS299" s="618">
        <f t="shared" ref="AS299" si="11753">IFERROR(AS653,0)</f>
        <v>0</v>
      </c>
      <c r="AT299" s="618">
        <f t="shared" ref="AT299" si="11754">IFERROR((AT653/$BQ299)*100,0)</f>
        <v>0</v>
      </c>
      <c r="AU299" s="618">
        <f t="shared" ref="AU299" si="11755">IFERROR(AU653,0)</f>
        <v>0</v>
      </c>
      <c r="AV299" s="618">
        <f t="shared" ref="AV299" si="11756">IFERROR((AV653/$BQ299)*100,0)</f>
        <v>0</v>
      </c>
      <c r="AW299" s="618">
        <f t="shared" ref="AW299" si="11757">IFERROR(AW653,0)</f>
        <v>248798</v>
      </c>
      <c r="AX299" s="618">
        <f t="shared" ref="AX299" si="11758">IFERROR((AX653/$BQ299)*100,0)</f>
        <v>281799.67175481032</v>
      </c>
      <c r="AY299" s="618">
        <f t="shared" ref="AY299" si="11759">IFERROR(AY653,0)</f>
        <v>4694</v>
      </c>
      <c r="AZ299" s="618">
        <f t="shared" ref="AZ299" si="11760">IFERROR((AZ653/$BQ299)*100,0)</f>
        <v>4502.9137256939766</v>
      </c>
      <c r="BA299" s="618">
        <f t="shared" ref="BA299" si="11761">IFERROR(BA653,0)</f>
        <v>0</v>
      </c>
      <c r="BB299" s="618">
        <f t="shared" ref="BB299" si="11762">IFERROR((BB653/$BQ299)*100,0)</f>
        <v>0</v>
      </c>
      <c r="BC299" s="618">
        <f t="shared" ref="BC299" si="11763">IFERROR(BC653,0)</f>
        <v>843762</v>
      </c>
      <c r="BD299" s="618">
        <f t="shared" ref="BD299" si="11764">IFERROR((BD653/$BQ299)*100,0)</f>
        <v>922837.25462985586</v>
      </c>
      <c r="BE299" s="618">
        <f t="shared" ref="BE299" si="11765">IFERROR(BE653,0)</f>
        <v>0</v>
      </c>
      <c r="BF299" s="618">
        <f t="shared" ref="BF299" si="11766">IFERROR((BF653/$BQ299)*100,0)</f>
        <v>0</v>
      </c>
      <c r="BG299" s="618">
        <f t="shared" ref="BG299" si="11767">IFERROR(BG653,0)</f>
        <v>0</v>
      </c>
      <c r="BH299" s="618">
        <f t="shared" ref="BH299" si="11768">IFERROR((BH653/$BQ299)*100,0)</f>
        <v>0</v>
      </c>
      <c r="BI299" s="618">
        <f t="shared" ref="BI299" si="11769">IFERROR(BI653,0)</f>
        <v>85</v>
      </c>
      <c r="BJ299" s="618">
        <f t="shared" ref="BJ299" si="11770">IFERROR((BJ653/$BQ299)*100,0)</f>
        <v>63.479002044799124</v>
      </c>
      <c r="BK299" s="618">
        <f t="shared" ref="BK299" si="11771">IFERROR(BK653,0)</f>
        <v>0</v>
      </c>
      <c r="BL299" s="618">
        <f t="shared" ref="BL299" si="11772">IFERROR((BL653/$BQ299)*100,0)</f>
        <v>0</v>
      </c>
      <c r="BM299" s="618">
        <f t="shared" ref="BM299" si="11773">IFERROR(BM653,0)</f>
        <v>0</v>
      </c>
      <c r="BN299" s="618">
        <f t="shared" ref="BN299" si="11774">IFERROR((BN653/$BQ299)*100,0)</f>
        <v>0</v>
      </c>
      <c r="BO299" s="618">
        <f t="shared" ref="BO299" si="11775">IFERROR(BO653,0)</f>
        <v>0</v>
      </c>
      <c r="BP299" s="618">
        <f t="shared" ref="BP299" si="11776">IFERROR((BP653/$BQ299)*100,0)</f>
        <v>0</v>
      </c>
      <c r="BQ299" s="620">
        <f t="shared" si="8351"/>
        <v>48.835046238002178</v>
      </c>
    </row>
    <row r="300" spans="1:69" x14ac:dyDescent="0.25">
      <c r="B300" s="594" t="s">
        <v>293</v>
      </c>
      <c r="C300" s="618">
        <f t="shared" si="11362"/>
        <v>27774</v>
      </c>
      <c r="D300" s="618">
        <f t="shared" si="11363"/>
        <v>60361.891858912451</v>
      </c>
      <c r="E300" s="618" t="s">
        <v>2112</v>
      </c>
      <c r="F300" s="618" t="s">
        <v>2112</v>
      </c>
      <c r="G300" s="618">
        <f t="shared" ref="G300" si="11777">IFERROR(G654,0)</f>
        <v>0</v>
      </c>
      <c r="H300" s="618">
        <f t="shared" ref="H300" si="11778">IFERROR((H654/$BQ300)*100,0)</f>
        <v>0</v>
      </c>
      <c r="I300" s="618">
        <f t="shared" ref="I300" si="11779">IFERROR(I654,0)</f>
        <v>0</v>
      </c>
      <c r="J300" s="618">
        <f t="shared" ref="J300" si="11780">IFERROR((J654/$BQ300)*100,0)</f>
        <v>0</v>
      </c>
      <c r="K300" s="618">
        <f t="shared" ref="K300" si="11781">IFERROR(K654,0)</f>
        <v>1493</v>
      </c>
      <c r="L300" s="618">
        <f t="shared" ref="L300" si="11782">IFERROR((L654/$BQ300)*100,0)</f>
        <v>5854.7414019387252</v>
      </c>
      <c r="M300" s="618">
        <f t="shared" ref="M300" si="11783">IFERROR(M654,0)</f>
        <v>31737</v>
      </c>
      <c r="N300" s="618">
        <f t="shared" ref="N300" si="11784">IFERROR((N654/$BQ300)*100,0)</f>
        <v>47359.445995850561</v>
      </c>
      <c r="O300" s="618">
        <f t="shared" ref="O300" si="11785">IFERROR(O654,0)</f>
        <v>0</v>
      </c>
      <c r="P300" s="618">
        <f t="shared" ref="P300" si="11786">IFERROR((P654/$BQ300)*100,0)</f>
        <v>0</v>
      </c>
      <c r="Q300" s="618">
        <f t="shared" ref="Q300" si="11787">IFERROR(Q654,0)</f>
        <v>29556</v>
      </c>
      <c r="R300" s="618">
        <f t="shared" ref="R300" si="11788">IFERROR((R654/$BQ300)*100,0)</f>
        <v>52476.194784099527</v>
      </c>
      <c r="S300" s="618">
        <f t="shared" ref="S300" si="11789">IFERROR(S654,0)</f>
        <v>0</v>
      </c>
      <c r="T300" s="618">
        <f t="shared" ref="T300" si="11790">IFERROR((T654/$BQ300)*100,0)</f>
        <v>0</v>
      </c>
      <c r="U300" s="618">
        <f t="shared" ref="U300" si="11791">IFERROR(U654,0)</f>
        <v>2120194</v>
      </c>
      <c r="V300" s="618">
        <f t="shared" si="11317"/>
        <v>330256.61457692337</v>
      </c>
      <c r="W300" s="618" t="s">
        <v>2112</v>
      </c>
      <c r="X300" s="618" t="s">
        <v>2112</v>
      </c>
      <c r="Y300" s="618">
        <f t="shared" ref="Y300" si="11792">IFERROR(Y654,0)</f>
        <v>0</v>
      </c>
      <c r="Z300" s="618">
        <f t="shared" ref="Z300" si="11793">IFERROR((Z654/$BQ300)*100,0)</f>
        <v>0</v>
      </c>
      <c r="AA300" s="618">
        <f t="shared" ref="AA300" si="11794">IFERROR(AA654,0)</f>
        <v>0</v>
      </c>
      <c r="AB300" s="618">
        <f t="shared" ref="AB300" si="11795">IFERROR((AB654/$BQ300)*100,0)</f>
        <v>0</v>
      </c>
      <c r="AC300" s="618">
        <f t="shared" ref="AC300" si="11796">IFERROR(AC654,0)</f>
        <v>0</v>
      </c>
      <c r="AD300" s="618">
        <f t="shared" ref="AD300" si="11797">IFERROR((AD654/$BQ300)*100,0)</f>
        <v>0</v>
      </c>
      <c r="AE300" s="618">
        <f t="shared" ref="AE300" si="11798">IFERROR(AE654,0)</f>
        <v>0</v>
      </c>
      <c r="AF300" s="618">
        <f t="shared" ref="AF300" si="11799">IFERROR((AF654/$BQ300)*100,0)</f>
        <v>0</v>
      </c>
      <c r="AG300" s="618">
        <f t="shared" ref="AG300" si="11800">IFERROR(AG654,0)</f>
        <v>158</v>
      </c>
      <c r="AH300" s="618">
        <f t="shared" ref="AH300" si="11801">IFERROR((AH654/$BQ300)*100,0)</f>
        <v>1131.5886743242913</v>
      </c>
      <c r="AI300" s="618">
        <f t="shared" ref="AI300" si="11802">IFERROR(AI654,0)</f>
        <v>1927</v>
      </c>
      <c r="AJ300" s="618">
        <f t="shared" ref="AJ300" si="11803">IFERROR((AJ654/$BQ300)*100,0)</f>
        <v>8108.078849071444</v>
      </c>
      <c r="AK300" s="618">
        <f t="shared" ref="AK300" si="11804">IFERROR(AK654,0)</f>
        <v>402</v>
      </c>
      <c r="AL300" s="618">
        <f t="shared" ref="AL300" si="11805">IFERROR((AL654/$BQ300)*100,0)</f>
        <v>3443.965530552191</v>
      </c>
      <c r="AM300" s="618">
        <f t="shared" ref="AM300" si="11806">IFERROR(AM654,0)</f>
        <v>0</v>
      </c>
      <c r="AN300" s="618">
        <f t="shared" ref="AN300" si="11807">IFERROR((AN654/$BQ300)*100,0)</f>
        <v>0</v>
      </c>
      <c r="AO300" s="618">
        <f t="shared" ref="AO300" si="11808">IFERROR(AO654,0)</f>
        <v>0</v>
      </c>
      <c r="AP300" s="618">
        <f t="shared" ref="AP300" si="11809">IFERROR((AP654/$BQ300)*100,0)</f>
        <v>0</v>
      </c>
      <c r="AQ300" s="618">
        <f t="shared" ref="AQ300" si="11810">IFERROR(AQ654,0)</f>
        <v>0</v>
      </c>
      <c r="AR300" s="618">
        <f t="shared" ref="AR300" si="11811">IFERROR((AR654/$BQ300)*100,0)</f>
        <v>0</v>
      </c>
      <c r="AS300" s="618">
        <f t="shared" ref="AS300" si="11812">IFERROR(AS654,0)</f>
        <v>0</v>
      </c>
      <c r="AT300" s="618">
        <f t="shared" ref="AT300" si="11813">IFERROR((AT654/$BQ300)*100,0)</f>
        <v>0</v>
      </c>
      <c r="AU300" s="618">
        <f t="shared" ref="AU300" si="11814">IFERROR(AU654,0)</f>
        <v>0</v>
      </c>
      <c r="AV300" s="618">
        <f t="shared" ref="AV300" si="11815">IFERROR((AV654/$BQ300)*100,0)</f>
        <v>0</v>
      </c>
      <c r="AW300" s="618">
        <f t="shared" ref="AW300" si="11816">IFERROR(AW654,0)</f>
        <v>153334</v>
      </c>
      <c r="AX300" s="618">
        <f t="shared" ref="AX300" si="11817">IFERROR((AX654/$BQ300)*100,0)</f>
        <v>127985.6310365321</v>
      </c>
      <c r="AY300" s="618">
        <f t="shared" ref="AY300" si="11818">IFERROR(AY654,0)</f>
        <v>3660</v>
      </c>
      <c r="AZ300" s="618">
        <f t="shared" ref="AZ300" si="11819">IFERROR((AZ654/$BQ300)*100,0)</f>
        <v>3117.280800225526</v>
      </c>
      <c r="BA300" s="618">
        <f t="shared" ref="BA300" si="11820">IFERROR(BA654,0)</f>
        <v>0</v>
      </c>
      <c r="BB300" s="618">
        <f t="shared" ref="BB300" si="11821">IFERROR((BB654/$BQ300)*100,0)</f>
        <v>0</v>
      </c>
      <c r="BC300" s="618">
        <f t="shared" ref="BC300" si="11822">IFERROR(BC654,0)</f>
        <v>106814</v>
      </c>
      <c r="BD300" s="618">
        <f t="shared" ref="BD300" si="11823">IFERROR((BD654/$BQ300)*100,0)</f>
        <v>143300.45375582189</v>
      </c>
      <c r="BE300" s="618">
        <f t="shared" ref="BE300" si="11824">IFERROR(BE654,0)</f>
        <v>0</v>
      </c>
      <c r="BF300" s="618">
        <f t="shared" ref="BF300" si="11825">IFERROR((BF654/$BQ300)*100,0)</f>
        <v>0</v>
      </c>
      <c r="BG300" s="618">
        <f t="shared" ref="BG300" si="11826">IFERROR(BG654,0)</f>
        <v>0</v>
      </c>
      <c r="BH300" s="618">
        <f t="shared" ref="BH300" si="11827">IFERROR((BH654/$BQ300)*100,0)</f>
        <v>0</v>
      </c>
      <c r="BI300" s="618">
        <f t="shared" ref="BI300" si="11828">IFERROR(BI654,0)</f>
        <v>0</v>
      </c>
      <c r="BJ300" s="618">
        <f t="shared" ref="BJ300" si="11829">IFERROR((BJ654/$BQ300)*100,0)</f>
        <v>0</v>
      </c>
      <c r="BK300" s="618">
        <f t="shared" ref="BK300" si="11830">IFERROR(BK654,0)</f>
        <v>1395</v>
      </c>
      <c r="BL300" s="618">
        <f t="shared" ref="BL300" si="11831">IFERROR((BL654/$BQ300)*100,0)</f>
        <v>2536.7266107895853</v>
      </c>
      <c r="BM300" s="618">
        <f t="shared" ref="BM300" si="11832">IFERROR(BM654,0)</f>
        <v>0</v>
      </c>
      <c r="BN300" s="618">
        <f t="shared" ref="BN300" si="11833">IFERROR((BN654/$BQ300)*100,0)</f>
        <v>0</v>
      </c>
      <c r="BO300" s="618">
        <f t="shared" ref="BO300" si="11834">IFERROR(BO654,0)</f>
        <v>0</v>
      </c>
      <c r="BP300" s="618">
        <f t="shared" ref="BP300" si="11835">IFERROR((BP654/$BQ300)*100,0)</f>
        <v>0</v>
      </c>
      <c r="BQ300" s="620">
        <f t="shared" si="8351"/>
        <v>50.813516699727607</v>
      </c>
    </row>
    <row r="301" spans="1:69" x14ac:dyDescent="0.25">
      <c r="B301" s="594" t="s">
        <v>294</v>
      </c>
      <c r="C301" s="618">
        <f t="shared" si="11362"/>
        <v>31574</v>
      </c>
      <c r="D301" s="618">
        <f t="shared" si="11363"/>
        <v>72678.338714507961</v>
      </c>
      <c r="E301" s="618" t="s">
        <v>2112</v>
      </c>
      <c r="F301" s="618" t="s">
        <v>2112</v>
      </c>
      <c r="G301" s="618">
        <f t="shared" ref="G301" si="11836">IFERROR(G655,0)</f>
        <v>186</v>
      </c>
      <c r="H301" s="618">
        <f t="shared" ref="H301" si="11837">IFERROR((H655/$BQ301)*100,0)</f>
        <v>512.42719419139564</v>
      </c>
      <c r="I301" s="618">
        <f t="shared" ref="I301" si="11838">IFERROR(I655,0)</f>
        <v>0</v>
      </c>
      <c r="J301" s="618">
        <f t="shared" ref="J301" si="11839">IFERROR((J655/$BQ301)*100,0)</f>
        <v>0</v>
      </c>
      <c r="K301" s="618">
        <f t="shared" ref="K301" si="11840">IFERROR(K655,0)</f>
        <v>1339</v>
      </c>
      <c r="L301" s="618">
        <f t="shared" ref="L301" si="11841">IFERROR((L655/$BQ301)*100,0)</f>
        <v>3394.1414152892448</v>
      </c>
      <c r="M301" s="618">
        <f t="shared" ref="M301" si="11842">IFERROR(M655,0)</f>
        <v>28159</v>
      </c>
      <c r="N301" s="618">
        <f t="shared" ref="N301" si="11843">IFERROR((N655/$BQ301)*100,0)</f>
        <v>41319.26375528254</v>
      </c>
      <c r="O301" s="618">
        <f t="shared" ref="O301" si="11844">IFERROR(O655,0)</f>
        <v>0</v>
      </c>
      <c r="P301" s="618">
        <f t="shared" ref="P301" si="11845">IFERROR((P655/$BQ301)*100,0)</f>
        <v>0</v>
      </c>
      <c r="Q301" s="618">
        <f t="shared" ref="Q301" si="11846">IFERROR(Q655,0)</f>
        <v>51551</v>
      </c>
      <c r="R301" s="618">
        <f t="shared" ref="R301" si="11847">IFERROR((R655/$BQ301)*100,0)</f>
        <v>109268.21169902763</v>
      </c>
      <c r="S301" s="618">
        <f t="shared" ref="S301" si="11848">IFERROR(S655,0)</f>
        <v>0</v>
      </c>
      <c r="T301" s="618">
        <f t="shared" ref="T301" si="11849">IFERROR((T655/$BQ301)*100,0)</f>
        <v>0</v>
      </c>
      <c r="U301" s="618">
        <f t="shared" ref="U301" si="11850">IFERROR(U655,0)</f>
        <v>1869853</v>
      </c>
      <c r="V301" s="618">
        <f t="shared" si="11317"/>
        <v>277937.57147883705</v>
      </c>
      <c r="W301" s="618" t="s">
        <v>2112</v>
      </c>
      <c r="X301" s="618" t="s">
        <v>2112</v>
      </c>
      <c r="Y301" s="618">
        <f t="shared" ref="Y301" si="11851">IFERROR(Y655,0)</f>
        <v>0</v>
      </c>
      <c r="Z301" s="618">
        <f t="shared" ref="Z301" si="11852">IFERROR((Z655/$BQ301)*100,0)</f>
        <v>0</v>
      </c>
      <c r="AA301" s="618">
        <f t="shared" ref="AA301" si="11853">IFERROR(AA655,0)</f>
        <v>0</v>
      </c>
      <c r="AB301" s="618">
        <f t="shared" ref="AB301" si="11854">IFERROR((AB655/$BQ301)*100,0)</f>
        <v>0</v>
      </c>
      <c r="AC301" s="618">
        <f t="shared" ref="AC301" si="11855">IFERROR(AC655,0)</f>
        <v>0</v>
      </c>
      <c r="AD301" s="618">
        <f t="shared" ref="AD301" si="11856">IFERROR((AD655/$BQ301)*100,0)</f>
        <v>0</v>
      </c>
      <c r="AE301" s="618">
        <f t="shared" ref="AE301" si="11857">IFERROR(AE655,0)</f>
        <v>0</v>
      </c>
      <c r="AF301" s="618">
        <f t="shared" ref="AF301" si="11858">IFERROR((AF655/$BQ301)*100,0)</f>
        <v>0</v>
      </c>
      <c r="AG301" s="618">
        <f t="shared" ref="AG301" si="11859">IFERROR(AG655,0)</f>
        <v>148</v>
      </c>
      <c r="AH301" s="618">
        <f t="shared" ref="AH301" si="11860">IFERROR((AH655/$BQ301)*100,0)</f>
        <v>1041.3842978728364</v>
      </c>
      <c r="AI301" s="618">
        <f t="shared" ref="AI301" si="11861">IFERROR(AI655,0)</f>
        <v>3836</v>
      </c>
      <c r="AJ301" s="618">
        <f t="shared" ref="AJ301" si="11862">IFERROR((AJ655/$BQ301)*100,0)</f>
        <v>14057.769692978289</v>
      </c>
      <c r="AK301" s="618">
        <f t="shared" ref="AK301" si="11863">IFERROR(AK655,0)</f>
        <v>368</v>
      </c>
      <c r="AL301" s="618">
        <f t="shared" ref="AL301" si="11864">IFERROR((AL655/$BQ301)*100,0)</f>
        <v>2984.5669912581293</v>
      </c>
      <c r="AM301" s="618">
        <f t="shared" ref="AM301" si="11865">IFERROR(AM655,0)</f>
        <v>0</v>
      </c>
      <c r="AN301" s="618">
        <f t="shared" ref="AN301" si="11866">IFERROR((AN655/$BQ301)*100,0)</f>
        <v>0</v>
      </c>
      <c r="AO301" s="618">
        <f t="shared" ref="AO301" si="11867">IFERROR(AO655,0)</f>
        <v>0</v>
      </c>
      <c r="AP301" s="618">
        <f t="shared" ref="AP301" si="11868">IFERROR((AP655/$BQ301)*100,0)</f>
        <v>0</v>
      </c>
      <c r="AQ301" s="618">
        <f t="shared" ref="AQ301" si="11869">IFERROR(AQ655,0)</f>
        <v>0</v>
      </c>
      <c r="AR301" s="618">
        <f t="shared" ref="AR301" si="11870">IFERROR((AR655/$BQ301)*100,0)</f>
        <v>0</v>
      </c>
      <c r="AS301" s="618">
        <f t="shared" ref="AS301" si="11871">IFERROR(AS655,0)</f>
        <v>0</v>
      </c>
      <c r="AT301" s="618">
        <f t="shared" ref="AT301" si="11872">IFERROR((AT655/$BQ301)*100,0)</f>
        <v>0</v>
      </c>
      <c r="AU301" s="618">
        <f t="shared" ref="AU301" si="11873">IFERROR(AU655,0)</f>
        <v>0</v>
      </c>
      <c r="AV301" s="618">
        <f t="shared" ref="AV301" si="11874">IFERROR((AV655/$BQ301)*100,0)</f>
        <v>0</v>
      </c>
      <c r="AW301" s="618">
        <f t="shared" ref="AW301" si="11875">IFERROR(AW655,0)</f>
        <v>147465</v>
      </c>
      <c r="AX301" s="618">
        <f t="shared" ref="AX301" si="11876">IFERROR((AX655/$BQ301)*100,0)</f>
        <v>104013.53713780332</v>
      </c>
      <c r="AY301" s="618">
        <f t="shared" ref="AY301" si="11877">IFERROR(AY655,0)</f>
        <v>3134</v>
      </c>
      <c r="AZ301" s="618">
        <f t="shared" ref="AZ301" si="11878">IFERROR((AZ655/$BQ301)*100,0)</f>
        <v>2718.2517828074037</v>
      </c>
      <c r="BA301" s="618">
        <f t="shared" ref="BA301" si="11879">IFERROR(BA655,0)</f>
        <v>0</v>
      </c>
      <c r="BB301" s="618">
        <f t="shared" ref="BB301" si="11880">IFERROR((BB655/$BQ301)*100,0)</f>
        <v>0</v>
      </c>
      <c r="BC301" s="618">
        <f t="shared" ref="BC301" si="11881">IFERROR(BC655,0)</f>
        <v>687221</v>
      </c>
      <c r="BD301" s="618">
        <f t="shared" ref="BD301" si="11882">IFERROR((BD655/$BQ301)*100,0)</f>
        <v>1043321.9705963917</v>
      </c>
      <c r="BE301" s="618">
        <f t="shared" ref="BE301" si="11883">IFERROR(BE655,0)</f>
        <v>0</v>
      </c>
      <c r="BF301" s="618">
        <f t="shared" ref="BF301" si="11884">IFERROR((BF655/$BQ301)*100,0)</f>
        <v>0</v>
      </c>
      <c r="BG301" s="618">
        <f t="shared" ref="BG301" si="11885">IFERROR(BG655,0)</f>
        <v>0</v>
      </c>
      <c r="BH301" s="618">
        <f t="shared" ref="BH301" si="11886">IFERROR((BH655/$BQ301)*100,0)</f>
        <v>0</v>
      </c>
      <c r="BI301" s="618">
        <f t="shared" ref="BI301" si="11887">IFERROR(BI655,0)</f>
        <v>0</v>
      </c>
      <c r="BJ301" s="618">
        <f t="shared" ref="BJ301" si="11888">IFERROR((BJ655/$BQ301)*100,0)</f>
        <v>0</v>
      </c>
      <c r="BK301" s="618">
        <f t="shared" ref="BK301" si="11889">IFERROR(BK655,0)</f>
        <v>3620</v>
      </c>
      <c r="BL301" s="618">
        <f t="shared" ref="BL301" si="11890">IFERROR((BL655/$BQ301)*100,0)</f>
        <v>6455.8479841675844</v>
      </c>
      <c r="BM301" s="618">
        <f t="shared" ref="BM301" si="11891">IFERROR(BM655,0)</f>
        <v>0</v>
      </c>
      <c r="BN301" s="618">
        <f t="shared" ref="BN301" si="11892">IFERROR((BN655/$BQ301)*100,0)</f>
        <v>0</v>
      </c>
      <c r="BO301" s="618">
        <f t="shared" ref="BO301" si="11893">IFERROR(BO655,0)</f>
        <v>0</v>
      </c>
      <c r="BP301" s="618">
        <f t="shared" ref="BP301" si="11894">IFERROR((BP655/$BQ301)*100,0)</f>
        <v>0</v>
      </c>
      <c r="BQ301" s="620">
        <f t="shared" si="8351"/>
        <v>54.446759103068061</v>
      </c>
    </row>
    <row r="302" spans="1:69" x14ac:dyDescent="0.25">
      <c r="B302" s="594" t="s">
        <v>295</v>
      </c>
      <c r="C302" s="618">
        <f t="shared" si="11362"/>
        <v>22220</v>
      </c>
      <c r="D302" s="618">
        <f t="shared" si="11363"/>
        <v>45383.99871101803</v>
      </c>
      <c r="E302" s="618" t="s">
        <v>2112</v>
      </c>
      <c r="F302" s="618" t="s">
        <v>2112</v>
      </c>
      <c r="G302" s="618">
        <f t="shared" ref="G302" si="11895">IFERROR(G656,0)</f>
        <v>0</v>
      </c>
      <c r="H302" s="618">
        <f t="shared" ref="H302" si="11896">IFERROR((H656/$BQ302)*100,0)</f>
        <v>0</v>
      </c>
      <c r="I302" s="618">
        <f t="shared" ref="I302" si="11897">IFERROR(I656,0)</f>
        <v>0</v>
      </c>
      <c r="J302" s="618">
        <f t="shared" ref="J302" si="11898">IFERROR((J656/$BQ302)*100,0)</f>
        <v>0</v>
      </c>
      <c r="K302" s="618">
        <f t="shared" ref="K302" si="11899">IFERROR(K656,0)</f>
        <v>1506</v>
      </c>
      <c r="L302" s="618">
        <f t="shared" ref="L302" si="11900">IFERROR((L656/$BQ302)*100,0)</f>
        <v>2949.786562515977</v>
      </c>
      <c r="M302" s="618">
        <f t="shared" ref="M302" si="11901">IFERROR(M656,0)</f>
        <v>34153</v>
      </c>
      <c r="N302" s="618">
        <f t="shared" ref="N302" si="11902">IFERROR((N656/$BQ302)*100,0)</f>
        <v>48686.039992329992</v>
      </c>
      <c r="O302" s="618">
        <f t="shared" ref="O302" si="11903">IFERROR(O656,0)</f>
        <v>0</v>
      </c>
      <c r="P302" s="618">
        <f t="shared" ref="P302" si="11904">IFERROR((P656/$BQ302)*100,0)</f>
        <v>0</v>
      </c>
      <c r="Q302" s="618">
        <f t="shared" ref="Q302" si="11905">IFERROR(Q656,0)</f>
        <v>56749</v>
      </c>
      <c r="R302" s="618">
        <f t="shared" ref="R302" si="11906">IFERROR((R656/$BQ302)*100,0)</f>
        <v>83444.150296203006</v>
      </c>
      <c r="S302" s="618">
        <f t="shared" ref="S302" si="11907">IFERROR(S656,0)</f>
        <v>0</v>
      </c>
      <c r="T302" s="618">
        <f t="shared" ref="T302" si="11908">IFERROR((T656/$BQ302)*100,0)</f>
        <v>0</v>
      </c>
      <c r="U302" s="618">
        <f t="shared" ref="U302" si="11909">IFERROR(U656,0)</f>
        <v>2057934</v>
      </c>
      <c r="V302" s="618">
        <f t="shared" si="11317"/>
        <v>260660.17093141886</v>
      </c>
      <c r="W302" s="618" t="s">
        <v>2112</v>
      </c>
      <c r="X302" s="618" t="s">
        <v>2112</v>
      </c>
      <c r="Y302" s="618">
        <f t="shared" ref="Y302" si="11910">IFERROR(Y656,0)</f>
        <v>0</v>
      </c>
      <c r="Z302" s="618">
        <f t="shared" ref="Z302" si="11911">IFERROR((Z656/$BQ302)*100,0)</f>
        <v>0</v>
      </c>
      <c r="AA302" s="618">
        <f t="shared" ref="AA302" si="11912">IFERROR(AA656,0)</f>
        <v>0</v>
      </c>
      <c r="AB302" s="618">
        <f t="shared" ref="AB302" si="11913">IFERROR((AB656/$BQ302)*100,0)</f>
        <v>0</v>
      </c>
      <c r="AC302" s="618">
        <f t="shared" ref="AC302" si="11914">IFERROR(AC656,0)</f>
        <v>0</v>
      </c>
      <c r="AD302" s="618">
        <f t="shared" ref="AD302" si="11915">IFERROR((AD656/$BQ302)*100,0)</f>
        <v>0</v>
      </c>
      <c r="AE302" s="618">
        <f t="shared" ref="AE302" si="11916">IFERROR(AE656,0)</f>
        <v>0</v>
      </c>
      <c r="AF302" s="618">
        <f t="shared" ref="AF302" si="11917">IFERROR((AF656/$BQ302)*100,0)</f>
        <v>0</v>
      </c>
      <c r="AG302" s="618">
        <f t="shared" ref="AG302" si="11918">IFERROR(AG656,0)</f>
        <v>35</v>
      </c>
      <c r="AH302" s="618">
        <f t="shared" ref="AH302" si="11919">IFERROR((AH656/$BQ302)*100,0)</f>
        <v>238.53469146814666</v>
      </c>
      <c r="AI302" s="618">
        <f t="shared" ref="AI302" si="11920">IFERROR(AI656,0)</f>
        <v>3776</v>
      </c>
      <c r="AJ302" s="618">
        <f t="shared" ref="AJ302" si="11921">IFERROR((AJ656/$BQ302)*100,0)</f>
        <v>13811.436001926006</v>
      </c>
      <c r="AK302" s="618">
        <f t="shared" ref="AK302" si="11922">IFERROR(AK656,0)</f>
        <v>376</v>
      </c>
      <c r="AL302" s="618">
        <f t="shared" ref="AL302" si="11923">IFERROR((AL656/$BQ302)*100,0)</f>
        <v>2607.239650930906</v>
      </c>
      <c r="AM302" s="618">
        <f t="shared" ref="AM302" si="11924">IFERROR(AM656,0)</f>
        <v>0</v>
      </c>
      <c r="AN302" s="618">
        <f t="shared" ref="AN302" si="11925">IFERROR((AN656/$BQ302)*100,0)</f>
        <v>0</v>
      </c>
      <c r="AO302" s="618">
        <f t="shared" ref="AO302" si="11926">IFERROR(AO656,0)</f>
        <v>0</v>
      </c>
      <c r="AP302" s="618">
        <f t="shared" ref="AP302" si="11927">IFERROR((AP656/$BQ302)*100,0)</f>
        <v>0</v>
      </c>
      <c r="AQ302" s="618">
        <f t="shared" ref="AQ302" si="11928">IFERROR(AQ656,0)</f>
        <v>0</v>
      </c>
      <c r="AR302" s="618">
        <f t="shared" ref="AR302" si="11929">IFERROR((AR656/$BQ302)*100,0)</f>
        <v>0</v>
      </c>
      <c r="AS302" s="618">
        <f t="shared" ref="AS302" si="11930">IFERROR(AS656,0)</f>
        <v>0</v>
      </c>
      <c r="AT302" s="618">
        <f t="shared" ref="AT302" si="11931">IFERROR((AT656/$BQ302)*100,0)</f>
        <v>0</v>
      </c>
      <c r="AU302" s="618">
        <f t="shared" ref="AU302" si="11932">IFERROR(AU656,0)</f>
        <v>0</v>
      </c>
      <c r="AV302" s="618">
        <f t="shared" ref="AV302" si="11933">IFERROR((AV656/$BQ302)*100,0)</f>
        <v>0</v>
      </c>
      <c r="AW302" s="618">
        <f t="shared" ref="AW302" si="11934">IFERROR(AW656,0)</f>
        <v>136438</v>
      </c>
      <c r="AX302" s="618">
        <f t="shared" ref="AX302" si="11935">IFERROR((AX656/$BQ302)*100,0)</f>
        <v>82345.781251768291</v>
      </c>
      <c r="AY302" s="618">
        <f t="shared" ref="AY302" si="11936">IFERROR(AY656,0)</f>
        <v>2815</v>
      </c>
      <c r="AZ302" s="618">
        <f t="shared" ref="AZ302" si="11937">IFERROR((AZ656/$BQ302)*100,0)</f>
        <v>2442.2069283453857</v>
      </c>
      <c r="BA302" s="618">
        <f t="shared" ref="BA302" si="11938">IFERROR(BA656,0)</f>
        <v>0</v>
      </c>
      <c r="BB302" s="618">
        <f t="shared" ref="BB302" si="11939">IFERROR((BB656/$BQ302)*100,0)</f>
        <v>0</v>
      </c>
      <c r="BC302" s="618">
        <f t="shared" ref="BC302" si="11940">IFERROR(BC656,0)</f>
        <v>904506</v>
      </c>
      <c r="BD302" s="618">
        <f t="shared" ref="BD302" si="11941">IFERROR((BD656/$BQ302)*100,0)</f>
        <v>1304329.882221451</v>
      </c>
      <c r="BE302" s="618">
        <f t="shared" ref="BE302" si="11942">IFERROR(BE656,0)</f>
        <v>0</v>
      </c>
      <c r="BF302" s="618">
        <f t="shared" ref="BF302" si="11943">IFERROR((BF656/$BQ302)*100,0)</f>
        <v>0</v>
      </c>
      <c r="BG302" s="618">
        <f t="shared" ref="BG302" si="11944">IFERROR(BG656,0)</f>
        <v>0</v>
      </c>
      <c r="BH302" s="618">
        <f t="shared" ref="BH302" si="11945">IFERROR((BH656/$BQ302)*100,0)</f>
        <v>0</v>
      </c>
      <c r="BI302" s="618">
        <f t="shared" ref="BI302" si="11946">IFERROR(BI656,0)</f>
        <v>0</v>
      </c>
      <c r="BJ302" s="618">
        <f t="shared" ref="BJ302" si="11947">IFERROR((BJ656/$BQ302)*100,0)</f>
        <v>0</v>
      </c>
      <c r="BK302" s="618">
        <f t="shared" ref="BK302" si="11948">IFERROR(BK656,0)</f>
        <v>5060</v>
      </c>
      <c r="BL302" s="618">
        <f t="shared" ref="BL302" si="11949">IFERROR((BL656/$BQ302)*100,0)</f>
        <v>8641.3352473140822</v>
      </c>
      <c r="BM302" s="618">
        <f t="shared" ref="BM302" si="11950">IFERROR(BM656,0)</f>
        <v>0</v>
      </c>
      <c r="BN302" s="618">
        <f t="shared" ref="BN302" si="11951">IFERROR((BN656/$BQ302)*100,0)</f>
        <v>0</v>
      </c>
      <c r="BO302" s="618">
        <f t="shared" ref="BO302" si="11952">IFERROR(BO656,0)</f>
        <v>0</v>
      </c>
      <c r="BP302" s="618">
        <f t="shared" ref="BP302" si="11953">IFERROR((BP656/$BQ302)*100,0)</f>
        <v>0</v>
      </c>
      <c r="BQ302" s="620">
        <f t="shared" si="8351"/>
        <v>72.106911972160006</v>
      </c>
    </row>
    <row r="303" spans="1:69" x14ac:dyDescent="0.25">
      <c r="B303" s="594" t="s">
        <v>2669</v>
      </c>
      <c r="C303" s="618">
        <f t="shared" si="11362"/>
        <v>24207</v>
      </c>
      <c r="D303" s="618">
        <f t="shared" si="11363"/>
        <v>35665</v>
      </c>
      <c r="E303" s="618" t="s">
        <v>2112</v>
      </c>
      <c r="F303" s="618" t="s">
        <v>2112</v>
      </c>
      <c r="G303" s="618">
        <f t="shared" ref="G303" si="11954">IFERROR(G657,0)</f>
        <v>0</v>
      </c>
      <c r="H303" s="618">
        <f t="shared" ref="H303" si="11955">IFERROR((H657/$BQ303)*100,0)</f>
        <v>0</v>
      </c>
      <c r="I303" s="618">
        <f t="shared" ref="I303" si="11956">IFERROR(I657,0)</f>
        <v>0</v>
      </c>
      <c r="J303" s="618">
        <f t="shared" ref="J303" si="11957">IFERROR((J657/$BQ303)*100,0)</f>
        <v>0</v>
      </c>
      <c r="K303" s="618">
        <f t="shared" ref="K303" si="11958">IFERROR(K657,0)</f>
        <v>1519</v>
      </c>
      <c r="L303" s="618">
        <f t="shared" ref="L303" si="11959">IFERROR((L657/$BQ303)*100,0)</f>
        <v>2383</v>
      </c>
      <c r="M303" s="618">
        <f t="shared" ref="M303" si="11960">IFERROR(M657,0)</f>
        <v>51227</v>
      </c>
      <c r="N303" s="618">
        <f t="shared" ref="N303" si="11961">IFERROR((N657/$BQ303)*100,0)</f>
        <v>69783</v>
      </c>
      <c r="O303" s="618">
        <f t="shared" ref="O303" si="11962">IFERROR(O657,0)</f>
        <v>0</v>
      </c>
      <c r="P303" s="618">
        <f t="shared" ref="P303" si="11963">IFERROR((P657/$BQ303)*100,0)</f>
        <v>0</v>
      </c>
      <c r="Q303" s="618">
        <f t="shared" ref="Q303" si="11964">IFERROR(Q657,0)</f>
        <v>38775</v>
      </c>
      <c r="R303" s="618">
        <f t="shared" ref="R303" si="11965">IFERROR((R657/$BQ303)*100,0)</f>
        <v>49310</v>
      </c>
      <c r="S303" s="618">
        <f t="shared" ref="S303" si="11966">IFERROR(S657,0)</f>
        <v>0</v>
      </c>
      <c r="T303" s="618">
        <f t="shared" ref="T303" si="11967">IFERROR((T657/$BQ303)*100,0)</f>
        <v>0</v>
      </c>
      <c r="U303" s="618">
        <f t="shared" ref="U303" si="11968">IFERROR(U657,0)</f>
        <v>2050654</v>
      </c>
      <c r="V303" s="618">
        <f t="shared" si="11317"/>
        <v>211953.00000000003</v>
      </c>
      <c r="W303" s="618" t="s">
        <v>2112</v>
      </c>
      <c r="X303" s="618" t="s">
        <v>2112</v>
      </c>
      <c r="Y303" s="618">
        <f t="shared" ref="Y303" si="11969">IFERROR(Y657,0)</f>
        <v>0</v>
      </c>
      <c r="Z303" s="618">
        <f t="shared" ref="Z303" si="11970">IFERROR((Z657/$BQ303)*100,0)</f>
        <v>0</v>
      </c>
      <c r="AA303" s="618">
        <f t="shared" ref="AA303" si="11971">IFERROR(AA657,0)</f>
        <v>0</v>
      </c>
      <c r="AB303" s="618">
        <f t="shared" ref="AB303" si="11972">IFERROR((AB657/$BQ303)*100,0)</f>
        <v>0</v>
      </c>
      <c r="AC303" s="618">
        <f t="shared" ref="AC303" si="11973">IFERROR(AC657,0)</f>
        <v>0</v>
      </c>
      <c r="AD303" s="618">
        <f t="shared" ref="AD303" si="11974">IFERROR((AD657/$BQ303)*100,0)</f>
        <v>0</v>
      </c>
      <c r="AE303" s="618">
        <f t="shared" ref="AE303" si="11975">IFERROR(AE657,0)</f>
        <v>0</v>
      </c>
      <c r="AF303" s="618">
        <f t="shared" ref="AF303" si="11976">IFERROR((AF657/$BQ303)*100,0)</f>
        <v>0</v>
      </c>
      <c r="AG303" s="618">
        <f t="shared" ref="AG303" si="11977">IFERROR(AG657,0)</f>
        <v>29</v>
      </c>
      <c r="AH303" s="618">
        <f t="shared" ref="AH303" si="11978">IFERROR((AH657/$BQ303)*100,0)</f>
        <v>140</v>
      </c>
      <c r="AI303" s="618">
        <f t="shared" ref="AI303" si="11979">IFERROR(AI657,0)</f>
        <v>1828</v>
      </c>
      <c r="AJ303" s="618">
        <f t="shared" ref="AJ303" si="11980">IFERROR((AJ657/$BQ303)*100,0)</f>
        <v>5730</v>
      </c>
      <c r="AK303" s="618">
        <f t="shared" ref="AK303" si="11981">IFERROR(AK657,0)</f>
        <v>2</v>
      </c>
      <c r="AL303" s="618">
        <f t="shared" ref="AL303" si="11982">IFERROR((AL657/$BQ303)*100,0)</f>
        <v>20</v>
      </c>
      <c r="AM303" s="618">
        <f t="shared" ref="AM303" si="11983">IFERROR(AM657,0)</f>
        <v>0</v>
      </c>
      <c r="AN303" s="618">
        <f t="shared" ref="AN303" si="11984">IFERROR((AN657/$BQ303)*100,0)</f>
        <v>0</v>
      </c>
      <c r="AO303" s="618">
        <f t="shared" ref="AO303" si="11985">IFERROR(AO657,0)</f>
        <v>0</v>
      </c>
      <c r="AP303" s="618">
        <f t="shared" ref="AP303" si="11986">IFERROR((AP657/$BQ303)*100,0)</f>
        <v>0</v>
      </c>
      <c r="AQ303" s="618">
        <f t="shared" ref="AQ303" si="11987">IFERROR(AQ657,0)</f>
        <v>0</v>
      </c>
      <c r="AR303" s="618">
        <f t="shared" ref="AR303" si="11988">IFERROR((AR657/$BQ303)*100,0)</f>
        <v>0</v>
      </c>
      <c r="AS303" s="618">
        <f t="shared" ref="AS303" si="11989">IFERROR(AS657,0)</f>
        <v>0</v>
      </c>
      <c r="AT303" s="618">
        <f t="shared" ref="AT303" si="11990">IFERROR((AT657/$BQ303)*100,0)</f>
        <v>0</v>
      </c>
      <c r="AU303" s="618">
        <f t="shared" ref="AU303" si="11991">IFERROR(AU657,0)</f>
        <v>0</v>
      </c>
      <c r="AV303" s="618">
        <f t="shared" ref="AV303" si="11992">IFERROR((AV657/$BQ303)*100,0)</f>
        <v>0</v>
      </c>
      <c r="AW303" s="618">
        <f t="shared" ref="AW303" si="11993">IFERROR(AW657,0)</f>
        <v>135067</v>
      </c>
      <c r="AX303" s="618">
        <f t="shared" ref="AX303" si="11994">IFERROR((AX657/$BQ303)*100,0)</f>
        <v>66977</v>
      </c>
      <c r="AY303" s="618">
        <f t="shared" ref="AY303" si="11995">IFERROR(AY657,0)</f>
        <v>2996</v>
      </c>
      <c r="AZ303" s="618">
        <f t="shared" ref="AZ303" si="11996">IFERROR((AZ657/$BQ303)*100,0)</f>
        <v>1954</v>
      </c>
      <c r="BA303" s="618">
        <f t="shared" ref="BA303" si="11997">IFERROR(BA657,0)</f>
        <v>0</v>
      </c>
      <c r="BB303" s="618">
        <f t="shared" ref="BB303" si="11998">IFERROR((BB657/$BQ303)*100,0)</f>
        <v>0</v>
      </c>
      <c r="BC303" s="618">
        <f t="shared" ref="BC303" si="11999">IFERROR(BC657,0)</f>
        <v>741765</v>
      </c>
      <c r="BD303" s="618">
        <f t="shared" ref="BD303" si="12000">IFERROR((BD657/$BQ303)*100,0)</f>
        <v>943785</v>
      </c>
      <c r="BE303" s="618">
        <f t="shared" ref="BE303" si="12001">IFERROR(BE657,0)</f>
        <v>0</v>
      </c>
      <c r="BF303" s="618">
        <f t="shared" ref="BF303" si="12002">IFERROR((BF657/$BQ303)*100,0)</f>
        <v>0</v>
      </c>
      <c r="BG303" s="618">
        <f t="shared" ref="BG303" si="12003">IFERROR(BG657,0)</f>
        <v>0</v>
      </c>
      <c r="BH303" s="618">
        <f t="shared" ref="BH303" si="12004">IFERROR((BH657/$BQ303)*100,0)</f>
        <v>0</v>
      </c>
      <c r="BI303" s="618">
        <f t="shared" ref="BI303" si="12005">IFERROR(BI657,0)</f>
        <v>0</v>
      </c>
      <c r="BJ303" s="618">
        <f t="shared" ref="BJ303" si="12006">IFERROR((BJ657/$BQ303)*100,0)</f>
        <v>0</v>
      </c>
      <c r="BK303" s="618">
        <f t="shared" ref="BK303" si="12007">IFERROR(BK657,0)</f>
        <v>7530</v>
      </c>
      <c r="BL303" s="618">
        <f t="shared" ref="BL303" si="12008">IFERROR((BL657/$BQ303)*100,0)</f>
        <v>15631</v>
      </c>
      <c r="BM303" s="618">
        <f t="shared" ref="BM303" si="12009">IFERROR(BM657,0)</f>
        <v>0</v>
      </c>
      <c r="BN303" s="618">
        <f t="shared" ref="BN303" si="12010">IFERROR((BN657/$BQ303)*100,0)</f>
        <v>0</v>
      </c>
      <c r="BO303" s="618">
        <f t="shared" ref="BO303" si="12011">IFERROR(BO657,0)</f>
        <v>0</v>
      </c>
      <c r="BP303" s="618">
        <f t="shared" ref="BP303" si="12012">IFERROR((BP657/$BQ303)*100,0)</f>
        <v>0</v>
      </c>
      <c r="BQ303" s="620">
        <f t="shared" si="8351"/>
        <v>100</v>
      </c>
    </row>
    <row r="304" spans="1:69" x14ac:dyDescent="0.25">
      <c r="A304" s="593" t="s">
        <v>22</v>
      </c>
      <c r="B304" s="594" t="s">
        <v>285</v>
      </c>
      <c r="C304" s="618">
        <f t="shared" si="11362"/>
        <v>139324</v>
      </c>
      <c r="D304" s="618">
        <f t="shared" si="11363"/>
        <v>413406.89324107236</v>
      </c>
      <c r="E304" s="618" t="s">
        <v>2112</v>
      </c>
      <c r="F304" s="618" t="s">
        <v>2112</v>
      </c>
      <c r="G304" s="618">
        <f t="shared" ref="G304" si="12013">IFERROR(G658,0)</f>
        <v>996220</v>
      </c>
      <c r="H304" s="618">
        <f t="shared" ref="H304" si="12014">IFERROR((H658/$BQ304)*100,0)</f>
        <v>3228201.7717722547</v>
      </c>
      <c r="I304" s="618">
        <f t="shared" ref="I304" si="12015">IFERROR(I658,0)</f>
        <v>5478</v>
      </c>
      <c r="J304" s="618">
        <f t="shared" ref="J304" si="12016">IFERROR((J658/$BQ304)*100,0)</f>
        <v>67447.134670172905</v>
      </c>
      <c r="K304" s="618">
        <f t="shared" ref="K304" si="12017">IFERROR(K658,0)</f>
        <v>8431</v>
      </c>
      <c r="L304" s="618">
        <f t="shared" ref="L304" si="12018">IFERROR((L658/$BQ304)*100,0)</f>
        <v>24802.051172934734</v>
      </c>
      <c r="M304" s="618">
        <f t="shared" ref="M304" si="12019">IFERROR(M658,0)</f>
        <v>33370</v>
      </c>
      <c r="N304" s="618">
        <f t="shared" ref="N304" si="12020">IFERROR((N658/$BQ304)*100,0)</f>
        <v>59087.537343276825</v>
      </c>
      <c r="O304" s="618">
        <f t="shared" ref="O304" si="12021">IFERROR(O658,0)</f>
        <v>0</v>
      </c>
      <c r="P304" s="618">
        <f t="shared" ref="P304" si="12022">IFERROR((P658/$BQ304)*100,0)</f>
        <v>0</v>
      </c>
      <c r="Q304" s="618">
        <f t="shared" ref="Q304" si="12023">IFERROR(Q658,0)</f>
        <v>24289</v>
      </c>
      <c r="R304" s="618">
        <f t="shared" ref="R304" si="12024">IFERROR((R658/$BQ304)*100,0)</f>
        <v>48487.014451157083</v>
      </c>
      <c r="S304" s="618">
        <f t="shared" ref="S304" si="12025">IFERROR(S658,0)</f>
        <v>302575</v>
      </c>
      <c r="T304" s="618">
        <f t="shared" ref="T304" si="12026">IFERROR((T658/$BQ304)*100,0)</f>
        <v>753426.84910896933</v>
      </c>
      <c r="U304" s="618">
        <f t="shared" ref="U304" si="12027">IFERROR(U658,0)</f>
        <v>5868709</v>
      </c>
      <c r="V304" s="618">
        <f t="shared" si="11317"/>
        <v>1266102.6950239704</v>
      </c>
      <c r="W304" s="618" t="s">
        <v>2112</v>
      </c>
      <c r="X304" s="618" t="s">
        <v>2112</v>
      </c>
      <c r="Y304" s="618">
        <f t="shared" ref="Y304" si="12028">IFERROR(Y658,0)</f>
        <v>297045</v>
      </c>
      <c r="Z304" s="618">
        <f t="shared" ref="Z304" si="12029">IFERROR((Z658/$BQ304)*100,0)</f>
        <v>842280.89772524708</v>
      </c>
      <c r="AA304" s="618">
        <f t="shared" ref="AA304" si="12030">IFERROR(AA658,0)</f>
        <v>0</v>
      </c>
      <c r="AB304" s="618">
        <f t="shared" ref="AB304" si="12031">IFERROR((AB658/$BQ304)*100,0)</f>
        <v>0</v>
      </c>
      <c r="AC304" s="618">
        <f t="shared" ref="AC304" si="12032">IFERROR(AC658,0)</f>
        <v>0</v>
      </c>
      <c r="AD304" s="618">
        <f t="shared" ref="AD304" si="12033">IFERROR((AD658/$BQ304)*100,0)</f>
        <v>0</v>
      </c>
      <c r="AE304" s="618">
        <f t="shared" ref="AE304" si="12034">IFERROR(AE658,0)</f>
        <v>0</v>
      </c>
      <c r="AF304" s="618">
        <f t="shared" ref="AF304" si="12035">IFERROR((AF658/$BQ304)*100,0)</f>
        <v>0</v>
      </c>
      <c r="AG304" s="618">
        <f t="shared" ref="AG304" si="12036">IFERROR(AG658,0)</f>
        <v>0</v>
      </c>
      <c r="AH304" s="618">
        <f t="shared" ref="AH304" si="12037">IFERROR((AH658/$BQ304)*100,0)</f>
        <v>0</v>
      </c>
      <c r="AI304" s="618">
        <f t="shared" ref="AI304" si="12038">IFERROR(AI658,0)</f>
        <v>316377</v>
      </c>
      <c r="AJ304" s="618">
        <f t="shared" ref="AJ304" si="12039">IFERROR((AJ658/$BQ304)*100,0)</f>
        <v>1946007.611243787</v>
      </c>
      <c r="AK304" s="618">
        <f t="shared" ref="AK304" si="12040">IFERROR(AK658,0)</f>
        <v>6147</v>
      </c>
      <c r="AL304" s="618">
        <f t="shared" ref="AL304" si="12041">IFERROR((AL658/$BQ304)*100,0)</f>
        <v>115060.05315537679</v>
      </c>
      <c r="AM304" s="618">
        <f t="shared" ref="AM304" si="12042">IFERROR(AM658,0)</f>
        <v>437</v>
      </c>
      <c r="AN304" s="618">
        <f t="shared" ref="AN304" si="12043">IFERROR((AN658/$BQ304)*100,0)</f>
        <v>1025.965921427699</v>
      </c>
      <c r="AO304" s="618">
        <f t="shared" ref="AO304" si="12044">IFERROR(AO658,0)</f>
        <v>0</v>
      </c>
      <c r="AP304" s="618">
        <f t="shared" ref="AP304" si="12045">IFERROR((AP658/$BQ304)*100,0)</f>
        <v>0</v>
      </c>
      <c r="AQ304" s="618">
        <f t="shared" ref="AQ304" si="12046">IFERROR(AQ658,0)</f>
        <v>0</v>
      </c>
      <c r="AR304" s="618">
        <f t="shared" ref="AR304" si="12047">IFERROR((AR658/$BQ304)*100,0)</f>
        <v>0</v>
      </c>
      <c r="AS304" s="618">
        <f t="shared" ref="AS304" si="12048">IFERROR(AS658,0)</f>
        <v>0</v>
      </c>
      <c r="AT304" s="618">
        <f t="shared" ref="AT304" si="12049">IFERROR((AT658/$BQ304)*100,0)</f>
        <v>0</v>
      </c>
      <c r="AU304" s="618">
        <f t="shared" ref="AU304" si="12050">IFERROR(AU658,0)</f>
        <v>74055</v>
      </c>
      <c r="AV304" s="618">
        <f t="shared" ref="AV304" si="12051">IFERROR((AV658/$BQ304)*100,0)</f>
        <v>236755.1359210393</v>
      </c>
      <c r="AW304" s="618">
        <f t="shared" ref="AW304" si="12052">IFERROR(AW658,0)</f>
        <v>3211278</v>
      </c>
      <c r="AX304" s="618">
        <f t="shared" ref="AX304" si="12053">IFERROR((AX658/$BQ304)*100,0)</f>
        <v>1903662.8927695984</v>
      </c>
      <c r="AY304" s="618">
        <f t="shared" ref="AY304" si="12054">IFERROR(AY658,0)</f>
        <v>338365</v>
      </c>
      <c r="AZ304" s="618">
        <f t="shared" ref="AZ304" si="12055">IFERROR((AZ658/$BQ304)*100,0)</f>
        <v>381841.56671767344</v>
      </c>
      <c r="BA304" s="618">
        <f t="shared" ref="BA304" si="12056">IFERROR(BA658,0)</f>
        <v>36191</v>
      </c>
      <c r="BB304" s="618">
        <f t="shared" ref="BB304" si="12057">IFERROR((BB658/$BQ304)*100,0)</f>
        <v>100710.02980698673</v>
      </c>
      <c r="BC304" s="618">
        <f t="shared" ref="BC304" si="12058">IFERROR(BC658,0)</f>
        <v>2223302</v>
      </c>
      <c r="BD304" s="618">
        <f t="shared" ref="BD304" si="12059">IFERROR((BD658/$BQ304)*100,0)</f>
        <v>2630266.1328538726</v>
      </c>
      <c r="BE304" s="618">
        <f t="shared" ref="BE304" si="12060">IFERROR(BE658,0)</f>
        <v>0</v>
      </c>
      <c r="BF304" s="618">
        <f t="shared" ref="BF304" si="12061">IFERROR((BF658/$BQ304)*100,0)</f>
        <v>0</v>
      </c>
      <c r="BG304" s="618">
        <f t="shared" ref="BG304" si="12062">IFERROR(BG658,0)</f>
        <v>3112929</v>
      </c>
      <c r="BH304" s="618">
        <f t="shared" ref="BH304" si="12063">IFERROR((BH658/$BQ304)*100,0)</f>
        <v>5570492.0950553901</v>
      </c>
      <c r="BI304" s="618">
        <f t="shared" ref="BI304" si="12064">IFERROR(BI658,0)</f>
        <v>92207</v>
      </c>
      <c r="BJ304" s="618">
        <f t="shared" ref="BJ304" si="12065">IFERROR((BJ658/$BQ304)*100,0)</f>
        <v>99272.327561828177</v>
      </c>
      <c r="BK304" s="618">
        <f t="shared" ref="BK304" si="12066">IFERROR(BK658,0)</f>
        <v>302783</v>
      </c>
      <c r="BL304" s="618">
        <f t="shared" ref="BL304" si="12067">IFERROR((BL658/$BQ304)*100,0)</f>
        <v>834403.90936796996</v>
      </c>
      <c r="BM304" s="618">
        <f t="shared" ref="BM304" si="12068">IFERROR(BM658,0)</f>
        <v>0</v>
      </c>
      <c r="BN304" s="618">
        <f t="shared" ref="BN304" si="12069">IFERROR((BN658/$BQ304)*100,0)</f>
        <v>0</v>
      </c>
      <c r="BO304" s="618">
        <f t="shared" ref="BO304" si="12070">IFERROR(BO658,0)</f>
        <v>0</v>
      </c>
      <c r="BP304" s="618">
        <f t="shared" ref="BP304" si="12071">IFERROR((BP658/$BQ304)*100,0)</f>
        <v>0</v>
      </c>
      <c r="BQ304" s="620">
        <f t="shared" si="8351"/>
        <v>29.630613809956184</v>
      </c>
    </row>
    <row r="305" spans="1:69" x14ac:dyDescent="0.25">
      <c r="B305" s="594" t="s">
        <v>286</v>
      </c>
      <c r="C305" s="618">
        <f t="shared" si="11362"/>
        <v>140254</v>
      </c>
      <c r="D305" s="618">
        <f t="shared" si="11363"/>
        <v>354826.24876927451</v>
      </c>
      <c r="E305" s="618" t="s">
        <v>2112</v>
      </c>
      <c r="F305" s="618" t="s">
        <v>2112</v>
      </c>
      <c r="G305" s="618">
        <f t="shared" ref="G305" si="12072">IFERROR(G659,0)</f>
        <v>1579841</v>
      </c>
      <c r="H305" s="618">
        <f t="shared" ref="H305" si="12073">IFERROR((H659/$BQ305)*100,0)</f>
        <v>6048539.7693397794</v>
      </c>
      <c r="I305" s="618">
        <f t="shared" ref="I305" si="12074">IFERROR(I659,0)</f>
        <v>9418</v>
      </c>
      <c r="J305" s="618">
        <f t="shared" ref="J305" si="12075">IFERROR((J659/$BQ305)*100,0)</f>
        <v>110225.61246125231</v>
      </c>
      <c r="K305" s="618">
        <f t="shared" ref="K305" si="12076">IFERROR(K659,0)</f>
        <v>9061</v>
      </c>
      <c r="L305" s="618">
        <f t="shared" ref="L305" si="12077">IFERROR((L659/$BQ305)*100,0)</f>
        <v>22284.924225452654</v>
      </c>
      <c r="M305" s="618">
        <f t="shared" ref="M305" si="12078">IFERROR(M659,0)</f>
        <v>34608</v>
      </c>
      <c r="N305" s="618">
        <f t="shared" ref="N305" si="12079">IFERROR((N659/$BQ305)*100,0)</f>
        <v>53413.25447318238</v>
      </c>
      <c r="O305" s="618">
        <f t="shared" ref="O305" si="12080">IFERROR(O659,0)</f>
        <v>0</v>
      </c>
      <c r="P305" s="618">
        <f t="shared" ref="P305" si="12081">IFERROR((P659/$BQ305)*100,0)</f>
        <v>0</v>
      </c>
      <c r="Q305" s="618">
        <f t="shared" ref="Q305" si="12082">IFERROR(Q659,0)</f>
        <v>20231</v>
      </c>
      <c r="R305" s="618">
        <f t="shared" ref="R305" si="12083">IFERROR((R659/$BQ305)*100,0)</f>
        <v>38933.360343939872</v>
      </c>
      <c r="S305" s="618">
        <f t="shared" ref="S305" si="12084">IFERROR(S659,0)</f>
        <v>341778</v>
      </c>
      <c r="T305" s="618">
        <f t="shared" ref="T305" si="12085">IFERROR((T659/$BQ305)*100,0)</f>
        <v>847687.6531026155</v>
      </c>
      <c r="U305" s="618">
        <f t="shared" ref="U305" si="12086">IFERROR(U659,0)</f>
        <v>6992412</v>
      </c>
      <c r="V305" s="618">
        <f t="shared" si="11317"/>
        <v>1296073.8675639469</v>
      </c>
      <c r="W305" s="618" t="s">
        <v>2112</v>
      </c>
      <c r="X305" s="618" t="s">
        <v>2112</v>
      </c>
      <c r="Y305" s="618">
        <f t="shared" ref="Y305" si="12087">IFERROR(Y659,0)</f>
        <v>190278</v>
      </c>
      <c r="Z305" s="618">
        <f t="shared" ref="Z305" si="12088">IFERROR((Z659/$BQ305)*100,0)</f>
        <v>508818.54598171182</v>
      </c>
      <c r="AA305" s="618">
        <f t="shared" ref="AA305" si="12089">IFERROR(AA659,0)</f>
        <v>0</v>
      </c>
      <c r="AB305" s="618">
        <f t="shared" ref="AB305" si="12090">IFERROR((AB659/$BQ305)*100,0)</f>
        <v>0</v>
      </c>
      <c r="AC305" s="618">
        <f t="shared" ref="AC305" si="12091">IFERROR(AC659,0)</f>
        <v>0</v>
      </c>
      <c r="AD305" s="618">
        <f t="shared" ref="AD305" si="12092">IFERROR((AD659/$BQ305)*100,0)</f>
        <v>0</v>
      </c>
      <c r="AE305" s="618">
        <f t="shared" ref="AE305" si="12093">IFERROR(AE659,0)</f>
        <v>0</v>
      </c>
      <c r="AF305" s="618">
        <f t="shared" ref="AF305" si="12094">IFERROR((AF659/$BQ305)*100,0)</f>
        <v>0</v>
      </c>
      <c r="AG305" s="618">
        <f t="shared" ref="AG305" si="12095">IFERROR(AG659,0)</f>
        <v>0</v>
      </c>
      <c r="AH305" s="618">
        <f t="shared" ref="AH305" si="12096">IFERROR((AH659/$BQ305)*100,0)</f>
        <v>0</v>
      </c>
      <c r="AI305" s="618">
        <f t="shared" ref="AI305" si="12097">IFERROR(AI659,0)</f>
        <v>222382</v>
      </c>
      <c r="AJ305" s="618">
        <f t="shared" ref="AJ305" si="12098">IFERROR((AJ659/$BQ305)*100,0)</f>
        <v>940197.76910146652</v>
      </c>
      <c r="AK305" s="618">
        <f t="shared" ref="AK305" si="12099">IFERROR(AK659,0)</f>
        <v>3971</v>
      </c>
      <c r="AL305" s="618">
        <f t="shared" ref="AL305" si="12100">IFERROR((AL659/$BQ305)*100,0)</f>
        <v>65934.002863464382</v>
      </c>
      <c r="AM305" s="618">
        <f t="shared" ref="AM305" si="12101">IFERROR(AM659,0)</f>
        <v>431</v>
      </c>
      <c r="AN305" s="618">
        <f t="shared" ref="AN305" si="12102">IFERROR((AN659/$BQ305)*100,0)</f>
        <v>748.66330581067621</v>
      </c>
      <c r="AO305" s="618">
        <f t="shared" ref="AO305" si="12103">IFERROR(AO659,0)</f>
        <v>0</v>
      </c>
      <c r="AP305" s="618">
        <f t="shared" ref="AP305" si="12104">IFERROR((AP659/$BQ305)*100,0)</f>
        <v>0</v>
      </c>
      <c r="AQ305" s="618">
        <f t="shared" ref="AQ305" si="12105">IFERROR(AQ659,0)</f>
        <v>0</v>
      </c>
      <c r="AR305" s="618">
        <f t="shared" ref="AR305" si="12106">IFERROR((AR659/$BQ305)*100,0)</f>
        <v>0</v>
      </c>
      <c r="AS305" s="618">
        <f t="shared" ref="AS305" si="12107">IFERROR(AS659,0)</f>
        <v>0</v>
      </c>
      <c r="AT305" s="618">
        <f t="shared" ref="AT305" si="12108">IFERROR((AT659/$BQ305)*100,0)</f>
        <v>0</v>
      </c>
      <c r="AU305" s="618">
        <f t="shared" ref="AU305" si="12109">IFERROR(AU659,0)</f>
        <v>90031</v>
      </c>
      <c r="AV305" s="618">
        <f t="shared" ref="AV305" si="12110">IFERROR((AV659/$BQ305)*100,0)</f>
        <v>231445.96228331811</v>
      </c>
      <c r="AW305" s="618">
        <f t="shared" ref="AW305" si="12111">IFERROR(AW659,0)</f>
        <v>2966230</v>
      </c>
      <c r="AX305" s="618">
        <f t="shared" ref="AX305" si="12112">IFERROR((AX659/$BQ305)*100,0)</f>
        <v>1486125.3464520394</v>
      </c>
      <c r="AY305" s="618">
        <f t="shared" ref="AY305" si="12113">IFERROR(AY659,0)</f>
        <v>292432</v>
      </c>
      <c r="AZ305" s="618">
        <f t="shared" ref="AZ305" si="12114">IFERROR((AZ659/$BQ305)*100,0)</f>
        <v>291998.76835865673</v>
      </c>
      <c r="BA305" s="618">
        <f t="shared" ref="BA305" si="12115">IFERROR(BA659,0)</f>
        <v>41892</v>
      </c>
      <c r="BB305" s="618">
        <f t="shared" ref="BB305" si="12116">IFERROR((BB659/$BQ305)*100,0)</f>
        <v>80253.264252762834</v>
      </c>
      <c r="BC305" s="618">
        <f t="shared" ref="BC305" si="12117">IFERROR(BC659,0)</f>
        <v>2051623</v>
      </c>
      <c r="BD305" s="618">
        <f t="shared" ref="BD305" si="12118">IFERROR((BD659/$BQ305)*100,0)</f>
        <v>2316326.9784350307</v>
      </c>
      <c r="BE305" s="618">
        <f t="shared" ref="BE305" si="12119">IFERROR(BE659,0)</f>
        <v>0</v>
      </c>
      <c r="BF305" s="618">
        <f t="shared" ref="BF305" si="12120">IFERROR((BF659/$BQ305)*100,0)</f>
        <v>0</v>
      </c>
      <c r="BG305" s="618">
        <f t="shared" ref="BG305" si="12121">IFERROR(BG659,0)</f>
        <v>3512568</v>
      </c>
      <c r="BH305" s="618">
        <f t="shared" ref="BH305" si="12122">IFERROR((BH659/$BQ305)*100,0)</f>
        <v>6833270.8621514644</v>
      </c>
      <c r="BI305" s="618">
        <f t="shared" ref="BI305" si="12123">IFERROR(BI659,0)</f>
        <v>163227</v>
      </c>
      <c r="BJ305" s="618">
        <f t="shared" ref="BJ305" si="12124">IFERROR((BJ659/$BQ305)*100,0)</f>
        <v>177054.56916154784</v>
      </c>
      <c r="BK305" s="618">
        <f t="shared" ref="BK305" si="12125">IFERROR(BK659,0)</f>
        <v>341008</v>
      </c>
      <c r="BL305" s="618">
        <f t="shared" ref="BL305" si="12126">IFERROR((BL659/$BQ305)*100,0)</f>
        <v>796990.81299955852</v>
      </c>
      <c r="BM305" s="618">
        <f t="shared" ref="BM305" si="12127">IFERROR(BM659,0)</f>
        <v>0</v>
      </c>
      <c r="BN305" s="618">
        <f t="shared" ref="BN305" si="12128">IFERROR((BN659/$BQ305)*100,0)</f>
        <v>0</v>
      </c>
      <c r="BO305" s="618">
        <f t="shared" ref="BO305" si="12129">IFERROR(BO659,0)</f>
        <v>0</v>
      </c>
      <c r="BP305" s="618">
        <f t="shared" ref="BP305" si="12130">IFERROR((BP659/$BQ305)*100,0)</f>
        <v>0</v>
      </c>
      <c r="BQ305" s="620">
        <f t="shared" ref="BQ305:BQ368" si="12131">BQ293</f>
        <v>34.862133348098446</v>
      </c>
    </row>
    <row r="306" spans="1:69" x14ac:dyDescent="0.25">
      <c r="B306" s="594" t="s">
        <v>287</v>
      </c>
      <c r="C306" s="618">
        <f t="shared" si="11362"/>
        <v>117090</v>
      </c>
      <c r="D306" s="618">
        <f t="shared" si="11363"/>
        <v>272165.98802440765</v>
      </c>
      <c r="E306" s="618" t="s">
        <v>2112</v>
      </c>
      <c r="F306" s="618" t="s">
        <v>2112</v>
      </c>
      <c r="G306" s="618">
        <f t="shared" ref="G306" si="12132">IFERROR(G660,0)</f>
        <v>1256090</v>
      </c>
      <c r="H306" s="618">
        <f t="shared" ref="H306" si="12133">IFERROR((H660/$BQ306)*100,0)</f>
        <v>7202812.3981099082</v>
      </c>
      <c r="I306" s="618">
        <f t="shared" ref="I306" si="12134">IFERROR(I660,0)</f>
        <v>7959</v>
      </c>
      <c r="J306" s="618">
        <f t="shared" ref="J306" si="12135">IFERROR((J660/$BQ306)*100,0)</f>
        <v>123372.56125027982</v>
      </c>
      <c r="K306" s="618">
        <f t="shared" ref="K306" si="12136">IFERROR(K660,0)</f>
        <v>6295</v>
      </c>
      <c r="L306" s="618">
        <f t="shared" ref="L306" si="12137">IFERROR((L660/$BQ306)*100,0)</f>
        <v>14319.447331909074</v>
      </c>
      <c r="M306" s="618">
        <f t="shared" ref="M306" si="12138">IFERROR(M660,0)</f>
        <v>24455</v>
      </c>
      <c r="N306" s="618">
        <f t="shared" ref="N306" si="12139">IFERROR((N660/$BQ306)*100,0)</f>
        <v>38757.171052054757</v>
      </c>
      <c r="O306" s="618">
        <f t="shared" ref="O306" si="12140">IFERROR(O660,0)</f>
        <v>0</v>
      </c>
      <c r="P306" s="618">
        <f t="shared" ref="P306" si="12141">IFERROR((P660/$BQ306)*100,0)</f>
        <v>0</v>
      </c>
      <c r="Q306" s="618">
        <f t="shared" ref="Q306" si="12142">IFERROR(Q660,0)</f>
        <v>9002</v>
      </c>
      <c r="R306" s="618">
        <f t="shared" ref="R306" si="12143">IFERROR((R660/$BQ306)*100,0)</f>
        <v>17086.326519517075</v>
      </c>
      <c r="S306" s="618">
        <f t="shared" ref="S306" si="12144">IFERROR(S660,0)</f>
        <v>159510</v>
      </c>
      <c r="T306" s="618">
        <f t="shared" ref="T306" si="12145">IFERROR((T660/$BQ306)*100,0)</f>
        <v>305462.41919064609</v>
      </c>
      <c r="U306" s="618">
        <f t="shared" ref="U306" si="12146">IFERROR(U660,0)</f>
        <v>6894350</v>
      </c>
      <c r="V306" s="618">
        <f t="shared" si="11317"/>
        <v>1120502.6212790692</v>
      </c>
      <c r="W306" s="618" t="s">
        <v>2112</v>
      </c>
      <c r="X306" s="618" t="s">
        <v>2112</v>
      </c>
      <c r="Y306" s="618">
        <f t="shared" ref="Y306" si="12147">IFERROR(Y660,0)</f>
        <v>217352</v>
      </c>
      <c r="Z306" s="618">
        <f t="shared" ref="Z306" si="12148">IFERROR((Z660/$BQ306)*100,0)</f>
        <v>482657.43053804326</v>
      </c>
      <c r="AA306" s="618">
        <f t="shared" ref="AA306" si="12149">IFERROR(AA660,0)</f>
        <v>0</v>
      </c>
      <c r="AB306" s="618">
        <f t="shared" ref="AB306" si="12150">IFERROR((AB660/$BQ306)*100,0)</f>
        <v>0</v>
      </c>
      <c r="AC306" s="618">
        <f t="shared" ref="AC306" si="12151">IFERROR(AC660,0)</f>
        <v>0</v>
      </c>
      <c r="AD306" s="618">
        <f t="shared" ref="AD306" si="12152">IFERROR((AD660/$BQ306)*100,0)</f>
        <v>0</v>
      </c>
      <c r="AE306" s="618">
        <f t="shared" ref="AE306" si="12153">IFERROR(AE660,0)</f>
        <v>0</v>
      </c>
      <c r="AF306" s="618">
        <f t="shared" ref="AF306" si="12154">IFERROR((AF660/$BQ306)*100,0)</f>
        <v>0</v>
      </c>
      <c r="AG306" s="618">
        <f t="shared" ref="AG306" si="12155">IFERROR(AG660,0)</f>
        <v>0</v>
      </c>
      <c r="AH306" s="618">
        <f t="shared" ref="AH306" si="12156">IFERROR((AH660/$BQ306)*100,0)</f>
        <v>0</v>
      </c>
      <c r="AI306" s="618">
        <f t="shared" ref="AI306" si="12157">IFERROR(AI660,0)</f>
        <v>106653</v>
      </c>
      <c r="AJ306" s="618">
        <f t="shared" ref="AJ306" si="12158">IFERROR((AJ660/$BQ306)*100,0)</f>
        <v>613496.13232943683</v>
      </c>
      <c r="AK306" s="618">
        <f t="shared" ref="AK306" si="12159">IFERROR(AK660,0)</f>
        <v>3000</v>
      </c>
      <c r="AL306" s="618">
        <f t="shared" ref="AL306" si="12160">IFERROR((AL660/$BQ306)*100,0)</f>
        <v>50286.268967620235</v>
      </c>
      <c r="AM306" s="618">
        <f t="shared" ref="AM306" si="12161">IFERROR(AM660,0)</f>
        <v>1</v>
      </c>
      <c r="AN306" s="618">
        <f t="shared" ref="AN306" si="12162">IFERROR((AN660/$BQ306)*100,0)</f>
        <v>2.6078031928444867</v>
      </c>
      <c r="AO306" s="618">
        <f t="shared" ref="AO306" si="12163">IFERROR(AO660,0)</f>
        <v>0</v>
      </c>
      <c r="AP306" s="618">
        <f t="shared" ref="AP306" si="12164">IFERROR((AP660/$BQ306)*100,0)</f>
        <v>0</v>
      </c>
      <c r="AQ306" s="618">
        <f t="shared" ref="AQ306" si="12165">IFERROR(AQ660,0)</f>
        <v>0</v>
      </c>
      <c r="AR306" s="618">
        <f t="shared" ref="AR306" si="12166">IFERROR((AR660/$BQ306)*100,0)</f>
        <v>0</v>
      </c>
      <c r="AS306" s="618">
        <f t="shared" ref="AS306" si="12167">IFERROR(AS660,0)</f>
        <v>0</v>
      </c>
      <c r="AT306" s="618">
        <f t="shared" ref="AT306" si="12168">IFERROR((AT660/$BQ306)*100,0)</f>
        <v>0</v>
      </c>
      <c r="AU306" s="618">
        <f t="shared" ref="AU306" si="12169">IFERROR(AU660,0)</f>
        <v>20329</v>
      </c>
      <c r="AV306" s="618">
        <f t="shared" ref="AV306" si="12170">IFERROR((AV660/$BQ306)*100,0)</f>
        <v>47647.172136461617</v>
      </c>
      <c r="AW306" s="618">
        <f t="shared" ref="AW306" si="12171">IFERROR(AW660,0)</f>
        <v>2200806</v>
      </c>
      <c r="AX306" s="618">
        <f t="shared" ref="AX306" si="12172">IFERROR((AX660/$BQ306)*100,0)</f>
        <v>1445604.406315027</v>
      </c>
      <c r="AY306" s="618">
        <f t="shared" ref="AY306" si="12173">IFERROR(AY660,0)</f>
        <v>260120</v>
      </c>
      <c r="AZ306" s="618">
        <f t="shared" ref="AZ306" si="12174">IFERROR((AZ660/$BQ306)*100,0)</f>
        <v>242525.69693453723</v>
      </c>
      <c r="BA306" s="618">
        <f t="shared" ref="BA306" si="12175">IFERROR(BA660,0)</f>
        <v>34719</v>
      </c>
      <c r="BB306" s="618">
        <f t="shared" ref="BB306" si="12176">IFERROR((BB660/$BQ306)*100,0)</f>
        <v>63189.679165814756</v>
      </c>
      <c r="BC306" s="618">
        <f t="shared" ref="BC306" si="12177">IFERROR(BC660,0)</f>
        <v>1882938</v>
      </c>
      <c r="BD306" s="618">
        <f t="shared" ref="BD306" si="12178">IFERROR((BD660/$BQ306)*100,0)</f>
        <v>2194573.3067095419</v>
      </c>
      <c r="BE306" s="618">
        <f t="shared" ref="BE306" si="12179">IFERROR(BE660,0)</f>
        <v>0</v>
      </c>
      <c r="BF306" s="618">
        <f t="shared" ref="BF306" si="12180">IFERROR((BF660/$BQ306)*100,0)</f>
        <v>0</v>
      </c>
      <c r="BG306" s="618">
        <f t="shared" ref="BG306" si="12181">IFERROR(BG660,0)</f>
        <v>3212789</v>
      </c>
      <c r="BH306" s="618">
        <f t="shared" ref="BH306" si="12182">IFERROR((BH660/$BQ306)*100,0)</f>
        <v>6995085.2269806871</v>
      </c>
      <c r="BI306" s="618">
        <f t="shared" ref="BI306" si="12183">IFERROR(BI660,0)</f>
        <v>31981</v>
      </c>
      <c r="BJ306" s="618">
        <f t="shared" ref="BJ306" si="12184">IFERROR((BJ660/$BQ306)*100,0)</f>
        <v>26951.64599804777</v>
      </c>
      <c r="BK306" s="618">
        <f t="shared" ref="BK306" si="12185">IFERROR(BK660,0)</f>
        <v>179707</v>
      </c>
      <c r="BL306" s="618">
        <f t="shared" ref="BL306" si="12186">IFERROR((BL660/$BQ306)*100,0)</f>
        <v>493912.70911836007</v>
      </c>
      <c r="BM306" s="618">
        <f t="shared" ref="BM306" si="12187">IFERROR(BM660,0)</f>
        <v>0</v>
      </c>
      <c r="BN306" s="618">
        <f t="shared" ref="BN306" si="12188">IFERROR((BN660/$BQ306)*100,0)</f>
        <v>0</v>
      </c>
      <c r="BO306" s="618">
        <f t="shared" ref="BO306" si="12189">IFERROR(BO660,0)</f>
        <v>0</v>
      </c>
      <c r="BP306" s="618">
        <f t="shared" ref="BP306" si="12190">IFERROR((BP660/$BQ306)*100,0)</f>
        <v>0</v>
      </c>
      <c r="BQ306" s="620">
        <f t="shared" si="12131"/>
        <v>38.346452015393091</v>
      </c>
    </row>
    <row r="307" spans="1:69" x14ac:dyDescent="0.25">
      <c r="B307" s="594" t="s">
        <v>288</v>
      </c>
      <c r="C307" s="618">
        <f t="shared" si="11362"/>
        <v>104741</v>
      </c>
      <c r="D307" s="618">
        <f t="shared" si="11363"/>
        <v>234772.18022053083</v>
      </c>
      <c r="E307" s="618" t="s">
        <v>2112</v>
      </c>
      <c r="F307" s="618" t="s">
        <v>2112</v>
      </c>
      <c r="G307" s="618">
        <f t="shared" ref="G307" si="12191">IFERROR(G661,0)</f>
        <v>924981</v>
      </c>
      <c r="H307" s="618">
        <f t="shared" ref="H307" si="12192">IFERROR((H661/$BQ307)*100,0)</f>
        <v>5965011.3786215512</v>
      </c>
      <c r="I307" s="618">
        <f t="shared" ref="I307" si="12193">IFERROR(I661,0)</f>
        <v>6740</v>
      </c>
      <c r="J307" s="618">
        <f t="shared" ref="J307" si="12194">IFERROR((J661/$BQ307)*100,0)</f>
        <v>79693.970524306264</v>
      </c>
      <c r="K307" s="618">
        <f t="shared" ref="K307" si="12195">IFERROR(K661,0)</f>
        <v>5186</v>
      </c>
      <c r="L307" s="618">
        <f t="shared" ref="L307" si="12196">IFERROR((L661/$BQ307)*100,0)</f>
        <v>11621.104794984807</v>
      </c>
      <c r="M307" s="618">
        <f t="shared" ref="M307" si="12197">IFERROR(M661,0)</f>
        <v>15777</v>
      </c>
      <c r="N307" s="618">
        <f t="shared" ref="N307" si="12198">IFERROR((N661/$BQ307)*100,0)</f>
        <v>26266.233435615133</v>
      </c>
      <c r="O307" s="618">
        <f t="shared" ref="O307" si="12199">IFERROR(O661,0)</f>
        <v>0</v>
      </c>
      <c r="P307" s="618">
        <f t="shared" ref="P307" si="12200">IFERROR((P661/$BQ307)*100,0)</f>
        <v>0</v>
      </c>
      <c r="Q307" s="618">
        <f t="shared" ref="Q307" si="12201">IFERROR(Q661,0)</f>
        <v>9386</v>
      </c>
      <c r="R307" s="618">
        <f t="shared" ref="R307" si="12202">IFERROR((R661/$BQ307)*100,0)</f>
        <v>17778.574401743288</v>
      </c>
      <c r="S307" s="618">
        <f t="shared" ref="S307" si="12203">IFERROR(S661,0)</f>
        <v>244170</v>
      </c>
      <c r="T307" s="618">
        <f t="shared" ref="T307" si="12204">IFERROR((T661/$BQ307)*100,0)</f>
        <v>442907.58460988646</v>
      </c>
      <c r="U307" s="618">
        <f t="shared" ref="U307" si="12205">IFERROR(U661,0)</f>
        <v>6753539</v>
      </c>
      <c r="V307" s="618">
        <f t="shared" si="11317"/>
        <v>1047463.667567474</v>
      </c>
      <c r="W307" s="618" t="s">
        <v>2112</v>
      </c>
      <c r="X307" s="618" t="s">
        <v>2112</v>
      </c>
      <c r="Y307" s="618">
        <f t="shared" ref="Y307" si="12206">IFERROR(Y661,0)</f>
        <v>112858</v>
      </c>
      <c r="Z307" s="618">
        <f t="shared" ref="Z307" si="12207">IFERROR((Z661/$BQ307)*100,0)</f>
        <v>251762.41945856559</v>
      </c>
      <c r="AA307" s="618">
        <f t="shared" ref="AA307" si="12208">IFERROR(AA661,0)</f>
        <v>0</v>
      </c>
      <c r="AB307" s="618">
        <f t="shared" ref="AB307" si="12209">IFERROR((AB661/$BQ307)*100,0)</f>
        <v>0</v>
      </c>
      <c r="AC307" s="618">
        <f t="shared" ref="AC307" si="12210">IFERROR(AC661,0)</f>
        <v>0</v>
      </c>
      <c r="AD307" s="618">
        <f t="shared" ref="AD307" si="12211">IFERROR((AD661/$BQ307)*100,0)</f>
        <v>0</v>
      </c>
      <c r="AE307" s="618">
        <f t="shared" ref="AE307" si="12212">IFERROR(AE661,0)</f>
        <v>0</v>
      </c>
      <c r="AF307" s="618">
        <f t="shared" ref="AF307" si="12213">IFERROR((AF661/$BQ307)*100,0)</f>
        <v>0</v>
      </c>
      <c r="AG307" s="618">
        <f t="shared" ref="AG307" si="12214">IFERROR(AG661,0)</f>
        <v>0</v>
      </c>
      <c r="AH307" s="618">
        <f t="shared" ref="AH307" si="12215">IFERROR((AH661/$BQ307)*100,0)</f>
        <v>0</v>
      </c>
      <c r="AI307" s="618">
        <f t="shared" ref="AI307" si="12216">IFERROR(AI661,0)</f>
        <v>230704</v>
      </c>
      <c r="AJ307" s="618">
        <f t="shared" ref="AJ307" si="12217">IFERROR((AJ661/$BQ307)*100,0)</f>
        <v>1142036.5317336363</v>
      </c>
      <c r="AK307" s="618">
        <f t="shared" ref="AK307" si="12218">IFERROR(AK661,0)</f>
        <v>3167</v>
      </c>
      <c r="AL307" s="618">
        <f t="shared" ref="AL307" si="12219">IFERROR((AL661/$BQ307)*100,0)</f>
        <v>48364.486636607005</v>
      </c>
      <c r="AM307" s="618">
        <f t="shared" ref="AM307" si="12220">IFERROR(AM661,0)</f>
        <v>20</v>
      </c>
      <c r="AN307" s="618">
        <f t="shared" ref="AN307" si="12221">IFERROR((AN661/$BQ307)*100,0)</f>
        <v>34.816064012366212</v>
      </c>
      <c r="AO307" s="618">
        <f t="shared" ref="AO307" si="12222">IFERROR(AO661,0)</f>
        <v>0</v>
      </c>
      <c r="AP307" s="618">
        <f t="shared" ref="AP307" si="12223">IFERROR((AP661/$BQ307)*100,0)</f>
        <v>0</v>
      </c>
      <c r="AQ307" s="618">
        <f t="shared" ref="AQ307" si="12224">IFERROR(AQ661,0)</f>
        <v>0</v>
      </c>
      <c r="AR307" s="618">
        <f t="shared" ref="AR307" si="12225">IFERROR((AR661/$BQ307)*100,0)</f>
        <v>0</v>
      </c>
      <c r="AS307" s="618">
        <f t="shared" ref="AS307" si="12226">IFERROR(AS661,0)</f>
        <v>0</v>
      </c>
      <c r="AT307" s="618">
        <f t="shared" ref="AT307" si="12227">IFERROR((AT661/$BQ307)*100,0)</f>
        <v>0</v>
      </c>
      <c r="AU307" s="618">
        <f t="shared" ref="AU307" si="12228">IFERROR(AU661,0)</f>
        <v>9645</v>
      </c>
      <c r="AV307" s="618">
        <f t="shared" ref="AV307" si="12229">IFERROR((AV661/$BQ307)*100,0)</f>
        <v>35957.533539628785</v>
      </c>
      <c r="AW307" s="618">
        <f t="shared" ref="AW307" si="12230">IFERROR(AW661,0)</f>
        <v>1854260</v>
      </c>
      <c r="AX307" s="618">
        <f t="shared" ref="AX307" si="12231">IFERROR((AX661/$BQ307)*100,0)</f>
        <v>1383886.3203955384</v>
      </c>
      <c r="AY307" s="618">
        <f t="shared" ref="AY307" si="12232">IFERROR(AY661,0)</f>
        <v>212248</v>
      </c>
      <c r="AZ307" s="618">
        <f t="shared" ref="AZ307" si="12233">IFERROR((AZ661/$BQ307)*100,0)</f>
        <v>196397.4170937578</v>
      </c>
      <c r="BA307" s="618">
        <f t="shared" ref="BA307" si="12234">IFERROR(BA661,0)</f>
        <v>33431</v>
      </c>
      <c r="BB307" s="618">
        <f t="shared" ref="BB307" si="12235">IFERROR((BB661/$BQ307)*100,0)</f>
        <v>48705.186691585157</v>
      </c>
      <c r="BC307" s="618">
        <f t="shared" ref="BC307" si="12236">IFERROR(BC661,0)</f>
        <v>2109906</v>
      </c>
      <c r="BD307" s="618">
        <f t="shared" ref="BD307" si="12237">IFERROR((BD661/$BQ307)*100,0)</f>
        <v>2193048.9509686567</v>
      </c>
      <c r="BE307" s="618">
        <f t="shared" ref="BE307" si="12238">IFERROR(BE661,0)</f>
        <v>0</v>
      </c>
      <c r="BF307" s="618">
        <f t="shared" ref="BF307" si="12239">IFERROR((BF661/$BQ307)*100,0)</f>
        <v>0</v>
      </c>
      <c r="BG307" s="618">
        <f t="shared" ref="BG307" si="12240">IFERROR(BG661,0)</f>
        <v>2765533</v>
      </c>
      <c r="BH307" s="618">
        <f t="shared" ref="BH307" si="12241">IFERROR((BH661/$BQ307)*100,0)</f>
        <v>5723149.1556510739</v>
      </c>
      <c r="BI307" s="618">
        <f t="shared" ref="BI307" si="12242">IFERROR(BI661,0)</f>
        <v>47369</v>
      </c>
      <c r="BJ307" s="618">
        <f t="shared" ref="BJ307" si="12243">IFERROR((BJ661/$BQ307)*100,0)</f>
        <v>41276.930748375307</v>
      </c>
      <c r="BK307" s="618">
        <f t="shared" ref="BK307" si="12244">IFERROR(BK661,0)</f>
        <v>201842</v>
      </c>
      <c r="BL307" s="618">
        <f t="shared" ref="BL307" si="12245">IFERROR((BL661/$BQ307)*100,0)</f>
        <v>496894.86558449053</v>
      </c>
      <c r="BM307" s="618">
        <f t="shared" ref="BM307" si="12246">IFERROR(BM661,0)</f>
        <v>0</v>
      </c>
      <c r="BN307" s="618">
        <f t="shared" ref="BN307" si="12247">IFERROR((BN661/$BQ307)*100,0)</f>
        <v>0</v>
      </c>
      <c r="BO307" s="618">
        <f t="shared" ref="BO307" si="12248">IFERROR(BO661,0)</f>
        <v>0</v>
      </c>
      <c r="BP307" s="618">
        <f t="shared" ref="BP307" si="12249">IFERROR((BP661/$BQ307)*100,0)</f>
        <v>0</v>
      </c>
      <c r="BQ307" s="620">
        <f t="shared" si="12131"/>
        <v>40.211323126667573</v>
      </c>
    </row>
    <row r="308" spans="1:69" x14ac:dyDescent="0.25">
      <c r="B308" s="594" t="s">
        <v>289</v>
      </c>
      <c r="C308" s="618">
        <f t="shared" si="11362"/>
        <v>140845</v>
      </c>
      <c r="D308" s="618">
        <f t="shared" si="11363"/>
        <v>309374.68128446647</v>
      </c>
      <c r="E308" s="618" t="s">
        <v>2112</v>
      </c>
      <c r="F308" s="618" t="s">
        <v>2112</v>
      </c>
      <c r="G308" s="618">
        <f t="shared" ref="G308" si="12250">IFERROR(G662,0)</f>
        <v>1163996</v>
      </c>
      <c r="H308" s="618">
        <f t="shared" ref="H308" si="12251">IFERROR((H662/$BQ308)*100,0)</f>
        <v>7358145.8744087955</v>
      </c>
      <c r="I308" s="618">
        <f t="shared" ref="I308" si="12252">IFERROR(I662,0)</f>
        <v>6937</v>
      </c>
      <c r="J308" s="618">
        <f t="shared" ref="J308" si="12253">IFERROR((J662/$BQ308)*100,0)</f>
        <v>96106.361783773275</v>
      </c>
      <c r="K308" s="618">
        <f t="shared" ref="K308" si="12254">IFERROR(K662,0)</f>
        <v>6054</v>
      </c>
      <c r="L308" s="618">
        <f t="shared" ref="L308" si="12255">IFERROR((L662/$BQ308)*100,0)</f>
        <v>16415.779820655494</v>
      </c>
      <c r="M308" s="618">
        <f t="shared" ref="M308" si="12256">IFERROR(M662,0)</f>
        <v>10214</v>
      </c>
      <c r="N308" s="618">
        <f t="shared" ref="N308" si="12257">IFERROR((N662/$BQ308)*100,0)</f>
        <v>18463.251700611505</v>
      </c>
      <c r="O308" s="618">
        <f t="shared" ref="O308" si="12258">IFERROR(O662,0)</f>
        <v>0</v>
      </c>
      <c r="P308" s="618">
        <f t="shared" ref="P308" si="12259">IFERROR((P662/$BQ308)*100,0)</f>
        <v>0</v>
      </c>
      <c r="Q308" s="618">
        <f t="shared" ref="Q308" si="12260">IFERROR(Q662,0)</f>
        <v>12415</v>
      </c>
      <c r="R308" s="618">
        <f t="shared" ref="R308" si="12261">IFERROR((R662/$BQ308)*100,0)</f>
        <v>27920.507511897169</v>
      </c>
      <c r="S308" s="618">
        <f t="shared" ref="S308" si="12262">IFERROR(S662,0)</f>
        <v>282970</v>
      </c>
      <c r="T308" s="618">
        <f t="shared" ref="T308" si="12263">IFERROR((T662/$BQ308)*100,0)</f>
        <v>866387.84601932147</v>
      </c>
      <c r="U308" s="618">
        <f t="shared" ref="U308" si="12264">IFERROR(U662,0)</f>
        <v>6705267</v>
      </c>
      <c r="V308" s="618">
        <f t="shared" si="11317"/>
        <v>2507425.7563697598</v>
      </c>
      <c r="W308" s="618" t="s">
        <v>2112</v>
      </c>
      <c r="X308" s="618" t="s">
        <v>2112</v>
      </c>
      <c r="Y308" s="618">
        <f t="shared" ref="Y308" si="12265">IFERROR(Y662,0)</f>
        <v>323120</v>
      </c>
      <c r="Z308" s="618">
        <f t="shared" ref="Z308" si="12266">IFERROR((Z662/$BQ308)*100,0)</f>
        <v>678082.8413504482</v>
      </c>
      <c r="AA308" s="618">
        <f t="shared" ref="AA308" si="12267">IFERROR(AA662,0)</f>
        <v>0</v>
      </c>
      <c r="AB308" s="618">
        <f t="shared" ref="AB308" si="12268">IFERROR((AB662/$BQ308)*100,0)</f>
        <v>0</v>
      </c>
      <c r="AC308" s="618">
        <f t="shared" ref="AC308" si="12269">IFERROR(AC662,0)</f>
        <v>0</v>
      </c>
      <c r="AD308" s="618">
        <f t="shared" ref="AD308" si="12270">IFERROR((AD662/$BQ308)*100,0)</f>
        <v>0</v>
      </c>
      <c r="AE308" s="618">
        <f t="shared" ref="AE308" si="12271">IFERROR(AE662,0)</f>
        <v>0</v>
      </c>
      <c r="AF308" s="618">
        <f t="shared" ref="AF308" si="12272">IFERROR((AF662/$BQ308)*100,0)</f>
        <v>0</v>
      </c>
      <c r="AG308" s="618">
        <f t="shared" ref="AG308" si="12273">IFERROR(AG662,0)</f>
        <v>0</v>
      </c>
      <c r="AH308" s="618">
        <f t="shared" ref="AH308" si="12274">IFERROR((AH662/$BQ308)*100,0)</f>
        <v>0</v>
      </c>
      <c r="AI308" s="618">
        <f t="shared" ref="AI308" si="12275">IFERROR(AI662,0)</f>
        <v>356328</v>
      </c>
      <c r="AJ308" s="618">
        <f t="shared" ref="AJ308" si="12276">IFERROR((AJ662/$BQ308)*100,0)</f>
        <v>1018707.2722306326</v>
      </c>
      <c r="AK308" s="618">
        <f t="shared" ref="AK308" si="12277">IFERROR(AK662,0)</f>
        <v>3532</v>
      </c>
      <c r="AL308" s="618">
        <f t="shared" ref="AL308" si="12278">IFERROR((AL662/$BQ308)*100,0)</f>
        <v>51755.672538817635</v>
      </c>
      <c r="AM308" s="618">
        <f t="shared" ref="AM308" si="12279">IFERROR(AM662,0)</f>
        <v>0</v>
      </c>
      <c r="AN308" s="618">
        <f t="shared" ref="AN308" si="12280">IFERROR((AN662/$BQ308)*100,0)</f>
        <v>0</v>
      </c>
      <c r="AO308" s="618">
        <f t="shared" ref="AO308" si="12281">IFERROR(AO662,0)</f>
        <v>0</v>
      </c>
      <c r="AP308" s="618">
        <f t="shared" ref="AP308" si="12282">IFERROR((AP662/$BQ308)*100,0)</f>
        <v>0</v>
      </c>
      <c r="AQ308" s="618">
        <f t="shared" ref="AQ308" si="12283">IFERROR(AQ662,0)</f>
        <v>0</v>
      </c>
      <c r="AR308" s="618">
        <f t="shared" ref="AR308" si="12284">IFERROR((AR662/$BQ308)*100,0)</f>
        <v>0</v>
      </c>
      <c r="AS308" s="618">
        <f t="shared" ref="AS308" si="12285">IFERROR(AS662,0)</f>
        <v>0</v>
      </c>
      <c r="AT308" s="618">
        <f t="shared" ref="AT308" si="12286">IFERROR((AT662/$BQ308)*100,0)</f>
        <v>0</v>
      </c>
      <c r="AU308" s="618">
        <f t="shared" ref="AU308" si="12287">IFERROR(AU662,0)</f>
        <v>33541</v>
      </c>
      <c r="AV308" s="618">
        <f t="shared" ref="AV308" si="12288">IFERROR((AV662/$BQ308)*100,0)</f>
        <v>111449.19913040729</v>
      </c>
      <c r="AW308" s="618">
        <f t="shared" ref="AW308" si="12289">IFERROR(AW662,0)</f>
        <v>2131473</v>
      </c>
      <c r="AX308" s="618">
        <f t="shared" ref="AX308" si="12290">IFERROR((AX662/$BQ308)*100,0)</f>
        <v>1746793.5534442032</v>
      </c>
      <c r="AY308" s="618">
        <f t="shared" ref="AY308" si="12291">IFERROR(AY662,0)</f>
        <v>253010</v>
      </c>
      <c r="AZ308" s="618">
        <f t="shared" ref="AZ308" si="12292">IFERROR((AZ662/$BQ308)*100,0)</f>
        <v>293606.98752194474</v>
      </c>
      <c r="BA308" s="618">
        <f t="shared" ref="BA308" si="12293">IFERROR(BA662,0)</f>
        <v>65993</v>
      </c>
      <c r="BB308" s="618">
        <f t="shared" ref="BB308" si="12294">IFERROR((BB662/$BQ308)*100,0)</f>
        <v>100306.91956797376</v>
      </c>
      <c r="BC308" s="618">
        <f t="shared" ref="BC308" si="12295">IFERROR(BC662,0)</f>
        <v>2920991</v>
      </c>
      <c r="BD308" s="618">
        <f t="shared" ref="BD308" si="12296">IFERROR((BD662/$BQ308)*100,0)</f>
        <v>2705293.6308742068</v>
      </c>
      <c r="BE308" s="618">
        <f t="shared" ref="BE308" si="12297">IFERROR(BE662,0)</f>
        <v>0</v>
      </c>
      <c r="BF308" s="618">
        <f t="shared" ref="BF308" si="12298">IFERROR((BF662/$BQ308)*100,0)</f>
        <v>0</v>
      </c>
      <c r="BG308" s="618">
        <f t="shared" ref="BG308" si="12299">IFERROR(BG662,0)</f>
        <v>3206364</v>
      </c>
      <c r="BH308" s="618">
        <f t="shared" ref="BH308" si="12300">IFERROR((BH662/$BQ308)*100,0)</f>
        <v>7434584.0244875755</v>
      </c>
      <c r="BI308" s="618">
        <f t="shared" ref="BI308" si="12301">IFERROR(BI662,0)</f>
        <v>122509</v>
      </c>
      <c r="BJ308" s="618">
        <f t="shared" ref="BJ308" si="12302">IFERROR((BJ662/$BQ308)*100,0)</f>
        <v>105942.86795500388</v>
      </c>
      <c r="BK308" s="618">
        <f t="shared" ref="BK308" si="12303">IFERROR(BK662,0)</f>
        <v>288477</v>
      </c>
      <c r="BL308" s="618">
        <f t="shared" ref="BL308" si="12304">IFERROR((BL662/$BQ308)*100,0)</f>
        <v>847629.35511444905</v>
      </c>
      <c r="BM308" s="618">
        <f t="shared" ref="BM308" si="12305">IFERROR(BM662,0)</f>
        <v>0</v>
      </c>
      <c r="BN308" s="618">
        <f t="shared" ref="BN308" si="12306">IFERROR((BN662/$BQ308)*100,0)</f>
        <v>0</v>
      </c>
      <c r="BO308" s="618">
        <f t="shared" ref="BO308" si="12307">IFERROR(BO662,0)</f>
        <v>0</v>
      </c>
      <c r="BP308" s="618">
        <f t="shared" ref="BP308" si="12308">IFERROR((BP662/$BQ308)*100,0)</f>
        <v>0</v>
      </c>
      <c r="BQ308" s="620">
        <f t="shared" si="12131"/>
        <v>41.661133828042004</v>
      </c>
    </row>
    <row r="309" spans="1:69" x14ac:dyDescent="0.25">
      <c r="B309" s="594" t="s">
        <v>290</v>
      </c>
      <c r="C309" s="618">
        <f t="shared" si="11362"/>
        <v>144827</v>
      </c>
      <c r="D309" s="618">
        <f t="shared" si="11363"/>
        <v>329230.64201993449</v>
      </c>
      <c r="E309" s="618" t="s">
        <v>2112</v>
      </c>
      <c r="F309" s="618" t="s">
        <v>2112</v>
      </c>
      <c r="G309" s="618">
        <f t="shared" ref="G309" si="12309">IFERROR(G663,0)</f>
        <v>1196663</v>
      </c>
      <c r="H309" s="618">
        <f t="shared" ref="H309" si="12310">IFERROR((H663/$BQ309)*100,0)</f>
        <v>3918568.6770660528</v>
      </c>
      <c r="I309" s="618">
        <f t="shared" ref="I309" si="12311">IFERROR(I663,0)</f>
        <v>7609</v>
      </c>
      <c r="J309" s="618">
        <f t="shared" ref="J309" si="12312">IFERROR((J663/$BQ309)*100,0)</f>
        <v>66316.763499791879</v>
      </c>
      <c r="K309" s="618">
        <f t="shared" ref="K309" si="12313">IFERROR(K663,0)</f>
        <v>6123</v>
      </c>
      <c r="L309" s="618">
        <f t="shared" ref="L309" si="12314">IFERROR((L663/$BQ309)*100,0)</f>
        <v>16156.854319902735</v>
      </c>
      <c r="M309" s="618">
        <f t="shared" ref="M309" si="12315">IFERROR(M663,0)</f>
        <v>8357</v>
      </c>
      <c r="N309" s="618">
        <f t="shared" ref="N309" si="12316">IFERROR((N663/$BQ309)*100,0)</f>
        <v>14079.355443387805</v>
      </c>
      <c r="O309" s="618">
        <f t="shared" ref="O309" si="12317">IFERROR(O663,0)</f>
        <v>0</v>
      </c>
      <c r="P309" s="618">
        <f t="shared" ref="P309" si="12318">IFERROR((P663/$BQ309)*100,0)</f>
        <v>0</v>
      </c>
      <c r="Q309" s="618">
        <f t="shared" ref="Q309" si="12319">IFERROR(Q663,0)</f>
        <v>13462</v>
      </c>
      <c r="R309" s="618">
        <f t="shared" ref="R309" si="12320">IFERROR((R663/$BQ309)*100,0)</f>
        <v>29998.025178721953</v>
      </c>
      <c r="S309" s="618">
        <f t="shared" ref="S309" si="12321">IFERROR(S663,0)</f>
        <v>301969</v>
      </c>
      <c r="T309" s="618">
        <f t="shared" ref="T309" si="12322">IFERROR((T663/$BQ309)*100,0)</f>
        <v>686344.31832413469</v>
      </c>
      <c r="U309" s="618">
        <f t="shared" ref="U309" si="12323">IFERROR(U663,0)</f>
        <v>6227728</v>
      </c>
      <c r="V309" s="618">
        <f t="shared" si="11317"/>
        <v>1006329.8698022956</v>
      </c>
      <c r="W309" s="618" t="s">
        <v>2112</v>
      </c>
      <c r="X309" s="618" t="s">
        <v>2112</v>
      </c>
      <c r="Y309" s="618">
        <f t="shared" ref="Y309" si="12324">IFERROR(Y663,0)</f>
        <v>282904</v>
      </c>
      <c r="Z309" s="618">
        <f t="shared" ref="Z309" si="12325">IFERROR((Z663/$BQ309)*100,0)</f>
        <v>671647.4472911245</v>
      </c>
      <c r="AA309" s="618">
        <f t="shared" ref="AA309" si="12326">IFERROR(AA663,0)</f>
        <v>0</v>
      </c>
      <c r="AB309" s="618">
        <f t="shared" ref="AB309" si="12327">IFERROR((AB663/$BQ309)*100,0)</f>
        <v>0</v>
      </c>
      <c r="AC309" s="618">
        <f t="shared" ref="AC309" si="12328">IFERROR(AC663,0)</f>
        <v>0</v>
      </c>
      <c r="AD309" s="618">
        <f t="shared" ref="AD309" si="12329">IFERROR((AD663/$BQ309)*100,0)</f>
        <v>0</v>
      </c>
      <c r="AE309" s="618">
        <f t="shared" ref="AE309" si="12330">IFERROR(AE663,0)</f>
        <v>0</v>
      </c>
      <c r="AF309" s="618">
        <f t="shared" ref="AF309" si="12331">IFERROR((AF663/$BQ309)*100,0)</f>
        <v>0</v>
      </c>
      <c r="AG309" s="618">
        <f t="shared" ref="AG309" si="12332">IFERROR(AG663,0)</f>
        <v>0</v>
      </c>
      <c r="AH309" s="618">
        <f t="shared" ref="AH309" si="12333">IFERROR((AH663/$BQ309)*100,0)</f>
        <v>0</v>
      </c>
      <c r="AI309" s="618">
        <f t="shared" ref="AI309" si="12334">IFERROR(AI663,0)</f>
        <v>413496</v>
      </c>
      <c r="AJ309" s="618">
        <f t="shared" ref="AJ309" si="12335">IFERROR((AJ663/$BQ309)*100,0)</f>
        <v>1380736.1880287395</v>
      </c>
      <c r="AK309" s="618">
        <f t="shared" ref="AK309" si="12336">IFERROR(AK663,0)</f>
        <v>3716</v>
      </c>
      <c r="AL309" s="618">
        <f t="shared" ref="AL309" si="12337">IFERROR((AL663/$BQ309)*100,0)</f>
        <v>49399.041756961698</v>
      </c>
      <c r="AM309" s="618">
        <f t="shared" ref="AM309" si="12338">IFERROR(AM663,0)</f>
        <v>0</v>
      </c>
      <c r="AN309" s="618">
        <f t="shared" ref="AN309" si="12339">IFERROR((AN663/$BQ309)*100,0)</f>
        <v>0</v>
      </c>
      <c r="AO309" s="618">
        <f t="shared" ref="AO309" si="12340">IFERROR(AO663,0)</f>
        <v>0</v>
      </c>
      <c r="AP309" s="618">
        <f t="shared" ref="AP309" si="12341">IFERROR((AP663/$BQ309)*100,0)</f>
        <v>0</v>
      </c>
      <c r="AQ309" s="618">
        <f t="shared" ref="AQ309" si="12342">IFERROR(AQ663,0)</f>
        <v>0</v>
      </c>
      <c r="AR309" s="618">
        <f t="shared" ref="AR309" si="12343">IFERROR((AR663/$BQ309)*100,0)</f>
        <v>0</v>
      </c>
      <c r="AS309" s="618">
        <f t="shared" ref="AS309" si="12344">IFERROR(AS663,0)</f>
        <v>0</v>
      </c>
      <c r="AT309" s="618">
        <f t="shared" ref="AT309" si="12345">IFERROR((AT663/$BQ309)*100,0)</f>
        <v>0</v>
      </c>
      <c r="AU309" s="618">
        <f t="shared" ref="AU309" si="12346">IFERROR(AU663,0)</f>
        <v>45155</v>
      </c>
      <c r="AV309" s="618">
        <f t="shared" ref="AV309" si="12347">IFERROR((AV663/$BQ309)*100,0)</f>
        <v>144518.49668699241</v>
      </c>
      <c r="AW309" s="618">
        <f t="shared" ref="AW309" si="12348">IFERROR(AW663,0)</f>
        <v>2098575</v>
      </c>
      <c r="AX309" s="618">
        <f t="shared" ref="AX309" si="12349">IFERROR((AX663/$BQ309)*100,0)</f>
        <v>1550253.0390313335</v>
      </c>
      <c r="AY309" s="618">
        <f t="shared" ref="AY309" si="12350">IFERROR(AY663,0)</f>
        <v>244982</v>
      </c>
      <c r="AZ309" s="618">
        <f t="shared" ref="AZ309" si="12351">IFERROR((AZ663/$BQ309)*100,0)</f>
        <v>297210.25328519958</v>
      </c>
      <c r="BA309" s="618">
        <f t="shared" ref="BA309" si="12352">IFERROR(BA663,0)</f>
        <v>64682</v>
      </c>
      <c r="BB309" s="618">
        <f t="shared" ref="BB309" si="12353">IFERROR((BB663/$BQ309)*100,0)</f>
        <v>88878.136649205597</v>
      </c>
      <c r="BC309" s="618">
        <f t="shared" ref="BC309" si="12354">IFERROR(BC663,0)</f>
        <v>2681529</v>
      </c>
      <c r="BD309" s="618">
        <f t="shared" ref="BD309" si="12355">IFERROR((BD663/$BQ309)*100,0)</f>
        <v>2550901.7654091045</v>
      </c>
      <c r="BE309" s="618">
        <f t="shared" ref="BE309" si="12356">IFERROR(BE663,0)</f>
        <v>0</v>
      </c>
      <c r="BF309" s="618">
        <f t="shared" ref="BF309" si="12357">IFERROR((BF663/$BQ309)*100,0)</f>
        <v>0</v>
      </c>
      <c r="BG309" s="618">
        <f t="shared" ref="BG309" si="12358">IFERROR(BG663,0)</f>
        <v>4513633</v>
      </c>
      <c r="BH309" s="618">
        <f t="shared" ref="BH309" si="12359">IFERROR((BH663/$BQ309)*100,0)</f>
        <v>9819466.0512221418</v>
      </c>
      <c r="BI309" s="618">
        <f t="shared" ref="BI309" si="12360">IFERROR(BI663,0)</f>
        <v>135292</v>
      </c>
      <c r="BJ309" s="618">
        <f t="shared" ref="BJ309" si="12361">IFERROR((BJ663/$BQ309)*100,0)</f>
        <v>97077.861514261342</v>
      </c>
      <c r="BK309" s="618">
        <f t="shared" ref="BK309" si="12362">IFERROR(BK663,0)</f>
        <v>323660</v>
      </c>
      <c r="BL309" s="618">
        <f t="shared" ref="BL309" si="12363">IFERROR((BL663/$BQ309)*100,0)</f>
        <v>886814.13825654506</v>
      </c>
      <c r="BM309" s="618">
        <f t="shared" ref="BM309" si="12364">IFERROR(BM663,0)</f>
        <v>3000</v>
      </c>
      <c r="BN309" s="618">
        <f t="shared" ref="BN309" si="12365">IFERROR((BN663/$BQ309)*100,0)</f>
        <v>4962.1788451789726</v>
      </c>
      <c r="BO309" s="618">
        <f t="shared" ref="BO309" si="12366">IFERROR(BO663,0)</f>
        <v>0</v>
      </c>
      <c r="BP309" s="618">
        <f t="shared" ref="BP309" si="12367">IFERROR((BP663/$BQ309)*100,0)</f>
        <v>0</v>
      </c>
      <c r="BQ309" s="620">
        <f t="shared" si="12131"/>
        <v>45.342984809707083</v>
      </c>
    </row>
    <row r="310" spans="1:69" x14ac:dyDescent="0.25">
      <c r="B310" s="594" t="s">
        <v>291</v>
      </c>
      <c r="C310" s="618">
        <f t="shared" si="11362"/>
        <v>74426</v>
      </c>
      <c r="D310" s="618">
        <f t="shared" si="11363"/>
        <v>189004.51567862037</v>
      </c>
      <c r="E310" s="618" t="s">
        <v>2112</v>
      </c>
      <c r="F310" s="618" t="s">
        <v>2112</v>
      </c>
      <c r="G310" s="618">
        <f t="shared" ref="G310" si="12368">IFERROR(G664,0)</f>
        <v>878645</v>
      </c>
      <c r="H310" s="618">
        <f t="shared" ref="H310" si="12369">IFERROR((H664/$BQ310)*100,0)</f>
        <v>3200496.2456086469</v>
      </c>
      <c r="I310" s="618">
        <f t="shared" ref="I310" si="12370">IFERROR(I664,0)</f>
        <v>5706</v>
      </c>
      <c r="J310" s="618">
        <f t="shared" ref="J310" si="12371">IFERROR((J664/$BQ310)*100,0)</f>
        <v>47906.345306604584</v>
      </c>
      <c r="K310" s="618">
        <f t="shared" ref="K310" si="12372">IFERROR(K664,0)</f>
        <v>5597</v>
      </c>
      <c r="L310" s="618">
        <f t="shared" ref="L310" si="12373">IFERROR((L664/$BQ310)*100,0)</f>
        <v>18743.492673769593</v>
      </c>
      <c r="M310" s="618">
        <f t="shared" ref="M310" si="12374">IFERROR(M664,0)</f>
        <v>7247</v>
      </c>
      <c r="N310" s="618">
        <f t="shared" ref="N310" si="12375">IFERROR((N664/$BQ310)*100,0)</f>
        <v>11053.056310943864</v>
      </c>
      <c r="O310" s="618">
        <f t="shared" ref="O310" si="12376">IFERROR(O664,0)</f>
        <v>0</v>
      </c>
      <c r="P310" s="618">
        <f t="shared" ref="P310" si="12377">IFERROR((P664/$BQ310)*100,0)</f>
        <v>0</v>
      </c>
      <c r="Q310" s="618">
        <f t="shared" ref="Q310" si="12378">IFERROR(Q664,0)</f>
        <v>15096</v>
      </c>
      <c r="R310" s="618">
        <f t="shared" ref="R310" si="12379">IFERROR((R664/$BQ310)*100,0)</f>
        <v>35596.885245982594</v>
      </c>
      <c r="S310" s="618">
        <f t="shared" ref="S310" si="12380">IFERROR(S664,0)</f>
        <v>318275</v>
      </c>
      <c r="T310" s="618">
        <f t="shared" ref="T310" si="12381">IFERROR((T664/$BQ310)*100,0)</f>
        <v>837195.29798705224</v>
      </c>
      <c r="U310" s="618">
        <f t="shared" ref="U310" si="12382">IFERROR(U664,0)</f>
        <v>6413820</v>
      </c>
      <c r="V310" s="618">
        <f t="shared" si="11317"/>
        <v>791587.47557526699</v>
      </c>
      <c r="W310" s="618" t="s">
        <v>2112</v>
      </c>
      <c r="X310" s="618" t="s">
        <v>2112</v>
      </c>
      <c r="Y310" s="618">
        <f t="shared" ref="Y310" si="12383">IFERROR(Y664,0)</f>
        <v>291175</v>
      </c>
      <c r="Z310" s="618">
        <f t="shared" ref="Z310" si="12384">IFERROR((Z664/$BQ310)*100,0)</f>
        <v>676666.82531134086</v>
      </c>
      <c r="AA310" s="618">
        <f t="shared" ref="AA310" si="12385">IFERROR(AA664,0)</f>
        <v>0</v>
      </c>
      <c r="AB310" s="618">
        <f t="shared" ref="AB310" si="12386">IFERROR((AB664/$BQ310)*100,0)</f>
        <v>0</v>
      </c>
      <c r="AC310" s="618">
        <f t="shared" ref="AC310" si="12387">IFERROR(AC664,0)</f>
        <v>0</v>
      </c>
      <c r="AD310" s="618">
        <f t="shared" ref="AD310" si="12388">IFERROR((AD664/$BQ310)*100,0)</f>
        <v>0</v>
      </c>
      <c r="AE310" s="618">
        <f t="shared" ref="AE310" si="12389">IFERROR(AE664,0)</f>
        <v>0</v>
      </c>
      <c r="AF310" s="618">
        <f t="shared" ref="AF310" si="12390">IFERROR((AF664/$BQ310)*100,0)</f>
        <v>0</v>
      </c>
      <c r="AG310" s="618">
        <f t="shared" ref="AG310" si="12391">IFERROR(AG664,0)</f>
        <v>0</v>
      </c>
      <c r="AH310" s="618">
        <f t="shared" ref="AH310" si="12392">IFERROR((AH664/$BQ310)*100,0)</f>
        <v>0</v>
      </c>
      <c r="AI310" s="618">
        <f t="shared" ref="AI310" si="12393">IFERROR(AI664,0)</f>
        <v>144639</v>
      </c>
      <c r="AJ310" s="618">
        <f t="shared" ref="AJ310" si="12394">IFERROR((AJ664/$BQ310)*100,0)</f>
        <v>1114448.4408879625</v>
      </c>
      <c r="AK310" s="618">
        <f t="shared" ref="AK310" si="12395">IFERROR(AK664,0)</f>
        <v>4335</v>
      </c>
      <c r="AL310" s="618">
        <f t="shared" ref="AL310" si="12396">IFERROR((AL664/$BQ310)*100,0)</f>
        <v>53576.645611274376</v>
      </c>
      <c r="AM310" s="618">
        <f t="shared" ref="AM310" si="12397">IFERROR(AM664,0)</f>
        <v>0</v>
      </c>
      <c r="AN310" s="618">
        <f t="shared" ref="AN310" si="12398">IFERROR((AN664/$BQ310)*100,0)</f>
        <v>0</v>
      </c>
      <c r="AO310" s="618">
        <f t="shared" ref="AO310" si="12399">IFERROR(AO664,0)</f>
        <v>0</v>
      </c>
      <c r="AP310" s="618">
        <f t="shared" ref="AP310" si="12400">IFERROR((AP664/$BQ310)*100,0)</f>
        <v>0</v>
      </c>
      <c r="AQ310" s="618">
        <f t="shared" ref="AQ310" si="12401">IFERROR(AQ664,0)</f>
        <v>0</v>
      </c>
      <c r="AR310" s="618">
        <f t="shared" ref="AR310" si="12402">IFERROR((AR664/$BQ310)*100,0)</f>
        <v>0</v>
      </c>
      <c r="AS310" s="618">
        <f t="shared" ref="AS310" si="12403">IFERROR(AS664,0)</f>
        <v>0</v>
      </c>
      <c r="AT310" s="618">
        <f t="shared" ref="AT310" si="12404">IFERROR((AT664/$BQ310)*100,0)</f>
        <v>0</v>
      </c>
      <c r="AU310" s="618">
        <f t="shared" ref="AU310" si="12405">IFERROR(AU664,0)</f>
        <v>22721</v>
      </c>
      <c r="AV310" s="618">
        <f t="shared" ref="AV310" si="12406">IFERROR((AV664/$BQ310)*100,0)</f>
        <v>68596.714344671331</v>
      </c>
      <c r="AW310" s="618">
        <f t="shared" ref="AW310" si="12407">IFERROR(AW664,0)</f>
        <v>1956103</v>
      </c>
      <c r="AX310" s="618">
        <f t="shared" ref="AX310" si="12408">IFERROR((AX664/$BQ310)*100,0)</f>
        <v>1397946.9726903341</v>
      </c>
      <c r="AY310" s="618">
        <f t="shared" ref="AY310" si="12409">IFERROR(AY664,0)</f>
        <v>215032</v>
      </c>
      <c r="AZ310" s="618">
        <f t="shared" ref="AZ310" si="12410">IFERROR((AZ664/$BQ310)*100,0)</f>
        <v>194132.69424873518</v>
      </c>
      <c r="BA310" s="618">
        <f t="shared" ref="BA310" si="12411">IFERROR(BA664,0)</f>
        <v>63049</v>
      </c>
      <c r="BB310" s="618">
        <f t="shared" ref="BB310" si="12412">IFERROR((BB664/$BQ310)*100,0)</f>
        <v>130957.19724961378</v>
      </c>
      <c r="BC310" s="618">
        <f t="shared" ref="BC310" si="12413">IFERROR(BC664,0)</f>
        <v>1580460</v>
      </c>
      <c r="BD310" s="618">
        <f t="shared" ref="BD310" si="12414">IFERROR((BD664/$BQ310)*100,0)</f>
        <v>2027260.5633837041</v>
      </c>
      <c r="BE310" s="618">
        <f t="shared" ref="BE310" si="12415">IFERROR(BE664,0)</f>
        <v>0</v>
      </c>
      <c r="BF310" s="618">
        <f t="shared" ref="BF310" si="12416">IFERROR((BF664/$BQ310)*100,0)</f>
        <v>0</v>
      </c>
      <c r="BG310" s="618">
        <f t="shared" ref="BG310" si="12417">IFERROR(BG664,0)</f>
        <v>3257119</v>
      </c>
      <c r="BH310" s="618">
        <f t="shared" ref="BH310" si="12418">IFERROR((BH664/$BQ310)*100,0)</f>
        <v>6395675.6689354926</v>
      </c>
      <c r="BI310" s="618">
        <f t="shared" ref="BI310" si="12419">IFERROR(BI664,0)</f>
        <v>70338</v>
      </c>
      <c r="BJ310" s="618">
        <f t="shared" ref="BJ310" si="12420">IFERROR((BJ664/$BQ310)*100,0)</f>
        <v>67827.487559154106</v>
      </c>
      <c r="BK310" s="618">
        <f t="shared" ref="BK310" si="12421">IFERROR(BK664,0)</f>
        <v>335044</v>
      </c>
      <c r="BL310" s="618">
        <f t="shared" ref="BL310" si="12422">IFERROR((BL664/$BQ310)*100,0)</f>
        <v>699309.56519074412</v>
      </c>
      <c r="BM310" s="618">
        <f t="shared" ref="BM310" si="12423">IFERROR(BM664,0)</f>
        <v>19800</v>
      </c>
      <c r="BN310" s="618">
        <f t="shared" ref="BN310" si="12424">IFERROR((BN664/$BQ310)*100,0)</f>
        <v>25384.483922068262</v>
      </c>
      <c r="BO310" s="618">
        <f t="shared" ref="BO310" si="12425">IFERROR(BO664,0)</f>
        <v>0</v>
      </c>
      <c r="BP310" s="618">
        <f t="shared" ref="BP310" si="12426">IFERROR((BP664/$BQ310)*100,0)</f>
        <v>0</v>
      </c>
      <c r="BQ310" s="620">
        <f t="shared" si="12131"/>
        <v>54.600282765452114</v>
      </c>
    </row>
    <row r="311" spans="1:69" x14ac:dyDescent="0.25">
      <c r="B311" s="594" t="s">
        <v>292</v>
      </c>
      <c r="C311" s="618">
        <f t="shared" si="11362"/>
        <v>45972</v>
      </c>
      <c r="D311" s="618">
        <f t="shared" si="11363"/>
        <v>102174.57306546264</v>
      </c>
      <c r="E311" s="618" t="s">
        <v>2112</v>
      </c>
      <c r="F311" s="618" t="s">
        <v>2112</v>
      </c>
      <c r="G311" s="618">
        <f t="shared" ref="G311" si="12427">IFERROR(G665,0)</f>
        <v>814640</v>
      </c>
      <c r="H311" s="618">
        <f t="shared" ref="H311" si="12428">IFERROR((H665/$BQ311)*100,0)</f>
        <v>3969511.95776999</v>
      </c>
      <c r="I311" s="618">
        <f t="shared" ref="I311" si="12429">IFERROR(I665,0)</f>
        <v>4342</v>
      </c>
      <c r="J311" s="618">
        <f t="shared" ref="J311" si="12430">IFERROR((J665/$BQ311)*100,0)</f>
        <v>45106.95022718823</v>
      </c>
      <c r="K311" s="618">
        <f t="shared" ref="K311" si="12431">IFERROR(K665,0)</f>
        <v>5475</v>
      </c>
      <c r="L311" s="618">
        <f t="shared" ref="L311" si="12432">IFERROR((L665/$BQ311)*100,0)</f>
        <v>24115.877647793524</v>
      </c>
      <c r="M311" s="618">
        <f t="shared" ref="M311" si="12433">IFERROR(M665,0)</f>
        <v>1729</v>
      </c>
      <c r="N311" s="618">
        <f t="shared" ref="N311" si="12434">IFERROR((N665/$BQ311)*100,0)</f>
        <v>3902.9347708834557</v>
      </c>
      <c r="O311" s="618">
        <f t="shared" ref="O311" si="12435">IFERROR(O665,0)</f>
        <v>0</v>
      </c>
      <c r="P311" s="618">
        <f t="shared" ref="P311" si="12436">IFERROR((P665/$BQ311)*100,0)</f>
        <v>0</v>
      </c>
      <c r="Q311" s="618">
        <f t="shared" ref="Q311" si="12437">IFERROR(Q665,0)</f>
        <v>9497</v>
      </c>
      <c r="R311" s="618">
        <f t="shared" ref="R311" si="12438">IFERROR((R665/$BQ311)*100,0)</f>
        <v>20647.05734250676</v>
      </c>
      <c r="S311" s="618">
        <f t="shared" ref="S311" si="12439">IFERROR(S665,0)</f>
        <v>267775</v>
      </c>
      <c r="T311" s="618">
        <f t="shared" ref="T311" si="12440">IFERROR((T665/$BQ311)*100,0)</f>
        <v>673016.66593742056</v>
      </c>
      <c r="U311" s="618">
        <f t="shared" ref="U311" si="12441">IFERROR(U665,0)</f>
        <v>4765663</v>
      </c>
      <c r="V311" s="618">
        <f t="shared" si="11317"/>
        <v>723144.60045537807</v>
      </c>
      <c r="W311" s="618" t="s">
        <v>2112</v>
      </c>
      <c r="X311" s="618" t="s">
        <v>2112</v>
      </c>
      <c r="Y311" s="618">
        <f t="shared" ref="Y311" si="12442">IFERROR(Y665,0)</f>
        <v>265465</v>
      </c>
      <c r="Z311" s="618">
        <f t="shared" ref="Z311" si="12443">IFERROR((Z665/$BQ311)*100,0)</f>
        <v>455713.70796986949</v>
      </c>
      <c r="AA311" s="618">
        <f t="shared" ref="AA311" si="12444">IFERROR(AA665,0)</f>
        <v>0</v>
      </c>
      <c r="AB311" s="618">
        <f t="shared" ref="AB311" si="12445">IFERROR((AB665/$BQ311)*100,0)</f>
        <v>0</v>
      </c>
      <c r="AC311" s="618">
        <f t="shared" ref="AC311" si="12446">IFERROR(AC665,0)</f>
        <v>0</v>
      </c>
      <c r="AD311" s="618">
        <f t="shared" ref="AD311" si="12447">IFERROR((AD665/$BQ311)*100,0)</f>
        <v>0</v>
      </c>
      <c r="AE311" s="618">
        <f t="shared" ref="AE311" si="12448">IFERROR(AE665,0)</f>
        <v>0</v>
      </c>
      <c r="AF311" s="618">
        <f t="shared" ref="AF311" si="12449">IFERROR((AF665/$BQ311)*100,0)</f>
        <v>0</v>
      </c>
      <c r="AG311" s="618">
        <f t="shared" ref="AG311" si="12450">IFERROR(AG665,0)</f>
        <v>0</v>
      </c>
      <c r="AH311" s="618">
        <f t="shared" ref="AH311" si="12451">IFERROR((AH665/$BQ311)*100,0)</f>
        <v>0</v>
      </c>
      <c r="AI311" s="618">
        <f t="shared" ref="AI311" si="12452">IFERROR(AI665,0)</f>
        <v>134828</v>
      </c>
      <c r="AJ311" s="618">
        <f t="shared" ref="AJ311" si="12453">IFERROR((AJ665/$BQ311)*100,0)</f>
        <v>616442.54114730097</v>
      </c>
      <c r="AK311" s="618">
        <f t="shared" ref="AK311" si="12454">IFERROR(AK665,0)</f>
        <v>9677</v>
      </c>
      <c r="AL311" s="618">
        <f t="shared" ref="AL311" si="12455">IFERROR((AL665/$BQ311)*100,0)</f>
        <v>217319.33964549811</v>
      </c>
      <c r="AM311" s="618">
        <f t="shared" ref="AM311" si="12456">IFERROR(AM665,0)</f>
        <v>0</v>
      </c>
      <c r="AN311" s="618">
        <f t="shared" ref="AN311" si="12457">IFERROR((AN665/$BQ311)*100,0)</f>
        <v>0</v>
      </c>
      <c r="AO311" s="618">
        <f t="shared" ref="AO311" si="12458">IFERROR(AO665,0)</f>
        <v>0</v>
      </c>
      <c r="AP311" s="618">
        <f t="shared" ref="AP311" si="12459">IFERROR((AP665/$BQ311)*100,0)</f>
        <v>0</v>
      </c>
      <c r="AQ311" s="618">
        <f t="shared" ref="AQ311" si="12460">IFERROR(AQ665,0)</f>
        <v>0</v>
      </c>
      <c r="AR311" s="618">
        <f t="shared" ref="AR311" si="12461">IFERROR((AR665/$BQ311)*100,0)</f>
        <v>0</v>
      </c>
      <c r="AS311" s="618">
        <f t="shared" ref="AS311" si="12462">IFERROR(AS665,0)</f>
        <v>0</v>
      </c>
      <c r="AT311" s="618">
        <f t="shared" ref="AT311" si="12463">IFERROR((AT665/$BQ311)*100,0)</f>
        <v>0</v>
      </c>
      <c r="AU311" s="618">
        <f t="shared" ref="AU311" si="12464">IFERROR(AU665,0)</f>
        <v>12364</v>
      </c>
      <c r="AV311" s="618">
        <f t="shared" ref="AV311" si="12465">IFERROR((AV665/$BQ311)*100,0)</f>
        <v>59834.078701581617</v>
      </c>
      <c r="AW311" s="618">
        <f t="shared" ref="AW311" si="12466">IFERROR(AW665,0)</f>
        <v>717254</v>
      </c>
      <c r="AX311" s="618">
        <f t="shared" ref="AX311" si="12467">IFERROR((AX665/$BQ311)*100,0)</f>
        <v>1097775.1457166055</v>
      </c>
      <c r="AY311" s="618">
        <f t="shared" ref="AY311" si="12468">IFERROR(AY665,0)</f>
        <v>239177</v>
      </c>
      <c r="AZ311" s="618">
        <f t="shared" ref="AZ311" si="12469">IFERROR((AZ665/$BQ311)*100,0)</f>
        <v>216870.89121169774</v>
      </c>
      <c r="BA311" s="618">
        <f t="shared" ref="BA311" si="12470">IFERROR(BA665,0)</f>
        <v>54154</v>
      </c>
      <c r="BB311" s="618">
        <f t="shared" ref="BB311" si="12471">IFERROR((BB665/$BQ311)*100,0)</f>
        <v>94018.545157577653</v>
      </c>
      <c r="BC311" s="618">
        <f t="shared" ref="BC311" si="12472">IFERROR(BC665,0)</f>
        <v>1915453</v>
      </c>
      <c r="BD311" s="618">
        <f t="shared" ref="BD311" si="12473">IFERROR((BD665/$BQ311)*100,0)</f>
        <v>1762942.9402076479</v>
      </c>
      <c r="BE311" s="618">
        <f t="shared" ref="BE311" si="12474">IFERROR(BE665,0)</f>
        <v>0</v>
      </c>
      <c r="BF311" s="618">
        <f t="shared" ref="BF311" si="12475">IFERROR((BF665/$BQ311)*100,0)</f>
        <v>0</v>
      </c>
      <c r="BG311" s="618">
        <f t="shared" ref="BG311" si="12476">IFERROR(BG665,0)</f>
        <v>5143899</v>
      </c>
      <c r="BH311" s="618">
        <f t="shared" ref="BH311" si="12477">IFERROR((BH665/$BQ311)*100,0)</f>
        <v>10906634.497778445</v>
      </c>
      <c r="BI311" s="618">
        <f t="shared" ref="BI311" si="12478">IFERROR(BI665,0)</f>
        <v>95559</v>
      </c>
      <c r="BJ311" s="618">
        <f t="shared" ref="BJ311" si="12479">IFERROR((BJ665/$BQ311)*100,0)</f>
        <v>70897.854445067089</v>
      </c>
      <c r="BK311" s="618">
        <f t="shared" ref="BK311" si="12480">IFERROR(BK665,0)</f>
        <v>286936</v>
      </c>
      <c r="BL311" s="618">
        <f t="shared" ref="BL311" si="12481">IFERROR((BL665/$BQ311)*100,0)</f>
        <v>647524.72734207532</v>
      </c>
      <c r="BM311" s="618">
        <f t="shared" ref="BM311" si="12482">IFERROR(BM665,0)</f>
        <v>12976</v>
      </c>
      <c r="BN311" s="618">
        <f t="shared" ref="BN311" si="12483">IFERROR((BN665/$BQ311)*100,0)</f>
        <v>15570.78488866621</v>
      </c>
      <c r="BO311" s="618">
        <f t="shared" ref="BO311" si="12484">IFERROR(BO665,0)</f>
        <v>0</v>
      </c>
      <c r="BP311" s="618">
        <f t="shared" ref="BP311" si="12485">IFERROR((BP665/$BQ311)*100,0)</f>
        <v>0</v>
      </c>
      <c r="BQ311" s="620">
        <f t="shared" si="12131"/>
        <v>48.835046238002178</v>
      </c>
    </row>
    <row r="312" spans="1:69" x14ac:dyDescent="0.25">
      <c r="B312" s="594" t="s">
        <v>293</v>
      </c>
      <c r="C312" s="618">
        <f t="shared" si="11362"/>
        <v>35118</v>
      </c>
      <c r="D312" s="618">
        <f t="shared" si="11363"/>
        <v>67434.813068515068</v>
      </c>
      <c r="E312" s="618" t="s">
        <v>2112</v>
      </c>
      <c r="F312" s="618" t="s">
        <v>2112</v>
      </c>
      <c r="G312" s="618">
        <f t="shared" ref="G312" si="12486">IFERROR(G666,0)</f>
        <v>1247722</v>
      </c>
      <c r="H312" s="618">
        <f t="shared" ref="H312" si="12487">IFERROR((H666/$BQ312)*100,0)</f>
        <v>7026935.4138583774</v>
      </c>
      <c r="I312" s="618">
        <f t="shared" ref="I312" si="12488">IFERROR(I666,0)</f>
        <v>4048</v>
      </c>
      <c r="J312" s="618">
        <f t="shared" ref="J312" si="12489">IFERROR((J666/$BQ312)*100,0)</f>
        <v>45747.670127552126</v>
      </c>
      <c r="K312" s="618">
        <f t="shared" ref="K312" si="12490">IFERROR(K666,0)</f>
        <v>5773</v>
      </c>
      <c r="L312" s="618">
        <f t="shared" ref="L312" si="12491">IFERROR((L666/$BQ312)*100,0)</f>
        <v>23657.091224438791</v>
      </c>
      <c r="M312" s="618">
        <f t="shared" ref="M312" si="12492">IFERROR(M666,0)</f>
        <v>635</v>
      </c>
      <c r="N312" s="618">
        <f t="shared" ref="N312" si="12493">IFERROR((N666/$BQ312)*100,0)</f>
        <v>1505.5049319271006</v>
      </c>
      <c r="O312" s="618">
        <f t="shared" ref="O312" si="12494">IFERROR(O666,0)</f>
        <v>0</v>
      </c>
      <c r="P312" s="618">
        <f t="shared" ref="P312" si="12495">IFERROR((P666/$BQ312)*100,0)</f>
        <v>0</v>
      </c>
      <c r="Q312" s="618">
        <f t="shared" ref="Q312" si="12496">IFERROR(Q666,0)</f>
        <v>7455</v>
      </c>
      <c r="R312" s="618">
        <f t="shared" ref="R312" si="12497">IFERROR((R666/$BQ312)*100,0)</f>
        <v>15826.497598114696</v>
      </c>
      <c r="S312" s="618">
        <f t="shared" ref="S312" si="12498">IFERROR(S666,0)</f>
        <v>305176</v>
      </c>
      <c r="T312" s="618">
        <f t="shared" ref="T312" si="12499">IFERROR((T666/$BQ312)*100,0)</f>
        <v>820291.58198813349</v>
      </c>
      <c r="U312" s="618">
        <f t="shared" ref="U312" si="12500">IFERROR(U666,0)</f>
        <v>4859080</v>
      </c>
      <c r="V312" s="618">
        <f t="shared" si="11317"/>
        <v>748657.09895264788</v>
      </c>
      <c r="W312" s="618" t="s">
        <v>2112</v>
      </c>
      <c r="X312" s="618" t="s">
        <v>2112</v>
      </c>
      <c r="Y312" s="618">
        <f t="shared" ref="Y312" si="12501">IFERROR(Y666,0)</f>
        <v>242789</v>
      </c>
      <c r="Z312" s="618">
        <f t="shared" ref="Z312" si="12502">IFERROR((Z666/$BQ312)*100,0)</f>
        <v>482749.50432886492</v>
      </c>
      <c r="AA312" s="618">
        <f t="shared" ref="AA312" si="12503">IFERROR(AA666,0)</f>
        <v>0</v>
      </c>
      <c r="AB312" s="618">
        <f t="shared" ref="AB312" si="12504">IFERROR((AB666/$BQ312)*100,0)</f>
        <v>0</v>
      </c>
      <c r="AC312" s="618">
        <f t="shared" ref="AC312" si="12505">IFERROR(AC666,0)</f>
        <v>0</v>
      </c>
      <c r="AD312" s="618">
        <f t="shared" ref="AD312" si="12506">IFERROR((AD666/$BQ312)*100,0)</f>
        <v>0</v>
      </c>
      <c r="AE312" s="618">
        <f t="shared" ref="AE312" si="12507">IFERROR(AE666,0)</f>
        <v>0</v>
      </c>
      <c r="AF312" s="618">
        <f t="shared" ref="AF312" si="12508">IFERROR((AF666/$BQ312)*100,0)</f>
        <v>0</v>
      </c>
      <c r="AG312" s="618">
        <f t="shared" ref="AG312" si="12509">IFERROR(AG666,0)</f>
        <v>0</v>
      </c>
      <c r="AH312" s="618">
        <f t="shared" ref="AH312" si="12510">IFERROR((AH666/$BQ312)*100,0)</f>
        <v>0</v>
      </c>
      <c r="AI312" s="618">
        <f t="shared" ref="AI312" si="12511">IFERROR(AI666,0)</f>
        <v>129051</v>
      </c>
      <c r="AJ312" s="618">
        <f t="shared" ref="AJ312" si="12512">IFERROR((AJ666/$BQ312)*100,0)</f>
        <v>580808.05889504997</v>
      </c>
      <c r="AK312" s="618">
        <f t="shared" ref="AK312" si="12513">IFERROR(AK666,0)</f>
        <v>7985</v>
      </c>
      <c r="AL312" s="618">
        <f t="shared" ref="AL312" si="12514">IFERROR((AL666/$BQ312)*100,0)</f>
        <v>169025.89227889519</v>
      </c>
      <c r="AM312" s="618">
        <f t="shared" ref="AM312" si="12515">IFERROR(AM666,0)</f>
        <v>0</v>
      </c>
      <c r="AN312" s="618">
        <f t="shared" ref="AN312" si="12516">IFERROR((AN666/$BQ312)*100,0)</f>
        <v>0</v>
      </c>
      <c r="AO312" s="618">
        <f t="shared" ref="AO312" si="12517">IFERROR(AO666,0)</f>
        <v>0</v>
      </c>
      <c r="AP312" s="618">
        <f t="shared" ref="AP312" si="12518">IFERROR((AP666/$BQ312)*100,0)</f>
        <v>0</v>
      </c>
      <c r="AQ312" s="618">
        <f t="shared" ref="AQ312" si="12519">IFERROR(AQ666,0)</f>
        <v>0</v>
      </c>
      <c r="AR312" s="618">
        <f t="shared" ref="AR312" si="12520">IFERROR((AR666/$BQ312)*100,0)</f>
        <v>0</v>
      </c>
      <c r="AS312" s="618">
        <f t="shared" ref="AS312" si="12521">IFERROR(AS666,0)</f>
        <v>0</v>
      </c>
      <c r="AT312" s="618">
        <f t="shared" ref="AT312" si="12522">IFERROR((AT666/$BQ312)*100,0)</f>
        <v>0</v>
      </c>
      <c r="AU312" s="618">
        <f t="shared" ref="AU312" si="12523">IFERROR(AU666,0)</f>
        <v>12431</v>
      </c>
      <c r="AV312" s="618">
        <f t="shared" ref="AV312" si="12524">IFERROR((AV666/$BQ312)*100,0)</f>
        <v>64055.790887967582</v>
      </c>
      <c r="AW312" s="618">
        <f t="shared" ref="AW312" si="12525">IFERROR(AW666,0)</f>
        <v>610635</v>
      </c>
      <c r="AX312" s="618">
        <f t="shared" ref="AX312" si="12526">IFERROR((AX666/$BQ312)*100,0)</f>
        <v>865683.04768081149</v>
      </c>
      <c r="AY312" s="618">
        <f t="shared" ref="AY312" si="12527">IFERROR(AY666,0)</f>
        <v>167337</v>
      </c>
      <c r="AZ312" s="618">
        <f t="shared" ref="AZ312" si="12528">IFERROR((AZ666/$BQ312)*100,0)</f>
        <v>143420.50055431543</v>
      </c>
      <c r="BA312" s="618">
        <f t="shared" ref="BA312" si="12529">IFERROR(BA666,0)</f>
        <v>58119</v>
      </c>
      <c r="BB312" s="618">
        <f t="shared" ref="BB312" si="12530">IFERROR((BB666/$BQ312)*100,0)</f>
        <v>92382.899371835141</v>
      </c>
      <c r="BC312" s="618">
        <f t="shared" ref="BC312" si="12531">IFERROR(BC666,0)</f>
        <v>2264648</v>
      </c>
      <c r="BD312" s="618">
        <f t="shared" ref="BD312" si="12532">IFERROR((BD666/$BQ312)*100,0)</f>
        <v>2260678.0136635536</v>
      </c>
      <c r="BE312" s="618">
        <f t="shared" ref="BE312" si="12533">IFERROR(BE666,0)</f>
        <v>0</v>
      </c>
      <c r="BF312" s="618">
        <f t="shared" ref="BF312" si="12534">IFERROR((BF666/$BQ312)*100,0)</f>
        <v>0</v>
      </c>
      <c r="BG312" s="618">
        <f t="shared" ref="BG312" si="12535">IFERROR(BG666,0)</f>
        <v>6310780</v>
      </c>
      <c r="BH312" s="618">
        <f t="shared" ref="BH312" si="12536">IFERROR((BH666/$BQ312)*100,0)</f>
        <v>13977349.849588491</v>
      </c>
      <c r="BI312" s="618">
        <f t="shared" ref="BI312" si="12537">IFERROR(BI666,0)</f>
        <v>109305</v>
      </c>
      <c r="BJ312" s="618">
        <f t="shared" ref="BJ312" si="12538">IFERROR((BJ666/$BQ312)*100,0)</f>
        <v>102911.59399380899</v>
      </c>
      <c r="BK312" s="618">
        <f t="shared" ref="BK312" si="12539">IFERROR(BK666,0)</f>
        <v>260918</v>
      </c>
      <c r="BL312" s="618">
        <f t="shared" ref="BL312" si="12540">IFERROR((BL666/$BQ312)*100,0)</f>
        <v>663585.2464070993</v>
      </c>
      <c r="BM312" s="618">
        <f t="shared" ref="BM312" si="12541">IFERROR(BM666,0)</f>
        <v>26850</v>
      </c>
      <c r="BN312" s="618">
        <f t="shared" ref="BN312" si="12542">IFERROR((BN666/$BQ312)*100,0)</f>
        <v>36988.18979813053</v>
      </c>
      <c r="BO312" s="618">
        <f t="shared" ref="BO312" si="12543">IFERROR(BO666,0)</f>
        <v>0</v>
      </c>
      <c r="BP312" s="618">
        <f t="shared" ref="BP312" si="12544">IFERROR((BP666/$BQ312)*100,0)</f>
        <v>0</v>
      </c>
      <c r="BQ312" s="620">
        <f t="shared" si="12131"/>
        <v>50.813516699727607</v>
      </c>
    </row>
    <row r="313" spans="1:69" x14ac:dyDescent="0.25">
      <c r="B313" s="594" t="s">
        <v>294</v>
      </c>
      <c r="C313" s="618">
        <f t="shared" si="11362"/>
        <v>35258</v>
      </c>
      <c r="D313" s="618">
        <f t="shared" si="11363"/>
        <v>67131.635752292845</v>
      </c>
      <c r="E313" s="618" t="s">
        <v>2112</v>
      </c>
      <c r="F313" s="618" t="s">
        <v>2112</v>
      </c>
      <c r="G313" s="618">
        <f t="shared" ref="G313" si="12545">IFERROR(G667,0)</f>
        <v>1493474</v>
      </c>
      <c r="H313" s="618">
        <f t="shared" ref="H313" si="12546">IFERROR((H667/$BQ313)*100,0)</f>
        <v>6935327.3954321006</v>
      </c>
      <c r="I313" s="618">
        <f t="shared" ref="I313" si="12547">IFERROR(I667,0)</f>
        <v>4242</v>
      </c>
      <c r="J313" s="618">
        <f t="shared" ref="J313" si="12548">IFERROR((J667/$BQ313)*100,0)</f>
        <v>57986.922491077938</v>
      </c>
      <c r="K313" s="618">
        <f t="shared" ref="K313" si="12549">IFERROR(K667,0)</f>
        <v>5918</v>
      </c>
      <c r="L313" s="618">
        <f t="shared" ref="L313" si="12550">IFERROR((L667/$BQ313)*100,0)</f>
        <v>27362.510175854528</v>
      </c>
      <c r="M313" s="618">
        <f t="shared" ref="M313" si="12551">IFERROR(M667,0)</f>
        <v>471</v>
      </c>
      <c r="N313" s="618">
        <f t="shared" ref="N313" si="12552">IFERROR((N667/$BQ313)*100,0)</f>
        <v>832.00544433226605</v>
      </c>
      <c r="O313" s="618">
        <f t="shared" ref="O313" si="12553">IFERROR(O667,0)</f>
        <v>0</v>
      </c>
      <c r="P313" s="618">
        <f t="shared" ref="P313" si="12554">IFERROR((P667/$BQ313)*100,0)</f>
        <v>0</v>
      </c>
      <c r="Q313" s="618">
        <f t="shared" ref="Q313" si="12555">IFERROR(Q667,0)</f>
        <v>8150</v>
      </c>
      <c r="R313" s="618">
        <f t="shared" ref="R313" si="12556">IFERROR((R667/$BQ313)*100,0)</f>
        <v>16493.176357844921</v>
      </c>
      <c r="S313" s="618">
        <f t="shared" ref="S313" si="12557">IFERROR(S667,0)</f>
        <v>300257</v>
      </c>
      <c r="T313" s="618">
        <f t="shared" ref="T313" si="12558">IFERROR((T667/$BQ313)*100,0)</f>
        <v>1120380.7353257616</v>
      </c>
      <c r="U313" s="618">
        <f t="shared" ref="U313" si="12559">IFERROR(U667,0)</f>
        <v>5009768</v>
      </c>
      <c r="V313" s="618">
        <f t="shared" si="11317"/>
        <v>758913.85788050713</v>
      </c>
      <c r="W313" s="618" t="s">
        <v>2112</v>
      </c>
      <c r="X313" s="618" t="s">
        <v>2112</v>
      </c>
      <c r="Y313" s="618">
        <f t="shared" ref="Y313" si="12560">IFERROR(Y667,0)</f>
        <v>242807</v>
      </c>
      <c r="Z313" s="618">
        <f t="shared" ref="Z313" si="12561">IFERROR((Z667/$BQ313)*100,0)</f>
        <v>587186.4648450393</v>
      </c>
      <c r="AA313" s="618">
        <f t="shared" ref="AA313" si="12562">IFERROR(AA667,0)</f>
        <v>0</v>
      </c>
      <c r="AB313" s="618">
        <f t="shared" ref="AB313" si="12563">IFERROR((AB667/$BQ313)*100,0)</f>
        <v>0</v>
      </c>
      <c r="AC313" s="618">
        <f t="shared" ref="AC313" si="12564">IFERROR(AC667,0)</f>
        <v>0</v>
      </c>
      <c r="AD313" s="618">
        <f t="shared" ref="AD313" si="12565">IFERROR((AD667/$BQ313)*100,0)</f>
        <v>0</v>
      </c>
      <c r="AE313" s="618">
        <f t="shared" ref="AE313" si="12566">IFERROR(AE667,0)</f>
        <v>0</v>
      </c>
      <c r="AF313" s="618">
        <f t="shared" ref="AF313" si="12567">IFERROR((AF667/$BQ313)*100,0)</f>
        <v>0</v>
      </c>
      <c r="AG313" s="618">
        <f t="shared" ref="AG313" si="12568">IFERROR(AG667,0)</f>
        <v>0</v>
      </c>
      <c r="AH313" s="618">
        <f t="shared" ref="AH313" si="12569">IFERROR((AH667/$BQ313)*100,0)</f>
        <v>0</v>
      </c>
      <c r="AI313" s="618">
        <f t="shared" ref="AI313" si="12570">IFERROR(AI667,0)</f>
        <v>179570</v>
      </c>
      <c r="AJ313" s="618">
        <f t="shared" ref="AJ313" si="12571">IFERROR((AJ667/$BQ313)*100,0)</f>
        <v>805860.63748884504</v>
      </c>
      <c r="AK313" s="618">
        <f t="shared" ref="AK313" si="12572">IFERROR(AK667,0)</f>
        <v>10325</v>
      </c>
      <c r="AL313" s="618">
        <f t="shared" ref="AL313" si="12573">IFERROR((AL667/$BQ313)*100,0)</f>
        <v>271130.9220821585</v>
      </c>
      <c r="AM313" s="618">
        <f t="shared" ref="AM313" si="12574">IFERROR(AM667,0)</f>
        <v>0</v>
      </c>
      <c r="AN313" s="618">
        <f t="shared" ref="AN313" si="12575">IFERROR((AN667/$BQ313)*100,0)</f>
        <v>0</v>
      </c>
      <c r="AO313" s="618">
        <f t="shared" ref="AO313" si="12576">IFERROR(AO667,0)</f>
        <v>0</v>
      </c>
      <c r="AP313" s="618">
        <f t="shared" ref="AP313" si="12577">IFERROR((AP667/$BQ313)*100,0)</f>
        <v>0</v>
      </c>
      <c r="AQ313" s="618">
        <f t="shared" ref="AQ313" si="12578">IFERROR(AQ667,0)</f>
        <v>0</v>
      </c>
      <c r="AR313" s="618">
        <f t="shared" ref="AR313" si="12579">IFERROR((AR667/$BQ313)*100,0)</f>
        <v>0</v>
      </c>
      <c r="AS313" s="618">
        <f t="shared" ref="AS313" si="12580">IFERROR(AS667,0)</f>
        <v>0</v>
      </c>
      <c r="AT313" s="618">
        <f t="shared" ref="AT313" si="12581">IFERROR((AT667/$BQ313)*100,0)</f>
        <v>0</v>
      </c>
      <c r="AU313" s="618">
        <f t="shared" ref="AU313" si="12582">IFERROR(AU667,0)</f>
        <v>26053</v>
      </c>
      <c r="AV313" s="618">
        <f t="shared" ref="AV313" si="12583">IFERROR((AV667/$BQ313)*100,0)</f>
        <v>130801.17379472626</v>
      </c>
      <c r="AW313" s="618">
        <f t="shared" ref="AW313" si="12584">IFERROR(AW667,0)</f>
        <v>648444</v>
      </c>
      <c r="AX313" s="618">
        <f t="shared" ref="AX313" si="12585">IFERROR((AX667/$BQ313)*100,0)</f>
        <v>768444.26902982302</v>
      </c>
      <c r="AY313" s="618">
        <f t="shared" ref="AY313" si="12586">IFERROR(AY667,0)</f>
        <v>166046</v>
      </c>
      <c r="AZ313" s="618">
        <f t="shared" ref="AZ313" si="12587">IFERROR((AZ667/$BQ313)*100,0)</f>
        <v>130929.73975742661</v>
      </c>
      <c r="BA313" s="618">
        <f t="shared" ref="BA313" si="12588">IFERROR(BA667,0)</f>
        <v>56888</v>
      </c>
      <c r="BB313" s="618">
        <f t="shared" ref="BB313" si="12589">IFERROR((BB667/$BQ313)*100,0)</f>
        <v>75416.793720025424</v>
      </c>
      <c r="BC313" s="618">
        <f t="shared" ref="BC313" si="12590">IFERROR(BC667,0)</f>
        <v>1886858</v>
      </c>
      <c r="BD313" s="618">
        <f t="shared" ref="BD313" si="12591">IFERROR((BD667/$BQ313)*100,0)</f>
        <v>1917135.2293422017</v>
      </c>
      <c r="BE313" s="618">
        <f t="shared" ref="BE313" si="12592">IFERROR(BE667,0)</f>
        <v>0</v>
      </c>
      <c r="BF313" s="618">
        <f t="shared" ref="BF313" si="12593">IFERROR((BF667/$BQ313)*100,0)</f>
        <v>0</v>
      </c>
      <c r="BG313" s="618">
        <f t="shared" ref="BG313" si="12594">IFERROR(BG667,0)</f>
        <v>5329694</v>
      </c>
      <c r="BH313" s="618">
        <f t="shared" ref="BH313" si="12595">IFERROR((BH667/$BQ313)*100,0)</f>
        <v>10883558.723454094</v>
      </c>
      <c r="BI313" s="618">
        <f t="shared" ref="BI313" si="12596">IFERROR(BI667,0)</f>
        <v>106056</v>
      </c>
      <c r="BJ313" s="618">
        <f t="shared" ref="BJ313" si="12597">IFERROR((BJ667/$BQ313)*100,0)</f>
        <v>78689.715799054335</v>
      </c>
      <c r="BK313" s="618">
        <f t="shared" ref="BK313" si="12598">IFERROR(BK667,0)</f>
        <v>235836</v>
      </c>
      <c r="BL313" s="618">
        <f t="shared" ref="BL313" si="12599">IFERROR((BL667/$BQ313)*100,0)</f>
        <v>892688.57872683147</v>
      </c>
      <c r="BM313" s="618">
        <f t="shared" ref="BM313" si="12600">IFERROR(BM667,0)</f>
        <v>14600</v>
      </c>
      <c r="BN313" s="618">
        <f t="shared" ref="BN313" si="12601">IFERROR((BN667/$BQ313)*100,0)</f>
        <v>20111.389879554779</v>
      </c>
      <c r="BO313" s="618">
        <f t="shared" ref="BO313" si="12602">IFERROR(BO667,0)</f>
        <v>0</v>
      </c>
      <c r="BP313" s="618">
        <f t="shared" ref="BP313" si="12603">IFERROR((BP667/$BQ313)*100,0)</f>
        <v>0</v>
      </c>
      <c r="BQ313" s="620">
        <f t="shared" si="12131"/>
        <v>54.446759103068061</v>
      </c>
    </row>
    <row r="314" spans="1:69" x14ac:dyDescent="0.25">
      <c r="B314" s="594" t="s">
        <v>295</v>
      </c>
      <c r="C314" s="618">
        <f t="shared" si="11362"/>
        <v>42049</v>
      </c>
      <c r="D314" s="618">
        <f t="shared" si="11363"/>
        <v>69262.430790660757</v>
      </c>
      <c r="E314" s="618" t="s">
        <v>2112</v>
      </c>
      <c r="F314" s="618" t="s">
        <v>2112</v>
      </c>
      <c r="G314" s="618">
        <f t="shared" ref="G314" si="12604">IFERROR(G668,0)</f>
        <v>1462803</v>
      </c>
      <c r="H314" s="618">
        <f t="shared" ref="H314" si="12605">IFERROR((H668/$BQ314)*100,0)</f>
        <v>6089660.3111992385</v>
      </c>
      <c r="I314" s="618">
        <f t="shared" ref="I314" si="12606">IFERROR(I668,0)</f>
        <v>6953</v>
      </c>
      <c r="J314" s="618">
        <f t="shared" ref="J314" si="12607">IFERROR((J668/$BQ314)*100,0)</f>
        <v>85614.538622642838</v>
      </c>
      <c r="K314" s="618">
        <f t="shared" ref="K314" si="12608">IFERROR(K668,0)</f>
        <v>5292</v>
      </c>
      <c r="L314" s="618">
        <f t="shared" ref="L314" si="12609">IFERROR((L668/$BQ314)*100,0)</f>
        <v>20020.272128105615</v>
      </c>
      <c r="M314" s="618">
        <f t="shared" ref="M314" si="12610">IFERROR(M668,0)</f>
        <v>744</v>
      </c>
      <c r="N314" s="618">
        <f t="shared" ref="N314" si="12611">IFERROR((N668/$BQ314)*100,0)</f>
        <v>1689.1584546988529</v>
      </c>
      <c r="O314" s="618">
        <f t="shared" ref="O314" si="12612">IFERROR(O668,0)</f>
        <v>0</v>
      </c>
      <c r="P314" s="618">
        <f t="shared" ref="P314" si="12613">IFERROR((P668/$BQ314)*100,0)</f>
        <v>0</v>
      </c>
      <c r="Q314" s="618">
        <f t="shared" ref="Q314" si="12614">IFERROR(Q668,0)</f>
        <v>8035</v>
      </c>
      <c r="R314" s="618">
        <f t="shared" ref="R314" si="12615">IFERROR((R668/$BQ314)*100,0)</f>
        <v>17125.958749651996</v>
      </c>
      <c r="S314" s="618">
        <f t="shared" ref="S314" si="12616">IFERROR(S668,0)</f>
        <v>390789</v>
      </c>
      <c r="T314" s="618">
        <f t="shared" ref="T314" si="12617">IFERROR((T668/$BQ314)*100,0)</f>
        <v>1116438.0473134341</v>
      </c>
      <c r="U314" s="618">
        <f t="shared" ref="U314" si="12618">IFERROR(U668,0)</f>
        <v>5460092</v>
      </c>
      <c r="V314" s="618">
        <f t="shared" si="11317"/>
        <v>644157.3869913239</v>
      </c>
      <c r="W314" s="618" t="s">
        <v>2112</v>
      </c>
      <c r="X314" s="618" t="s">
        <v>2112</v>
      </c>
      <c r="Y314" s="618">
        <f t="shared" ref="Y314" si="12619">IFERROR(Y668,0)</f>
        <v>224803</v>
      </c>
      <c r="Z314" s="618">
        <f t="shared" ref="Z314" si="12620">IFERROR((Z668/$BQ314)*100,0)</f>
        <v>577036.22110547021</v>
      </c>
      <c r="AA314" s="618">
        <f t="shared" ref="AA314" si="12621">IFERROR(AA668,0)</f>
        <v>0</v>
      </c>
      <c r="AB314" s="618">
        <f t="shared" ref="AB314" si="12622">IFERROR((AB668/$BQ314)*100,0)</f>
        <v>0</v>
      </c>
      <c r="AC314" s="618">
        <f t="shared" ref="AC314" si="12623">IFERROR(AC668,0)</f>
        <v>0</v>
      </c>
      <c r="AD314" s="618">
        <f t="shared" ref="AD314" si="12624">IFERROR((AD668/$BQ314)*100,0)</f>
        <v>0</v>
      </c>
      <c r="AE314" s="618">
        <f t="shared" ref="AE314" si="12625">IFERROR(AE668,0)</f>
        <v>0</v>
      </c>
      <c r="AF314" s="618">
        <f t="shared" ref="AF314" si="12626">IFERROR((AF668/$BQ314)*100,0)</f>
        <v>0</v>
      </c>
      <c r="AG314" s="618">
        <f t="shared" ref="AG314" si="12627">IFERROR(AG668,0)</f>
        <v>0</v>
      </c>
      <c r="AH314" s="618">
        <f t="shared" ref="AH314" si="12628">IFERROR((AH668/$BQ314)*100,0)</f>
        <v>0</v>
      </c>
      <c r="AI314" s="618">
        <f t="shared" ref="AI314" si="12629">IFERROR(AI668,0)</f>
        <v>193630</v>
      </c>
      <c r="AJ314" s="618">
        <f t="shared" ref="AJ314" si="12630">IFERROR((AJ668/$BQ314)*100,0)</f>
        <v>951894.87557726423</v>
      </c>
      <c r="AK314" s="618">
        <f t="shared" ref="AK314" si="12631">IFERROR(AK668,0)</f>
        <v>12247</v>
      </c>
      <c r="AL314" s="618">
        <f t="shared" ref="AL314" si="12632">IFERROR((AL668/$BQ314)*100,0)</f>
        <v>250482.22848557745</v>
      </c>
      <c r="AM314" s="618">
        <f t="shared" ref="AM314" si="12633">IFERROR(AM668,0)</f>
        <v>0</v>
      </c>
      <c r="AN314" s="618">
        <f t="shared" ref="AN314" si="12634">IFERROR((AN668/$BQ314)*100,0)</f>
        <v>0</v>
      </c>
      <c r="AO314" s="618">
        <f t="shared" ref="AO314" si="12635">IFERROR(AO668,0)</f>
        <v>0</v>
      </c>
      <c r="AP314" s="618">
        <f t="shared" ref="AP314" si="12636">IFERROR((AP668/$BQ314)*100,0)</f>
        <v>0</v>
      </c>
      <c r="AQ314" s="618">
        <f t="shared" ref="AQ314" si="12637">IFERROR(AQ668,0)</f>
        <v>0</v>
      </c>
      <c r="AR314" s="618">
        <f t="shared" ref="AR314" si="12638">IFERROR((AR668/$BQ314)*100,0)</f>
        <v>0</v>
      </c>
      <c r="AS314" s="618">
        <f t="shared" ref="AS314" si="12639">IFERROR(AS668,0)</f>
        <v>0</v>
      </c>
      <c r="AT314" s="618">
        <f t="shared" ref="AT314" si="12640">IFERROR((AT668/$BQ314)*100,0)</f>
        <v>0</v>
      </c>
      <c r="AU314" s="618">
        <f t="shared" ref="AU314" si="12641">IFERROR(AU668,0)</f>
        <v>35174</v>
      </c>
      <c r="AV314" s="618">
        <f t="shared" ref="AV314" si="12642">IFERROR((AV668/$BQ314)*100,0)</f>
        <v>130213.59177917847</v>
      </c>
      <c r="AW314" s="618">
        <f t="shared" ref="AW314" si="12643">IFERROR(AW668,0)</f>
        <v>709131</v>
      </c>
      <c r="AX314" s="618">
        <f t="shared" ref="AX314" si="12644">IFERROR((AX668/$BQ314)*100,0)</f>
        <v>554181.26927177794</v>
      </c>
      <c r="AY314" s="618">
        <f t="shared" ref="AY314" si="12645">IFERROR(AY668,0)</f>
        <v>186529</v>
      </c>
      <c r="AZ314" s="618">
        <f t="shared" ref="AZ314" si="12646">IFERROR((AZ668/$BQ314)*100,0)</f>
        <v>134156.34833641068</v>
      </c>
      <c r="BA314" s="618">
        <f t="shared" ref="BA314" si="12647">IFERROR(BA668,0)</f>
        <v>86116</v>
      </c>
      <c r="BB314" s="618">
        <f t="shared" ref="BB314" si="12648">IFERROR((BB668/$BQ314)*100,0)</f>
        <v>106656.90416709743</v>
      </c>
      <c r="BC314" s="618">
        <f t="shared" ref="BC314" si="12649">IFERROR(BC668,0)</f>
        <v>2646751</v>
      </c>
      <c r="BD314" s="618">
        <f t="shared" ref="BD314" si="12650">IFERROR((BD668/$BQ314)*100,0)</f>
        <v>2969616.8389886692</v>
      </c>
      <c r="BE314" s="618">
        <f t="shared" ref="BE314" si="12651">IFERROR(BE668,0)</f>
        <v>0</v>
      </c>
      <c r="BF314" s="618">
        <f t="shared" ref="BF314" si="12652">IFERROR((BF668/$BQ314)*100,0)</f>
        <v>0</v>
      </c>
      <c r="BG314" s="618">
        <f t="shared" ref="BG314" si="12653">IFERROR(BG668,0)</f>
        <v>6078010</v>
      </c>
      <c r="BH314" s="618">
        <f t="shared" ref="BH314" si="12654">IFERROR((BH668/$BQ314)*100,0)</f>
        <v>14277758.842279818</v>
      </c>
      <c r="BI314" s="618">
        <f t="shared" ref="BI314" si="12655">IFERROR(BI668,0)</f>
        <v>127809</v>
      </c>
      <c r="BJ314" s="618">
        <f t="shared" ref="BJ314" si="12656">IFERROR((BJ668/$BQ314)*100,0)</f>
        <v>109097.72426584124</v>
      </c>
      <c r="BK314" s="618">
        <f t="shared" ref="BK314" si="12657">IFERROR(BK668,0)</f>
        <v>228267</v>
      </c>
      <c r="BL314" s="618">
        <f t="shared" ref="BL314" si="12658">IFERROR((BL668/$BQ314)*100,0)</f>
        <v>711698.76224644994</v>
      </c>
      <c r="BM314" s="618">
        <f t="shared" ref="BM314" si="12659">IFERROR(BM668,0)</f>
        <v>17000</v>
      </c>
      <c r="BN314" s="618">
        <f t="shared" ref="BN314" si="12660">IFERROR((BN668/$BQ314)*100,0)</f>
        <v>24754.908387828014</v>
      </c>
      <c r="BO314" s="618">
        <f t="shared" ref="BO314" si="12661">IFERROR(BO668,0)</f>
        <v>0</v>
      </c>
      <c r="BP314" s="618">
        <f t="shared" ref="BP314" si="12662">IFERROR((BP668/$BQ314)*100,0)</f>
        <v>0</v>
      </c>
      <c r="BQ314" s="620">
        <f t="shared" si="12131"/>
        <v>72.106911972160006</v>
      </c>
    </row>
    <row r="315" spans="1:69" x14ac:dyDescent="0.25">
      <c r="B315" s="594" t="s">
        <v>2669</v>
      </c>
      <c r="C315" s="618">
        <f t="shared" si="11362"/>
        <v>43700</v>
      </c>
      <c r="D315" s="618">
        <f t="shared" si="11363"/>
        <v>70994</v>
      </c>
      <c r="E315" s="618" t="s">
        <v>2112</v>
      </c>
      <c r="F315" s="618" t="s">
        <v>2112</v>
      </c>
      <c r="G315" s="618">
        <f t="shared" ref="G315" si="12663">IFERROR(G669,0)</f>
        <v>1190682</v>
      </c>
      <c r="H315" s="618">
        <f t="shared" ref="H315" si="12664">IFERROR((H669/$BQ315)*100,0)</f>
        <v>4057801.9999999995</v>
      </c>
      <c r="I315" s="618">
        <f t="shared" ref="I315" si="12665">IFERROR(I669,0)</f>
        <v>5099</v>
      </c>
      <c r="J315" s="618">
        <f t="shared" ref="J315" si="12666">IFERROR((J669/$BQ315)*100,0)</f>
        <v>51248</v>
      </c>
      <c r="K315" s="618">
        <f t="shared" ref="K315" si="12667">IFERROR(K669,0)</f>
        <v>5026</v>
      </c>
      <c r="L315" s="618">
        <f t="shared" ref="L315" si="12668">IFERROR((L669/$BQ315)*100,0)</f>
        <v>16177.000000000002</v>
      </c>
      <c r="M315" s="618">
        <f t="shared" ref="M315" si="12669">IFERROR(M669,0)</f>
        <v>732</v>
      </c>
      <c r="N315" s="618">
        <f t="shared" ref="N315" si="12670">IFERROR((N669/$BQ315)*100,0)</f>
        <v>1348</v>
      </c>
      <c r="O315" s="618">
        <f t="shared" ref="O315" si="12671">IFERROR(O669,0)</f>
        <v>0</v>
      </c>
      <c r="P315" s="618">
        <f t="shared" ref="P315" si="12672">IFERROR((P669/$BQ315)*100,0)</f>
        <v>0</v>
      </c>
      <c r="Q315" s="618">
        <f t="shared" ref="Q315" si="12673">IFERROR(Q669,0)</f>
        <v>8538</v>
      </c>
      <c r="R315" s="618">
        <f t="shared" ref="R315" si="12674">IFERROR((R669/$BQ315)*100,0)</f>
        <v>13344</v>
      </c>
      <c r="S315" s="618">
        <f t="shared" ref="S315" si="12675">IFERROR(S669,0)</f>
        <v>393914</v>
      </c>
      <c r="T315" s="618">
        <f t="shared" ref="T315" si="12676">IFERROR((T669/$BQ315)*100,0)</f>
        <v>672914</v>
      </c>
      <c r="U315" s="618">
        <f t="shared" ref="U315" si="12677">IFERROR(U669,0)</f>
        <v>5482476</v>
      </c>
      <c r="V315" s="618">
        <f t="shared" si="11317"/>
        <v>634266</v>
      </c>
      <c r="W315" s="618" t="s">
        <v>2112</v>
      </c>
      <c r="X315" s="618" t="s">
        <v>2112</v>
      </c>
      <c r="Y315" s="618">
        <f t="shared" ref="Y315" si="12678">IFERROR(Y669,0)</f>
        <v>260399</v>
      </c>
      <c r="Z315" s="618">
        <f t="shared" ref="Z315" si="12679">IFERROR((Z669/$BQ315)*100,0)</f>
        <v>444918.99999999994</v>
      </c>
      <c r="AA315" s="618">
        <f t="shared" ref="AA315" si="12680">IFERROR(AA669,0)</f>
        <v>0</v>
      </c>
      <c r="AB315" s="618">
        <f t="shared" ref="AB315" si="12681">IFERROR((AB669/$BQ315)*100,0)</f>
        <v>0</v>
      </c>
      <c r="AC315" s="618">
        <f t="shared" ref="AC315" si="12682">IFERROR(AC669,0)</f>
        <v>0</v>
      </c>
      <c r="AD315" s="618">
        <f t="shared" ref="AD315" si="12683">IFERROR((AD669/$BQ315)*100,0)</f>
        <v>0</v>
      </c>
      <c r="AE315" s="618">
        <f t="shared" ref="AE315" si="12684">IFERROR(AE669,0)</f>
        <v>0</v>
      </c>
      <c r="AF315" s="618">
        <f t="shared" ref="AF315" si="12685">IFERROR((AF669/$BQ315)*100,0)</f>
        <v>0</v>
      </c>
      <c r="AG315" s="618">
        <f t="shared" ref="AG315" si="12686">IFERROR(AG669,0)</f>
        <v>0</v>
      </c>
      <c r="AH315" s="618">
        <f t="shared" ref="AH315" si="12687">IFERROR((AH669/$BQ315)*100,0)</f>
        <v>0</v>
      </c>
      <c r="AI315" s="618">
        <f t="shared" ref="AI315" si="12688">IFERROR(AI669,0)</f>
        <v>164055</v>
      </c>
      <c r="AJ315" s="618">
        <f t="shared" ref="AJ315" si="12689">IFERROR((AJ669/$BQ315)*100,0)</f>
        <v>686879</v>
      </c>
      <c r="AK315" s="618">
        <f t="shared" ref="AK315" si="12690">IFERROR(AK669,0)</f>
        <v>11359</v>
      </c>
      <c r="AL315" s="618">
        <f t="shared" ref="AL315" si="12691">IFERROR((AL669/$BQ315)*100,0)</f>
        <v>158527</v>
      </c>
      <c r="AM315" s="618">
        <f t="shared" ref="AM315" si="12692">IFERROR(AM669,0)</f>
        <v>0</v>
      </c>
      <c r="AN315" s="618">
        <f t="shared" ref="AN315" si="12693">IFERROR((AN669/$BQ315)*100,0)</f>
        <v>0</v>
      </c>
      <c r="AO315" s="618">
        <f t="shared" ref="AO315" si="12694">IFERROR(AO669,0)</f>
        <v>0</v>
      </c>
      <c r="AP315" s="618">
        <f t="shared" ref="AP315" si="12695">IFERROR((AP669/$BQ315)*100,0)</f>
        <v>0</v>
      </c>
      <c r="AQ315" s="618">
        <f t="shared" ref="AQ315" si="12696">IFERROR(AQ669,0)</f>
        <v>0</v>
      </c>
      <c r="AR315" s="618">
        <f t="shared" ref="AR315" si="12697">IFERROR((AR669/$BQ315)*100,0)</f>
        <v>0</v>
      </c>
      <c r="AS315" s="618">
        <f t="shared" ref="AS315" si="12698">IFERROR(AS669,0)</f>
        <v>0</v>
      </c>
      <c r="AT315" s="618">
        <f t="shared" ref="AT315" si="12699">IFERROR((AT669/$BQ315)*100,0)</f>
        <v>0</v>
      </c>
      <c r="AU315" s="618">
        <f t="shared" ref="AU315" si="12700">IFERROR(AU669,0)</f>
        <v>34807</v>
      </c>
      <c r="AV315" s="618">
        <f t="shared" ref="AV315" si="12701">IFERROR((AV669/$BQ315)*100,0)</f>
        <v>103972</v>
      </c>
      <c r="AW315" s="618">
        <f t="shared" ref="AW315" si="12702">IFERROR(AW669,0)</f>
        <v>766772</v>
      </c>
      <c r="AX315" s="618">
        <f t="shared" ref="AX315" si="12703">IFERROR((AX669/$BQ315)*100,0)</f>
        <v>521820</v>
      </c>
      <c r="AY315" s="618">
        <f t="shared" ref="AY315" si="12704">IFERROR(AY669,0)</f>
        <v>213728</v>
      </c>
      <c r="AZ315" s="618">
        <f t="shared" ref="AZ315" si="12705">IFERROR((AZ669/$BQ315)*100,0)</f>
        <v>135023</v>
      </c>
      <c r="BA315" s="618">
        <f t="shared" ref="BA315" si="12706">IFERROR(BA669,0)</f>
        <v>86866</v>
      </c>
      <c r="BB315" s="618">
        <f t="shared" ref="BB315" si="12707">IFERROR((BB669/$BQ315)*100,0)</f>
        <v>90370</v>
      </c>
      <c r="BC315" s="618">
        <f t="shared" ref="BC315" si="12708">IFERROR(BC669,0)</f>
        <v>2450153</v>
      </c>
      <c r="BD315" s="618">
        <f t="shared" ref="BD315" si="12709">IFERROR((BD669/$BQ315)*100,0)</f>
        <v>2599200</v>
      </c>
      <c r="BE315" s="618">
        <f t="shared" ref="BE315" si="12710">IFERROR(BE669,0)</f>
        <v>0</v>
      </c>
      <c r="BF315" s="618">
        <f t="shared" ref="BF315" si="12711">IFERROR((BF669/$BQ315)*100,0)</f>
        <v>0</v>
      </c>
      <c r="BG315" s="618">
        <f t="shared" ref="BG315" si="12712">IFERROR(BG669,0)</f>
        <v>6839555</v>
      </c>
      <c r="BH315" s="618">
        <f t="shared" ref="BH315" si="12713">IFERROR((BH669/$BQ315)*100,0)</f>
        <v>17515830</v>
      </c>
      <c r="BI315" s="618">
        <f t="shared" ref="BI315" si="12714">IFERROR(BI669,0)</f>
        <v>123788</v>
      </c>
      <c r="BJ315" s="618">
        <f t="shared" ref="BJ315" si="12715">IFERROR((BJ669/$BQ315)*100,0)</f>
        <v>91162</v>
      </c>
      <c r="BK315" s="618">
        <f t="shared" ref="BK315" si="12716">IFERROR(BK669,0)</f>
        <v>261404</v>
      </c>
      <c r="BL315" s="618">
        <f t="shared" ref="BL315" si="12717">IFERROR((BL669/$BQ315)*100,0)</f>
        <v>741082</v>
      </c>
      <c r="BM315" s="618">
        <f t="shared" ref="BM315" si="12718">IFERROR(BM669,0)</f>
        <v>17737</v>
      </c>
      <c r="BN315" s="618">
        <f t="shared" ref="BN315" si="12719">IFERROR((BN669/$BQ315)*100,0)</f>
        <v>20859</v>
      </c>
      <c r="BO315" s="618">
        <f t="shared" ref="BO315" si="12720">IFERROR(BO669,0)</f>
        <v>0</v>
      </c>
      <c r="BP315" s="618">
        <f t="shared" ref="BP315" si="12721">IFERROR((BP669/$BQ315)*100,0)</f>
        <v>0</v>
      </c>
      <c r="BQ315" s="620">
        <f t="shared" si="12131"/>
        <v>100</v>
      </c>
    </row>
    <row r="316" spans="1:69" x14ac:dyDescent="0.25">
      <c r="A316" s="593" t="s">
        <v>23</v>
      </c>
      <c r="B316" s="594" t="s">
        <v>285</v>
      </c>
      <c r="C316" s="618">
        <f t="shared" si="11362"/>
        <v>222199</v>
      </c>
      <c r="D316" s="618">
        <f t="shared" si="11363"/>
        <v>648953.81929411448</v>
      </c>
      <c r="E316" s="618" t="s">
        <v>2112</v>
      </c>
      <c r="F316" s="618" t="s">
        <v>2112</v>
      </c>
      <c r="G316" s="618">
        <f t="shared" ref="G316" si="12722">IFERROR(G670,0)</f>
        <v>55810</v>
      </c>
      <c r="H316" s="618">
        <f t="shared" ref="H316" si="12723">IFERROR((H670/$BQ316)*100,0)</f>
        <v>253697.07317619404</v>
      </c>
      <c r="I316" s="618">
        <f t="shared" ref="I316" si="12724">IFERROR(I670,0)</f>
        <v>19120</v>
      </c>
      <c r="J316" s="618">
        <f t="shared" ref="J316" si="12725">IFERROR((J670/$BQ316)*100,0)</f>
        <v>429710.97668323421</v>
      </c>
      <c r="K316" s="618">
        <f t="shared" ref="K316" si="12726">IFERROR(K670,0)</f>
        <v>9481</v>
      </c>
      <c r="L316" s="618">
        <f t="shared" ref="L316" si="12727">IFERROR((L670/$BQ316)*100,0)</f>
        <v>67922.993863993004</v>
      </c>
      <c r="M316" s="618">
        <f t="shared" ref="M316" si="12728">IFERROR(M670,0)</f>
        <v>115378</v>
      </c>
      <c r="N316" s="618">
        <f t="shared" ref="N316" si="12729">IFERROR((N670/$BQ316)*100,0)</f>
        <v>281539.89834651811</v>
      </c>
      <c r="O316" s="618">
        <f t="shared" ref="O316" si="12730">IFERROR(O670,0)</f>
        <v>0</v>
      </c>
      <c r="P316" s="618">
        <f t="shared" ref="P316" si="12731">IFERROR((P670/$BQ316)*100,0)</f>
        <v>0</v>
      </c>
      <c r="Q316" s="618">
        <f t="shared" ref="Q316" si="12732">IFERROR(Q670,0)</f>
        <v>37632</v>
      </c>
      <c r="R316" s="618">
        <f t="shared" ref="R316" si="12733">IFERROR((R670/$BQ316)*100,0)</f>
        <v>136075.48010514744</v>
      </c>
      <c r="S316" s="618">
        <f t="shared" ref="S316" si="12734">IFERROR(S670,0)</f>
        <v>1143633</v>
      </c>
      <c r="T316" s="618">
        <f t="shared" ref="T316" si="12735">IFERROR((T670/$BQ316)*100,0)</f>
        <v>3940569.7346967193</v>
      </c>
      <c r="U316" s="618">
        <f t="shared" ref="U316" si="12736">IFERROR(U670,0)</f>
        <v>60603247</v>
      </c>
      <c r="V316" s="618">
        <f t="shared" si="11317"/>
        <v>8057028.5020482</v>
      </c>
      <c r="W316" s="618" t="s">
        <v>2112</v>
      </c>
      <c r="X316" s="618" t="s">
        <v>2112</v>
      </c>
      <c r="Y316" s="618">
        <f t="shared" ref="Y316" si="12737">IFERROR(Y670,0)</f>
        <v>118649</v>
      </c>
      <c r="Z316" s="618">
        <f t="shared" ref="Z316" si="12738">IFERROR((Z670/$BQ316)*100,0)</f>
        <v>206344.02105924656</v>
      </c>
      <c r="AA316" s="618">
        <f t="shared" ref="AA316" si="12739">IFERROR(AA670,0)</f>
        <v>0</v>
      </c>
      <c r="AB316" s="618">
        <f t="shared" ref="AB316" si="12740">IFERROR((AB670/$BQ316)*100,0)</f>
        <v>0</v>
      </c>
      <c r="AC316" s="618">
        <f t="shared" ref="AC316" si="12741">IFERROR(AC670,0)</f>
        <v>0</v>
      </c>
      <c r="AD316" s="618">
        <f t="shared" ref="AD316" si="12742">IFERROR((AD670/$BQ316)*100,0)</f>
        <v>0</v>
      </c>
      <c r="AE316" s="618">
        <f t="shared" ref="AE316" si="12743">IFERROR(AE670,0)</f>
        <v>55</v>
      </c>
      <c r="AF316" s="618">
        <f t="shared" ref="AF316" si="12744">IFERROR((AF670/$BQ316)*100,0)</f>
        <v>256.49148035692474</v>
      </c>
      <c r="AG316" s="618">
        <f t="shared" ref="AG316" si="12745">IFERROR(AG670,0)</f>
        <v>565</v>
      </c>
      <c r="AH316" s="618">
        <f t="shared" ref="AH316" si="12746">IFERROR((AH670/$BQ316)*100,0)</f>
        <v>2001.3085243638998</v>
      </c>
      <c r="AI316" s="618">
        <f t="shared" ref="AI316" si="12747">IFERROR(AI670,0)</f>
        <v>623720</v>
      </c>
      <c r="AJ316" s="618">
        <f t="shared" ref="AJ316" si="12748">IFERROR((AJ670/$BQ316)*100,0)</f>
        <v>3354493.4518569456</v>
      </c>
      <c r="AK316" s="618">
        <f t="shared" ref="AK316" si="12749">IFERROR(AK670,0)</f>
        <v>0</v>
      </c>
      <c r="AL316" s="618">
        <f t="shared" ref="AL316" si="12750">IFERROR((AL670/$BQ316)*100,0)</f>
        <v>0</v>
      </c>
      <c r="AM316" s="618">
        <f t="shared" ref="AM316" si="12751">IFERROR(AM670,0)</f>
        <v>4584</v>
      </c>
      <c r="AN316" s="618">
        <f t="shared" ref="AN316" si="12752">IFERROR((AN670/$BQ316)*100,0)</f>
        <v>7721.7435139032095</v>
      </c>
      <c r="AO316" s="618">
        <f t="shared" ref="AO316" si="12753">IFERROR(AO670,0)</f>
        <v>0</v>
      </c>
      <c r="AP316" s="618">
        <f t="shared" ref="AP316" si="12754">IFERROR((AP670/$BQ316)*100,0)</f>
        <v>0</v>
      </c>
      <c r="AQ316" s="618">
        <f t="shared" ref="AQ316" si="12755">IFERROR(AQ670,0)</f>
        <v>0</v>
      </c>
      <c r="AR316" s="618">
        <f t="shared" ref="AR316" si="12756">IFERROR((AR670/$BQ316)*100,0)</f>
        <v>0</v>
      </c>
      <c r="AS316" s="618">
        <f t="shared" ref="AS316" si="12757">IFERROR(AS670,0)</f>
        <v>0</v>
      </c>
      <c r="AT316" s="618">
        <f t="shared" ref="AT316" si="12758">IFERROR((AT670/$BQ316)*100,0)</f>
        <v>0</v>
      </c>
      <c r="AU316" s="618">
        <f t="shared" ref="AU316" si="12759">IFERROR(AU670,0)</f>
        <v>8923</v>
      </c>
      <c r="AV316" s="618">
        <f t="shared" ref="AV316" si="12760">IFERROR((AV670/$BQ316)*100,0)</f>
        <v>33208.896930422889</v>
      </c>
      <c r="AW316" s="618">
        <f t="shared" ref="AW316" si="12761">IFERROR(AW670,0)</f>
        <v>794792</v>
      </c>
      <c r="AX316" s="618">
        <f t="shared" ref="AX316" si="12762">IFERROR((AX670/$BQ316)*100,0)</f>
        <v>1408718.7078782194</v>
      </c>
      <c r="AY316" s="618">
        <f t="shared" ref="AY316" si="12763">IFERROR(AY670,0)</f>
        <v>58820</v>
      </c>
      <c r="AZ316" s="618">
        <f t="shared" ref="AZ316" si="12764">IFERROR((AZ670/$BQ316)*100,0)</f>
        <v>70970.517637181198</v>
      </c>
      <c r="BA316" s="618">
        <f t="shared" ref="BA316" si="12765">IFERROR(BA670,0)</f>
        <v>0</v>
      </c>
      <c r="BB316" s="618">
        <f t="shared" ref="BB316" si="12766">IFERROR((BB670/$BQ316)*100,0)</f>
        <v>0</v>
      </c>
      <c r="BC316" s="618">
        <f t="shared" ref="BC316" si="12767">IFERROR(BC670,0)</f>
        <v>6089941</v>
      </c>
      <c r="BD316" s="618">
        <f t="shared" ref="BD316" si="12768">IFERROR((BD670/$BQ316)*100,0)</f>
        <v>7243592.7711994098</v>
      </c>
      <c r="BE316" s="618">
        <f t="shared" ref="BE316" si="12769">IFERROR(BE670,0)</f>
        <v>0</v>
      </c>
      <c r="BF316" s="618">
        <f t="shared" ref="BF316" si="12770">IFERROR((BF670/$BQ316)*100,0)</f>
        <v>0</v>
      </c>
      <c r="BG316" s="618">
        <f t="shared" ref="BG316" si="12771">IFERROR(BG670,0)</f>
        <v>2902464</v>
      </c>
      <c r="BH316" s="618">
        <f t="shared" ref="BH316" si="12772">IFERROR((BH670/$BQ316)*100,0)</f>
        <v>5747994.3241260797</v>
      </c>
      <c r="BI316" s="618">
        <f t="shared" ref="BI316" si="12773">IFERROR(BI670,0)</f>
        <v>304448</v>
      </c>
      <c r="BJ316" s="618">
        <f t="shared" ref="BJ316" si="12774">IFERROR((BJ670/$BQ316)*100,0)</f>
        <v>235465.92874345579</v>
      </c>
      <c r="BK316" s="618">
        <f t="shared" ref="BK316" si="12775">IFERROR(BK670,0)</f>
        <v>492323</v>
      </c>
      <c r="BL316" s="618">
        <f t="shared" ref="BL316" si="12776">IFERROR((BL670/$BQ316)*100,0)</f>
        <v>1263686.2752879763</v>
      </c>
      <c r="BM316" s="618">
        <f t="shared" ref="BM316" si="12777">IFERROR(BM670,0)</f>
        <v>84902</v>
      </c>
      <c r="BN316" s="618">
        <f t="shared" ref="BN316" si="12778">IFERROR((BN670/$BQ316)*100,0)</f>
        <v>152426.81197790141</v>
      </c>
      <c r="BO316" s="618">
        <f t="shared" ref="BO316" si="12779">IFERROR(BO670,0)</f>
        <v>0</v>
      </c>
      <c r="BP316" s="618">
        <f t="shared" ref="BP316" si="12780">IFERROR((BP670/$BQ316)*100,0)</f>
        <v>0</v>
      </c>
      <c r="BQ316" s="620">
        <f t="shared" si="12131"/>
        <v>29.630613809956184</v>
      </c>
    </row>
    <row r="317" spans="1:69" x14ac:dyDescent="0.25">
      <c r="B317" s="594" t="s">
        <v>286</v>
      </c>
      <c r="C317" s="618">
        <f t="shared" si="11362"/>
        <v>228703</v>
      </c>
      <c r="D317" s="618">
        <f t="shared" si="11363"/>
        <v>568533.76705591357</v>
      </c>
      <c r="E317" s="618" t="s">
        <v>2112</v>
      </c>
      <c r="F317" s="618" t="s">
        <v>2112</v>
      </c>
      <c r="G317" s="618">
        <f t="shared" ref="G317" si="12781">IFERROR(G671,0)</f>
        <v>114315</v>
      </c>
      <c r="H317" s="618">
        <f t="shared" ref="H317" si="12782">IFERROR((H671/$BQ317)*100,0)</f>
        <v>656184.742671457</v>
      </c>
      <c r="I317" s="618">
        <f t="shared" ref="I317" si="12783">IFERROR(I671,0)</f>
        <v>40960</v>
      </c>
      <c r="J317" s="618">
        <f t="shared" ref="J317" si="12784">IFERROR((J671/$BQ317)*100,0)</f>
        <v>371913.5564808232</v>
      </c>
      <c r="K317" s="618">
        <f t="shared" ref="K317" si="12785">IFERROR(K671,0)</f>
        <v>11121</v>
      </c>
      <c r="L317" s="618">
        <f t="shared" ref="L317" si="12786">IFERROR((L671/$BQ317)*100,0)</f>
        <v>62509.083372514382</v>
      </c>
      <c r="M317" s="618">
        <f t="shared" ref="M317" si="12787">IFERROR(M671,0)</f>
        <v>82991</v>
      </c>
      <c r="N317" s="618">
        <f t="shared" ref="N317" si="12788">IFERROR((N671/$BQ317)*100,0)</f>
        <v>140631.0953792338</v>
      </c>
      <c r="O317" s="618">
        <f t="shared" ref="O317" si="12789">IFERROR(O671,0)</f>
        <v>0</v>
      </c>
      <c r="P317" s="618">
        <f t="shared" ref="P317" si="12790">IFERROR((P671/$BQ317)*100,0)</f>
        <v>0</v>
      </c>
      <c r="Q317" s="618">
        <f t="shared" ref="Q317" si="12791">IFERROR(Q671,0)</f>
        <v>46653</v>
      </c>
      <c r="R317" s="618">
        <f t="shared" ref="R317" si="12792">IFERROR((R671/$BQ317)*100,0)</f>
        <v>121808.38038793243</v>
      </c>
      <c r="S317" s="618">
        <f t="shared" ref="S317" si="12793">IFERROR(S671,0)</f>
        <v>1275088</v>
      </c>
      <c r="T317" s="618">
        <f t="shared" ref="T317" si="12794">IFERROR((T671/$BQ317)*100,0)</f>
        <v>2307882.2858208292</v>
      </c>
      <c r="U317" s="618">
        <f t="shared" ref="U317" si="12795">IFERROR(U671,0)</f>
        <v>67732138</v>
      </c>
      <c r="V317" s="618">
        <f t="shared" si="11317"/>
        <v>12945696.566920422</v>
      </c>
      <c r="W317" s="618" t="s">
        <v>2112</v>
      </c>
      <c r="X317" s="618" t="s">
        <v>2112</v>
      </c>
      <c r="Y317" s="618">
        <f t="shared" ref="Y317" si="12796">IFERROR(Y671,0)</f>
        <v>138233</v>
      </c>
      <c r="Z317" s="618">
        <f t="shared" ref="Z317" si="12797">IFERROR((Z671/$BQ317)*100,0)</f>
        <v>255529.39950778722</v>
      </c>
      <c r="AA317" s="618">
        <f t="shared" ref="AA317" si="12798">IFERROR(AA671,0)</f>
        <v>0</v>
      </c>
      <c r="AB317" s="618">
        <f t="shared" ref="AB317" si="12799">IFERROR((AB671/$BQ317)*100,0)</f>
        <v>0</v>
      </c>
      <c r="AC317" s="618">
        <f t="shared" ref="AC317" si="12800">IFERROR(AC671,0)</f>
        <v>0</v>
      </c>
      <c r="AD317" s="618">
        <f t="shared" ref="AD317" si="12801">IFERROR((AD671/$BQ317)*100,0)</f>
        <v>0</v>
      </c>
      <c r="AE317" s="618">
        <f t="shared" ref="AE317" si="12802">IFERROR(AE671,0)</f>
        <v>61</v>
      </c>
      <c r="AF317" s="618">
        <f t="shared" ref="AF317" si="12803">IFERROR((AF671/$BQ317)*100,0)</f>
        <v>453.21380198500708</v>
      </c>
      <c r="AG317" s="618">
        <f t="shared" ref="AG317" si="12804">IFERROR(AG671,0)</f>
        <v>507</v>
      </c>
      <c r="AH317" s="618">
        <f t="shared" ref="AH317" si="12805">IFERROR((AH671/$BQ317)*100,0)</f>
        <v>1603.4589576558162</v>
      </c>
      <c r="AI317" s="618">
        <f t="shared" ref="AI317" si="12806">IFERROR(AI671,0)</f>
        <v>582966</v>
      </c>
      <c r="AJ317" s="618">
        <f t="shared" ref="AJ317" si="12807">IFERROR((AJ671/$BQ317)*100,0)</f>
        <v>2849610.4643985787</v>
      </c>
      <c r="AK317" s="618">
        <f t="shared" ref="AK317" si="12808">IFERROR(AK671,0)</f>
        <v>0</v>
      </c>
      <c r="AL317" s="618">
        <f t="shared" ref="AL317" si="12809">IFERROR((AL671/$BQ317)*100,0)</f>
        <v>0</v>
      </c>
      <c r="AM317" s="618">
        <f t="shared" ref="AM317" si="12810">IFERROR(AM671,0)</f>
        <v>6393</v>
      </c>
      <c r="AN317" s="618">
        <f t="shared" ref="AN317" si="12811">IFERROR((AN671/$BQ317)*100,0)</f>
        <v>12853.487637308965</v>
      </c>
      <c r="AO317" s="618">
        <f t="shared" ref="AO317" si="12812">IFERROR(AO671,0)</f>
        <v>0</v>
      </c>
      <c r="AP317" s="618">
        <f t="shared" ref="AP317" si="12813">IFERROR((AP671/$BQ317)*100,0)</f>
        <v>0</v>
      </c>
      <c r="AQ317" s="618">
        <f t="shared" ref="AQ317" si="12814">IFERROR(AQ671,0)</f>
        <v>0</v>
      </c>
      <c r="AR317" s="618">
        <f t="shared" ref="AR317" si="12815">IFERROR((AR671/$BQ317)*100,0)</f>
        <v>0</v>
      </c>
      <c r="AS317" s="618">
        <f t="shared" ref="AS317" si="12816">IFERROR(AS671,0)</f>
        <v>0</v>
      </c>
      <c r="AT317" s="618">
        <f t="shared" ref="AT317" si="12817">IFERROR((AT671/$BQ317)*100,0)</f>
        <v>0</v>
      </c>
      <c r="AU317" s="618">
        <f t="shared" ref="AU317" si="12818">IFERROR(AU671,0)</f>
        <v>6074</v>
      </c>
      <c r="AV317" s="618">
        <f t="shared" ref="AV317" si="12819">IFERROR((AV671/$BQ317)*100,0)</f>
        <v>18435.47535036481</v>
      </c>
      <c r="AW317" s="618">
        <f t="shared" ref="AW317" si="12820">IFERROR(AW671,0)</f>
        <v>816320</v>
      </c>
      <c r="AX317" s="618">
        <f t="shared" ref="AX317" si="12821">IFERROR((AX671/$BQ317)*100,0)</f>
        <v>1131502.7570494795</v>
      </c>
      <c r="AY317" s="618">
        <f t="shared" ref="AY317" si="12822">IFERROR(AY671,0)</f>
        <v>58461</v>
      </c>
      <c r="AZ317" s="618">
        <f t="shared" ref="AZ317" si="12823">IFERROR((AZ671/$BQ317)*100,0)</f>
        <v>63822.829709913967</v>
      </c>
      <c r="BA317" s="618">
        <f t="shared" ref="BA317" si="12824">IFERROR(BA671,0)</f>
        <v>0</v>
      </c>
      <c r="BB317" s="618">
        <f t="shared" ref="BB317" si="12825">IFERROR((BB671/$BQ317)*100,0)</f>
        <v>0</v>
      </c>
      <c r="BC317" s="618">
        <f t="shared" ref="BC317" si="12826">IFERROR(BC671,0)</f>
        <v>6536187</v>
      </c>
      <c r="BD317" s="618">
        <f t="shared" ref="BD317" si="12827">IFERROR((BD671/$BQ317)*100,0)</f>
        <v>8445931.7810526472</v>
      </c>
      <c r="BE317" s="618">
        <f t="shared" ref="BE317" si="12828">IFERROR(BE671,0)</f>
        <v>0</v>
      </c>
      <c r="BF317" s="618">
        <f t="shared" ref="BF317" si="12829">IFERROR((BF671/$BQ317)*100,0)</f>
        <v>0</v>
      </c>
      <c r="BG317" s="618">
        <f t="shared" ref="BG317" si="12830">IFERROR(BG671,0)</f>
        <v>2940857</v>
      </c>
      <c r="BH317" s="618">
        <f t="shared" ref="BH317" si="12831">IFERROR((BH671/$BQ317)*100,0)</f>
        <v>6149632.2631584983</v>
      </c>
      <c r="BI317" s="618">
        <f t="shared" ref="BI317" si="12832">IFERROR(BI671,0)</f>
        <v>370128</v>
      </c>
      <c r="BJ317" s="618">
        <f t="shared" ref="BJ317" si="12833">IFERROR((BJ671/$BQ317)*100,0)</f>
        <v>315683.49217505043</v>
      </c>
      <c r="BK317" s="618">
        <f t="shared" ref="BK317" si="12834">IFERROR(BK671,0)</f>
        <v>476113</v>
      </c>
      <c r="BL317" s="618">
        <f t="shared" ref="BL317" si="12835">IFERROR((BL671/$BQ317)*100,0)</f>
        <v>1275369.4547618723</v>
      </c>
      <c r="BM317" s="618">
        <f t="shared" ref="BM317" si="12836">IFERROR(BM671,0)</f>
        <v>90146</v>
      </c>
      <c r="BN317" s="618">
        <f t="shared" ref="BN317" si="12837">IFERROR((BN671/$BQ317)*100,0)</f>
        <v>132025.7700250881</v>
      </c>
      <c r="BO317" s="618">
        <f t="shared" ref="BO317" si="12838">IFERROR(BO671,0)</f>
        <v>0</v>
      </c>
      <c r="BP317" s="618">
        <f t="shared" ref="BP317" si="12839">IFERROR((BP671/$BQ317)*100,0)</f>
        <v>0</v>
      </c>
      <c r="BQ317" s="620">
        <f t="shared" si="12131"/>
        <v>34.862133348098446</v>
      </c>
    </row>
    <row r="318" spans="1:69" x14ac:dyDescent="0.25">
      <c r="B318" s="594" t="s">
        <v>287</v>
      </c>
      <c r="C318" s="618">
        <f t="shared" si="11362"/>
        <v>250576</v>
      </c>
      <c r="D318" s="618">
        <f t="shared" si="11363"/>
        <v>766532.4548983227</v>
      </c>
      <c r="E318" s="618" t="s">
        <v>2112</v>
      </c>
      <c r="F318" s="618" t="s">
        <v>2112</v>
      </c>
      <c r="G318" s="618">
        <f t="shared" ref="G318" si="12840">IFERROR(G672,0)</f>
        <v>103011</v>
      </c>
      <c r="H318" s="618">
        <f t="shared" ref="H318" si="12841">IFERROR((H672/$BQ318)*100,0)</f>
        <v>405067.4621413413</v>
      </c>
      <c r="I318" s="618">
        <f t="shared" ref="I318" si="12842">IFERROR(I672,0)</f>
        <v>18132</v>
      </c>
      <c r="J318" s="618">
        <f t="shared" ref="J318" si="12843">IFERROR((J672/$BQ318)*100,0)</f>
        <v>325753.73583416903</v>
      </c>
      <c r="K318" s="618">
        <f t="shared" ref="K318" si="12844">IFERROR(K672,0)</f>
        <v>9005</v>
      </c>
      <c r="L318" s="618">
        <f t="shared" ref="L318" si="12845">IFERROR((L672/$BQ318)*100,0)</f>
        <v>41396.267883213382</v>
      </c>
      <c r="M318" s="618">
        <f t="shared" ref="M318" si="12846">IFERROR(M672,0)</f>
        <v>62101</v>
      </c>
      <c r="N318" s="618">
        <f t="shared" ref="N318" si="12847">IFERROR((N672/$BQ318)*100,0)</f>
        <v>97182.393784542641</v>
      </c>
      <c r="O318" s="618">
        <f t="shared" ref="O318" si="12848">IFERROR(O672,0)</f>
        <v>0</v>
      </c>
      <c r="P318" s="618">
        <f t="shared" ref="P318" si="12849">IFERROR((P672/$BQ318)*100,0)</f>
        <v>0</v>
      </c>
      <c r="Q318" s="618">
        <f t="shared" ref="Q318" si="12850">IFERROR(Q672,0)</f>
        <v>37582</v>
      </c>
      <c r="R318" s="618">
        <f t="shared" ref="R318" si="12851">IFERROR((R672/$BQ318)*100,0)</f>
        <v>77936.806221350329</v>
      </c>
      <c r="S318" s="618">
        <f t="shared" ref="S318" si="12852">IFERROR(S672,0)</f>
        <v>1181617</v>
      </c>
      <c r="T318" s="618">
        <f t="shared" ref="T318" si="12853">IFERROR((T672/$BQ318)*100,0)</f>
        <v>2200959.8167288182</v>
      </c>
      <c r="U318" s="618">
        <f t="shared" ref="U318" si="12854">IFERROR(U672,0)</f>
        <v>70521498</v>
      </c>
      <c r="V318" s="618">
        <f t="shared" si="11317"/>
        <v>10276497.023552869</v>
      </c>
      <c r="W318" s="618" t="s">
        <v>2112</v>
      </c>
      <c r="X318" s="618" t="s">
        <v>2112</v>
      </c>
      <c r="Y318" s="618">
        <f t="shared" ref="Y318" si="12855">IFERROR(Y672,0)</f>
        <v>145455</v>
      </c>
      <c r="Z318" s="618">
        <f t="shared" ref="Z318" si="12856">IFERROR((Z672/$BQ318)*100,0)</f>
        <v>317434.84364899516</v>
      </c>
      <c r="AA318" s="618">
        <f t="shared" ref="AA318" si="12857">IFERROR(AA672,0)</f>
        <v>0</v>
      </c>
      <c r="AB318" s="618">
        <f t="shared" ref="AB318" si="12858">IFERROR((AB672/$BQ318)*100,0)</f>
        <v>0</v>
      </c>
      <c r="AC318" s="618">
        <f t="shared" ref="AC318" si="12859">IFERROR(AC672,0)</f>
        <v>0</v>
      </c>
      <c r="AD318" s="618">
        <f t="shared" ref="AD318" si="12860">IFERROR((AD672/$BQ318)*100,0)</f>
        <v>0</v>
      </c>
      <c r="AE318" s="618">
        <f t="shared" ref="AE318" si="12861">IFERROR(AE672,0)</f>
        <v>718</v>
      </c>
      <c r="AF318" s="618">
        <f t="shared" ref="AF318" si="12862">IFERROR((AF672/$BQ318)*100,0)</f>
        <v>3744.8053849246826</v>
      </c>
      <c r="AG318" s="618">
        <f t="shared" ref="AG318" si="12863">IFERROR(AG672,0)</f>
        <v>467</v>
      </c>
      <c r="AH318" s="618">
        <f t="shared" ref="AH318" si="12864">IFERROR((AH672/$BQ318)*100,0)</f>
        <v>2041.909899997233</v>
      </c>
      <c r="AI318" s="618">
        <f t="shared" ref="AI318" si="12865">IFERROR(AI672,0)</f>
        <v>633827</v>
      </c>
      <c r="AJ318" s="618">
        <f t="shared" ref="AJ318" si="12866">IFERROR((AJ672/$BQ318)*100,0)</f>
        <v>4219600.2888363004</v>
      </c>
      <c r="AK318" s="618">
        <f t="shared" ref="AK318" si="12867">IFERROR(AK672,0)</f>
        <v>0</v>
      </c>
      <c r="AL318" s="618">
        <f t="shared" ref="AL318" si="12868">IFERROR((AL672/$BQ318)*100,0)</f>
        <v>0</v>
      </c>
      <c r="AM318" s="618">
        <f t="shared" ref="AM318" si="12869">IFERROR(AM672,0)</f>
        <v>5892</v>
      </c>
      <c r="AN318" s="618">
        <f t="shared" ref="AN318" si="12870">IFERROR((AN672/$BQ318)*100,0)</f>
        <v>14251.644448895118</v>
      </c>
      <c r="AO318" s="618">
        <f t="shared" ref="AO318" si="12871">IFERROR(AO672,0)</f>
        <v>0</v>
      </c>
      <c r="AP318" s="618">
        <f t="shared" ref="AP318" si="12872">IFERROR((AP672/$BQ318)*100,0)</f>
        <v>0</v>
      </c>
      <c r="AQ318" s="618">
        <f t="shared" ref="AQ318" si="12873">IFERROR(AQ672,0)</f>
        <v>0</v>
      </c>
      <c r="AR318" s="618">
        <f t="shared" ref="AR318" si="12874">IFERROR((AR672/$BQ318)*100,0)</f>
        <v>0</v>
      </c>
      <c r="AS318" s="618">
        <f t="shared" ref="AS318" si="12875">IFERROR(AS672,0)</f>
        <v>0</v>
      </c>
      <c r="AT318" s="618">
        <f t="shared" ref="AT318" si="12876">IFERROR((AT672/$BQ318)*100,0)</f>
        <v>0</v>
      </c>
      <c r="AU318" s="618">
        <f t="shared" ref="AU318" si="12877">IFERROR(AU672,0)</f>
        <v>2129</v>
      </c>
      <c r="AV318" s="618">
        <f t="shared" ref="AV318" si="12878">IFERROR((AV672/$BQ318)*100,0)</f>
        <v>4975.6884919472805</v>
      </c>
      <c r="AW318" s="618">
        <f t="shared" ref="AW318" si="12879">IFERROR(AW672,0)</f>
        <v>823983</v>
      </c>
      <c r="AX318" s="618">
        <f t="shared" ref="AX318" si="12880">IFERROR((AX672/$BQ318)*100,0)</f>
        <v>946045.8032841587</v>
      </c>
      <c r="AY318" s="618">
        <f t="shared" ref="AY318" si="12881">IFERROR(AY672,0)</f>
        <v>60703</v>
      </c>
      <c r="AZ318" s="618">
        <f t="shared" ref="AZ318" si="12882">IFERROR((AZ672/$BQ318)*100,0)</f>
        <v>74429.310926974489</v>
      </c>
      <c r="BA318" s="618">
        <f t="shared" ref="BA318" si="12883">IFERROR(BA672,0)</f>
        <v>0</v>
      </c>
      <c r="BB318" s="618">
        <f t="shared" ref="BB318" si="12884">IFERROR((BB672/$BQ318)*100,0)</f>
        <v>0</v>
      </c>
      <c r="BC318" s="618">
        <f t="shared" ref="BC318" si="12885">IFERROR(BC672,0)</f>
        <v>7625142</v>
      </c>
      <c r="BD318" s="618">
        <f t="shared" ref="BD318" si="12886">IFERROR((BD672/$BQ318)*100,0)</f>
        <v>7881514.0414732276</v>
      </c>
      <c r="BE318" s="618">
        <f t="shared" ref="BE318" si="12887">IFERROR(BE672,0)</f>
        <v>0</v>
      </c>
      <c r="BF318" s="618">
        <f t="shared" ref="BF318" si="12888">IFERROR((BF672/$BQ318)*100,0)</f>
        <v>0</v>
      </c>
      <c r="BG318" s="618">
        <f t="shared" ref="BG318" si="12889">IFERROR(BG672,0)</f>
        <v>3073499</v>
      </c>
      <c r="BH318" s="618">
        <f t="shared" ref="BH318" si="12890">IFERROR((BH672/$BQ318)*100,0)</f>
        <v>6554152.6475281557</v>
      </c>
      <c r="BI318" s="618">
        <f t="shared" ref="BI318" si="12891">IFERROR(BI672,0)</f>
        <v>443757</v>
      </c>
      <c r="BJ318" s="618">
        <f t="shared" ref="BJ318" si="12892">IFERROR((BJ672/$BQ318)*100,0)</f>
        <v>363050.53709823085</v>
      </c>
      <c r="BK318" s="618">
        <f t="shared" ref="BK318" si="12893">IFERROR(BK672,0)</f>
        <v>444615</v>
      </c>
      <c r="BL318" s="618">
        <f t="shared" ref="BL318" si="12894">IFERROR((BL672/$BQ318)*100,0)</f>
        <v>1524897.2701966565</v>
      </c>
      <c r="BM318" s="618">
        <f t="shared" ref="BM318" si="12895">IFERROR(BM672,0)</f>
        <v>80320</v>
      </c>
      <c r="BN318" s="618">
        <f t="shared" ref="BN318" si="12896">IFERROR((BN672/$BQ318)*100,0)</f>
        <v>131621.04274924693</v>
      </c>
      <c r="BO318" s="618">
        <f t="shared" ref="BO318" si="12897">IFERROR(BO672,0)</f>
        <v>0</v>
      </c>
      <c r="BP318" s="618">
        <f t="shared" ref="BP318" si="12898">IFERROR((BP672/$BQ318)*100,0)</f>
        <v>0</v>
      </c>
      <c r="BQ318" s="620">
        <f t="shared" si="12131"/>
        <v>38.346452015393091</v>
      </c>
    </row>
    <row r="319" spans="1:69" x14ac:dyDescent="0.25">
      <c r="B319" s="594" t="s">
        <v>288</v>
      </c>
      <c r="C319" s="618">
        <f t="shared" si="11362"/>
        <v>239565</v>
      </c>
      <c r="D319" s="618">
        <f t="shared" si="11363"/>
        <v>761807.80979286996</v>
      </c>
      <c r="E319" s="618" t="s">
        <v>2112</v>
      </c>
      <c r="F319" s="618" t="s">
        <v>2112</v>
      </c>
      <c r="G319" s="618">
        <f t="shared" ref="G319" si="12899">IFERROR(G673,0)</f>
        <v>66673</v>
      </c>
      <c r="H319" s="618">
        <f t="shared" ref="H319" si="12900">IFERROR((H673/$BQ319)*100,0)</f>
        <v>329466.90061073663</v>
      </c>
      <c r="I319" s="618">
        <f t="shared" ref="I319" si="12901">IFERROR(I673,0)</f>
        <v>20464</v>
      </c>
      <c r="J319" s="618">
        <f t="shared" ref="J319" si="12902">IFERROR((J673/$BQ319)*100,0)</f>
        <v>345596.68569532287</v>
      </c>
      <c r="K319" s="618">
        <f t="shared" ref="K319" si="12903">IFERROR(K673,0)</f>
        <v>9801</v>
      </c>
      <c r="L319" s="618">
        <f t="shared" ref="L319" si="12904">IFERROR((L673/$BQ319)*100,0)</f>
        <v>36280.825562600759</v>
      </c>
      <c r="M319" s="618">
        <f t="shared" ref="M319" si="12905">IFERROR(M673,0)</f>
        <v>42399</v>
      </c>
      <c r="N319" s="618">
        <f t="shared" ref="N319" si="12906">IFERROR((N673/$BQ319)*100,0)</f>
        <v>71984.69920728232</v>
      </c>
      <c r="O319" s="618">
        <f t="shared" ref="O319" si="12907">IFERROR(O673,0)</f>
        <v>0</v>
      </c>
      <c r="P319" s="618">
        <f t="shared" ref="P319" si="12908">IFERROR((P673/$BQ319)*100,0)</f>
        <v>0</v>
      </c>
      <c r="Q319" s="618">
        <f t="shared" ref="Q319" si="12909">IFERROR(Q673,0)</f>
        <v>30999</v>
      </c>
      <c r="R319" s="618">
        <f t="shared" ref="R319" si="12910">IFERROR((R673/$BQ319)*100,0)</f>
        <v>78112.326473458772</v>
      </c>
      <c r="S319" s="618">
        <f t="shared" ref="S319" si="12911">IFERROR(S673,0)</f>
        <v>1257622</v>
      </c>
      <c r="T319" s="618">
        <f t="shared" ref="T319" si="12912">IFERROR((T673/$BQ319)*100,0)</f>
        <v>3937062.6900612502</v>
      </c>
      <c r="U319" s="618">
        <f t="shared" ref="U319" si="12913">IFERROR(U673,0)</f>
        <v>71619149</v>
      </c>
      <c r="V319" s="618">
        <f t="shared" si="11317"/>
        <v>9829544.7467598971</v>
      </c>
      <c r="W319" s="618" t="s">
        <v>2112</v>
      </c>
      <c r="X319" s="618" t="s">
        <v>2112</v>
      </c>
      <c r="Y319" s="618">
        <f t="shared" ref="Y319" si="12914">IFERROR(Y673,0)</f>
        <v>172461</v>
      </c>
      <c r="Z319" s="618">
        <f t="shared" ref="Z319" si="12915">IFERROR((Z673/$BQ319)*100,0)</f>
        <v>431321.29587891395</v>
      </c>
      <c r="AA319" s="618">
        <f t="shared" ref="AA319" si="12916">IFERROR(AA673,0)</f>
        <v>0</v>
      </c>
      <c r="AB319" s="618">
        <f t="shared" ref="AB319" si="12917">IFERROR((AB673/$BQ319)*100,0)</f>
        <v>0</v>
      </c>
      <c r="AC319" s="618">
        <f t="shared" ref="AC319" si="12918">IFERROR(AC673,0)</f>
        <v>0</v>
      </c>
      <c r="AD319" s="618">
        <f t="shared" ref="AD319" si="12919">IFERROR((AD673/$BQ319)*100,0)</f>
        <v>0</v>
      </c>
      <c r="AE319" s="618">
        <f t="shared" ref="AE319" si="12920">IFERROR(AE673,0)</f>
        <v>710</v>
      </c>
      <c r="AF319" s="618">
        <f t="shared" ref="AF319" si="12921">IFERROR((AF673/$BQ319)*100,0)</f>
        <v>5297.0154533100022</v>
      </c>
      <c r="AG319" s="618">
        <f t="shared" ref="AG319" si="12922">IFERROR(AG673,0)</f>
        <v>161</v>
      </c>
      <c r="AH319" s="618">
        <f t="shared" ref="AH319" si="12923">IFERROR((AH673/$BQ319)*100,0)</f>
        <v>1188.719899850789</v>
      </c>
      <c r="AI319" s="618">
        <f t="shared" ref="AI319" si="12924">IFERROR(AI673,0)</f>
        <v>564295</v>
      </c>
      <c r="AJ319" s="618">
        <f t="shared" ref="AJ319" si="12925">IFERROR((AJ673/$BQ319)*100,0)</f>
        <v>3848234.4764571278</v>
      </c>
      <c r="AK319" s="618">
        <f t="shared" ref="AK319" si="12926">IFERROR(AK673,0)</f>
        <v>0</v>
      </c>
      <c r="AL319" s="618">
        <f t="shared" ref="AL319" si="12927">IFERROR((AL673/$BQ319)*100,0)</f>
        <v>0</v>
      </c>
      <c r="AM319" s="618">
        <f t="shared" ref="AM319" si="12928">IFERROR(AM673,0)</f>
        <v>13363</v>
      </c>
      <c r="AN319" s="618">
        <f t="shared" ref="AN319" si="12929">IFERROR((AN673/$BQ319)*100,0)</f>
        <v>30434.213670238405</v>
      </c>
      <c r="AO319" s="618">
        <f t="shared" ref="AO319" si="12930">IFERROR(AO673,0)</f>
        <v>0</v>
      </c>
      <c r="AP319" s="618">
        <f t="shared" ref="AP319" si="12931">IFERROR((AP673/$BQ319)*100,0)</f>
        <v>0</v>
      </c>
      <c r="AQ319" s="618">
        <f t="shared" ref="AQ319" si="12932">IFERROR(AQ673,0)</f>
        <v>0</v>
      </c>
      <c r="AR319" s="618">
        <f t="shared" ref="AR319" si="12933">IFERROR((AR673/$BQ319)*100,0)</f>
        <v>0</v>
      </c>
      <c r="AS319" s="618">
        <f t="shared" ref="AS319" si="12934">IFERROR(AS673,0)</f>
        <v>0</v>
      </c>
      <c r="AT319" s="618">
        <f t="shared" ref="AT319" si="12935">IFERROR((AT673/$BQ319)*100,0)</f>
        <v>0</v>
      </c>
      <c r="AU319" s="618">
        <f t="shared" ref="AU319" si="12936">IFERROR(AU673,0)</f>
        <v>862</v>
      </c>
      <c r="AV319" s="618">
        <f t="shared" ref="AV319" si="12937">IFERROR((AV673/$BQ319)*100,0)</f>
        <v>3173.2355485556632</v>
      </c>
      <c r="AW319" s="618">
        <f t="shared" ref="AW319" si="12938">IFERROR(AW673,0)</f>
        <v>815043</v>
      </c>
      <c r="AX319" s="618">
        <f t="shared" ref="AX319" si="12939">IFERROR((AX673/$BQ319)*100,0)</f>
        <v>1072650.6030187057</v>
      </c>
      <c r="AY319" s="618">
        <f t="shared" ref="AY319" si="12940">IFERROR(AY673,0)</f>
        <v>33789</v>
      </c>
      <c r="AZ319" s="618">
        <f t="shared" ref="AZ319" si="12941">IFERROR((AZ673/$BQ319)*100,0)</f>
        <v>48284.907061721591</v>
      </c>
      <c r="BA319" s="618">
        <f t="shared" ref="BA319" si="12942">IFERROR(BA673,0)</f>
        <v>0</v>
      </c>
      <c r="BB319" s="618">
        <f t="shared" ref="BB319" si="12943">IFERROR((BB673/$BQ319)*100,0)</f>
        <v>0</v>
      </c>
      <c r="BC319" s="618">
        <f t="shared" ref="BC319" si="12944">IFERROR(BC673,0)</f>
        <v>7447665</v>
      </c>
      <c r="BD319" s="618">
        <f t="shared" ref="BD319" si="12945">IFERROR((BD673/$BQ319)*100,0)</f>
        <v>7625814.7247245898</v>
      </c>
      <c r="BE319" s="618">
        <f t="shared" ref="BE319" si="12946">IFERROR(BE673,0)</f>
        <v>0</v>
      </c>
      <c r="BF319" s="618">
        <f t="shared" ref="BF319" si="12947">IFERROR((BF673/$BQ319)*100,0)</f>
        <v>0</v>
      </c>
      <c r="BG319" s="618">
        <f t="shared" ref="BG319" si="12948">IFERROR(BG673,0)</f>
        <v>3375690</v>
      </c>
      <c r="BH319" s="618">
        <f t="shared" ref="BH319" si="12949">IFERROR((BH673/$BQ319)*100,0)</f>
        <v>7326998.3947533108</v>
      </c>
      <c r="BI319" s="618">
        <f t="shared" ref="BI319" si="12950">IFERROR(BI673,0)</f>
        <v>450207</v>
      </c>
      <c r="BJ319" s="618">
        <f t="shared" ref="BJ319" si="12951">IFERROR((BJ673/$BQ319)*100,0)</f>
        <v>311258.0991322691</v>
      </c>
      <c r="BK319" s="618">
        <f t="shared" ref="BK319" si="12952">IFERROR(BK673,0)</f>
        <v>563325</v>
      </c>
      <c r="BL319" s="618">
        <f t="shared" ref="BL319" si="12953">IFERROR((BL673/$BQ319)*100,0)</f>
        <v>1735926.4647948639</v>
      </c>
      <c r="BM319" s="618">
        <f t="shared" ref="BM319" si="12954">IFERROR(BM673,0)</f>
        <v>119501</v>
      </c>
      <c r="BN319" s="618">
        <f t="shared" ref="BN319" si="12955">IFERROR((BN673/$BQ319)*100,0)</f>
        <v>259155.85933776305</v>
      </c>
      <c r="BO319" s="618">
        <f t="shared" ref="BO319" si="12956">IFERROR(BO673,0)</f>
        <v>0</v>
      </c>
      <c r="BP319" s="618">
        <f t="shared" ref="BP319" si="12957">IFERROR((BP673/$BQ319)*100,0)</f>
        <v>0</v>
      </c>
      <c r="BQ319" s="620">
        <f t="shared" si="12131"/>
        <v>40.211323126667573</v>
      </c>
    </row>
    <row r="320" spans="1:69" x14ac:dyDescent="0.25">
      <c r="B320" s="594" t="s">
        <v>289</v>
      </c>
      <c r="C320" s="618">
        <f t="shared" si="11362"/>
        <v>245977</v>
      </c>
      <c r="D320" s="618">
        <f t="shared" si="11363"/>
        <v>723052.81282873172</v>
      </c>
      <c r="E320" s="618" t="s">
        <v>2112</v>
      </c>
      <c r="F320" s="618" t="s">
        <v>2112</v>
      </c>
      <c r="G320" s="618">
        <f t="shared" ref="G320" si="12958">IFERROR(G674,0)</f>
        <v>72473</v>
      </c>
      <c r="H320" s="618">
        <f t="shared" ref="H320" si="12959">IFERROR((H674/$BQ320)*100,0)</f>
        <v>256990.12523738571</v>
      </c>
      <c r="I320" s="618">
        <f t="shared" ref="I320" si="12960">IFERROR(I674,0)</f>
        <v>21173</v>
      </c>
      <c r="J320" s="618">
        <f t="shared" ref="J320" si="12961">IFERROR((J674/$BQ320)*100,0)</f>
        <v>299934.2277043176</v>
      </c>
      <c r="K320" s="618">
        <f t="shared" ref="K320" si="12962">IFERROR(K674,0)</f>
        <v>9180</v>
      </c>
      <c r="L320" s="618">
        <f t="shared" ref="L320" si="12963">IFERROR((L674/$BQ320)*100,0)</f>
        <v>41751.144056218996</v>
      </c>
      <c r="M320" s="618">
        <f t="shared" ref="M320" si="12964">IFERROR(M674,0)</f>
        <v>38688</v>
      </c>
      <c r="N320" s="618">
        <f t="shared" ref="N320" si="12965">IFERROR((N674/$BQ320)*100,0)</f>
        <v>72307.201537860237</v>
      </c>
      <c r="O320" s="618">
        <f t="shared" ref="O320" si="12966">IFERROR(O674,0)</f>
        <v>960</v>
      </c>
      <c r="P320" s="618">
        <f t="shared" ref="P320" si="12967">IFERROR((P674/$BQ320)*100,0)</f>
        <v>806.50709456649315</v>
      </c>
      <c r="Q320" s="618">
        <f t="shared" ref="Q320" si="12968">IFERROR(Q674,0)</f>
        <v>29718</v>
      </c>
      <c r="R320" s="618">
        <f t="shared" ref="R320" si="12969">IFERROR((R674/$BQ320)*100,0)</f>
        <v>80204.250172157146</v>
      </c>
      <c r="S320" s="618">
        <f t="shared" ref="S320" si="12970">IFERROR(S674,0)</f>
        <v>1200359</v>
      </c>
      <c r="T320" s="618">
        <f t="shared" ref="T320" si="12971">IFERROR((T674/$BQ320)*100,0)</f>
        <v>2630730.1297265477</v>
      </c>
      <c r="U320" s="618">
        <f t="shared" ref="U320" si="12972">IFERROR(U674,0)</f>
        <v>71086808</v>
      </c>
      <c r="V320" s="618">
        <f t="shared" si="11317"/>
        <v>9594013.9711455628</v>
      </c>
      <c r="W320" s="618" t="s">
        <v>2112</v>
      </c>
      <c r="X320" s="618" t="s">
        <v>2112</v>
      </c>
      <c r="Y320" s="618">
        <f t="shared" ref="Y320" si="12973">IFERROR(Y674,0)</f>
        <v>171485</v>
      </c>
      <c r="Z320" s="618">
        <f t="shared" ref="Z320" si="12974">IFERROR((Z674/$BQ320)*100,0)</f>
        <v>391506.38739988819</v>
      </c>
      <c r="AA320" s="618">
        <f t="shared" ref="AA320" si="12975">IFERROR(AA674,0)</f>
        <v>0</v>
      </c>
      <c r="AB320" s="618">
        <f t="shared" ref="AB320" si="12976">IFERROR((AB674/$BQ320)*100,0)</f>
        <v>0</v>
      </c>
      <c r="AC320" s="618">
        <f t="shared" ref="AC320" si="12977">IFERROR(AC674,0)</f>
        <v>0</v>
      </c>
      <c r="AD320" s="618">
        <f t="shared" ref="AD320" si="12978">IFERROR((AD674/$BQ320)*100,0)</f>
        <v>0</v>
      </c>
      <c r="AE320" s="618">
        <f t="shared" ref="AE320" si="12979">IFERROR(AE674,0)</f>
        <v>1311</v>
      </c>
      <c r="AF320" s="618">
        <f t="shared" ref="AF320" si="12980">IFERROR((AF674/$BQ320)*100,0)</f>
        <v>6281.6341264300972</v>
      </c>
      <c r="AG320" s="618">
        <f t="shared" ref="AG320" si="12981">IFERROR(AG674,0)</f>
        <v>162</v>
      </c>
      <c r="AH320" s="618">
        <f t="shared" ref="AH320" si="12982">IFERROR((AH674/$BQ320)*100,0)</f>
        <v>1392.1848656207321</v>
      </c>
      <c r="AI320" s="618">
        <f t="shared" ref="AI320" si="12983">IFERROR(AI674,0)</f>
        <v>573203</v>
      </c>
      <c r="AJ320" s="618">
        <f t="shared" ref="AJ320" si="12984">IFERROR((AJ674/$BQ320)*100,0)</f>
        <v>1943542.8794186865</v>
      </c>
      <c r="AK320" s="618">
        <f t="shared" ref="AK320" si="12985">IFERROR(AK674,0)</f>
        <v>0</v>
      </c>
      <c r="AL320" s="618">
        <f t="shared" ref="AL320" si="12986">IFERROR((AL674/$BQ320)*100,0)</f>
        <v>0</v>
      </c>
      <c r="AM320" s="618">
        <f t="shared" ref="AM320" si="12987">IFERROR(AM674,0)</f>
        <v>16744</v>
      </c>
      <c r="AN320" s="618">
        <f t="shared" ref="AN320" si="12988">IFERROR((AN674/$BQ320)*100,0)</f>
        <v>40181.335604294931</v>
      </c>
      <c r="AO320" s="618">
        <f t="shared" ref="AO320" si="12989">IFERROR(AO674,0)</f>
        <v>0</v>
      </c>
      <c r="AP320" s="618">
        <f t="shared" ref="AP320" si="12990">IFERROR((AP674/$BQ320)*100,0)</f>
        <v>0</v>
      </c>
      <c r="AQ320" s="618">
        <f t="shared" ref="AQ320" si="12991">IFERROR(AQ674,0)</f>
        <v>0</v>
      </c>
      <c r="AR320" s="618">
        <f t="shared" ref="AR320" si="12992">IFERROR((AR674/$BQ320)*100,0)</f>
        <v>0</v>
      </c>
      <c r="AS320" s="618">
        <f t="shared" ref="AS320" si="12993">IFERROR(AS674,0)</f>
        <v>0</v>
      </c>
      <c r="AT320" s="618">
        <f t="shared" ref="AT320" si="12994">IFERROR((AT674/$BQ320)*100,0)</f>
        <v>0</v>
      </c>
      <c r="AU320" s="618">
        <f t="shared" ref="AU320" si="12995">IFERROR(AU674,0)</f>
        <v>1117</v>
      </c>
      <c r="AV320" s="618">
        <f t="shared" ref="AV320" si="12996">IFERROR((AV674/$BQ320)*100,0)</f>
        <v>2820.3745122488972</v>
      </c>
      <c r="AW320" s="618">
        <f t="shared" ref="AW320" si="12997">IFERROR(AW674,0)</f>
        <v>851539</v>
      </c>
      <c r="AX320" s="618">
        <f t="shared" ref="AX320" si="12998">IFERROR((AX674/$BQ320)*100,0)</f>
        <v>1026160.261899171</v>
      </c>
      <c r="AY320" s="618">
        <f t="shared" ref="AY320" si="12999">IFERROR(AY674,0)</f>
        <v>34168</v>
      </c>
      <c r="AZ320" s="618">
        <f t="shared" ref="AZ320" si="13000">IFERROR((AZ674/$BQ320)*100,0)</f>
        <v>46213.336582406824</v>
      </c>
      <c r="BA320" s="618">
        <f t="shared" ref="BA320" si="13001">IFERROR(BA674,0)</f>
        <v>0</v>
      </c>
      <c r="BB320" s="618">
        <f t="shared" ref="BB320" si="13002">IFERROR((BB674/$BQ320)*100,0)</f>
        <v>0</v>
      </c>
      <c r="BC320" s="618">
        <f t="shared" ref="BC320" si="13003">IFERROR(BC674,0)</f>
        <v>6966931</v>
      </c>
      <c r="BD320" s="618">
        <f t="shared" ref="BD320" si="13004">IFERROR((BD674/$BQ320)*100,0)</f>
        <v>7244805.2241161317</v>
      </c>
      <c r="BE320" s="618">
        <f t="shared" ref="BE320" si="13005">IFERROR(BE674,0)</f>
        <v>0</v>
      </c>
      <c r="BF320" s="618">
        <f t="shared" ref="BF320" si="13006">IFERROR((BF674/$BQ320)*100,0)</f>
        <v>0</v>
      </c>
      <c r="BG320" s="618">
        <f t="shared" ref="BG320" si="13007">IFERROR(BG674,0)</f>
        <v>3345549</v>
      </c>
      <c r="BH320" s="618">
        <f t="shared" ref="BH320" si="13008">IFERROR((BH674/$BQ320)*100,0)</f>
        <v>8289983.2113434281</v>
      </c>
      <c r="BI320" s="618">
        <f t="shared" ref="BI320" si="13009">IFERROR(BI674,0)</f>
        <v>506587</v>
      </c>
      <c r="BJ320" s="618">
        <f t="shared" ref="BJ320" si="13010">IFERROR((BJ674/$BQ320)*100,0)</f>
        <v>325992.08787876362</v>
      </c>
      <c r="BK320" s="618">
        <f t="shared" ref="BK320" si="13011">IFERROR(BK674,0)</f>
        <v>674962</v>
      </c>
      <c r="BL320" s="618">
        <f t="shared" ref="BL320" si="13012">IFERROR((BL674/$BQ320)*100,0)</f>
        <v>1908860.6740335934</v>
      </c>
      <c r="BM320" s="618">
        <f t="shared" ref="BM320" si="13013">IFERROR(BM674,0)</f>
        <v>204225</v>
      </c>
      <c r="BN320" s="618">
        <f t="shared" ref="BN320" si="13014">IFERROR((BN674/$BQ320)*100,0)</f>
        <v>291585.9191480609</v>
      </c>
      <c r="BO320" s="618">
        <f t="shared" ref="BO320" si="13015">IFERROR(BO674,0)</f>
        <v>0</v>
      </c>
      <c r="BP320" s="618">
        <f t="shared" ref="BP320" si="13016">IFERROR((BP674/$BQ320)*100,0)</f>
        <v>0</v>
      </c>
      <c r="BQ320" s="620">
        <f t="shared" si="12131"/>
        <v>41.661133828042004</v>
      </c>
    </row>
    <row r="321" spans="1:69" x14ac:dyDescent="0.25">
      <c r="B321" s="594" t="s">
        <v>290</v>
      </c>
      <c r="C321" s="618">
        <f t="shared" si="11362"/>
        <v>263133</v>
      </c>
      <c r="D321" s="618">
        <f t="shared" si="11363"/>
        <v>710405.37219120248</v>
      </c>
      <c r="E321" s="618" t="s">
        <v>2112</v>
      </c>
      <c r="F321" s="618" t="s">
        <v>2112</v>
      </c>
      <c r="G321" s="618">
        <f t="shared" ref="G321" si="13017">IFERROR(G675,0)</f>
        <v>67588</v>
      </c>
      <c r="H321" s="618">
        <f t="shared" ref="H321" si="13018">IFERROR((H675/$BQ321)*100,0)</f>
        <v>177701.13797790921</v>
      </c>
      <c r="I321" s="618">
        <f t="shared" ref="I321" si="13019">IFERROR(I675,0)</f>
        <v>36025</v>
      </c>
      <c r="J321" s="618">
        <f t="shared" ref="J321" si="13020">IFERROR((J675/$BQ321)*100,0)</f>
        <v>633859.90403188171</v>
      </c>
      <c r="K321" s="618">
        <f t="shared" ref="K321" si="13021">IFERROR(K675,0)</f>
        <v>8994</v>
      </c>
      <c r="L321" s="618">
        <f t="shared" ref="L321" si="13022">IFERROR((L675/$BQ321)*100,0)</f>
        <v>45753.494365370207</v>
      </c>
      <c r="M321" s="618">
        <f t="shared" ref="M321" si="13023">IFERROR(M675,0)</f>
        <v>24568</v>
      </c>
      <c r="N321" s="618">
        <f t="shared" ref="N321" si="13024">IFERROR((N675/$BQ321)*100,0)</f>
        <v>45466.790698759869</v>
      </c>
      <c r="O321" s="618">
        <f t="shared" ref="O321" si="13025">IFERROR(O675,0)</f>
        <v>900</v>
      </c>
      <c r="P321" s="618">
        <f t="shared" ref="P321" si="13026">IFERROR((P675/$BQ321)*100,0)</f>
        <v>595.46146142147677</v>
      </c>
      <c r="Q321" s="618">
        <f t="shared" ref="Q321" si="13027">IFERROR(Q675,0)</f>
        <v>42951</v>
      </c>
      <c r="R321" s="618">
        <f t="shared" ref="R321" si="13028">IFERROR((R675/$BQ321)*100,0)</f>
        <v>89453.749395246356</v>
      </c>
      <c r="S321" s="618">
        <f t="shared" ref="S321" si="13029">IFERROR(S675,0)</f>
        <v>1212922</v>
      </c>
      <c r="T321" s="618">
        <f t="shared" ref="T321" si="13030">IFERROR((T675/$BQ321)*100,0)</f>
        <v>2897303.7516461778</v>
      </c>
      <c r="U321" s="618">
        <f t="shared" ref="U321" si="13031">IFERROR(U675,0)</f>
        <v>69017764</v>
      </c>
      <c r="V321" s="618">
        <f t="shared" si="11317"/>
        <v>8986276.5256858319</v>
      </c>
      <c r="W321" s="618" t="s">
        <v>2112</v>
      </c>
      <c r="X321" s="618" t="s">
        <v>2112</v>
      </c>
      <c r="Y321" s="618">
        <f t="shared" ref="Y321" si="13032">IFERROR(Y675,0)</f>
        <v>195528</v>
      </c>
      <c r="Z321" s="618">
        <f t="shared" ref="Z321" si="13033">IFERROR((Z675/$BQ321)*100,0)</f>
        <v>779994.96831599239</v>
      </c>
      <c r="AA321" s="618">
        <f t="shared" ref="AA321" si="13034">IFERROR(AA675,0)</f>
        <v>0</v>
      </c>
      <c r="AB321" s="618">
        <f t="shared" ref="AB321" si="13035">IFERROR((AB675/$BQ321)*100,0)</f>
        <v>0</v>
      </c>
      <c r="AC321" s="618">
        <f t="shared" ref="AC321" si="13036">IFERROR(AC675,0)</f>
        <v>0</v>
      </c>
      <c r="AD321" s="618">
        <f t="shared" ref="AD321" si="13037">IFERROR((AD675/$BQ321)*100,0)</f>
        <v>0</v>
      </c>
      <c r="AE321" s="618">
        <f t="shared" ref="AE321" si="13038">IFERROR(AE675,0)</f>
        <v>765</v>
      </c>
      <c r="AF321" s="618">
        <f t="shared" ref="AF321" si="13039">IFERROR((AF675/$BQ321)*100,0)</f>
        <v>2024.568968833021</v>
      </c>
      <c r="AG321" s="618">
        <f t="shared" ref="AG321" si="13040">IFERROR(AG675,0)</f>
        <v>19</v>
      </c>
      <c r="AH321" s="618">
        <f t="shared" ref="AH321" si="13041">IFERROR((AH675/$BQ321)*100,0)</f>
        <v>136.73559484493168</v>
      </c>
      <c r="AI321" s="618">
        <f t="shared" ref="AI321" si="13042">IFERROR(AI675,0)</f>
        <v>509164</v>
      </c>
      <c r="AJ321" s="618">
        <f t="shared" ref="AJ321" si="13043">IFERROR((AJ675/$BQ321)*100,0)</f>
        <v>2498644.5086373193</v>
      </c>
      <c r="AK321" s="618">
        <f t="shared" ref="AK321" si="13044">IFERROR(AK675,0)</f>
        <v>0</v>
      </c>
      <c r="AL321" s="618">
        <f t="shared" ref="AL321" si="13045">IFERROR((AL675/$BQ321)*100,0)</f>
        <v>0</v>
      </c>
      <c r="AM321" s="618">
        <f t="shared" ref="AM321" si="13046">IFERROR(AM675,0)</f>
        <v>21257</v>
      </c>
      <c r="AN321" s="618">
        <f t="shared" ref="AN321" si="13047">IFERROR((AN675/$BQ321)*100,0)</f>
        <v>37569.207390055024</v>
      </c>
      <c r="AO321" s="618">
        <f t="shared" ref="AO321" si="13048">IFERROR(AO675,0)</f>
        <v>0</v>
      </c>
      <c r="AP321" s="618">
        <f t="shared" ref="AP321" si="13049">IFERROR((AP675/$BQ321)*100,0)</f>
        <v>0</v>
      </c>
      <c r="AQ321" s="618">
        <f t="shared" ref="AQ321" si="13050">IFERROR(AQ675,0)</f>
        <v>0</v>
      </c>
      <c r="AR321" s="618">
        <f t="shared" ref="AR321" si="13051">IFERROR((AR675/$BQ321)*100,0)</f>
        <v>0</v>
      </c>
      <c r="AS321" s="618">
        <f t="shared" ref="AS321" si="13052">IFERROR(AS675,0)</f>
        <v>0</v>
      </c>
      <c r="AT321" s="618">
        <f t="shared" ref="AT321" si="13053">IFERROR((AT675/$BQ321)*100,0)</f>
        <v>0</v>
      </c>
      <c r="AU321" s="618">
        <f t="shared" ref="AU321" si="13054">IFERROR(AU675,0)</f>
        <v>170</v>
      </c>
      <c r="AV321" s="618">
        <f t="shared" ref="AV321" si="13055">IFERROR((AV675/$BQ321)*100,0)</f>
        <v>370.50935377336327</v>
      </c>
      <c r="AW321" s="618">
        <f t="shared" ref="AW321" si="13056">IFERROR(AW675,0)</f>
        <v>851546</v>
      </c>
      <c r="AX321" s="618">
        <f t="shared" ref="AX321" si="13057">IFERROR((AX675/$BQ321)*100,0)</f>
        <v>766502.25268274569</v>
      </c>
      <c r="AY321" s="618">
        <f t="shared" ref="AY321" si="13058">IFERROR(AY675,0)</f>
        <v>44499</v>
      </c>
      <c r="AZ321" s="618">
        <f t="shared" ref="AZ321" si="13059">IFERROR((AZ675/$BQ321)*100,0)</f>
        <v>47813.3499393245</v>
      </c>
      <c r="BA321" s="618">
        <f t="shared" ref="BA321" si="13060">IFERROR(BA675,0)</f>
        <v>0</v>
      </c>
      <c r="BB321" s="618">
        <f t="shared" ref="BB321" si="13061">IFERROR((BB675/$BQ321)*100,0)</f>
        <v>0</v>
      </c>
      <c r="BC321" s="618">
        <f t="shared" ref="BC321" si="13062">IFERROR(BC675,0)</f>
        <v>6839297</v>
      </c>
      <c r="BD321" s="618">
        <f t="shared" ref="BD321" si="13063">IFERROR((BD675/$BQ321)*100,0)</f>
        <v>6615387.1708900798</v>
      </c>
      <c r="BE321" s="618">
        <f t="shared" ref="BE321" si="13064">IFERROR(BE675,0)</f>
        <v>0</v>
      </c>
      <c r="BF321" s="618">
        <f t="shared" ref="BF321" si="13065">IFERROR((BF675/$BQ321)*100,0)</f>
        <v>0</v>
      </c>
      <c r="BG321" s="618">
        <f t="shared" ref="BG321" si="13066">IFERROR(BG675,0)</f>
        <v>3524055</v>
      </c>
      <c r="BH321" s="618">
        <f t="shared" ref="BH321" si="13067">IFERROR((BH675/$BQ321)*100,0)</f>
        <v>7726310.9490974676</v>
      </c>
      <c r="BI321" s="618">
        <f t="shared" ref="BI321" si="13068">IFERROR(BI675,0)</f>
        <v>521034</v>
      </c>
      <c r="BJ321" s="618">
        <f t="shared" ref="BJ321" si="13069">IFERROR((BJ675/$BQ321)*100,0)</f>
        <v>324632.35629006865</v>
      </c>
      <c r="BK321" s="618">
        <f t="shared" ref="BK321" si="13070">IFERROR(BK675,0)</f>
        <v>715890</v>
      </c>
      <c r="BL321" s="618">
        <f t="shared" ref="BL321" si="13071">IFERROR((BL675/$BQ321)*100,0)</f>
        <v>1737496.9982817271</v>
      </c>
      <c r="BM321" s="618">
        <f t="shared" ref="BM321" si="13072">IFERROR(BM675,0)</f>
        <v>245214</v>
      </c>
      <c r="BN321" s="618">
        <f t="shared" ref="BN321" si="13073">IFERROR((BN675/$BQ321)*100,0)</f>
        <v>341254.55271500815</v>
      </c>
      <c r="BO321" s="618">
        <f t="shared" ref="BO321" si="13074">IFERROR(BO675,0)</f>
        <v>0</v>
      </c>
      <c r="BP321" s="618">
        <f t="shared" ref="BP321" si="13075">IFERROR((BP675/$BQ321)*100,0)</f>
        <v>0</v>
      </c>
      <c r="BQ321" s="620">
        <f t="shared" si="12131"/>
        <v>45.342984809707083</v>
      </c>
    </row>
    <row r="322" spans="1:69" x14ac:dyDescent="0.25">
      <c r="B322" s="594" t="s">
        <v>291</v>
      </c>
      <c r="C322" s="618">
        <f t="shared" si="11362"/>
        <v>251429</v>
      </c>
      <c r="D322" s="618">
        <f t="shared" si="11363"/>
        <v>655796.97002332006</v>
      </c>
      <c r="E322" s="618" t="s">
        <v>2112</v>
      </c>
      <c r="F322" s="618" t="s">
        <v>2112</v>
      </c>
      <c r="G322" s="618">
        <f t="shared" ref="G322" si="13076">IFERROR(G676,0)</f>
        <v>66401</v>
      </c>
      <c r="H322" s="618">
        <f t="shared" ref="H322" si="13077">IFERROR((H676/$BQ322)*100,0)</f>
        <v>189041.14552554977</v>
      </c>
      <c r="I322" s="618">
        <f t="shared" ref="I322" si="13078">IFERROR(I676,0)</f>
        <v>48139</v>
      </c>
      <c r="J322" s="618">
        <f t="shared" ref="J322" si="13079">IFERROR((J676/$BQ322)*100,0)</f>
        <v>1052388.3227278411</v>
      </c>
      <c r="K322" s="618">
        <f t="shared" ref="K322" si="13080">IFERROR(K676,0)</f>
        <v>7817</v>
      </c>
      <c r="L322" s="618">
        <f t="shared" ref="L322" si="13081">IFERROR((L676/$BQ322)*100,0)</f>
        <v>35243.407223113965</v>
      </c>
      <c r="M322" s="618">
        <f t="shared" ref="M322" si="13082">IFERROR(M676,0)</f>
        <v>15283</v>
      </c>
      <c r="N322" s="618">
        <f t="shared" ref="N322" si="13083">IFERROR((N676/$BQ322)*100,0)</f>
        <v>25970.561472938527</v>
      </c>
      <c r="O322" s="618">
        <f t="shared" ref="O322" si="13084">IFERROR(O676,0)</f>
        <v>900</v>
      </c>
      <c r="P322" s="618">
        <f t="shared" ref="P322" si="13085">IFERROR((P676/$BQ322)*100,0)</f>
        <v>642.85381361081966</v>
      </c>
      <c r="Q322" s="618">
        <f t="shared" ref="Q322" si="13086">IFERROR(Q676,0)</f>
        <v>58930</v>
      </c>
      <c r="R322" s="618">
        <f t="shared" ref="R322" si="13087">IFERROR((R676/$BQ322)*100,0)</f>
        <v>113191.72148885894</v>
      </c>
      <c r="S322" s="618">
        <f t="shared" ref="S322" si="13088">IFERROR(S676,0)</f>
        <v>1259882</v>
      </c>
      <c r="T322" s="618">
        <f t="shared" ref="T322" si="13089">IFERROR((T676/$BQ322)*100,0)</f>
        <v>3441077.417256197</v>
      </c>
      <c r="U322" s="618">
        <f t="shared" ref="U322" si="13090">IFERROR(U676,0)</f>
        <v>69934887</v>
      </c>
      <c r="V322" s="618">
        <f t="shared" si="11317"/>
        <v>8613497.5164923165</v>
      </c>
      <c r="W322" s="618" t="s">
        <v>2112</v>
      </c>
      <c r="X322" s="618" t="s">
        <v>2112</v>
      </c>
      <c r="Y322" s="618">
        <f t="shared" ref="Y322" si="13091">IFERROR(Y676,0)</f>
        <v>185524</v>
      </c>
      <c r="Z322" s="618">
        <f t="shared" ref="Z322" si="13092">IFERROR((Z676/$BQ322)*100,0)</f>
        <v>322102.72748125705</v>
      </c>
      <c r="AA322" s="618">
        <f t="shared" ref="AA322" si="13093">IFERROR(AA676,0)</f>
        <v>0</v>
      </c>
      <c r="AB322" s="618">
        <f t="shared" ref="AB322" si="13094">IFERROR((AB676/$BQ322)*100,0)</f>
        <v>0</v>
      </c>
      <c r="AC322" s="618">
        <f t="shared" ref="AC322" si="13095">IFERROR(AC676,0)</f>
        <v>0</v>
      </c>
      <c r="AD322" s="618">
        <f t="shared" ref="AD322" si="13096">IFERROR((AD676/$BQ322)*100,0)</f>
        <v>0</v>
      </c>
      <c r="AE322" s="618">
        <f t="shared" ref="AE322" si="13097">IFERROR(AE676,0)</f>
        <v>0</v>
      </c>
      <c r="AF322" s="618">
        <f t="shared" ref="AF322" si="13098">IFERROR((AF676/$BQ322)*100,0)</f>
        <v>0</v>
      </c>
      <c r="AG322" s="618">
        <f t="shared" ref="AG322" si="13099">IFERROR(AG676,0)</f>
        <v>0</v>
      </c>
      <c r="AH322" s="618">
        <f t="shared" ref="AH322" si="13100">IFERROR((AH676/$BQ322)*100,0)</f>
        <v>0</v>
      </c>
      <c r="AI322" s="618">
        <f t="shared" ref="AI322" si="13101">IFERROR(AI676,0)</f>
        <v>522388</v>
      </c>
      <c r="AJ322" s="618">
        <f t="shared" ref="AJ322" si="13102">IFERROR((AJ676/$BQ322)*100,0)</f>
        <v>4008999.384495907</v>
      </c>
      <c r="AK322" s="618">
        <f t="shared" ref="AK322" si="13103">IFERROR(AK676,0)</f>
        <v>0</v>
      </c>
      <c r="AL322" s="618">
        <f t="shared" ref="AL322" si="13104">IFERROR((AL676/$BQ322)*100,0)</f>
        <v>0</v>
      </c>
      <c r="AM322" s="618">
        <f t="shared" ref="AM322" si="13105">IFERROR(AM676,0)</f>
        <v>6712</v>
      </c>
      <c r="AN322" s="618">
        <f t="shared" ref="AN322" si="13106">IFERROR((AN676/$BQ322)*100,0)</f>
        <v>11115.32705072383</v>
      </c>
      <c r="AO322" s="618">
        <f t="shared" ref="AO322" si="13107">IFERROR(AO676,0)</f>
        <v>0</v>
      </c>
      <c r="AP322" s="618">
        <f t="shared" ref="AP322" si="13108">IFERROR((AP676/$BQ322)*100,0)</f>
        <v>0</v>
      </c>
      <c r="AQ322" s="618">
        <f t="shared" ref="AQ322" si="13109">IFERROR(AQ676,0)</f>
        <v>0</v>
      </c>
      <c r="AR322" s="618">
        <f t="shared" ref="AR322" si="13110">IFERROR((AR676/$BQ322)*100,0)</f>
        <v>0</v>
      </c>
      <c r="AS322" s="618">
        <f t="shared" ref="AS322" si="13111">IFERROR(AS676,0)</f>
        <v>0</v>
      </c>
      <c r="AT322" s="618">
        <f t="shared" ref="AT322" si="13112">IFERROR((AT676/$BQ322)*100,0)</f>
        <v>0</v>
      </c>
      <c r="AU322" s="618">
        <f t="shared" ref="AU322" si="13113">IFERROR(AU676,0)</f>
        <v>240</v>
      </c>
      <c r="AV322" s="618">
        <f t="shared" ref="AV322" si="13114">IFERROR((AV676/$BQ322)*100,0)</f>
        <v>443.22114784563632</v>
      </c>
      <c r="AW322" s="618">
        <f t="shared" ref="AW322" si="13115">IFERROR(AW676,0)</f>
        <v>844308</v>
      </c>
      <c r="AX322" s="618">
        <f t="shared" ref="AX322" si="13116">IFERROR((AX676/$BQ322)*100,0)</f>
        <v>695269.29307443229</v>
      </c>
      <c r="AY322" s="618">
        <f t="shared" ref="AY322" si="13117">IFERROR(AY676,0)</f>
        <v>28369</v>
      </c>
      <c r="AZ322" s="618">
        <f t="shared" ref="AZ322" si="13118">IFERROR((AZ676/$BQ322)*100,0)</f>
        <v>29131.717262945007</v>
      </c>
      <c r="BA322" s="618">
        <f t="shared" ref="BA322" si="13119">IFERROR(BA676,0)</f>
        <v>0</v>
      </c>
      <c r="BB322" s="618">
        <f t="shared" ref="BB322" si="13120">IFERROR((BB676/$BQ322)*100,0)</f>
        <v>0</v>
      </c>
      <c r="BC322" s="618">
        <f t="shared" ref="BC322" si="13121">IFERROR(BC676,0)</f>
        <v>5843579</v>
      </c>
      <c r="BD322" s="618">
        <f t="shared" ref="BD322" si="13122">IFERROR((BD676/$BQ322)*100,0)</f>
        <v>7665050.0474113151</v>
      </c>
      <c r="BE322" s="618">
        <f t="shared" ref="BE322" si="13123">IFERROR(BE676,0)</f>
        <v>0</v>
      </c>
      <c r="BF322" s="618">
        <f t="shared" ref="BF322" si="13124">IFERROR((BF676/$BQ322)*100,0)</f>
        <v>0</v>
      </c>
      <c r="BG322" s="618">
        <f t="shared" ref="BG322" si="13125">IFERROR(BG676,0)</f>
        <v>4747494</v>
      </c>
      <c r="BH322" s="618">
        <f t="shared" ref="BH322" si="13126">IFERROR((BH676/$BQ322)*100,0)</f>
        <v>9794143.4167510737</v>
      </c>
      <c r="BI322" s="618">
        <f t="shared" ref="BI322" si="13127">IFERROR(BI676,0)</f>
        <v>347869</v>
      </c>
      <c r="BJ322" s="618">
        <f t="shared" ref="BJ322" si="13128">IFERROR((BJ676/$BQ322)*100,0)</f>
        <v>316485.54045463487</v>
      </c>
      <c r="BK322" s="618">
        <f t="shared" ref="BK322" si="13129">IFERROR(BK676,0)</f>
        <v>702510</v>
      </c>
      <c r="BL322" s="618">
        <f t="shared" ref="BL322" si="13130">IFERROR((BL676/$BQ322)*100,0)</f>
        <v>1853244.9810685907</v>
      </c>
      <c r="BM322" s="618">
        <f t="shared" ref="BM322" si="13131">IFERROR(BM676,0)</f>
        <v>219436</v>
      </c>
      <c r="BN322" s="618">
        <f t="shared" ref="BN322" si="13132">IFERROR((BN676/$BQ322)*100,0)</f>
        <v>321023.9784891865</v>
      </c>
      <c r="BO322" s="618">
        <f t="shared" ref="BO322" si="13133">IFERROR(BO676,0)</f>
        <v>0</v>
      </c>
      <c r="BP322" s="618">
        <f t="shared" ref="BP322" si="13134">IFERROR((BP676/$BQ322)*100,0)</f>
        <v>0</v>
      </c>
      <c r="BQ322" s="620">
        <f t="shared" si="12131"/>
        <v>54.600282765452114</v>
      </c>
    </row>
    <row r="323" spans="1:69" x14ac:dyDescent="0.25">
      <c r="B323" s="594" t="s">
        <v>292</v>
      </c>
      <c r="C323" s="618">
        <f t="shared" si="11362"/>
        <v>224382</v>
      </c>
      <c r="D323" s="618">
        <f t="shared" si="11363"/>
        <v>412326.83392712096</v>
      </c>
      <c r="E323" s="618" t="s">
        <v>2112</v>
      </c>
      <c r="F323" s="618" t="s">
        <v>2112</v>
      </c>
      <c r="G323" s="618">
        <f t="shared" ref="G323" si="13135">IFERROR(G677,0)</f>
        <v>69985</v>
      </c>
      <c r="H323" s="618">
        <f t="shared" ref="H323" si="13136">IFERROR((H677/$BQ323)*100,0)</f>
        <v>305577.6772949461</v>
      </c>
      <c r="I323" s="618">
        <f t="shared" ref="I323" si="13137">IFERROR(I677,0)</f>
        <v>40362</v>
      </c>
      <c r="J323" s="618">
        <f t="shared" ref="J323" si="13138">IFERROR((J677/$BQ323)*100,0)</f>
        <v>687870.75241590361</v>
      </c>
      <c r="K323" s="618">
        <f t="shared" ref="K323" si="13139">IFERROR(K677,0)</f>
        <v>12287</v>
      </c>
      <c r="L323" s="618">
        <f t="shared" ref="L323" si="13140">IFERROR((L677/$BQ323)*100,0)</f>
        <v>62268.805586461182</v>
      </c>
      <c r="M323" s="618">
        <f t="shared" ref="M323" si="13141">IFERROR(M677,0)</f>
        <v>8406</v>
      </c>
      <c r="N323" s="618">
        <f t="shared" ref="N323" si="13142">IFERROR((N677/$BQ323)*100,0)</f>
        <v>18859.406736535482</v>
      </c>
      <c r="O323" s="618">
        <f t="shared" ref="O323" si="13143">IFERROR(O677,0)</f>
        <v>16544</v>
      </c>
      <c r="P323" s="618">
        <f t="shared" ref="P323" si="13144">IFERROR((P677/$BQ323)*100,0)</f>
        <v>13770.84802423465</v>
      </c>
      <c r="Q323" s="618">
        <f t="shared" ref="Q323" si="13145">IFERROR(Q677,0)</f>
        <v>47928</v>
      </c>
      <c r="R323" s="618">
        <f t="shared" ref="R323" si="13146">IFERROR((R677/$BQ323)*100,0)</f>
        <v>103945.84199348687</v>
      </c>
      <c r="S323" s="618">
        <f t="shared" ref="S323" si="13147">IFERROR(S677,0)</f>
        <v>941590</v>
      </c>
      <c r="T323" s="618">
        <f t="shared" ref="T323" si="13148">IFERROR((T677/$BQ323)*100,0)</f>
        <v>1694797.2076576843</v>
      </c>
      <c r="U323" s="618">
        <f t="shared" ref="U323" si="13149">IFERROR(U677,0)</f>
        <v>69721579</v>
      </c>
      <c r="V323" s="618">
        <f t="shared" si="11317"/>
        <v>11235171.096716173</v>
      </c>
      <c r="W323" s="618" t="s">
        <v>2112</v>
      </c>
      <c r="X323" s="618" t="s">
        <v>2112</v>
      </c>
      <c r="Y323" s="618">
        <f t="shared" ref="Y323" si="13150">IFERROR(Y677,0)</f>
        <v>200552</v>
      </c>
      <c r="Z323" s="618">
        <f t="shared" ref="Z323" si="13151">IFERROR((Z677/$BQ323)*100,0)</f>
        <v>402571.54470965575</v>
      </c>
      <c r="AA323" s="618">
        <f t="shared" ref="AA323" si="13152">IFERROR(AA677,0)</f>
        <v>0</v>
      </c>
      <c r="AB323" s="618">
        <f t="shared" ref="AB323" si="13153">IFERROR((AB677/$BQ323)*100,0)</f>
        <v>0</v>
      </c>
      <c r="AC323" s="618">
        <f t="shared" ref="AC323" si="13154">IFERROR(AC677,0)</f>
        <v>2246</v>
      </c>
      <c r="AD323" s="618">
        <f t="shared" ref="AD323" si="13155">IFERROR((AD677/$BQ323)*100,0)</f>
        <v>2760.3127340770716</v>
      </c>
      <c r="AE323" s="618">
        <f t="shared" ref="AE323" si="13156">IFERROR(AE677,0)</f>
        <v>2069</v>
      </c>
      <c r="AF323" s="618">
        <f t="shared" ref="AF323" si="13157">IFERROR((AF677/$BQ323)*100,0)</f>
        <v>10283.598331257459</v>
      </c>
      <c r="AG323" s="618">
        <f t="shared" ref="AG323" si="13158">IFERROR(AG677,0)</f>
        <v>82</v>
      </c>
      <c r="AH323" s="618">
        <f t="shared" ref="AH323" si="13159">IFERROR((AH677/$BQ323)*100,0)</f>
        <v>724.8892491567384</v>
      </c>
      <c r="AI323" s="618">
        <f t="shared" ref="AI323" si="13160">IFERROR(AI677,0)</f>
        <v>498441</v>
      </c>
      <c r="AJ323" s="618">
        <f t="shared" ref="AJ323" si="13161">IFERROR((AJ677/$BQ323)*100,0)</f>
        <v>2314489.4641677304</v>
      </c>
      <c r="AK323" s="618">
        <f t="shared" ref="AK323" si="13162">IFERROR(AK677,0)</f>
        <v>565</v>
      </c>
      <c r="AL323" s="618">
        <f t="shared" ref="AL323" si="13163">IFERROR((AL677/$BQ323)*100,0)</f>
        <v>12357.928301302023</v>
      </c>
      <c r="AM323" s="618">
        <f t="shared" ref="AM323" si="13164">IFERROR(AM677,0)</f>
        <v>13834</v>
      </c>
      <c r="AN323" s="618">
        <f t="shared" ref="AN323" si="13165">IFERROR((AN677/$BQ323)*100,0)</f>
        <v>28674.079536558776</v>
      </c>
      <c r="AO323" s="618">
        <f t="shared" ref="AO323" si="13166">IFERROR(AO677,0)</f>
        <v>0</v>
      </c>
      <c r="AP323" s="618">
        <f t="shared" ref="AP323" si="13167">IFERROR((AP677/$BQ323)*100,0)</f>
        <v>0</v>
      </c>
      <c r="AQ323" s="618">
        <f t="shared" ref="AQ323" si="13168">IFERROR(AQ677,0)</f>
        <v>0</v>
      </c>
      <c r="AR323" s="618">
        <f t="shared" ref="AR323" si="13169">IFERROR((AR677/$BQ323)*100,0)</f>
        <v>0</v>
      </c>
      <c r="AS323" s="618">
        <f t="shared" ref="AS323" si="13170">IFERROR(AS677,0)</f>
        <v>0</v>
      </c>
      <c r="AT323" s="618">
        <f t="shared" ref="AT323" si="13171">IFERROR((AT677/$BQ323)*100,0)</f>
        <v>0</v>
      </c>
      <c r="AU323" s="618">
        <f t="shared" ref="AU323" si="13172">IFERROR(AU677,0)</f>
        <v>42</v>
      </c>
      <c r="AV323" s="618">
        <f t="shared" ref="AV323" si="13173">IFERROR((AV677/$BQ323)*100,0)</f>
        <v>96.242357938888986</v>
      </c>
      <c r="AW323" s="618">
        <f t="shared" ref="AW323" si="13174">IFERROR(AW677,0)</f>
        <v>497888</v>
      </c>
      <c r="AX323" s="618">
        <f t="shared" ref="AX323" si="13175">IFERROR((AX677/$BQ323)*100,0)</f>
        <v>806451.57594533172</v>
      </c>
      <c r="AY323" s="618">
        <f t="shared" ref="AY323" si="13176">IFERROR(AY677,0)</f>
        <v>23947</v>
      </c>
      <c r="AZ323" s="618">
        <f t="shared" ref="AZ323" si="13177">IFERROR((AZ677/$BQ323)*100,0)</f>
        <v>25938.339319402276</v>
      </c>
      <c r="BA323" s="618">
        <f t="shared" ref="BA323" si="13178">IFERROR(BA677,0)</f>
        <v>0</v>
      </c>
      <c r="BB323" s="618">
        <f t="shared" ref="BB323" si="13179">IFERROR((BB677/$BQ323)*100,0)</f>
        <v>0</v>
      </c>
      <c r="BC323" s="618">
        <f t="shared" ref="BC323" si="13180">IFERROR(BC677,0)</f>
        <v>6752413</v>
      </c>
      <c r="BD323" s="618">
        <f t="shared" ref="BD323" si="13181">IFERROR((BD677/$BQ323)*100,0)</f>
        <v>6525098.7671233537</v>
      </c>
      <c r="BE323" s="618">
        <f t="shared" ref="BE323" si="13182">IFERROR(BE677,0)</f>
        <v>0</v>
      </c>
      <c r="BF323" s="618">
        <f t="shared" ref="BF323" si="13183">IFERROR((BF677/$BQ323)*100,0)</f>
        <v>0</v>
      </c>
      <c r="BG323" s="618">
        <f t="shared" ref="BG323" si="13184">IFERROR(BG677,0)</f>
        <v>5318554</v>
      </c>
      <c r="BH323" s="618">
        <f t="shared" ref="BH323" si="13185">IFERROR((BH677/$BQ323)*100,0)</f>
        <v>11709011.131334448</v>
      </c>
      <c r="BI323" s="618">
        <f t="shared" ref="BI323" si="13186">IFERROR(BI677,0)</f>
        <v>746762</v>
      </c>
      <c r="BJ323" s="618">
        <f t="shared" ref="BJ323" si="13187">IFERROR((BJ677/$BQ323)*100,0)</f>
        <v>428088.05582192162</v>
      </c>
      <c r="BK323" s="618">
        <f t="shared" ref="BK323" si="13188">IFERROR(BK677,0)</f>
        <v>572273</v>
      </c>
      <c r="BL323" s="618">
        <f t="shared" ref="BL323" si="13189">IFERROR((BL677/$BQ323)*100,0)</f>
        <v>1134658.493614377</v>
      </c>
      <c r="BM323" s="618">
        <f t="shared" ref="BM323" si="13190">IFERROR(BM677,0)</f>
        <v>199048</v>
      </c>
      <c r="BN323" s="618">
        <f t="shared" ref="BN323" si="13191">IFERROR((BN677/$BQ323)*100,0)</f>
        <v>283153.20789518498</v>
      </c>
      <c r="BO323" s="618">
        <f t="shared" ref="BO323" si="13192">IFERROR(BO677,0)</f>
        <v>3383</v>
      </c>
      <c r="BP323" s="618">
        <f t="shared" ref="BP323" si="13193">IFERROR((BP677/$BQ323)*100,0)</f>
        <v>3505.6790806676163</v>
      </c>
      <c r="BQ323" s="620">
        <f t="shared" si="12131"/>
        <v>48.835046238002178</v>
      </c>
    </row>
    <row r="324" spans="1:69" x14ac:dyDescent="0.25">
      <c r="B324" s="594" t="s">
        <v>293</v>
      </c>
      <c r="C324" s="618">
        <f t="shared" si="11362"/>
        <v>192189</v>
      </c>
      <c r="D324" s="618">
        <f t="shared" si="11363"/>
        <v>360620.58267457463</v>
      </c>
      <c r="E324" s="618" t="s">
        <v>2112</v>
      </c>
      <c r="F324" s="618" t="s">
        <v>2112</v>
      </c>
      <c r="G324" s="618">
        <f t="shared" ref="G324" si="13194">IFERROR(G678,0)</f>
        <v>92615</v>
      </c>
      <c r="H324" s="618">
        <f t="shared" ref="H324" si="13195">IFERROR((H678/$BQ324)*100,0)</f>
        <v>449219.05592340871</v>
      </c>
      <c r="I324" s="618">
        <f t="shared" ref="I324" si="13196">IFERROR(I678,0)</f>
        <v>44399</v>
      </c>
      <c r="J324" s="618">
        <f t="shared" ref="J324" si="13197">IFERROR((J678/$BQ324)*100,0)</f>
        <v>667932.51489680784</v>
      </c>
      <c r="K324" s="618">
        <f t="shared" ref="K324" si="13198">IFERROR(K678,0)</f>
        <v>12044</v>
      </c>
      <c r="L324" s="618">
        <f t="shared" ref="L324" si="13199">IFERROR((L678/$BQ324)*100,0)</f>
        <v>50884.098718832829</v>
      </c>
      <c r="M324" s="618">
        <f t="shared" ref="M324" si="13200">IFERROR(M678,0)</f>
        <v>7232</v>
      </c>
      <c r="N324" s="618">
        <f t="shared" ref="N324" si="13201">IFERROR((N678/$BQ324)*100,0)</f>
        <v>15489.972966272167</v>
      </c>
      <c r="O324" s="618">
        <f t="shared" ref="O324" si="13202">IFERROR(O678,0)</f>
        <v>17649</v>
      </c>
      <c r="P324" s="618">
        <f t="shared" ref="P324" si="13203">IFERROR((P678/$BQ324)*100,0)</f>
        <v>15169.19217685502</v>
      </c>
      <c r="Q324" s="618">
        <f t="shared" ref="Q324" si="13204">IFERROR(Q678,0)</f>
        <v>47492</v>
      </c>
      <c r="R324" s="618">
        <f t="shared" ref="R324" si="13205">IFERROR((R678/$BQ324)*100,0)</f>
        <v>108400.29105935759</v>
      </c>
      <c r="S324" s="618">
        <f t="shared" ref="S324" si="13206">IFERROR(S678,0)</f>
        <v>1147322</v>
      </c>
      <c r="T324" s="618">
        <f t="shared" ref="T324" si="13207">IFERROR((T678/$BQ324)*100,0)</f>
        <v>1933070.3005747003</v>
      </c>
      <c r="U324" s="618">
        <f t="shared" ref="U324" si="13208">IFERROR(U678,0)</f>
        <v>70808004</v>
      </c>
      <c r="V324" s="618">
        <f t="shared" si="11317"/>
        <v>11026831.764293212</v>
      </c>
      <c r="W324" s="618" t="s">
        <v>2112</v>
      </c>
      <c r="X324" s="618" t="s">
        <v>2112</v>
      </c>
      <c r="Y324" s="618">
        <f t="shared" ref="Y324" si="13209">IFERROR(Y678,0)</f>
        <v>189282</v>
      </c>
      <c r="Z324" s="618">
        <f t="shared" ref="Z324" si="13210">IFERROR((Z678/$BQ324)*100,0)</f>
        <v>332177.36335281993</v>
      </c>
      <c r="AA324" s="618">
        <f t="shared" ref="AA324" si="13211">IFERROR(AA678,0)</f>
        <v>0</v>
      </c>
      <c r="AB324" s="618">
        <f t="shared" ref="AB324" si="13212">IFERROR((AB678/$BQ324)*100,0)</f>
        <v>0</v>
      </c>
      <c r="AC324" s="618">
        <f t="shared" ref="AC324" si="13213">IFERROR(AC678,0)</f>
        <v>2236</v>
      </c>
      <c r="AD324" s="618">
        <f t="shared" ref="AD324" si="13214">IFERROR((AD678/$BQ324)*100,0)</f>
        <v>3081.8571547684178</v>
      </c>
      <c r="AE324" s="618">
        <f t="shared" ref="AE324" si="13215">IFERROR(AE678,0)</f>
        <v>2014</v>
      </c>
      <c r="AF324" s="618">
        <f t="shared" ref="AF324" si="13216">IFERROR((AF678/$BQ324)*100,0)</f>
        <v>11124.992653835163</v>
      </c>
      <c r="AG324" s="618">
        <f t="shared" ref="AG324" si="13217">IFERROR(AG678,0)</f>
        <v>63</v>
      </c>
      <c r="AH324" s="618">
        <f t="shared" ref="AH324" si="13218">IFERROR((AH678/$BQ324)*100,0)</f>
        <v>446.73152882019849</v>
      </c>
      <c r="AI324" s="618">
        <f t="shared" ref="AI324" si="13219">IFERROR(AI678,0)</f>
        <v>490414</v>
      </c>
      <c r="AJ324" s="618">
        <f t="shared" ref="AJ324" si="13220">IFERROR((AJ678/$BQ324)*100,0)</f>
        <v>2068632.6557784472</v>
      </c>
      <c r="AK324" s="618">
        <f t="shared" ref="AK324" si="13221">IFERROR(AK678,0)</f>
        <v>478</v>
      </c>
      <c r="AL324" s="618">
        <f t="shared" ref="AL324" si="13222">IFERROR((AL678/$BQ324)*100,0)</f>
        <v>9938.300531022036</v>
      </c>
      <c r="AM324" s="618">
        <f t="shared" ref="AM324" si="13223">IFERROR(AM678,0)</f>
        <v>5762</v>
      </c>
      <c r="AN324" s="618">
        <f t="shared" ref="AN324" si="13224">IFERROR((AN678/$BQ324)*100,0)</f>
        <v>12197.541919064273</v>
      </c>
      <c r="AO324" s="618">
        <f t="shared" ref="AO324" si="13225">IFERROR(AO678,0)</f>
        <v>0</v>
      </c>
      <c r="AP324" s="618">
        <f t="shared" ref="AP324" si="13226">IFERROR((AP678/$BQ324)*100,0)</f>
        <v>0</v>
      </c>
      <c r="AQ324" s="618">
        <f t="shared" ref="AQ324" si="13227">IFERROR(AQ678,0)</f>
        <v>0</v>
      </c>
      <c r="AR324" s="618">
        <f t="shared" ref="AR324" si="13228">IFERROR((AR678/$BQ324)*100,0)</f>
        <v>0</v>
      </c>
      <c r="AS324" s="618">
        <f t="shared" ref="AS324" si="13229">IFERROR(AS678,0)</f>
        <v>0</v>
      </c>
      <c r="AT324" s="618">
        <f t="shared" ref="AT324" si="13230">IFERROR((AT678/$BQ324)*100,0)</f>
        <v>0</v>
      </c>
      <c r="AU324" s="618">
        <f t="shared" ref="AU324" si="13231">IFERROR(AU678,0)</f>
        <v>5</v>
      </c>
      <c r="AV324" s="618">
        <f t="shared" ref="AV324" si="13232">IFERROR((AV678/$BQ324)*100,0)</f>
        <v>9.8399015158634029</v>
      </c>
      <c r="AW324" s="618">
        <f t="shared" ref="AW324" si="13233">IFERROR(AW678,0)</f>
        <v>492035</v>
      </c>
      <c r="AX324" s="618">
        <f t="shared" ref="AX324" si="13234">IFERROR((AX678/$BQ324)*100,0)</f>
        <v>648278.29560902214</v>
      </c>
      <c r="AY324" s="618">
        <f t="shared" ref="AY324" si="13235">IFERROR(AY678,0)</f>
        <v>29515</v>
      </c>
      <c r="AZ324" s="618">
        <f t="shared" ref="AZ324" si="13236">IFERROR((AZ678/$BQ324)*100,0)</f>
        <v>33581.615893338618</v>
      </c>
      <c r="BA324" s="618">
        <f t="shared" ref="BA324" si="13237">IFERROR(BA678,0)</f>
        <v>0</v>
      </c>
      <c r="BB324" s="618">
        <f t="shared" ref="BB324" si="13238">IFERROR((BB678/$BQ324)*100,0)</f>
        <v>0</v>
      </c>
      <c r="BC324" s="618">
        <f t="shared" ref="BC324" si="13239">IFERROR(BC678,0)</f>
        <v>6634939</v>
      </c>
      <c r="BD324" s="618">
        <f t="shared" ref="BD324" si="13240">IFERROR((BD678/$BQ324)*100,0)</f>
        <v>6889491.6694847979</v>
      </c>
      <c r="BE324" s="618">
        <f t="shared" ref="BE324" si="13241">IFERROR(BE678,0)</f>
        <v>0</v>
      </c>
      <c r="BF324" s="618">
        <f t="shared" ref="BF324" si="13242">IFERROR((BF678/$BQ324)*100,0)</f>
        <v>0</v>
      </c>
      <c r="BG324" s="618">
        <f t="shared" ref="BG324" si="13243">IFERROR(BG678,0)</f>
        <v>5438116</v>
      </c>
      <c r="BH324" s="618">
        <f t="shared" ref="BH324" si="13244">IFERROR((BH678/$BQ324)*100,0)</f>
        <v>11822962.452099295</v>
      </c>
      <c r="BI324" s="618">
        <f t="shared" ref="BI324" si="13245">IFERROR(BI678,0)</f>
        <v>803728</v>
      </c>
      <c r="BJ324" s="618">
        <f t="shared" ref="BJ324" si="13246">IFERROR((BJ678/$BQ324)*100,0)</f>
        <v>482916.7826546345</v>
      </c>
      <c r="BK324" s="618">
        <f t="shared" ref="BK324" si="13247">IFERROR(BK678,0)</f>
        <v>539583</v>
      </c>
      <c r="BL324" s="618">
        <f t="shared" ref="BL324" si="13248">IFERROR((BL678/$BQ324)*100,0)</f>
        <v>1166583.300075308</v>
      </c>
      <c r="BM324" s="618">
        <f t="shared" ref="BM324" si="13249">IFERROR(BM678,0)</f>
        <v>198773</v>
      </c>
      <c r="BN324" s="618">
        <f t="shared" ref="BN324" si="13250">IFERROR((BN678/$BQ324)*100,0)</f>
        <v>278347.19812013762</v>
      </c>
      <c r="BO324" s="618">
        <f t="shared" ref="BO324" si="13251">IFERROR(BO678,0)</f>
        <v>2895</v>
      </c>
      <c r="BP324" s="618">
        <f t="shared" ref="BP324" si="13252">IFERROR((BP678/$BQ324)*100,0)</f>
        <v>2442.2635562372966</v>
      </c>
      <c r="BQ324" s="620">
        <f t="shared" si="12131"/>
        <v>50.813516699727607</v>
      </c>
    </row>
    <row r="325" spans="1:69" x14ac:dyDescent="0.25">
      <c r="B325" s="594" t="s">
        <v>294</v>
      </c>
      <c r="C325" s="618">
        <f t="shared" si="11362"/>
        <v>179287</v>
      </c>
      <c r="D325" s="618">
        <f t="shared" si="11363"/>
        <v>345129.81689926004</v>
      </c>
      <c r="E325" s="618" t="s">
        <v>2112</v>
      </c>
      <c r="F325" s="618" t="s">
        <v>2112</v>
      </c>
      <c r="G325" s="618">
        <f t="shared" ref="G325" si="13253">IFERROR(G679,0)</f>
        <v>168976</v>
      </c>
      <c r="H325" s="618">
        <f t="shared" ref="H325" si="13254">IFERROR((H679/$BQ325)*100,0)</f>
        <v>716970.13087782287</v>
      </c>
      <c r="I325" s="618">
        <f t="shared" ref="I325" si="13255">IFERROR(I679,0)</f>
        <v>52828</v>
      </c>
      <c r="J325" s="618">
        <f t="shared" ref="J325" si="13256">IFERROR((J679/$BQ325)*100,0)</f>
        <v>812424.8482130029</v>
      </c>
      <c r="K325" s="618">
        <f t="shared" ref="K325" si="13257">IFERROR(K679,0)</f>
        <v>7314</v>
      </c>
      <c r="L325" s="618">
        <f t="shared" ref="L325" si="13258">IFERROR((L679/$BQ325)*100,0)</f>
        <v>39927.07804489875</v>
      </c>
      <c r="M325" s="618">
        <f t="shared" ref="M325" si="13259">IFERROR(M679,0)</f>
        <v>7438</v>
      </c>
      <c r="N325" s="618">
        <f t="shared" ref="N325" si="13260">IFERROR((N679/$BQ325)*100,0)</f>
        <v>14728.149355630117</v>
      </c>
      <c r="O325" s="618">
        <f t="shared" ref="O325" si="13261">IFERROR(O679,0)</f>
        <v>16600</v>
      </c>
      <c r="P325" s="618">
        <f t="shared" ref="P325" si="13262">IFERROR((P679/$BQ325)*100,0)</f>
        <v>14687.742910210005</v>
      </c>
      <c r="Q325" s="618">
        <f t="shared" ref="Q325" si="13263">IFERROR(Q679,0)</f>
        <v>58621</v>
      </c>
      <c r="R325" s="618">
        <f t="shared" ref="R325" si="13264">IFERROR((R679/$BQ325)*100,0)</f>
        <v>135001.6074618077</v>
      </c>
      <c r="S325" s="618">
        <f t="shared" ref="S325" si="13265">IFERROR(S679,0)</f>
        <v>1199571</v>
      </c>
      <c r="T325" s="618">
        <f t="shared" ref="T325" si="13266">IFERROR((T679/$BQ325)*100,0)</f>
        <v>2652003.5788845234</v>
      </c>
      <c r="U325" s="618">
        <f t="shared" ref="U325" si="13267">IFERROR(U679,0)</f>
        <v>72967219</v>
      </c>
      <c r="V325" s="618">
        <f t="shared" si="11317"/>
        <v>10373638.565535355</v>
      </c>
      <c r="W325" s="618" t="s">
        <v>2112</v>
      </c>
      <c r="X325" s="618" t="s">
        <v>2112</v>
      </c>
      <c r="Y325" s="618">
        <f t="shared" ref="Y325" si="13268">IFERROR(Y679,0)</f>
        <v>192443</v>
      </c>
      <c r="Z325" s="618">
        <f t="shared" ref="Z325" si="13269">IFERROR((Z679/$BQ325)*100,0)</f>
        <v>495590.56304747984</v>
      </c>
      <c r="AA325" s="618">
        <f t="shared" ref="AA325" si="13270">IFERROR(AA679,0)</f>
        <v>0</v>
      </c>
      <c r="AB325" s="618">
        <f t="shared" ref="AB325" si="13271">IFERROR((AB679/$BQ325)*100,0)</f>
        <v>0</v>
      </c>
      <c r="AC325" s="618">
        <f t="shared" ref="AC325" si="13272">IFERROR(AC679,0)</f>
        <v>2095</v>
      </c>
      <c r="AD325" s="618">
        <f t="shared" ref="AD325" si="13273">IFERROR((AD679/$BQ325)*100,0)</f>
        <v>3495.1575288395197</v>
      </c>
      <c r="AE325" s="618">
        <f t="shared" ref="AE325" si="13274">IFERROR(AE679,0)</f>
        <v>2147</v>
      </c>
      <c r="AF325" s="618">
        <f t="shared" ref="AF325" si="13275">IFERROR((AF679/$BQ325)*100,0)</f>
        <v>11903.371489442423</v>
      </c>
      <c r="AG325" s="618">
        <f t="shared" ref="AG325" si="13276">IFERROR(AG679,0)</f>
        <v>48</v>
      </c>
      <c r="AH325" s="618">
        <f t="shared" ref="AH325" si="13277">IFERROR((AH679/$BQ325)*100,0)</f>
        <v>288.35508777078542</v>
      </c>
      <c r="AI325" s="618">
        <f t="shared" ref="AI325" si="13278">IFERROR(AI679,0)</f>
        <v>531604</v>
      </c>
      <c r="AJ325" s="618">
        <f t="shared" ref="AJ325" si="13279">IFERROR((AJ679/$BQ325)*100,0)</f>
        <v>2863777.4326445404</v>
      </c>
      <c r="AK325" s="618">
        <f t="shared" ref="AK325" si="13280">IFERROR(AK679,0)</f>
        <v>543</v>
      </c>
      <c r="AL325" s="618">
        <f t="shared" ref="AL325" si="13281">IFERROR((AL679/$BQ325)*100,0)</f>
        <v>10252.217197047925</v>
      </c>
      <c r="AM325" s="618">
        <f t="shared" ref="AM325" si="13282">IFERROR(AM679,0)</f>
        <v>4073</v>
      </c>
      <c r="AN325" s="618">
        <f t="shared" ref="AN325" si="13283">IFERROR((AN679/$BQ325)*100,0)</f>
        <v>7906.8067060715366</v>
      </c>
      <c r="AO325" s="618">
        <f t="shared" ref="AO325" si="13284">IFERROR(AO679,0)</f>
        <v>0</v>
      </c>
      <c r="AP325" s="618">
        <f t="shared" ref="AP325" si="13285">IFERROR((AP679/$BQ325)*100,0)</f>
        <v>0</v>
      </c>
      <c r="AQ325" s="618">
        <f t="shared" ref="AQ325" si="13286">IFERROR(AQ679,0)</f>
        <v>0</v>
      </c>
      <c r="AR325" s="618">
        <f t="shared" ref="AR325" si="13287">IFERROR((AR679/$BQ325)*100,0)</f>
        <v>0</v>
      </c>
      <c r="AS325" s="618">
        <f t="shared" ref="AS325" si="13288">IFERROR(AS679,0)</f>
        <v>0</v>
      </c>
      <c r="AT325" s="618">
        <f t="shared" ref="AT325" si="13289">IFERROR((AT679/$BQ325)*100,0)</f>
        <v>0</v>
      </c>
      <c r="AU325" s="618">
        <f t="shared" ref="AU325" si="13290">IFERROR(AU679,0)</f>
        <v>0</v>
      </c>
      <c r="AV325" s="618">
        <f t="shared" ref="AV325" si="13291">IFERROR((AV679/$BQ325)*100,0)</f>
        <v>0</v>
      </c>
      <c r="AW325" s="618">
        <f t="shared" ref="AW325" si="13292">IFERROR(AW679,0)</f>
        <v>525053</v>
      </c>
      <c r="AX325" s="618">
        <f t="shared" ref="AX325" si="13293">IFERROR((AX679/$BQ325)*100,0)</f>
        <v>474715.12401816301</v>
      </c>
      <c r="AY325" s="618">
        <f t="shared" ref="AY325" si="13294">IFERROR(AY679,0)</f>
        <v>34331</v>
      </c>
      <c r="AZ325" s="618">
        <f t="shared" ref="AZ325" si="13295">IFERROR((AZ679/$BQ325)*100,0)</f>
        <v>40446.851865530167</v>
      </c>
      <c r="BA325" s="618">
        <f t="shared" ref="BA325" si="13296">IFERROR(BA679,0)</f>
        <v>0</v>
      </c>
      <c r="BB325" s="618">
        <f t="shared" ref="BB325" si="13297">IFERROR((BB679/$BQ325)*100,0)</f>
        <v>0</v>
      </c>
      <c r="BC325" s="618">
        <f t="shared" ref="BC325" si="13298">IFERROR(BC679,0)</f>
        <v>7468417</v>
      </c>
      <c r="BD325" s="618">
        <f t="shared" ref="BD325" si="13299">IFERROR((BD679/$BQ325)*100,0)</f>
        <v>8136247.3597631902</v>
      </c>
      <c r="BE325" s="618">
        <f t="shared" ref="BE325" si="13300">IFERROR(BE679,0)</f>
        <v>0</v>
      </c>
      <c r="BF325" s="618">
        <f t="shared" ref="BF325" si="13301">IFERROR((BF679/$BQ325)*100,0)</f>
        <v>0</v>
      </c>
      <c r="BG325" s="618">
        <f t="shared" ref="BG325" si="13302">IFERROR(BG679,0)</f>
        <v>5189781</v>
      </c>
      <c r="BH325" s="618">
        <f t="shared" ref="BH325" si="13303">IFERROR((BH679/$BQ325)*100,0)</f>
        <v>11026086.949703703</v>
      </c>
      <c r="BI325" s="618">
        <f t="shared" ref="BI325" si="13304">IFERROR(BI679,0)</f>
        <v>843932</v>
      </c>
      <c r="BJ325" s="618">
        <f t="shared" ref="BJ325" si="13305">IFERROR((BJ679/$BQ325)*100,0)</f>
        <v>608126.18685570639</v>
      </c>
      <c r="BK325" s="618">
        <f t="shared" ref="BK325" si="13306">IFERROR(BK679,0)</f>
        <v>526309</v>
      </c>
      <c r="BL325" s="618">
        <f t="shared" ref="BL325" si="13307">IFERROR((BL679/$BQ325)*100,0)</f>
        <v>1028048.3342275902</v>
      </c>
      <c r="BM325" s="618">
        <f t="shared" ref="BM325" si="13308">IFERROR(BM679,0)</f>
        <v>242367</v>
      </c>
      <c r="BN325" s="618">
        <f t="shared" ref="BN325" si="13309">IFERROR((BN679/$BQ325)*100,0)</f>
        <v>375509.95388535282</v>
      </c>
      <c r="BO325" s="618">
        <f t="shared" ref="BO325" si="13310">IFERROR(BO679,0)</f>
        <v>2895</v>
      </c>
      <c r="BP325" s="618">
        <f t="shared" ref="BP325" si="13311">IFERROR((BP679/$BQ325)*100,0)</f>
        <v>2262.7609435261634</v>
      </c>
      <c r="BQ325" s="620">
        <f t="shared" si="12131"/>
        <v>54.446759103068061</v>
      </c>
    </row>
    <row r="326" spans="1:69" x14ac:dyDescent="0.25">
      <c r="B326" s="594" t="s">
        <v>295</v>
      </c>
      <c r="C326" s="618">
        <f t="shared" si="11362"/>
        <v>173853</v>
      </c>
      <c r="D326" s="618">
        <f t="shared" si="11363"/>
        <v>292596.08299611934</v>
      </c>
      <c r="E326" s="618" t="s">
        <v>2112</v>
      </c>
      <c r="F326" s="618" t="s">
        <v>2112</v>
      </c>
      <c r="G326" s="618">
        <f t="shared" ref="G326" si="13312">IFERROR(G680,0)</f>
        <v>166681</v>
      </c>
      <c r="H326" s="618">
        <f t="shared" ref="H326" si="13313">IFERROR((H680/$BQ326)*100,0)</f>
        <v>555009.2065439088</v>
      </c>
      <c r="I326" s="618">
        <f t="shared" ref="I326" si="13314">IFERROR(I680,0)</f>
        <v>61905</v>
      </c>
      <c r="J326" s="618">
        <f t="shared" ref="J326" si="13315">IFERROR((J680/$BQ326)*100,0)</f>
        <v>891193.34391702723</v>
      </c>
      <c r="K326" s="618">
        <f t="shared" ref="K326" si="13316">IFERROR(K680,0)</f>
        <v>12429</v>
      </c>
      <c r="L326" s="618">
        <f t="shared" ref="L326" si="13317">IFERROR((L680/$BQ326)*100,0)</f>
        <v>50197.684258029287</v>
      </c>
      <c r="M326" s="618">
        <f t="shared" ref="M326" si="13318">IFERROR(M680,0)</f>
        <v>7936</v>
      </c>
      <c r="N326" s="618">
        <f t="shared" ref="N326" si="13319">IFERROR((N680/$BQ326)*100,0)</f>
        <v>13794.794046707299</v>
      </c>
      <c r="O326" s="618">
        <f t="shared" ref="O326" si="13320">IFERROR(O680,0)</f>
        <v>4247</v>
      </c>
      <c r="P326" s="618">
        <f t="shared" ref="P326" si="13321">IFERROR((P680/$BQ326)*100,0)</f>
        <v>3052.4119530313424</v>
      </c>
      <c r="Q326" s="618">
        <f t="shared" ref="Q326" si="13322">IFERROR(Q680,0)</f>
        <v>68142</v>
      </c>
      <c r="R326" s="618">
        <f t="shared" ref="R326" si="13323">IFERROR((R680/$BQ326)*100,0)</f>
        <v>115676.84389563712</v>
      </c>
      <c r="S326" s="618">
        <f t="shared" ref="S326" si="13324">IFERROR(S680,0)</f>
        <v>1267243</v>
      </c>
      <c r="T326" s="618">
        <f t="shared" ref="T326" si="13325">IFERROR((T680/$BQ326)*100,0)</f>
        <v>2241313.565922753</v>
      </c>
      <c r="U326" s="618">
        <f t="shared" ref="U326" si="13326">IFERROR(U680,0)</f>
        <v>78383655</v>
      </c>
      <c r="V326" s="618">
        <f t="shared" si="11317"/>
        <v>8602498.4711520243</v>
      </c>
      <c r="W326" s="618" t="s">
        <v>2112</v>
      </c>
      <c r="X326" s="618" t="s">
        <v>2112</v>
      </c>
      <c r="Y326" s="618">
        <f t="shared" ref="Y326" si="13327">IFERROR(Y680,0)</f>
        <v>180999</v>
      </c>
      <c r="Z326" s="618">
        <f t="shared" ref="Z326" si="13328">IFERROR((Z680/$BQ326)*100,0)</f>
        <v>431369.18707611994</v>
      </c>
      <c r="AA326" s="618">
        <f t="shared" ref="AA326" si="13329">IFERROR(AA680,0)</f>
        <v>0</v>
      </c>
      <c r="AB326" s="618">
        <f t="shared" ref="AB326" si="13330">IFERROR((AB680/$BQ326)*100,0)</f>
        <v>0</v>
      </c>
      <c r="AC326" s="618">
        <f t="shared" ref="AC326" si="13331">IFERROR(AC680,0)</f>
        <v>0</v>
      </c>
      <c r="AD326" s="618">
        <f t="shared" ref="AD326" si="13332">IFERROR((AD680/$BQ326)*100,0)</f>
        <v>0</v>
      </c>
      <c r="AE326" s="618">
        <f t="shared" ref="AE326" si="13333">IFERROR(AE680,0)</f>
        <v>2195</v>
      </c>
      <c r="AF326" s="618">
        <f t="shared" ref="AF326" si="13334">IFERROR((AF680/$BQ326)*100,0)</f>
        <v>10650.851339973062</v>
      </c>
      <c r="AG326" s="618">
        <f t="shared" ref="AG326" si="13335">IFERROR(AG680,0)</f>
        <v>40</v>
      </c>
      <c r="AH326" s="618">
        <f t="shared" ref="AH326" si="13336">IFERROR((AH680/$BQ326)*100,0)</f>
        <v>208.02444023384888</v>
      </c>
      <c r="AI326" s="618">
        <f t="shared" ref="AI326" si="13337">IFERROR(AI680,0)</f>
        <v>553065</v>
      </c>
      <c r="AJ326" s="618">
        <f t="shared" ref="AJ326" si="13338">IFERROR((AJ680/$BQ326)*100,0)</f>
        <v>2977340.0930397506</v>
      </c>
      <c r="AK326" s="618">
        <f t="shared" ref="AK326" si="13339">IFERROR(AK680,0)</f>
        <v>491</v>
      </c>
      <c r="AL326" s="618">
        <f t="shared" ref="AL326" si="13340">IFERROR((AL680/$BQ326)*100,0)</f>
        <v>7372.3861618876026</v>
      </c>
      <c r="AM326" s="618">
        <f t="shared" ref="AM326" si="13341">IFERROR(AM680,0)</f>
        <v>2569</v>
      </c>
      <c r="AN326" s="618">
        <f t="shared" ref="AN326" si="13342">IFERROR((AN680/$BQ326)*100,0)</f>
        <v>4751.2782149411078</v>
      </c>
      <c r="AO326" s="618">
        <f t="shared" ref="AO326" si="13343">IFERROR(AO680,0)</f>
        <v>0</v>
      </c>
      <c r="AP326" s="618">
        <f t="shared" ref="AP326" si="13344">IFERROR((AP680/$BQ326)*100,0)</f>
        <v>0</v>
      </c>
      <c r="AQ326" s="618">
        <f t="shared" ref="AQ326" si="13345">IFERROR(AQ680,0)</f>
        <v>0</v>
      </c>
      <c r="AR326" s="618">
        <f t="shared" ref="AR326" si="13346">IFERROR((AR680/$BQ326)*100,0)</f>
        <v>0</v>
      </c>
      <c r="AS326" s="618">
        <f t="shared" ref="AS326" si="13347">IFERROR(AS680,0)</f>
        <v>0</v>
      </c>
      <c r="AT326" s="618">
        <f t="shared" ref="AT326" si="13348">IFERROR((AT680/$BQ326)*100,0)</f>
        <v>0</v>
      </c>
      <c r="AU326" s="618">
        <f t="shared" ref="AU326" si="13349">IFERROR(AU680,0)</f>
        <v>0</v>
      </c>
      <c r="AV326" s="618">
        <f t="shared" ref="AV326" si="13350">IFERROR((AV680/$BQ326)*100,0)</f>
        <v>0</v>
      </c>
      <c r="AW326" s="618">
        <f t="shared" ref="AW326" si="13351">IFERROR(AW680,0)</f>
        <v>518141</v>
      </c>
      <c r="AX326" s="618">
        <f t="shared" ref="AX326" si="13352">IFERROR((AX680/$BQ326)*100,0)</f>
        <v>345665.8913589773</v>
      </c>
      <c r="AY326" s="618">
        <f t="shared" ref="AY326" si="13353">IFERROR(AY680,0)</f>
        <v>31402</v>
      </c>
      <c r="AZ326" s="618">
        <f t="shared" ref="AZ326" si="13354">IFERROR((AZ680/$BQ326)*100,0)</f>
        <v>38426.274599996563</v>
      </c>
      <c r="BA326" s="618">
        <f t="shared" ref="BA326" si="13355">IFERROR(BA680,0)</f>
        <v>0</v>
      </c>
      <c r="BB326" s="618">
        <f t="shared" ref="BB326" si="13356">IFERROR((BB680/$BQ326)*100,0)</f>
        <v>0</v>
      </c>
      <c r="BC326" s="618">
        <f t="shared" ref="BC326" si="13357">IFERROR(BC680,0)</f>
        <v>7689309</v>
      </c>
      <c r="BD326" s="618">
        <f t="shared" ref="BD326" si="13358">IFERROR((BD680/$BQ326)*100,0)</f>
        <v>8460560.6219212655</v>
      </c>
      <c r="BE326" s="618">
        <f t="shared" ref="BE326" si="13359">IFERROR(BE680,0)</f>
        <v>0</v>
      </c>
      <c r="BF326" s="618">
        <f t="shared" ref="BF326" si="13360">IFERROR((BF680/$BQ326)*100,0)</f>
        <v>0</v>
      </c>
      <c r="BG326" s="618">
        <f t="shared" ref="BG326" si="13361">IFERROR(BG680,0)</f>
        <v>6218740</v>
      </c>
      <c r="BH326" s="618">
        <f t="shared" ref="BH326" si="13362">IFERROR((BH680/$BQ326)*100,0)</f>
        <v>11754776.023791628</v>
      </c>
      <c r="BI326" s="618">
        <f t="shared" ref="BI326" si="13363">IFERROR(BI680,0)</f>
        <v>862632</v>
      </c>
      <c r="BJ326" s="618">
        <f t="shared" ref="BJ326" si="13364">IFERROR((BJ680/$BQ326)*100,0)</f>
        <v>600101.97103859938</v>
      </c>
      <c r="BK326" s="618">
        <f t="shared" ref="BK326" si="13365">IFERROR(BK680,0)</f>
        <v>513906</v>
      </c>
      <c r="BL326" s="618">
        <f t="shared" ref="BL326" si="13366">IFERROR((BL680/$BQ326)*100,0)</f>
        <v>822134.7770777957</v>
      </c>
      <c r="BM326" s="618">
        <f t="shared" ref="BM326" si="13367">IFERROR(BM680,0)</f>
        <v>296770</v>
      </c>
      <c r="BN326" s="618">
        <f t="shared" ref="BN326" si="13368">IFERROR((BN680/$BQ326)*100,0)</f>
        <v>494331.25098689814</v>
      </c>
      <c r="BO326" s="618">
        <f t="shared" ref="BO326" si="13369">IFERROR(BO680,0)</f>
        <v>1582</v>
      </c>
      <c r="BP326" s="618">
        <f t="shared" ref="BP326" si="13370">IFERROR((BP680/$BQ326)*100,0)</f>
        <v>1001.2909723255925</v>
      </c>
      <c r="BQ326" s="620">
        <f t="shared" si="12131"/>
        <v>72.106911972160006</v>
      </c>
    </row>
    <row r="327" spans="1:69" x14ac:dyDescent="0.25">
      <c r="B327" s="594" t="s">
        <v>2669</v>
      </c>
      <c r="C327" s="618">
        <f t="shared" si="11362"/>
        <v>156139</v>
      </c>
      <c r="D327" s="618">
        <f t="shared" si="11363"/>
        <v>225946.99999999997</v>
      </c>
      <c r="E327" s="618" t="s">
        <v>2112</v>
      </c>
      <c r="F327" s="618" t="s">
        <v>2112</v>
      </c>
      <c r="G327" s="618">
        <f t="shared" ref="G327" si="13371">IFERROR(G681,0)</f>
        <v>98275</v>
      </c>
      <c r="H327" s="618">
        <f t="shared" ref="H327" si="13372">IFERROR((H681/$BQ327)*100,0)</f>
        <v>412897.99999999994</v>
      </c>
      <c r="I327" s="618">
        <f t="shared" ref="I327" si="13373">IFERROR(I681,0)</f>
        <v>73940</v>
      </c>
      <c r="J327" s="618">
        <f t="shared" ref="J327" si="13374">IFERROR((J681/$BQ327)*100,0)</f>
        <v>712022</v>
      </c>
      <c r="K327" s="618">
        <f t="shared" ref="K327" si="13375">IFERROR(K681,0)</f>
        <v>21290</v>
      </c>
      <c r="L327" s="618">
        <f t="shared" ref="L327" si="13376">IFERROR((L681/$BQ327)*100,0)</f>
        <v>83922</v>
      </c>
      <c r="M327" s="618">
        <f t="shared" ref="M327" si="13377">IFERROR(M681,0)</f>
        <v>8302</v>
      </c>
      <c r="N327" s="618">
        <f t="shared" ref="N327" si="13378">IFERROR((N681/$BQ327)*100,0)</f>
        <v>12426</v>
      </c>
      <c r="O327" s="618">
        <f t="shared" ref="O327" si="13379">IFERROR(O681,0)</f>
        <v>3164</v>
      </c>
      <c r="P327" s="618">
        <f t="shared" ref="P327" si="13380">IFERROR((P681/$BQ327)*100,0)</f>
        <v>2848</v>
      </c>
      <c r="Q327" s="618">
        <f t="shared" ref="Q327" si="13381">IFERROR(Q681,0)</f>
        <v>66743</v>
      </c>
      <c r="R327" s="618">
        <f t="shared" ref="R327" si="13382">IFERROR((R681/$BQ327)*100,0)</f>
        <v>85790</v>
      </c>
      <c r="S327" s="618">
        <f t="shared" ref="S327" si="13383">IFERROR(S681,0)</f>
        <v>1306748</v>
      </c>
      <c r="T327" s="618">
        <f t="shared" ref="T327" si="13384">IFERROR((T681/$BQ327)*100,0)</f>
        <v>1696846</v>
      </c>
      <c r="U327" s="618">
        <f t="shared" ref="U327" si="13385">IFERROR(U681,0)</f>
        <v>69915645</v>
      </c>
      <c r="V327" s="618">
        <f t="shared" si="11317"/>
        <v>8992756</v>
      </c>
      <c r="W327" s="618" t="s">
        <v>2112</v>
      </c>
      <c r="X327" s="618" t="s">
        <v>2112</v>
      </c>
      <c r="Y327" s="618">
        <f t="shared" ref="Y327" si="13386">IFERROR(Y681,0)</f>
        <v>215567</v>
      </c>
      <c r="Z327" s="618">
        <f t="shared" ref="Z327" si="13387">IFERROR((Z681/$BQ327)*100,0)</f>
        <v>232723.99999999997</v>
      </c>
      <c r="AA327" s="618">
        <f t="shared" ref="AA327" si="13388">IFERROR(AA681,0)</f>
        <v>0</v>
      </c>
      <c r="AB327" s="618">
        <f t="shared" ref="AB327" si="13389">IFERROR((AB681/$BQ327)*100,0)</f>
        <v>0</v>
      </c>
      <c r="AC327" s="618">
        <f t="shared" ref="AC327" si="13390">IFERROR(AC681,0)</f>
        <v>0</v>
      </c>
      <c r="AD327" s="618">
        <f t="shared" ref="AD327" si="13391">IFERROR((AD681/$BQ327)*100,0)</f>
        <v>0</v>
      </c>
      <c r="AE327" s="618">
        <f t="shared" ref="AE327" si="13392">IFERROR(AE681,0)</f>
        <v>2347</v>
      </c>
      <c r="AF327" s="618">
        <f t="shared" ref="AF327" si="13393">IFERROR((AF681/$BQ327)*100,0)</f>
        <v>9315</v>
      </c>
      <c r="AG327" s="618">
        <f t="shared" ref="AG327" si="13394">IFERROR(AG681,0)</f>
        <v>0</v>
      </c>
      <c r="AH327" s="618">
        <f t="shared" ref="AH327" si="13395">IFERROR((AH681/$BQ327)*100,0)</f>
        <v>0</v>
      </c>
      <c r="AI327" s="618">
        <f t="shared" ref="AI327" si="13396">IFERROR(AI681,0)</f>
        <v>536826</v>
      </c>
      <c r="AJ327" s="618">
        <f t="shared" ref="AJ327" si="13397">IFERROR((AJ681/$BQ327)*100,0)</f>
        <v>2437798</v>
      </c>
      <c r="AK327" s="618">
        <f t="shared" ref="AK327" si="13398">IFERROR(AK681,0)</f>
        <v>498</v>
      </c>
      <c r="AL327" s="618">
        <f t="shared" ref="AL327" si="13399">IFERROR((AL681/$BQ327)*100,0)</f>
        <v>6095</v>
      </c>
      <c r="AM327" s="618">
        <f t="shared" ref="AM327" si="13400">IFERROR(AM681,0)</f>
        <v>3544</v>
      </c>
      <c r="AN327" s="618">
        <f t="shared" ref="AN327" si="13401">IFERROR((AN681/$BQ327)*100,0)</f>
        <v>7673.9999999999991</v>
      </c>
      <c r="AO327" s="618">
        <f t="shared" ref="AO327" si="13402">IFERROR(AO681,0)</f>
        <v>0</v>
      </c>
      <c r="AP327" s="618">
        <f t="shared" ref="AP327" si="13403">IFERROR((AP681/$BQ327)*100,0)</f>
        <v>0</v>
      </c>
      <c r="AQ327" s="618">
        <f t="shared" ref="AQ327" si="13404">IFERROR(AQ681,0)</f>
        <v>0</v>
      </c>
      <c r="AR327" s="618">
        <f t="shared" ref="AR327" si="13405">IFERROR((AR681/$BQ327)*100,0)</f>
        <v>0</v>
      </c>
      <c r="AS327" s="618">
        <f t="shared" ref="AS327" si="13406">IFERROR(AS681,0)</f>
        <v>0</v>
      </c>
      <c r="AT327" s="618">
        <f t="shared" ref="AT327" si="13407">IFERROR((AT681/$BQ327)*100,0)</f>
        <v>0</v>
      </c>
      <c r="AU327" s="618">
        <f t="shared" ref="AU327" si="13408">IFERROR(AU681,0)</f>
        <v>0</v>
      </c>
      <c r="AV327" s="618">
        <f t="shared" ref="AV327" si="13409">IFERROR((AV681/$BQ327)*100,0)</f>
        <v>0</v>
      </c>
      <c r="AW327" s="618">
        <f t="shared" ref="AW327" si="13410">IFERROR(AW681,0)</f>
        <v>547267</v>
      </c>
      <c r="AX327" s="618">
        <f t="shared" ref="AX327" si="13411">IFERROR((AX681/$BQ327)*100,0)</f>
        <v>354795</v>
      </c>
      <c r="AY327" s="618">
        <f t="shared" ref="AY327" si="13412">IFERROR(AY681,0)</f>
        <v>37201</v>
      </c>
      <c r="AZ327" s="618">
        <f t="shared" ref="AZ327" si="13413">IFERROR((AZ681/$BQ327)*100,0)</f>
        <v>37896</v>
      </c>
      <c r="BA327" s="618">
        <f t="shared" ref="BA327" si="13414">IFERROR(BA681,0)</f>
        <v>0</v>
      </c>
      <c r="BB327" s="618">
        <f t="shared" ref="BB327" si="13415">IFERROR((BB681/$BQ327)*100,0)</f>
        <v>0</v>
      </c>
      <c r="BC327" s="618">
        <f t="shared" ref="BC327" si="13416">IFERROR(BC681,0)</f>
        <v>6788836</v>
      </c>
      <c r="BD327" s="618">
        <f t="shared" ref="BD327" si="13417">IFERROR((BD681/$BQ327)*100,0)</f>
        <v>10887818</v>
      </c>
      <c r="BE327" s="618">
        <f t="shared" ref="BE327" si="13418">IFERROR(BE681,0)</f>
        <v>0</v>
      </c>
      <c r="BF327" s="618">
        <f t="shared" ref="BF327" si="13419">IFERROR((BF681/$BQ327)*100,0)</f>
        <v>0</v>
      </c>
      <c r="BG327" s="618">
        <f t="shared" ref="BG327" si="13420">IFERROR(BG681,0)</f>
        <v>6984227</v>
      </c>
      <c r="BH327" s="618">
        <f t="shared" ref="BH327" si="13421">IFERROR((BH681/$BQ327)*100,0)</f>
        <v>18100446</v>
      </c>
      <c r="BI327" s="618">
        <f t="shared" ref="BI327" si="13422">IFERROR(BI681,0)</f>
        <v>565017</v>
      </c>
      <c r="BJ327" s="618">
        <f t="shared" ref="BJ327" si="13423">IFERROR((BJ681/$BQ327)*100,0)</f>
        <v>662558</v>
      </c>
      <c r="BK327" s="618">
        <f t="shared" ref="BK327" si="13424">IFERROR(BK681,0)</f>
        <v>553429</v>
      </c>
      <c r="BL327" s="618">
        <f t="shared" ref="BL327" si="13425">IFERROR((BL681/$BQ327)*100,0)</f>
        <v>696721</v>
      </c>
      <c r="BM327" s="618">
        <f t="shared" ref="BM327" si="13426">IFERROR(BM681,0)</f>
        <v>207262</v>
      </c>
      <c r="BN327" s="618">
        <f t="shared" ref="BN327" si="13427">IFERROR((BN681/$BQ327)*100,0)</f>
        <v>301268</v>
      </c>
      <c r="BO327" s="618">
        <f t="shared" ref="BO327" si="13428">IFERROR(BO681,0)</f>
        <v>0</v>
      </c>
      <c r="BP327" s="618">
        <f t="shared" ref="BP327" si="13429">IFERROR((BP681/$BQ327)*100,0)</f>
        <v>0</v>
      </c>
      <c r="BQ327" s="620">
        <f t="shared" si="12131"/>
        <v>100</v>
      </c>
    </row>
    <row r="328" spans="1:69" x14ac:dyDescent="0.25">
      <c r="A328" s="593" t="s">
        <v>24</v>
      </c>
      <c r="B328" s="594" t="s">
        <v>285</v>
      </c>
      <c r="C328" s="618">
        <f t="shared" si="11362"/>
        <v>40369</v>
      </c>
      <c r="D328" s="618">
        <f t="shared" si="11363"/>
        <v>108492.52130307973</v>
      </c>
      <c r="E328" s="618" t="s">
        <v>2112</v>
      </c>
      <c r="F328" s="618" t="s">
        <v>2112</v>
      </c>
      <c r="G328" s="618">
        <f t="shared" ref="G328" si="13430">IFERROR(G682,0)</f>
        <v>0</v>
      </c>
      <c r="H328" s="618">
        <f t="shared" ref="H328" si="13431">IFERROR((H682/$BQ328)*100,0)</f>
        <v>0</v>
      </c>
      <c r="I328" s="618">
        <f t="shared" ref="I328" si="13432">IFERROR(I682,0)</f>
        <v>644</v>
      </c>
      <c r="J328" s="618">
        <f t="shared" ref="J328" si="13433">IFERROR((J682/$BQ328)*100,0)</f>
        <v>12443.211685210284</v>
      </c>
      <c r="K328" s="618">
        <f t="shared" ref="K328" si="13434">IFERROR(K682,0)</f>
        <v>0</v>
      </c>
      <c r="L328" s="618">
        <f t="shared" ref="L328" si="13435">IFERROR((L682/$BQ328)*100,0)</f>
        <v>0</v>
      </c>
      <c r="M328" s="618">
        <f t="shared" ref="M328" si="13436">IFERROR(M682,0)</f>
        <v>3375</v>
      </c>
      <c r="N328" s="618">
        <f t="shared" ref="N328" si="13437">IFERROR((N682/$BQ328)*100,0)</f>
        <v>7812.8654871879053</v>
      </c>
      <c r="O328" s="618">
        <f t="shared" ref="O328" si="13438">IFERROR(O682,0)</f>
        <v>0</v>
      </c>
      <c r="P328" s="618">
        <f t="shared" ref="P328" si="13439">IFERROR((P682/$BQ328)*100,0)</f>
        <v>0</v>
      </c>
      <c r="Q328" s="618">
        <f t="shared" ref="Q328" si="13440">IFERROR(Q682,0)</f>
        <v>3690</v>
      </c>
      <c r="R328" s="618">
        <f t="shared" ref="R328" si="13441">IFERROR((R682/$BQ328)*100,0)</f>
        <v>5825.056514421738</v>
      </c>
      <c r="S328" s="618">
        <f t="shared" ref="S328" si="13442">IFERROR(S682,0)</f>
        <v>7209</v>
      </c>
      <c r="T328" s="618">
        <f t="shared" ref="T328" si="13443">IFERROR((T682/$BQ328)*100,0)</f>
        <v>22240.511257264923</v>
      </c>
      <c r="U328" s="618">
        <f t="shared" ref="U328" si="13444">IFERROR(U682,0)</f>
        <v>5314685</v>
      </c>
      <c r="V328" s="618">
        <f t="shared" si="11317"/>
        <v>842598.13718779385</v>
      </c>
      <c r="W328" s="618" t="s">
        <v>2112</v>
      </c>
      <c r="X328" s="618" t="s">
        <v>2112</v>
      </c>
      <c r="Y328" s="618">
        <f t="shared" ref="Y328" si="13445">IFERROR(Y682,0)</f>
        <v>10925</v>
      </c>
      <c r="Z328" s="618">
        <f t="shared" ref="Z328" si="13446">IFERROR((Z682/$BQ328)*100,0)</f>
        <v>11788.483432720239</v>
      </c>
      <c r="AA328" s="618">
        <f t="shared" ref="AA328" si="13447">IFERROR(AA682,0)</f>
        <v>0</v>
      </c>
      <c r="AB328" s="618">
        <f t="shared" ref="AB328" si="13448">IFERROR((AB682/$BQ328)*100,0)</f>
        <v>0</v>
      </c>
      <c r="AC328" s="618">
        <f t="shared" ref="AC328" si="13449">IFERROR(AC682,0)</f>
        <v>0</v>
      </c>
      <c r="AD328" s="618">
        <f t="shared" ref="AD328" si="13450">IFERROR((AD682/$BQ328)*100,0)</f>
        <v>0</v>
      </c>
      <c r="AE328" s="618">
        <f t="shared" ref="AE328" si="13451">IFERROR(AE682,0)</f>
        <v>0</v>
      </c>
      <c r="AF328" s="618">
        <f t="shared" ref="AF328" si="13452">IFERROR((AF682/$BQ328)*100,0)</f>
        <v>0</v>
      </c>
      <c r="AG328" s="618">
        <f t="shared" ref="AG328" si="13453">IFERROR(AG682,0)</f>
        <v>0</v>
      </c>
      <c r="AH328" s="618">
        <f t="shared" ref="AH328" si="13454">IFERROR((AH682/$BQ328)*100,0)</f>
        <v>0</v>
      </c>
      <c r="AI328" s="618">
        <f t="shared" ref="AI328" si="13455">IFERROR(AI682,0)</f>
        <v>13247</v>
      </c>
      <c r="AJ328" s="618">
        <f t="shared" ref="AJ328" si="13456">IFERROR((AJ682/$BQ328)*100,0)</f>
        <v>88266.81812177645</v>
      </c>
      <c r="AK328" s="618">
        <f t="shared" ref="AK328" si="13457">IFERROR(AK682,0)</f>
        <v>0</v>
      </c>
      <c r="AL328" s="618">
        <f t="shared" ref="AL328" si="13458">IFERROR((AL682/$BQ328)*100,0)</f>
        <v>0</v>
      </c>
      <c r="AM328" s="618">
        <f t="shared" ref="AM328" si="13459">IFERROR(AM682,0)</f>
        <v>0</v>
      </c>
      <c r="AN328" s="618">
        <f t="shared" ref="AN328" si="13460">IFERROR((AN682/$BQ328)*100,0)</f>
        <v>0</v>
      </c>
      <c r="AO328" s="618">
        <f t="shared" ref="AO328" si="13461">IFERROR(AO682,0)</f>
        <v>0</v>
      </c>
      <c r="AP328" s="618">
        <f t="shared" ref="AP328" si="13462">IFERROR((AP682/$BQ328)*100,0)</f>
        <v>0</v>
      </c>
      <c r="AQ328" s="618">
        <f t="shared" ref="AQ328" si="13463">IFERROR(AQ682,0)</f>
        <v>0</v>
      </c>
      <c r="AR328" s="618">
        <f t="shared" ref="AR328" si="13464">IFERROR((AR682/$BQ328)*100,0)</f>
        <v>0</v>
      </c>
      <c r="AS328" s="618">
        <f t="shared" ref="AS328" si="13465">IFERROR(AS682,0)</f>
        <v>0</v>
      </c>
      <c r="AT328" s="618">
        <f t="shared" ref="AT328" si="13466">IFERROR((AT682/$BQ328)*100,0)</f>
        <v>0</v>
      </c>
      <c r="AU328" s="618">
        <f t="shared" ref="AU328" si="13467">IFERROR(AU682,0)</f>
        <v>0</v>
      </c>
      <c r="AV328" s="618">
        <f t="shared" ref="AV328" si="13468">IFERROR((AV682/$BQ328)*100,0)</f>
        <v>0</v>
      </c>
      <c r="AW328" s="618">
        <f t="shared" ref="AW328" si="13469">IFERROR(AW682,0)</f>
        <v>240355</v>
      </c>
      <c r="AX328" s="618">
        <f t="shared" ref="AX328" si="13470">IFERROR((AX682/$BQ328)*100,0)</f>
        <v>147647.97071230397</v>
      </c>
      <c r="AY328" s="618">
        <f t="shared" ref="AY328" si="13471">IFERROR(AY682,0)</f>
        <v>0</v>
      </c>
      <c r="AZ328" s="618">
        <f t="shared" ref="AZ328" si="13472">IFERROR((AZ682/$BQ328)*100,0)</f>
        <v>0</v>
      </c>
      <c r="BA328" s="618">
        <f t="shared" ref="BA328" si="13473">IFERROR(BA682,0)</f>
        <v>0</v>
      </c>
      <c r="BB328" s="618">
        <f t="shared" ref="BB328" si="13474">IFERROR((BB682/$BQ328)*100,0)</f>
        <v>0</v>
      </c>
      <c r="BC328" s="618">
        <f t="shared" ref="BC328" si="13475">IFERROR(BC682,0)</f>
        <v>65537</v>
      </c>
      <c r="BD328" s="618">
        <f t="shared" ref="BD328" si="13476">IFERROR((BD682/$BQ328)*100,0)</f>
        <v>88003.576865620649</v>
      </c>
      <c r="BE328" s="618">
        <f t="shared" ref="BE328" si="13477">IFERROR(BE682,0)</f>
        <v>0</v>
      </c>
      <c r="BF328" s="618">
        <f t="shared" ref="BF328" si="13478">IFERROR((BF682/$BQ328)*100,0)</f>
        <v>0</v>
      </c>
      <c r="BG328" s="618">
        <f t="shared" ref="BG328" si="13479">IFERROR(BG682,0)</f>
        <v>0</v>
      </c>
      <c r="BH328" s="618">
        <f t="shared" ref="BH328" si="13480">IFERROR((BH682/$BQ328)*100,0)</f>
        <v>0</v>
      </c>
      <c r="BI328" s="618">
        <f t="shared" ref="BI328" si="13481">IFERROR(BI682,0)</f>
        <v>0</v>
      </c>
      <c r="BJ328" s="618">
        <f t="shared" ref="BJ328" si="13482">IFERROR((BJ682/$BQ328)*100,0)</f>
        <v>0</v>
      </c>
      <c r="BK328" s="618">
        <f t="shared" ref="BK328" si="13483">IFERROR(BK682,0)</f>
        <v>127478</v>
      </c>
      <c r="BL328" s="618">
        <f t="shared" ref="BL328" si="13484">IFERROR((BL682/$BQ328)*100,0)</f>
        <v>357022.64110524149</v>
      </c>
      <c r="BM328" s="618">
        <f t="shared" ref="BM328" si="13485">IFERROR(BM682,0)</f>
        <v>0</v>
      </c>
      <c r="BN328" s="618">
        <f t="shared" ref="BN328" si="13486">IFERROR((BN682/$BQ328)*100,0)</f>
        <v>0</v>
      </c>
      <c r="BO328" s="618">
        <f t="shared" ref="BO328" si="13487">IFERROR(BO682,0)</f>
        <v>0</v>
      </c>
      <c r="BP328" s="618">
        <f t="shared" ref="BP328" si="13488">IFERROR((BP682/$BQ328)*100,0)</f>
        <v>0</v>
      </c>
      <c r="BQ328" s="620">
        <f t="shared" si="12131"/>
        <v>29.630613809956184</v>
      </c>
    </row>
    <row r="329" spans="1:69" x14ac:dyDescent="0.25">
      <c r="B329" s="594" t="s">
        <v>286</v>
      </c>
      <c r="C329" s="618">
        <f t="shared" si="11362"/>
        <v>47741</v>
      </c>
      <c r="D329" s="618">
        <f t="shared" si="11363"/>
        <v>154609.01219615113</v>
      </c>
      <c r="E329" s="618" t="s">
        <v>2112</v>
      </c>
      <c r="F329" s="618" t="s">
        <v>2112</v>
      </c>
      <c r="G329" s="618">
        <f t="shared" ref="G329" si="13489">IFERROR(G683,0)</f>
        <v>0</v>
      </c>
      <c r="H329" s="618">
        <f t="shared" ref="H329" si="13490">IFERROR((H683/$BQ329)*100,0)</f>
        <v>0</v>
      </c>
      <c r="I329" s="618">
        <f t="shared" ref="I329" si="13491">IFERROR(I683,0)</f>
        <v>1061</v>
      </c>
      <c r="J329" s="618">
        <f t="shared" ref="J329" si="13492">IFERROR((J683/$BQ329)*100,0)</f>
        <v>8183.6644117925644</v>
      </c>
      <c r="K329" s="618">
        <f t="shared" ref="K329" si="13493">IFERROR(K683,0)</f>
        <v>0</v>
      </c>
      <c r="L329" s="618">
        <f t="shared" ref="L329" si="13494">IFERROR((L683/$BQ329)*100,0)</f>
        <v>0</v>
      </c>
      <c r="M329" s="618">
        <f t="shared" ref="M329" si="13495">IFERROR(M683,0)</f>
        <v>3216</v>
      </c>
      <c r="N329" s="618">
        <f t="shared" ref="N329" si="13496">IFERROR((N683/$BQ329)*100,0)</f>
        <v>5541.829528069833</v>
      </c>
      <c r="O329" s="618">
        <f t="shared" ref="O329" si="13497">IFERROR(O683,0)</f>
        <v>0</v>
      </c>
      <c r="P329" s="618">
        <f t="shared" ref="P329" si="13498">IFERROR((P683/$BQ329)*100,0)</f>
        <v>0</v>
      </c>
      <c r="Q329" s="618">
        <f t="shared" ref="Q329" si="13499">IFERROR(Q683,0)</f>
        <v>265</v>
      </c>
      <c r="R329" s="618">
        <f t="shared" ref="R329" si="13500">IFERROR((R683/$BQ329)*100,0)</f>
        <v>370.02899022826523</v>
      </c>
      <c r="S329" s="618">
        <f t="shared" ref="S329" si="13501">IFERROR(S683,0)</f>
        <v>9219</v>
      </c>
      <c r="T329" s="618">
        <f t="shared" ref="T329" si="13502">IFERROR((T683/$BQ329)*100,0)</f>
        <v>29272.44841301897</v>
      </c>
      <c r="U329" s="618">
        <f t="shared" ref="U329" si="13503">IFERROR(U683,0)</f>
        <v>4682285</v>
      </c>
      <c r="V329" s="618">
        <f t="shared" si="11317"/>
        <v>722058.50825744239</v>
      </c>
      <c r="W329" s="618" t="s">
        <v>2112</v>
      </c>
      <c r="X329" s="618" t="s">
        <v>2112</v>
      </c>
      <c r="Y329" s="618">
        <f t="shared" ref="Y329" si="13504">IFERROR(Y683,0)</f>
        <v>10860</v>
      </c>
      <c r="Z329" s="618">
        <f t="shared" ref="Z329" si="13505">IFERROR((Z683/$BQ329)*100,0)</f>
        <v>19625.878691021633</v>
      </c>
      <c r="AA329" s="618">
        <f t="shared" ref="AA329" si="13506">IFERROR(AA683,0)</f>
        <v>0</v>
      </c>
      <c r="AB329" s="618">
        <f t="shared" ref="AB329" si="13507">IFERROR((AB683/$BQ329)*100,0)</f>
        <v>0</v>
      </c>
      <c r="AC329" s="618">
        <f t="shared" ref="AC329" si="13508">IFERROR(AC683,0)</f>
        <v>0</v>
      </c>
      <c r="AD329" s="618">
        <f t="shared" ref="AD329" si="13509">IFERROR((AD683/$BQ329)*100,0)</f>
        <v>0</v>
      </c>
      <c r="AE329" s="618">
        <f t="shared" ref="AE329" si="13510">IFERROR(AE683,0)</f>
        <v>0</v>
      </c>
      <c r="AF329" s="618">
        <f t="shared" ref="AF329" si="13511">IFERROR((AF683/$BQ329)*100,0)</f>
        <v>0</v>
      </c>
      <c r="AG329" s="618">
        <f t="shared" ref="AG329" si="13512">IFERROR(AG683,0)</f>
        <v>0</v>
      </c>
      <c r="AH329" s="618">
        <f t="shared" ref="AH329" si="13513">IFERROR((AH683/$BQ329)*100,0)</f>
        <v>0</v>
      </c>
      <c r="AI329" s="618">
        <f t="shared" ref="AI329" si="13514">IFERROR(AI683,0)</f>
        <v>13400</v>
      </c>
      <c r="AJ329" s="618">
        <f t="shared" ref="AJ329" si="13515">IFERROR((AJ683/$BQ329)*100,0)</f>
        <v>63756.855548865518</v>
      </c>
      <c r="AK329" s="618">
        <f t="shared" ref="AK329" si="13516">IFERROR(AK683,0)</f>
        <v>0</v>
      </c>
      <c r="AL329" s="618">
        <f t="shared" ref="AL329" si="13517">IFERROR((AL683/$BQ329)*100,0)</f>
        <v>0</v>
      </c>
      <c r="AM329" s="618">
        <f t="shared" ref="AM329" si="13518">IFERROR(AM683,0)</f>
        <v>0</v>
      </c>
      <c r="AN329" s="618">
        <f t="shared" ref="AN329" si="13519">IFERROR((AN683/$BQ329)*100,0)</f>
        <v>0</v>
      </c>
      <c r="AO329" s="618">
        <f t="shared" ref="AO329" si="13520">IFERROR(AO683,0)</f>
        <v>0</v>
      </c>
      <c r="AP329" s="618">
        <f t="shared" ref="AP329" si="13521">IFERROR((AP683/$BQ329)*100,0)</f>
        <v>0</v>
      </c>
      <c r="AQ329" s="618">
        <f t="shared" ref="AQ329" si="13522">IFERROR(AQ683,0)</f>
        <v>0</v>
      </c>
      <c r="AR329" s="618">
        <f t="shared" ref="AR329" si="13523">IFERROR((AR683/$BQ329)*100,0)</f>
        <v>0</v>
      </c>
      <c r="AS329" s="618">
        <f t="shared" ref="AS329" si="13524">IFERROR(AS683,0)</f>
        <v>0</v>
      </c>
      <c r="AT329" s="618">
        <f t="shared" ref="AT329" si="13525">IFERROR((AT683/$BQ329)*100,0)</f>
        <v>0</v>
      </c>
      <c r="AU329" s="618">
        <f t="shared" ref="AU329" si="13526">IFERROR(AU683,0)</f>
        <v>0</v>
      </c>
      <c r="AV329" s="618">
        <f t="shared" ref="AV329" si="13527">IFERROR((AV683/$BQ329)*100,0)</f>
        <v>0</v>
      </c>
      <c r="AW329" s="618">
        <f t="shared" ref="AW329" si="13528">IFERROR(AW683,0)</f>
        <v>188102</v>
      </c>
      <c r="AX329" s="618">
        <f t="shared" ref="AX329" si="13529">IFERROR((AX683/$BQ329)*100,0)</f>
        <v>121834.19636399488</v>
      </c>
      <c r="AY329" s="618">
        <f t="shared" ref="AY329" si="13530">IFERROR(AY683,0)</f>
        <v>4074</v>
      </c>
      <c r="AZ329" s="618">
        <f t="shared" ref="AZ329" si="13531">IFERROR((AZ683/$BQ329)*100,0)</f>
        <v>5427.0918566812234</v>
      </c>
      <c r="BA329" s="618">
        <f t="shared" ref="BA329" si="13532">IFERROR(BA683,0)</f>
        <v>0</v>
      </c>
      <c r="BB329" s="618">
        <f t="shared" ref="BB329" si="13533">IFERROR((BB683/$BQ329)*100,0)</f>
        <v>0</v>
      </c>
      <c r="BC329" s="618">
        <f t="shared" ref="BC329" si="13534">IFERROR(BC683,0)</f>
        <v>81924</v>
      </c>
      <c r="BD329" s="618">
        <f t="shared" ref="BD329" si="13535">IFERROR((BD683/$BQ329)*100,0)</f>
        <v>134059.4952504512</v>
      </c>
      <c r="BE329" s="618">
        <f t="shared" ref="BE329" si="13536">IFERROR(BE683,0)</f>
        <v>0</v>
      </c>
      <c r="BF329" s="618">
        <f t="shared" ref="BF329" si="13537">IFERROR((BF683/$BQ329)*100,0)</f>
        <v>0</v>
      </c>
      <c r="BG329" s="618">
        <f t="shared" ref="BG329" si="13538">IFERROR(BG683,0)</f>
        <v>0</v>
      </c>
      <c r="BH329" s="618">
        <f t="shared" ref="BH329" si="13539">IFERROR((BH683/$BQ329)*100,0)</f>
        <v>0</v>
      </c>
      <c r="BI329" s="618">
        <f t="shared" ref="BI329" si="13540">IFERROR(BI683,0)</f>
        <v>0</v>
      </c>
      <c r="BJ329" s="618">
        <f t="shared" ref="BJ329" si="13541">IFERROR((BJ683/$BQ329)*100,0)</f>
        <v>0</v>
      </c>
      <c r="BK329" s="618">
        <f t="shared" ref="BK329" si="13542">IFERROR(BK683,0)</f>
        <v>134387</v>
      </c>
      <c r="BL329" s="618">
        <f t="shared" ref="BL329" si="13543">IFERROR((BL683/$BQ329)*100,0)</f>
        <v>441783.06147291686</v>
      </c>
      <c r="BM329" s="618">
        <f t="shared" ref="BM329" si="13544">IFERROR(BM683,0)</f>
        <v>0</v>
      </c>
      <c r="BN329" s="618">
        <f t="shared" ref="BN329" si="13545">IFERROR((BN683/$BQ329)*100,0)</f>
        <v>0</v>
      </c>
      <c r="BO329" s="618">
        <f t="shared" ref="BO329" si="13546">IFERROR(BO683,0)</f>
        <v>0</v>
      </c>
      <c r="BP329" s="618">
        <f t="shared" ref="BP329" si="13547">IFERROR((BP683/$BQ329)*100,0)</f>
        <v>0</v>
      </c>
      <c r="BQ329" s="620">
        <f t="shared" si="12131"/>
        <v>34.862133348098446</v>
      </c>
    </row>
    <row r="330" spans="1:69" x14ac:dyDescent="0.25">
      <c r="B330" s="594" t="s">
        <v>287</v>
      </c>
      <c r="C330" s="618">
        <f t="shared" si="11362"/>
        <v>48229</v>
      </c>
      <c r="D330" s="618">
        <f t="shared" si="11363"/>
        <v>130705.70382855851</v>
      </c>
      <c r="E330" s="618" t="s">
        <v>2112</v>
      </c>
      <c r="F330" s="618" t="s">
        <v>2112</v>
      </c>
      <c r="G330" s="618">
        <f t="shared" ref="G330" si="13548">IFERROR(G684,0)</f>
        <v>0</v>
      </c>
      <c r="H330" s="618">
        <f t="shared" ref="H330" si="13549">IFERROR((H684/$BQ330)*100,0)</f>
        <v>0</v>
      </c>
      <c r="I330" s="618">
        <f t="shared" ref="I330" si="13550">IFERROR(I684,0)</f>
        <v>956</v>
      </c>
      <c r="J330" s="618">
        <f t="shared" ref="J330" si="13551">IFERROR((J684/$BQ330)*100,0)</f>
        <v>6386.5100192761474</v>
      </c>
      <c r="K330" s="618">
        <f t="shared" ref="K330" si="13552">IFERROR(K684,0)</f>
        <v>0</v>
      </c>
      <c r="L330" s="618">
        <f t="shared" ref="L330" si="13553">IFERROR((L684/$BQ330)*100,0)</f>
        <v>0</v>
      </c>
      <c r="M330" s="618">
        <f t="shared" ref="M330" si="13554">IFERROR(M684,0)</f>
        <v>2808</v>
      </c>
      <c r="N330" s="618">
        <f t="shared" ref="N330" si="13555">IFERROR((N684/$BQ330)*100,0)</f>
        <v>6102.2594712560985</v>
      </c>
      <c r="O330" s="618">
        <f t="shared" ref="O330" si="13556">IFERROR(O684,0)</f>
        <v>0</v>
      </c>
      <c r="P330" s="618">
        <f t="shared" ref="P330" si="13557">IFERROR((P684/$BQ330)*100,0)</f>
        <v>0</v>
      </c>
      <c r="Q330" s="618">
        <f t="shared" ref="Q330" si="13558">IFERROR(Q684,0)</f>
        <v>295</v>
      </c>
      <c r="R330" s="618">
        <f t="shared" ref="R330" si="13559">IFERROR((R684/$BQ330)*100,0)</f>
        <v>568.5010960400981</v>
      </c>
      <c r="S330" s="618">
        <f t="shared" ref="S330" si="13560">IFERROR(S684,0)</f>
        <v>8623</v>
      </c>
      <c r="T330" s="618">
        <f t="shared" ref="T330" si="13561">IFERROR((T684/$BQ330)*100,0)</f>
        <v>26302.303003029494</v>
      </c>
      <c r="U330" s="618">
        <f t="shared" ref="U330" si="13562">IFERROR(U684,0)</f>
        <v>4650742</v>
      </c>
      <c r="V330" s="618">
        <f t="shared" si="11317"/>
        <v>534735.26029914769</v>
      </c>
      <c r="W330" s="618" t="s">
        <v>2112</v>
      </c>
      <c r="X330" s="618" t="s">
        <v>2112</v>
      </c>
      <c r="Y330" s="618">
        <f t="shared" ref="Y330" si="13563">IFERROR(Y684,0)</f>
        <v>10860</v>
      </c>
      <c r="Z330" s="618">
        <f t="shared" ref="Z330" si="13564">IFERROR((Z684/$BQ330)*100,0)</f>
        <v>22656.594139432898</v>
      </c>
      <c r="AA330" s="618">
        <f t="shared" ref="AA330" si="13565">IFERROR(AA684,0)</f>
        <v>0</v>
      </c>
      <c r="AB330" s="618">
        <f t="shared" ref="AB330" si="13566">IFERROR((AB684/$BQ330)*100,0)</f>
        <v>0</v>
      </c>
      <c r="AC330" s="618">
        <f t="shared" ref="AC330" si="13567">IFERROR(AC684,0)</f>
        <v>0</v>
      </c>
      <c r="AD330" s="618">
        <f t="shared" ref="AD330" si="13568">IFERROR((AD684/$BQ330)*100,0)</f>
        <v>0</v>
      </c>
      <c r="AE330" s="618">
        <f t="shared" ref="AE330" si="13569">IFERROR(AE684,0)</f>
        <v>0</v>
      </c>
      <c r="AF330" s="618">
        <f t="shared" ref="AF330" si="13570">IFERROR((AF684/$BQ330)*100,0)</f>
        <v>0</v>
      </c>
      <c r="AG330" s="618">
        <f t="shared" ref="AG330" si="13571">IFERROR(AG684,0)</f>
        <v>0</v>
      </c>
      <c r="AH330" s="618">
        <f t="shared" ref="AH330" si="13572">IFERROR((AH684/$BQ330)*100,0)</f>
        <v>0</v>
      </c>
      <c r="AI330" s="618">
        <f t="shared" ref="AI330" si="13573">IFERROR(AI684,0)</f>
        <v>14411</v>
      </c>
      <c r="AJ330" s="618">
        <f t="shared" ref="AJ330" si="13574">IFERROR((AJ684/$BQ330)*100,0)</f>
        <v>81806.786159531548</v>
      </c>
      <c r="AK330" s="618">
        <f t="shared" ref="AK330" si="13575">IFERROR(AK684,0)</f>
        <v>0</v>
      </c>
      <c r="AL330" s="618">
        <f t="shared" ref="AL330" si="13576">IFERROR((AL684/$BQ330)*100,0)</f>
        <v>0</v>
      </c>
      <c r="AM330" s="618">
        <f t="shared" ref="AM330" si="13577">IFERROR(AM684,0)</f>
        <v>0</v>
      </c>
      <c r="AN330" s="618">
        <f t="shared" ref="AN330" si="13578">IFERROR((AN684/$BQ330)*100,0)</f>
        <v>0</v>
      </c>
      <c r="AO330" s="618">
        <f t="shared" ref="AO330" si="13579">IFERROR(AO684,0)</f>
        <v>0</v>
      </c>
      <c r="AP330" s="618">
        <f t="shared" ref="AP330" si="13580">IFERROR((AP684/$BQ330)*100,0)</f>
        <v>0</v>
      </c>
      <c r="AQ330" s="618">
        <f t="shared" ref="AQ330" si="13581">IFERROR(AQ684,0)</f>
        <v>0</v>
      </c>
      <c r="AR330" s="618">
        <f t="shared" ref="AR330" si="13582">IFERROR((AR684/$BQ330)*100,0)</f>
        <v>0</v>
      </c>
      <c r="AS330" s="618">
        <f t="shared" ref="AS330" si="13583">IFERROR(AS684,0)</f>
        <v>0</v>
      </c>
      <c r="AT330" s="618">
        <f t="shared" ref="AT330" si="13584">IFERROR((AT684/$BQ330)*100,0)</f>
        <v>0</v>
      </c>
      <c r="AU330" s="618">
        <f t="shared" ref="AU330" si="13585">IFERROR(AU684,0)</f>
        <v>0</v>
      </c>
      <c r="AV330" s="618">
        <f t="shared" ref="AV330" si="13586">IFERROR((AV684/$BQ330)*100,0)</f>
        <v>0</v>
      </c>
      <c r="AW330" s="618">
        <f t="shared" ref="AW330" si="13587">IFERROR(AW684,0)</f>
        <v>206929</v>
      </c>
      <c r="AX330" s="618">
        <f t="shared" ref="AX330" si="13588">IFERROR((AX684/$BQ330)*100,0)</f>
        <v>138980.26335945408</v>
      </c>
      <c r="AY330" s="618">
        <f t="shared" ref="AY330" si="13589">IFERROR(AY684,0)</f>
        <v>6274</v>
      </c>
      <c r="AZ330" s="618">
        <f t="shared" ref="AZ330" si="13590">IFERROR((AZ684/$BQ330)*100,0)</f>
        <v>10081.767143536785</v>
      </c>
      <c r="BA330" s="618">
        <f t="shared" ref="BA330" si="13591">IFERROR(BA684,0)</f>
        <v>0</v>
      </c>
      <c r="BB330" s="618">
        <f t="shared" ref="BB330" si="13592">IFERROR((BB684/$BQ330)*100,0)</f>
        <v>0</v>
      </c>
      <c r="BC330" s="618">
        <f t="shared" ref="BC330" si="13593">IFERROR(BC684,0)</f>
        <v>77233</v>
      </c>
      <c r="BD330" s="618">
        <f t="shared" ref="BD330" si="13594">IFERROR((BD684/$BQ330)*100,0)</f>
        <v>106215.82404455593</v>
      </c>
      <c r="BE330" s="618">
        <f t="shared" ref="BE330" si="13595">IFERROR(BE684,0)</f>
        <v>0</v>
      </c>
      <c r="BF330" s="618">
        <f t="shared" ref="BF330" si="13596">IFERROR((BF684/$BQ330)*100,0)</f>
        <v>0</v>
      </c>
      <c r="BG330" s="618">
        <f t="shared" ref="BG330" si="13597">IFERROR(BG684,0)</f>
        <v>0</v>
      </c>
      <c r="BH330" s="618">
        <f t="shared" ref="BH330" si="13598">IFERROR((BH684/$BQ330)*100,0)</f>
        <v>0</v>
      </c>
      <c r="BI330" s="618">
        <f t="shared" ref="BI330" si="13599">IFERROR(BI684,0)</f>
        <v>0</v>
      </c>
      <c r="BJ330" s="618">
        <f t="shared" ref="BJ330" si="13600">IFERROR((BJ684/$BQ330)*100,0)</f>
        <v>0</v>
      </c>
      <c r="BK330" s="618">
        <f t="shared" ref="BK330" si="13601">IFERROR(BK684,0)</f>
        <v>136435</v>
      </c>
      <c r="BL330" s="618">
        <f t="shared" ref="BL330" si="13602">IFERROR((BL684/$BQ330)*100,0)</f>
        <v>458391.82182862534</v>
      </c>
      <c r="BM330" s="618">
        <f t="shared" ref="BM330" si="13603">IFERROR(BM684,0)</f>
        <v>0</v>
      </c>
      <c r="BN330" s="618">
        <f t="shared" ref="BN330" si="13604">IFERROR((BN684/$BQ330)*100,0)</f>
        <v>0</v>
      </c>
      <c r="BO330" s="618">
        <f t="shared" ref="BO330" si="13605">IFERROR(BO684,0)</f>
        <v>0</v>
      </c>
      <c r="BP330" s="618">
        <f t="shared" ref="BP330" si="13606">IFERROR((BP684/$BQ330)*100,0)</f>
        <v>0</v>
      </c>
      <c r="BQ330" s="620">
        <f t="shared" si="12131"/>
        <v>38.346452015393091</v>
      </c>
    </row>
    <row r="331" spans="1:69" x14ac:dyDescent="0.25">
      <c r="B331" s="594" t="s">
        <v>288</v>
      </c>
      <c r="C331" s="618">
        <f t="shared" si="11362"/>
        <v>50431</v>
      </c>
      <c r="D331" s="618">
        <f t="shared" si="11363"/>
        <v>120448.66031249608</v>
      </c>
      <c r="E331" s="618" t="s">
        <v>2112</v>
      </c>
      <c r="F331" s="618" t="s">
        <v>2112</v>
      </c>
      <c r="G331" s="618">
        <f t="shared" ref="G331" si="13607">IFERROR(G685,0)</f>
        <v>0</v>
      </c>
      <c r="H331" s="618">
        <f t="shared" ref="H331" si="13608">IFERROR((H685/$BQ331)*100,0)</f>
        <v>0</v>
      </c>
      <c r="I331" s="618">
        <f t="shared" ref="I331" si="13609">IFERROR(I685,0)</f>
        <v>951</v>
      </c>
      <c r="J331" s="618">
        <f t="shared" ref="J331" si="13610">IFERROR((J685/$BQ331)*100,0)</f>
        <v>8248.920309215624</v>
      </c>
      <c r="K331" s="618">
        <f t="shared" ref="K331" si="13611">IFERROR(K685,0)</f>
        <v>0</v>
      </c>
      <c r="L331" s="618">
        <f t="shared" ref="L331" si="13612">IFERROR((L685/$BQ331)*100,0)</f>
        <v>0</v>
      </c>
      <c r="M331" s="618">
        <f t="shared" ref="M331" si="13613">IFERROR(M685,0)</f>
        <v>2212</v>
      </c>
      <c r="N331" s="618">
        <f t="shared" ref="N331" si="13614">IFERROR((N685/$BQ331)*100,0)</f>
        <v>5013.5132177807345</v>
      </c>
      <c r="O331" s="618">
        <f t="shared" ref="O331" si="13615">IFERROR(O685,0)</f>
        <v>0</v>
      </c>
      <c r="P331" s="618">
        <f t="shared" ref="P331" si="13616">IFERROR((P685/$BQ331)*100,0)</f>
        <v>0</v>
      </c>
      <c r="Q331" s="618">
        <f t="shared" ref="Q331" si="13617">IFERROR(Q685,0)</f>
        <v>1595</v>
      </c>
      <c r="R331" s="618">
        <f t="shared" ref="R331" si="13618">IFERROR((R685/$BQ331)*100,0)</f>
        <v>3978.9787442704237</v>
      </c>
      <c r="S331" s="618">
        <f t="shared" ref="S331" si="13619">IFERROR(S685,0)</f>
        <v>8740</v>
      </c>
      <c r="T331" s="618">
        <f t="shared" ref="T331" si="13620">IFERROR((T685/$BQ331)*100,0)</f>
        <v>25932.993965782487</v>
      </c>
      <c r="U331" s="618">
        <f t="shared" ref="U331" si="13621">IFERROR(U685,0)</f>
        <v>3968839</v>
      </c>
      <c r="V331" s="618">
        <f t="shared" si="11317"/>
        <v>446866.66846043547</v>
      </c>
      <c r="W331" s="618" t="s">
        <v>2112</v>
      </c>
      <c r="X331" s="618" t="s">
        <v>2112</v>
      </c>
      <c r="Y331" s="618">
        <f t="shared" ref="Y331" si="13622">IFERROR(Y685,0)</f>
        <v>10890</v>
      </c>
      <c r="Z331" s="618">
        <f t="shared" ref="Z331" si="13623">IFERROR((Z685/$BQ331)*100,0)</f>
        <v>64683.273211546075</v>
      </c>
      <c r="AA331" s="618">
        <f t="shared" ref="AA331" si="13624">IFERROR(AA685,0)</f>
        <v>0</v>
      </c>
      <c r="AB331" s="618">
        <f t="shared" ref="AB331" si="13625">IFERROR((AB685/$BQ331)*100,0)</f>
        <v>0</v>
      </c>
      <c r="AC331" s="618">
        <f t="shared" ref="AC331" si="13626">IFERROR(AC685,0)</f>
        <v>0</v>
      </c>
      <c r="AD331" s="618">
        <f t="shared" ref="AD331" si="13627">IFERROR((AD685/$BQ331)*100,0)</f>
        <v>0</v>
      </c>
      <c r="AE331" s="618">
        <f t="shared" ref="AE331" si="13628">IFERROR(AE685,0)</f>
        <v>0</v>
      </c>
      <c r="AF331" s="618">
        <f t="shared" ref="AF331" si="13629">IFERROR((AF685/$BQ331)*100,0)</f>
        <v>0</v>
      </c>
      <c r="AG331" s="618">
        <f t="shared" ref="AG331" si="13630">IFERROR(AG685,0)</f>
        <v>0</v>
      </c>
      <c r="AH331" s="618">
        <f t="shared" ref="AH331" si="13631">IFERROR((AH685/$BQ331)*100,0)</f>
        <v>0</v>
      </c>
      <c r="AI331" s="618">
        <f t="shared" ref="AI331" si="13632">IFERROR(AI685,0)</f>
        <v>13329</v>
      </c>
      <c r="AJ331" s="618">
        <f t="shared" ref="AJ331" si="13633">IFERROR((AJ685/$BQ331)*100,0)</f>
        <v>91218.087712399472</v>
      </c>
      <c r="AK331" s="618">
        <f t="shared" ref="AK331" si="13634">IFERROR(AK685,0)</f>
        <v>0</v>
      </c>
      <c r="AL331" s="618">
        <f t="shared" ref="AL331" si="13635">IFERROR((AL685/$BQ331)*100,0)</f>
        <v>0</v>
      </c>
      <c r="AM331" s="618">
        <f t="shared" ref="AM331" si="13636">IFERROR(AM685,0)</f>
        <v>0</v>
      </c>
      <c r="AN331" s="618">
        <f t="shared" ref="AN331" si="13637">IFERROR((AN685/$BQ331)*100,0)</f>
        <v>0</v>
      </c>
      <c r="AO331" s="618">
        <f t="shared" ref="AO331" si="13638">IFERROR(AO685,0)</f>
        <v>0</v>
      </c>
      <c r="AP331" s="618">
        <f t="shared" ref="AP331" si="13639">IFERROR((AP685/$BQ331)*100,0)</f>
        <v>0</v>
      </c>
      <c r="AQ331" s="618">
        <f t="shared" ref="AQ331" si="13640">IFERROR(AQ685,0)</f>
        <v>0</v>
      </c>
      <c r="AR331" s="618">
        <f t="shared" ref="AR331" si="13641">IFERROR((AR685/$BQ331)*100,0)</f>
        <v>0</v>
      </c>
      <c r="AS331" s="618">
        <f t="shared" ref="AS331" si="13642">IFERROR(AS685,0)</f>
        <v>0</v>
      </c>
      <c r="AT331" s="618">
        <f t="shared" ref="AT331" si="13643">IFERROR((AT685/$BQ331)*100,0)</f>
        <v>0</v>
      </c>
      <c r="AU331" s="618">
        <f t="shared" ref="AU331" si="13644">IFERROR(AU685,0)</f>
        <v>0</v>
      </c>
      <c r="AV331" s="618">
        <f t="shared" ref="AV331" si="13645">IFERROR((AV685/$BQ331)*100,0)</f>
        <v>0</v>
      </c>
      <c r="AW331" s="618">
        <f t="shared" ref="AW331" si="13646">IFERROR(AW685,0)</f>
        <v>157753</v>
      </c>
      <c r="AX331" s="618">
        <f t="shared" ref="AX331" si="13647">IFERROR((AX685/$BQ331)*100,0)</f>
        <v>163951.33229594765</v>
      </c>
      <c r="AY331" s="618">
        <f t="shared" ref="AY331" si="13648">IFERROR(AY685,0)</f>
        <v>7340</v>
      </c>
      <c r="AZ331" s="618">
        <f t="shared" ref="AZ331" si="13649">IFERROR((AZ685/$BQ331)*100,0)</f>
        <v>7187.0303568384525</v>
      </c>
      <c r="BA331" s="618">
        <f t="shared" ref="BA331" si="13650">IFERROR(BA685,0)</f>
        <v>0</v>
      </c>
      <c r="BB331" s="618">
        <f t="shared" ref="BB331" si="13651">IFERROR((BB685/$BQ331)*100,0)</f>
        <v>0</v>
      </c>
      <c r="BC331" s="618">
        <f t="shared" ref="BC331" si="13652">IFERROR(BC685,0)</f>
        <v>62831</v>
      </c>
      <c r="BD331" s="618">
        <f t="shared" ref="BD331" si="13653">IFERROR((BD685/$BQ331)*100,0)</f>
        <v>90382.502176102687</v>
      </c>
      <c r="BE331" s="618">
        <f t="shared" ref="BE331" si="13654">IFERROR(BE685,0)</f>
        <v>0</v>
      </c>
      <c r="BF331" s="618">
        <f t="shared" ref="BF331" si="13655">IFERROR((BF685/$BQ331)*100,0)</f>
        <v>0</v>
      </c>
      <c r="BG331" s="618">
        <f t="shared" ref="BG331" si="13656">IFERROR(BG685,0)</f>
        <v>0</v>
      </c>
      <c r="BH331" s="618">
        <f t="shared" ref="BH331" si="13657">IFERROR((BH685/$BQ331)*100,0)</f>
        <v>0</v>
      </c>
      <c r="BI331" s="618">
        <f t="shared" ref="BI331" si="13658">IFERROR(BI685,0)</f>
        <v>0</v>
      </c>
      <c r="BJ331" s="618">
        <f t="shared" ref="BJ331" si="13659">IFERROR((BJ685/$BQ331)*100,0)</f>
        <v>0</v>
      </c>
      <c r="BK331" s="618">
        <f t="shared" ref="BK331" si="13660">IFERROR(BK685,0)</f>
        <v>146495</v>
      </c>
      <c r="BL331" s="618">
        <f t="shared" ref="BL331" si="13661">IFERROR((BL685/$BQ331)*100,0)</f>
        <v>528030.37425840669</v>
      </c>
      <c r="BM331" s="618">
        <f t="shared" ref="BM331" si="13662">IFERROR(BM685,0)</f>
        <v>0</v>
      </c>
      <c r="BN331" s="618">
        <f t="shared" ref="BN331" si="13663">IFERROR((BN685/$BQ331)*100,0)</f>
        <v>0</v>
      </c>
      <c r="BO331" s="618">
        <f t="shared" ref="BO331" si="13664">IFERROR(BO685,0)</f>
        <v>0</v>
      </c>
      <c r="BP331" s="618">
        <f t="shared" ref="BP331" si="13665">IFERROR((BP685/$BQ331)*100,0)</f>
        <v>0</v>
      </c>
      <c r="BQ331" s="620">
        <f t="shared" si="12131"/>
        <v>40.211323126667573</v>
      </c>
    </row>
    <row r="332" spans="1:69" x14ac:dyDescent="0.25">
      <c r="B332" s="594" t="s">
        <v>289</v>
      </c>
      <c r="C332" s="618">
        <f t="shared" si="11362"/>
        <v>50006</v>
      </c>
      <c r="D332" s="618">
        <f t="shared" si="11363"/>
        <v>175172.86087609554</v>
      </c>
      <c r="E332" s="618" t="s">
        <v>2112</v>
      </c>
      <c r="F332" s="618" t="s">
        <v>2112</v>
      </c>
      <c r="G332" s="618">
        <f t="shared" ref="G332" si="13666">IFERROR(G686,0)</f>
        <v>0</v>
      </c>
      <c r="H332" s="618">
        <f t="shared" ref="H332" si="13667">IFERROR((H686/$BQ332)*100,0)</f>
        <v>0</v>
      </c>
      <c r="I332" s="618">
        <f t="shared" ref="I332" si="13668">IFERROR(I686,0)</f>
        <v>841</v>
      </c>
      <c r="J332" s="618">
        <f t="shared" ref="J332" si="13669">IFERROR((J686/$BQ332)*100,0)</f>
        <v>7342.5750067824483</v>
      </c>
      <c r="K332" s="618">
        <f t="shared" ref="K332" si="13670">IFERROR(K686,0)</f>
        <v>0</v>
      </c>
      <c r="L332" s="618">
        <f t="shared" ref="L332" si="13671">IFERROR((L686/$BQ332)*100,0)</f>
        <v>0</v>
      </c>
      <c r="M332" s="618">
        <f t="shared" ref="M332" si="13672">IFERROR(M686,0)</f>
        <v>1369</v>
      </c>
      <c r="N332" s="618">
        <f t="shared" ref="N332" si="13673">IFERROR((N686/$BQ332)*100,0)</f>
        <v>2913.9869428682223</v>
      </c>
      <c r="O332" s="618">
        <f t="shared" ref="O332" si="13674">IFERROR(O686,0)</f>
        <v>0</v>
      </c>
      <c r="P332" s="618">
        <f t="shared" ref="P332" si="13675">IFERROR((P686/$BQ332)*100,0)</f>
        <v>0</v>
      </c>
      <c r="Q332" s="618">
        <f t="shared" ref="Q332" si="13676">IFERROR(Q686,0)</f>
        <v>2530</v>
      </c>
      <c r="R332" s="618">
        <f t="shared" ref="R332" si="13677">IFERROR((R686/$BQ332)*100,0)</f>
        <v>7414.5845687973133</v>
      </c>
      <c r="S332" s="618">
        <f t="shared" ref="S332" si="13678">IFERROR(S686,0)</f>
        <v>7875</v>
      </c>
      <c r="T332" s="618">
        <f t="shared" ref="T332" si="13679">IFERROR((T686/$BQ332)*100,0)</f>
        <v>26696.344957644455</v>
      </c>
      <c r="U332" s="618">
        <f t="shared" ref="U332" si="13680">IFERROR(U686,0)</f>
        <v>4075723</v>
      </c>
      <c r="V332" s="618">
        <f t="shared" si="11317"/>
        <v>433389.54898646782</v>
      </c>
      <c r="W332" s="618" t="s">
        <v>2112</v>
      </c>
      <c r="X332" s="618" t="s">
        <v>2112</v>
      </c>
      <c r="Y332" s="618">
        <f t="shared" ref="Y332" si="13681">IFERROR(Y686,0)</f>
        <v>15180</v>
      </c>
      <c r="Z332" s="618">
        <f t="shared" ref="Z332" si="13682">IFERROR((Z686/$BQ332)*100,0)</f>
        <v>43637.794581008464</v>
      </c>
      <c r="AA332" s="618">
        <f t="shared" ref="AA332" si="13683">IFERROR(AA686,0)</f>
        <v>0</v>
      </c>
      <c r="AB332" s="618">
        <f t="shared" ref="AB332" si="13684">IFERROR((AB686/$BQ332)*100,0)</f>
        <v>0</v>
      </c>
      <c r="AC332" s="618">
        <f t="shared" ref="AC332" si="13685">IFERROR(AC686,0)</f>
        <v>0</v>
      </c>
      <c r="AD332" s="618">
        <f t="shared" ref="AD332" si="13686">IFERROR((AD686/$BQ332)*100,0)</f>
        <v>0</v>
      </c>
      <c r="AE332" s="618">
        <f t="shared" ref="AE332" si="13687">IFERROR(AE686,0)</f>
        <v>0</v>
      </c>
      <c r="AF332" s="618">
        <f t="shared" ref="AF332" si="13688">IFERROR((AF686/$BQ332)*100,0)</f>
        <v>0</v>
      </c>
      <c r="AG332" s="618">
        <f t="shared" ref="AG332" si="13689">IFERROR(AG686,0)</f>
        <v>0</v>
      </c>
      <c r="AH332" s="618">
        <f t="shared" ref="AH332" si="13690">IFERROR((AH686/$BQ332)*100,0)</f>
        <v>0</v>
      </c>
      <c r="AI332" s="618">
        <f t="shared" ref="AI332" si="13691">IFERROR(AI686,0)</f>
        <v>14133</v>
      </c>
      <c r="AJ332" s="618">
        <f t="shared" ref="AJ332" si="13692">IFERROR((AJ686/$BQ332)*100,0)</f>
        <v>86111.434576109939</v>
      </c>
      <c r="AK332" s="618">
        <f t="shared" ref="AK332" si="13693">IFERROR(AK686,0)</f>
        <v>0</v>
      </c>
      <c r="AL332" s="618">
        <f t="shared" ref="AL332" si="13694">IFERROR((AL686/$BQ332)*100,0)</f>
        <v>0</v>
      </c>
      <c r="AM332" s="618">
        <f t="shared" ref="AM332" si="13695">IFERROR(AM686,0)</f>
        <v>0</v>
      </c>
      <c r="AN332" s="618">
        <f t="shared" ref="AN332" si="13696">IFERROR((AN686/$BQ332)*100,0)</f>
        <v>0</v>
      </c>
      <c r="AO332" s="618">
        <f t="shared" ref="AO332" si="13697">IFERROR(AO686,0)</f>
        <v>0</v>
      </c>
      <c r="AP332" s="618">
        <f t="shared" ref="AP332" si="13698">IFERROR((AP686/$BQ332)*100,0)</f>
        <v>0</v>
      </c>
      <c r="AQ332" s="618">
        <f t="shared" ref="AQ332" si="13699">IFERROR(AQ686,0)</f>
        <v>0</v>
      </c>
      <c r="AR332" s="618">
        <f t="shared" ref="AR332" si="13700">IFERROR((AR686/$BQ332)*100,0)</f>
        <v>0</v>
      </c>
      <c r="AS332" s="618">
        <f t="shared" ref="AS332" si="13701">IFERROR(AS686,0)</f>
        <v>0</v>
      </c>
      <c r="AT332" s="618">
        <f t="shared" ref="AT332" si="13702">IFERROR((AT686/$BQ332)*100,0)</f>
        <v>0</v>
      </c>
      <c r="AU332" s="618">
        <f t="shared" ref="AU332" si="13703">IFERROR(AU686,0)</f>
        <v>0</v>
      </c>
      <c r="AV332" s="618">
        <f t="shared" ref="AV332" si="13704">IFERROR((AV686/$BQ332)*100,0)</f>
        <v>0</v>
      </c>
      <c r="AW332" s="618">
        <f t="shared" ref="AW332" si="13705">IFERROR(AW686,0)</f>
        <v>163099</v>
      </c>
      <c r="AX332" s="618">
        <f t="shared" ref="AX332" si="13706">IFERROR((AX686/$BQ332)*100,0)</f>
        <v>84246.386919924931</v>
      </c>
      <c r="AY332" s="618">
        <f t="shared" ref="AY332" si="13707">IFERROR(AY686,0)</f>
        <v>8037</v>
      </c>
      <c r="AZ332" s="618">
        <f t="shared" ref="AZ332" si="13708">IFERROR((AZ686/$BQ332)*100,0)</f>
        <v>11115.876056361398</v>
      </c>
      <c r="BA332" s="618">
        <f t="shared" ref="BA332" si="13709">IFERROR(BA686,0)</f>
        <v>0</v>
      </c>
      <c r="BB332" s="618">
        <f t="shared" ref="BB332" si="13710">IFERROR((BB686/$BQ332)*100,0)</f>
        <v>0</v>
      </c>
      <c r="BC332" s="618">
        <f t="shared" ref="BC332" si="13711">IFERROR(BC686,0)</f>
        <v>58221</v>
      </c>
      <c r="BD332" s="618">
        <f t="shared" ref="BD332" si="13712">IFERROR((BD686/$BQ332)*100,0)</f>
        <v>85998.619595619995</v>
      </c>
      <c r="BE332" s="618">
        <f t="shared" ref="BE332" si="13713">IFERROR(BE686,0)</f>
        <v>0</v>
      </c>
      <c r="BF332" s="618">
        <f t="shared" ref="BF332" si="13714">IFERROR((BF686/$BQ332)*100,0)</f>
        <v>0</v>
      </c>
      <c r="BG332" s="618">
        <f t="shared" ref="BG332" si="13715">IFERROR(BG686,0)</f>
        <v>0</v>
      </c>
      <c r="BH332" s="618">
        <f t="shared" ref="BH332" si="13716">IFERROR((BH686/$BQ332)*100,0)</f>
        <v>0</v>
      </c>
      <c r="BI332" s="618">
        <f t="shared" ref="BI332" si="13717">IFERROR(BI686,0)</f>
        <v>0</v>
      </c>
      <c r="BJ332" s="618">
        <f t="shared" ref="BJ332" si="13718">IFERROR((BJ686/$BQ332)*100,0)</f>
        <v>0</v>
      </c>
      <c r="BK332" s="618">
        <f t="shared" ref="BK332" si="13719">IFERROR(BK686,0)</f>
        <v>188420</v>
      </c>
      <c r="BL332" s="618">
        <f t="shared" ref="BL332" si="13720">IFERROR((BL686/$BQ332)*100,0)</f>
        <v>592823.51992484753</v>
      </c>
      <c r="BM332" s="618">
        <f t="shared" ref="BM332" si="13721">IFERROR(BM686,0)</f>
        <v>0</v>
      </c>
      <c r="BN332" s="618">
        <f t="shared" ref="BN332" si="13722">IFERROR((BN686/$BQ332)*100,0)</f>
        <v>0</v>
      </c>
      <c r="BO332" s="618">
        <f t="shared" ref="BO332" si="13723">IFERROR(BO686,0)</f>
        <v>0</v>
      </c>
      <c r="BP332" s="618">
        <f t="shared" ref="BP332" si="13724">IFERROR((BP686/$BQ332)*100,0)</f>
        <v>0</v>
      </c>
      <c r="BQ332" s="620">
        <f t="shared" si="12131"/>
        <v>41.661133828042004</v>
      </c>
    </row>
    <row r="333" spans="1:69" x14ac:dyDescent="0.25">
      <c r="B333" s="594" t="s">
        <v>290</v>
      </c>
      <c r="C333" s="618">
        <f t="shared" si="11362"/>
        <v>41261</v>
      </c>
      <c r="D333" s="618">
        <f t="shared" si="11363"/>
        <v>103151.56842076042</v>
      </c>
      <c r="E333" s="618" t="s">
        <v>2112</v>
      </c>
      <c r="F333" s="618" t="s">
        <v>2112</v>
      </c>
      <c r="G333" s="618">
        <f t="shared" ref="G333" si="13725">IFERROR(G687,0)</f>
        <v>0</v>
      </c>
      <c r="H333" s="618">
        <f t="shared" ref="H333" si="13726">IFERROR((H687/$BQ333)*100,0)</f>
        <v>0</v>
      </c>
      <c r="I333" s="618">
        <f t="shared" ref="I333" si="13727">IFERROR(I687,0)</f>
        <v>877</v>
      </c>
      <c r="J333" s="618">
        <f t="shared" ref="J333" si="13728">IFERROR((J687/$BQ333)*100,0)</f>
        <v>11307.15152854782</v>
      </c>
      <c r="K333" s="618">
        <f t="shared" ref="K333" si="13729">IFERROR(K687,0)</f>
        <v>0</v>
      </c>
      <c r="L333" s="618">
        <f t="shared" ref="L333" si="13730">IFERROR((L687/$BQ333)*100,0)</f>
        <v>0</v>
      </c>
      <c r="M333" s="618">
        <f t="shared" ref="M333" si="13731">IFERROR(M687,0)</f>
        <v>782</v>
      </c>
      <c r="N333" s="618">
        <f t="shared" ref="N333" si="13732">IFERROR((N687/$BQ333)*100,0)</f>
        <v>1918.7091534692031</v>
      </c>
      <c r="O333" s="618">
        <f t="shared" ref="O333" si="13733">IFERROR(O687,0)</f>
        <v>0</v>
      </c>
      <c r="P333" s="618">
        <f t="shared" ref="P333" si="13734">IFERROR((P687/$BQ333)*100,0)</f>
        <v>0</v>
      </c>
      <c r="Q333" s="618">
        <f t="shared" ref="Q333" si="13735">IFERROR(Q687,0)</f>
        <v>3583</v>
      </c>
      <c r="R333" s="618">
        <f t="shared" ref="R333" si="13736">IFERROR((R687/$BQ333)*100,0)</f>
        <v>7297.7110216432093</v>
      </c>
      <c r="S333" s="618">
        <f t="shared" ref="S333" si="13737">IFERROR(S687,0)</f>
        <v>8703</v>
      </c>
      <c r="T333" s="618">
        <f t="shared" ref="T333" si="13738">IFERROR((T687/$BQ333)*100,0)</f>
        <v>25893.751920553921</v>
      </c>
      <c r="U333" s="618">
        <f t="shared" ref="U333" si="13739">IFERROR(U687,0)</f>
        <v>3320809</v>
      </c>
      <c r="V333" s="618">
        <f t="shared" si="11317"/>
        <v>273623.3631744489</v>
      </c>
      <c r="W333" s="618" t="s">
        <v>2112</v>
      </c>
      <c r="X333" s="618" t="s">
        <v>2112</v>
      </c>
      <c r="Y333" s="618">
        <f t="shared" ref="Y333" si="13740">IFERROR(Y687,0)</f>
        <v>4228</v>
      </c>
      <c r="Z333" s="618">
        <f t="shared" ref="Z333" si="13741">IFERROR((Z687/$BQ333)*100,0)</f>
        <v>17464.664122209906</v>
      </c>
      <c r="AA333" s="618">
        <f t="shared" ref="AA333" si="13742">IFERROR(AA687,0)</f>
        <v>0</v>
      </c>
      <c r="AB333" s="618">
        <f t="shared" ref="AB333" si="13743">IFERROR((AB687/$BQ333)*100,0)</f>
        <v>0</v>
      </c>
      <c r="AC333" s="618">
        <f t="shared" ref="AC333" si="13744">IFERROR(AC687,0)</f>
        <v>0</v>
      </c>
      <c r="AD333" s="618">
        <f t="shared" ref="AD333" si="13745">IFERROR((AD687/$BQ333)*100,0)</f>
        <v>0</v>
      </c>
      <c r="AE333" s="618">
        <f t="shared" ref="AE333" si="13746">IFERROR(AE687,0)</f>
        <v>0</v>
      </c>
      <c r="AF333" s="618">
        <f t="shared" ref="AF333" si="13747">IFERROR((AF687/$BQ333)*100,0)</f>
        <v>0</v>
      </c>
      <c r="AG333" s="618">
        <f t="shared" ref="AG333" si="13748">IFERROR(AG687,0)</f>
        <v>0</v>
      </c>
      <c r="AH333" s="618">
        <f t="shared" ref="AH333" si="13749">IFERROR((AH687/$BQ333)*100,0)</f>
        <v>0</v>
      </c>
      <c r="AI333" s="618">
        <f t="shared" ref="AI333" si="13750">IFERROR(AI687,0)</f>
        <v>13483</v>
      </c>
      <c r="AJ333" s="618">
        <f t="shared" ref="AJ333" si="13751">IFERROR((AJ687/$BQ333)*100,0)</f>
        <v>66404.980012595057</v>
      </c>
      <c r="AK333" s="618">
        <f t="shared" ref="AK333" si="13752">IFERROR(AK687,0)</f>
        <v>0</v>
      </c>
      <c r="AL333" s="618">
        <f t="shared" ref="AL333" si="13753">IFERROR((AL687/$BQ333)*100,0)</f>
        <v>0</v>
      </c>
      <c r="AM333" s="618">
        <f t="shared" ref="AM333" si="13754">IFERROR(AM687,0)</f>
        <v>0</v>
      </c>
      <c r="AN333" s="618">
        <f t="shared" ref="AN333" si="13755">IFERROR((AN687/$BQ333)*100,0)</f>
        <v>0</v>
      </c>
      <c r="AO333" s="618">
        <f t="shared" ref="AO333" si="13756">IFERROR(AO687,0)</f>
        <v>0</v>
      </c>
      <c r="AP333" s="618">
        <f t="shared" ref="AP333" si="13757">IFERROR((AP687/$BQ333)*100,0)</f>
        <v>0</v>
      </c>
      <c r="AQ333" s="618">
        <f t="shared" ref="AQ333" si="13758">IFERROR(AQ687,0)</f>
        <v>0</v>
      </c>
      <c r="AR333" s="618">
        <f t="shared" ref="AR333" si="13759">IFERROR((AR687/$BQ333)*100,0)</f>
        <v>0</v>
      </c>
      <c r="AS333" s="618">
        <f t="shared" ref="AS333" si="13760">IFERROR(AS687,0)</f>
        <v>0</v>
      </c>
      <c r="AT333" s="618">
        <f t="shared" ref="AT333" si="13761">IFERROR((AT687/$BQ333)*100,0)</f>
        <v>0</v>
      </c>
      <c r="AU333" s="618">
        <f t="shared" ref="AU333" si="13762">IFERROR(AU687,0)</f>
        <v>0</v>
      </c>
      <c r="AV333" s="618">
        <f t="shared" ref="AV333" si="13763">IFERROR((AV687/$BQ333)*100,0)</f>
        <v>0</v>
      </c>
      <c r="AW333" s="618">
        <f t="shared" ref="AW333" si="13764">IFERROR(AW687,0)</f>
        <v>140952</v>
      </c>
      <c r="AX333" s="618">
        <f t="shared" ref="AX333" si="13765">IFERROR((AX687/$BQ333)*100,0)</f>
        <v>88344.426746746351</v>
      </c>
      <c r="AY333" s="618">
        <f t="shared" ref="AY333" si="13766">IFERROR(AY687,0)</f>
        <v>6263</v>
      </c>
      <c r="AZ333" s="618">
        <f t="shared" ref="AZ333" si="13767">IFERROR((AZ687/$BQ333)*100,0)</f>
        <v>8109.3029394324813</v>
      </c>
      <c r="BA333" s="618">
        <f t="shared" ref="BA333" si="13768">IFERROR(BA687,0)</f>
        <v>0</v>
      </c>
      <c r="BB333" s="618">
        <f t="shared" ref="BB333" si="13769">IFERROR((BB687/$BQ333)*100,0)</f>
        <v>0</v>
      </c>
      <c r="BC333" s="618">
        <f t="shared" ref="BC333" si="13770">IFERROR(BC687,0)</f>
        <v>30147</v>
      </c>
      <c r="BD333" s="618">
        <f t="shared" ref="BD333" si="13771">IFERROR((BD687/$BQ333)*100,0)</f>
        <v>37952.949220748866</v>
      </c>
      <c r="BE333" s="618">
        <f t="shared" ref="BE333" si="13772">IFERROR(BE687,0)</f>
        <v>0</v>
      </c>
      <c r="BF333" s="618">
        <f t="shared" ref="BF333" si="13773">IFERROR((BF687/$BQ333)*100,0)</f>
        <v>0</v>
      </c>
      <c r="BG333" s="618">
        <f t="shared" ref="BG333" si="13774">IFERROR(BG687,0)</f>
        <v>0</v>
      </c>
      <c r="BH333" s="618">
        <f t="shared" ref="BH333" si="13775">IFERROR((BH687/$BQ333)*100,0)</f>
        <v>0</v>
      </c>
      <c r="BI333" s="618">
        <f t="shared" ref="BI333" si="13776">IFERROR(BI687,0)</f>
        <v>0</v>
      </c>
      <c r="BJ333" s="618">
        <f t="shared" ref="BJ333" si="13777">IFERROR((BJ687/$BQ333)*100,0)</f>
        <v>0</v>
      </c>
      <c r="BK333" s="618">
        <f t="shared" ref="BK333" si="13778">IFERROR(BK687,0)</f>
        <v>144834</v>
      </c>
      <c r="BL333" s="618">
        <f t="shared" ref="BL333" si="13779">IFERROR((BL687/$BQ333)*100,0)</f>
        <v>502439.35408334166</v>
      </c>
      <c r="BM333" s="618">
        <f t="shared" ref="BM333" si="13780">IFERROR(BM687,0)</f>
        <v>0</v>
      </c>
      <c r="BN333" s="618">
        <f t="shared" ref="BN333" si="13781">IFERROR((BN687/$BQ333)*100,0)</f>
        <v>0</v>
      </c>
      <c r="BO333" s="618">
        <f t="shared" ref="BO333" si="13782">IFERROR(BO687,0)</f>
        <v>0</v>
      </c>
      <c r="BP333" s="618">
        <f t="shared" ref="BP333" si="13783">IFERROR((BP687/$BQ333)*100,0)</f>
        <v>0</v>
      </c>
      <c r="BQ333" s="620">
        <f t="shared" si="12131"/>
        <v>45.342984809707083</v>
      </c>
    </row>
    <row r="334" spans="1:69" x14ac:dyDescent="0.25">
      <c r="B334" s="594" t="s">
        <v>291</v>
      </c>
      <c r="C334" s="618">
        <f t="shared" si="11362"/>
        <v>46326</v>
      </c>
      <c r="D334" s="618">
        <f t="shared" si="11363"/>
        <v>120173.37031360093</v>
      </c>
      <c r="E334" s="618" t="s">
        <v>2112</v>
      </c>
      <c r="F334" s="618" t="s">
        <v>2112</v>
      </c>
      <c r="G334" s="618">
        <f t="shared" ref="G334" si="13784">IFERROR(G688,0)</f>
        <v>0</v>
      </c>
      <c r="H334" s="618">
        <f t="shared" ref="H334" si="13785">IFERROR((H688/$BQ334)*100,0)</f>
        <v>0</v>
      </c>
      <c r="I334" s="618">
        <f t="shared" ref="I334" si="13786">IFERROR(I688,0)</f>
        <v>850</v>
      </c>
      <c r="J334" s="618">
        <f t="shared" ref="J334" si="13787">IFERROR((J688/$BQ334)*100,0)</f>
        <v>14203.223146871529</v>
      </c>
      <c r="K334" s="618">
        <f t="shared" ref="K334" si="13788">IFERROR(K688,0)</f>
        <v>0</v>
      </c>
      <c r="L334" s="618">
        <f t="shared" ref="L334" si="13789">IFERROR((L688/$BQ334)*100,0)</f>
        <v>0</v>
      </c>
      <c r="M334" s="618">
        <f t="shared" ref="M334" si="13790">IFERROR(M688,0)</f>
        <v>491</v>
      </c>
      <c r="N334" s="618">
        <f t="shared" ref="N334" si="13791">IFERROR((N688/$BQ334)*100,0)</f>
        <v>972.52243597534243</v>
      </c>
      <c r="O334" s="618">
        <f t="shared" ref="O334" si="13792">IFERROR(O688,0)</f>
        <v>0</v>
      </c>
      <c r="P334" s="618">
        <f t="shared" ref="P334" si="13793">IFERROR((P688/$BQ334)*100,0)</f>
        <v>0</v>
      </c>
      <c r="Q334" s="618">
        <f t="shared" ref="Q334" si="13794">IFERROR(Q688,0)</f>
        <v>3914</v>
      </c>
      <c r="R334" s="618">
        <f t="shared" ref="R334" si="13795">IFERROR((R688/$BQ334)*100,0)</f>
        <v>12758.175685507034</v>
      </c>
      <c r="S334" s="618">
        <f t="shared" ref="S334" si="13796">IFERROR(S688,0)</f>
        <v>6400</v>
      </c>
      <c r="T334" s="618">
        <f t="shared" ref="T334" si="13797">IFERROR((T688/$BQ334)*100,0)</f>
        <v>23140.905797643038</v>
      </c>
      <c r="U334" s="618">
        <f t="shared" ref="U334" si="13798">IFERROR(U688,0)</f>
        <v>2706102</v>
      </c>
      <c r="V334" s="618">
        <f t="shared" si="11317"/>
        <v>235641.63678912155</v>
      </c>
      <c r="W334" s="618" t="s">
        <v>2112</v>
      </c>
      <c r="X334" s="618" t="s">
        <v>2112</v>
      </c>
      <c r="Y334" s="618">
        <f t="shared" ref="Y334" si="13799">IFERROR(Y688,0)</f>
        <v>8180</v>
      </c>
      <c r="Z334" s="618">
        <f t="shared" ref="Z334" si="13800">IFERROR((Z688/$BQ334)*100,0)</f>
        <v>27153.705528757866</v>
      </c>
      <c r="AA334" s="618">
        <f t="shared" ref="AA334" si="13801">IFERROR(AA688,0)</f>
        <v>0</v>
      </c>
      <c r="AB334" s="618">
        <f t="shared" ref="AB334" si="13802">IFERROR((AB688/$BQ334)*100,0)</f>
        <v>0</v>
      </c>
      <c r="AC334" s="618">
        <f t="shared" ref="AC334" si="13803">IFERROR(AC688,0)</f>
        <v>0</v>
      </c>
      <c r="AD334" s="618">
        <f t="shared" ref="AD334" si="13804">IFERROR((AD688/$BQ334)*100,0)</f>
        <v>0</v>
      </c>
      <c r="AE334" s="618">
        <f t="shared" ref="AE334" si="13805">IFERROR(AE688,0)</f>
        <v>0</v>
      </c>
      <c r="AF334" s="618">
        <f t="shared" ref="AF334" si="13806">IFERROR((AF688/$BQ334)*100,0)</f>
        <v>0</v>
      </c>
      <c r="AG334" s="618">
        <f t="shared" ref="AG334" si="13807">IFERROR(AG688,0)</f>
        <v>0</v>
      </c>
      <c r="AH334" s="618">
        <f t="shared" ref="AH334" si="13808">IFERROR((AH688/$BQ334)*100,0)</f>
        <v>0</v>
      </c>
      <c r="AI334" s="618">
        <f t="shared" ref="AI334" si="13809">IFERROR(AI688,0)</f>
        <v>10843</v>
      </c>
      <c r="AJ334" s="618">
        <f t="shared" ref="AJ334" si="13810">IFERROR((AJ688/$BQ334)*100,0)</f>
        <v>67259.72493174854</v>
      </c>
      <c r="AK334" s="618">
        <f t="shared" ref="AK334" si="13811">IFERROR(AK688,0)</f>
        <v>0</v>
      </c>
      <c r="AL334" s="618">
        <f t="shared" ref="AL334" si="13812">IFERROR((AL688/$BQ334)*100,0)</f>
        <v>0</v>
      </c>
      <c r="AM334" s="618">
        <f t="shared" ref="AM334" si="13813">IFERROR(AM688,0)</f>
        <v>0</v>
      </c>
      <c r="AN334" s="618">
        <f t="shared" ref="AN334" si="13814">IFERROR((AN688/$BQ334)*100,0)</f>
        <v>0</v>
      </c>
      <c r="AO334" s="618">
        <f t="shared" ref="AO334" si="13815">IFERROR(AO688,0)</f>
        <v>0</v>
      </c>
      <c r="AP334" s="618">
        <f t="shared" ref="AP334" si="13816">IFERROR((AP688/$BQ334)*100,0)</f>
        <v>0</v>
      </c>
      <c r="AQ334" s="618">
        <f t="shared" ref="AQ334" si="13817">IFERROR(AQ688,0)</f>
        <v>0</v>
      </c>
      <c r="AR334" s="618">
        <f t="shared" ref="AR334" si="13818">IFERROR((AR688/$BQ334)*100,0)</f>
        <v>0</v>
      </c>
      <c r="AS334" s="618">
        <f t="shared" ref="AS334" si="13819">IFERROR(AS688,0)</f>
        <v>0</v>
      </c>
      <c r="AT334" s="618">
        <f t="shared" ref="AT334" si="13820">IFERROR((AT688/$BQ334)*100,0)</f>
        <v>0</v>
      </c>
      <c r="AU334" s="618">
        <f t="shared" ref="AU334" si="13821">IFERROR(AU688,0)</f>
        <v>0</v>
      </c>
      <c r="AV334" s="618">
        <f t="shared" ref="AV334" si="13822">IFERROR((AV688/$BQ334)*100,0)</f>
        <v>0</v>
      </c>
      <c r="AW334" s="618">
        <f t="shared" ref="AW334" si="13823">IFERROR(AW688,0)</f>
        <v>122390</v>
      </c>
      <c r="AX334" s="618">
        <f t="shared" ref="AX334" si="13824">IFERROR((AX688/$BQ334)*100,0)</f>
        <v>94323.687335529408</v>
      </c>
      <c r="AY334" s="618">
        <f t="shared" ref="AY334" si="13825">IFERROR(AY688,0)</f>
        <v>5772</v>
      </c>
      <c r="AZ334" s="618">
        <f t="shared" ref="AZ334" si="13826">IFERROR((AZ688/$BQ334)*100,0)</f>
        <v>6754.5437737797802</v>
      </c>
      <c r="BA334" s="618">
        <f t="shared" ref="BA334" si="13827">IFERROR(BA688,0)</f>
        <v>0</v>
      </c>
      <c r="BB334" s="618">
        <f t="shared" ref="BB334" si="13828">IFERROR((BB688/$BQ334)*100,0)</f>
        <v>0</v>
      </c>
      <c r="BC334" s="618">
        <f t="shared" ref="BC334" si="13829">IFERROR(BC688,0)</f>
        <v>37897</v>
      </c>
      <c r="BD334" s="618">
        <f t="shared" ref="BD334" si="13830">IFERROR((BD688/$BQ334)*100,0)</f>
        <v>56922.782128274288</v>
      </c>
      <c r="BE334" s="618">
        <f t="shared" ref="BE334" si="13831">IFERROR(BE688,0)</f>
        <v>0</v>
      </c>
      <c r="BF334" s="618">
        <f t="shared" ref="BF334" si="13832">IFERROR((BF688/$BQ334)*100,0)</f>
        <v>0</v>
      </c>
      <c r="BG334" s="618">
        <f t="shared" ref="BG334" si="13833">IFERROR(BG688,0)</f>
        <v>0</v>
      </c>
      <c r="BH334" s="618">
        <f t="shared" ref="BH334" si="13834">IFERROR((BH688/$BQ334)*100,0)</f>
        <v>0</v>
      </c>
      <c r="BI334" s="618">
        <f t="shared" ref="BI334" si="13835">IFERROR(BI688,0)</f>
        <v>0</v>
      </c>
      <c r="BJ334" s="618">
        <f t="shared" ref="BJ334" si="13836">IFERROR((BJ688/$BQ334)*100,0)</f>
        <v>0</v>
      </c>
      <c r="BK334" s="618">
        <f t="shared" ref="BK334" si="13837">IFERROR(BK688,0)</f>
        <v>152024</v>
      </c>
      <c r="BL334" s="618">
        <f t="shared" ref="BL334" si="13838">IFERROR((BL688/$BQ334)*100,0)</f>
        <v>551623.5168484773</v>
      </c>
      <c r="BM334" s="618">
        <f t="shared" ref="BM334" si="13839">IFERROR(BM688,0)</f>
        <v>0</v>
      </c>
      <c r="BN334" s="618">
        <f t="shared" ref="BN334" si="13840">IFERROR((BN688/$BQ334)*100,0)</f>
        <v>0</v>
      </c>
      <c r="BO334" s="618">
        <f t="shared" ref="BO334" si="13841">IFERROR(BO688,0)</f>
        <v>0</v>
      </c>
      <c r="BP334" s="618">
        <f t="shared" ref="BP334" si="13842">IFERROR((BP688/$BQ334)*100,0)</f>
        <v>0</v>
      </c>
      <c r="BQ334" s="620">
        <f t="shared" si="12131"/>
        <v>54.600282765452114</v>
      </c>
    </row>
    <row r="335" spans="1:69" x14ac:dyDescent="0.25">
      <c r="B335" s="594" t="s">
        <v>292</v>
      </c>
      <c r="C335" s="618">
        <f t="shared" si="11362"/>
        <v>45530</v>
      </c>
      <c r="D335" s="618">
        <f t="shared" si="11363"/>
        <v>139719.33121034625</v>
      </c>
      <c r="E335" s="618" t="s">
        <v>2112</v>
      </c>
      <c r="F335" s="618" t="s">
        <v>2112</v>
      </c>
      <c r="G335" s="618">
        <f t="shared" ref="G335" si="13843">IFERROR(G689,0)</f>
        <v>0</v>
      </c>
      <c r="H335" s="618">
        <f t="shared" ref="H335" si="13844">IFERROR((H689/$BQ335)*100,0)</f>
        <v>0</v>
      </c>
      <c r="I335" s="618">
        <f t="shared" ref="I335" si="13845">IFERROR(I689,0)</f>
        <v>1008</v>
      </c>
      <c r="J335" s="618">
        <f t="shared" ref="J335" si="13846">IFERROR((J689/$BQ335)*100,0)</f>
        <v>8764.1977016690398</v>
      </c>
      <c r="K335" s="618">
        <f t="shared" ref="K335" si="13847">IFERROR(K689,0)</f>
        <v>3</v>
      </c>
      <c r="L335" s="618">
        <f t="shared" ref="L335" si="13848">IFERROR((L689/$BQ335)*100,0)</f>
        <v>24.572516920567402</v>
      </c>
      <c r="M335" s="618">
        <f t="shared" ref="M335" si="13849">IFERROR(M689,0)</f>
        <v>229</v>
      </c>
      <c r="N335" s="618">
        <f t="shared" ref="N335" si="13850">IFERROR((N689/$BQ335)*100,0)</f>
        <v>470.97324097754188</v>
      </c>
      <c r="O335" s="618">
        <f t="shared" ref="O335" si="13851">IFERROR(O689,0)</f>
        <v>0</v>
      </c>
      <c r="P335" s="618">
        <f t="shared" ref="P335" si="13852">IFERROR((P689/$BQ335)*100,0)</f>
        <v>0</v>
      </c>
      <c r="Q335" s="618">
        <f t="shared" ref="Q335" si="13853">IFERROR(Q689,0)</f>
        <v>5564</v>
      </c>
      <c r="R335" s="618">
        <f t="shared" ref="R335" si="13854">IFERROR((R689/$BQ335)*100,0)</f>
        <v>12380.453108479211</v>
      </c>
      <c r="S335" s="618">
        <f t="shared" ref="S335" si="13855">IFERROR(S689,0)</f>
        <v>7024</v>
      </c>
      <c r="T335" s="618">
        <f t="shared" ref="T335" si="13856">IFERROR((T689/$BQ335)*100,0)</f>
        <v>16295.674137822949</v>
      </c>
      <c r="U335" s="618">
        <f t="shared" ref="U335" si="13857">IFERROR(U689,0)</f>
        <v>2504378</v>
      </c>
      <c r="V335" s="618">
        <f t="shared" si="11317"/>
        <v>248168.08692952708</v>
      </c>
      <c r="W335" s="618" t="s">
        <v>2112</v>
      </c>
      <c r="X335" s="618" t="s">
        <v>2112</v>
      </c>
      <c r="Y335" s="618">
        <f t="shared" ref="Y335" si="13858">IFERROR(Y689,0)</f>
        <v>9240</v>
      </c>
      <c r="Z335" s="618">
        <f t="shared" ref="Z335" si="13859">IFERROR((Z689/$BQ335)*100,0)</f>
        <v>19242.328458547658</v>
      </c>
      <c r="AA335" s="618">
        <f t="shared" ref="AA335" si="13860">IFERROR(AA689,0)</f>
        <v>0</v>
      </c>
      <c r="AB335" s="618">
        <f t="shared" ref="AB335" si="13861">IFERROR((AB689/$BQ335)*100,0)</f>
        <v>0</v>
      </c>
      <c r="AC335" s="618">
        <f t="shared" ref="AC335" si="13862">IFERROR(AC689,0)</f>
        <v>0</v>
      </c>
      <c r="AD335" s="618">
        <f t="shared" ref="AD335" si="13863">IFERROR((AD689/$BQ335)*100,0)</f>
        <v>0</v>
      </c>
      <c r="AE335" s="618">
        <f t="shared" ref="AE335" si="13864">IFERROR(AE689,0)</f>
        <v>0</v>
      </c>
      <c r="AF335" s="618">
        <f t="shared" ref="AF335" si="13865">IFERROR((AF689/$BQ335)*100,0)</f>
        <v>0</v>
      </c>
      <c r="AG335" s="618">
        <f t="shared" ref="AG335" si="13866">IFERROR(AG689,0)</f>
        <v>0</v>
      </c>
      <c r="AH335" s="618">
        <f t="shared" ref="AH335" si="13867">IFERROR((AH689/$BQ335)*100,0)</f>
        <v>0</v>
      </c>
      <c r="AI335" s="618">
        <f t="shared" ref="AI335" si="13868">IFERROR(AI689,0)</f>
        <v>11674</v>
      </c>
      <c r="AJ335" s="618">
        <f t="shared" ref="AJ335" si="13869">IFERROR((AJ689/$BQ335)*100,0)</f>
        <v>76064.226127616392</v>
      </c>
      <c r="AK335" s="618">
        <f t="shared" ref="AK335" si="13870">IFERROR(AK689,0)</f>
        <v>0</v>
      </c>
      <c r="AL335" s="618">
        <f t="shared" ref="AL335" si="13871">IFERROR((AL689/$BQ335)*100,0)</f>
        <v>0</v>
      </c>
      <c r="AM335" s="618">
        <f t="shared" ref="AM335" si="13872">IFERROR(AM689,0)</f>
        <v>0</v>
      </c>
      <c r="AN335" s="618">
        <f t="shared" ref="AN335" si="13873">IFERROR((AN689/$BQ335)*100,0)</f>
        <v>0</v>
      </c>
      <c r="AO335" s="618">
        <f t="shared" ref="AO335" si="13874">IFERROR(AO689,0)</f>
        <v>0</v>
      </c>
      <c r="AP335" s="618">
        <f t="shared" ref="AP335" si="13875">IFERROR((AP689/$BQ335)*100,0)</f>
        <v>0</v>
      </c>
      <c r="AQ335" s="618">
        <f t="shared" ref="AQ335" si="13876">IFERROR(AQ689,0)</f>
        <v>0</v>
      </c>
      <c r="AR335" s="618">
        <f t="shared" ref="AR335" si="13877">IFERROR((AR689/$BQ335)*100,0)</f>
        <v>0</v>
      </c>
      <c r="AS335" s="618">
        <f t="shared" ref="AS335" si="13878">IFERROR(AS689,0)</f>
        <v>0</v>
      </c>
      <c r="AT335" s="618">
        <f t="shared" ref="AT335" si="13879">IFERROR((AT689/$BQ335)*100,0)</f>
        <v>0</v>
      </c>
      <c r="AU335" s="618">
        <f t="shared" ref="AU335" si="13880">IFERROR(AU689,0)</f>
        <v>0</v>
      </c>
      <c r="AV335" s="618">
        <f t="shared" ref="AV335" si="13881">IFERROR((AV689/$BQ335)*100,0)</f>
        <v>0</v>
      </c>
      <c r="AW335" s="618">
        <f t="shared" ref="AW335" si="13882">IFERROR(AW689,0)</f>
        <v>120345</v>
      </c>
      <c r="AX335" s="618">
        <f t="shared" ref="AX335" si="13883">IFERROR((AX689/$BQ335)*100,0)</f>
        <v>144271.38996988136</v>
      </c>
      <c r="AY335" s="618">
        <f t="shared" ref="AY335" si="13884">IFERROR(AY689,0)</f>
        <v>11039</v>
      </c>
      <c r="AZ335" s="618">
        <f t="shared" ref="AZ335" si="13885">IFERROR((AZ689/$BQ335)*100,0)</f>
        <v>11239.878781416206</v>
      </c>
      <c r="BA335" s="618">
        <f t="shared" ref="BA335" si="13886">IFERROR(BA689,0)</f>
        <v>0</v>
      </c>
      <c r="BB335" s="618">
        <f t="shared" ref="BB335" si="13887">IFERROR((BB689/$BQ335)*100,0)</f>
        <v>0</v>
      </c>
      <c r="BC335" s="618">
        <f t="shared" ref="BC335" si="13888">IFERROR(BC689,0)</f>
        <v>37209</v>
      </c>
      <c r="BD335" s="618">
        <f t="shared" ref="BD335" si="13889">IFERROR((BD689/$BQ335)*100,0)</f>
        <v>54514.128788278787</v>
      </c>
      <c r="BE335" s="618">
        <f t="shared" ref="BE335" si="13890">IFERROR(BE689,0)</f>
        <v>0</v>
      </c>
      <c r="BF335" s="618">
        <f t="shared" ref="BF335" si="13891">IFERROR((BF689/$BQ335)*100,0)</f>
        <v>0</v>
      </c>
      <c r="BG335" s="618">
        <f t="shared" ref="BG335" si="13892">IFERROR(BG689,0)</f>
        <v>0</v>
      </c>
      <c r="BH335" s="618">
        <f t="shared" ref="BH335" si="13893">IFERROR((BH689/$BQ335)*100,0)</f>
        <v>0</v>
      </c>
      <c r="BI335" s="618">
        <f t="shared" ref="BI335" si="13894">IFERROR(BI689,0)</f>
        <v>0</v>
      </c>
      <c r="BJ335" s="618">
        <f t="shared" ref="BJ335" si="13895">IFERROR((BJ689/$BQ335)*100,0)</f>
        <v>0</v>
      </c>
      <c r="BK335" s="618">
        <f t="shared" ref="BK335" si="13896">IFERROR(BK689,0)</f>
        <v>164781</v>
      </c>
      <c r="BL335" s="618">
        <f t="shared" ref="BL335" si="13897">IFERROR((BL689/$BQ335)*100,0)</f>
        <v>484672.4191607582</v>
      </c>
      <c r="BM335" s="618">
        <f t="shared" ref="BM335" si="13898">IFERROR(BM689,0)</f>
        <v>0</v>
      </c>
      <c r="BN335" s="618">
        <f t="shared" ref="BN335" si="13899">IFERROR((BN689/$BQ335)*100,0)</f>
        <v>0</v>
      </c>
      <c r="BO335" s="618">
        <f t="shared" ref="BO335" si="13900">IFERROR(BO689,0)</f>
        <v>0</v>
      </c>
      <c r="BP335" s="618">
        <f t="shared" ref="BP335" si="13901">IFERROR((BP689/$BQ335)*100,0)</f>
        <v>0</v>
      </c>
      <c r="BQ335" s="620">
        <f t="shared" si="12131"/>
        <v>48.835046238002178</v>
      </c>
    </row>
    <row r="336" spans="1:69" x14ac:dyDescent="0.25">
      <c r="B336" s="594" t="s">
        <v>293</v>
      </c>
      <c r="C336" s="618">
        <f t="shared" si="11362"/>
        <v>45995</v>
      </c>
      <c r="D336" s="618">
        <f t="shared" si="11363"/>
        <v>135233.70249311707</v>
      </c>
      <c r="E336" s="618" t="s">
        <v>2112</v>
      </c>
      <c r="F336" s="618" t="s">
        <v>2112</v>
      </c>
      <c r="G336" s="618">
        <f t="shared" ref="G336" si="13902">IFERROR(G690,0)</f>
        <v>0</v>
      </c>
      <c r="H336" s="618">
        <f t="shared" ref="H336" si="13903">IFERROR((H690/$BQ336)*100,0)</f>
        <v>0</v>
      </c>
      <c r="I336" s="618">
        <f t="shared" ref="I336" si="13904">IFERROR(I690,0)</f>
        <v>1395</v>
      </c>
      <c r="J336" s="618">
        <f t="shared" ref="J336" si="13905">IFERROR((J690/$BQ336)*100,0)</f>
        <v>10922.290682608378</v>
      </c>
      <c r="K336" s="618">
        <f t="shared" ref="K336" si="13906">IFERROR(K690,0)</f>
        <v>3</v>
      </c>
      <c r="L336" s="618">
        <f t="shared" ref="L336" si="13907">IFERROR((L690/$BQ336)*100,0)</f>
        <v>15.743842425381443</v>
      </c>
      <c r="M336" s="618">
        <f t="shared" ref="M336" si="13908">IFERROR(M690,0)</f>
        <v>376</v>
      </c>
      <c r="N336" s="618">
        <f t="shared" ref="N336" si="13909">IFERROR((N690/$BQ336)*100,0)</f>
        <v>781.28818035955408</v>
      </c>
      <c r="O336" s="618">
        <f t="shared" ref="O336" si="13910">IFERROR(O690,0)</f>
        <v>0</v>
      </c>
      <c r="P336" s="618">
        <f t="shared" ref="P336" si="13911">IFERROR((P690/$BQ336)*100,0)</f>
        <v>0</v>
      </c>
      <c r="Q336" s="618">
        <f t="shared" ref="Q336" si="13912">IFERROR(Q690,0)</f>
        <v>5709</v>
      </c>
      <c r="R336" s="618">
        <f t="shared" ref="R336" si="13913">IFERROR((R690/$BQ336)*100,0)</f>
        <v>15367.958187475464</v>
      </c>
      <c r="S336" s="618">
        <f t="shared" ref="S336" si="13914">IFERROR(S690,0)</f>
        <v>6884</v>
      </c>
      <c r="T336" s="618">
        <f t="shared" ref="T336" si="13915">IFERROR((T690/$BQ336)*100,0)</f>
        <v>13575.12813128515</v>
      </c>
      <c r="U336" s="618">
        <f t="shared" ref="U336" si="13916">IFERROR(U690,0)</f>
        <v>2754118</v>
      </c>
      <c r="V336" s="618">
        <f t="shared" si="11317"/>
        <v>258165.56011110175</v>
      </c>
      <c r="W336" s="618" t="s">
        <v>2112</v>
      </c>
      <c r="X336" s="618" t="s">
        <v>2112</v>
      </c>
      <c r="Y336" s="618">
        <f t="shared" ref="Y336" si="13917">IFERROR(Y690,0)</f>
        <v>9636</v>
      </c>
      <c r="Z336" s="618">
        <f t="shared" ref="Z336" si="13918">IFERROR((Z690/$BQ336)*100,0)</f>
        <v>25691.982857919345</v>
      </c>
      <c r="AA336" s="618">
        <f t="shared" ref="AA336" si="13919">IFERROR(AA690,0)</f>
        <v>0</v>
      </c>
      <c r="AB336" s="618">
        <f t="shared" ref="AB336" si="13920">IFERROR((AB690/$BQ336)*100,0)</f>
        <v>0</v>
      </c>
      <c r="AC336" s="618">
        <f t="shared" ref="AC336" si="13921">IFERROR(AC690,0)</f>
        <v>0</v>
      </c>
      <c r="AD336" s="618">
        <f t="shared" ref="AD336" si="13922">IFERROR((AD690/$BQ336)*100,0)</f>
        <v>0</v>
      </c>
      <c r="AE336" s="618">
        <f t="shared" ref="AE336" si="13923">IFERROR(AE690,0)</f>
        <v>0</v>
      </c>
      <c r="AF336" s="618">
        <f t="shared" ref="AF336" si="13924">IFERROR((AF690/$BQ336)*100,0)</f>
        <v>0</v>
      </c>
      <c r="AG336" s="618">
        <f t="shared" ref="AG336" si="13925">IFERROR(AG690,0)</f>
        <v>0</v>
      </c>
      <c r="AH336" s="618">
        <f t="shared" ref="AH336" si="13926">IFERROR((AH690/$BQ336)*100,0)</f>
        <v>0</v>
      </c>
      <c r="AI336" s="618">
        <f t="shared" ref="AI336" si="13927">IFERROR(AI690,0)</f>
        <v>11839</v>
      </c>
      <c r="AJ336" s="618">
        <f t="shared" ref="AJ336" si="13928">IFERROR((AJ690/$BQ336)*100,0)</f>
        <v>55367.157849460193</v>
      </c>
      <c r="AK336" s="618">
        <f t="shared" ref="AK336" si="13929">IFERROR(AK690,0)</f>
        <v>0</v>
      </c>
      <c r="AL336" s="618">
        <f t="shared" ref="AL336" si="13930">IFERROR((AL690/$BQ336)*100,0)</f>
        <v>0</v>
      </c>
      <c r="AM336" s="618">
        <f t="shared" ref="AM336" si="13931">IFERROR(AM690,0)</f>
        <v>0</v>
      </c>
      <c r="AN336" s="618">
        <f t="shared" ref="AN336" si="13932">IFERROR((AN690/$BQ336)*100,0)</f>
        <v>0</v>
      </c>
      <c r="AO336" s="618">
        <f t="shared" ref="AO336" si="13933">IFERROR(AO690,0)</f>
        <v>0</v>
      </c>
      <c r="AP336" s="618">
        <f t="shared" ref="AP336" si="13934">IFERROR((AP690/$BQ336)*100,0)</f>
        <v>0</v>
      </c>
      <c r="AQ336" s="618">
        <f t="shared" ref="AQ336" si="13935">IFERROR(AQ690,0)</f>
        <v>0</v>
      </c>
      <c r="AR336" s="618">
        <f t="shared" ref="AR336" si="13936">IFERROR((AR690/$BQ336)*100,0)</f>
        <v>0</v>
      </c>
      <c r="AS336" s="618">
        <f t="shared" ref="AS336" si="13937">IFERROR(AS690,0)</f>
        <v>0</v>
      </c>
      <c r="AT336" s="618">
        <f t="shared" ref="AT336" si="13938">IFERROR((AT690/$BQ336)*100,0)</f>
        <v>0</v>
      </c>
      <c r="AU336" s="618">
        <f t="shared" ref="AU336" si="13939">IFERROR(AU690,0)</f>
        <v>0</v>
      </c>
      <c r="AV336" s="618">
        <f t="shared" ref="AV336" si="13940">IFERROR((AV690/$BQ336)*100,0)</f>
        <v>0</v>
      </c>
      <c r="AW336" s="618">
        <f t="shared" ref="AW336" si="13941">IFERROR(AW690,0)</f>
        <v>115924</v>
      </c>
      <c r="AX336" s="618">
        <f t="shared" ref="AX336" si="13942">IFERROR((AX690/$BQ336)*100,0)</f>
        <v>79632.35498757934</v>
      </c>
      <c r="AY336" s="618">
        <f t="shared" ref="AY336" si="13943">IFERROR(AY690,0)</f>
        <v>9244</v>
      </c>
      <c r="AZ336" s="618">
        <f t="shared" ref="AZ336" si="13944">IFERROR((AZ690/$BQ336)*100,0)</f>
        <v>9149.1404294497916</v>
      </c>
      <c r="BA336" s="618">
        <f t="shared" ref="BA336" si="13945">IFERROR(BA690,0)</f>
        <v>0</v>
      </c>
      <c r="BB336" s="618">
        <f t="shared" ref="BB336" si="13946">IFERROR((BB690/$BQ336)*100,0)</f>
        <v>0</v>
      </c>
      <c r="BC336" s="618">
        <f t="shared" ref="BC336" si="13947">IFERROR(BC690,0)</f>
        <v>42027</v>
      </c>
      <c r="BD336" s="618">
        <f t="shared" ref="BD336" si="13948">IFERROR((BD690/$BQ336)*100,0)</f>
        <v>58023.931258743309</v>
      </c>
      <c r="BE336" s="618">
        <f t="shared" ref="BE336" si="13949">IFERROR(BE690,0)</f>
        <v>0</v>
      </c>
      <c r="BF336" s="618">
        <f t="shared" ref="BF336" si="13950">IFERROR((BF690/$BQ336)*100,0)</f>
        <v>0</v>
      </c>
      <c r="BG336" s="618">
        <f t="shared" ref="BG336" si="13951">IFERROR(BG690,0)</f>
        <v>0</v>
      </c>
      <c r="BH336" s="618">
        <f t="shared" ref="BH336" si="13952">IFERROR((BH690/$BQ336)*100,0)</f>
        <v>0</v>
      </c>
      <c r="BI336" s="618">
        <f t="shared" ref="BI336" si="13953">IFERROR(BI690,0)</f>
        <v>0</v>
      </c>
      <c r="BJ336" s="618">
        <f t="shared" ref="BJ336" si="13954">IFERROR((BJ690/$BQ336)*100,0)</f>
        <v>0</v>
      </c>
      <c r="BK336" s="618">
        <f t="shared" ref="BK336" si="13955">IFERROR(BK690,0)</f>
        <v>173145</v>
      </c>
      <c r="BL336" s="618">
        <f t="shared" ref="BL336" si="13956">IFERROR((BL690/$BQ336)*100,0)</f>
        <v>574864.75837946858</v>
      </c>
      <c r="BM336" s="618">
        <f t="shared" ref="BM336" si="13957">IFERROR(BM690,0)</f>
        <v>0</v>
      </c>
      <c r="BN336" s="618">
        <f t="shared" ref="BN336" si="13958">IFERROR((BN690/$BQ336)*100,0)</f>
        <v>0</v>
      </c>
      <c r="BO336" s="618">
        <f t="shared" ref="BO336" si="13959">IFERROR(BO690,0)</f>
        <v>0</v>
      </c>
      <c r="BP336" s="618">
        <f t="shared" ref="BP336" si="13960">IFERROR((BP690/$BQ336)*100,0)</f>
        <v>0</v>
      </c>
      <c r="BQ336" s="620">
        <f t="shared" si="12131"/>
        <v>50.813516699727607</v>
      </c>
    </row>
    <row r="337" spans="1:69" x14ac:dyDescent="0.25">
      <c r="B337" s="594" t="s">
        <v>294</v>
      </c>
      <c r="C337" s="618">
        <f t="shared" si="11362"/>
        <v>50307</v>
      </c>
      <c r="D337" s="618">
        <f t="shared" si="11363"/>
        <v>135293.63586279852</v>
      </c>
      <c r="E337" s="618" t="s">
        <v>2112</v>
      </c>
      <c r="F337" s="618" t="s">
        <v>2112</v>
      </c>
      <c r="G337" s="618">
        <f t="shared" ref="G337" si="13961">IFERROR(G691,0)</f>
        <v>0</v>
      </c>
      <c r="H337" s="618">
        <f t="shared" ref="H337" si="13962">IFERROR((H691/$BQ337)*100,0)</f>
        <v>0</v>
      </c>
      <c r="I337" s="618">
        <f t="shared" ref="I337" si="13963">IFERROR(I691,0)</f>
        <v>1525</v>
      </c>
      <c r="J337" s="618">
        <f t="shared" ref="J337" si="13964">IFERROR((J691/$BQ337)*100,0)</f>
        <v>17090.08975609655</v>
      </c>
      <c r="K337" s="618">
        <f t="shared" ref="K337" si="13965">IFERROR(K691,0)</f>
        <v>3</v>
      </c>
      <c r="L337" s="618">
        <f t="shared" ref="L337" si="13966">IFERROR((L691/$BQ337)*100,0)</f>
        <v>9.1832830500250129</v>
      </c>
      <c r="M337" s="618">
        <f t="shared" ref="M337" si="13967">IFERROR(M691,0)</f>
        <v>353</v>
      </c>
      <c r="N337" s="618">
        <f t="shared" ref="N337" si="13968">IFERROR((N691/$BQ337)*100,0)</f>
        <v>999.14119584272146</v>
      </c>
      <c r="O337" s="618">
        <f t="shared" ref="O337" si="13969">IFERROR(O691,0)</f>
        <v>0</v>
      </c>
      <c r="P337" s="618">
        <f t="shared" ref="P337" si="13970">IFERROR((P691/$BQ337)*100,0)</f>
        <v>0</v>
      </c>
      <c r="Q337" s="618">
        <f t="shared" ref="Q337" si="13971">IFERROR(Q691,0)</f>
        <v>6741</v>
      </c>
      <c r="R337" s="618">
        <f t="shared" ref="R337" si="13972">IFERROR((R691/$BQ337)*100,0)</f>
        <v>15749.330430792897</v>
      </c>
      <c r="S337" s="618">
        <f t="shared" ref="S337" si="13973">IFERROR(S691,0)</f>
        <v>5746</v>
      </c>
      <c r="T337" s="618">
        <f t="shared" ref="T337" si="13974">IFERROR((T691/$BQ337)*100,0)</f>
        <v>19395.093801652827</v>
      </c>
      <c r="U337" s="618">
        <f t="shared" ref="U337" si="13975">IFERROR(U691,0)</f>
        <v>2559423</v>
      </c>
      <c r="V337" s="618">
        <f t="shared" si="11317"/>
        <v>231077.11473116936</v>
      </c>
      <c r="W337" s="618" t="s">
        <v>2112</v>
      </c>
      <c r="X337" s="618" t="s">
        <v>2112</v>
      </c>
      <c r="Y337" s="618">
        <f t="shared" ref="Y337" si="13976">IFERROR(Y691,0)</f>
        <v>9665</v>
      </c>
      <c r="Z337" s="618">
        <f t="shared" ref="Z337" si="13977">IFERROR((Z691/$BQ337)*100,0)</f>
        <v>45697.853113534467</v>
      </c>
      <c r="AA337" s="618">
        <f t="shared" ref="AA337" si="13978">IFERROR(AA691,0)</f>
        <v>0</v>
      </c>
      <c r="AB337" s="618">
        <f t="shared" ref="AB337" si="13979">IFERROR((AB691/$BQ337)*100,0)</f>
        <v>0</v>
      </c>
      <c r="AC337" s="618">
        <f t="shared" ref="AC337" si="13980">IFERROR(AC691,0)</f>
        <v>0</v>
      </c>
      <c r="AD337" s="618">
        <f t="shared" ref="AD337" si="13981">IFERROR((AD691/$BQ337)*100,0)</f>
        <v>0</v>
      </c>
      <c r="AE337" s="618">
        <f t="shared" ref="AE337" si="13982">IFERROR(AE691,0)</f>
        <v>0</v>
      </c>
      <c r="AF337" s="618">
        <f t="shared" ref="AF337" si="13983">IFERROR((AF691/$BQ337)*100,0)</f>
        <v>0</v>
      </c>
      <c r="AG337" s="618">
        <f t="shared" ref="AG337" si="13984">IFERROR(AG691,0)</f>
        <v>0</v>
      </c>
      <c r="AH337" s="618">
        <f t="shared" ref="AH337" si="13985">IFERROR((AH691/$BQ337)*100,0)</f>
        <v>0</v>
      </c>
      <c r="AI337" s="618">
        <f t="shared" ref="AI337" si="13986">IFERROR(AI691,0)</f>
        <v>9766</v>
      </c>
      <c r="AJ337" s="618">
        <f t="shared" ref="AJ337" si="13987">IFERROR((AJ691/$BQ337)*100,0)</f>
        <v>55424.786520120964</v>
      </c>
      <c r="AK337" s="618">
        <f t="shared" ref="AK337" si="13988">IFERROR(AK691,0)</f>
        <v>0</v>
      </c>
      <c r="AL337" s="618">
        <f t="shared" ref="AL337" si="13989">IFERROR((AL691/$BQ337)*100,0)</f>
        <v>0</v>
      </c>
      <c r="AM337" s="618">
        <f t="shared" ref="AM337" si="13990">IFERROR(AM691,0)</f>
        <v>0</v>
      </c>
      <c r="AN337" s="618">
        <f t="shared" ref="AN337" si="13991">IFERROR((AN691/$BQ337)*100,0)</f>
        <v>0</v>
      </c>
      <c r="AO337" s="618">
        <f t="shared" ref="AO337" si="13992">IFERROR(AO691,0)</f>
        <v>0</v>
      </c>
      <c r="AP337" s="618">
        <f t="shared" ref="AP337" si="13993">IFERROR((AP691/$BQ337)*100,0)</f>
        <v>0</v>
      </c>
      <c r="AQ337" s="618">
        <f t="shared" ref="AQ337" si="13994">IFERROR(AQ691,0)</f>
        <v>0</v>
      </c>
      <c r="AR337" s="618">
        <f t="shared" ref="AR337" si="13995">IFERROR((AR691/$BQ337)*100,0)</f>
        <v>0</v>
      </c>
      <c r="AS337" s="618">
        <f t="shared" ref="AS337" si="13996">IFERROR(AS691,0)</f>
        <v>0</v>
      </c>
      <c r="AT337" s="618">
        <f t="shared" ref="AT337" si="13997">IFERROR((AT691/$BQ337)*100,0)</f>
        <v>0</v>
      </c>
      <c r="AU337" s="618">
        <f t="shared" ref="AU337" si="13998">IFERROR(AU691,0)</f>
        <v>0</v>
      </c>
      <c r="AV337" s="618">
        <f t="shared" ref="AV337" si="13999">IFERROR((AV691/$BQ337)*100,0)</f>
        <v>0</v>
      </c>
      <c r="AW337" s="618">
        <f t="shared" ref="AW337" si="14000">IFERROR(AW691,0)</f>
        <v>118470</v>
      </c>
      <c r="AX337" s="618">
        <f t="shared" ref="AX337" si="14001">IFERROR((AX691/$BQ337)*100,0)</f>
        <v>76476.5445839983</v>
      </c>
      <c r="AY337" s="618">
        <f t="shared" ref="AY337" si="14002">IFERROR(AY691,0)</f>
        <v>7027</v>
      </c>
      <c r="AZ337" s="618">
        <f t="shared" ref="AZ337" si="14003">IFERROR((AZ691/$BQ337)*100,0)</f>
        <v>7994.9662233517756</v>
      </c>
      <c r="BA337" s="618">
        <f t="shared" ref="BA337" si="14004">IFERROR(BA691,0)</f>
        <v>0</v>
      </c>
      <c r="BB337" s="618">
        <f t="shared" ref="BB337" si="14005">IFERROR((BB691/$BQ337)*100,0)</f>
        <v>0</v>
      </c>
      <c r="BC337" s="618">
        <f t="shared" ref="BC337" si="14006">IFERROR(BC691,0)</f>
        <v>37533</v>
      </c>
      <c r="BD337" s="618">
        <f t="shared" ref="BD337" si="14007">IFERROR((BD691/$BQ337)*100,0)</f>
        <v>49736.660998935469</v>
      </c>
      <c r="BE337" s="618">
        <f t="shared" ref="BE337" si="14008">IFERROR(BE691,0)</f>
        <v>0</v>
      </c>
      <c r="BF337" s="618">
        <f t="shared" ref="BF337" si="14009">IFERROR((BF691/$BQ337)*100,0)</f>
        <v>0</v>
      </c>
      <c r="BG337" s="618">
        <f t="shared" ref="BG337" si="14010">IFERROR(BG691,0)</f>
        <v>0</v>
      </c>
      <c r="BH337" s="618">
        <f t="shared" ref="BH337" si="14011">IFERROR((BH691/$BQ337)*100,0)</f>
        <v>0</v>
      </c>
      <c r="BI337" s="618">
        <f t="shared" ref="BI337" si="14012">IFERROR(BI691,0)</f>
        <v>0</v>
      </c>
      <c r="BJ337" s="618">
        <f t="shared" ref="BJ337" si="14013">IFERROR((BJ691/$BQ337)*100,0)</f>
        <v>0</v>
      </c>
      <c r="BK337" s="618">
        <f t="shared" ref="BK337" si="14014">IFERROR(BK691,0)</f>
        <v>163943</v>
      </c>
      <c r="BL337" s="618">
        <f t="shared" ref="BL337" si="14015">IFERROR((BL691/$BQ337)*100,0)</f>
        <v>665213.14760788193</v>
      </c>
      <c r="BM337" s="618">
        <f t="shared" ref="BM337" si="14016">IFERROR(BM691,0)</f>
        <v>0</v>
      </c>
      <c r="BN337" s="618">
        <f t="shared" ref="BN337" si="14017">IFERROR((BN691/$BQ337)*100,0)</f>
        <v>0</v>
      </c>
      <c r="BO337" s="618">
        <f t="shared" ref="BO337" si="14018">IFERROR(BO691,0)</f>
        <v>0</v>
      </c>
      <c r="BP337" s="618">
        <f t="shared" ref="BP337" si="14019">IFERROR((BP691/$BQ337)*100,0)</f>
        <v>0</v>
      </c>
      <c r="BQ337" s="620">
        <f t="shared" si="12131"/>
        <v>54.446759103068061</v>
      </c>
    </row>
    <row r="338" spans="1:69" x14ac:dyDescent="0.25">
      <c r="B338" s="594" t="s">
        <v>295</v>
      </c>
      <c r="C338" s="618">
        <f t="shared" si="11362"/>
        <v>42130</v>
      </c>
      <c r="D338" s="618">
        <f t="shared" si="11363"/>
        <v>113754.69806787635</v>
      </c>
      <c r="E338" s="618" t="s">
        <v>2112</v>
      </c>
      <c r="F338" s="618" t="s">
        <v>2112</v>
      </c>
      <c r="G338" s="618">
        <f t="shared" ref="G338" si="14020">IFERROR(G692,0)</f>
        <v>0</v>
      </c>
      <c r="H338" s="618">
        <f t="shared" ref="H338" si="14021">IFERROR((H692/$BQ338)*100,0)</f>
        <v>0</v>
      </c>
      <c r="I338" s="618">
        <f t="shared" ref="I338" si="14022">IFERROR(I692,0)</f>
        <v>1481</v>
      </c>
      <c r="J338" s="618">
        <f t="shared" ref="J338" si="14023">IFERROR((J692/$BQ338)*100,0)</f>
        <v>19421.161740232132</v>
      </c>
      <c r="K338" s="618">
        <f t="shared" ref="K338" si="14024">IFERROR(K692,0)</f>
        <v>3</v>
      </c>
      <c r="L338" s="618">
        <f t="shared" ref="L338" si="14025">IFERROR((L692/$BQ338)*100,0)</f>
        <v>13.868296015589923</v>
      </c>
      <c r="M338" s="618">
        <f t="shared" ref="M338" si="14026">IFERROR(M692,0)</f>
        <v>345</v>
      </c>
      <c r="N338" s="618">
        <f t="shared" ref="N338" si="14027">IFERROR((N692/$BQ338)*100,0)</f>
        <v>1033.1880531614493</v>
      </c>
      <c r="O338" s="618">
        <f t="shared" ref="O338" si="14028">IFERROR(O692,0)</f>
        <v>0</v>
      </c>
      <c r="P338" s="618">
        <f t="shared" ref="P338" si="14029">IFERROR((P692/$BQ338)*100,0)</f>
        <v>0</v>
      </c>
      <c r="Q338" s="618">
        <f t="shared" ref="Q338" si="14030">IFERROR(Q692,0)</f>
        <v>8132</v>
      </c>
      <c r="R338" s="618">
        <f t="shared" ref="R338" si="14031">IFERROR((R692/$BQ338)*100,0)</f>
        <v>15324.467097226867</v>
      </c>
      <c r="S338" s="618">
        <f t="shared" ref="S338" si="14032">IFERROR(S692,0)</f>
        <v>5937</v>
      </c>
      <c r="T338" s="618">
        <f t="shared" ref="T338" si="14033">IFERROR((T692/$BQ338)*100,0)</f>
        <v>13846.106741964979</v>
      </c>
      <c r="U338" s="618">
        <f t="shared" ref="U338" si="14034">IFERROR(U692,0)</f>
        <v>2578915</v>
      </c>
      <c r="V338" s="618">
        <f t="shared" si="11317"/>
        <v>208931.42679326842</v>
      </c>
      <c r="W338" s="618" t="s">
        <v>2112</v>
      </c>
      <c r="X338" s="618" t="s">
        <v>2112</v>
      </c>
      <c r="Y338" s="618">
        <f t="shared" ref="Y338" si="14035">IFERROR(Y692,0)</f>
        <v>11530</v>
      </c>
      <c r="Z338" s="618">
        <f t="shared" ref="Z338" si="14036">IFERROR((Z692/$BQ338)*100,0)</f>
        <v>31664.093462794914</v>
      </c>
      <c r="AA338" s="618">
        <f t="shared" ref="AA338" si="14037">IFERROR(AA692,0)</f>
        <v>0</v>
      </c>
      <c r="AB338" s="618">
        <f t="shared" ref="AB338" si="14038">IFERROR((AB692/$BQ338)*100,0)</f>
        <v>0</v>
      </c>
      <c r="AC338" s="618">
        <f t="shared" ref="AC338" si="14039">IFERROR(AC692,0)</f>
        <v>0</v>
      </c>
      <c r="AD338" s="618">
        <f t="shared" ref="AD338" si="14040">IFERROR((AD692/$BQ338)*100,0)</f>
        <v>0</v>
      </c>
      <c r="AE338" s="618">
        <f t="shared" ref="AE338" si="14041">IFERROR(AE692,0)</f>
        <v>0</v>
      </c>
      <c r="AF338" s="618">
        <f t="shared" ref="AF338" si="14042">IFERROR((AF692/$BQ338)*100,0)</f>
        <v>0</v>
      </c>
      <c r="AG338" s="618">
        <f t="shared" ref="AG338" si="14043">IFERROR(AG692,0)</f>
        <v>0</v>
      </c>
      <c r="AH338" s="618">
        <f t="shared" ref="AH338" si="14044">IFERROR((AH692/$BQ338)*100,0)</f>
        <v>0</v>
      </c>
      <c r="AI338" s="618">
        <f t="shared" ref="AI338" si="14045">IFERROR(AI692,0)</f>
        <v>9421</v>
      </c>
      <c r="AJ338" s="618">
        <f t="shared" ref="AJ338" si="14046">IFERROR((AJ692/$BQ338)*100,0)</f>
        <v>55976.60320772561</v>
      </c>
      <c r="AK338" s="618">
        <f t="shared" ref="AK338" si="14047">IFERROR(AK692,0)</f>
        <v>0</v>
      </c>
      <c r="AL338" s="618">
        <f t="shared" ref="AL338" si="14048">IFERROR((AL692/$BQ338)*100,0)</f>
        <v>0</v>
      </c>
      <c r="AM338" s="618">
        <f t="shared" ref="AM338" si="14049">IFERROR(AM692,0)</f>
        <v>0</v>
      </c>
      <c r="AN338" s="618">
        <f t="shared" ref="AN338" si="14050">IFERROR((AN692/$BQ338)*100,0)</f>
        <v>0</v>
      </c>
      <c r="AO338" s="618">
        <f t="shared" ref="AO338" si="14051">IFERROR(AO692,0)</f>
        <v>0</v>
      </c>
      <c r="AP338" s="618">
        <f t="shared" ref="AP338" si="14052">IFERROR((AP692/$BQ338)*100,0)</f>
        <v>0</v>
      </c>
      <c r="AQ338" s="618">
        <f t="shared" ref="AQ338" si="14053">IFERROR(AQ692,0)</f>
        <v>0</v>
      </c>
      <c r="AR338" s="618">
        <f t="shared" ref="AR338" si="14054">IFERROR((AR692/$BQ338)*100,0)</f>
        <v>0</v>
      </c>
      <c r="AS338" s="618">
        <f t="shared" ref="AS338" si="14055">IFERROR(AS692,0)</f>
        <v>0</v>
      </c>
      <c r="AT338" s="618">
        <f t="shared" ref="AT338" si="14056">IFERROR((AT692/$BQ338)*100,0)</f>
        <v>0</v>
      </c>
      <c r="AU338" s="618">
        <f t="shared" ref="AU338" si="14057">IFERROR(AU692,0)</f>
        <v>0</v>
      </c>
      <c r="AV338" s="618">
        <f t="shared" ref="AV338" si="14058">IFERROR((AV692/$BQ338)*100,0)</f>
        <v>0</v>
      </c>
      <c r="AW338" s="618">
        <f t="shared" ref="AW338" si="14059">IFERROR(AW692,0)</f>
        <v>127529</v>
      </c>
      <c r="AX338" s="618">
        <f t="shared" ref="AX338" si="14060">IFERROR((AX692/$BQ338)*100,0)</f>
        <v>100061.14258208286</v>
      </c>
      <c r="AY338" s="618">
        <f t="shared" ref="AY338" si="14061">IFERROR(AY692,0)</f>
        <v>9732</v>
      </c>
      <c r="AZ338" s="618">
        <f t="shared" ref="AZ338" si="14062">IFERROR((AZ692/$BQ338)*100,0)</f>
        <v>8490.1708207441516</v>
      </c>
      <c r="BA338" s="618">
        <f t="shared" ref="BA338" si="14063">IFERROR(BA692,0)</f>
        <v>0</v>
      </c>
      <c r="BB338" s="618">
        <f t="shared" ref="BB338" si="14064">IFERROR((BB692/$BQ338)*100,0)</f>
        <v>0</v>
      </c>
      <c r="BC338" s="618">
        <f t="shared" ref="BC338" si="14065">IFERROR(BC692,0)</f>
        <v>38883</v>
      </c>
      <c r="BD338" s="618">
        <f t="shared" ref="BD338" si="14066">IFERROR((BD692/$BQ338)*100,0)</f>
        <v>51519.33286831501</v>
      </c>
      <c r="BE338" s="618">
        <f t="shared" ref="BE338" si="14067">IFERROR(BE692,0)</f>
        <v>0</v>
      </c>
      <c r="BF338" s="618">
        <f t="shared" ref="BF338" si="14068">IFERROR((BF692/$BQ338)*100,0)</f>
        <v>0</v>
      </c>
      <c r="BG338" s="618">
        <f t="shared" ref="BG338" si="14069">IFERROR(BG692,0)</f>
        <v>0</v>
      </c>
      <c r="BH338" s="618">
        <f t="shared" ref="BH338" si="14070">IFERROR((BH692/$BQ338)*100,0)</f>
        <v>0</v>
      </c>
      <c r="BI338" s="618">
        <f t="shared" ref="BI338" si="14071">IFERROR(BI692,0)</f>
        <v>0</v>
      </c>
      <c r="BJ338" s="618">
        <f t="shared" ref="BJ338" si="14072">IFERROR((BJ692/$BQ338)*100,0)</f>
        <v>0</v>
      </c>
      <c r="BK338" s="618">
        <f t="shared" ref="BK338" si="14073">IFERROR(BK692,0)</f>
        <v>151590</v>
      </c>
      <c r="BL338" s="618">
        <f t="shared" ref="BL338" si="14074">IFERROR((BL692/$BQ338)*100,0)</f>
        <v>464461.71502852056</v>
      </c>
      <c r="BM338" s="618">
        <f t="shared" ref="BM338" si="14075">IFERROR(BM692,0)</f>
        <v>0</v>
      </c>
      <c r="BN338" s="618">
        <f t="shared" ref="BN338" si="14076">IFERROR((BN692/$BQ338)*100,0)</f>
        <v>0</v>
      </c>
      <c r="BO338" s="618">
        <f t="shared" ref="BO338" si="14077">IFERROR(BO692,0)</f>
        <v>0</v>
      </c>
      <c r="BP338" s="618">
        <f t="shared" ref="BP338" si="14078">IFERROR((BP692/$BQ338)*100,0)</f>
        <v>0</v>
      </c>
      <c r="BQ338" s="620">
        <f t="shared" si="12131"/>
        <v>72.106911972160006</v>
      </c>
    </row>
    <row r="339" spans="1:69" x14ac:dyDescent="0.25">
      <c r="B339" s="594" t="s">
        <v>2669</v>
      </c>
      <c r="C339" s="618">
        <f t="shared" si="11362"/>
        <v>41875</v>
      </c>
      <c r="D339" s="618">
        <f t="shared" si="11363"/>
        <v>91565</v>
      </c>
      <c r="E339" s="618" t="s">
        <v>2112</v>
      </c>
      <c r="F339" s="618" t="s">
        <v>2112</v>
      </c>
      <c r="G339" s="618">
        <f t="shared" ref="G339" si="14079">IFERROR(G693,0)</f>
        <v>0</v>
      </c>
      <c r="H339" s="618">
        <f t="shared" ref="H339" si="14080">IFERROR((H693/$BQ339)*100,0)</f>
        <v>0</v>
      </c>
      <c r="I339" s="618">
        <f t="shared" ref="I339" si="14081">IFERROR(I693,0)</f>
        <v>1561</v>
      </c>
      <c r="J339" s="618">
        <f t="shared" ref="J339" si="14082">IFERROR((J693/$BQ339)*100,0)</f>
        <v>13540</v>
      </c>
      <c r="K339" s="618">
        <f t="shared" ref="K339" si="14083">IFERROR(K693,0)</f>
        <v>3</v>
      </c>
      <c r="L339" s="618">
        <f t="shared" ref="L339" si="14084">IFERROR((L693/$BQ339)*100,0)</f>
        <v>10</v>
      </c>
      <c r="M339" s="618">
        <f t="shared" ref="M339" si="14085">IFERROR(M693,0)</f>
        <v>371</v>
      </c>
      <c r="N339" s="618">
        <f t="shared" ref="N339" si="14086">IFERROR((N693/$BQ339)*100,0)</f>
        <v>736</v>
      </c>
      <c r="O339" s="618">
        <f t="shared" ref="O339" si="14087">IFERROR(O693,0)</f>
        <v>0</v>
      </c>
      <c r="P339" s="618">
        <f t="shared" ref="P339" si="14088">IFERROR((P693/$BQ339)*100,0)</f>
        <v>0</v>
      </c>
      <c r="Q339" s="618">
        <f t="shared" ref="Q339" si="14089">IFERROR(Q693,0)</f>
        <v>7712</v>
      </c>
      <c r="R339" s="618">
        <f t="shared" ref="R339" si="14090">IFERROR((R693/$BQ339)*100,0)</f>
        <v>12880.000000000002</v>
      </c>
      <c r="S339" s="618">
        <f t="shared" ref="S339" si="14091">IFERROR(S693,0)</f>
        <v>7118</v>
      </c>
      <c r="T339" s="618">
        <f t="shared" ref="T339" si="14092">IFERROR((T693/$BQ339)*100,0)</f>
        <v>13021</v>
      </c>
      <c r="U339" s="618">
        <f t="shared" ref="U339" si="14093">IFERROR(U693,0)</f>
        <v>2924219</v>
      </c>
      <c r="V339" s="618">
        <f t="shared" si="11317"/>
        <v>251848.99999999997</v>
      </c>
      <c r="W339" s="618" t="s">
        <v>2112</v>
      </c>
      <c r="X339" s="618" t="s">
        <v>2112</v>
      </c>
      <c r="Y339" s="618">
        <f t="shared" ref="Y339" si="14094">IFERROR(Y693,0)</f>
        <v>9655</v>
      </c>
      <c r="Z339" s="618">
        <f t="shared" ref="Z339" si="14095">IFERROR((Z693/$BQ339)*100,0)</f>
        <v>19282</v>
      </c>
      <c r="AA339" s="618">
        <f t="shared" ref="AA339" si="14096">IFERROR(AA693,0)</f>
        <v>0</v>
      </c>
      <c r="AB339" s="618">
        <f t="shared" ref="AB339" si="14097">IFERROR((AB693/$BQ339)*100,0)</f>
        <v>0</v>
      </c>
      <c r="AC339" s="618">
        <f t="shared" ref="AC339" si="14098">IFERROR(AC693,0)</f>
        <v>0</v>
      </c>
      <c r="AD339" s="618">
        <f t="shared" ref="AD339" si="14099">IFERROR((AD693/$BQ339)*100,0)</f>
        <v>0</v>
      </c>
      <c r="AE339" s="618">
        <f t="shared" ref="AE339" si="14100">IFERROR(AE693,0)</f>
        <v>0</v>
      </c>
      <c r="AF339" s="618">
        <f t="shared" ref="AF339" si="14101">IFERROR((AF693/$BQ339)*100,0)</f>
        <v>0</v>
      </c>
      <c r="AG339" s="618">
        <f t="shared" ref="AG339" si="14102">IFERROR(AG693,0)</f>
        <v>0</v>
      </c>
      <c r="AH339" s="618">
        <f t="shared" ref="AH339" si="14103">IFERROR((AH693/$BQ339)*100,0)</f>
        <v>0</v>
      </c>
      <c r="AI339" s="618">
        <f t="shared" ref="AI339" si="14104">IFERROR(AI693,0)</f>
        <v>9920</v>
      </c>
      <c r="AJ339" s="618">
        <f t="shared" ref="AJ339" si="14105">IFERROR((AJ693/$BQ339)*100,0)</f>
        <v>52836</v>
      </c>
      <c r="AK339" s="618">
        <f t="shared" ref="AK339" si="14106">IFERROR(AK693,0)</f>
        <v>0</v>
      </c>
      <c r="AL339" s="618">
        <f t="shared" ref="AL339" si="14107">IFERROR((AL693/$BQ339)*100,0)</f>
        <v>0</v>
      </c>
      <c r="AM339" s="618">
        <f t="shared" ref="AM339" si="14108">IFERROR(AM693,0)</f>
        <v>0</v>
      </c>
      <c r="AN339" s="618">
        <f t="shared" ref="AN339" si="14109">IFERROR((AN693/$BQ339)*100,0)</f>
        <v>0</v>
      </c>
      <c r="AO339" s="618">
        <f t="shared" ref="AO339" si="14110">IFERROR(AO693,0)</f>
        <v>0</v>
      </c>
      <c r="AP339" s="618">
        <f t="shared" ref="AP339" si="14111">IFERROR((AP693/$BQ339)*100,0)</f>
        <v>0</v>
      </c>
      <c r="AQ339" s="618">
        <f t="shared" ref="AQ339" si="14112">IFERROR(AQ693,0)</f>
        <v>0</v>
      </c>
      <c r="AR339" s="618">
        <f t="shared" ref="AR339" si="14113">IFERROR((AR693/$BQ339)*100,0)</f>
        <v>0</v>
      </c>
      <c r="AS339" s="618">
        <f t="shared" ref="AS339" si="14114">IFERROR(AS693,0)</f>
        <v>0</v>
      </c>
      <c r="AT339" s="618">
        <f t="shared" ref="AT339" si="14115">IFERROR((AT693/$BQ339)*100,0)</f>
        <v>0</v>
      </c>
      <c r="AU339" s="618">
        <f t="shared" ref="AU339" si="14116">IFERROR(AU693,0)</f>
        <v>0</v>
      </c>
      <c r="AV339" s="618">
        <f t="shared" ref="AV339" si="14117">IFERROR((AV693/$BQ339)*100,0)</f>
        <v>0</v>
      </c>
      <c r="AW339" s="618">
        <f t="shared" ref="AW339" si="14118">IFERROR(AW693,0)</f>
        <v>126760</v>
      </c>
      <c r="AX339" s="618">
        <f t="shared" ref="AX339" si="14119">IFERROR((AX693/$BQ339)*100,0)</f>
        <v>93710</v>
      </c>
      <c r="AY339" s="618">
        <f t="shared" ref="AY339" si="14120">IFERROR(AY693,0)</f>
        <v>9480</v>
      </c>
      <c r="AZ339" s="618">
        <f t="shared" ref="AZ339" si="14121">IFERROR((AZ693/$BQ339)*100,0)</f>
        <v>7670.9999999999991</v>
      </c>
      <c r="BA339" s="618">
        <f t="shared" ref="BA339" si="14122">IFERROR(BA693,0)</f>
        <v>0</v>
      </c>
      <c r="BB339" s="618">
        <f t="shared" ref="BB339" si="14123">IFERROR((BB693/$BQ339)*100,0)</f>
        <v>0</v>
      </c>
      <c r="BC339" s="618">
        <f t="shared" ref="BC339" si="14124">IFERROR(BC693,0)</f>
        <v>41670</v>
      </c>
      <c r="BD339" s="618">
        <f t="shared" ref="BD339" si="14125">IFERROR((BD693/$BQ339)*100,0)</f>
        <v>63169.000000000007</v>
      </c>
      <c r="BE339" s="618">
        <f t="shared" ref="BE339" si="14126">IFERROR(BE693,0)</f>
        <v>0</v>
      </c>
      <c r="BF339" s="618">
        <f t="shared" ref="BF339" si="14127">IFERROR((BF693/$BQ339)*100,0)</f>
        <v>0</v>
      </c>
      <c r="BG339" s="618">
        <f t="shared" ref="BG339" si="14128">IFERROR(BG693,0)</f>
        <v>0</v>
      </c>
      <c r="BH339" s="618">
        <f t="shared" ref="BH339" si="14129">IFERROR((BH693/$BQ339)*100,0)</f>
        <v>0</v>
      </c>
      <c r="BI339" s="618">
        <f t="shared" ref="BI339" si="14130">IFERROR(BI693,0)</f>
        <v>0</v>
      </c>
      <c r="BJ339" s="618">
        <f t="shared" ref="BJ339" si="14131">IFERROR((BJ693/$BQ339)*100,0)</f>
        <v>0</v>
      </c>
      <c r="BK339" s="618">
        <f t="shared" ref="BK339" si="14132">IFERROR(BK693,0)</f>
        <v>147537</v>
      </c>
      <c r="BL339" s="618">
        <f t="shared" ref="BL339" si="14133">IFERROR((BL693/$BQ339)*100,0)</f>
        <v>358825</v>
      </c>
      <c r="BM339" s="618">
        <f t="shared" ref="BM339" si="14134">IFERROR(BM693,0)</f>
        <v>0</v>
      </c>
      <c r="BN339" s="618">
        <f t="shared" ref="BN339" si="14135">IFERROR((BN693/$BQ339)*100,0)</f>
        <v>0</v>
      </c>
      <c r="BO339" s="618">
        <f t="shared" ref="BO339" si="14136">IFERROR(BO693,0)</f>
        <v>0</v>
      </c>
      <c r="BP339" s="618">
        <f t="shared" ref="BP339" si="14137">IFERROR((BP693/$BQ339)*100,0)</f>
        <v>0</v>
      </c>
      <c r="BQ339" s="620">
        <f t="shared" si="12131"/>
        <v>100</v>
      </c>
    </row>
    <row r="340" spans="1:69" x14ac:dyDescent="0.25">
      <c r="A340" s="593" t="s">
        <v>25</v>
      </c>
      <c r="B340" s="594" t="s">
        <v>285</v>
      </c>
      <c r="C340" s="618">
        <f t="shared" si="11362"/>
        <v>64442</v>
      </c>
      <c r="D340" s="618">
        <f t="shared" si="11363"/>
        <v>135356.62898256816</v>
      </c>
      <c r="E340" s="618" t="s">
        <v>2112</v>
      </c>
      <c r="F340" s="618" t="s">
        <v>2112</v>
      </c>
      <c r="G340" s="618">
        <f t="shared" ref="G340" si="14138">IFERROR(G694,0)</f>
        <v>0</v>
      </c>
      <c r="H340" s="618">
        <f t="shared" ref="H340" si="14139">IFERROR((H694/$BQ340)*100,0)</f>
        <v>0</v>
      </c>
      <c r="I340" s="618">
        <f t="shared" ref="I340" si="14140">IFERROR(I694,0)</f>
        <v>0</v>
      </c>
      <c r="J340" s="618">
        <f t="shared" ref="J340" si="14141">IFERROR((J694/$BQ340)*100,0)</f>
        <v>0</v>
      </c>
      <c r="K340" s="618">
        <f t="shared" ref="K340" si="14142">IFERROR(K694,0)</f>
        <v>0</v>
      </c>
      <c r="L340" s="618">
        <f t="shared" ref="L340" si="14143">IFERROR((L694/$BQ340)*100,0)</f>
        <v>0</v>
      </c>
      <c r="M340" s="618">
        <f t="shared" ref="M340" si="14144">IFERROR(M694,0)</f>
        <v>7911</v>
      </c>
      <c r="N340" s="618">
        <f t="shared" ref="N340" si="14145">IFERROR((N694/$BQ340)*100,0)</f>
        <v>18609.131877474778</v>
      </c>
      <c r="O340" s="618">
        <f t="shared" ref="O340" si="14146">IFERROR(O694,0)</f>
        <v>0</v>
      </c>
      <c r="P340" s="618">
        <f t="shared" ref="P340" si="14147">IFERROR((P694/$BQ340)*100,0)</f>
        <v>0</v>
      </c>
      <c r="Q340" s="618">
        <f t="shared" ref="Q340" si="14148">IFERROR(Q694,0)</f>
        <v>16094</v>
      </c>
      <c r="R340" s="618">
        <f t="shared" ref="R340" si="14149">IFERROR((R694/$BQ340)*100,0)</f>
        <v>17016.184788942297</v>
      </c>
      <c r="S340" s="618">
        <f t="shared" ref="S340" si="14150">IFERROR(S694,0)</f>
        <v>940</v>
      </c>
      <c r="T340" s="618">
        <f t="shared" ref="T340" si="14151">IFERROR((T694/$BQ340)*100,0)</f>
        <v>1366.8295992704543</v>
      </c>
      <c r="U340" s="618">
        <f t="shared" ref="U340" si="14152">IFERROR(U694,0)</f>
        <v>6394477</v>
      </c>
      <c r="V340" s="618">
        <f t="shared" si="11317"/>
        <v>711669.36112928204</v>
      </c>
      <c r="W340" s="618" t="s">
        <v>2112</v>
      </c>
      <c r="X340" s="618" t="s">
        <v>2112</v>
      </c>
      <c r="Y340" s="618">
        <f t="shared" ref="Y340" si="14153">IFERROR(Y694,0)</f>
        <v>0</v>
      </c>
      <c r="Z340" s="618">
        <f t="shared" ref="Z340" si="14154">IFERROR((Z694/$BQ340)*100,0)</f>
        <v>0</v>
      </c>
      <c r="AA340" s="618">
        <f t="shared" ref="AA340" si="14155">IFERROR(AA694,0)</f>
        <v>0</v>
      </c>
      <c r="AB340" s="618">
        <f t="shared" ref="AB340" si="14156">IFERROR((AB694/$BQ340)*100,0)</f>
        <v>0</v>
      </c>
      <c r="AC340" s="618">
        <f t="shared" ref="AC340" si="14157">IFERROR(AC694,0)</f>
        <v>0</v>
      </c>
      <c r="AD340" s="618">
        <f t="shared" ref="AD340" si="14158">IFERROR((AD694/$BQ340)*100,0)</f>
        <v>0</v>
      </c>
      <c r="AE340" s="618">
        <f t="shared" ref="AE340" si="14159">IFERROR(AE694,0)</f>
        <v>0</v>
      </c>
      <c r="AF340" s="618">
        <f t="shared" ref="AF340" si="14160">IFERROR((AF694/$BQ340)*100,0)</f>
        <v>0</v>
      </c>
      <c r="AG340" s="618">
        <f t="shared" ref="AG340" si="14161">IFERROR(AG694,0)</f>
        <v>0</v>
      </c>
      <c r="AH340" s="618">
        <f t="shared" ref="AH340" si="14162">IFERROR((AH694/$BQ340)*100,0)</f>
        <v>0</v>
      </c>
      <c r="AI340" s="618">
        <f t="shared" ref="AI340" si="14163">IFERROR(AI694,0)</f>
        <v>4442</v>
      </c>
      <c r="AJ340" s="618">
        <f t="shared" ref="AJ340" si="14164">IFERROR((AJ694/$BQ340)*100,0)</f>
        <v>25861.765973356767</v>
      </c>
      <c r="AK340" s="618">
        <f t="shared" ref="AK340" si="14165">IFERROR(AK694,0)</f>
        <v>0</v>
      </c>
      <c r="AL340" s="618">
        <f t="shared" ref="AL340" si="14166">IFERROR((AL694/$BQ340)*100,0)</f>
        <v>0</v>
      </c>
      <c r="AM340" s="618">
        <f t="shared" ref="AM340" si="14167">IFERROR(AM694,0)</f>
        <v>0</v>
      </c>
      <c r="AN340" s="618">
        <f t="shared" ref="AN340" si="14168">IFERROR((AN694/$BQ340)*100,0)</f>
        <v>0</v>
      </c>
      <c r="AO340" s="618">
        <f t="shared" ref="AO340" si="14169">IFERROR(AO694,0)</f>
        <v>0</v>
      </c>
      <c r="AP340" s="618">
        <f t="shared" ref="AP340" si="14170">IFERROR((AP694/$BQ340)*100,0)</f>
        <v>0</v>
      </c>
      <c r="AQ340" s="618">
        <f t="shared" ref="AQ340" si="14171">IFERROR(AQ694,0)</f>
        <v>0</v>
      </c>
      <c r="AR340" s="618">
        <f t="shared" ref="AR340" si="14172">IFERROR((AR694/$BQ340)*100,0)</f>
        <v>0</v>
      </c>
      <c r="AS340" s="618">
        <f t="shared" ref="AS340" si="14173">IFERROR(AS694,0)</f>
        <v>0</v>
      </c>
      <c r="AT340" s="618">
        <f t="shared" ref="AT340" si="14174">IFERROR((AT694/$BQ340)*100,0)</f>
        <v>0</v>
      </c>
      <c r="AU340" s="618">
        <f t="shared" ref="AU340" si="14175">IFERROR(AU694,0)</f>
        <v>0</v>
      </c>
      <c r="AV340" s="618">
        <f t="shared" ref="AV340" si="14176">IFERROR((AV694/$BQ340)*100,0)</f>
        <v>0</v>
      </c>
      <c r="AW340" s="618">
        <f t="shared" ref="AW340" si="14177">IFERROR(AW694,0)</f>
        <v>206605</v>
      </c>
      <c r="AX340" s="618">
        <f t="shared" ref="AX340" si="14178">IFERROR((AX694/$BQ340)*100,0)</f>
        <v>234102.47403208478</v>
      </c>
      <c r="AY340" s="618">
        <f t="shared" ref="AY340" si="14179">IFERROR(AY694,0)</f>
        <v>610</v>
      </c>
      <c r="AZ340" s="618">
        <f t="shared" ref="AZ340" si="14180">IFERROR((AZ694/$BQ340)*100,0)</f>
        <v>914.59462074640271</v>
      </c>
      <c r="BA340" s="618">
        <f t="shared" ref="BA340" si="14181">IFERROR(BA694,0)</f>
        <v>160</v>
      </c>
      <c r="BB340" s="618">
        <f t="shared" ref="BB340" si="14182">IFERROR((BB694/$BQ340)*100,0)</f>
        <v>283.49058355239049</v>
      </c>
      <c r="BC340" s="618">
        <f t="shared" ref="BC340" si="14183">IFERROR(BC694,0)</f>
        <v>17678</v>
      </c>
      <c r="BD340" s="618">
        <f t="shared" ref="BD340" si="14184">IFERROR((BD694/$BQ340)*100,0)</f>
        <v>27852.949834022373</v>
      </c>
      <c r="BE340" s="618">
        <f t="shared" ref="BE340" si="14185">IFERROR(BE694,0)</f>
        <v>0</v>
      </c>
      <c r="BF340" s="618">
        <f t="shared" ref="BF340" si="14186">IFERROR((BF694/$BQ340)*100,0)</f>
        <v>0</v>
      </c>
      <c r="BG340" s="618">
        <f t="shared" ref="BG340" si="14187">IFERROR(BG694,0)</f>
        <v>0</v>
      </c>
      <c r="BH340" s="618">
        <f t="shared" ref="BH340" si="14188">IFERROR((BH694/$BQ340)*100,0)</f>
        <v>0</v>
      </c>
      <c r="BI340" s="618">
        <f t="shared" ref="BI340" si="14189">IFERROR(BI694,0)</f>
        <v>0</v>
      </c>
      <c r="BJ340" s="618">
        <f t="shared" ref="BJ340" si="14190">IFERROR((BJ694/$BQ340)*100,0)</f>
        <v>0</v>
      </c>
      <c r="BK340" s="618">
        <f t="shared" ref="BK340" si="14191">IFERROR(BK694,0)</f>
        <v>204905</v>
      </c>
      <c r="BL340" s="618">
        <f t="shared" ref="BL340" si="14192">IFERROR((BL694/$BQ340)*100,0)</f>
        <v>562074.08009900514</v>
      </c>
      <c r="BM340" s="618">
        <f t="shared" ref="BM340" si="14193">IFERROR(BM694,0)</f>
        <v>0</v>
      </c>
      <c r="BN340" s="618">
        <f t="shared" ref="BN340" si="14194">IFERROR((BN694/$BQ340)*100,0)</f>
        <v>0</v>
      </c>
      <c r="BO340" s="618">
        <f t="shared" ref="BO340" si="14195">IFERROR(BO694,0)</f>
        <v>0</v>
      </c>
      <c r="BP340" s="618">
        <f t="shared" ref="BP340" si="14196">IFERROR((BP694/$BQ340)*100,0)</f>
        <v>0</v>
      </c>
      <c r="BQ340" s="620">
        <f t="shared" si="12131"/>
        <v>29.630613809956184</v>
      </c>
    </row>
    <row r="341" spans="1:69" x14ac:dyDescent="0.25">
      <c r="B341" s="594" t="s">
        <v>286</v>
      </c>
      <c r="C341" s="618">
        <f t="shared" si="11362"/>
        <v>109816</v>
      </c>
      <c r="D341" s="618">
        <f t="shared" si="11363"/>
        <v>267769.04060316714</v>
      </c>
      <c r="E341" s="618" t="s">
        <v>2112</v>
      </c>
      <c r="F341" s="618" t="s">
        <v>2112</v>
      </c>
      <c r="G341" s="618">
        <f t="shared" ref="G341" si="14197">IFERROR(G695,0)</f>
        <v>0</v>
      </c>
      <c r="H341" s="618">
        <f t="shared" ref="H341" si="14198">IFERROR((H695/$BQ341)*100,0)</f>
        <v>0</v>
      </c>
      <c r="I341" s="618">
        <f t="shared" ref="I341" si="14199">IFERROR(I695,0)</f>
        <v>0</v>
      </c>
      <c r="J341" s="618">
        <f t="shared" ref="J341" si="14200">IFERROR((J695/$BQ341)*100,0)</f>
        <v>0</v>
      </c>
      <c r="K341" s="618">
        <f t="shared" ref="K341" si="14201">IFERROR(K695,0)</f>
        <v>0</v>
      </c>
      <c r="L341" s="618">
        <f t="shared" ref="L341" si="14202">IFERROR((L695/$BQ341)*100,0)</f>
        <v>0</v>
      </c>
      <c r="M341" s="618">
        <f t="shared" ref="M341" si="14203">IFERROR(M695,0)</f>
        <v>6765</v>
      </c>
      <c r="N341" s="618">
        <f t="shared" ref="N341" si="14204">IFERROR((N695/$BQ341)*100,0)</f>
        <v>11244.291796083719</v>
      </c>
      <c r="O341" s="618">
        <f t="shared" ref="O341" si="14205">IFERROR(O695,0)</f>
        <v>0</v>
      </c>
      <c r="P341" s="618">
        <f t="shared" ref="P341" si="14206">IFERROR((P695/$BQ341)*100,0)</f>
        <v>0</v>
      </c>
      <c r="Q341" s="618">
        <f t="shared" ref="Q341" si="14207">IFERROR(Q695,0)</f>
        <v>16089</v>
      </c>
      <c r="R341" s="618">
        <f t="shared" ref="R341" si="14208">IFERROR((R695/$BQ341)*100,0)</f>
        <v>15962.87853194028</v>
      </c>
      <c r="S341" s="618">
        <f t="shared" ref="S341" si="14209">IFERROR(S695,0)</f>
        <v>902</v>
      </c>
      <c r="T341" s="618">
        <f t="shared" ref="T341" si="14210">IFERROR((T695/$BQ341)*100,0)</f>
        <v>1216.2193167192595</v>
      </c>
      <c r="U341" s="618">
        <f t="shared" ref="U341" si="14211">IFERROR(U695,0)</f>
        <v>5137700</v>
      </c>
      <c r="V341" s="618">
        <f t="shared" si="11317"/>
        <v>560301.33913378092</v>
      </c>
      <c r="W341" s="618" t="s">
        <v>2112</v>
      </c>
      <c r="X341" s="618" t="s">
        <v>2112</v>
      </c>
      <c r="Y341" s="618">
        <f t="shared" ref="Y341" si="14212">IFERROR(Y695,0)</f>
        <v>0</v>
      </c>
      <c r="Z341" s="618">
        <f t="shared" ref="Z341" si="14213">IFERROR((Z695/$BQ341)*100,0)</f>
        <v>0</v>
      </c>
      <c r="AA341" s="618">
        <f t="shared" ref="AA341" si="14214">IFERROR(AA695,0)</f>
        <v>0</v>
      </c>
      <c r="AB341" s="618">
        <f t="shared" ref="AB341" si="14215">IFERROR((AB695/$BQ341)*100,0)</f>
        <v>0</v>
      </c>
      <c r="AC341" s="618">
        <f t="shared" ref="AC341" si="14216">IFERROR(AC695,0)</f>
        <v>0</v>
      </c>
      <c r="AD341" s="618">
        <f t="shared" ref="AD341" si="14217">IFERROR((AD695/$BQ341)*100,0)</f>
        <v>0</v>
      </c>
      <c r="AE341" s="618">
        <f t="shared" ref="AE341" si="14218">IFERROR(AE695,0)</f>
        <v>0</v>
      </c>
      <c r="AF341" s="618">
        <f t="shared" ref="AF341" si="14219">IFERROR((AF695/$BQ341)*100,0)</f>
        <v>0</v>
      </c>
      <c r="AG341" s="618">
        <f t="shared" ref="AG341" si="14220">IFERROR(AG695,0)</f>
        <v>0</v>
      </c>
      <c r="AH341" s="618">
        <f t="shared" ref="AH341" si="14221">IFERROR((AH695/$BQ341)*100,0)</f>
        <v>0</v>
      </c>
      <c r="AI341" s="618">
        <f t="shared" ref="AI341" si="14222">IFERROR(AI695,0)</f>
        <v>3836</v>
      </c>
      <c r="AJ341" s="618">
        <f t="shared" ref="AJ341" si="14223">IFERROR((AJ695/$BQ341)*100,0)</f>
        <v>19439.429975015144</v>
      </c>
      <c r="AK341" s="618">
        <f t="shared" ref="AK341" si="14224">IFERROR(AK695,0)</f>
        <v>0</v>
      </c>
      <c r="AL341" s="618">
        <f t="shared" ref="AL341" si="14225">IFERROR((AL695/$BQ341)*100,0)</f>
        <v>0</v>
      </c>
      <c r="AM341" s="618">
        <f t="shared" ref="AM341" si="14226">IFERROR(AM695,0)</f>
        <v>0</v>
      </c>
      <c r="AN341" s="618">
        <f t="shared" ref="AN341" si="14227">IFERROR((AN695/$BQ341)*100,0)</f>
        <v>0</v>
      </c>
      <c r="AO341" s="618">
        <f t="shared" ref="AO341" si="14228">IFERROR(AO695,0)</f>
        <v>0</v>
      </c>
      <c r="AP341" s="618">
        <f t="shared" ref="AP341" si="14229">IFERROR((AP695/$BQ341)*100,0)</f>
        <v>0</v>
      </c>
      <c r="AQ341" s="618">
        <f t="shared" ref="AQ341" si="14230">IFERROR(AQ695,0)</f>
        <v>0</v>
      </c>
      <c r="AR341" s="618">
        <f t="shared" ref="AR341" si="14231">IFERROR((AR695/$BQ341)*100,0)</f>
        <v>0</v>
      </c>
      <c r="AS341" s="618">
        <f t="shared" ref="AS341" si="14232">IFERROR(AS695,0)</f>
        <v>0</v>
      </c>
      <c r="AT341" s="618">
        <f t="shared" ref="AT341" si="14233">IFERROR((AT695/$BQ341)*100,0)</f>
        <v>0</v>
      </c>
      <c r="AU341" s="618">
        <f t="shared" ref="AU341" si="14234">IFERROR(AU695,0)</f>
        <v>0</v>
      </c>
      <c r="AV341" s="618">
        <f t="shared" ref="AV341" si="14235">IFERROR((AV695/$BQ341)*100,0)</f>
        <v>0</v>
      </c>
      <c r="AW341" s="618">
        <f t="shared" ref="AW341" si="14236">IFERROR(AW695,0)</f>
        <v>229216</v>
      </c>
      <c r="AX341" s="618">
        <f t="shared" ref="AX341" si="14237">IFERROR((AX695/$BQ341)*100,0)</f>
        <v>316830.86888893647</v>
      </c>
      <c r="AY341" s="618">
        <f t="shared" ref="AY341" si="14238">IFERROR(AY695,0)</f>
        <v>4300</v>
      </c>
      <c r="AZ341" s="618">
        <f t="shared" ref="AZ341" si="14239">IFERROR((AZ695/$BQ341)*100,0)</f>
        <v>8031.6369972026569</v>
      </c>
      <c r="BA341" s="618">
        <f t="shared" ref="BA341" si="14240">IFERROR(BA695,0)</f>
        <v>130</v>
      </c>
      <c r="BB341" s="618">
        <f t="shared" ref="BB341" si="14241">IFERROR((BB695/$BQ341)*100,0)</f>
        <v>223.73845920778828</v>
      </c>
      <c r="BC341" s="618">
        <f t="shared" ref="BC341" si="14242">IFERROR(BC695,0)</f>
        <v>18278</v>
      </c>
      <c r="BD341" s="618">
        <f t="shared" ref="BD341" si="14243">IFERROR((BD695/$BQ341)*100,0)</f>
        <v>26659.297947143394</v>
      </c>
      <c r="BE341" s="618">
        <f t="shared" ref="BE341" si="14244">IFERROR(BE695,0)</f>
        <v>0</v>
      </c>
      <c r="BF341" s="618">
        <f t="shared" ref="BF341" si="14245">IFERROR((BF695/$BQ341)*100,0)</f>
        <v>0</v>
      </c>
      <c r="BG341" s="618">
        <f t="shared" ref="BG341" si="14246">IFERROR(BG695,0)</f>
        <v>0</v>
      </c>
      <c r="BH341" s="618">
        <f t="shared" ref="BH341" si="14247">IFERROR((BH695/$BQ341)*100,0)</f>
        <v>0</v>
      </c>
      <c r="BI341" s="618">
        <f t="shared" ref="BI341" si="14248">IFERROR(BI695,0)</f>
        <v>0</v>
      </c>
      <c r="BJ341" s="618">
        <f t="shared" ref="BJ341" si="14249">IFERROR((BJ695/$BQ341)*100,0)</f>
        <v>0</v>
      </c>
      <c r="BK341" s="618">
        <f t="shared" ref="BK341" si="14250">IFERROR(BK695,0)</f>
        <v>195535</v>
      </c>
      <c r="BL341" s="618">
        <f t="shared" ref="BL341" si="14251">IFERROR((BL695/$BQ341)*100,0)</f>
        <v>845823.16594255064</v>
      </c>
      <c r="BM341" s="618">
        <f t="shared" ref="BM341" si="14252">IFERROR(BM695,0)</f>
        <v>0</v>
      </c>
      <c r="BN341" s="618">
        <f t="shared" ref="BN341" si="14253">IFERROR((BN695/$BQ341)*100,0)</f>
        <v>0</v>
      </c>
      <c r="BO341" s="618">
        <f t="shared" ref="BO341" si="14254">IFERROR(BO695,0)</f>
        <v>0</v>
      </c>
      <c r="BP341" s="618">
        <f t="shared" ref="BP341" si="14255">IFERROR((BP695/$BQ341)*100,0)</f>
        <v>0</v>
      </c>
      <c r="BQ341" s="620">
        <f t="shared" si="12131"/>
        <v>34.862133348098446</v>
      </c>
    </row>
    <row r="342" spans="1:69" x14ac:dyDescent="0.25">
      <c r="B342" s="594" t="s">
        <v>287</v>
      </c>
      <c r="C342" s="618">
        <f t="shared" si="11362"/>
        <v>133093</v>
      </c>
      <c r="D342" s="618">
        <f t="shared" si="11363"/>
        <v>373226.18515671004</v>
      </c>
      <c r="E342" s="618" t="s">
        <v>2112</v>
      </c>
      <c r="F342" s="618" t="s">
        <v>2112</v>
      </c>
      <c r="G342" s="618">
        <f t="shared" ref="G342" si="14256">IFERROR(G696,0)</f>
        <v>0</v>
      </c>
      <c r="H342" s="618">
        <f t="shared" ref="H342" si="14257">IFERROR((H696/$BQ342)*100,0)</f>
        <v>0</v>
      </c>
      <c r="I342" s="618">
        <f t="shared" ref="I342" si="14258">IFERROR(I696,0)</f>
        <v>0</v>
      </c>
      <c r="J342" s="618">
        <f t="shared" ref="J342" si="14259">IFERROR((J696/$BQ342)*100,0)</f>
        <v>0</v>
      </c>
      <c r="K342" s="618">
        <f t="shared" ref="K342" si="14260">IFERROR(K696,0)</f>
        <v>0</v>
      </c>
      <c r="L342" s="618">
        <f t="shared" ref="L342" si="14261">IFERROR((L696/$BQ342)*100,0)</f>
        <v>0</v>
      </c>
      <c r="M342" s="618">
        <f t="shared" ref="M342" si="14262">IFERROR(M696,0)</f>
        <v>5407</v>
      </c>
      <c r="N342" s="618">
        <f t="shared" ref="N342" si="14263">IFERROR((N696/$BQ342)*100,0)</f>
        <v>10136.531010586519</v>
      </c>
      <c r="O342" s="618">
        <f t="shared" ref="O342" si="14264">IFERROR(O696,0)</f>
        <v>0</v>
      </c>
      <c r="P342" s="618">
        <f t="shared" ref="P342" si="14265">IFERROR((P696/$BQ342)*100,0)</f>
        <v>0</v>
      </c>
      <c r="Q342" s="618">
        <f t="shared" ref="Q342" si="14266">IFERROR(Q696,0)</f>
        <v>16143</v>
      </c>
      <c r="R342" s="618">
        <f t="shared" ref="R342" si="14267">IFERROR((R696/$BQ342)*100,0)</f>
        <v>14001.295342382047</v>
      </c>
      <c r="S342" s="618">
        <f t="shared" ref="S342" si="14268">IFERROR(S696,0)</f>
        <v>944</v>
      </c>
      <c r="T342" s="618">
        <f t="shared" ref="T342" si="14269">IFERROR((T696/$BQ342)*100,0)</f>
        <v>1418.6449369074007</v>
      </c>
      <c r="U342" s="618">
        <f t="shared" ref="U342" si="14270">IFERROR(U696,0)</f>
        <v>5692869</v>
      </c>
      <c r="V342" s="618">
        <f t="shared" si="11317"/>
        <v>704294.62389789615</v>
      </c>
      <c r="W342" s="618" t="s">
        <v>2112</v>
      </c>
      <c r="X342" s="618" t="s">
        <v>2112</v>
      </c>
      <c r="Y342" s="618">
        <f t="shared" ref="Y342" si="14271">IFERROR(Y696,0)</f>
        <v>0</v>
      </c>
      <c r="Z342" s="618">
        <f t="shared" ref="Z342" si="14272">IFERROR((Z696/$BQ342)*100,0)</f>
        <v>0</v>
      </c>
      <c r="AA342" s="618">
        <f t="shared" ref="AA342" si="14273">IFERROR(AA696,0)</f>
        <v>0</v>
      </c>
      <c r="AB342" s="618">
        <f t="shared" ref="AB342" si="14274">IFERROR((AB696/$BQ342)*100,0)</f>
        <v>0</v>
      </c>
      <c r="AC342" s="618">
        <f t="shared" ref="AC342" si="14275">IFERROR(AC696,0)</f>
        <v>0</v>
      </c>
      <c r="AD342" s="618">
        <f t="shared" ref="AD342" si="14276">IFERROR((AD696/$BQ342)*100,0)</f>
        <v>0</v>
      </c>
      <c r="AE342" s="618">
        <f t="shared" ref="AE342" si="14277">IFERROR(AE696,0)</f>
        <v>0</v>
      </c>
      <c r="AF342" s="618">
        <f t="shared" ref="AF342" si="14278">IFERROR((AF696/$BQ342)*100,0)</f>
        <v>0</v>
      </c>
      <c r="AG342" s="618">
        <f t="shared" ref="AG342" si="14279">IFERROR(AG696,0)</f>
        <v>0</v>
      </c>
      <c r="AH342" s="618">
        <f t="shared" ref="AH342" si="14280">IFERROR((AH696/$BQ342)*100,0)</f>
        <v>0</v>
      </c>
      <c r="AI342" s="618">
        <f t="shared" ref="AI342" si="14281">IFERROR(AI696,0)</f>
        <v>3422</v>
      </c>
      <c r="AJ342" s="618">
        <f t="shared" ref="AJ342" si="14282">IFERROR((AJ696/$BQ342)*100,0)</f>
        <v>17733.061711342511</v>
      </c>
      <c r="AK342" s="618">
        <f t="shared" ref="AK342" si="14283">IFERROR(AK696,0)</f>
        <v>0</v>
      </c>
      <c r="AL342" s="618">
        <f t="shared" ref="AL342" si="14284">IFERROR((AL696/$BQ342)*100,0)</f>
        <v>0</v>
      </c>
      <c r="AM342" s="618">
        <f t="shared" ref="AM342" si="14285">IFERROR(AM696,0)</f>
        <v>0</v>
      </c>
      <c r="AN342" s="618">
        <f t="shared" ref="AN342" si="14286">IFERROR((AN696/$BQ342)*100,0)</f>
        <v>0</v>
      </c>
      <c r="AO342" s="618">
        <f t="shared" ref="AO342" si="14287">IFERROR(AO696,0)</f>
        <v>0</v>
      </c>
      <c r="AP342" s="618">
        <f t="shared" ref="AP342" si="14288">IFERROR((AP696/$BQ342)*100,0)</f>
        <v>0</v>
      </c>
      <c r="AQ342" s="618">
        <f t="shared" ref="AQ342" si="14289">IFERROR(AQ696,0)</f>
        <v>0</v>
      </c>
      <c r="AR342" s="618">
        <f t="shared" ref="AR342" si="14290">IFERROR((AR696/$BQ342)*100,0)</f>
        <v>0</v>
      </c>
      <c r="AS342" s="618">
        <f t="shared" ref="AS342" si="14291">IFERROR(AS696,0)</f>
        <v>0</v>
      </c>
      <c r="AT342" s="618">
        <f t="shared" ref="AT342" si="14292">IFERROR((AT696/$BQ342)*100,0)</f>
        <v>0</v>
      </c>
      <c r="AU342" s="618">
        <f t="shared" ref="AU342" si="14293">IFERROR(AU696,0)</f>
        <v>0</v>
      </c>
      <c r="AV342" s="618">
        <f t="shared" ref="AV342" si="14294">IFERROR((AV696/$BQ342)*100,0)</f>
        <v>0</v>
      </c>
      <c r="AW342" s="618">
        <f t="shared" ref="AW342" si="14295">IFERROR(AW696,0)</f>
        <v>324449</v>
      </c>
      <c r="AX342" s="618">
        <f t="shared" ref="AX342" si="14296">IFERROR((AX696/$BQ342)*100,0)</f>
        <v>337624.45596799714</v>
      </c>
      <c r="AY342" s="618">
        <f t="shared" ref="AY342" si="14297">IFERROR(AY696,0)</f>
        <v>5700</v>
      </c>
      <c r="AZ342" s="618">
        <f t="shared" ref="AZ342" si="14298">IFERROR((AZ696/$BQ342)*100,0)</f>
        <v>7713.8818444339922</v>
      </c>
      <c r="BA342" s="618">
        <f t="shared" ref="BA342" si="14299">IFERROR(BA696,0)</f>
        <v>130</v>
      </c>
      <c r="BB342" s="618">
        <f t="shared" ref="BB342" si="14300">IFERROR((BB696/$BQ342)*100,0)</f>
        <v>208.62425542755892</v>
      </c>
      <c r="BC342" s="618">
        <f t="shared" ref="BC342" si="14301">IFERROR(BC696,0)</f>
        <v>15009</v>
      </c>
      <c r="BD342" s="618">
        <f t="shared" ref="BD342" si="14302">IFERROR((BD696/$BQ342)*100,0)</f>
        <v>21764.725447480087</v>
      </c>
      <c r="BE342" s="618">
        <f t="shared" ref="BE342" si="14303">IFERROR(BE696,0)</f>
        <v>0</v>
      </c>
      <c r="BF342" s="618">
        <f t="shared" ref="BF342" si="14304">IFERROR((BF696/$BQ342)*100,0)</f>
        <v>0</v>
      </c>
      <c r="BG342" s="618">
        <f t="shared" ref="BG342" si="14305">IFERROR(BG696,0)</f>
        <v>0</v>
      </c>
      <c r="BH342" s="618">
        <f t="shared" ref="BH342" si="14306">IFERROR((BH696/$BQ342)*100,0)</f>
        <v>0</v>
      </c>
      <c r="BI342" s="618">
        <f t="shared" ref="BI342" si="14307">IFERROR(BI696,0)</f>
        <v>0</v>
      </c>
      <c r="BJ342" s="618">
        <f t="shared" ref="BJ342" si="14308">IFERROR((BJ696/$BQ342)*100,0)</f>
        <v>0</v>
      </c>
      <c r="BK342" s="618">
        <f t="shared" ref="BK342" si="14309">IFERROR(BK696,0)</f>
        <v>195665</v>
      </c>
      <c r="BL342" s="618">
        <f t="shared" ref="BL342" si="14310">IFERROR((BL696/$BQ342)*100,0)</f>
        <v>750111.118192981</v>
      </c>
      <c r="BM342" s="618">
        <f t="shared" ref="BM342" si="14311">IFERROR(BM696,0)</f>
        <v>0</v>
      </c>
      <c r="BN342" s="618">
        <f t="shared" ref="BN342" si="14312">IFERROR((BN696/$BQ342)*100,0)</f>
        <v>0</v>
      </c>
      <c r="BO342" s="618">
        <f t="shared" ref="BO342" si="14313">IFERROR(BO696,0)</f>
        <v>0</v>
      </c>
      <c r="BP342" s="618">
        <f t="shared" ref="BP342" si="14314">IFERROR((BP696/$BQ342)*100,0)</f>
        <v>0</v>
      </c>
      <c r="BQ342" s="620">
        <f t="shared" si="12131"/>
        <v>38.346452015393091</v>
      </c>
    </row>
    <row r="343" spans="1:69" x14ac:dyDescent="0.25">
      <c r="B343" s="594" t="s">
        <v>288</v>
      </c>
      <c r="C343" s="618">
        <f t="shared" si="11362"/>
        <v>120682</v>
      </c>
      <c r="D343" s="618">
        <f t="shared" si="11363"/>
        <v>407400.17304070323</v>
      </c>
      <c r="E343" s="618" t="s">
        <v>2112</v>
      </c>
      <c r="F343" s="618" t="s">
        <v>2112</v>
      </c>
      <c r="G343" s="618">
        <f t="shared" ref="G343" si="14315">IFERROR(G697,0)</f>
        <v>0</v>
      </c>
      <c r="H343" s="618">
        <f t="shared" ref="H343" si="14316">IFERROR((H697/$BQ343)*100,0)</f>
        <v>0</v>
      </c>
      <c r="I343" s="618">
        <f t="shared" ref="I343" si="14317">IFERROR(I697,0)</f>
        <v>0</v>
      </c>
      <c r="J343" s="618">
        <f t="shared" ref="J343" si="14318">IFERROR((J697/$BQ343)*100,0)</f>
        <v>0</v>
      </c>
      <c r="K343" s="618">
        <f t="shared" ref="K343" si="14319">IFERROR(K697,0)</f>
        <v>0</v>
      </c>
      <c r="L343" s="618">
        <f t="shared" ref="L343" si="14320">IFERROR((L697/$BQ343)*100,0)</f>
        <v>0</v>
      </c>
      <c r="M343" s="618">
        <f t="shared" ref="M343" si="14321">IFERROR(M697,0)</f>
        <v>3344</v>
      </c>
      <c r="N343" s="618">
        <f t="shared" ref="N343" si="14322">IFERROR((N697/$BQ343)*100,0)</f>
        <v>5831.6907220713401</v>
      </c>
      <c r="O343" s="618">
        <f t="shared" ref="O343" si="14323">IFERROR(O697,0)</f>
        <v>0</v>
      </c>
      <c r="P343" s="618">
        <f t="shared" ref="P343" si="14324">IFERROR((P697/$BQ343)*100,0)</f>
        <v>0</v>
      </c>
      <c r="Q343" s="618">
        <f t="shared" ref="Q343" si="14325">IFERROR(Q697,0)</f>
        <v>15402</v>
      </c>
      <c r="R343" s="618">
        <f t="shared" ref="R343" si="14326">IFERROR((R697/$BQ343)*100,0)</f>
        <v>16311.325989793571</v>
      </c>
      <c r="S343" s="618">
        <f t="shared" ref="S343" si="14327">IFERROR(S697,0)</f>
        <v>838</v>
      </c>
      <c r="T343" s="618">
        <f t="shared" ref="T343" si="14328">IFERROR((T697/$BQ343)*100,0)</f>
        <v>1370.2608050581273</v>
      </c>
      <c r="U343" s="618">
        <f t="shared" ref="U343" si="14329">IFERROR(U697,0)</f>
        <v>4955701</v>
      </c>
      <c r="V343" s="618">
        <f t="shared" si="11317"/>
        <v>521042.29283878166</v>
      </c>
      <c r="W343" s="618" t="s">
        <v>2112</v>
      </c>
      <c r="X343" s="618" t="s">
        <v>2112</v>
      </c>
      <c r="Y343" s="618">
        <f t="shared" ref="Y343" si="14330">IFERROR(Y697,0)</f>
        <v>0</v>
      </c>
      <c r="Z343" s="618">
        <f t="shared" ref="Z343" si="14331">IFERROR((Z697/$BQ343)*100,0)</f>
        <v>0</v>
      </c>
      <c r="AA343" s="618">
        <f t="shared" ref="AA343" si="14332">IFERROR(AA697,0)</f>
        <v>0</v>
      </c>
      <c r="AB343" s="618">
        <f t="shared" ref="AB343" si="14333">IFERROR((AB697/$BQ343)*100,0)</f>
        <v>0</v>
      </c>
      <c r="AC343" s="618">
        <f t="shared" ref="AC343" si="14334">IFERROR(AC697,0)</f>
        <v>0</v>
      </c>
      <c r="AD343" s="618">
        <f t="shared" ref="AD343" si="14335">IFERROR((AD697/$BQ343)*100,0)</f>
        <v>0</v>
      </c>
      <c r="AE343" s="618">
        <f t="shared" ref="AE343" si="14336">IFERROR(AE697,0)</f>
        <v>0</v>
      </c>
      <c r="AF343" s="618">
        <f t="shared" ref="AF343" si="14337">IFERROR((AF697/$BQ343)*100,0)</f>
        <v>0</v>
      </c>
      <c r="AG343" s="618">
        <f t="shared" ref="AG343" si="14338">IFERROR(AG697,0)</f>
        <v>0</v>
      </c>
      <c r="AH343" s="618">
        <f t="shared" ref="AH343" si="14339">IFERROR((AH697/$BQ343)*100,0)</f>
        <v>0</v>
      </c>
      <c r="AI343" s="618">
        <f t="shared" ref="AI343" si="14340">IFERROR(AI697,0)</f>
        <v>3039</v>
      </c>
      <c r="AJ343" s="618">
        <f t="shared" ref="AJ343" si="14341">IFERROR((AJ697/$BQ343)*100,0)</f>
        <v>15219.593696834372</v>
      </c>
      <c r="AK343" s="618">
        <f t="shared" ref="AK343" si="14342">IFERROR(AK697,0)</f>
        <v>0</v>
      </c>
      <c r="AL343" s="618">
        <f t="shared" ref="AL343" si="14343">IFERROR((AL697/$BQ343)*100,0)</f>
        <v>0</v>
      </c>
      <c r="AM343" s="618">
        <f t="shared" ref="AM343" si="14344">IFERROR(AM697,0)</f>
        <v>0</v>
      </c>
      <c r="AN343" s="618">
        <f t="shared" ref="AN343" si="14345">IFERROR((AN697/$BQ343)*100,0)</f>
        <v>0</v>
      </c>
      <c r="AO343" s="618">
        <f t="shared" ref="AO343" si="14346">IFERROR(AO697,0)</f>
        <v>0</v>
      </c>
      <c r="AP343" s="618">
        <f t="shared" ref="AP343" si="14347">IFERROR((AP697/$BQ343)*100,0)</f>
        <v>0</v>
      </c>
      <c r="AQ343" s="618">
        <f t="shared" ref="AQ343" si="14348">IFERROR(AQ697,0)</f>
        <v>0</v>
      </c>
      <c r="AR343" s="618">
        <f t="shared" ref="AR343" si="14349">IFERROR((AR697/$BQ343)*100,0)</f>
        <v>0</v>
      </c>
      <c r="AS343" s="618">
        <f t="shared" ref="AS343" si="14350">IFERROR(AS697,0)</f>
        <v>0</v>
      </c>
      <c r="AT343" s="618">
        <f t="shared" ref="AT343" si="14351">IFERROR((AT697/$BQ343)*100,0)</f>
        <v>0</v>
      </c>
      <c r="AU343" s="618">
        <f t="shared" ref="AU343" si="14352">IFERROR(AU697,0)</f>
        <v>0</v>
      </c>
      <c r="AV343" s="618">
        <f t="shared" ref="AV343" si="14353">IFERROR((AV697/$BQ343)*100,0)</f>
        <v>0</v>
      </c>
      <c r="AW343" s="618">
        <f t="shared" ref="AW343" si="14354">IFERROR(AW697,0)</f>
        <v>195343</v>
      </c>
      <c r="AX343" s="618">
        <f t="shared" ref="AX343" si="14355">IFERROR((AX697/$BQ343)*100,0)</f>
        <v>336556.94336068351</v>
      </c>
      <c r="AY343" s="618">
        <f t="shared" ref="AY343" si="14356">IFERROR(AY697,0)</f>
        <v>100</v>
      </c>
      <c r="AZ343" s="618">
        <f t="shared" ref="AZ343" si="14357">IFERROR((AZ697/$BQ343)*100,0)</f>
        <v>174.08032006183106</v>
      </c>
      <c r="BA343" s="618">
        <f t="shared" ref="BA343" si="14358">IFERROR(BA697,0)</f>
        <v>90</v>
      </c>
      <c r="BB343" s="618">
        <f t="shared" ref="BB343" si="14359">IFERROR((BB697/$BQ343)*100,0)</f>
        <v>141.75111776463385</v>
      </c>
      <c r="BC343" s="618">
        <f t="shared" ref="BC343" si="14360">IFERROR(BC697,0)</f>
        <v>13321</v>
      </c>
      <c r="BD343" s="618">
        <f t="shared" ref="BD343" si="14361">IFERROR((BD697/$BQ343)*100,0)</f>
        <v>17960.115306950625</v>
      </c>
      <c r="BE343" s="618">
        <f t="shared" ref="BE343" si="14362">IFERROR(BE697,0)</f>
        <v>0</v>
      </c>
      <c r="BF343" s="618">
        <f t="shared" ref="BF343" si="14363">IFERROR((BF697/$BQ343)*100,0)</f>
        <v>0</v>
      </c>
      <c r="BG343" s="618">
        <f t="shared" ref="BG343" si="14364">IFERROR(BG697,0)</f>
        <v>0</v>
      </c>
      <c r="BH343" s="618">
        <f t="shared" ref="BH343" si="14365">IFERROR((BH697/$BQ343)*100,0)</f>
        <v>0</v>
      </c>
      <c r="BI343" s="618">
        <f t="shared" ref="BI343" si="14366">IFERROR(BI697,0)</f>
        <v>0</v>
      </c>
      <c r="BJ343" s="618">
        <f t="shared" ref="BJ343" si="14367">IFERROR((BJ697/$BQ343)*100,0)</f>
        <v>0</v>
      </c>
      <c r="BK343" s="618">
        <f t="shared" ref="BK343" si="14368">IFERROR(BK697,0)</f>
        <v>182069</v>
      </c>
      <c r="BL343" s="618">
        <f t="shared" ref="BL343" si="14369">IFERROR((BL697/$BQ343)*100,0)</f>
        <v>598450.83744684758</v>
      </c>
      <c r="BM343" s="618">
        <f t="shared" ref="BM343" si="14370">IFERROR(BM697,0)</f>
        <v>0</v>
      </c>
      <c r="BN343" s="618">
        <f t="shared" ref="BN343" si="14371">IFERROR((BN697/$BQ343)*100,0)</f>
        <v>0</v>
      </c>
      <c r="BO343" s="618">
        <f t="shared" ref="BO343" si="14372">IFERROR(BO697,0)</f>
        <v>0</v>
      </c>
      <c r="BP343" s="618">
        <f t="shared" ref="BP343" si="14373">IFERROR((BP697/$BQ343)*100,0)</f>
        <v>0</v>
      </c>
      <c r="BQ343" s="620">
        <f t="shared" si="12131"/>
        <v>40.211323126667573</v>
      </c>
    </row>
    <row r="344" spans="1:69" x14ac:dyDescent="0.25">
      <c r="B344" s="594" t="s">
        <v>289</v>
      </c>
      <c r="C344" s="618">
        <f t="shared" si="11362"/>
        <v>109810</v>
      </c>
      <c r="D344" s="618">
        <f t="shared" si="11363"/>
        <v>364109.14937196573</v>
      </c>
      <c r="E344" s="618" t="s">
        <v>2112</v>
      </c>
      <c r="F344" s="618" t="s">
        <v>2112</v>
      </c>
      <c r="G344" s="618">
        <f t="shared" ref="G344" si="14374">IFERROR(G698,0)</f>
        <v>0</v>
      </c>
      <c r="H344" s="618">
        <f t="shared" ref="H344" si="14375">IFERROR((H698/$BQ344)*100,0)</f>
        <v>0</v>
      </c>
      <c r="I344" s="618">
        <f t="shared" ref="I344" si="14376">IFERROR(I698,0)</f>
        <v>0</v>
      </c>
      <c r="J344" s="618">
        <f t="shared" ref="J344" si="14377">IFERROR((J698/$BQ344)*100,0)</f>
        <v>0</v>
      </c>
      <c r="K344" s="618">
        <f t="shared" ref="K344" si="14378">IFERROR(K698,0)</f>
        <v>0</v>
      </c>
      <c r="L344" s="618">
        <f t="shared" ref="L344" si="14379">IFERROR((L698/$BQ344)*100,0)</f>
        <v>0</v>
      </c>
      <c r="M344" s="618">
        <f t="shared" ref="M344" si="14380">IFERROR(M698,0)</f>
        <v>2858</v>
      </c>
      <c r="N344" s="618">
        <f t="shared" ref="N344" si="14381">IFERROR((N698/$BQ344)*100,0)</f>
        <v>5710.3582677788309</v>
      </c>
      <c r="O344" s="618">
        <f t="shared" ref="O344" si="14382">IFERROR(O698,0)</f>
        <v>0</v>
      </c>
      <c r="P344" s="618">
        <f t="shared" ref="P344" si="14383">IFERROR((P698/$BQ344)*100,0)</f>
        <v>0</v>
      </c>
      <c r="Q344" s="618">
        <f t="shared" ref="Q344" si="14384">IFERROR(Q698,0)</f>
        <v>13070</v>
      </c>
      <c r="R344" s="618">
        <f t="shared" ref="R344" si="14385">IFERROR((R698/$BQ344)*100,0)</f>
        <v>20558.729955244089</v>
      </c>
      <c r="S344" s="618">
        <f t="shared" ref="S344" si="14386">IFERROR(S698,0)</f>
        <v>810</v>
      </c>
      <c r="T344" s="618">
        <f t="shared" ref="T344" si="14387">IFERROR((T698/$BQ344)*100,0)</f>
        <v>1706.6266197523114</v>
      </c>
      <c r="U344" s="618">
        <f t="shared" ref="U344" si="14388">IFERROR(U698,0)</f>
        <v>4783066</v>
      </c>
      <c r="V344" s="618">
        <f t="shared" si="11317"/>
        <v>423505.03644056059</v>
      </c>
      <c r="W344" s="618" t="s">
        <v>2112</v>
      </c>
      <c r="X344" s="618" t="s">
        <v>2112</v>
      </c>
      <c r="Y344" s="618">
        <f t="shared" ref="Y344" si="14389">IFERROR(Y698,0)</f>
        <v>0</v>
      </c>
      <c r="Z344" s="618">
        <f t="shared" ref="Z344" si="14390">IFERROR((Z698/$BQ344)*100,0)</f>
        <v>0</v>
      </c>
      <c r="AA344" s="618">
        <f t="shared" ref="AA344" si="14391">IFERROR(AA698,0)</f>
        <v>0</v>
      </c>
      <c r="AB344" s="618">
        <f t="shared" ref="AB344" si="14392">IFERROR((AB698/$BQ344)*100,0)</f>
        <v>0</v>
      </c>
      <c r="AC344" s="618">
        <f t="shared" ref="AC344" si="14393">IFERROR(AC698,0)</f>
        <v>0</v>
      </c>
      <c r="AD344" s="618">
        <f t="shared" ref="AD344" si="14394">IFERROR((AD698/$BQ344)*100,0)</f>
        <v>0</v>
      </c>
      <c r="AE344" s="618">
        <f t="shared" ref="AE344" si="14395">IFERROR(AE698,0)</f>
        <v>0</v>
      </c>
      <c r="AF344" s="618">
        <f t="shared" ref="AF344" si="14396">IFERROR((AF698/$BQ344)*100,0)</f>
        <v>0</v>
      </c>
      <c r="AG344" s="618">
        <f t="shared" ref="AG344" si="14397">IFERROR(AG698,0)</f>
        <v>0</v>
      </c>
      <c r="AH344" s="618">
        <f t="shared" ref="AH344" si="14398">IFERROR((AH698/$BQ344)*100,0)</f>
        <v>0</v>
      </c>
      <c r="AI344" s="618">
        <f t="shared" ref="AI344" si="14399">IFERROR(AI698,0)</f>
        <v>2466</v>
      </c>
      <c r="AJ344" s="618">
        <f t="shared" ref="AJ344" si="14400">IFERROR((AJ698/$BQ344)*100,0)</f>
        <v>11927.18378839555</v>
      </c>
      <c r="AK344" s="618">
        <f t="shared" ref="AK344" si="14401">IFERROR(AK698,0)</f>
        <v>0</v>
      </c>
      <c r="AL344" s="618">
        <f t="shared" ref="AL344" si="14402">IFERROR((AL698/$BQ344)*100,0)</f>
        <v>0</v>
      </c>
      <c r="AM344" s="618">
        <f t="shared" ref="AM344" si="14403">IFERROR(AM698,0)</f>
        <v>0</v>
      </c>
      <c r="AN344" s="618">
        <f t="shared" ref="AN344" si="14404">IFERROR((AN698/$BQ344)*100,0)</f>
        <v>0</v>
      </c>
      <c r="AO344" s="618">
        <f t="shared" ref="AO344" si="14405">IFERROR(AO698,0)</f>
        <v>0</v>
      </c>
      <c r="AP344" s="618">
        <f t="shared" ref="AP344" si="14406">IFERROR((AP698/$BQ344)*100,0)</f>
        <v>0</v>
      </c>
      <c r="AQ344" s="618">
        <f t="shared" ref="AQ344" si="14407">IFERROR(AQ698,0)</f>
        <v>0</v>
      </c>
      <c r="AR344" s="618">
        <f t="shared" ref="AR344" si="14408">IFERROR((AR698/$BQ344)*100,0)</f>
        <v>0</v>
      </c>
      <c r="AS344" s="618">
        <f t="shared" ref="AS344" si="14409">IFERROR(AS698,0)</f>
        <v>0</v>
      </c>
      <c r="AT344" s="618">
        <f t="shared" ref="AT344" si="14410">IFERROR((AT698/$BQ344)*100,0)</f>
        <v>0</v>
      </c>
      <c r="AU344" s="618">
        <f t="shared" ref="AU344" si="14411">IFERROR(AU698,0)</f>
        <v>0</v>
      </c>
      <c r="AV344" s="618">
        <f t="shared" ref="AV344" si="14412">IFERROR((AV698/$BQ344)*100,0)</f>
        <v>0</v>
      </c>
      <c r="AW344" s="618">
        <f t="shared" ref="AW344" si="14413">IFERROR(AW698,0)</f>
        <v>193409</v>
      </c>
      <c r="AX344" s="618">
        <f t="shared" ref="AX344" si="14414">IFERROR((AX698/$BQ344)*100,0)</f>
        <v>316702.85437884595</v>
      </c>
      <c r="AY344" s="618">
        <f t="shared" ref="AY344" si="14415">IFERROR(AY698,0)</f>
        <v>0</v>
      </c>
      <c r="AZ344" s="618">
        <f t="shared" ref="AZ344" si="14416">IFERROR((AZ698/$BQ344)*100,0)</f>
        <v>0</v>
      </c>
      <c r="BA344" s="618">
        <f t="shared" ref="BA344" si="14417">IFERROR(BA698,0)</f>
        <v>0</v>
      </c>
      <c r="BB344" s="618">
        <f t="shared" ref="BB344" si="14418">IFERROR((BB698/$BQ344)*100,0)</f>
        <v>0</v>
      </c>
      <c r="BC344" s="618">
        <f t="shared" ref="BC344" si="14419">IFERROR(BC698,0)</f>
        <v>11062</v>
      </c>
      <c r="BD344" s="618">
        <f t="shared" ref="BD344" si="14420">IFERROR((BD698/$BQ344)*100,0)</f>
        <v>14913.180293278638</v>
      </c>
      <c r="BE344" s="618">
        <f t="shared" ref="BE344" si="14421">IFERROR(BE698,0)</f>
        <v>0</v>
      </c>
      <c r="BF344" s="618">
        <f t="shared" ref="BF344" si="14422">IFERROR((BF698/$BQ344)*100,0)</f>
        <v>0</v>
      </c>
      <c r="BG344" s="618">
        <f t="shared" ref="BG344" si="14423">IFERROR(BG698,0)</f>
        <v>0</v>
      </c>
      <c r="BH344" s="618">
        <f t="shared" ref="BH344" si="14424">IFERROR((BH698/$BQ344)*100,0)</f>
        <v>0</v>
      </c>
      <c r="BI344" s="618">
        <f t="shared" ref="BI344" si="14425">IFERROR(BI698,0)</f>
        <v>0</v>
      </c>
      <c r="BJ344" s="618">
        <f t="shared" ref="BJ344" si="14426">IFERROR((BJ698/$BQ344)*100,0)</f>
        <v>0</v>
      </c>
      <c r="BK344" s="618">
        <f t="shared" ref="BK344" si="14427">IFERROR(BK698,0)</f>
        <v>207424</v>
      </c>
      <c r="BL344" s="618">
        <f t="shared" ref="BL344" si="14428">IFERROR((BL698/$BQ344)*100,0)</f>
        <v>810990.88996128552</v>
      </c>
      <c r="BM344" s="618">
        <f t="shared" ref="BM344" si="14429">IFERROR(BM698,0)</f>
        <v>0</v>
      </c>
      <c r="BN344" s="618">
        <f t="shared" ref="BN344" si="14430">IFERROR((BN698/$BQ344)*100,0)</f>
        <v>0</v>
      </c>
      <c r="BO344" s="618">
        <f t="shared" ref="BO344" si="14431">IFERROR(BO698,0)</f>
        <v>0</v>
      </c>
      <c r="BP344" s="618">
        <f t="shared" ref="BP344" si="14432">IFERROR((BP698/$BQ344)*100,0)</f>
        <v>0</v>
      </c>
      <c r="BQ344" s="620">
        <f t="shared" si="12131"/>
        <v>41.661133828042004</v>
      </c>
    </row>
    <row r="345" spans="1:69" x14ac:dyDescent="0.25">
      <c r="B345" s="594" t="s">
        <v>290</v>
      </c>
      <c r="C345" s="618">
        <f t="shared" si="11362"/>
        <v>93240</v>
      </c>
      <c r="D345" s="618">
        <f t="shared" si="11363"/>
        <v>312851.04100520373</v>
      </c>
      <c r="E345" s="618" t="s">
        <v>2112</v>
      </c>
      <c r="F345" s="618" t="s">
        <v>2112</v>
      </c>
      <c r="G345" s="618">
        <f t="shared" ref="G345" si="14433">IFERROR(G699,0)</f>
        <v>0</v>
      </c>
      <c r="H345" s="618">
        <f t="shared" ref="H345" si="14434">IFERROR((H699/$BQ345)*100,0)</f>
        <v>0</v>
      </c>
      <c r="I345" s="618">
        <f t="shared" ref="I345" si="14435">IFERROR(I699,0)</f>
        <v>0</v>
      </c>
      <c r="J345" s="618">
        <f t="shared" ref="J345" si="14436">IFERROR((J699/$BQ345)*100,0)</f>
        <v>0</v>
      </c>
      <c r="K345" s="618">
        <f t="shared" ref="K345" si="14437">IFERROR(K699,0)</f>
        <v>0</v>
      </c>
      <c r="L345" s="618">
        <f t="shared" ref="L345" si="14438">IFERROR((L699/$BQ345)*100,0)</f>
        <v>0</v>
      </c>
      <c r="M345" s="618">
        <f t="shared" ref="M345" si="14439">IFERROR(M699,0)</f>
        <v>690</v>
      </c>
      <c r="N345" s="618">
        <f t="shared" ref="N345" si="14440">IFERROR((N699/$BQ345)*100,0)</f>
        <v>1495.2698920139305</v>
      </c>
      <c r="O345" s="618">
        <f t="shared" ref="O345" si="14441">IFERROR(O699,0)</f>
        <v>0</v>
      </c>
      <c r="P345" s="618">
        <f t="shared" ref="P345" si="14442">IFERROR((P699/$BQ345)*100,0)</f>
        <v>0</v>
      </c>
      <c r="Q345" s="618">
        <f t="shared" ref="Q345" si="14443">IFERROR(Q699,0)</f>
        <v>10075</v>
      </c>
      <c r="R345" s="618">
        <f t="shared" ref="R345" si="14444">IFERROR((R699/$BQ345)*100,0)</f>
        <v>26531.116225556907</v>
      </c>
      <c r="S345" s="618">
        <f t="shared" ref="S345" si="14445">IFERROR(S699,0)</f>
        <v>628</v>
      </c>
      <c r="T345" s="618">
        <f t="shared" ref="T345" si="14446">IFERROR((T699/$BQ345)*100,0)</f>
        <v>1515.1186073946465</v>
      </c>
      <c r="U345" s="618">
        <f t="shared" ref="U345" si="14447">IFERROR(U699,0)</f>
        <v>3919509</v>
      </c>
      <c r="V345" s="618">
        <f t="shared" si="11317"/>
        <v>450215.1785038581</v>
      </c>
      <c r="W345" s="618" t="s">
        <v>2112</v>
      </c>
      <c r="X345" s="618" t="s">
        <v>2112</v>
      </c>
      <c r="Y345" s="618">
        <f t="shared" ref="Y345" si="14448">IFERROR(Y699,0)</f>
        <v>0</v>
      </c>
      <c r="Z345" s="618">
        <f t="shared" ref="Z345" si="14449">IFERROR((Z699/$BQ345)*100,0)</f>
        <v>0</v>
      </c>
      <c r="AA345" s="618">
        <f t="shared" ref="AA345" si="14450">IFERROR(AA699,0)</f>
        <v>0</v>
      </c>
      <c r="AB345" s="618">
        <f t="shared" ref="AB345" si="14451">IFERROR((AB699/$BQ345)*100,0)</f>
        <v>0</v>
      </c>
      <c r="AC345" s="618">
        <f t="shared" ref="AC345" si="14452">IFERROR(AC699,0)</f>
        <v>0</v>
      </c>
      <c r="AD345" s="618">
        <f t="shared" ref="AD345" si="14453">IFERROR((AD699/$BQ345)*100,0)</f>
        <v>0</v>
      </c>
      <c r="AE345" s="618">
        <f t="shared" ref="AE345" si="14454">IFERROR(AE699,0)</f>
        <v>0</v>
      </c>
      <c r="AF345" s="618">
        <f t="shared" ref="AF345" si="14455">IFERROR((AF699/$BQ345)*100,0)</f>
        <v>0</v>
      </c>
      <c r="AG345" s="618">
        <f t="shared" ref="AG345" si="14456">IFERROR(AG699,0)</f>
        <v>0</v>
      </c>
      <c r="AH345" s="618">
        <f t="shared" ref="AH345" si="14457">IFERROR((AH699/$BQ345)*100,0)</f>
        <v>0</v>
      </c>
      <c r="AI345" s="618">
        <f t="shared" ref="AI345" si="14458">IFERROR(AI699,0)</f>
        <v>1810</v>
      </c>
      <c r="AJ345" s="618">
        <f t="shared" ref="AJ345" si="14459">IFERROR((AJ699/$BQ345)*100,0)</f>
        <v>9165.6956802505829</v>
      </c>
      <c r="AK345" s="618">
        <f t="shared" ref="AK345" si="14460">IFERROR(AK699,0)</f>
        <v>0</v>
      </c>
      <c r="AL345" s="618">
        <f t="shared" ref="AL345" si="14461">IFERROR((AL699/$BQ345)*100,0)</f>
        <v>0</v>
      </c>
      <c r="AM345" s="618">
        <f t="shared" ref="AM345" si="14462">IFERROR(AM699,0)</f>
        <v>0</v>
      </c>
      <c r="AN345" s="618">
        <f t="shared" ref="AN345" si="14463">IFERROR((AN699/$BQ345)*100,0)</f>
        <v>0</v>
      </c>
      <c r="AO345" s="618">
        <f t="shared" ref="AO345" si="14464">IFERROR(AO699,0)</f>
        <v>0</v>
      </c>
      <c r="AP345" s="618">
        <f t="shared" ref="AP345" si="14465">IFERROR((AP699/$BQ345)*100,0)</f>
        <v>0</v>
      </c>
      <c r="AQ345" s="618">
        <f t="shared" ref="AQ345" si="14466">IFERROR(AQ699,0)</f>
        <v>0</v>
      </c>
      <c r="AR345" s="618">
        <f t="shared" ref="AR345" si="14467">IFERROR((AR699/$BQ345)*100,0)</f>
        <v>0</v>
      </c>
      <c r="AS345" s="618">
        <f t="shared" ref="AS345" si="14468">IFERROR(AS699,0)</f>
        <v>0</v>
      </c>
      <c r="AT345" s="618">
        <f t="shared" ref="AT345" si="14469">IFERROR((AT699/$BQ345)*100,0)</f>
        <v>0</v>
      </c>
      <c r="AU345" s="618">
        <f t="shared" ref="AU345" si="14470">IFERROR(AU699,0)</f>
        <v>0</v>
      </c>
      <c r="AV345" s="618">
        <f t="shared" ref="AV345" si="14471">IFERROR((AV699/$BQ345)*100,0)</f>
        <v>0</v>
      </c>
      <c r="AW345" s="618">
        <f t="shared" ref="AW345" si="14472">IFERROR(AW699,0)</f>
        <v>154045</v>
      </c>
      <c r="AX345" s="618">
        <f t="shared" ref="AX345" si="14473">IFERROR((AX699/$BQ345)*100,0)</f>
        <v>337031.18716455583</v>
      </c>
      <c r="AY345" s="618">
        <f t="shared" ref="AY345" si="14474">IFERROR(AY699,0)</f>
        <v>0</v>
      </c>
      <c r="AZ345" s="618">
        <f t="shared" ref="AZ345" si="14475">IFERROR((AZ699/$BQ345)*100,0)</f>
        <v>0</v>
      </c>
      <c r="BA345" s="618">
        <f t="shared" ref="BA345" si="14476">IFERROR(BA699,0)</f>
        <v>0</v>
      </c>
      <c r="BB345" s="618">
        <f t="shared" ref="BB345" si="14477">IFERROR((BB699/$BQ345)*100,0)</f>
        <v>0</v>
      </c>
      <c r="BC345" s="618">
        <f t="shared" ref="BC345" si="14478">IFERROR(BC699,0)</f>
        <v>6234</v>
      </c>
      <c r="BD345" s="618">
        <f t="shared" ref="BD345" si="14479">IFERROR((BD699/$BQ345)*100,0)</f>
        <v>13067.070958971293</v>
      </c>
      <c r="BE345" s="618">
        <f t="shared" ref="BE345" si="14480">IFERROR(BE699,0)</f>
        <v>0</v>
      </c>
      <c r="BF345" s="618">
        <f t="shared" ref="BF345" si="14481">IFERROR((BF699/$BQ345)*100,0)</f>
        <v>0</v>
      </c>
      <c r="BG345" s="618">
        <f t="shared" ref="BG345" si="14482">IFERROR(BG699,0)</f>
        <v>0</v>
      </c>
      <c r="BH345" s="618">
        <f t="shared" ref="BH345" si="14483">IFERROR((BH699/$BQ345)*100,0)</f>
        <v>0</v>
      </c>
      <c r="BI345" s="618">
        <f t="shared" ref="BI345" si="14484">IFERROR(BI699,0)</f>
        <v>0</v>
      </c>
      <c r="BJ345" s="618">
        <f t="shared" ref="BJ345" si="14485">IFERROR((BJ699/$BQ345)*100,0)</f>
        <v>0</v>
      </c>
      <c r="BK345" s="618">
        <f t="shared" ref="BK345" si="14486">IFERROR(BK699,0)</f>
        <v>185889</v>
      </c>
      <c r="BL345" s="618">
        <f t="shared" ref="BL345" si="14487">IFERROR((BL699/$BQ345)*100,0)</f>
        <v>687949.85885715263</v>
      </c>
      <c r="BM345" s="618">
        <f t="shared" ref="BM345" si="14488">IFERROR(BM699,0)</f>
        <v>0</v>
      </c>
      <c r="BN345" s="618">
        <f t="shared" ref="BN345" si="14489">IFERROR((BN699/$BQ345)*100,0)</f>
        <v>0</v>
      </c>
      <c r="BO345" s="618">
        <f t="shared" ref="BO345" si="14490">IFERROR(BO699,0)</f>
        <v>0</v>
      </c>
      <c r="BP345" s="618">
        <f t="shared" ref="BP345" si="14491">IFERROR((BP699/$BQ345)*100,0)</f>
        <v>0</v>
      </c>
      <c r="BQ345" s="620">
        <f t="shared" si="12131"/>
        <v>45.342984809707083</v>
      </c>
    </row>
    <row r="346" spans="1:69" x14ac:dyDescent="0.25">
      <c r="B346" s="594" t="s">
        <v>291</v>
      </c>
      <c r="C346" s="618">
        <f t="shared" si="11362"/>
        <v>92696</v>
      </c>
      <c r="D346" s="618">
        <f t="shared" si="11363"/>
        <v>255154.35624840835</v>
      </c>
      <c r="E346" s="618" t="s">
        <v>2112</v>
      </c>
      <c r="F346" s="618" t="s">
        <v>2112</v>
      </c>
      <c r="G346" s="618">
        <f t="shared" ref="G346" si="14492">IFERROR(G700,0)</f>
        <v>0</v>
      </c>
      <c r="H346" s="618">
        <f t="shared" ref="H346" si="14493">IFERROR((H700/$BQ346)*100,0)</f>
        <v>0</v>
      </c>
      <c r="I346" s="618">
        <f t="shared" ref="I346" si="14494">IFERROR(I700,0)</f>
        <v>0</v>
      </c>
      <c r="J346" s="618">
        <f t="shared" ref="J346" si="14495">IFERROR((J700/$BQ346)*100,0)</f>
        <v>0</v>
      </c>
      <c r="K346" s="618">
        <f t="shared" ref="K346" si="14496">IFERROR(K700,0)</f>
        <v>0</v>
      </c>
      <c r="L346" s="618">
        <f t="shared" ref="L346" si="14497">IFERROR((L700/$BQ346)*100,0)</f>
        <v>0</v>
      </c>
      <c r="M346" s="618">
        <f t="shared" ref="M346" si="14498">IFERROR(M700,0)</f>
        <v>856</v>
      </c>
      <c r="N346" s="618">
        <f t="shared" ref="N346" si="14499">IFERROR((N700/$BQ346)*100,0)</f>
        <v>1657.5005735549623</v>
      </c>
      <c r="O346" s="618">
        <f t="shared" ref="O346" si="14500">IFERROR(O700,0)</f>
        <v>0</v>
      </c>
      <c r="P346" s="618">
        <f t="shared" ref="P346" si="14501">IFERROR((P700/$BQ346)*100,0)</f>
        <v>0</v>
      </c>
      <c r="Q346" s="618">
        <f t="shared" ref="Q346" si="14502">IFERROR(Q700,0)</f>
        <v>8450</v>
      </c>
      <c r="R346" s="618">
        <f t="shared" ref="R346" si="14503">IFERROR((R700/$BQ346)*100,0)</f>
        <v>21095.128846636526</v>
      </c>
      <c r="S346" s="618">
        <f t="shared" ref="S346" si="14504">IFERROR(S700,0)</f>
        <v>579</v>
      </c>
      <c r="T346" s="618">
        <f t="shared" ref="T346" si="14505">IFERROR((T700/$BQ346)*100,0)</f>
        <v>1932.2244255253981</v>
      </c>
      <c r="U346" s="618">
        <f t="shared" ref="U346" si="14506">IFERROR(U700,0)</f>
        <v>2514376</v>
      </c>
      <c r="V346" s="618">
        <f t="shared" si="11317"/>
        <v>308093.64252311131</v>
      </c>
      <c r="W346" s="618" t="s">
        <v>2112</v>
      </c>
      <c r="X346" s="618" t="s">
        <v>2112</v>
      </c>
      <c r="Y346" s="618">
        <f t="shared" ref="Y346" si="14507">IFERROR(Y700,0)</f>
        <v>0</v>
      </c>
      <c r="Z346" s="618">
        <f t="shared" ref="Z346" si="14508">IFERROR((Z700/$BQ346)*100,0)</f>
        <v>0</v>
      </c>
      <c r="AA346" s="618">
        <f t="shared" ref="AA346" si="14509">IFERROR(AA700,0)</f>
        <v>0</v>
      </c>
      <c r="AB346" s="618">
        <f t="shared" ref="AB346" si="14510">IFERROR((AB700/$BQ346)*100,0)</f>
        <v>0</v>
      </c>
      <c r="AC346" s="618">
        <f t="shared" ref="AC346" si="14511">IFERROR(AC700,0)</f>
        <v>0</v>
      </c>
      <c r="AD346" s="618">
        <f t="shared" ref="AD346" si="14512">IFERROR((AD700/$BQ346)*100,0)</f>
        <v>0</v>
      </c>
      <c r="AE346" s="618">
        <f t="shared" ref="AE346" si="14513">IFERROR(AE700,0)</f>
        <v>0</v>
      </c>
      <c r="AF346" s="618">
        <f t="shared" ref="AF346" si="14514">IFERROR((AF700/$BQ346)*100,0)</f>
        <v>0</v>
      </c>
      <c r="AG346" s="618">
        <f t="shared" ref="AG346" si="14515">IFERROR(AG700,0)</f>
        <v>0</v>
      </c>
      <c r="AH346" s="618">
        <f t="shared" ref="AH346" si="14516">IFERROR((AH700/$BQ346)*100,0)</f>
        <v>0</v>
      </c>
      <c r="AI346" s="618">
        <f t="shared" ref="AI346" si="14517">IFERROR(AI700,0)</f>
        <v>1717</v>
      </c>
      <c r="AJ346" s="618">
        <f t="shared" ref="AJ346" si="14518">IFERROR((AJ700/$BQ346)*100,0)</f>
        <v>8100.6906484349147</v>
      </c>
      <c r="AK346" s="618">
        <f t="shared" ref="AK346" si="14519">IFERROR(AK700,0)</f>
        <v>0</v>
      </c>
      <c r="AL346" s="618">
        <f t="shared" ref="AL346" si="14520">IFERROR((AL700/$BQ346)*100,0)</f>
        <v>0</v>
      </c>
      <c r="AM346" s="618">
        <f t="shared" ref="AM346" si="14521">IFERROR(AM700,0)</f>
        <v>0</v>
      </c>
      <c r="AN346" s="618">
        <f t="shared" ref="AN346" si="14522">IFERROR((AN700/$BQ346)*100,0)</f>
        <v>0</v>
      </c>
      <c r="AO346" s="618">
        <f t="shared" ref="AO346" si="14523">IFERROR(AO700,0)</f>
        <v>0</v>
      </c>
      <c r="AP346" s="618">
        <f t="shared" ref="AP346" si="14524">IFERROR((AP700/$BQ346)*100,0)</f>
        <v>0</v>
      </c>
      <c r="AQ346" s="618">
        <f t="shared" ref="AQ346" si="14525">IFERROR(AQ700,0)</f>
        <v>0</v>
      </c>
      <c r="AR346" s="618">
        <f t="shared" ref="AR346" si="14526">IFERROR((AR700/$BQ346)*100,0)</f>
        <v>0</v>
      </c>
      <c r="AS346" s="618">
        <f t="shared" ref="AS346" si="14527">IFERROR(AS700,0)</f>
        <v>0</v>
      </c>
      <c r="AT346" s="618">
        <f t="shared" ref="AT346" si="14528">IFERROR((AT700/$BQ346)*100,0)</f>
        <v>0</v>
      </c>
      <c r="AU346" s="618">
        <f t="shared" ref="AU346" si="14529">IFERROR(AU700,0)</f>
        <v>0</v>
      </c>
      <c r="AV346" s="618">
        <f t="shared" ref="AV346" si="14530">IFERROR((AV700/$BQ346)*100,0)</f>
        <v>0</v>
      </c>
      <c r="AW346" s="618">
        <f t="shared" ref="AW346" si="14531">IFERROR(AW700,0)</f>
        <v>156531</v>
      </c>
      <c r="AX346" s="618">
        <f t="shared" ref="AX346" si="14532">IFERROR((AX700/$BQ346)*100,0)</f>
        <v>307267.63947485358</v>
      </c>
      <c r="AY346" s="618">
        <f t="shared" ref="AY346" si="14533">IFERROR(AY700,0)</f>
        <v>0</v>
      </c>
      <c r="AZ346" s="618">
        <f t="shared" ref="AZ346" si="14534">IFERROR((AZ700/$BQ346)*100,0)</f>
        <v>0</v>
      </c>
      <c r="BA346" s="618">
        <f t="shared" ref="BA346" si="14535">IFERROR(BA700,0)</f>
        <v>0</v>
      </c>
      <c r="BB346" s="618">
        <f t="shared" ref="BB346" si="14536">IFERROR((BB700/$BQ346)*100,0)</f>
        <v>0</v>
      </c>
      <c r="BC346" s="618">
        <f t="shared" ref="BC346" si="14537">IFERROR(BC700,0)</f>
        <v>7563</v>
      </c>
      <c r="BD346" s="618">
        <f t="shared" ref="BD346" si="14538">IFERROR((BD700/$BQ346)*100,0)</f>
        <v>14426.665213140817</v>
      </c>
      <c r="BE346" s="618">
        <f t="shared" ref="BE346" si="14539">IFERROR(BE700,0)</f>
        <v>0</v>
      </c>
      <c r="BF346" s="618">
        <f t="shared" ref="BF346" si="14540">IFERROR((BF700/$BQ346)*100,0)</f>
        <v>0</v>
      </c>
      <c r="BG346" s="618">
        <f t="shared" ref="BG346" si="14541">IFERROR(BG700,0)</f>
        <v>0</v>
      </c>
      <c r="BH346" s="618">
        <f t="shared" ref="BH346" si="14542">IFERROR((BH700/$BQ346)*100,0)</f>
        <v>0</v>
      </c>
      <c r="BI346" s="618">
        <f t="shared" ref="BI346" si="14543">IFERROR(BI700,0)</f>
        <v>0</v>
      </c>
      <c r="BJ346" s="618">
        <f t="shared" ref="BJ346" si="14544">IFERROR((BJ700/$BQ346)*100,0)</f>
        <v>0</v>
      </c>
      <c r="BK346" s="618">
        <f t="shared" ref="BK346" si="14545">IFERROR(BK700,0)</f>
        <v>179205</v>
      </c>
      <c r="BL346" s="618">
        <f t="shared" ref="BL346" si="14546">IFERROR((BL700/$BQ346)*100,0)</f>
        <v>574410.94462325168</v>
      </c>
      <c r="BM346" s="618">
        <f t="shared" ref="BM346" si="14547">IFERROR(BM700,0)</f>
        <v>0</v>
      </c>
      <c r="BN346" s="618">
        <f t="shared" ref="BN346" si="14548">IFERROR((BN700/$BQ346)*100,0)</f>
        <v>0</v>
      </c>
      <c r="BO346" s="618">
        <f t="shared" ref="BO346" si="14549">IFERROR(BO700,0)</f>
        <v>0</v>
      </c>
      <c r="BP346" s="618">
        <f t="shared" ref="BP346" si="14550">IFERROR((BP700/$BQ346)*100,0)</f>
        <v>0</v>
      </c>
      <c r="BQ346" s="620">
        <f t="shared" si="12131"/>
        <v>54.600282765452114</v>
      </c>
    </row>
    <row r="347" spans="1:69" x14ac:dyDescent="0.25">
      <c r="B347" s="594" t="s">
        <v>292</v>
      </c>
      <c r="C347" s="618">
        <f t="shared" si="11362"/>
        <v>114419</v>
      </c>
      <c r="D347" s="618">
        <f t="shared" si="11363"/>
        <v>287015.18847120076</v>
      </c>
      <c r="E347" s="618" t="s">
        <v>2112</v>
      </c>
      <c r="F347" s="618" t="s">
        <v>2112</v>
      </c>
      <c r="G347" s="618">
        <f t="shared" ref="G347" si="14551">IFERROR(G701,0)</f>
        <v>0</v>
      </c>
      <c r="H347" s="618">
        <f t="shared" ref="H347" si="14552">IFERROR((H701/$BQ347)*100,0)</f>
        <v>0</v>
      </c>
      <c r="I347" s="618">
        <f t="shared" ref="I347" si="14553">IFERROR(I701,0)</f>
        <v>0</v>
      </c>
      <c r="J347" s="618">
        <f t="shared" ref="J347" si="14554">IFERROR((J701/$BQ347)*100,0)</f>
        <v>0</v>
      </c>
      <c r="K347" s="618">
        <f t="shared" ref="K347" si="14555">IFERROR(K701,0)</f>
        <v>0</v>
      </c>
      <c r="L347" s="618">
        <f t="shared" ref="L347" si="14556">IFERROR((L701/$BQ347)*100,0)</f>
        <v>0</v>
      </c>
      <c r="M347" s="618">
        <f t="shared" ref="M347" si="14557">IFERROR(M701,0)</f>
        <v>1888</v>
      </c>
      <c r="N347" s="618">
        <f t="shared" ref="N347" si="14558">IFERROR((N701/$BQ347)*100,0)</f>
        <v>3810.7878324313283</v>
      </c>
      <c r="O347" s="618">
        <f t="shared" ref="O347" si="14559">IFERROR(O701,0)</f>
        <v>0</v>
      </c>
      <c r="P347" s="618">
        <f t="shared" ref="P347" si="14560">IFERROR((P701/$BQ347)*100,0)</f>
        <v>0</v>
      </c>
      <c r="Q347" s="618">
        <f t="shared" ref="Q347" si="14561">IFERROR(Q701,0)</f>
        <v>8369</v>
      </c>
      <c r="R347" s="618">
        <f t="shared" ref="R347" si="14562">IFERROR((R701/$BQ347)*100,0)</f>
        <v>15869.75051119978</v>
      </c>
      <c r="S347" s="618">
        <f t="shared" ref="S347" si="14563">IFERROR(S701,0)</f>
        <v>542</v>
      </c>
      <c r="T347" s="618">
        <f t="shared" ref="T347" si="14564">IFERROR((T701/$BQ347)*100,0)</f>
        <v>1322.8204942238785</v>
      </c>
      <c r="U347" s="618">
        <f t="shared" ref="U347" si="14565">IFERROR(U701,0)</f>
        <v>2352977</v>
      </c>
      <c r="V347" s="618">
        <f t="shared" si="11317"/>
        <v>379966.87685247714</v>
      </c>
      <c r="W347" s="618" t="s">
        <v>2112</v>
      </c>
      <c r="X347" s="618" t="s">
        <v>2112</v>
      </c>
      <c r="Y347" s="618">
        <f t="shared" ref="Y347" si="14566">IFERROR(Y701,0)</f>
        <v>0</v>
      </c>
      <c r="Z347" s="618">
        <f t="shared" ref="Z347" si="14567">IFERROR((Z701/$BQ347)*100,0)</f>
        <v>0</v>
      </c>
      <c r="AA347" s="618">
        <f t="shared" ref="AA347" si="14568">IFERROR(AA701,0)</f>
        <v>0</v>
      </c>
      <c r="AB347" s="618">
        <f t="shared" ref="AB347" si="14569">IFERROR((AB701/$BQ347)*100,0)</f>
        <v>0</v>
      </c>
      <c r="AC347" s="618">
        <f t="shared" ref="AC347" si="14570">IFERROR(AC701,0)</f>
        <v>0</v>
      </c>
      <c r="AD347" s="618">
        <f t="shared" ref="AD347" si="14571">IFERROR((AD701/$BQ347)*100,0)</f>
        <v>0</v>
      </c>
      <c r="AE347" s="618">
        <f t="shared" ref="AE347" si="14572">IFERROR(AE701,0)</f>
        <v>0</v>
      </c>
      <c r="AF347" s="618">
        <f t="shared" ref="AF347" si="14573">IFERROR((AF701/$BQ347)*100,0)</f>
        <v>0</v>
      </c>
      <c r="AG347" s="618">
        <f t="shared" ref="AG347" si="14574">IFERROR(AG701,0)</f>
        <v>0</v>
      </c>
      <c r="AH347" s="618">
        <f t="shared" ref="AH347" si="14575">IFERROR((AH701/$BQ347)*100,0)</f>
        <v>0</v>
      </c>
      <c r="AI347" s="618">
        <f t="shared" ref="AI347" si="14576">IFERROR(AI701,0)</f>
        <v>1699</v>
      </c>
      <c r="AJ347" s="618">
        <f t="shared" ref="AJ347" si="14577">IFERROR((AJ701/$BQ347)*100,0)</f>
        <v>9521.850306719869</v>
      </c>
      <c r="AK347" s="618">
        <f t="shared" ref="AK347" si="14578">IFERROR(AK701,0)</f>
        <v>0</v>
      </c>
      <c r="AL347" s="618">
        <f t="shared" ref="AL347" si="14579">IFERROR((AL701/$BQ347)*100,0)</f>
        <v>0</v>
      </c>
      <c r="AM347" s="618">
        <f t="shared" ref="AM347" si="14580">IFERROR(AM701,0)</f>
        <v>0</v>
      </c>
      <c r="AN347" s="618">
        <f t="shared" ref="AN347" si="14581">IFERROR((AN701/$BQ347)*100,0)</f>
        <v>0</v>
      </c>
      <c r="AO347" s="618">
        <f t="shared" ref="AO347" si="14582">IFERROR(AO701,0)</f>
        <v>0</v>
      </c>
      <c r="AP347" s="618">
        <f t="shared" ref="AP347" si="14583">IFERROR((AP701/$BQ347)*100,0)</f>
        <v>0</v>
      </c>
      <c r="AQ347" s="618">
        <f t="shared" ref="AQ347" si="14584">IFERROR(AQ701,0)</f>
        <v>0</v>
      </c>
      <c r="AR347" s="618">
        <f t="shared" ref="AR347" si="14585">IFERROR((AR701/$BQ347)*100,0)</f>
        <v>0</v>
      </c>
      <c r="AS347" s="618">
        <f t="shared" ref="AS347" si="14586">IFERROR(AS701,0)</f>
        <v>0</v>
      </c>
      <c r="AT347" s="618">
        <f t="shared" ref="AT347" si="14587">IFERROR((AT701/$BQ347)*100,0)</f>
        <v>0</v>
      </c>
      <c r="AU347" s="618">
        <f t="shared" ref="AU347" si="14588">IFERROR(AU701,0)</f>
        <v>0</v>
      </c>
      <c r="AV347" s="618">
        <f t="shared" ref="AV347" si="14589">IFERROR((AV701/$BQ347)*100,0)</f>
        <v>0</v>
      </c>
      <c r="AW347" s="618">
        <f t="shared" ref="AW347" si="14590">IFERROR(AW701,0)</f>
        <v>142292</v>
      </c>
      <c r="AX347" s="618">
        <f t="shared" ref="AX347" si="14591">IFERROR((AX701/$BQ347)*100,0)</f>
        <v>265737.43652773276</v>
      </c>
      <c r="AY347" s="618">
        <f t="shared" ref="AY347" si="14592">IFERROR(AY701,0)</f>
        <v>1200</v>
      </c>
      <c r="AZ347" s="618">
        <f t="shared" ref="AZ347" si="14593">IFERROR((AZ701/$BQ347)*100,0)</f>
        <v>2948.7020304680882</v>
      </c>
      <c r="BA347" s="618">
        <f t="shared" ref="BA347" si="14594">IFERROR(BA701,0)</f>
        <v>0</v>
      </c>
      <c r="BB347" s="618">
        <f t="shared" ref="BB347" si="14595">IFERROR((BB701/$BQ347)*100,0)</f>
        <v>0</v>
      </c>
      <c r="BC347" s="618">
        <f t="shared" ref="BC347" si="14596">IFERROR(BC701,0)</f>
        <v>8243</v>
      </c>
      <c r="BD347" s="618">
        <f t="shared" ref="BD347" si="14597">IFERROR((BD701/$BQ347)*100,0)</f>
        <v>11809.142090076017</v>
      </c>
      <c r="BE347" s="618">
        <f t="shared" ref="BE347" si="14598">IFERROR(BE701,0)</f>
        <v>0</v>
      </c>
      <c r="BF347" s="618">
        <f t="shared" ref="BF347" si="14599">IFERROR((BF701/$BQ347)*100,0)</f>
        <v>0</v>
      </c>
      <c r="BG347" s="618">
        <f t="shared" ref="BG347" si="14600">IFERROR(BG701,0)</f>
        <v>0</v>
      </c>
      <c r="BH347" s="618">
        <f t="shared" ref="BH347" si="14601">IFERROR((BH701/$BQ347)*100,0)</f>
        <v>0</v>
      </c>
      <c r="BI347" s="618">
        <f t="shared" ref="BI347" si="14602">IFERROR(BI701,0)</f>
        <v>0</v>
      </c>
      <c r="BJ347" s="618">
        <f t="shared" ref="BJ347" si="14603">IFERROR((BJ701/$BQ347)*100,0)</f>
        <v>0</v>
      </c>
      <c r="BK347" s="618">
        <f t="shared" ref="BK347" si="14604">IFERROR(BK701,0)</f>
        <v>175751</v>
      </c>
      <c r="BL347" s="618">
        <f t="shared" ref="BL347" si="14605">IFERROR((BL701/$BQ347)*100,0)</f>
        <v>606365.76150012494</v>
      </c>
      <c r="BM347" s="618">
        <f t="shared" ref="BM347" si="14606">IFERROR(BM701,0)</f>
        <v>0</v>
      </c>
      <c r="BN347" s="618">
        <f t="shared" ref="BN347" si="14607">IFERROR((BN701/$BQ347)*100,0)</f>
        <v>0</v>
      </c>
      <c r="BO347" s="618">
        <f t="shared" ref="BO347" si="14608">IFERROR(BO701,0)</f>
        <v>0</v>
      </c>
      <c r="BP347" s="618">
        <f t="shared" ref="BP347" si="14609">IFERROR((BP701/$BQ347)*100,0)</f>
        <v>0</v>
      </c>
      <c r="BQ347" s="620">
        <f t="shared" si="12131"/>
        <v>48.835046238002178</v>
      </c>
    </row>
    <row r="348" spans="1:69" x14ac:dyDescent="0.25">
      <c r="B348" s="594" t="s">
        <v>293</v>
      </c>
      <c r="C348" s="618">
        <f t="shared" si="11362"/>
        <v>142258</v>
      </c>
      <c r="D348" s="618">
        <f t="shared" si="11363"/>
        <v>325442.93475536304</v>
      </c>
      <c r="E348" s="618" t="s">
        <v>2112</v>
      </c>
      <c r="F348" s="618" t="s">
        <v>2112</v>
      </c>
      <c r="G348" s="618">
        <f t="shared" ref="G348" si="14610">IFERROR(G702,0)</f>
        <v>0</v>
      </c>
      <c r="H348" s="618">
        <f t="shared" ref="H348" si="14611">IFERROR((H702/$BQ348)*100,0)</f>
        <v>0</v>
      </c>
      <c r="I348" s="618">
        <f t="shared" ref="I348" si="14612">IFERROR(I702,0)</f>
        <v>0</v>
      </c>
      <c r="J348" s="618">
        <f t="shared" ref="J348" si="14613">IFERROR((J702/$BQ348)*100,0)</f>
        <v>0</v>
      </c>
      <c r="K348" s="618">
        <f t="shared" ref="K348" si="14614">IFERROR(K702,0)</f>
        <v>0</v>
      </c>
      <c r="L348" s="618">
        <f t="shared" ref="L348" si="14615">IFERROR((L702/$BQ348)*100,0)</f>
        <v>0</v>
      </c>
      <c r="M348" s="618">
        <f t="shared" ref="M348" si="14616">IFERROR(M702,0)</f>
        <v>379</v>
      </c>
      <c r="N348" s="618">
        <f t="shared" ref="N348" si="14617">IFERROR((N702/$BQ348)*100,0)</f>
        <v>1068.6133046227656</v>
      </c>
      <c r="O348" s="618">
        <f t="shared" ref="O348" si="14618">IFERROR(O702,0)</f>
        <v>0</v>
      </c>
      <c r="P348" s="618">
        <f t="shared" ref="P348" si="14619">IFERROR((P702/$BQ348)*100,0)</f>
        <v>0</v>
      </c>
      <c r="Q348" s="618">
        <f t="shared" ref="Q348" si="14620">IFERROR(Q702,0)</f>
        <v>11086</v>
      </c>
      <c r="R348" s="618">
        <f t="shared" ref="R348" si="14621">IFERROR((R702/$BQ348)*100,0)</f>
        <v>24434.443444192002</v>
      </c>
      <c r="S348" s="618">
        <f t="shared" ref="S348" si="14622">IFERROR(S702,0)</f>
        <v>397</v>
      </c>
      <c r="T348" s="618">
        <f t="shared" ref="T348" si="14623">IFERROR((T702/$BQ348)*100,0)</f>
        <v>861.97537278963398</v>
      </c>
      <c r="U348" s="618">
        <f t="shared" ref="U348" si="14624">IFERROR(U702,0)</f>
        <v>2191722</v>
      </c>
      <c r="V348" s="618">
        <f t="shared" si="11317"/>
        <v>256770.26207615231</v>
      </c>
      <c r="W348" s="618" t="s">
        <v>2112</v>
      </c>
      <c r="X348" s="618" t="s">
        <v>2112</v>
      </c>
      <c r="Y348" s="618">
        <f t="shared" ref="Y348" si="14625">IFERROR(Y702,0)</f>
        <v>0</v>
      </c>
      <c r="Z348" s="618">
        <f t="shared" ref="Z348" si="14626">IFERROR((Z702/$BQ348)*100,0)</f>
        <v>0</v>
      </c>
      <c r="AA348" s="618">
        <f t="shared" ref="AA348" si="14627">IFERROR(AA702,0)</f>
        <v>0</v>
      </c>
      <c r="AB348" s="618">
        <f t="shared" ref="AB348" si="14628">IFERROR((AB702/$BQ348)*100,0)</f>
        <v>0</v>
      </c>
      <c r="AC348" s="618">
        <f t="shared" ref="AC348" si="14629">IFERROR(AC702,0)</f>
        <v>0</v>
      </c>
      <c r="AD348" s="618">
        <f t="shared" ref="AD348" si="14630">IFERROR((AD702/$BQ348)*100,0)</f>
        <v>0</v>
      </c>
      <c r="AE348" s="618">
        <f t="shared" ref="AE348" si="14631">IFERROR(AE702,0)</f>
        <v>0</v>
      </c>
      <c r="AF348" s="618">
        <f t="shared" ref="AF348" si="14632">IFERROR((AF702/$BQ348)*100,0)</f>
        <v>0</v>
      </c>
      <c r="AG348" s="618">
        <f t="shared" ref="AG348" si="14633">IFERROR(AG702,0)</f>
        <v>0</v>
      </c>
      <c r="AH348" s="618">
        <f t="shared" ref="AH348" si="14634">IFERROR((AH702/$BQ348)*100,0)</f>
        <v>0</v>
      </c>
      <c r="AI348" s="618">
        <f t="shared" ref="AI348" si="14635">IFERROR(AI702,0)</f>
        <v>1458</v>
      </c>
      <c r="AJ348" s="618">
        <f t="shared" ref="AJ348" si="14636">IFERROR((AJ702/$BQ348)*100,0)</f>
        <v>7814.8497838987141</v>
      </c>
      <c r="AK348" s="618">
        <f t="shared" ref="AK348" si="14637">IFERROR(AK702,0)</f>
        <v>0</v>
      </c>
      <c r="AL348" s="618">
        <f t="shared" ref="AL348" si="14638">IFERROR((AL702/$BQ348)*100,0)</f>
        <v>0</v>
      </c>
      <c r="AM348" s="618">
        <f t="shared" ref="AM348" si="14639">IFERROR(AM702,0)</f>
        <v>0</v>
      </c>
      <c r="AN348" s="618">
        <f t="shared" ref="AN348" si="14640">IFERROR((AN702/$BQ348)*100,0)</f>
        <v>0</v>
      </c>
      <c r="AO348" s="618">
        <f t="shared" ref="AO348" si="14641">IFERROR(AO702,0)</f>
        <v>0</v>
      </c>
      <c r="AP348" s="618">
        <f t="shared" ref="AP348" si="14642">IFERROR((AP702/$BQ348)*100,0)</f>
        <v>0</v>
      </c>
      <c r="AQ348" s="618">
        <f t="shared" ref="AQ348" si="14643">IFERROR(AQ702,0)</f>
        <v>0</v>
      </c>
      <c r="AR348" s="618">
        <f t="shared" ref="AR348" si="14644">IFERROR((AR702/$BQ348)*100,0)</f>
        <v>0</v>
      </c>
      <c r="AS348" s="618">
        <f t="shared" ref="AS348" si="14645">IFERROR(AS702,0)</f>
        <v>0</v>
      </c>
      <c r="AT348" s="618">
        <f t="shared" ref="AT348" si="14646">IFERROR((AT702/$BQ348)*100,0)</f>
        <v>0</v>
      </c>
      <c r="AU348" s="618">
        <f t="shared" ref="AU348" si="14647">IFERROR(AU702,0)</f>
        <v>0</v>
      </c>
      <c r="AV348" s="618">
        <f t="shared" ref="AV348" si="14648">IFERROR((AV702/$BQ348)*100,0)</f>
        <v>0</v>
      </c>
      <c r="AW348" s="618">
        <f t="shared" ref="AW348" si="14649">IFERROR(AW702,0)</f>
        <v>134523</v>
      </c>
      <c r="AX348" s="618">
        <f t="shared" ref="AX348" si="14650">IFERROR((AX702/$BQ348)*100,0)</f>
        <v>247150.77435424423</v>
      </c>
      <c r="AY348" s="618">
        <f t="shared" ref="AY348" si="14651">IFERROR(AY702,0)</f>
        <v>0</v>
      </c>
      <c r="AZ348" s="618">
        <f t="shared" ref="AZ348" si="14652">IFERROR((AZ702/$BQ348)*100,0)</f>
        <v>0</v>
      </c>
      <c r="BA348" s="618">
        <f t="shared" ref="BA348" si="14653">IFERROR(BA702,0)</f>
        <v>0</v>
      </c>
      <c r="BB348" s="618">
        <f t="shared" ref="BB348" si="14654">IFERROR((BB702/$BQ348)*100,0)</f>
        <v>0</v>
      </c>
      <c r="BC348" s="618">
        <f t="shared" ref="BC348" si="14655">IFERROR(BC702,0)</f>
        <v>7094</v>
      </c>
      <c r="BD348" s="618">
        <f t="shared" ref="BD348" si="14656">IFERROR((BD702/$BQ348)*100,0)</f>
        <v>10164.618265886895</v>
      </c>
      <c r="BE348" s="618">
        <f t="shared" ref="BE348" si="14657">IFERROR(BE702,0)</f>
        <v>0</v>
      </c>
      <c r="BF348" s="618">
        <f t="shared" ref="BF348" si="14658">IFERROR((BF702/$BQ348)*100,0)</f>
        <v>0</v>
      </c>
      <c r="BG348" s="618">
        <f t="shared" ref="BG348" si="14659">IFERROR(BG702,0)</f>
        <v>0</v>
      </c>
      <c r="BH348" s="618">
        <f t="shared" ref="BH348" si="14660">IFERROR((BH702/$BQ348)*100,0)</f>
        <v>0</v>
      </c>
      <c r="BI348" s="618">
        <f t="shared" ref="BI348" si="14661">IFERROR(BI702,0)</f>
        <v>0</v>
      </c>
      <c r="BJ348" s="618">
        <f t="shared" ref="BJ348" si="14662">IFERROR((BJ702/$BQ348)*100,0)</f>
        <v>0</v>
      </c>
      <c r="BK348" s="618">
        <f t="shared" ref="BK348" si="14663">IFERROR(BK702,0)</f>
        <v>154272</v>
      </c>
      <c r="BL348" s="618">
        <f t="shared" ref="BL348" si="14664">IFERROR((BL702/$BQ348)*100,0)</f>
        <v>611536.10334878822</v>
      </c>
      <c r="BM348" s="618">
        <f t="shared" ref="BM348" si="14665">IFERROR(BM702,0)</f>
        <v>0</v>
      </c>
      <c r="BN348" s="618">
        <f t="shared" ref="BN348" si="14666">IFERROR((BN702/$BQ348)*100,0)</f>
        <v>0</v>
      </c>
      <c r="BO348" s="618">
        <f t="shared" ref="BO348" si="14667">IFERROR(BO702,0)</f>
        <v>0</v>
      </c>
      <c r="BP348" s="618">
        <f t="shared" ref="BP348" si="14668">IFERROR((BP702/$BQ348)*100,0)</f>
        <v>0</v>
      </c>
      <c r="BQ348" s="620">
        <f t="shared" si="12131"/>
        <v>50.813516699727607</v>
      </c>
    </row>
    <row r="349" spans="1:69" x14ac:dyDescent="0.25">
      <c r="B349" s="594" t="s">
        <v>294</v>
      </c>
      <c r="C349" s="618">
        <f t="shared" si="11362"/>
        <v>116109</v>
      </c>
      <c r="D349" s="618">
        <f t="shared" si="11363"/>
        <v>259407.54294049658</v>
      </c>
      <c r="E349" s="618" t="s">
        <v>2112</v>
      </c>
      <c r="F349" s="618" t="s">
        <v>2112</v>
      </c>
      <c r="G349" s="618">
        <f t="shared" ref="G349" si="14669">IFERROR(G703,0)</f>
        <v>0</v>
      </c>
      <c r="H349" s="618">
        <f t="shared" ref="H349" si="14670">IFERROR((H703/$BQ349)*100,0)</f>
        <v>0</v>
      </c>
      <c r="I349" s="618">
        <f t="shared" ref="I349" si="14671">IFERROR(I703,0)</f>
        <v>0</v>
      </c>
      <c r="J349" s="618">
        <f t="shared" ref="J349" si="14672">IFERROR((J703/$BQ349)*100,0)</f>
        <v>0</v>
      </c>
      <c r="K349" s="618">
        <f t="shared" ref="K349" si="14673">IFERROR(K703,0)</f>
        <v>0</v>
      </c>
      <c r="L349" s="618">
        <f t="shared" ref="L349" si="14674">IFERROR((L703/$BQ349)*100,0)</f>
        <v>0</v>
      </c>
      <c r="M349" s="618">
        <f t="shared" ref="M349" si="14675">IFERROR(M703,0)</f>
        <v>627</v>
      </c>
      <c r="N349" s="618">
        <f t="shared" ref="N349" si="14676">IFERROR((N703/$BQ349)*100,0)</f>
        <v>1206.6833927732866</v>
      </c>
      <c r="O349" s="618">
        <f t="shared" ref="O349" si="14677">IFERROR(O703,0)</f>
        <v>0</v>
      </c>
      <c r="P349" s="618">
        <f t="shared" ref="P349" si="14678">IFERROR((P703/$BQ349)*100,0)</f>
        <v>0</v>
      </c>
      <c r="Q349" s="618">
        <f t="shared" ref="Q349" si="14679">IFERROR(Q703,0)</f>
        <v>7883</v>
      </c>
      <c r="R349" s="618">
        <f t="shared" ref="R349" si="14680">IFERROR((R703/$BQ349)*100,0)</f>
        <v>15326.899410491746</v>
      </c>
      <c r="S349" s="618">
        <f t="shared" ref="S349" si="14681">IFERROR(S703,0)</f>
        <v>303</v>
      </c>
      <c r="T349" s="618">
        <f t="shared" ref="T349" si="14682">IFERROR((T703/$BQ349)*100,0)</f>
        <v>808.12890840220109</v>
      </c>
      <c r="U349" s="618">
        <f t="shared" ref="U349" si="14683">IFERROR(U703,0)</f>
        <v>2457158</v>
      </c>
      <c r="V349" s="618">
        <f t="shared" si="11317"/>
        <v>322845.66225006932</v>
      </c>
      <c r="W349" s="618" t="s">
        <v>2112</v>
      </c>
      <c r="X349" s="618" t="s">
        <v>2112</v>
      </c>
      <c r="Y349" s="618">
        <f t="shared" ref="Y349" si="14684">IFERROR(Y703,0)</f>
        <v>0</v>
      </c>
      <c r="Z349" s="618">
        <f t="shared" ref="Z349" si="14685">IFERROR((Z703/$BQ349)*100,0)</f>
        <v>0</v>
      </c>
      <c r="AA349" s="618">
        <f t="shared" ref="AA349" si="14686">IFERROR(AA703,0)</f>
        <v>0</v>
      </c>
      <c r="AB349" s="618">
        <f t="shared" ref="AB349" si="14687">IFERROR((AB703/$BQ349)*100,0)</f>
        <v>0</v>
      </c>
      <c r="AC349" s="618">
        <f t="shared" ref="AC349" si="14688">IFERROR(AC703,0)</f>
        <v>0</v>
      </c>
      <c r="AD349" s="618">
        <f t="shared" ref="AD349" si="14689">IFERROR((AD703/$BQ349)*100,0)</f>
        <v>0</v>
      </c>
      <c r="AE349" s="618">
        <f t="shared" ref="AE349" si="14690">IFERROR(AE703,0)</f>
        <v>0</v>
      </c>
      <c r="AF349" s="618">
        <f t="shared" ref="AF349" si="14691">IFERROR((AF703/$BQ349)*100,0)</f>
        <v>0</v>
      </c>
      <c r="AG349" s="618">
        <f t="shared" ref="AG349" si="14692">IFERROR(AG703,0)</f>
        <v>0</v>
      </c>
      <c r="AH349" s="618">
        <f t="shared" ref="AH349" si="14693">IFERROR((AH703/$BQ349)*100,0)</f>
        <v>0</v>
      </c>
      <c r="AI349" s="618">
        <f t="shared" ref="AI349" si="14694">IFERROR(AI703,0)</f>
        <v>2838</v>
      </c>
      <c r="AJ349" s="618">
        <f t="shared" ref="AJ349" si="14695">IFERROR((AJ703/$BQ349)*100,0)</f>
        <v>13157.807954075837</v>
      </c>
      <c r="AK349" s="618">
        <f t="shared" ref="AK349" si="14696">IFERROR(AK703,0)</f>
        <v>0</v>
      </c>
      <c r="AL349" s="618">
        <f t="shared" ref="AL349" si="14697">IFERROR((AL703/$BQ349)*100,0)</f>
        <v>0</v>
      </c>
      <c r="AM349" s="618">
        <f t="shared" ref="AM349" si="14698">IFERROR(AM703,0)</f>
        <v>0</v>
      </c>
      <c r="AN349" s="618">
        <f t="shared" ref="AN349" si="14699">IFERROR((AN703/$BQ349)*100,0)</f>
        <v>0</v>
      </c>
      <c r="AO349" s="618">
        <f t="shared" ref="AO349" si="14700">IFERROR(AO703,0)</f>
        <v>0</v>
      </c>
      <c r="AP349" s="618">
        <f t="shared" ref="AP349" si="14701">IFERROR((AP703/$BQ349)*100,0)</f>
        <v>0</v>
      </c>
      <c r="AQ349" s="618">
        <f t="shared" ref="AQ349" si="14702">IFERROR(AQ703,0)</f>
        <v>0</v>
      </c>
      <c r="AR349" s="618">
        <f t="shared" ref="AR349" si="14703">IFERROR((AR703/$BQ349)*100,0)</f>
        <v>0</v>
      </c>
      <c r="AS349" s="618">
        <f t="shared" ref="AS349" si="14704">IFERROR(AS703,0)</f>
        <v>0</v>
      </c>
      <c r="AT349" s="618">
        <f t="shared" ref="AT349" si="14705">IFERROR((AT703/$BQ349)*100,0)</f>
        <v>0</v>
      </c>
      <c r="AU349" s="618">
        <f t="shared" ref="AU349" si="14706">IFERROR(AU703,0)</f>
        <v>0</v>
      </c>
      <c r="AV349" s="618">
        <f t="shared" ref="AV349" si="14707">IFERROR((AV703/$BQ349)*100,0)</f>
        <v>0</v>
      </c>
      <c r="AW349" s="618">
        <f t="shared" ref="AW349" si="14708">IFERROR(AW703,0)</f>
        <v>216496</v>
      </c>
      <c r="AX349" s="618">
        <f t="shared" ref="AX349" si="14709">IFERROR((AX703/$BQ349)*100,0)</f>
        <v>274791.37870589847</v>
      </c>
      <c r="AY349" s="618">
        <f t="shared" ref="AY349" si="14710">IFERROR(AY703,0)</f>
        <v>0</v>
      </c>
      <c r="AZ349" s="618">
        <f t="shared" ref="AZ349" si="14711">IFERROR((AZ703/$BQ349)*100,0)</f>
        <v>0</v>
      </c>
      <c r="BA349" s="618">
        <f t="shared" ref="BA349" si="14712">IFERROR(BA703,0)</f>
        <v>0</v>
      </c>
      <c r="BB349" s="618">
        <f t="shared" ref="BB349" si="14713">IFERROR((BB703/$BQ349)*100,0)</f>
        <v>0</v>
      </c>
      <c r="BC349" s="618">
        <f t="shared" ref="BC349" si="14714">IFERROR(BC703,0)</f>
        <v>7967</v>
      </c>
      <c r="BD349" s="618">
        <f t="shared" ref="BD349" si="14715">IFERROR((BD703/$BQ349)*100,0)</f>
        <v>11313.804717630816</v>
      </c>
      <c r="BE349" s="618">
        <f t="shared" ref="BE349" si="14716">IFERROR(BE703,0)</f>
        <v>0</v>
      </c>
      <c r="BF349" s="618">
        <f t="shared" ref="BF349" si="14717">IFERROR((BF703/$BQ349)*100,0)</f>
        <v>0</v>
      </c>
      <c r="BG349" s="618">
        <f t="shared" ref="BG349" si="14718">IFERROR(BG703,0)</f>
        <v>0</v>
      </c>
      <c r="BH349" s="618">
        <f t="shared" ref="BH349" si="14719">IFERROR((BH703/$BQ349)*100,0)</f>
        <v>0</v>
      </c>
      <c r="BI349" s="618">
        <f t="shared" ref="BI349" si="14720">IFERROR(BI703,0)</f>
        <v>0</v>
      </c>
      <c r="BJ349" s="618">
        <f t="shared" ref="BJ349" si="14721">IFERROR((BJ703/$BQ349)*100,0)</f>
        <v>0</v>
      </c>
      <c r="BK349" s="618">
        <f t="shared" ref="BK349" si="14722">IFERROR(BK703,0)</f>
        <v>141195</v>
      </c>
      <c r="BL349" s="618">
        <f t="shared" ref="BL349" si="14723">IFERROR((BL703/$BQ349)*100,0)</f>
        <v>535170.51299308764</v>
      </c>
      <c r="BM349" s="618">
        <f t="shared" ref="BM349" si="14724">IFERROR(BM703,0)</f>
        <v>0</v>
      </c>
      <c r="BN349" s="618">
        <f t="shared" ref="BN349" si="14725">IFERROR((BN703/$BQ349)*100,0)</f>
        <v>0</v>
      </c>
      <c r="BO349" s="618">
        <f t="shared" ref="BO349" si="14726">IFERROR(BO703,0)</f>
        <v>0</v>
      </c>
      <c r="BP349" s="618">
        <f t="shared" ref="BP349" si="14727">IFERROR((BP703/$BQ349)*100,0)</f>
        <v>0</v>
      </c>
      <c r="BQ349" s="620">
        <f t="shared" si="12131"/>
        <v>54.446759103068061</v>
      </c>
    </row>
    <row r="350" spans="1:69" x14ac:dyDescent="0.25">
      <c r="B350" s="594" t="s">
        <v>295</v>
      </c>
      <c r="C350" s="618">
        <f t="shared" si="11362"/>
        <v>143454</v>
      </c>
      <c r="D350" s="618">
        <f t="shared" si="11363"/>
        <v>212312.51736186928</v>
      </c>
      <c r="E350" s="618" t="s">
        <v>2112</v>
      </c>
      <c r="F350" s="618" t="s">
        <v>2112</v>
      </c>
      <c r="G350" s="618">
        <f t="shared" ref="G350" si="14728">IFERROR(G704,0)</f>
        <v>0</v>
      </c>
      <c r="H350" s="618">
        <f t="shared" ref="H350" si="14729">IFERROR((H704/$BQ350)*100,0)</f>
        <v>0</v>
      </c>
      <c r="I350" s="618">
        <f t="shared" ref="I350" si="14730">IFERROR(I704,0)</f>
        <v>0</v>
      </c>
      <c r="J350" s="618">
        <f t="shared" ref="J350" si="14731">IFERROR((J704/$BQ350)*100,0)</f>
        <v>0</v>
      </c>
      <c r="K350" s="618">
        <f t="shared" ref="K350" si="14732">IFERROR(K704,0)</f>
        <v>0</v>
      </c>
      <c r="L350" s="618">
        <f t="shared" ref="L350" si="14733">IFERROR((L704/$BQ350)*100,0)</f>
        <v>0</v>
      </c>
      <c r="M350" s="618">
        <f t="shared" ref="M350" si="14734">IFERROR(M704,0)</f>
        <v>114</v>
      </c>
      <c r="N350" s="618">
        <f t="shared" ref="N350" si="14735">IFERROR((N704/$BQ350)*100,0)</f>
        <v>370.28350361625098</v>
      </c>
      <c r="O350" s="618">
        <f t="shared" ref="O350" si="14736">IFERROR(O704,0)</f>
        <v>0</v>
      </c>
      <c r="P350" s="618">
        <f t="shared" ref="P350" si="14737">IFERROR((P704/$BQ350)*100,0)</f>
        <v>0</v>
      </c>
      <c r="Q350" s="618">
        <f t="shared" ref="Q350" si="14738">IFERROR(Q704,0)</f>
        <v>10916</v>
      </c>
      <c r="R350" s="618">
        <f t="shared" ref="R350" si="14739">IFERROR((R704/$BQ350)*100,0)</f>
        <v>17633.53838382259</v>
      </c>
      <c r="S350" s="618">
        <f t="shared" ref="S350" si="14740">IFERROR(S704,0)</f>
        <v>306</v>
      </c>
      <c r="T350" s="618">
        <f t="shared" ref="T350" si="14741">IFERROR((T704/$BQ350)*100,0)</f>
        <v>716.99090400599903</v>
      </c>
      <c r="U350" s="618">
        <f t="shared" ref="U350" si="14742">IFERROR(U704,0)</f>
        <v>2557786</v>
      </c>
      <c r="V350" s="618">
        <f t="shared" si="11317"/>
        <v>295821.84864934557</v>
      </c>
      <c r="W350" s="618" t="s">
        <v>2112</v>
      </c>
      <c r="X350" s="618" t="s">
        <v>2112</v>
      </c>
      <c r="Y350" s="618">
        <f t="shared" ref="Y350" si="14743">IFERROR(Y704,0)</f>
        <v>0</v>
      </c>
      <c r="Z350" s="618">
        <f t="shared" ref="Z350" si="14744">IFERROR((Z704/$BQ350)*100,0)</f>
        <v>0</v>
      </c>
      <c r="AA350" s="618">
        <f t="shared" ref="AA350" si="14745">IFERROR(AA704,0)</f>
        <v>0</v>
      </c>
      <c r="AB350" s="618">
        <f t="shared" ref="AB350" si="14746">IFERROR((AB704/$BQ350)*100,0)</f>
        <v>0</v>
      </c>
      <c r="AC350" s="618">
        <f t="shared" ref="AC350" si="14747">IFERROR(AC704,0)</f>
        <v>0</v>
      </c>
      <c r="AD350" s="618">
        <f t="shared" ref="AD350" si="14748">IFERROR((AD704/$BQ350)*100,0)</f>
        <v>0</v>
      </c>
      <c r="AE350" s="618">
        <f t="shared" ref="AE350" si="14749">IFERROR(AE704,0)</f>
        <v>0</v>
      </c>
      <c r="AF350" s="618">
        <f t="shared" ref="AF350" si="14750">IFERROR((AF704/$BQ350)*100,0)</f>
        <v>0</v>
      </c>
      <c r="AG350" s="618">
        <f t="shared" ref="AG350" si="14751">IFERROR(AG704,0)</f>
        <v>0</v>
      </c>
      <c r="AH350" s="618">
        <f t="shared" ref="AH350" si="14752">IFERROR((AH704/$BQ350)*100,0)</f>
        <v>0</v>
      </c>
      <c r="AI350" s="618">
        <f t="shared" ref="AI350" si="14753">IFERROR(AI704,0)</f>
        <v>2036</v>
      </c>
      <c r="AJ350" s="618">
        <f t="shared" ref="AJ350" si="14754">IFERROR((AJ704/$BQ350)*100,0)</f>
        <v>9068.4787645942506</v>
      </c>
      <c r="AK350" s="618">
        <f t="shared" ref="AK350" si="14755">IFERROR(AK704,0)</f>
        <v>0</v>
      </c>
      <c r="AL350" s="618">
        <f t="shared" ref="AL350" si="14756">IFERROR((AL704/$BQ350)*100,0)</f>
        <v>0</v>
      </c>
      <c r="AM350" s="618">
        <f t="shared" ref="AM350" si="14757">IFERROR(AM704,0)</f>
        <v>0</v>
      </c>
      <c r="AN350" s="618">
        <f t="shared" ref="AN350" si="14758">IFERROR((AN704/$BQ350)*100,0)</f>
        <v>0</v>
      </c>
      <c r="AO350" s="618">
        <f t="shared" ref="AO350" si="14759">IFERROR(AO704,0)</f>
        <v>0</v>
      </c>
      <c r="AP350" s="618">
        <f t="shared" ref="AP350" si="14760">IFERROR((AP704/$BQ350)*100,0)</f>
        <v>0</v>
      </c>
      <c r="AQ350" s="618">
        <f t="shared" ref="AQ350" si="14761">IFERROR(AQ704,0)</f>
        <v>0</v>
      </c>
      <c r="AR350" s="618">
        <f t="shared" ref="AR350" si="14762">IFERROR((AR704/$BQ350)*100,0)</f>
        <v>0</v>
      </c>
      <c r="AS350" s="618">
        <f t="shared" ref="AS350" si="14763">IFERROR(AS704,0)</f>
        <v>0</v>
      </c>
      <c r="AT350" s="618">
        <f t="shared" ref="AT350" si="14764">IFERROR((AT704/$BQ350)*100,0)</f>
        <v>0</v>
      </c>
      <c r="AU350" s="618">
        <f t="shared" ref="AU350" si="14765">IFERROR(AU704,0)</f>
        <v>0</v>
      </c>
      <c r="AV350" s="618">
        <f t="shared" ref="AV350" si="14766">IFERROR((AV704/$BQ350)*100,0)</f>
        <v>0</v>
      </c>
      <c r="AW350" s="618">
        <f t="shared" ref="AW350" si="14767">IFERROR(AW704,0)</f>
        <v>220141</v>
      </c>
      <c r="AX350" s="618">
        <f t="shared" ref="AX350" si="14768">IFERROR((AX704/$BQ350)*100,0)</f>
        <v>244835.05834802918</v>
      </c>
      <c r="AY350" s="618">
        <f t="shared" ref="AY350" si="14769">IFERROR(AY704,0)</f>
        <v>138</v>
      </c>
      <c r="AZ350" s="618">
        <f t="shared" ref="AZ350" si="14770">IFERROR((AZ704/$BQ350)*100,0)</f>
        <v>171.96687059331506</v>
      </c>
      <c r="BA350" s="618">
        <f t="shared" ref="BA350" si="14771">IFERROR(BA704,0)</f>
        <v>0</v>
      </c>
      <c r="BB350" s="618">
        <f t="shared" ref="BB350" si="14772">IFERROR((BB704/$BQ350)*100,0)</f>
        <v>0</v>
      </c>
      <c r="BC350" s="618">
        <f t="shared" ref="BC350" si="14773">IFERROR(BC704,0)</f>
        <v>7866</v>
      </c>
      <c r="BD350" s="618">
        <f t="shared" ref="BD350" si="14774">IFERROR((BD704/$BQ350)*100,0)</f>
        <v>8979.7216700944755</v>
      </c>
      <c r="BE350" s="618">
        <f t="shared" ref="BE350" si="14775">IFERROR(BE704,0)</f>
        <v>0</v>
      </c>
      <c r="BF350" s="618">
        <f t="shared" ref="BF350" si="14776">IFERROR((BF704/$BQ350)*100,0)</f>
        <v>0</v>
      </c>
      <c r="BG350" s="618">
        <f t="shared" ref="BG350" si="14777">IFERROR(BG704,0)</f>
        <v>0</v>
      </c>
      <c r="BH350" s="618">
        <f t="shared" ref="BH350" si="14778">IFERROR((BH704/$BQ350)*100,0)</f>
        <v>0</v>
      </c>
      <c r="BI350" s="618">
        <f t="shared" ref="BI350" si="14779">IFERROR(BI704,0)</f>
        <v>0</v>
      </c>
      <c r="BJ350" s="618">
        <f t="shared" ref="BJ350" si="14780">IFERROR((BJ704/$BQ350)*100,0)</f>
        <v>0</v>
      </c>
      <c r="BK350" s="618">
        <f t="shared" ref="BK350" si="14781">IFERROR(BK704,0)</f>
        <v>155890</v>
      </c>
      <c r="BL350" s="618">
        <f t="shared" ref="BL350" si="14782">IFERROR((BL704/$BQ350)*100,0)</f>
        <v>454103.48473447649</v>
      </c>
      <c r="BM350" s="618">
        <f t="shared" ref="BM350" si="14783">IFERROR(BM704,0)</f>
        <v>0</v>
      </c>
      <c r="BN350" s="618">
        <f t="shared" ref="BN350" si="14784">IFERROR((BN704/$BQ350)*100,0)</f>
        <v>0</v>
      </c>
      <c r="BO350" s="618">
        <f t="shared" ref="BO350" si="14785">IFERROR(BO704,0)</f>
        <v>0</v>
      </c>
      <c r="BP350" s="618">
        <f t="shared" ref="BP350" si="14786">IFERROR((BP704/$BQ350)*100,0)</f>
        <v>0</v>
      </c>
      <c r="BQ350" s="620">
        <f t="shared" si="12131"/>
        <v>72.106911972160006</v>
      </c>
    </row>
    <row r="351" spans="1:69" x14ac:dyDescent="0.25">
      <c r="B351" s="594" t="s">
        <v>2669</v>
      </c>
      <c r="C351" s="618">
        <f t="shared" si="11362"/>
        <v>114865</v>
      </c>
      <c r="D351" s="618">
        <f t="shared" si="11363"/>
        <v>191394</v>
      </c>
      <c r="E351" s="618" t="s">
        <v>2112</v>
      </c>
      <c r="F351" s="618" t="s">
        <v>2112</v>
      </c>
      <c r="G351" s="618">
        <f t="shared" ref="G351" si="14787">IFERROR(G705,0)</f>
        <v>0</v>
      </c>
      <c r="H351" s="618">
        <f t="shared" ref="H351" si="14788">IFERROR((H705/$BQ351)*100,0)</f>
        <v>0</v>
      </c>
      <c r="I351" s="618">
        <f t="shared" ref="I351" si="14789">IFERROR(I705,0)</f>
        <v>0</v>
      </c>
      <c r="J351" s="618">
        <f t="shared" ref="J351" si="14790">IFERROR((J705/$BQ351)*100,0)</f>
        <v>0</v>
      </c>
      <c r="K351" s="618">
        <f t="shared" ref="K351" si="14791">IFERROR(K705,0)</f>
        <v>0</v>
      </c>
      <c r="L351" s="618">
        <f t="shared" ref="L351" si="14792">IFERROR((L705/$BQ351)*100,0)</f>
        <v>0</v>
      </c>
      <c r="M351" s="618">
        <f t="shared" ref="M351" si="14793">IFERROR(M705,0)</f>
        <v>785</v>
      </c>
      <c r="N351" s="618">
        <f t="shared" ref="N351" si="14794">IFERROR((N705/$BQ351)*100,0)</f>
        <v>1966</v>
      </c>
      <c r="O351" s="618">
        <f t="shared" ref="O351" si="14795">IFERROR(O705,0)</f>
        <v>0</v>
      </c>
      <c r="P351" s="618">
        <f t="shared" ref="P351" si="14796">IFERROR((P705/$BQ351)*100,0)</f>
        <v>0</v>
      </c>
      <c r="Q351" s="618">
        <f t="shared" ref="Q351" si="14797">IFERROR(Q705,0)</f>
        <v>9824</v>
      </c>
      <c r="R351" s="618">
        <f t="shared" ref="R351" si="14798">IFERROR((R705/$BQ351)*100,0)</f>
        <v>13502.000000000002</v>
      </c>
      <c r="S351" s="618">
        <f t="shared" ref="S351" si="14799">IFERROR(S705,0)</f>
        <v>198</v>
      </c>
      <c r="T351" s="618">
        <f t="shared" ref="T351" si="14800">IFERROR((T705/$BQ351)*100,0)</f>
        <v>252</v>
      </c>
      <c r="U351" s="618">
        <f t="shared" ref="U351" si="14801">IFERROR(U705,0)</f>
        <v>2556322</v>
      </c>
      <c r="V351" s="618">
        <f t="shared" si="11317"/>
        <v>363699</v>
      </c>
      <c r="W351" s="618" t="s">
        <v>2112</v>
      </c>
      <c r="X351" s="618" t="s">
        <v>2112</v>
      </c>
      <c r="Y351" s="618">
        <f t="shared" ref="Y351" si="14802">IFERROR(Y705,0)</f>
        <v>0</v>
      </c>
      <c r="Z351" s="618">
        <f t="shared" ref="Z351" si="14803">IFERROR((Z705/$BQ351)*100,0)</f>
        <v>0</v>
      </c>
      <c r="AA351" s="618">
        <f t="shared" ref="AA351" si="14804">IFERROR(AA705,0)</f>
        <v>0</v>
      </c>
      <c r="AB351" s="618">
        <f t="shared" ref="AB351" si="14805">IFERROR((AB705/$BQ351)*100,0)</f>
        <v>0</v>
      </c>
      <c r="AC351" s="618">
        <f t="shared" ref="AC351" si="14806">IFERROR(AC705,0)</f>
        <v>0</v>
      </c>
      <c r="AD351" s="618">
        <f t="shared" ref="AD351" si="14807">IFERROR((AD705/$BQ351)*100,0)</f>
        <v>0</v>
      </c>
      <c r="AE351" s="618">
        <f t="shared" ref="AE351" si="14808">IFERROR(AE705,0)</f>
        <v>0</v>
      </c>
      <c r="AF351" s="618">
        <f t="shared" ref="AF351" si="14809">IFERROR((AF705/$BQ351)*100,0)</f>
        <v>0</v>
      </c>
      <c r="AG351" s="618">
        <f t="shared" ref="AG351" si="14810">IFERROR(AG705,0)</f>
        <v>0</v>
      </c>
      <c r="AH351" s="618">
        <f t="shared" ref="AH351" si="14811">IFERROR((AH705/$BQ351)*100,0)</f>
        <v>0</v>
      </c>
      <c r="AI351" s="618">
        <f t="shared" ref="AI351" si="14812">IFERROR(AI705,0)</f>
        <v>1144</v>
      </c>
      <c r="AJ351" s="618">
        <f t="shared" ref="AJ351" si="14813">IFERROR((AJ705/$BQ351)*100,0)</f>
        <v>5238</v>
      </c>
      <c r="AK351" s="618">
        <f t="shared" ref="AK351" si="14814">IFERROR(AK705,0)</f>
        <v>0</v>
      </c>
      <c r="AL351" s="618">
        <f t="shared" ref="AL351" si="14815">IFERROR((AL705/$BQ351)*100,0)</f>
        <v>0</v>
      </c>
      <c r="AM351" s="618">
        <f t="shared" ref="AM351" si="14816">IFERROR(AM705,0)</f>
        <v>0</v>
      </c>
      <c r="AN351" s="618">
        <f t="shared" ref="AN351" si="14817">IFERROR((AN705/$BQ351)*100,0)</f>
        <v>0</v>
      </c>
      <c r="AO351" s="618">
        <f t="shared" ref="AO351" si="14818">IFERROR(AO705,0)</f>
        <v>0</v>
      </c>
      <c r="AP351" s="618">
        <f t="shared" ref="AP351" si="14819">IFERROR((AP705/$BQ351)*100,0)</f>
        <v>0</v>
      </c>
      <c r="AQ351" s="618">
        <f t="shared" ref="AQ351" si="14820">IFERROR(AQ705,0)</f>
        <v>0</v>
      </c>
      <c r="AR351" s="618">
        <f t="shared" ref="AR351" si="14821">IFERROR((AR705/$BQ351)*100,0)</f>
        <v>0</v>
      </c>
      <c r="AS351" s="618">
        <f t="shared" ref="AS351" si="14822">IFERROR(AS705,0)</f>
        <v>0</v>
      </c>
      <c r="AT351" s="618">
        <f t="shared" ref="AT351" si="14823">IFERROR((AT705/$BQ351)*100,0)</f>
        <v>0</v>
      </c>
      <c r="AU351" s="618">
        <f t="shared" ref="AU351" si="14824">IFERROR(AU705,0)</f>
        <v>0</v>
      </c>
      <c r="AV351" s="618">
        <f t="shared" ref="AV351" si="14825">IFERROR((AV705/$BQ351)*100,0)</f>
        <v>0</v>
      </c>
      <c r="AW351" s="618">
        <f t="shared" ref="AW351" si="14826">IFERROR(AW705,0)</f>
        <v>158860</v>
      </c>
      <c r="AX351" s="618">
        <f t="shared" ref="AX351" si="14827">IFERROR((AX705/$BQ351)*100,0)</f>
        <v>161983</v>
      </c>
      <c r="AY351" s="618">
        <f t="shared" ref="AY351" si="14828">IFERROR(AY705,0)</f>
        <v>50</v>
      </c>
      <c r="AZ351" s="618">
        <f t="shared" ref="AZ351" si="14829">IFERROR((AZ705/$BQ351)*100,0)</f>
        <v>55.000000000000007</v>
      </c>
      <c r="BA351" s="618">
        <f t="shared" ref="BA351" si="14830">IFERROR(BA705,0)</f>
        <v>0</v>
      </c>
      <c r="BB351" s="618">
        <f t="shared" ref="BB351" si="14831">IFERROR((BB705/$BQ351)*100,0)</f>
        <v>0</v>
      </c>
      <c r="BC351" s="618">
        <f t="shared" ref="BC351" si="14832">IFERROR(BC705,0)</f>
        <v>8557</v>
      </c>
      <c r="BD351" s="618">
        <f t="shared" ref="BD351" si="14833">IFERROR((BD705/$BQ351)*100,0)</f>
        <v>11704</v>
      </c>
      <c r="BE351" s="618">
        <f t="shared" ref="BE351" si="14834">IFERROR(BE705,0)</f>
        <v>0</v>
      </c>
      <c r="BF351" s="618">
        <f t="shared" ref="BF351" si="14835">IFERROR((BF705/$BQ351)*100,0)</f>
        <v>0</v>
      </c>
      <c r="BG351" s="618">
        <f t="shared" ref="BG351" si="14836">IFERROR(BG705,0)</f>
        <v>0</v>
      </c>
      <c r="BH351" s="618">
        <f t="shared" ref="BH351" si="14837">IFERROR((BH705/$BQ351)*100,0)</f>
        <v>0</v>
      </c>
      <c r="BI351" s="618">
        <f t="shared" ref="BI351" si="14838">IFERROR(BI705,0)</f>
        <v>0</v>
      </c>
      <c r="BJ351" s="618">
        <f t="shared" ref="BJ351" si="14839">IFERROR((BJ705/$BQ351)*100,0)</f>
        <v>0</v>
      </c>
      <c r="BK351" s="618">
        <f t="shared" ref="BK351" si="14840">IFERROR(BK705,0)</f>
        <v>156917</v>
      </c>
      <c r="BL351" s="618">
        <f t="shared" ref="BL351" si="14841">IFERROR((BL705/$BQ351)*100,0)</f>
        <v>382554</v>
      </c>
      <c r="BM351" s="618">
        <f t="shared" ref="BM351" si="14842">IFERROR(BM705,0)</f>
        <v>0</v>
      </c>
      <c r="BN351" s="618">
        <f t="shared" ref="BN351" si="14843">IFERROR((BN705/$BQ351)*100,0)</f>
        <v>0</v>
      </c>
      <c r="BO351" s="618">
        <f t="shared" ref="BO351" si="14844">IFERROR(BO705,0)</f>
        <v>0</v>
      </c>
      <c r="BP351" s="618">
        <f t="shared" ref="BP351" si="14845">IFERROR((BP705/$BQ351)*100,0)</f>
        <v>0</v>
      </c>
      <c r="BQ351" s="620">
        <f t="shared" si="12131"/>
        <v>100</v>
      </c>
    </row>
    <row r="352" spans="1:69" x14ac:dyDescent="0.25">
      <c r="A352" s="593" t="s">
        <v>26</v>
      </c>
      <c r="B352" s="594" t="s">
        <v>285</v>
      </c>
      <c r="C352" s="618">
        <f t="shared" si="11362"/>
        <v>77729</v>
      </c>
      <c r="D352" s="618">
        <f t="shared" si="11363"/>
        <v>194180.92506968923</v>
      </c>
      <c r="E352" s="618" t="s">
        <v>2112</v>
      </c>
      <c r="F352" s="618" t="s">
        <v>2112</v>
      </c>
      <c r="G352" s="618">
        <f t="shared" ref="G352" si="14846">IFERROR(G706,0)</f>
        <v>29658</v>
      </c>
      <c r="H352" s="618">
        <f t="shared" ref="H352" si="14847">IFERROR((H706/$BQ352)*100,0)</f>
        <v>108256.27915011942</v>
      </c>
      <c r="I352" s="618">
        <f t="shared" ref="I352" si="14848">IFERROR(I706,0)</f>
        <v>845</v>
      </c>
      <c r="J352" s="618">
        <f t="shared" ref="J352" si="14849">IFERROR((J706/$BQ352)*100,0)</f>
        <v>6314.4152598395558</v>
      </c>
      <c r="K352" s="618">
        <f t="shared" ref="K352" si="14850">IFERROR(K706,0)</f>
        <v>202272</v>
      </c>
      <c r="L352" s="618">
        <f t="shared" ref="L352" si="14851">IFERROR((L706/$BQ352)*100,0)</f>
        <v>685986.46421459527</v>
      </c>
      <c r="M352" s="618">
        <f t="shared" ref="M352" si="14852">IFERROR(M706,0)</f>
        <v>84429</v>
      </c>
      <c r="N352" s="618">
        <f t="shared" ref="N352" si="14853">IFERROR((N706/$BQ352)*100,0)</f>
        <v>165200.76267725613</v>
      </c>
      <c r="O352" s="618">
        <f t="shared" ref="O352" si="14854">IFERROR(O706,0)</f>
        <v>11495</v>
      </c>
      <c r="P352" s="618">
        <f t="shared" ref="P352" si="14855">IFERROR((P706/$BQ352)*100,0)</f>
        <v>10938.011682063068</v>
      </c>
      <c r="Q352" s="618">
        <f t="shared" ref="Q352" si="14856">IFERROR(Q706,0)</f>
        <v>30485</v>
      </c>
      <c r="R352" s="618">
        <f t="shared" ref="R352" si="14857">IFERROR((R706/$BQ352)*100,0)</f>
        <v>69907.427948859724</v>
      </c>
      <c r="S352" s="618">
        <f t="shared" ref="S352" si="14858">IFERROR(S706,0)</f>
        <v>598706</v>
      </c>
      <c r="T352" s="618">
        <f t="shared" ref="T352" si="14859">IFERROR((T706/$BQ352)*100,0)</f>
        <v>1082745.0354477635</v>
      </c>
      <c r="U352" s="618">
        <f t="shared" ref="U352" si="14860">IFERROR(U706,0)</f>
        <v>426572099</v>
      </c>
      <c r="V352" s="618">
        <f t="shared" si="11317"/>
        <v>52739697.193681285</v>
      </c>
      <c r="W352" s="618" t="s">
        <v>2112</v>
      </c>
      <c r="X352" s="618" t="s">
        <v>2112</v>
      </c>
      <c r="Y352" s="618">
        <f t="shared" ref="Y352" si="14861">IFERROR(Y706,0)</f>
        <v>167247</v>
      </c>
      <c r="Z352" s="618">
        <f t="shared" ref="Z352" si="14862">IFERROR((Z706/$BQ352)*100,0)</f>
        <v>279298.97278129449</v>
      </c>
      <c r="AA352" s="618">
        <f t="shared" ref="AA352" si="14863">IFERROR(AA706,0)</f>
        <v>0</v>
      </c>
      <c r="AB352" s="618">
        <f t="shared" ref="AB352" si="14864">IFERROR((AB706/$BQ352)*100,0)</f>
        <v>0</v>
      </c>
      <c r="AC352" s="618">
        <f t="shared" ref="AC352" si="14865">IFERROR(AC706,0)</f>
        <v>0</v>
      </c>
      <c r="AD352" s="618">
        <f t="shared" ref="AD352" si="14866">IFERROR((AD706/$BQ352)*100,0)</f>
        <v>0</v>
      </c>
      <c r="AE352" s="618">
        <f t="shared" ref="AE352" si="14867">IFERROR(AE706,0)</f>
        <v>247</v>
      </c>
      <c r="AF352" s="618">
        <f t="shared" ref="AF352" si="14868">IFERROR((AF706/$BQ352)*100,0)</f>
        <v>982.0923787350672</v>
      </c>
      <c r="AG352" s="618">
        <f t="shared" ref="AG352" si="14869">IFERROR(AG706,0)</f>
        <v>0</v>
      </c>
      <c r="AH352" s="618">
        <f t="shared" ref="AH352" si="14870">IFERROR((AH706/$BQ352)*100,0)</f>
        <v>0</v>
      </c>
      <c r="AI352" s="618">
        <f t="shared" ref="AI352" si="14871">IFERROR(AI706,0)</f>
        <v>235234</v>
      </c>
      <c r="AJ352" s="618">
        <f t="shared" ref="AJ352" si="14872">IFERROR((AJ706/$BQ352)*100,0)</f>
        <v>1241111.6501286672</v>
      </c>
      <c r="AK352" s="618">
        <f t="shared" ref="AK352" si="14873">IFERROR(AK706,0)</f>
        <v>187</v>
      </c>
      <c r="AL352" s="618">
        <f t="shared" ref="AL352" si="14874">IFERROR((AL706/$BQ352)*100,0)</f>
        <v>425.23587532858579</v>
      </c>
      <c r="AM352" s="618">
        <f t="shared" ref="AM352" si="14875">IFERROR(AM706,0)</f>
        <v>700</v>
      </c>
      <c r="AN352" s="618">
        <f t="shared" ref="AN352" si="14876">IFERROR((AN706/$BQ352)*100,0)</f>
        <v>944.96861184130182</v>
      </c>
      <c r="AO352" s="618">
        <f t="shared" ref="AO352" si="14877">IFERROR(AO706,0)</f>
        <v>0</v>
      </c>
      <c r="AP352" s="618">
        <f t="shared" ref="AP352" si="14878">IFERROR((AP706/$BQ352)*100,0)</f>
        <v>0</v>
      </c>
      <c r="AQ352" s="618">
        <f t="shared" ref="AQ352" si="14879">IFERROR(AQ706,0)</f>
        <v>0</v>
      </c>
      <c r="AR352" s="618">
        <f t="shared" ref="AR352" si="14880">IFERROR((AR706/$BQ352)*100,0)</f>
        <v>0</v>
      </c>
      <c r="AS352" s="618">
        <f t="shared" ref="AS352" si="14881">IFERROR(AS706,0)</f>
        <v>0</v>
      </c>
      <c r="AT352" s="618">
        <f t="shared" ref="AT352" si="14882">IFERROR((AT706/$BQ352)*100,0)</f>
        <v>0</v>
      </c>
      <c r="AU352" s="618">
        <f t="shared" ref="AU352" si="14883">IFERROR(AU706,0)</f>
        <v>482</v>
      </c>
      <c r="AV352" s="618">
        <f t="shared" ref="AV352" si="14884">IFERROR((AV706/$BQ352)*100,0)</f>
        <v>1329.7058323766889</v>
      </c>
      <c r="AW352" s="618">
        <f t="shared" ref="AW352" si="14885">IFERROR(AW706,0)</f>
        <v>1169080</v>
      </c>
      <c r="AX352" s="618">
        <f t="shared" ref="AX352" si="14886">IFERROR((AX706/$BQ352)*100,0)</f>
        <v>859303.83228998841</v>
      </c>
      <c r="AY352" s="618">
        <f t="shared" ref="AY352" si="14887">IFERROR(AY706,0)</f>
        <v>191884</v>
      </c>
      <c r="AZ352" s="618">
        <f t="shared" ref="AZ352" si="14888">IFERROR((AZ706/$BQ352)*100,0)</f>
        <v>249421.09020761217</v>
      </c>
      <c r="BA352" s="618">
        <f t="shared" ref="BA352" si="14889">IFERROR(BA706,0)</f>
        <v>69</v>
      </c>
      <c r="BB352" s="618">
        <f t="shared" ref="BB352" si="14890">IFERROR((BB706/$BQ352)*100,0)</f>
        <v>165.3695070722278</v>
      </c>
      <c r="BC352" s="618">
        <f t="shared" ref="BC352" si="14891">IFERROR(BC706,0)</f>
        <v>4026500</v>
      </c>
      <c r="BD352" s="618">
        <f t="shared" ref="BD352" si="14892">IFERROR((BD706/$BQ352)*100,0)</f>
        <v>4652266.0949291978</v>
      </c>
      <c r="BE352" s="618">
        <f t="shared" ref="BE352" si="14893">IFERROR(BE706,0)</f>
        <v>0</v>
      </c>
      <c r="BF352" s="618">
        <f t="shared" ref="BF352" si="14894">IFERROR((BF706/$BQ352)*100,0)</f>
        <v>0</v>
      </c>
      <c r="BG352" s="618">
        <f t="shared" ref="BG352" si="14895">IFERROR(BG706,0)</f>
        <v>1412934</v>
      </c>
      <c r="BH352" s="618">
        <f t="shared" ref="BH352" si="14896">IFERROR((BH706/$BQ352)*100,0)</f>
        <v>3110671.300674493</v>
      </c>
      <c r="BI352" s="618">
        <f t="shared" ref="BI352" si="14897">IFERROR(BI706,0)</f>
        <v>79029</v>
      </c>
      <c r="BJ352" s="618">
        <f t="shared" ref="BJ352" si="14898">IFERROR((BJ706/$BQ352)*100,0)</f>
        <v>62907.910445435235</v>
      </c>
      <c r="BK352" s="618">
        <f t="shared" ref="BK352" si="14899">IFERROR(BK706,0)</f>
        <v>647793</v>
      </c>
      <c r="BL352" s="618">
        <f t="shared" ref="BL352" si="14900">IFERROR((BL706/$BQ352)*100,0)</f>
        <v>1795048.8755021389</v>
      </c>
      <c r="BM352" s="618">
        <f t="shared" ref="BM352" si="14901">IFERROR(BM706,0)</f>
        <v>120680</v>
      </c>
      <c r="BN352" s="618">
        <f t="shared" ref="BN352" si="14902">IFERROR((BN706/$BQ352)*100,0)</f>
        <v>188085.87752331281</v>
      </c>
      <c r="BO352" s="618">
        <f t="shared" ref="BO352" si="14903">IFERROR(BO706,0)</f>
        <v>37755</v>
      </c>
      <c r="BP352" s="618">
        <f t="shared" ref="BP352" si="14904">IFERROR((BP706/$BQ352)*100,0)</f>
        <v>39941.798289792168</v>
      </c>
      <c r="BQ352" s="620">
        <f t="shared" si="12131"/>
        <v>29.630613809956184</v>
      </c>
    </row>
    <row r="353" spans="1:69" x14ac:dyDescent="0.25">
      <c r="B353" s="594" t="s">
        <v>286</v>
      </c>
      <c r="C353" s="618">
        <f t="shared" si="11362"/>
        <v>65893</v>
      </c>
      <c r="D353" s="618">
        <f t="shared" si="11363"/>
        <v>174036.96840402743</v>
      </c>
      <c r="E353" s="618" t="s">
        <v>2112</v>
      </c>
      <c r="F353" s="618" t="s">
        <v>2112</v>
      </c>
      <c r="G353" s="618">
        <f t="shared" ref="G353" si="14905">IFERROR(G707,0)</f>
        <v>39865</v>
      </c>
      <c r="H353" s="618">
        <f t="shared" ref="H353" si="14906">IFERROR((H707/$BQ353)*100,0)</f>
        <v>214427.49717460264</v>
      </c>
      <c r="I353" s="618">
        <f t="shared" ref="I353" si="14907">IFERROR(I707,0)</f>
        <v>824</v>
      </c>
      <c r="J353" s="618">
        <f t="shared" ref="J353" si="14908">IFERROR((J707/$BQ353)*100,0)</f>
        <v>5318.0910688620452</v>
      </c>
      <c r="K353" s="618">
        <f t="shared" ref="K353" si="14909">IFERROR(K707,0)</f>
        <v>258566</v>
      </c>
      <c r="L353" s="618">
        <f t="shared" ref="L353" si="14910">IFERROR((L707/$BQ353)*100,0)</f>
        <v>916906.02180957887</v>
      </c>
      <c r="M353" s="618">
        <f t="shared" ref="M353" si="14911">IFERROR(M707,0)</f>
        <v>100942</v>
      </c>
      <c r="N353" s="618">
        <f t="shared" ref="N353" si="14912">IFERROR((N707/$BQ353)*100,0)</f>
        <v>154353.72087731148</v>
      </c>
      <c r="O353" s="618">
        <f t="shared" ref="O353" si="14913">IFERROR(O707,0)</f>
        <v>1791</v>
      </c>
      <c r="P353" s="618">
        <f t="shared" ref="P353" si="14914">IFERROR((P707/$BQ353)*100,0)</f>
        <v>1643.6171426418293</v>
      </c>
      <c r="Q353" s="618">
        <f t="shared" ref="Q353" si="14915">IFERROR(Q707,0)</f>
        <v>44128</v>
      </c>
      <c r="R353" s="618">
        <f t="shared" ref="R353" si="14916">IFERROR((R707/$BQ353)*100,0)</f>
        <v>51216.028066090505</v>
      </c>
      <c r="S353" s="618">
        <f t="shared" ref="S353" si="14917">IFERROR(S707,0)</f>
        <v>686717</v>
      </c>
      <c r="T353" s="618">
        <f t="shared" ref="T353" si="14918">IFERROR((T707/$BQ353)*100,0)</f>
        <v>1186396.1274835751</v>
      </c>
      <c r="U353" s="618">
        <f t="shared" ref="U353" si="14919">IFERROR(U707,0)</f>
        <v>427364854</v>
      </c>
      <c r="V353" s="618">
        <f t="shared" si="11317"/>
        <v>60164780.48135303</v>
      </c>
      <c r="W353" s="618" t="s">
        <v>2112</v>
      </c>
      <c r="X353" s="618" t="s">
        <v>2112</v>
      </c>
      <c r="Y353" s="618">
        <f t="shared" ref="Y353" si="14920">IFERROR(Y707,0)</f>
        <v>133238</v>
      </c>
      <c r="Z353" s="618">
        <f t="shared" ref="Z353" si="14921">IFERROR((Z707/$BQ353)*100,0)</f>
        <v>170832.91893050051</v>
      </c>
      <c r="AA353" s="618">
        <f t="shared" ref="AA353" si="14922">IFERROR(AA707,0)</f>
        <v>0</v>
      </c>
      <c r="AB353" s="618">
        <f t="shared" ref="AB353" si="14923">IFERROR((AB707/$BQ353)*100,0)</f>
        <v>0</v>
      </c>
      <c r="AC353" s="618">
        <f t="shared" ref="AC353" si="14924">IFERROR(AC707,0)</f>
        <v>0</v>
      </c>
      <c r="AD353" s="618">
        <f t="shared" ref="AD353" si="14925">IFERROR((AD707/$BQ353)*100,0)</f>
        <v>0</v>
      </c>
      <c r="AE353" s="618">
        <f t="shared" ref="AE353" si="14926">IFERROR(AE707,0)</f>
        <v>13</v>
      </c>
      <c r="AF353" s="618">
        <f t="shared" ref="AF353" si="14927">IFERROR((AF707/$BQ353)*100,0)</f>
        <v>83.184811756741809</v>
      </c>
      <c r="AG353" s="618">
        <f t="shared" ref="AG353" si="14928">IFERROR(AG707,0)</f>
        <v>0</v>
      </c>
      <c r="AH353" s="618">
        <f t="shared" ref="AH353" si="14929">IFERROR((AH707/$BQ353)*100,0)</f>
        <v>0</v>
      </c>
      <c r="AI353" s="618">
        <f t="shared" ref="AI353" si="14930">IFERROR(AI707,0)</f>
        <v>216829</v>
      </c>
      <c r="AJ353" s="618">
        <f t="shared" ref="AJ353" si="14931">IFERROR((AJ707/$BQ353)*100,0)</f>
        <v>951508.03505859873</v>
      </c>
      <c r="AK353" s="618">
        <f t="shared" ref="AK353" si="14932">IFERROR(AK707,0)</f>
        <v>159</v>
      </c>
      <c r="AL353" s="618">
        <f t="shared" ref="AL353" si="14933">IFERROR((AL707/$BQ353)*100,0)</f>
        <v>338.47613059639764</v>
      </c>
      <c r="AM353" s="618">
        <f t="shared" ref="AM353" si="14934">IFERROR(AM707,0)</f>
        <v>107</v>
      </c>
      <c r="AN353" s="618">
        <f t="shared" ref="AN353" si="14935">IFERROR((AN707/$BQ353)*100,0)</f>
        <v>229.47534277721874</v>
      </c>
      <c r="AO353" s="618">
        <f t="shared" ref="AO353" si="14936">IFERROR(AO707,0)</f>
        <v>0</v>
      </c>
      <c r="AP353" s="618">
        <f t="shared" ref="AP353" si="14937">IFERROR((AP707/$BQ353)*100,0)</f>
        <v>0</v>
      </c>
      <c r="AQ353" s="618">
        <f t="shared" ref="AQ353" si="14938">IFERROR(AQ707,0)</f>
        <v>0</v>
      </c>
      <c r="AR353" s="618">
        <f t="shared" ref="AR353" si="14939">IFERROR((AR707/$BQ353)*100,0)</f>
        <v>0</v>
      </c>
      <c r="AS353" s="618">
        <f t="shared" ref="AS353" si="14940">IFERROR(AS707,0)</f>
        <v>0</v>
      </c>
      <c r="AT353" s="618">
        <f t="shared" ref="AT353" si="14941">IFERROR((AT707/$BQ353)*100,0)</f>
        <v>0</v>
      </c>
      <c r="AU353" s="618">
        <f t="shared" ref="AU353" si="14942">IFERROR(AU707,0)</f>
        <v>2491</v>
      </c>
      <c r="AV353" s="618">
        <f t="shared" ref="AV353" si="14943">IFERROR((AV707/$BQ353)*100,0)</f>
        <v>4443.216324523898</v>
      </c>
      <c r="AW353" s="618">
        <f t="shared" ref="AW353" si="14944">IFERROR(AW707,0)</f>
        <v>1321297</v>
      </c>
      <c r="AX353" s="618">
        <f t="shared" ref="AX353" si="14945">IFERROR((AX707/$BQ353)*100,0)</f>
        <v>1011272.0196431406</v>
      </c>
      <c r="AY353" s="618">
        <f t="shared" ref="AY353" si="14946">IFERROR(AY707,0)</f>
        <v>242586</v>
      </c>
      <c r="AZ353" s="618">
        <f t="shared" ref="AZ353" si="14947">IFERROR((AZ707/$BQ353)*100,0)</f>
        <v>332765.06300302962</v>
      </c>
      <c r="BA353" s="618">
        <f t="shared" ref="BA353" si="14948">IFERROR(BA707,0)</f>
        <v>2735</v>
      </c>
      <c r="BB353" s="618">
        <f t="shared" ref="BB353" si="14949">IFERROR((BB707/$BQ353)*100,0)</f>
        <v>4050.2398000179114</v>
      </c>
      <c r="BC353" s="618">
        <f t="shared" ref="BC353" si="14950">IFERROR(BC707,0)</f>
        <v>3362555</v>
      </c>
      <c r="BD353" s="618">
        <f t="shared" ref="BD353" si="14951">IFERROR((BD707/$BQ353)*100,0)</f>
        <v>3862399.8897458338</v>
      </c>
      <c r="BE353" s="618">
        <f t="shared" ref="BE353" si="14952">IFERROR(BE707,0)</f>
        <v>0</v>
      </c>
      <c r="BF353" s="618">
        <f t="shared" ref="BF353" si="14953">IFERROR((BF707/$BQ353)*100,0)</f>
        <v>0</v>
      </c>
      <c r="BG353" s="618">
        <f t="shared" ref="BG353" si="14954">IFERROR(BG707,0)</f>
        <v>1271437</v>
      </c>
      <c r="BH353" s="618">
        <f t="shared" ref="BH353" si="14955">IFERROR((BH707/$BQ353)*100,0)</f>
        <v>2586677.6166444421</v>
      </c>
      <c r="BI353" s="618">
        <f t="shared" ref="BI353" si="14956">IFERROR(BI707,0)</f>
        <v>81944</v>
      </c>
      <c r="BJ353" s="618">
        <f t="shared" ref="BJ353" si="14957">IFERROR((BJ707/$BQ353)*100,0)</f>
        <v>73618.558404716503</v>
      </c>
      <c r="BK353" s="618">
        <f t="shared" ref="BK353" si="14958">IFERROR(BK707,0)</f>
        <v>827100</v>
      </c>
      <c r="BL353" s="618">
        <f t="shared" ref="BL353" si="14959">IFERROR((BL707/$BQ353)*100,0)</f>
        <v>1905098.5588529005</v>
      </c>
      <c r="BM353" s="618">
        <f t="shared" ref="BM353" si="14960">IFERROR(BM707,0)</f>
        <v>78507</v>
      </c>
      <c r="BN353" s="618">
        <f t="shared" ref="BN353" si="14961">IFERROR((BN707/$BQ353)*100,0)</f>
        <v>102039.07960767504</v>
      </c>
      <c r="BO353" s="618">
        <f t="shared" ref="BO353" si="14962">IFERROR(BO707,0)</f>
        <v>21688</v>
      </c>
      <c r="BP353" s="618">
        <f t="shared" ref="BP353" si="14963">IFERROR((BP707/$BQ353)*100,0)</f>
        <v>19250.112817223941</v>
      </c>
      <c r="BQ353" s="620">
        <f t="shared" si="12131"/>
        <v>34.862133348098446</v>
      </c>
    </row>
    <row r="354" spans="1:69" x14ac:dyDescent="0.25">
      <c r="B354" s="594" t="s">
        <v>287</v>
      </c>
      <c r="C354" s="618">
        <f t="shared" si="11362"/>
        <v>87337</v>
      </c>
      <c r="D354" s="618">
        <f t="shared" si="11363"/>
        <v>219816.94673124747</v>
      </c>
      <c r="E354" s="618" t="s">
        <v>2112</v>
      </c>
      <c r="F354" s="618" t="s">
        <v>2112</v>
      </c>
      <c r="G354" s="618">
        <f t="shared" ref="G354" si="14964">IFERROR(G708,0)</f>
        <v>55853</v>
      </c>
      <c r="H354" s="618">
        <f t="shared" ref="H354" si="14965">IFERROR((H708/$BQ354)*100,0)</f>
        <v>253162.9261581499</v>
      </c>
      <c r="I354" s="618">
        <f t="shared" ref="I354" si="14966">IFERROR(I708,0)</f>
        <v>40</v>
      </c>
      <c r="J354" s="618">
        <f t="shared" ref="J354" si="14967">IFERROR((J708/$BQ354)*100,0)</f>
        <v>396.38608531236196</v>
      </c>
      <c r="K354" s="618">
        <f t="shared" ref="K354" si="14968">IFERROR(K708,0)</f>
        <v>291669</v>
      </c>
      <c r="L354" s="618">
        <f t="shared" ref="L354" si="14969">IFERROR((L708/$BQ354)*100,0)</f>
        <v>967677.53076880367</v>
      </c>
      <c r="M354" s="618">
        <f t="shared" ref="M354" si="14970">IFERROR(M708,0)</f>
        <v>120620</v>
      </c>
      <c r="N354" s="618">
        <f t="shared" ref="N354" si="14971">IFERROR((N708/$BQ354)*100,0)</f>
        <v>164609.75313872969</v>
      </c>
      <c r="O354" s="618">
        <f t="shared" ref="O354" si="14972">IFERROR(O708,0)</f>
        <v>3639</v>
      </c>
      <c r="P354" s="618">
        <f t="shared" ref="P354" si="14973">IFERROR((P708/$BQ354)*100,0)</f>
        <v>2508.706671516396</v>
      </c>
      <c r="Q354" s="618">
        <f t="shared" ref="Q354" si="14974">IFERROR(Q708,0)</f>
        <v>41449</v>
      </c>
      <c r="R354" s="618">
        <f t="shared" ref="R354" si="14975">IFERROR((R708/$BQ354)*100,0)</f>
        <v>47608.055088568952</v>
      </c>
      <c r="S354" s="618">
        <f t="shared" ref="S354" si="14976">IFERROR(S708,0)</f>
        <v>735671</v>
      </c>
      <c r="T354" s="618">
        <f t="shared" ref="T354" si="14977">IFERROR((T708/$BQ354)*100,0)</f>
        <v>1171289.5884597155</v>
      </c>
      <c r="U354" s="618">
        <f t="shared" ref="U354" si="14978">IFERROR(U708,0)</f>
        <v>408001978</v>
      </c>
      <c r="V354" s="618">
        <f t="shared" si="11317"/>
        <v>58758632.978496239</v>
      </c>
      <c r="W354" s="618" t="s">
        <v>2112</v>
      </c>
      <c r="X354" s="618" t="s">
        <v>2112</v>
      </c>
      <c r="Y354" s="618">
        <f t="shared" ref="Y354" si="14979">IFERROR(Y708,0)</f>
        <v>238300</v>
      </c>
      <c r="Z354" s="618">
        <f t="shared" ref="Z354" si="14980">IFERROR((Z708/$BQ354)*100,0)</f>
        <v>456086.52380615077</v>
      </c>
      <c r="AA354" s="618">
        <f t="shared" ref="AA354" si="14981">IFERROR(AA708,0)</f>
        <v>0</v>
      </c>
      <c r="AB354" s="618">
        <f t="shared" ref="AB354" si="14982">IFERROR((AB708/$BQ354)*100,0)</f>
        <v>0</v>
      </c>
      <c r="AC354" s="618">
        <f t="shared" ref="AC354" si="14983">IFERROR(AC708,0)</f>
        <v>0</v>
      </c>
      <c r="AD354" s="618">
        <f t="shared" ref="AD354" si="14984">IFERROR((AD708/$BQ354)*100,0)</f>
        <v>0</v>
      </c>
      <c r="AE354" s="618">
        <f t="shared" ref="AE354" si="14985">IFERROR(AE708,0)</f>
        <v>0</v>
      </c>
      <c r="AF354" s="618">
        <f t="shared" ref="AF354" si="14986">IFERROR((AF708/$BQ354)*100,0)</f>
        <v>0</v>
      </c>
      <c r="AG354" s="618">
        <f t="shared" ref="AG354" si="14987">IFERROR(AG708,0)</f>
        <v>0</v>
      </c>
      <c r="AH354" s="618">
        <f t="shared" ref="AH354" si="14988">IFERROR((AH708/$BQ354)*100,0)</f>
        <v>0</v>
      </c>
      <c r="AI354" s="618">
        <f t="shared" ref="AI354" si="14989">IFERROR(AI708,0)</f>
        <v>206738</v>
      </c>
      <c r="AJ354" s="618">
        <f t="shared" ref="AJ354" si="14990">IFERROR((AJ708/$BQ354)*100,0)</f>
        <v>1307148.3113973348</v>
      </c>
      <c r="AK354" s="618">
        <f t="shared" ref="AK354" si="14991">IFERROR(AK708,0)</f>
        <v>158</v>
      </c>
      <c r="AL354" s="618">
        <f t="shared" ref="AL354" si="14992">IFERROR((AL708/$BQ354)*100,0)</f>
        <v>310.32857994849394</v>
      </c>
      <c r="AM354" s="618">
        <f t="shared" ref="AM354" si="14993">IFERROR(AM708,0)</f>
        <v>536</v>
      </c>
      <c r="AN354" s="618">
        <f t="shared" ref="AN354" si="14994">IFERROR((AN708/$BQ354)*100,0)</f>
        <v>1301.2937932293989</v>
      </c>
      <c r="AO354" s="618">
        <f t="shared" ref="AO354" si="14995">IFERROR(AO708,0)</f>
        <v>0</v>
      </c>
      <c r="AP354" s="618">
        <f t="shared" ref="AP354" si="14996">IFERROR((AP708/$BQ354)*100,0)</f>
        <v>0</v>
      </c>
      <c r="AQ354" s="618">
        <f t="shared" ref="AQ354" si="14997">IFERROR(AQ708,0)</f>
        <v>0</v>
      </c>
      <c r="AR354" s="618">
        <f t="shared" ref="AR354" si="14998">IFERROR((AR708/$BQ354)*100,0)</f>
        <v>0</v>
      </c>
      <c r="AS354" s="618">
        <f t="shared" ref="AS354" si="14999">IFERROR(AS708,0)</f>
        <v>0</v>
      </c>
      <c r="AT354" s="618">
        <f t="shared" ref="AT354" si="15000">IFERROR((AT708/$BQ354)*100,0)</f>
        <v>0</v>
      </c>
      <c r="AU354" s="618">
        <f t="shared" ref="AU354" si="15001">IFERROR(AU708,0)</f>
        <v>127</v>
      </c>
      <c r="AV354" s="618">
        <f t="shared" ref="AV354" si="15002">IFERROR((AV708/$BQ354)*100,0)</f>
        <v>307.72077675564947</v>
      </c>
      <c r="AW354" s="618">
        <f t="shared" ref="AW354" si="15003">IFERROR(AW708,0)</f>
        <v>1354849</v>
      </c>
      <c r="AX354" s="618">
        <f t="shared" ref="AX354" si="15004">IFERROR((AX708/$BQ354)*100,0)</f>
        <v>931113.5222019311</v>
      </c>
      <c r="AY354" s="618">
        <f t="shared" ref="AY354" si="15005">IFERROR(AY708,0)</f>
        <v>203960</v>
      </c>
      <c r="AZ354" s="618">
        <f t="shared" ref="AZ354" si="15006">IFERROR((AZ708/$BQ354)*100,0)</f>
        <v>262929.14911535254</v>
      </c>
      <c r="BA354" s="618">
        <f t="shared" ref="BA354" si="15007">IFERROR(BA708,0)</f>
        <v>100</v>
      </c>
      <c r="BB354" s="618">
        <f t="shared" ref="BB354" si="15008">IFERROR((BB708/$BQ354)*100,0)</f>
        <v>182.54622349911406</v>
      </c>
      <c r="BC354" s="618">
        <f t="shared" ref="BC354" si="15009">IFERROR(BC708,0)</f>
        <v>4478520</v>
      </c>
      <c r="BD354" s="618">
        <f t="shared" ref="BD354" si="15010">IFERROR((BD708/$BQ354)*100,0)</f>
        <v>4808833.4202595111</v>
      </c>
      <c r="BE354" s="618">
        <f t="shared" ref="BE354" si="15011">IFERROR(BE708,0)</f>
        <v>0</v>
      </c>
      <c r="BF354" s="618">
        <f t="shared" ref="BF354" si="15012">IFERROR((BF708/$BQ354)*100,0)</f>
        <v>0</v>
      </c>
      <c r="BG354" s="618">
        <f t="shared" ref="BG354" si="15013">IFERROR(BG708,0)</f>
        <v>1566956</v>
      </c>
      <c r="BH354" s="618">
        <f t="shared" ref="BH354" si="15014">IFERROR((BH708/$BQ354)*100,0)</f>
        <v>3711774.9496841147</v>
      </c>
      <c r="BI354" s="618">
        <f t="shared" ref="BI354" si="15015">IFERROR(BI708,0)</f>
        <v>71698</v>
      </c>
      <c r="BJ354" s="618">
        <f t="shared" ref="BJ354" si="15016">IFERROR((BJ708/$BQ354)*100,0)</f>
        <v>63419.165846785072</v>
      </c>
      <c r="BK354" s="618">
        <f t="shared" ref="BK354" si="15017">IFERROR(BK708,0)</f>
        <v>824337</v>
      </c>
      <c r="BL354" s="618">
        <f t="shared" ref="BL354" si="15018">IFERROR((BL708/$BQ354)*100,0)</f>
        <v>1670091.9285646589</v>
      </c>
      <c r="BM354" s="618">
        <f t="shared" ref="BM354" si="15019">IFERROR(BM708,0)</f>
        <v>122207</v>
      </c>
      <c r="BN354" s="618">
        <f t="shared" ref="BN354" si="15020">IFERROR((BN708/$BQ354)*100,0)</f>
        <v>180772.91732797981</v>
      </c>
      <c r="BO354" s="618">
        <f t="shared" ref="BO354" si="15021">IFERROR(BO708,0)</f>
        <v>26800</v>
      </c>
      <c r="BP354" s="618">
        <f t="shared" ref="BP354" si="15022">IFERROR((BP708/$BQ354)*100,0)</f>
        <v>31387.519229076242</v>
      </c>
      <c r="BQ354" s="620">
        <f t="shared" si="12131"/>
        <v>38.346452015393091</v>
      </c>
    </row>
    <row r="355" spans="1:69" x14ac:dyDescent="0.25">
      <c r="B355" s="594" t="s">
        <v>288</v>
      </c>
      <c r="C355" s="618">
        <f t="shared" si="11362"/>
        <v>76277</v>
      </c>
      <c r="D355" s="618">
        <f t="shared" si="11363"/>
        <v>170655.91148004332</v>
      </c>
      <c r="E355" s="618" t="s">
        <v>2112</v>
      </c>
      <c r="F355" s="618" t="s">
        <v>2112</v>
      </c>
      <c r="G355" s="618">
        <f t="shared" ref="G355" si="15023">IFERROR(G709,0)</f>
        <v>48345</v>
      </c>
      <c r="H355" s="618">
        <f t="shared" ref="H355" si="15024">IFERROR((H709/$BQ355)*100,0)</f>
        <v>166281.52172306101</v>
      </c>
      <c r="I355" s="618">
        <f t="shared" ref="I355" si="15025">IFERROR(I709,0)</f>
        <v>35</v>
      </c>
      <c r="J355" s="618">
        <f t="shared" ref="J355" si="15026">IFERROR((J709/$BQ355)*100,0)</f>
        <v>350.64750183883115</v>
      </c>
      <c r="K355" s="618">
        <f t="shared" ref="K355" si="15027">IFERROR(K709,0)</f>
        <v>349775</v>
      </c>
      <c r="L355" s="618">
        <f t="shared" ref="L355" si="15028">IFERROR((L709/$BQ355)*100,0)</f>
        <v>1022159.8496156292</v>
      </c>
      <c r="M355" s="618">
        <f t="shared" ref="M355" si="15029">IFERROR(M709,0)</f>
        <v>67532</v>
      </c>
      <c r="N355" s="618">
        <f t="shared" ref="N355" si="15030">IFERROR((N709/$BQ355)*100,0)</f>
        <v>116310.52241845484</v>
      </c>
      <c r="O355" s="618">
        <f t="shared" ref="O355" si="15031">IFERROR(O709,0)</f>
        <v>6100</v>
      </c>
      <c r="P355" s="618">
        <f t="shared" ref="P355" si="15032">IFERROR((P709/$BQ355)*100,0)</f>
        <v>4347.0342781154386</v>
      </c>
      <c r="Q355" s="618">
        <f t="shared" ref="Q355" si="15033">IFERROR(Q709,0)</f>
        <v>71418</v>
      </c>
      <c r="R355" s="618">
        <f t="shared" ref="R355" si="15034">IFERROR((R709/$BQ355)*100,0)</f>
        <v>116313.00928017001</v>
      </c>
      <c r="S355" s="618">
        <f t="shared" ref="S355" si="15035">IFERROR(S709,0)</f>
        <v>651476</v>
      </c>
      <c r="T355" s="618">
        <f t="shared" ref="T355" si="15036">IFERROR((T709/$BQ355)*100,0)</f>
        <v>1455987.9021034336</v>
      </c>
      <c r="U355" s="618">
        <f t="shared" ref="U355" si="15037">IFERROR(U709,0)</f>
        <v>434079735</v>
      </c>
      <c r="V355" s="618">
        <f t="shared" si="11317"/>
        <v>57407297.758602895</v>
      </c>
      <c r="W355" s="618" t="s">
        <v>2112</v>
      </c>
      <c r="X355" s="618" t="s">
        <v>2112</v>
      </c>
      <c r="Y355" s="618">
        <f t="shared" ref="Y355" si="15038">IFERROR(Y709,0)</f>
        <v>190268</v>
      </c>
      <c r="Z355" s="618">
        <f t="shared" ref="Z355" si="15039">IFERROR((Z709/$BQ355)*100,0)</f>
        <v>306699.68160836428</v>
      </c>
      <c r="AA355" s="618">
        <f t="shared" ref="AA355" si="15040">IFERROR(AA709,0)</f>
        <v>0</v>
      </c>
      <c r="AB355" s="618">
        <f t="shared" ref="AB355" si="15041">IFERROR((AB709/$BQ355)*100,0)</f>
        <v>0</v>
      </c>
      <c r="AC355" s="618">
        <f t="shared" ref="AC355" si="15042">IFERROR(AC709,0)</f>
        <v>0</v>
      </c>
      <c r="AD355" s="618">
        <f t="shared" ref="AD355" si="15043">IFERROR((AD709/$BQ355)*100,0)</f>
        <v>0</v>
      </c>
      <c r="AE355" s="618">
        <f t="shared" ref="AE355" si="15044">IFERROR(AE709,0)</f>
        <v>13</v>
      </c>
      <c r="AF355" s="618">
        <f t="shared" ref="AF355" si="15045">IFERROR((AF709/$BQ355)*100,0)</f>
        <v>32.329202297197199</v>
      </c>
      <c r="AG355" s="618">
        <f t="shared" ref="AG355" si="15046">IFERROR(AG709,0)</f>
        <v>0</v>
      </c>
      <c r="AH355" s="618">
        <f t="shared" ref="AH355" si="15047">IFERROR((AH709/$BQ355)*100,0)</f>
        <v>0</v>
      </c>
      <c r="AI355" s="618">
        <f t="shared" ref="AI355" si="15048">IFERROR(AI709,0)</f>
        <v>216471</v>
      </c>
      <c r="AJ355" s="618">
        <f t="shared" ref="AJ355" si="15049">IFERROR((AJ709/$BQ355)*100,0)</f>
        <v>1273743.2150307025</v>
      </c>
      <c r="AK355" s="618">
        <f t="shared" ref="AK355" si="15050">IFERROR(AK709,0)</f>
        <v>59</v>
      </c>
      <c r="AL355" s="618">
        <f t="shared" ref="AL355" si="15051">IFERROR((AL709/$BQ355)*100,0)</f>
        <v>760.97968484171861</v>
      </c>
      <c r="AM355" s="618">
        <f t="shared" ref="AM355" si="15052">IFERROR(AM709,0)</f>
        <v>0</v>
      </c>
      <c r="AN355" s="618">
        <f t="shared" ref="AN355" si="15053">IFERROR((AN709/$BQ355)*100,0)</f>
        <v>0</v>
      </c>
      <c r="AO355" s="618">
        <f t="shared" ref="AO355" si="15054">IFERROR(AO709,0)</f>
        <v>0</v>
      </c>
      <c r="AP355" s="618">
        <f t="shared" ref="AP355" si="15055">IFERROR((AP709/$BQ355)*100,0)</f>
        <v>0</v>
      </c>
      <c r="AQ355" s="618">
        <f t="shared" ref="AQ355" si="15056">IFERROR(AQ709,0)</f>
        <v>0</v>
      </c>
      <c r="AR355" s="618">
        <f t="shared" ref="AR355" si="15057">IFERROR((AR709/$BQ355)*100,0)</f>
        <v>0</v>
      </c>
      <c r="AS355" s="618">
        <f t="shared" ref="AS355" si="15058">IFERROR(AS709,0)</f>
        <v>0</v>
      </c>
      <c r="AT355" s="618">
        <f t="shared" ref="AT355" si="15059">IFERROR((AT709/$BQ355)*100,0)</f>
        <v>0</v>
      </c>
      <c r="AU355" s="618">
        <f t="shared" ref="AU355" si="15060">IFERROR(AU709,0)</f>
        <v>79</v>
      </c>
      <c r="AV355" s="618">
        <f t="shared" ref="AV355" si="15061">IFERROR((AV709/$BQ355)*100,0)</f>
        <v>179.05404349216909</v>
      </c>
      <c r="AW355" s="618">
        <f t="shared" ref="AW355" si="15062">IFERROR(AW709,0)</f>
        <v>1323090</v>
      </c>
      <c r="AX355" s="618">
        <f t="shared" ref="AX355" si="15063">IFERROR((AX709/$BQ355)*100,0)</f>
        <v>1207547.929896334</v>
      </c>
      <c r="AY355" s="618">
        <f t="shared" ref="AY355" si="15064">IFERROR(AY709,0)</f>
        <v>174940</v>
      </c>
      <c r="AZ355" s="618">
        <f t="shared" ref="AZ355" si="15065">IFERROR((AZ709/$BQ355)*100,0)</f>
        <v>209264.43960804227</v>
      </c>
      <c r="BA355" s="618">
        <f t="shared" ref="BA355" si="15066">IFERROR(BA709,0)</f>
        <v>401</v>
      </c>
      <c r="BB355" s="618">
        <f t="shared" ref="BB355" si="15067">IFERROR((BB709/$BQ355)*100,0)</f>
        <v>825.63808943611298</v>
      </c>
      <c r="BC355" s="618">
        <f t="shared" ref="BC355" si="15068">IFERROR(BC709,0)</f>
        <v>4408375</v>
      </c>
      <c r="BD355" s="618">
        <f t="shared" ref="BD355" si="15069">IFERROR((BD709/$BQ355)*100,0)</f>
        <v>4293760.7264530873</v>
      </c>
      <c r="BE355" s="618">
        <f t="shared" ref="BE355" si="15070">IFERROR(BE709,0)</f>
        <v>0</v>
      </c>
      <c r="BF355" s="618">
        <f t="shared" ref="BF355" si="15071">IFERROR((BF709/$BQ355)*100,0)</f>
        <v>0</v>
      </c>
      <c r="BG355" s="618">
        <f t="shared" ref="BG355" si="15072">IFERROR(BG709,0)</f>
        <v>1844951</v>
      </c>
      <c r="BH355" s="618">
        <f t="shared" ref="BH355" si="15073">IFERROR((BH709/$BQ355)*100,0)</f>
        <v>4157468.2701532496</v>
      </c>
      <c r="BI355" s="618">
        <f t="shared" ref="BI355" si="15074">IFERROR(BI709,0)</f>
        <v>78857</v>
      </c>
      <c r="BJ355" s="618">
        <f t="shared" ref="BJ355" si="15075">IFERROR((BJ709/$BQ355)*100,0)</f>
        <v>68923.372435909259</v>
      </c>
      <c r="BK355" s="618">
        <f t="shared" ref="BK355" si="15076">IFERROR(BK709,0)</f>
        <v>885894</v>
      </c>
      <c r="BL355" s="618">
        <f t="shared" ref="BL355" si="15077">IFERROR((BL709/$BQ355)*100,0)</f>
        <v>2976437.7467257632</v>
      </c>
      <c r="BM355" s="618">
        <f t="shared" ref="BM355" si="15078">IFERROR(BM709,0)</f>
        <v>84345</v>
      </c>
      <c r="BN355" s="618">
        <f t="shared" ref="BN355" si="15079">IFERROR((BN709/$BQ355)*100,0)</f>
        <v>151658.77483786721</v>
      </c>
      <c r="BO355" s="618">
        <f t="shared" ref="BO355" si="15080">IFERROR(BO709,0)</f>
        <v>12670</v>
      </c>
      <c r="BP355" s="618">
        <f t="shared" ref="BP355" si="15081">IFERROR((BP709/$BQ355)*100,0)</f>
        <v>12690.455332507485</v>
      </c>
      <c r="BQ355" s="620">
        <f t="shared" si="12131"/>
        <v>40.211323126667573</v>
      </c>
    </row>
    <row r="356" spans="1:69" x14ac:dyDescent="0.25">
      <c r="B356" s="594" t="s">
        <v>289</v>
      </c>
      <c r="C356" s="618">
        <f t="shared" si="11362"/>
        <v>88401</v>
      </c>
      <c r="D356" s="618">
        <f t="shared" si="11363"/>
        <v>184642.11828105035</v>
      </c>
      <c r="E356" s="618" t="s">
        <v>2112</v>
      </c>
      <c r="F356" s="618" t="s">
        <v>2112</v>
      </c>
      <c r="G356" s="618">
        <f t="shared" ref="G356" si="15082">IFERROR(G710,0)</f>
        <v>40738</v>
      </c>
      <c r="H356" s="618">
        <f t="shared" ref="H356" si="15083">IFERROR((H710/$BQ356)*100,0)</f>
        <v>133498.52701935908</v>
      </c>
      <c r="I356" s="618">
        <f t="shared" ref="I356" si="15084">IFERROR(I710,0)</f>
        <v>76</v>
      </c>
      <c r="J356" s="618">
        <f t="shared" ref="J356" si="15085">IFERROR((J710/$BQ356)*100,0)</f>
        <v>1075.3427927553241</v>
      </c>
      <c r="K356" s="618">
        <f t="shared" ref="K356" si="15086">IFERROR(K710,0)</f>
        <v>366216</v>
      </c>
      <c r="L356" s="618">
        <f t="shared" ref="L356" si="15087">IFERROR((L710/$BQ356)*100,0)</f>
        <v>1061024.8915080351</v>
      </c>
      <c r="M356" s="618">
        <f t="shared" ref="M356" si="15088">IFERROR(M710,0)</f>
        <v>59802</v>
      </c>
      <c r="N356" s="618">
        <f t="shared" ref="N356" si="15089">IFERROR((N710/$BQ356)*100,0)</f>
        <v>107375.85823909972</v>
      </c>
      <c r="O356" s="618">
        <f t="shared" ref="O356" si="15090">IFERROR(O710,0)</f>
        <v>6252</v>
      </c>
      <c r="P356" s="618">
        <f t="shared" ref="P356" si="15091">IFERROR((P710/$BQ356)*100,0)</f>
        <v>5021.4667911699516</v>
      </c>
      <c r="Q356" s="618">
        <f t="shared" ref="Q356" si="15092">IFERROR(Q710,0)</f>
        <v>74988</v>
      </c>
      <c r="R356" s="618">
        <f t="shared" ref="R356" si="15093">IFERROR((R710/$BQ356)*100,0)</f>
        <v>124590.94419812023</v>
      </c>
      <c r="S356" s="618">
        <f t="shared" ref="S356" si="15094">IFERROR(S710,0)</f>
        <v>687726</v>
      </c>
      <c r="T356" s="618">
        <f t="shared" ref="T356" si="15095">IFERROR((T710/$BQ356)*100,0)</f>
        <v>1214364.4531812235</v>
      </c>
      <c r="U356" s="618">
        <f t="shared" ref="U356" si="15096">IFERROR(U710,0)</f>
        <v>401332100</v>
      </c>
      <c r="V356" s="618">
        <f t="shared" ref="V356:V419" si="15097">IFERROR((V710/$BQ356)*100,0)</f>
        <v>51408324.815163992</v>
      </c>
      <c r="W356" s="618" t="s">
        <v>2112</v>
      </c>
      <c r="X356" s="618" t="s">
        <v>2112</v>
      </c>
      <c r="Y356" s="618">
        <f t="shared" ref="Y356" si="15098">IFERROR(Y710,0)</f>
        <v>203493</v>
      </c>
      <c r="Z356" s="618">
        <f t="shared" ref="Z356" si="15099">IFERROR((Z710/$BQ356)*100,0)</f>
        <v>379603.20679883094</v>
      </c>
      <c r="AA356" s="618">
        <f t="shared" ref="AA356" si="15100">IFERROR(AA710,0)</f>
        <v>0</v>
      </c>
      <c r="AB356" s="618">
        <f t="shared" ref="AB356" si="15101">IFERROR((AB710/$BQ356)*100,0)</f>
        <v>0</v>
      </c>
      <c r="AC356" s="618">
        <f t="shared" ref="AC356" si="15102">IFERROR(AC710,0)</f>
        <v>0</v>
      </c>
      <c r="AD356" s="618">
        <f t="shared" ref="AD356" si="15103">IFERROR((AD710/$BQ356)*100,0)</f>
        <v>0</v>
      </c>
      <c r="AE356" s="618">
        <f t="shared" ref="AE356" si="15104">IFERROR(AE710,0)</f>
        <v>424</v>
      </c>
      <c r="AF356" s="618">
        <f t="shared" ref="AF356" si="15105">IFERROR((AF710/$BQ356)*100,0)</f>
        <v>4867.8463922049059</v>
      </c>
      <c r="AG356" s="618">
        <f t="shared" ref="AG356" si="15106">IFERROR(AG710,0)</f>
        <v>0</v>
      </c>
      <c r="AH356" s="618">
        <f t="shared" ref="AH356" si="15107">IFERROR((AH710/$BQ356)*100,0)</f>
        <v>0</v>
      </c>
      <c r="AI356" s="618">
        <f t="shared" ref="AI356" si="15108">IFERROR(AI710,0)</f>
        <v>194490</v>
      </c>
      <c r="AJ356" s="618">
        <f t="shared" ref="AJ356" si="15109">IFERROR((AJ710/$BQ356)*100,0)</f>
        <v>760408.97328331007</v>
      </c>
      <c r="AK356" s="618">
        <f t="shared" ref="AK356" si="15110">IFERROR(AK710,0)</f>
        <v>23</v>
      </c>
      <c r="AL356" s="618">
        <f t="shared" ref="AL356" si="15111">IFERROR((AL710/$BQ356)*100,0)</f>
        <v>324.04302906689458</v>
      </c>
      <c r="AM356" s="618">
        <f t="shared" ref="AM356" si="15112">IFERROR(AM710,0)</f>
        <v>242</v>
      </c>
      <c r="AN356" s="618">
        <f t="shared" ref="AN356" si="15113">IFERROR((AN710/$BQ356)*100,0)</f>
        <v>405.65386601707542</v>
      </c>
      <c r="AO356" s="618">
        <f t="shared" ref="AO356" si="15114">IFERROR(AO710,0)</f>
        <v>0</v>
      </c>
      <c r="AP356" s="618">
        <f t="shared" ref="AP356" si="15115">IFERROR((AP710/$BQ356)*100,0)</f>
        <v>0</v>
      </c>
      <c r="AQ356" s="618">
        <f t="shared" ref="AQ356" si="15116">IFERROR(AQ710,0)</f>
        <v>0</v>
      </c>
      <c r="AR356" s="618">
        <f t="shared" ref="AR356" si="15117">IFERROR((AR710/$BQ356)*100,0)</f>
        <v>0</v>
      </c>
      <c r="AS356" s="618">
        <f t="shared" ref="AS356" si="15118">IFERROR(AS710,0)</f>
        <v>0</v>
      </c>
      <c r="AT356" s="618">
        <f t="shared" ref="AT356" si="15119">IFERROR((AT710/$BQ356)*100,0)</f>
        <v>0</v>
      </c>
      <c r="AU356" s="618">
        <f t="shared" ref="AU356" si="15120">IFERROR(AU710,0)</f>
        <v>4</v>
      </c>
      <c r="AV356" s="618">
        <f t="shared" ref="AV356" si="15121">IFERROR((AV710/$BQ356)*100,0)</f>
        <v>19.20254987063079</v>
      </c>
      <c r="AW356" s="618">
        <f t="shared" ref="AW356" si="15122">IFERROR(AW710,0)</f>
        <v>1316946</v>
      </c>
      <c r="AX356" s="618">
        <f t="shared" ref="AX356" si="15123">IFERROR((AX710/$BQ356)*100,0)</f>
        <v>994411.24600681686</v>
      </c>
      <c r="AY356" s="618">
        <f t="shared" ref="AY356" si="15124">IFERROR(AY710,0)</f>
        <v>194334</v>
      </c>
      <c r="AZ356" s="618">
        <f t="shared" ref="AZ356" si="15125">IFERROR((AZ710/$BQ356)*100,0)</f>
        <v>286660.46510624408</v>
      </c>
      <c r="BA356" s="618">
        <f t="shared" ref="BA356" si="15126">IFERROR(BA710,0)</f>
        <v>473</v>
      </c>
      <c r="BB356" s="618">
        <f t="shared" ref="BB356" si="15127">IFERROR((BB710/$BQ356)*100,0)</f>
        <v>1286.5708413322629</v>
      </c>
      <c r="BC356" s="618">
        <f t="shared" ref="BC356" si="15128">IFERROR(BC710,0)</f>
        <v>3983895</v>
      </c>
      <c r="BD356" s="618">
        <f t="shared" ref="BD356" si="15129">IFERROR((BD710/$BQ356)*100,0)</f>
        <v>3693111.2013191958</v>
      </c>
      <c r="BE356" s="618">
        <f t="shared" ref="BE356" si="15130">IFERROR(BE710,0)</f>
        <v>0</v>
      </c>
      <c r="BF356" s="618">
        <f t="shared" ref="BF356" si="15131">IFERROR((BF710/$BQ356)*100,0)</f>
        <v>0</v>
      </c>
      <c r="BG356" s="618">
        <f t="shared" ref="BG356" si="15132">IFERROR(BG710,0)</f>
        <v>1709229</v>
      </c>
      <c r="BH356" s="618">
        <f t="shared" ref="BH356" si="15133">IFERROR((BH710/$BQ356)*100,0)</f>
        <v>4099770.8008857458</v>
      </c>
      <c r="BI356" s="618">
        <f t="shared" ref="BI356" si="15134">IFERROR(BI710,0)</f>
        <v>45790</v>
      </c>
      <c r="BJ356" s="618">
        <f t="shared" ref="BJ356" si="15135">IFERROR((BJ710/$BQ356)*100,0)</f>
        <v>33374.031675156308</v>
      </c>
      <c r="BK356" s="618">
        <f t="shared" ref="BK356" si="15136">IFERROR(BK710,0)</f>
        <v>956869</v>
      </c>
      <c r="BL356" s="618">
        <f t="shared" ref="BL356" si="15137">IFERROR((BL710/$BQ356)*100,0)</f>
        <v>4001504.1522415266</v>
      </c>
      <c r="BM356" s="618">
        <f t="shared" ref="BM356" si="15138">IFERROR(BM710,0)</f>
        <v>233078</v>
      </c>
      <c r="BN356" s="618">
        <f t="shared" ref="BN356" si="15139">IFERROR((BN710/$BQ356)*100,0)</f>
        <v>321678.71511407313</v>
      </c>
      <c r="BO356" s="618">
        <f t="shared" ref="BO356" si="15140">IFERROR(BO710,0)</f>
        <v>13360</v>
      </c>
      <c r="BP356" s="618">
        <f t="shared" ref="BP356" si="15141">IFERROR((BP710/$BQ356)*100,0)</f>
        <v>9322.8379621912482</v>
      </c>
      <c r="BQ356" s="620">
        <f t="shared" si="12131"/>
        <v>41.661133828042004</v>
      </c>
    </row>
    <row r="357" spans="1:69" x14ac:dyDescent="0.25">
      <c r="B357" s="594" t="s">
        <v>290</v>
      </c>
      <c r="C357" s="618">
        <f t="shared" ref="C357:C420" si="15142">IFERROR(C711,0)</f>
        <v>96719</v>
      </c>
      <c r="D357" s="618">
        <f t="shared" ref="D357:D420" si="15143">IFERROR((D711/$BQ357)*100,0)</f>
        <v>198343.80197385373</v>
      </c>
      <c r="E357" s="618" t="s">
        <v>2112</v>
      </c>
      <c r="F357" s="618" t="s">
        <v>2112</v>
      </c>
      <c r="G357" s="618">
        <f t="shared" ref="G357" si="15144">IFERROR(G711,0)</f>
        <v>14268</v>
      </c>
      <c r="H357" s="618">
        <f t="shared" ref="H357" si="15145">IFERROR((H711/$BQ357)*100,0)</f>
        <v>49798.221477396088</v>
      </c>
      <c r="I357" s="618">
        <f t="shared" ref="I357" si="15146">IFERROR(I711,0)</f>
        <v>82</v>
      </c>
      <c r="J357" s="618">
        <f t="shared" ref="J357" si="15147">IFERROR((J711/$BQ357)*100,0)</f>
        <v>749.84035882704484</v>
      </c>
      <c r="K357" s="618">
        <f t="shared" ref="K357" si="15148">IFERROR(K711,0)</f>
        <v>457903</v>
      </c>
      <c r="L357" s="618">
        <f t="shared" ref="L357" si="15149">IFERROR((L711/$BQ357)*100,0)</f>
        <v>1228399.5028945652</v>
      </c>
      <c r="M357" s="618">
        <f t="shared" ref="M357" si="15150">IFERROR(M711,0)</f>
        <v>62022</v>
      </c>
      <c r="N357" s="618">
        <f t="shared" ref="N357" si="15151">IFERROR((N711/$BQ357)*100,0)</f>
        <v>98343.768472987009</v>
      </c>
      <c r="O357" s="618">
        <f t="shared" ref="O357" si="15152">IFERROR(O711,0)</f>
        <v>17128</v>
      </c>
      <c r="P357" s="618">
        <f t="shared" ref="P357" si="15153">IFERROR((P711/$BQ357)*100,0)</f>
        <v>13501.537284526963</v>
      </c>
      <c r="Q357" s="618">
        <f t="shared" ref="Q357" si="15154">IFERROR(Q711,0)</f>
        <v>113793</v>
      </c>
      <c r="R357" s="618">
        <f t="shared" ref="R357" si="15155">IFERROR((R711/$BQ357)*100,0)</f>
        <v>161905.97136049953</v>
      </c>
      <c r="S357" s="618">
        <f t="shared" ref="S357" si="15156">IFERROR(S711,0)</f>
        <v>729957</v>
      </c>
      <c r="T357" s="618">
        <f t="shared" ref="T357" si="15157">IFERROR((T711/$BQ357)*100,0)</f>
        <v>1632903.0898766345</v>
      </c>
      <c r="U357" s="618">
        <f t="shared" ref="U357" si="15158">IFERROR(U711,0)</f>
        <v>423419511</v>
      </c>
      <c r="V357" s="618">
        <f t="shared" si="15097"/>
        <v>49936562.612774044</v>
      </c>
      <c r="W357" s="618" t="s">
        <v>2112</v>
      </c>
      <c r="X357" s="618" t="s">
        <v>2112</v>
      </c>
      <c r="Y357" s="618">
        <f t="shared" ref="Y357" si="15159">IFERROR(Y711,0)</f>
        <v>197070</v>
      </c>
      <c r="Z357" s="618">
        <f t="shared" ref="Z357" si="15160">IFERROR((Z711/$BQ357)*100,0)</f>
        <v>623209.96552371758</v>
      </c>
      <c r="AA357" s="618">
        <f t="shared" ref="AA357" si="15161">IFERROR(AA711,0)</f>
        <v>0</v>
      </c>
      <c r="AB357" s="618">
        <f t="shared" ref="AB357" si="15162">IFERROR((AB711/$BQ357)*100,0)</f>
        <v>0</v>
      </c>
      <c r="AC357" s="618">
        <f t="shared" ref="AC357" si="15163">IFERROR(AC711,0)</f>
        <v>6000</v>
      </c>
      <c r="AD357" s="618">
        <f t="shared" ref="AD357" si="15164">IFERROR((AD711/$BQ357)*100,0)</f>
        <v>6850.0122191670625</v>
      </c>
      <c r="AE357" s="618">
        <f t="shared" ref="AE357" si="15165">IFERROR(AE711,0)</f>
        <v>12</v>
      </c>
      <c r="AF357" s="618">
        <f t="shared" ref="AF357" si="15166">IFERROR((AF711/$BQ357)*100,0)</f>
        <v>70.573210242545386</v>
      </c>
      <c r="AG357" s="618">
        <f t="shared" ref="AG357" si="15167">IFERROR(AG711,0)</f>
        <v>0</v>
      </c>
      <c r="AH357" s="618">
        <f t="shared" ref="AH357" si="15168">IFERROR((AH711/$BQ357)*100,0)</f>
        <v>0</v>
      </c>
      <c r="AI357" s="618">
        <f t="shared" ref="AI357" si="15169">IFERROR(AI711,0)</f>
        <v>235999</v>
      </c>
      <c r="AJ357" s="618">
        <f t="shared" ref="AJ357" si="15170">IFERROR((AJ711/$BQ357)*100,0)</f>
        <v>1082820.2026411146</v>
      </c>
      <c r="AK357" s="618">
        <f t="shared" ref="AK357" si="15171">IFERROR(AK711,0)</f>
        <v>16</v>
      </c>
      <c r="AL357" s="618">
        <f t="shared" ref="AL357" si="15172">IFERROR((AL711/$BQ357)*100,0)</f>
        <v>163.20054868588622</v>
      </c>
      <c r="AM357" s="618">
        <f t="shared" ref="AM357" si="15173">IFERROR(AM711,0)</f>
        <v>1897</v>
      </c>
      <c r="AN357" s="618">
        <f t="shared" ref="AN357" si="15174">IFERROR((AN711/$BQ357)*100,0)</f>
        <v>3473.5251916252805</v>
      </c>
      <c r="AO357" s="618">
        <f t="shared" ref="AO357" si="15175">IFERROR(AO711,0)</f>
        <v>0</v>
      </c>
      <c r="AP357" s="618">
        <f t="shared" ref="AP357" si="15176">IFERROR((AP711/$BQ357)*100,0)</f>
        <v>0</v>
      </c>
      <c r="AQ357" s="618">
        <f t="shared" ref="AQ357" si="15177">IFERROR(AQ711,0)</f>
        <v>0</v>
      </c>
      <c r="AR357" s="618">
        <f t="shared" ref="AR357" si="15178">IFERROR((AR711/$BQ357)*100,0)</f>
        <v>0</v>
      </c>
      <c r="AS357" s="618">
        <f t="shared" ref="AS357" si="15179">IFERROR(AS711,0)</f>
        <v>0</v>
      </c>
      <c r="AT357" s="618">
        <f t="shared" ref="AT357" si="15180">IFERROR((AT711/$BQ357)*100,0)</f>
        <v>0</v>
      </c>
      <c r="AU357" s="618">
        <f t="shared" ref="AU357" si="15181">IFERROR(AU711,0)</f>
        <v>0</v>
      </c>
      <c r="AV357" s="618">
        <f t="shared" ref="AV357" si="15182">IFERROR((AV711/$BQ357)*100,0)</f>
        <v>0</v>
      </c>
      <c r="AW357" s="618">
        <f t="shared" ref="AW357" si="15183">IFERROR(AW711,0)</f>
        <v>1171901</v>
      </c>
      <c r="AX357" s="618">
        <f t="shared" ref="AX357" si="15184">IFERROR((AX711/$BQ357)*100,0)</f>
        <v>583827.9087955571</v>
      </c>
      <c r="AY357" s="618">
        <f t="shared" ref="AY357" si="15185">IFERROR(AY711,0)</f>
        <v>240716</v>
      </c>
      <c r="AZ357" s="618">
        <f t="shared" ref="AZ357" si="15186">IFERROR((AZ711/$BQ357)*100,0)</f>
        <v>279847.03815271339</v>
      </c>
      <c r="BA357" s="618">
        <f t="shared" ref="BA357" si="15187">IFERROR(BA711,0)</f>
        <v>273</v>
      </c>
      <c r="BB357" s="618">
        <f t="shared" ref="BB357" si="15188">IFERROR((BB711/$BQ357)*100,0)</f>
        <v>500.62871015805638</v>
      </c>
      <c r="BC357" s="618">
        <f t="shared" ref="BC357" si="15189">IFERROR(BC711,0)</f>
        <v>4688951</v>
      </c>
      <c r="BD357" s="618">
        <f t="shared" ref="BD357" si="15190">IFERROR((BD711/$BQ357)*100,0)</f>
        <v>4180871.6562350332</v>
      </c>
      <c r="BE357" s="618">
        <f t="shared" ref="BE357" si="15191">IFERROR(BE711,0)</f>
        <v>0</v>
      </c>
      <c r="BF357" s="618">
        <f t="shared" ref="BF357" si="15192">IFERROR((BF711/$BQ357)*100,0)</f>
        <v>0</v>
      </c>
      <c r="BG357" s="618">
        <f t="shared" ref="BG357" si="15193">IFERROR(BG711,0)</f>
        <v>2406262</v>
      </c>
      <c r="BH357" s="618">
        <f t="shared" ref="BH357" si="15194">IFERROR((BH711/$BQ357)*100,0)</f>
        <v>5289550.3241915805</v>
      </c>
      <c r="BI357" s="618">
        <f t="shared" ref="BI357" si="15195">IFERROR(BI711,0)</f>
        <v>71360</v>
      </c>
      <c r="BJ357" s="618">
        <f t="shared" ref="BJ357" si="15196">IFERROR((BJ711/$BQ357)*100,0)</f>
        <v>46763.573436966639</v>
      </c>
      <c r="BK357" s="618">
        <f t="shared" ref="BK357" si="15197">IFERROR(BK711,0)</f>
        <v>1097937</v>
      </c>
      <c r="BL357" s="618">
        <f t="shared" ref="BL357" si="15198">IFERROR((BL711/$BQ357)*100,0)</f>
        <v>3445075.3662462551</v>
      </c>
      <c r="BM357" s="618">
        <f t="shared" ref="BM357" si="15199">IFERROR(BM711,0)</f>
        <v>320755</v>
      </c>
      <c r="BN357" s="618">
        <f t="shared" ref="BN357" si="15200">IFERROR((BN711/$BQ357)*100,0)</f>
        <v>426663.57499822864</v>
      </c>
      <c r="BO357" s="618">
        <f t="shared" ref="BO357" si="15201">IFERROR(BO711,0)</f>
        <v>9375</v>
      </c>
      <c r="BP357" s="618">
        <f t="shared" ref="BP357" si="15202">IFERROR((BP711/$BQ357)*100,0)</f>
        <v>8062.9892702108109</v>
      </c>
      <c r="BQ357" s="620">
        <f t="shared" si="12131"/>
        <v>45.342984809707083</v>
      </c>
    </row>
    <row r="358" spans="1:69" x14ac:dyDescent="0.25">
      <c r="B358" s="594" t="s">
        <v>291</v>
      </c>
      <c r="C358" s="618">
        <f t="shared" si="15142"/>
        <v>93647</v>
      </c>
      <c r="D358" s="618">
        <f t="shared" si="15143"/>
        <v>208394.52515069375</v>
      </c>
      <c r="E358" s="618" t="s">
        <v>2112</v>
      </c>
      <c r="F358" s="618" t="s">
        <v>2112</v>
      </c>
      <c r="G358" s="618">
        <f t="shared" ref="G358" si="15203">IFERROR(G712,0)</f>
        <v>15246</v>
      </c>
      <c r="H358" s="618">
        <f t="shared" ref="H358" si="15204">IFERROR((H712/$BQ358)*100,0)</f>
        <v>43847.758266828016</v>
      </c>
      <c r="I358" s="618">
        <f t="shared" ref="I358" si="15205">IFERROR(I712,0)</f>
        <v>74</v>
      </c>
      <c r="J358" s="618">
        <f t="shared" ref="J358" si="15206">IFERROR((J712/$BQ358)*100,0)</f>
        <v>1054.9395915664732</v>
      </c>
      <c r="K358" s="618">
        <f t="shared" ref="K358" si="15207">IFERROR(K712,0)</f>
        <v>525993</v>
      </c>
      <c r="L358" s="618">
        <f t="shared" ref="L358" si="15208">IFERROR((L712/$BQ358)*100,0)</f>
        <v>1510135.0363733275</v>
      </c>
      <c r="M358" s="618">
        <f t="shared" ref="M358" si="15209">IFERROR(M712,0)</f>
        <v>60860</v>
      </c>
      <c r="N358" s="618">
        <f t="shared" ref="N358" si="15210">IFERROR((N712/$BQ358)*100,0)</f>
        <v>101841.963417787</v>
      </c>
      <c r="O358" s="618">
        <f t="shared" ref="O358" si="15211">IFERROR(O712,0)</f>
        <v>12967</v>
      </c>
      <c r="P358" s="618">
        <f t="shared" ref="P358" si="15212">IFERROR((P712/$BQ358)*100,0)</f>
        <v>10254.525647883131</v>
      </c>
      <c r="Q358" s="618">
        <f t="shared" ref="Q358" si="15213">IFERROR(Q712,0)</f>
        <v>150886</v>
      </c>
      <c r="R358" s="618">
        <f t="shared" ref="R358" si="15214">IFERROR((R712/$BQ358)*100,0)</f>
        <v>276914.31681681331</v>
      </c>
      <c r="S358" s="618">
        <f t="shared" ref="S358" si="15215">IFERROR(S712,0)</f>
        <v>665878</v>
      </c>
      <c r="T358" s="618">
        <f t="shared" ref="T358" si="15216">IFERROR((T712/$BQ358)*100,0)</f>
        <v>1889094.6122583861</v>
      </c>
      <c r="U358" s="618">
        <f t="shared" ref="U358" si="15217">IFERROR(U712,0)</f>
        <v>442282329</v>
      </c>
      <c r="V358" s="618">
        <f t="shared" si="15097"/>
        <v>50568172.180731334</v>
      </c>
      <c r="W358" s="618" t="s">
        <v>2112</v>
      </c>
      <c r="X358" s="618" t="s">
        <v>2112</v>
      </c>
      <c r="Y358" s="618">
        <f t="shared" ref="Y358" si="15218">IFERROR(Y712,0)</f>
        <v>222041</v>
      </c>
      <c r="Z358" s="618">
        <f t="shared" ref="Z358" si="15219">IFERROR((Z712/$BQ358)*100,0)</f>
        <v>252055.47119818185</v>
      </c>
      <c r="AA358" s="618">
        <f t="shared" ref="AA358" si="15220">IFERROR(AA712,0)</f>
        <v>0</v>
      </c>
      <c r="AB358" s="618">
        <f t="shared" ref="AB358" si="15221">IFERROR((AB712/$BQ358)*100,0)</f>
        <v>0</v>
      </c>
      <c r="AC358" s="618">
        <f t="shared" ref="AC358" si="15222">IFERROR(AC712,0)</f>
        <v>10783</v>
      </c>
      <c r="AD358" s="618">
        <f t="shared" ref="AD358" si="15223">IFERROR((AD712/$BQ358)*100,0)</f>
        <v>11390.050902694265</v>
      </c>
      <c r="AE358" s="618">
        <f t="shared" ref="AE358" si="15224">IFERROR(AE712,0)</f>
        <v>16</v>
      </c>
      <c r="AF358" s="618">
        <f t="shared" ref="AF358" si="15225">IFERROR((AF712/$BQ358)*100,0)</f>
        <v>93.406109669948151</v>
      </c>
      <c r="AG358" s="618">
        <f t="shared" ref="AG358" si="15226">IFERROR(AG712,0)</f>
        <v>0</v>
      </c>
      <c r="AH358" s="618">
        <f t="shared" ref="AH358" si="15227">IFERROR((AH712/$BQ358)*100,0)</f>
        <v>0</v>
      </c>
      <c r="AI358" s="618">
        <f t="shared" ref="AI358" si="15228">IFERROR(AI712,0)</f>
        <v>308813</v>
      </c>
      <c r="AJ358" s="618">
        <f t="shared" ref="AJ358" si="15229">IFERROR((AJ712/$BQ358)*100,0)</f>
        <v>2243669.6990425489</v>
      </c>
      <c r="AK358" s="618">
        <f t="shared" ref="AK358" si="15230">IFERROR(AK712,0)</f>
        <v>16</v>
      </c>
      <c r="AL358" s="618">
        <f t="shared" ref="AL358" si="15231">IFERROR((AL712/$BQ358)*100,0)</f>
        <v>236.26251269457472</v>
      </c>
      <c r="AM358" s="618">
        <f t="shared" ref="AM358" si="15232">IFERROR(AM712,0)</f>
        <v>4115</v>
      </c>
      <c r="AN358" s="618">
        <f t="shared" ref="AN358" si="15233">IFERROR((AN712/$BQ358)*100,0)</f>
        <v>9106.1799466467091</v>
      </c>
      <c r="AO358" s="618">
        <f t="shared" ref="AO358" si="15234">IFERROR(AO712,0)</f>
        <v>0</v>
      </c>
      <c r="AP358" s="618">
        <f t="shared" ref="AP358" si="15235">IFERROR((AP712/$BQ358)*100,0)</f>
        <v>0</v>
      </c>
      <c r="AQ358" s="618">
        <f t="shared" ref="AQ358" si="15236">IFERROR(AQ712,0)</f>
        <v>0</v>
      </c>
      <c r="AR358" s="618">
        <f t="shared" ref="AR358" si="15237">IFERROR((AR712/$BQ358)*100,0)</f>
        <v>0</v>
      </c>
      <c r="AS358" s="618">
        <f t="shared" ref="AS358" si="15238">IFERROR(AS712,0)</f>
        <v>0</v>
      </c>
      <c r="AT358" s="618">
        <f t="shared" ref="AT358" si="15239">IFERROR((AT712/$BQ358)*100,0)</f>
        <v>0</v>
      </c>
      <c r="AU358" s="618">
        <f t="shared" ref="AU358" si="15240">IFERROR(AU712,0)</f>
        <v>207</v>
      </c>
      <c r="AV358" s="618">
        <f t="shared" ref="AV358" si="15241">IFERROR((AV712/$BQ358)*100,0)</f>
        <v>569.5941197520367</v>
      </c>
      <c r="AW358" s="618">
        <f t="shared" ref="AW358" si="15242">IFERROR(AW712,0)</f>
        <v>1158884</v>
      </c>
      <c r="AX358" s="618">
        <f t="shared" ref="AX358" si="15243">IFERROR((AX712/$BQ358)*100,0)</f>
        <v>850581.67554739851</v>
      </c>
      <c r="AY358" s="618">
        <f t="shared" ref="AY358" si="15244">IFERROR(AY712,0)</f>
        <v>280923</v>
      </c>
      <c r="AZ358" s="618">
        <f t="shared" ref="AZ358" si="15245">IFERROR((AZ712/$BQ358)*100,0)</f>
        <v>293844.63206757803</v>
      </c>
      <c r="BA358" s="618">
        <f t="shared" ref="BA358" si="15246">IFERROR(BA712,0)</f>
        <v>338</v>
      </c>
      <c r="BB358" s="618">
        <f t="shared" ref="BB358" si="15247">IFERROR((BB712/$BQ358)*100,0)</f>
        <v>673.98918350080237</v>
      </c>
      <c r="BC358" s="618">
        <f t="shared" ref="BC358" si="15248">IFERROR(BC712,0)</f>
        <v>4592671</v>
      </c>
      <c r="BD358" s="618">
        <f t="shared" ref="BD358" si="15249">IFERROR((BD712/$BQ358)*100,0)</f>
        <v>5044719.2953785285</v>
      </c>
      <c r="BE358" s="618">
        <f t="shared" ref="BE358" si="15250">IFERROR(BE712,0)</f>
        <v>0</v>
      </c>
      <c r="BF358" s="618">
        <f t="shared" ref="BF358" si="15251">IFERROR((BF712/$BQ358)*100,0)</f>
        <v>0</v>
      </c>
      <c r="BG358" s="618">
        <f t="shared" ref="BG358" si="15252">IFERROR(BG712,0)</f>
        <v>2792796</v>
      </c>
      <c r="BH358" s="618">
        <f t="shared" ref="BH358" si="15253">IFERROR((BH712/$BQ358)*100,0)</f>
        <v>5797904.0394330211</v>
      </c>
      <c r="BI358" s="618">
        <f t="shared" ref="BI358" si="15254">IFERROR(BI712,0)</f>
        <v>79886</v>
      </c>
      <c r="BJ358" s="618">
        <f t="shared" ref="BJ358" si="15255">IFERROR((BJ712/$BQ358)*100,0)</f>
        <v>76763.338717579158</v>
      </c>
      <c r="BK358" s="618">
        <f t="shared" ref="BK358" si="15256">IFERROR(BK712,0)</f>
        <v>1101336</v>
      </c>
      <c r="BL358" s="618">
        <f t="shared" ref="BL358" si="15257">IFERROR((BL712/$BQ358)*100,0)</f>
        <v>2872582.1929120417</v>
      </c>
      <c r="BM358" s="618">
        <f t="shared" ref="BM358" si="15258">IFERROR(BM712,0)</f>
        <v>361007</v>
      </c>
      <c r="BN358" s="618">
        <f t="shared" ref="BN358" si="15259">IFERROR((BN712/$BQ358)*100,0)</f>
        <v>428069.21166329359</v>
      </c>
      <c r="BO358" s="618">
        <f t="shared" ref="BO358" si="15260">IFERROR(BO712,0)</f>
        <v>8918</v>
      </c>
      <c r="BP358" s="618">
        <f t="shared" ref="BP358" si="15261">IFERROR((BP712/$BQ358)*100,0)</f>
        <v>8278.3454060424629</v>
      </c>
      <c r="BQ358" s="620">
        <f t="shared" si="12131"/>
        <v>54.600282765452114</v>
      </c>
    </row>
    <row r="359" spans="1:69" x14ac:dyDescent="0.25">
      <c r="B359" s="594" t="s">
        <v>292</v>
      </c>
      <c r="C359" s="618">
        <f t="shared" si="15142"/>
        <v>26804</v>
      </c>
      <c r="D359" s="618">
        <f t="shared" si="15143"/>
        <v>84676.893308275277</v>
      </c>
      <c r="E359" s="618" t="s">
        <v>2112</v>
      </c>
      <c r="F359" s="618" t="s">
        <v>2112</v>
      </c>
      <c r="G359" s="618">
        <f t="shared" ref="G359" si="15262">IFERROR(G713,0)</f>
        <v>13985</v>
      </c>
      <c r="H359" s="618">
        <f t="shared" ref="H359" si="15263">IFERROR((H713/$BQ359)*100,0)</f>
        <v>88004.421641268767</v>
      </c>
      <c r="I359" s="618">
        <f t="shared" ref="I359" si="15264">IFERROR(I713,0)</f>
        <v>117</v>
      </c>
      <c r="J359" s="618">
        <f t="shared" ref="J359" si="15265">IFERROR((J713/$BQ359)*100,0)</f>
        <v>995.18693528297979</v>
      </c>
      <c r="K359" s="618">
        <f t="shared" ref="K359" si="15266">IFERROR(K713,0)</f>
        <v>504582</v>
      </c>
      <c r="L359" s="618">
        <f t="shared" ref="L359" si="15267">IFERROR((L713/$BQ359)*100,0)</f>
        <v>1698704.2378480546</v>
      </c>
      <c r="M359" s="618">
        <f t="shared" ref="M359" si="15268">IFERROR(M713,0)</f>
        <v>59118</v>
      </c>
      <c r="N359" s="618">
        <f t="shared" ref="N359" si="15269">IFERROR((N713/$BQ359)*100,0)</f>
        <v>96056.01635224135</v>
      </c>
      <c r="O359" s="618">
        <f t="shared" ref="O359" si="15270">IFERROR(O713,0)</f>
        <v>17824</v>
      </c>
      <c r="P359" s="618">
        <f t="shared" ref="P359" si="15271">IFERROR((P713/$BQ359)*100,0)</f>
        <v>12445.97982026739</v>
      </c>
      <c r="Q359" s="618">
        <f t="shared" ref="Q359" si="15272">IFERROR(Q713,0)</f>
        <v>161174</v>
      </c>
      <c r="R359" s="618">
        <f t="shared" ref="R359" si="15273">IFERROR((R713/$BQ359)*100,0)</f>
        <v>159752.07562983883</v>
      </c>
      <c r="S359" s="618">
        <f t="shared" ref="S359" si="15274">IFERROR(S713,0)</f>
        <v>723117</v>
      </c>
      <c r="T359" s="618">
        <f t="shared" ref="T359" si="15275">IFERROR((T713/$BQ359)*100,0)</f>
        <v>1042806.4253652961</v>
      </c>
      <c r="U359" s="618">
        <f t="shared" ref="U359" si="15276">IFERROR(U713,0)</f>
        <v>450424570</v>
      </c>
      <c r="V359" s="618">
        <f t="shared" si="15097"/>
        <v>62205549.784778409</v>
      </c>
      <c r="W359" s="618" t="s">
        <v>2112</v>
      </c>
      <c r="X359" s="618" t="s">
        <v>2112</v>
      </c>
      <c r="Y359" s="618">
        <f t="shared" ref="Y359" si="15277">IFERROR(Y713,0)</f>
        <v>218012</v>
      </c>
      <c r="Z359" s="618">
        <f t="shared" ref="Z359" si="15278">IFERROR((Z713/$BQ359)*100,0)</f>
        <v>376706.92294101516</v>
      </c>
      <c r="AA359" s="618">
        <f t="shared" ref="AA359" si="15279">IFERROR(AA713,0)</f>
        <v>0</v>
      </c>
      <c r="AB359" s="618">
        <f t="shared" ref="AB359" si="15280">IFERROR((AB713/$BQ359)*100,0)</f>
        <v>0</v>
      </c>
      <c r="AC359" s="618">
        <f t="shared" ref="AC359" si="15281">IFERROR(AC713,0)</f>
        <v>7932</v>
      </c>
      <c r="AD359" s="618">
        <f t="shared" ref="AD359" si="15282">IFERROR((AD713/$BQ359)*100,0)</f>
        <v>9826.9590584835805</v>
      </c>
      <c r="AE359" s="618">
        <f t="shared" ref="AE359" si="15283">IFERROR(AE713,0)</f>
        <v>11</v>
      </c>
      <c r="AF359" s="618">
        <f t="shared" ref="AF359" si="15284">IFERROR((AF713/$BQ359)*100,0)</f>
        <v>47.097324097754189</v>
      </c>
      <c r="AG359" s="618">
        <f t="shared" ref="AG359" si="15285">IFERROR(AG713,0)</f>
        <v>0</v>
      </c>
      <c r="AH359" s="618">
        <f t="shared" ref="AH359" si="15286">IFERROR((AH713/$BQ359)*100,0)</f>
        <v>0</v>
      </c>
      <c r="AI359" s="618">
        <f t="shared" ref="AI359" si="15287">IFERROR(AI713,0)</f>
        <v>265564</v>
      </c>
      <c r="AJ359" s="618">
        <f t="shared" ref="AJ359" si="15288">IFERROR((AJ713/$BQ359)*100,0)</f>
        <v>1128169.3014376038</v>
      </c>
      <c r="AK359" s="618">
        <f t="shared" ref="AK359" si="15289">IFERROR(AK713,0)</f>
        <v>16</v>
      </c>
      <c r="AL359" s="618">
        <f t="shared" ref="AL359" si="15290">IFERROR((AL713/$BQ359)*100,0)</f>
        <v>251.86829843581586</v>
      </c>
      <c r="AM359" s="618">
        <f t="shared" ref="AM359" si="15291">IFERROR(AM713,0)</f>
        <v>6254</v>
      </c>
      <c r="AN359" s="618">
        <f t="shared" ref="AN359" si="15292">IFERROR((AN713/$BQ359)*100,0)</f>
        <v>9923.2014164224693</v>
      </c>
      <c r="AO359" s="618">
        <f t="shared" ref="AO359" si="15293">IFERROR(AO713,0)</f>
        <v>0</v>
      </c>
      <c r="AP359" s="618">
        <f t="shared" ref="AP359" si="15294">IFERROR((AP713/$BQ359)*100,0)</f>
        <v>0</v>
      </c>
      <c r="AQ359" s="618">
        <f t="shared" ref="AQ359" si="15295">IFERROR(AQ713,0)</f>
        <v>0</v>
      </c>
      <c r="AR359" s="618">
        <f t="shared" ref="AR359" si="15296">IFERROR((AR713/$BQ359)*100,0)</f>
        <v>0</v>
      </c>
      <c r="AS359" s="618">
        <f t="shared" ref="AS359" si="15297">IFERROR(AS713,0)</f>
        <v>0</v>
      </c>
      <c r="AT359" s="618">
        <f t="shared" ref="AT359" si="15298">IFERROR((AT713/$BQ359)*100,0)</f>
        <v>0</v>
      </c>
      <c r="AU359" s="618">
        <f t="shared" ref="AU359" si="15299">IFERROR(AU713,0)</f>
        <v>0</v>
      </c>
      <c r="AV359" s="618">
        <f t="shared" ref="AV359" si="15300">IFERROR((AV713/$BQ359)*100,0)</f>
        <v>0</v>
      </c>
      <c r="AW359" s="618">
        <f t="shared" ref="AW359" si="15301">IFERROR(AW713,0)</f>
        <v>1068859</v>
      </c>
      <c r="AX359" s="618">
        <f t="shared" ref="AX359" si="15302">IFERROR((AX713/$BQ359)*100,0)</f>
        <v>1219996.7971697643</v>
      </c>
      <c r="AY359" s="618">
        <f t="shared" ref="AY359" si="15303">IFERROR(AY713,0)</f>
        <v>290196</v>
      </c>
      <c r="AZ359" s="618">
        <f t="shared" ref="AZ359" si="15304">IFERROR((AZ713/$BQ359)*100,0)</f>
        <v>344392.01548072568</v>
      </c>
      <c r="BA359" s="618">
        <f t="shared" ref="BA359" si="15305">IFERROR(BA713,0)</f>
        <v>363</v>
      </c>
      <c r="BB359" s="618">
        <f t="shared" ref="BB359" si="15306">IFERROR((BB713/$BQ359)*100,0)</f>
        <v>477.1163702076837</v>
      </c>
      <c r="BC359" s="618">
        <f t="shared" ref="BC359" si="15307">IFERROR(BC713,0)</f>
        <v>5178871</v>
      </c>
      <c r="BD359" s="618">
        <f t="shared" ref="BD359" si="15308">IFERROR((BD713/$BQ359)*100,0)</f>
        <v>4198122.3689404884</v>
      </c>
      <c r="BE359" s="618">
        <f t="shared" ref="BE359" si="15309">IFERROR(BE713,0)</f>
        <v>0</v>
      </c>
      <c r="BF359" s="618">
        <f t="shared" ref="BF359" si="15310">IFERROR((BF713/$BQ359)*100,0)</f>
        <v>0</v>
      </c>
      <c r="BG359" s="618">
        <f t="shared" ref="BG359" si="15311">IFERROR(BG713,0)</f>
        <v>3291823</v>
      </c>
      <c r="BH359" s="618">
        <f t="shared" ref="BH359" si="15312">IFERROR((BH713/$BQ359)*100,0)</f>
        <v>7089285.8033293243</v>
      </c>
      <c r="BI359" s="618">
        <f t="shared" ref="BI359" si="15313">IFERROR(BI713,0)</f>
        <v>86918</v>
      </c>
      <c r="BJ359" s="618">
        <f t="shared" ref="BJ359" si="15314">IFERROR((BJ713/$BQ359)*100,0)</f>
        <v>53303.932329940835</v>
      </c>
      <c r="BK359" s="618">
        <f t="shared" ref="BK359" si="15315">IFERROR(BK713,0)</f>
        <v>929793</v>
      </c>
      <c r="BL359" s="618">
        <f t="shared" ref="BL359" si="15316">IFERROR((BL713/$BQ359)*100,0)</f>
        <v>2651126.8028502739</v>
      </c>
      <c r="BM359" s="618">
        <f t="shared" ref="BM359" si="15317">IFERROR(BM713,0)</f>
        <v>381810</v>
      </c>
      <c r="BN359" s="618">
        <f t="shared" ref="BN359" si="15318">IFERROR((BN713/$BQ359)*100,0)</f>
        <v>467295.55427843035</v>
      </c>
      <c r="BO359" s="618">
        <f t="shared" ref="BO359" si="15319">IFERROR(BO713,0)</f>
        <v>7012</v>
      </c>
      <c r="BP359" s="618">
        <f t="shared" ref="BP359" si="15320">IFERROR((BP713/$BQ359)*100,0)</f>
        <v>6010.0280968221105</v>
      </c>
      <c r="BQ359" s="620">
        <f t="shared" si="12131"/>
        <v>48.835046238002178</v>
      </c>
    </row>
    <row r="360" spans="1:69" x14ac:dyDescent="0.25">
      <c r="B360" s="594" t="s">
        <v>293</v>
      </c>
      <c r="C360" s="618">
        <f t="shared" si="15142"/>
        <v>95156</v>
      </c>
      <c r="D360" s="618">
        <f t="shared" si="15143"/>
        <v>209196.30622725593</v>
      </c>
      <c r="E360" s="618" t="s">
        <v>2112</v>
      </c>
      <c r="F360" s="618" t="s">
        <v>2112</v>
      </c>
      <c r="G360" s="618">
        <f t="shared" ref="G360" si="15321">IFERROR(G714,0)</f>
        <v>21302</v>
      </c>
      <c r="H360" s="618">
        <f t="shared" ref="H360" si="15322">IFERROR((H714/$BQ360)*100,0)</f>
        <v>150082.11388055497</v>
      </c>
      <c r="I360" s="618">
        <f t="shared" ref="I360" si="15323">IFERROR(I714,0)</f>
        <v>155</v>
      </c>
      <c r="J360" s="618">
        <f t="shared" ref="J360" si="15324">IFERROR((J714/$BQ360)*100,0)</f>
        <v>1515.344833442964</v>
      </c>
      <c r="K360" s="618">
        <f t="shared" ref="K360" si="15325">IFERROR(K714,0)</f>
        <v>520183</v>
      </c>
      <c r="L360" s="618">
        <f t="shared" ref="L360" si="15326">IFERROR((L714/$BQ360)*100,0)</f>
        <v>1554775.2867973319</v>
      </c>
      <c r="M360" s="618">
        <f t="shared" ref="M360" si="15327">IFERROR(M714,0)</f>
        <v>58928</v>
      </c>
      <c r="N360" s="618">
        <f t="shared" ref="N360" si="15328">IFERROR((N714/$BQ360)*100,0)</f>
        <v>92241.204790006697</v>
      </c>
      <c r="O360" s="618">
        <f t="shared" ref="O360" si="15329">IFERROR(O714,0)</f>
        <v>12144</v>
      </c>
      <c r="P360" s="618">
        <f t="shared" ref="P360" si="15330">IFERROR((P714/$BQ360)*100,0)</f>
        <v>8466.2512642488728</v>
      </c>
      <c r="Q360" s="618">
        <f t="shared" ref="Q360" si="15331">IFERROR(Q714,0)</f>
        <v>149085</v>
      </c>
      <c r="R360" s="618">
        <f t="shared" ref="R360" si="15332">IFERROR((R714/$BQ360)*100,0)</f>
        <v>235510.17086097787</v>
      </c>
      <c r="S360" s="618">
        <f t="shared" ref="S360" si="15333">IFERROR(S714,0)</f>
        <v>689506</v>
      </c>
      <c r="T360" s="618">
        <f t="shared" ref="T360" si="15334">IFERROR((T714/$BQ360)*100,0)</f>
        <v>1039760.7453979508</v>
      </c>
      <c r="U360" s="618">
        <f t="shared" ref="U360" si="15335">IFERROR(U714,0)</f>
        <v>430533785</v>
      </c>
      <c r="V360" s="618">
        <f t="shared" si="15097"/>
        <v>55205960.582827322</v>
      </c>
      <c r="W360" s="618" t="s">
        <v>2112</v>
      </c>
      <c r="X360" s="618" t="s">
        <v>2112</v>
      </c>
      <c r="Y360" s="618">
        <f t="shared" ref="Y360" si="15336">IFERROR(Y714,0)</f>
        <v>168668</v>
      </c>
      <c r="Z360" s="618">
        <f t="shared" ref="Z360" si="15337">IFERROR((Z714/$BQ360)*100,0)</f>
        <v>265366.40004041058</v>
      </c>
      <c r="AA360" s="618">
        <f t="shared" ref="AA360" si="15338">IFERROR(AA714,0)</f>
        <v>0</v>
      </c>
      <c r="AB360" s="618">
        <f t="shared" ref="AB360" si="15339">IFERROR((AB714/$BQ360)*100,0)</f>
        <v>0</v>
      </c>
      <c r="AC360" s="618">
        <f t="shared" ref="AC360" si="15340">IFERROR(AC714,0)</f>
        <v>12740</v>
      </c>
      <c r="AD360" s="618">
        <f t="shared" ref="AD360" si="15341">IFERROR((AD714/$BQ360)*100,0)</f>
        <v>15537.204493548314</v>
      </c>
      <c r="AE360" s="618">
        <f t="shared" ref="AE360" si="15342">IFERROR(AE714,0)</f>
        <v>71</v>
      </c>
      <c r="AF360" s="618">
        <f t="shared" ref="AF360" si="15343">IFERROR((AF714/$BQ360)*100,0)</f>
        <v>537.2586227661418</v>
      </c>
      <c r="AG360" s="618">
        <f t="shared" ref="AG360" si="15344">IFERROR(AG714,0)</f>
        <v>0</v>
      </c>
      <c r="AH360" s="618">
        <f t="shared" ref="AH360" si="15345">IFERROR((AH714/$BQ360)*100,0)</f>
        <v>0</v>
      </c>
      <c r="AI360" s="618">
        <f t="shared" ref="AI360" si="15346">IFERROR(AI714,0)</f>
        <v>242769</v>
      </c>
      <c r="AJ360" s="618">
        <f t="shared" ref="AJ360" si="15347">IFERROR((AJ714/$BQ360)*100,0)</f>
        <v>979318.16634660831</v>
      </c>
      <c r="AK360" s="618">
        <f t="shared" ref="AK360" si="15348">IFERROR(AK714,0)</f>
        <v>12</v>
      </c>
      <c r="AL360" s="618">
        <f t="shared" ref="AL360" si="15349">IFERROR((AL714/$BQ360)*100,0)</f>
        <v>228.28571516803095</v>
      </c>
      <c r="AM360" s="618">
        <f t="shared" ref="AM360" si="15350">IFERROR(AM714,0)</f>
        <v>3254</v>
      </c>
      <c r="AN360" s="618">
        <f t="shared" ref="AN360" si="15351">IFERROR((AN714/$BQ360)*100,0)</f>
        <v>5181.6921382536675</v>
      </c>
      <c r="AO360" s="618">
        <f t="shared" ref="AO360" si="15352">IFERROR(AO714,0)</f>
        <v>0</v>
      </c>
      <c r="AP360" s="618">
        <f t="shared" ref="AP360" si="15353">IFERROR((AP714/$BQ360)*100,0)</f>
        <v>0</v>
      </c>
      <c r="AQ360" s="618">
        <f t="shared" ref="AQ360" si="15354">IFERROR(AQ714,0)</f>
        <v>0</v>
      </c>
      <c r="AR360" s="618">
        <f t="shared" ref="AR360" si="15355">IFERROR((AR714/$BQ360)*100,0)</f>
        <v>0</v>
      </c>
      <c r="AS360" s="618">
        <f t="shared" ref="AS360" si="15356">IFERROR(AS714,0)</f>
        <v>0</v>
      </c>
      <c r="AT360" s="618">
        <f t="shared" ref="AT360" si="15357">IFERROR((AT714/$BQ360)*100,0)</f>
        <v>0</v>
      </c>
      <c r="AU360" s="618">
        <f t="shared" ref="AU360" si="15358">IFERROR(AU714,0)</f>
        <v>0</v>
      </c>
      <c r="AV360" s="618">
        <f t="shared" ref="AV360" si="15359">IFERROR((AV714/$BQ360)*100,0)</f>
        <v>0</v>
      </c>
      <c r="AW360" s="618">
        <f t="shared" ref="AW360" si="15360">IFERROR(AW714,0)</f>
        <v>1178322</v>
      </c>
      <c r="AX360" s="618">
        <f t="shared" ref="AX360" si="15361">IFERROR((AX714/$BQ360)*100,0)</f>
        <v>1205775.6278129919</v>
      </c>
      <c r="AY360" s="618">
        <f t="shared" ref="AY360" si="15362">IFERROR(AY714,0)</f>
        <v>281647</v>
      </c>
      <c r="AZ360" s="618">
        <f t="shared" ref="AZ360" si="15363">IFERROR((AZ714/$BQ360)*100,0)</f>
        <v>358939.92749566521</v>
      </c>
      <c r="BA360" s="618">
        <f t="shared" ref="BA360" si="15364">IFERROR(BA714,0)</f>
        <v>471</v>
      </c>
      <c r="BB360" s="618">
        <f t="shared" ref="BB360" si="15365">IFERROR((BB714/$BQ360)*100,0)</f>
        <v>633.68965762160315</v>
      </c>
      <c r="BC360" s="618">
        <f t="shared" ref="BC360" si="15366">IFERROR(BC714,0)</f>
        <v>4488539</v>
      </c>
      <c r="BD360" s="618">
        <f t="shared" ref="BD360" si="15367">IFERROR((BD714/$BQ360)*100,0)</f>
        <v>4869414.9917265298</v>
      </c>
      <c r="BE360" s="618">
        <f t="shared" ref="BE360" si="15368">IFERROR(BE714,0)</f>
        <v>0</v>
      </c>
      <c r="BF360" s="618">
        <f t="shared" ref="BF360" si="15369">IFERROR((BF714/$BQ360)*100,0)</f>
        <v>0</v>
      </c>
      <c r="BG360" s="618">
        <f t="shared" ref="BG360" si="15370">IFERROR(BG714,0)</f>
        <v>3410297</v>
      </c>
      <c r="BH360" s="618">
        <f t="shared" ref="BH360" si="15371">IFERROR((BH714/$BQ360)*100,0)</f>
        <v>7807963.820817912</v>
      </c>
      <c r="BI360" s="618">
        <f t="shared" ref="BI360" si="15372">IFERROR(BI714,0)</f>
        <v>94955</v>
      </c>
      <c r="BJ360" s="618">
        <f t="shared" ref="BJ360" si="15373">IFERROR((BJ714/$BQ360)*100,0)</f>
        <v>81647.566818028165</v>
      </c>
      <c r="BK360" s="618">
        <f t="shared" ref="BK360" si="15374">IFERROR(BK714,0)</f>
        <v>870598</v>
      </c>
      <c r="BL360" s="618">
        <f t="shared" ref="BL360" si="15375">IFERROR((BL714/$BQ360)*100,0)</f>
        <v>2414038.782729194</v>
      </c>
      <c r="BM360" s="618">
        <f t="shared" ref="BM360" si="15376">IFERROR(BM714,0)</f>
        <v>301144</v>
      </c>
      <c r="BN360" s="618">
        <f t="shared" ref="BN360" si="15377">IFERROR((BN714/$BQ360)*100,0)</f>
        <v>490828.06347338873</v>
      </c>
      <c r="BO360" s="618">
        <f t="shared" ref="BO360" si="15378">IFERROR(BO714,0)</f>
        <v>3480</v>
      </c>
      <c r="BP360" s="618">
        <f t="shared" ref="BP360" si="15379">IFERROR((BP714/$BQ360)*100,0)</f>
        <v>3406.5739047919101</v>
      </c>
      <c r="BQ360" s="620">
        <f t="shared" si="12131"/>
        <v>50.813516699727607</v>
      </c>
    </row>
    <row r="361" spans="1:69" x14ac:dyDescent="0.25">
      <c r="B361" s="594" t="s">
        <v>294</v>
      </c>
      <c r="C361" s="618">
        <f t="shared" si="15142"/>
        <v>82536</v>
      </c>
      <c r="D361" s="618">
        <f t="shared" si="15143"/>
        <v>159225.2714911637</v>
      </c>
      <c r="E361" s="618" t="s">
        <v>2112</v>
      </c>
      <c r="F361" s="618" t="s">
        <v>2112</v>
      </c>
      <c r="G361" s="618">
        <f t="shared" ref="G361" si="15380">IFERROR(G715,0)</f>
        <v>47779</v>
      </c>
      <c r="H361" s="618">
        <f t="shared" ref="H361" si="15381">IFERROR((H715/$BQ361)*100,0)</f>
        <v>399667.49827674858</v>
      </c>
      <c r="I361" s="618">
        <f t="shared" ref="I361" si="15382">IFERROR(I715,0)</f>
        <v>142</v>
      </c>
      <c r="J361" s="618">
        <f t="shared" ref="J361" si="15383">IFERROR((J715/$BQ361)*100,0)</f>
        <v>1882.5730252551277</v>
      </c>
      <c r="K361" s="618">
        <f t="shared" ref="K361" si="15384">IFERROR(K715,0)</f>
        <v>541158</v>
      </c>
      <c r="L361" s="618">
        <f t="shared" ref="L361" si="15385">IFERROR((L715/$BQ361)*100,0)</f>
        <v>1767111.6074671631</v>
      </c>
      <c r="M361" s="618">
        <f t="shared" ref="M361" si="15386">IFERROR(M715,0)</f>
        <v>57374</v>
      </c>
      <c r="N361" s="618">
        <f t="shared" ref="N361" si="15387">IFERROR((N715/$BQ361)*100,0)</f>
        <v>99319.042842630515</v>
      </c>
      <c r="O361" s="618">
        <f t="shared" ref="O361" si="15388">IFERROR(O715,0)</f>
        <v>11692</v>
      </c>
      <c r="P361" s="618">
        <f t="shared" ref="P361" si="15389">IFERROR((P715/$BQ361)*100,0)</f>
        <v>9510.2079266059045</v>
      </c>
      <c r="Q361" s="618">
        <f t="shared" ref="Q361" si="15390">IFERROR(Q715,0)</f>
        <v>140727</v>
      </c>
      <c r="R361" s="618">
        <f t="shared" ref="R361" si="15391">IFERROR((R715/$BQ361)*100,0)</f>
        <v>175876.40031746906</v>
      </c>
      <c r="S361" s="618">
        <f t="shared" ref="S361" si="15392">IFERROR(S715,0)</f>
        <v>650522</v>
      </c>
      <c r="T361" s="618">
        <f t="shared" ref="T361" si="15393">IFERROR((T715/$BQ361)*100,0)</f>
        <v>1890417.3856364589</v>
      </c>
      <c r="U361" s="618">
        <f t="shared" ref="U361" si="15394">IFERROR(U715,0)</f>
        <v>425617093</v>
      </c>
      <c r="V361" s="618">
        <f t="shared" si="15097"/>
        <v>52920016.681720875</v>
      </c>
      <c r="W361" s="618" t="s">
        <v>2112</v>
      </c>
      <c r="X361" s="618" t="s">
        <v>2112</v>
      </c>
      <c r="Y361" s="618">
        <f t="shared" ref="Y361" si="15395">IFERROR(Y715,0)</f>
        <v>171309</v>
      </c>
      <c r="Z361" s="618">
        <f t="shared" ref="Z361" si="15396">IFERROR((Z715/$BQ361)*100,0)</f>
        <v>498261.06175842712</v>
      </c>
      <c r="AA361" s="618">
        <f t="shared" ref="AA361" si="15397">IFERROR(AA715,0)</f>
        <v>0</v>
      </c>
      <c r="AB361" s="618">
        <f t="shared" ref="AB361" si="15398">IFERROR((AB715/$BQ361)*100,0)</f>
        <v>0</v>
      </c>
      <c r="AC361" s="618">
        <f t="shared" ref="AC361" si="15399">IFERROR(AC715,0)</f>
        <v>12390</v>
      </c>
      <c r="AD361" s="618">
        <f t="shared" ref="AD361" si="15400">IFERROR((AD715/$BQ361)*100,0)</f>
        <v>14898.958420360581</v>
      </c>
      <c r="AE361" s="618">
        <f t="shared" ref="AE361" si="15401">IFERROR(AE715,0)</f>
        <v>62</v>
      </c>
      <c r="AF361" s="618">
        <f t="shared" ref="AF361" si="15402">IFERROR((AF715/$BQ361)*100,0)</f>
        <v>407.73776742111056</v>
      </c>
      <c r="AG361" s="618">
        <f t="shared" ref="AG361" si="15403">IFERROR(AG715,0)</f>
        <v>0</v>
      </c>
      <c r="AH361" s="618">
        <f t="shared" ref="AH361" si="15404">IFERROR((AH715/$BQ361)*100,0)</f>
        <v>0</v>
      </c>
      <c r="AI361" s="618">
        <f t="shared" ref="AI361" si="15405">IFERROR(AI715,0)</f>
        <v>264859</v>
      </c>
      <c r="AJ361" s="618">
        <f t="shared" ref="AJ361" si="15406">IFERROR((AJ715/$BQ361)*100,0)</f>
        <v>1466127.6688459832</v>
      </c>
      <c r="AK361" s="618">
        <f t="shared" ref="AK361" si="15407">IFERROR(AK715,0)</f>
        <v>12</v>
      </c>
      <c r="AL361" s="618">
        <f t="shared" ref="AL361" si="15408">IFERROR((AL715/$BQ361)*100,0)</f>
        <v>214.88882337058533</v>
      </c>
      <c r="AM361" s="618">
        <f t="shared" ref="AM361" si="15409">IFERROR(AM715,0)</f>
        <v>3160</v>
      </c>
      <c r="AN361" s="618">
        <f t="shared" ref="AN361" si="15410">IFERROR((AN715/$BQ361)*100,0)</f>
        <v>5570.5794981451727</v>
      </c>
      <c r="AO361" s="618">
        <f t="shared" ref="AO361" si="15411">IFERROR(AO715,0)</f>
        <v>0</v>
      </c>
      <c r="AP361" s="618">
        <f t="shared" ref="AP361" si="15412">IFERROR((AP715/$BQ361)*100,0)</f>
        <v>0</v>
      </c>
      <c r="AQ361" s="618">
        <f t="shared" ref="AQ361" si="15413">IFERROR(AQ715,0)</f>
        <v>0</v>
      </c>
      <c r="AR361" s="618">
        <f t="shared" ref="AR361" si="15414">IFERROR((AR715/$BQ361)*100,0)</f>
        <v>0</v>
      </c>
      <c r="AS361" s="618">
        <f t="shared" ref="AS361" si="15415">IFERROR(AS715,0)</f>
        <v>0</v>
      </c>
      <c r="AT361" s="618">
        <f t="shared" ref="AT361" si="15416">IFERROR((AT715/$BQ361)*100,0)</f>
        <v>0</v>
      </c>
      <c r="AU361" s="618">
        <f t="shared" ref="AU361" si="15417">IFERROR(AU715,0)</f>
        <v>56</v>
      </c>
      <c r="AV361" s="618">
        <f t="shared" ref="AV361" si="15418">IFERROR((AV715/$BQ361)*100,0)</f>
        <v>257.13192540070037</v>
      </c>
      <c r="AW361" s="618">
        <f t="shared" ref="AW361" si="15419">IFERROR(AW715,0)</f>
        <v>1358067</v>
      </c>
      <c r="AX361" s="618">
        <f t="shared" ref="AX361" si="15420">IFERROR((AX715/$BQ361)*100,0)</f>
        <v>1059984.1193623571</v>
      </c>
      <c r="AY361" s="618">
        <f t="shared" ref="AY361" si="15421">IFERROR(AY715,0)</f>
        <v>260645</v>
      </c>
      <c r="AZ361" s="618">
        <f t="shared" ref="AZ361" si="15422">IFERROR((AZ715/$BQ361)*100,0)</f>
        <v>362519.2816827874</v>
      </c>
      <c r="BA361" s="618">
        <f t="shared" ref="BA361" si="15423">IFERROR(BA715,0)</f>
        <v>175</v>
      </c>
      <c r="BB361" s="618">
        <f t="shared" ref="BB361" si="15424">IFERROR((BB715/$BQ361)*100,0)</f>
        <v>415.08439386113059</v>
      </c>
      <c r="BC361" s="618">
        <f t="shared" ref="BC361" si="15425">IFERROR(BC715,0)</f>
        <v>4800956</v>
      </c>
      <c r="BD361" s="618">
        <f t="shared" ref="BD361" si="15426">IFERROR((BD715/$BQ361)*100,0)</f>
        <v>4998966.0446963655</v>
      </c>
      <c r="BE361" s="618">
        <f t="shared" ref="BE361" si="15427">IFERROR(BE715,0)</f>
        <v>0</v>
      </c>
      <c r="BF361" s="618">
        <f t="shared" ref="BF361" si="15428">IFERROR((BF715/$BQ361)*100,0)</f>
        <v>0</v>
      </c>
      <c r="BG361" s="618">
        <f t="shared" ref="BG361" si="15429">IFERROR(BG715,0)</f>
        <v>3455497</v>
      </c>
      <c r="BH361" s="618">
        <f t="shared" ref="BH361" si="15430">IFERROR((BH715/$BQ361)*100,0)</f>
        <v>7377383.0916111544</v>
      </c>
      <c r="BI361" s="618">
        <f t="shared" ref="BI361" si="15431">IFERROR(BI715,0)</f>
        <v>227037</v>
      </c>
      <c r="BJ361" s="618">
        <f t="shared" ref="BJ361" si="15432">IFERROR((BJ715/$BQ361)*100,0)</f>
        <v>175549.47544088817</v>
      </c>
      <c r="BK361" s="618">
        <f t="shared" ref="BK361" si="15433">IFERROR(BK715,0)</f>
        <v>918497</v>
      </c>
      <c r="BL361" s="618">
        <f t="shared" ref="BL361" si="15434">IFERROR((BL715/$BQ361)*100,0)</f>
        <v>2595206.8098767288</v>
      </c>
      <c r="BM361" s="618">
        <f t="shared" ref="BM361" si="15435">IFERROR(BM715,0)</f>
        <v>373336</v>
      </c>
      <c r="BN361" s="618">
        <f t="shared" ref="BN361" si="15436">IFERROR((BN715/$BQ361)*100,0)</f>
        <v>571989.96805385791</v>
      </c>
      <c r="BO361" s="618">
        <f t="shared" ref="BO361" si="15437">IFERROR(BO715,0)</f>
        <v>5420</v>
      </c>
      <c r="BP361" s="618">
        <f t="shared" ref="BP361" si="15438">IFERROR((BP715/$BQ361)*100,0)</f>
        <v>4540.2151399323666</v>
      </c>
      <c r="BQ361" s="620">
        <f t="shared" si="12131"/>
        <v>54.446759103068061</v>
      </c>
    </row>
    <row r="362" spans="1:69" x14ac:dyDescent="0.25">
      <c r="B362" s="594" t="s">
        <v>295</v>
      </c>
      <c r="C362" s="618">
        <f t="shared" si="15142"/>
        <v>77071</v>
      </c>
      <c r="D362" s="618">
        <f t="shared" si="15143"/>
        <v>140854.7353119406</v>
      </c>
      <c r="E362" s="618" t="s">
        <v>2112</v>
      </c>
      <c r="F362" s="618" t="s">
        <v>2112</v>
      </c>
      <c r="G362" s="618">
        <f t="shared" ref="G362" si="15439">IFERROR(G716,0)</f>
        <v>46273</v>
      </c>
      <c r="H362" s="618">
        <f t="shared" ref="H362" si="15440">IFERROR((H716/$BQ362)*100,0)</f>
        <v>286229.14829536196</v>
      </c>
      <c r="I362" s="618">
        <f t="shared" ref="I362" si="15441">IFERROR(I716,0)</f>
        <v>160</v>
      </c>
      <c r="J362" s="618">
        <f t="shared" ref="J362" si="15442">IFERROR((J716/$BQ362)*100,0)</f>
        <v>1234.2783453875034</v>
      </c>
      <c r="K362" s="618">
        <f t="shared" ref="K362" si="15443">IFERROR(K716,0)</f>
        <v>603967</v>
      </c>
      <c r="L362" s="618">
        <f t="shared" ref="L362" si="15444">IFERROR((L716/$BQ362)*100,0)</f>
        <v>2046418.2415268631</v>
      </c>
      <c r="M362" s="618">
        <f t="shared" ref="M362" si="15445">IFERROR(M716,0)</f>
        <v>59038</v>
      </c>
      <c r="N362" s="618">
        <f t="shared" ref="N362" si="15446">IFERROR((N716/$BQ362)*100,0)</f>
        <v>110601.0475539312</v>
      </c>
      <c r="O362" s="618">
        <f t="shared" ref="O362" si="15447">IFERROR(O716,0)</f>
        <v>20646</v>
      </c>
      <c r="P362" s="618">
        <f t="shared" ref="P362" si="15448">IFERROR((P716/$BQ362)*100,0)</f>
        <v>24727.171795796836</v>
      </c>
      <c r="Q362" s="618">
        <f t="shared" ref="Q362" si="15449">IFERROR(Q716,0)</f>
        <v>182671</v>
      </c>
      <c r="R362" s="618">
        <f t="shared" ref="R362" si="15450">IFERROR((R716/$BQ362)*100,0)</f>
        <v>182757.79172304558</v>
      </c>
      <c r="S362" s="618">
        <f t="shared" ref="S362" si="15451">IFERROR(S716,0)</f>
        <v>682800</v>
      </c>
      <c r="T362" s="618">
        <f t="shared" ref="T362" si="15452">IFERROR((T716/$BQ362)*100,0)</f>
        <v>1390038.725257</v>
      </c>
      <c r="U362" s="618">
        <f t="shared" ref="U362" si="15453">IFERROR(U716,0)</f>
        <v>431525560</v>
      </c>
      <c r="V362" s="618">
        <f t="shared" si="15097"/>
        <v>45094611.751719914</v>
      </c>
      <c r="W362" s="618" t="s">
        <v>2112</v>
      </c>
      <c r="X362" s="618" t="s">
        <v>2112</v>
      </c>
      <c r="Y362" s="618">
        <f t="shared" ref="Y362" si="15454">IFERROR(Y716,0)</f>
        <v>166849</v>
      </c>
      <c r="Z362" s="618">
        <f t="shared" ref="Z362" si="15455">IFERROR((Z716/$BQ362)*100,0)</f>
        <v>400946.30610672029</v>
      </c>
      <c r="AA362" s="618">
        <f t="shared" ref="AA362" si="15456">IFERROR(AA716,0)</f>
        <v>0</v>
      </c>
      <c r="AB362" s="618">
        <f t="shared" ref="AB362" si="15457">IFERROR((AB716/$BQ362)*100,0)</f>
        <v>0</v>
      </c>
      <c r="AC362" s="618">
        <f t="shared" ref="AC362" si="15458">IFERROR(AC716,0)</f>
        <v>14033</v>
      </c>
      <c r="AD362" s="618">
        <f t="shared" ref="AD362" si="15459">IFERROR((AD716/$BQ362)*100,0)</f>
        <v>26298.449734363174</v>
      </c>
      <c r="AE362" s="618">
        <f t="shared" ref="AE362" si="15460">IFERROR(AE716,0)</f>
        <v>62</v>
      </c>
      <c r="AF362" s="618">
        <f t="shared" ref="AF362" si="15461">IFERROR((AF716/$BQ362)*100,0)</f>
        <v>312.03666035077327</v>
      </c>
      <c r="AG362" s="618">
        <f t="shared" ref="AG362" si="15462">IFERROR(AG716,0)</f>
        <v>0</v>
      </c>
      <c r="AH362" s="618">
        <f t="shared" ref="AH362" si="15463">IFERROR((AH716/$BQ362)*100,0)</f>
        <v>0</v>
      </c>
      <c r="AI362" s="618">
        <f t="shared" ref="AI362" si="15464">IFERROR(AI716,0)</f>
        <v>255490</v>
      </c>
      <c r="AJ362" s="618">
        <f t="shared" ref="AJ362" si="15465">IFERROR((AJ716/$BQ362)*100,0)</f>
        <v>1453752.4508118231</v>
      </c>
      <c r="AK362" s="618">
        <f t="shared" ref="AK362" si="15466">IFERROR(AK716,0)</f>
        <v>9</v>
      </c>
      <c r="AL362" s="618">
        <f t="shared" ref="AL362" si="15467">IFERROR((AL716/$BQ362)*100,0)</f>
        <v>122.04100493719132</v>
      </c>
      <c r="AM362" s="618">
        <f t="shared" ref="AM362" si="15468">IFERROR(AM716,0)</f>
        <v>2696</v>
      </c>
      <c r="AN362" s="618">
        <f t="shared" ref="AN362" si="15469">IFERROR((AN716/$BQ362)*100,0)</f>
        <v>4731.8626005192818</v>
      </c>
      <c r="AO362" s="618">
        <f t="shared" ref="AO362" si="15470">IFERROR(AO716,0)</f>
        <v>0</v>
      </c>
      <c r="AP362" s="618">
        <f t="shared" ref="AP362" si="15471">IFERROR((AP716/$BQ362)*100,0)</f>
        <v>0</v>
      </c>
      <c r="AQ362" s="618">
        <f t="shared" ref="AQ362" si="15472">IFERROR(AQ716,0)</f>
        <v>0</v>
      </c>
      <c r="AR362" s="618">
        <f t="shared" ref="AR362" si="15473">IFERROR((AR716/$BQ362)*100,0)</f>
        <v>0</v>
      </c>
      <c r="AS362" s="618">
        <f t="shared" ref="AS362" si="15474">IFERROR(AS716,0)</f>
        <v>0</v>
      </c>
      <c r="AT362" s="618">
        <f t="shared" ref="AT362" si="15475">IFERROR((AT716/$BQ362)*100,0)</f>
        <v>0</v>
      </c>
      <c r="AU362" s="618">
        <f t="shared" ref="AU362" si="15476">IFERROR(AU716,0)</f>
        <v>89</v>
      </c>
      <c r="AV362" s="618">
        <f t="shared" ref="AV362" si="15477">IFERROR((AV716/$BQ362)*100,0)</f>
        <v>210.79809943696682</v>
      </c>
      <c r="AW362" s="618">
        <f t="shared" ref="AW362" si="15478">IFERROR(AW716,0)</f>
        <v>1501957</v>
      </c>
      <c r="AX362" s="618">
        <f t="shared" ref="AX362" si="15479">IFERROR((AX716/$BQ362)*100,0)</f>
        <v>1246243.9111897543</v>
      </c>
      <c r="AY362" s="618">
        <f t="shared" ref="AY362" si="15480">IFERROR(AY716,0)</f>
        <v>251403</v>
      </c>
      <c r="AZ362" s="618">
        <f t="shared" ref="AZ362" si="15481">IFERROR((AZ716/$BQ362)*100,0)</f>
        <v>324323.97062058595</v>
      </c>
      <c r="BA362" s="618">
        <f t="shared" ref="BA362" si="15482">IFERROR(BA716,0)</f>
        <v>55</v>
      </c>
      <c r="BB362" s="618">
        <f t="shared" ref="BB362" si="15483">IFERROR((BB716/$BQ362)*100,0)</f>
        <v>38.831228843651786</v>
      </c>
      <c r="BC362" s="618">
        <f t="shared" ref="BC362" si="15484">IFERROR(BC716,0)</f>
        <v>4503594</v>
      </c>
      <c r="BD362" s="618">
        <f t="shared" ref="BD362" si="15485">IFERROR((BD716/$BQ362)*100,0)</f>
        <v>6019965.1895728912</v>
      </c>
      <c r="BE362" s="618">
        <f t="shared" ref="BE362" si="15486">IFERROR(BE716,0)</f>
        <v>0</v>
      </c>
      <c r="BF362" s="618">
        <f t="shared" ref="BF362" si="15487">IFERROR((BF716/$BQ362)*100,0)</f>
        <v>0</v>
      </c>
      <c r="BG362" s="618">
        <f t="shared" ref="BG362" si="15488">IFERROR(BG716,0)</f>
        <v>3887567</v>
      </c>
      <c r="BH362" s="618">
        <f t="shared" ref="BH362" si="15489">IFERROR((BH716/$BQ362)*100,0)</f>
        <v>9433255.1678627115</v>
      </c>
      <c r="BI362" s="618">
        <f t="shared" ref="BI362" si="15490">IFERROR(BI716,0)</f>
        <v>183235</v>
      </c>
      <c r="BJ362" s="618">
        <f t="shared" ref="BJ362" si="15491">IFERROR((BJ716/$BQ362)*100,0)</f>
        <v>172879.40447114088</v>
      </c>
      <c r="BK362" s="618">
        <f t="shared" ref="BK362" si="15492">IFERROR(BK716,0)</f>
        <v>801471</v>
      </c>
      <c r="BL362" s="618">
        <f t="shared" ref="BL362" si="15493">IFERROR((BL716/$BQ362)*100,0)</f>
        <v>2407526.4804992001</v>
      </c>
      <c r="BM362" s="618">
        <f t="shared" ref="BM362" si="15494">IFERROR(BM716,0)</f>
        <v>432674</v>
      </c>
      <c r="BN362" s="618">
        <f t="shared" ref="BN362" si="15495">IFERROR((BN716/$BQ362)*100,0)</f>
        <v>784906.72325354605</v>
      </c>
      <c r="BO362" s="618">
        <f t="shared" ref="BO362" si="15496">IFERROR(BO716,0)</f>
        <v>12517</v>
      </c>
      <c r="BP362" s="618">
        <f t="shared" ref="BP362" si="15497">IFERROR((BP716/$BQ362)*100,0)</f>
        <v>13338.527107794389</v>
      </c>
      <c r="BQ362" s="620">
        <f t="shared" si="12131"/>
        <v>72.106911972160006</v>
      </c>
    </row>
    <row r="363" spans="1:69" x14ac:dyDescent="0.25">
      <c r="B363" s="594" t="s">
        <v>2669</v>
      </c>
      <c r="C363" s="618">
        <f t="shared" si="15142"/>
        <v>74781</v>
      </c>
      <c r="D363" s="618">
        <f t="shared" si="15143"/>
        <v>107779</v>
      </c>
      <c r="E363" s="618" t="s">
        <v>2112</v>
      </c>
      <c r="F363" s="618" t="s">
        <v>2112</v>
      </c>
      <c r="G363" s="618">
        <f t="shared" ref="G363" si="15498">IFERROR(G717,0)</f>
        <v>19110</v>
      </c>
      <c r="H363" s="618">
        <f t="shared" ref="H363" si="15499">IFERROR((H717/$BQ363)*100,0)</f>
        <v>76292</v>
      </c>
      <c r="I363" s="618">
        <f t="shared" ref="I363" si="15500">IFERROR(I717,0)</f>
        <v>162</v>
      </c>
      <c r="J363" s="618">
        <f t="shared" ref="J363" si="15501">IFERROR((J717/$BQ363)*100,0)</f>
        <v>1247</v>
      </c>
      <c r="K363" s="618">
        <f t="shared" ref="K363" si="15502">IFERROR(K717,0)</f>
        <v>741538</v>
      </c>
      <c r="L363" s="618">
        <f t="shared" ref="L363" si="15503">IFERROR((L717/$BQ363)*100,0)</f>
        <v>2454072</v>
      </c>
      <c r="M363" s="618">
        <f t="shared" ref="M363" si="15504">IFERROR(M717,0)</f>
        <v>58791</v>
      </c>
      <c r="N363" s="618">
        <f t="shared" ref="N363" si="15505">IFERROR((N717/$BQ363)*100,0)</f>
        <v>81882</v>
      </c>
      <c r="O363" s="618">
        <f t="shared" ref="O363" si="15506">IFERROR(O717,0)</f>
        <v>20728</v>
      </c>
      <c r="P363" s="618">
        <f t="shared" ref="P363" si="15507">IFERROR((P717/$BQ363)*100,0)</f>
        <v>18741</v>
      </c>
      <c r="Q363" s="618">
        <f t="shared" ref="Q363" si="15508">IFERROR(Q717,0)</f>
        <v>152788</v>
      </c>
      <c r="R363" s="618">
        <f t="shared" ref="R363" si="15509">IFERROR((R717/$BQ363)*100,0)</f>
        <v>236676.00000000003</v>
      </c>
      <c r="S363" s="618">
        <f t="shared" ref="S363" si="15510">IFERROR(S717,0)</f>
        <v>582210</v>
      </c>
      <c r="T363" s="618">
        <f t="shared" ref="T363" si="15511">IFERROR((T717/$BQ363)*100,0)</f>
        <v>759287</v>
      </c>
      <c r="U363" s="618">
        <f t="shared" ref="U363" si="15512">IFERROR(U717,0)</f>
        <v>405000643</v>
      </c>
      <c r="V363" s="618">
        <f t="shared" si="15097"/>
        <v>40638692</v>
      </c>
      <c r="W363" s="618" t="s">
        <v>2112</v>
      </c>
      <c r="X363" s="618" t="s">
        <v>2112</v>
      </c>
      <c r="Y363" s="618">
        <f t="shared" ref="Y363" si="15513">IFERROR(Y717,0)</f>
        <v>165758</v>
      </c>
      <c r="Z363" s="618">
        <f t="shared" ref="Z363" si="15514">IFERROR((Z717/$BQ363)*100,0)</f>
        <v>223160</v>
      </c>
      <c r="AA363" s="618">
        <f t="shared" ref="AA363" si="15515">IFERROR(AA717,0)</f>
        <v>0</v>
      </c>
      <c r="AB363" s="618">
        <f t="shared" ref="AB363" si="15516">IFERROR((AB717/$BQ363)*100,0)</f>
        <v>0</v>
      </c>
      <c r="AC363" s="618">
        <f t="shared" ref="AC363" si="15517">IFERROR(AC717,0)</f>
        <v>18132</v>
      </c>
      <c r="AD363" s="618">
        <f t="shared" ref="AD363" si="15518">IFERROR((AD717/$BQ363)*100,0)</f>
        <v>27877</v>
      </c>
      <c r="AE363" s="618">
        <f t="shared" ref="AE363" si="15519">IFERROR(AE717,0)</f>
        <v>71</v>
      </c>
      <c r="AF363" s="618">
        <f t="shared" ref="AF363" si="15520">IFERROR((AF717/$BQ363)*100,0)</f>
        <v>498.00000000000006</v>
      </c>
      <c r="AG363" s="618">
        <f t="shared" ref="AG363" si="15521">IFERROR(AG717,0)</f>
        <v>0</v>
      </c>
      <c r="AH363" s="618">
        <f t="shared" ref="AH363" si="15522">IFERROR((AH717/$BQ363)*100,0)</f>
        <v>0</v>
      </c>
      <c r="AI363" s="618">
        <f t="shared" ref="AI363" si="15523">IFERROR(AI717,0)</f>
        <v>229660</v>
      </c>
      <c r="AJ363" s="618">
        <f t="shared" ref="AJ363" si="15524">IFERROR((AJ717/$BQ363)*100,0)</f>
        <v>1005119</v>
      </c>
      <c r="AK363" s="618">
        <f t="shared" ref="AK363" si="15525">IFERROR(AK717,0)</f>
        <v>9</v>
      </c>
      <c r="AL363" s="618">
        <f t="shared" ref="AL363" si="15526">IFERROR((AL717/$BQ363)*100,0)</f>
        <v>99</v>
      </c>
      <c r="AM363" s="618">
        <f t="shared" ref="AM363" si="15527">IFERROR(AM717,0)</f>
        <v>1640</v>
      </c>
      <c r="AN363" s="618">
        <f t="shared" ref="AN363" si="15528">IFERROR((AN717/$BQ363)*100,0)</f>
        <v>3606</v>
      </c>
      <c r="AO363" s="618">
        <f t="shared" ref="AO363" si="15529">IFERROR(AO717,0)</f>
        <v>0</v>
      </c>
      <c r="AP363" s="618">
        <f t="shared" ref="AP363" si="15530">IFERROR((AP717/$BQ363)*100,0)</f>
        <v>0</v>
      </c>
      <c r="AQ363" s="618">
        <f t="shared" ref="AQ363" si="15531">IFERROR(AQ717,0)</f>
        <v>0</v>
      </c>
      <c r="AR363" s="618">
        <f t="shared" ref="AR363" si="15532">IFERROR((AR717/$BQ363)*100,0)</f>
        <v>0</v>
      </c>
      <c r="AS363" s="618">
        <f t="shared" ref="AS363" si="15533">IFERROR(AS717,0)</f>
        <v>0</v>
      </c>
      <c r="AT363" s="618">
        <f t="shared" ref="AT363" si="15534">IFERROR((AT717/$BQ363)*100,0)</f>
        <v>0</v>
      </c>
      <c r="AU363" s="618">
        <f t="shared" ref="AU363" si="15535">IFERROR(AU717,0)</f>
        <v>34</v>
      </c>
      <c r="AV363" s="618">
        <f t="shared" ref="AV363" si="15536">IFERROR((AV717/$BQ363)*100,0)</f>
        <v>85</v>
      </c>
      <c r="AW363" s="618">
        <f t="shared" ref="AW363" si="15537">IFERROR(AW717,0)</f>
        <v>1456284</v>
      </c>
      <c r="AX363" s="618">
        <f t="shared" ref="AX363" si="15538">IFERROR((AX717/$BQ363)*100,0)</f>
        <v>908958</v>
      </c>
      <c r="AY363" s="618">
        <f t="shared" ref="AY363" si="15539">IFERROR(AY717,0)</f>
        <v>226057</v>
      </c>
      <c r="AZ363" s="618">
        <f t="shared" ref="AZ363" si="15540">IFERROR((AZ717/$BQ363)*100,0)</f>
        <v>224477</v>
      </c>
      <c r="BA363" s="618">
        <f t="shared" ref="BA363" si="15541">IFERROR(BA717,0)</f>
        <v>55</v>
      </c>
      <c r="BB363" s="618">
        <f t="shared" ref="BB363" si="15542">IFERROR((BB717/$BQ363)*100,0)</f>
        <v>72</v>
      </c>
      <c r="BC363" s="618">
        <f t="shared" ref="BC363" si="15543">IFERROR(BC717,0)</f>
        <v>3709901</v>
      </c>
      <c r="BD363" s="618">
        <f t="shared" ref="BD363" si="15544">IFERROR((BD717/$BQ363)*100,0)</f>
        <v>5164060</v>
      </c>
      <c r="BE363" s="618">
        <f t="shared" ref="BE363" si="15545">IFERROR(BE717,0)</f>
        <v>0</v>
      </c>
      <c r="BF363" s="618">
        <f t="shared" ref="BF363" si="15546">IFERROR((BF717/$BQ363)*100,0)</f>
        <v>0</v>
      </c>
      <c r="BG363" s="618">
        <f t="shared" ref="BG363" si="15547">IFERROR(BG717,0)</f>
        <v>4184832</v>
      </c>
      <c r="BH363" s="618">
        <f t="shared" ref="BH363" si="15548">IFERROR((BH717/$BQ363)*100,0)</f>
        <v>10198570</v>
      </c>
      <c r="BI363" s="618">
        <f t="shared" ref="BI363" si="15549">IFERROR(BI717,0)</f>
        <v>233679</v>
      </c>
      <c r="BJ363" s="618">
        <f t="shared" ref="BJ363" si="15550">IFERROR((BJ717/$BQ363)*100,0)</f>
        <v>248687</v>
      </c>
      <c r="BK363" s="618">
        <f t="shared" ref="BK363" si="15551">IFERROR(BK717,0)</f>
        <v>742395</v>
      </c>
      <c r="BL363" s="618">
        <f t="shared" ref="BL363" si="15552">IFERROR((BL717/$BQ363)*100,0)</f>
        <v>1596861</v>
      </c>
      <c r="BM363" s="618">
        <f t="shared" ref="BM363" si="15553">IFERROR(BM717,0)</f>
        <v>435413</v>
      </c>
      <c r="BN363" s="618">
        <f t="shared" ref="BN363" si="15554">IFERROR((BN717/$BQ363)*100,0)</f>
        <v>676208</v>
      </c>
      <c r="BO363" s="618">
        <f t="shared" ref="BO363" si="15555">IFERROR(BO717,0)</f>
        <v>10582</v>
      </c>
      <c r="BP363" s="618">
        <f t="shared" ref="BP363" si="15556">IFERROR((BP717/$BQ363)*100,0)</f>
        <v>11521</v>
      </c>
      <c r="BQ363" s="620">
        <f t="shared" si="12131"/>
        <v>100</v>
      </c>
    </row>
    <row r="364" spans="1:69" x14ac:dyDescent="0.25">
      <c r="A364" s="593" t="s">
        <v>27</v>
      </c>
      <c r="B364" s="594" t="s">
        <v>285</v>
      </c>
      <c r="C364" s="618">
        <f t="shared" si="15142"/>
        <v>10276</v>
      </c>
      <c r="D364" s="618">
        <f t="shared" si="15143"/>
        <v>28450.304992222049</v>
      </c>
      <c r="E364" s="618" t="s">
        <v>2112</v>
      </c>
      <c r="F364" s="618" t="s">
        <v>2112</v>
      </c>
      <c r="G364" s="618">
        <f t="shared" ref="G364" si="15557">IFERROR(G718,0)</f>
        <v>203</v>
      </c>
      <c r="H364" s="618">
        <f t="shared" ref="H364" si="15558">IFERROR((H718/$BQ364)*100,0)</f>
        <v>678.35246778607723</v>
      </c>
      <c r="I364" s="618">
        <f t="shared" ref="I364" si="15559">IFERROR(I718,0)</f>
        <v>2924</v>
      </c>
      <c r="J364" s="618">
        <f t="shared" ref="J364" si="15560">IFERROR((J718/$BQ364)*100,0)</f>
        <v>38895.583040967867</v>
      </c>
      <c r="K364" s="618">
        <f t="shared" ref="K364" si="15561">IFERROR(K718,0)</f>
        <v>9932</v>
      </c>
      <c r="L364" s="618">
        <f t="shared" ref="L364" si="15562">IFERROR((L718/$BQ364)*100,0)</f>
        <v>44271.779464764986</v>
      </c>
      <c r="M364" s="618">
        <f t="shared" ref="M364" si="15563">IFERROR(M718,0)</f>
        <v>166848</v>
      </c>
      <c r="N364" s="618">
        <f t="shared" ref="N364" si="15564">IFERROR((N718/$BQ364)*100,0)</f>
        <v>339982.83210100321</v>
      </c>
      <c r="O364" s="618">
        <f t="shared" ref="O364" si="15565">IFERROR(O718,0)</f>
        <v>143007</v>
      </c>
      <c r="P364" s="618">
        <f t="shared" ref="P364" si="15566">IFERROR((P718/$BQ364)*100,0)</f>
        <v>171991.03713091579</v>
      </c>
      <c r="Q364" s="618">
        <f t="shared" ref="Q364" si="15567">IFERROR(Q718,0)</f>
        <v>32816</v>
      </c>
      <c r="R364" s="618">
        <f t="shared" ref="R364" si="15568">IFERROR((R718/$BQ364)*100,0)</f>
        <v>54362.694284070312</v>
      </c>
      <c r="S364" s="618">
        <f t="shared" ref="S364" si="15569">IFERROR(S718,0)</f>
        <v>727613</v>
      </c>
      <c r="T364" s="618">
        <f t="shared" ref="T364" si="15570">IFERROR((T718/$BQ364)*100,0)</f>
        <v>1620681.9172900224</v>
      </c>
      <c r="U364" s="618">
        <f t="shared" ref="U364" si="15571">IFERROR(U718,0)</f>
        <v>48361207</v>
      </c>
      <c r="V364" s="618">
        <f t="shared" si="15097"/>
        <v>5964905.1191984527</v>
      </c>
      <c r="W364" s="618" t="s">
        <v>2112</v>
      </c>
      <c r="X364" s="618" t="s">
        <v>2112</v>
      </c>
      <c r="Y364" s="618">
        <f t="shared" ref="Y364" si="15572">IFERROR(Y718,0)</f>
        <v>132896</v>
      </c>
      <c r="Z364" s="618">
        <f t="shared" ref="Z364" si="15573">IFERROR((Z718/$BQ364)*100,0)</f>
        <v>360610.14694233902</v>
      </c>
      <c r="AA364" s="618">
        <f t="shared" ref="AA364" si="15574">IFERROR(AA718,0)</f>
        <v>700</v>
      </c>
      <c r="AB364" s="618">
        <f t="shared" ref="AB364" si="15575">IFERROR((AB718/$BQ364)*100,0)</f>
        <v>968.59282713733421</v>
      </c>
      <c r="AC364" s="618">
        <f t="shared" ref="AC364" si="15576">IFERROR(AC718,0)</f>
        <v>181810</v>
      </c>
      <c r="AD364" s="618">
        <f t="shared" ref="AD364" si="15577">IFERROR((AD718/$BQ364)*100,0)</f>
        <v>293837.98985205276</v>
      </c>
      <c r="AE364" s="618">
        <f t="shared" ref="AE364" si="15578">IFERROR(AE718,0)</f>
        <v>55</v>
      </c>
      <c r="AF364" s="618">
        <f t="shared" ref="AF364" si="15579">IFERROR((AF718/$BQ364)*100,0)</f>
        <v>806.5982079645396</v>
      </c>
      <c r="AG364" s="618">
        <f t="shared" ref="AG364" si="15580">IFERROR(AG718,0)</f>
        <v>0</v>
      </c>
      <c r="AH364" s="618">
        <f t="shared" ref="AH364" si="15581">IFERROR((AH718/$BQ364)*100,0)</f>
        <v>0</v>
      </c>
      <c r="AI364" s="618">
        <f t="shared" ref="AI364" si="15582">IFERROR(AI718,0)</f>
        <v>792010</v>
      </c>
      <c r="AJ364" s="618">
        <f t="shared" ref="AJ364" si="15583">IFERROR((AJ718/$BQ364)*100,0)</f>
        <v>3154440.2218422429</v>
      </c>
      <c r="AK364" s="618">
        <f t="shared" ref="AK364" si="15584">IFERROR(AK718,0)</f>
        <v>164894</v>
      </c>
      <c r="AL364" s="618">
        <f t="shared" ref="AL364" si="15585">IFERROR((AL718/$BQ364)*100,0)</f>
        <v>2855917.8875857764</v>
      </c>
      <c r="AM364" s="618">
        <f t="shared" ref="AM364" si="15586">IFERROR(AM718,0)</f>
        <v>130</v>
      </c>
      <c r="AN364" s="618">
        <f t="shared" ref="AN364" si="15587">IFERROR((AN718/$BQ364)*100,0)</f>
        <v>263.24125615579123</v>
      </c>
      <c r="AO364" s="618">
        <f t="shared" ref="AO364" si="15588">IFERROR(AO718,0)</f>
        <v>0</v>
      </c>
      <c r="AP364" s="618">
        <f t="shared" ref="AP364" si="15589">IFERROR((AP718/$BQ364)*100,0)</f>
        <v>0</v>
      </c>
      <c r="AQ364" s="618">
        <f t="shared" ref="AQ364" si="15590">IFERROR(AQ718,0)</f>
        <v>0</v>
      </c>
      <c r="AR364" s="618">
        <f t="shared" ref="AR364" si="15591">IFERROR((AR718/$BQ364)*100,0)</f>
        <v>0</v>
      </c>
      <c r="AS364" s="618">
        <f t="shared" ref="AS364" si="15592">IFERROR(AS718,0)</f>
        <v>0</v>
      </c>
      <c r="AT364" s="618">
        <f t="shared" ref="AT364" si="15593">IFERROR((AT718/$BQ364)*100,0)</f>
        <v>0</v>
      </c>
      <c r="AU364" s="618">
        <f t="shared" ref="AU364" si="15594">IFERROR(AU718,0)</f>
        <v>2344</v>
      </c>
      <c r="AV364" s="618">
        <f t="shared" ref="AV364" si="15595">IFERROR((AV718/$BQ364)*100,0)</f>
        <v>6162.5453043650605</v>
      </c>
      <c r="AW364" s="618">
        <f t="shared" ref="AW364" si="15596">IFERROR(AW718,0)</f>
        <v>4012948</v>
      </c>
      <c r="AX364" s="618">
        <f t="shared" ref="AX364" si="15597">IFERROR((AX718/$BQ364)*100,0)</f>
        <v>3626114.5546670295</v>
      </c>
      <c r="AY364" s="618">
        <f t="shared" ref="AY364" si="15598">IFERROR(AY718,0)</f>
        <v>114742</v>
      </c>
      <c r="AZ364" s="618">
        <f t="shared" ref="AZ364" si="15599">IFERROR((AZ718/$BQ364)*100,0)</f>
        <v>151367.09717747939</v>
      </c>
      <c r="BA364" s="618">
        <f t="shared" ref="BA364" si="15600">IFERROR(BA718,0)</f>
        <v>2459</v>
      </c>
      <c r="BB364" s="618">
        <f t="shared" ref="BB364" si="15601">IFERROR((BB718/$BQ364)*100,0)</f>
        <v>12152.971325859025</v>
      </c>
      <c r="BC364" s="618">
        <f t="shared" ref="BC364" si="15602">IFERROR(BC718,0)</f>
        <v>13567096</v>
      </c>
      <c r="BD364" s="618">
        <f t="shared" ref="BD364" si="15603">IFERROR((BD718/$BQ364)*100,0)</f>
        <v>11720158.827196212</v>
      </c>
      <c r="BE364" s="618">
        <f t="shared" ref="BE364" si="15604">IFERROR(BE718,0)</f>
        <v>831</v>
      </c>
      <c r="BF364" s="618">
        <f t="shared" ref="BF364" si="15605">IFERROR((BF718/$BQ364)*100,0)</f>
        <v>3958.7435060351672</v>
      </c>
      <c r="BG364" s="618">
        <f t="shared" ref="BG364" si="15606">IFERROR(BG718,0)</f>
        <v>14091829</v>
      </c>
      <c r="BH364" s="618">
        <f t="shared" ref="BH364" si="15607">IFERROR((BH718/$BQ364)*100,0)</f>
        <v>25950647.02107624</v>
      </c>
      <c r="BI364" s="618">
        <f t="shared" ref="BI364" si="15608">IFERROR(BI718,0)</f>
        <v>0</v>
      </c>
      <c r="BJ364" s="618">
        <f t="shared" ref="BJ364" si="15609">IFERROR((BJ718/$BQ364)*100,0)</f>
        <v>0</v>
      </c>
      <c r="BK364" s="618">
        <f t="shared" ref="BK364" si="15610">IFERROR(BK718,0)</f>
        <v>312319</v>
      </c>
      <c r="BL364" s="618">
        <f t="shared" ref="BL364" si="15611">IFERROR((BL718/$BQ364)*100,0)</f>
        <v>921266.77412358217</v>
      </c>
      <c r="BM364" s="618">
        <f t="shared" ref="BM364" si="15612">IFERROR(BM718,0)</f>
        <v>3442660</v>
      </c>
      <c r="BN364" s="618">
        <f t="shared" ref="BN364" si="15613">IFERROR((BN718/$BQ364)*100,0)</f>
        <v>4770782.0332935937</v>
      </c>
      <c r="BO364" s="618">
        <f t="shared" ref="BO364" si="15614">IFERROR(BO718,0)</f>
        <v>72664</v>
      </c>
      <c r="BP364" s="618">
        <f t="shared" ref="BP364" si="15615">IFERROR((BP718/$BQ364)*100,0)</f>
        <v>71669.119432363863</v>
      </c>
      <c r="BQ364" s="620">
        <f t="shared" si="12131"/>
        <v>29.630613809956184</v>
      </c>
    </row>
    <row r="365" spans="1:69" x14ac:dyDescent="0.25">
      <c r="B365" s="594" t="s">
        <v>286</v>
      </c>
      <c r="C365" s="618">
        <f t="shared" si="15142"/>
        <v>11590</v>
      </c>
      <c r="D365" s="618">
        <f t="shared" si="15143"/>
        <v>26653.561063573961</v>
      </c>
      <c r="E365" s="618" t="s">
        <v>2112</v>
      </c>
      <c r="F365" s="618" t="s">
        <v>2112</v>
      </c>
      <c r="G365" s="618">
        <f t="shared" ref="G365" si="15616">IFERROR(G719,0)</f>
        <v>3193</v>
      </c>
      <c r="H365" s="618">
        <f t="shared" ref="H365" si="15617">IFERROR((H719/$BQ365)*100,0)</f>
        <v>16912.332762681024</v>
      </c>
      <c r="I365" s="618">
        <f t="shared" ref="I365" si="15618">IFERROR(I719,0)</f>
        <v>2773</v>
      </c>
      <c r="J365" s="618">
        <f t="shared" ref="J365" si="15619">IFERROR((J719/$BQ365)*100,0)</f>
        <v>35706.36333613524</v>
      </c>
      <c r="K365" s="618">
        <f t="shared" ref="K365" si="15620">IFERROR(K719,0)</f>
        <v>10199</v>
      </c>
      <c r="L365" s="618">
        <f t="shared" ref="L365" si="15621">IFERROR((L719/$BQ365)*100,0)</f>
        <v>51129.974812549059</v>
      </c>
      <c r="M365" s="618">
        <f t="shared" ref="M365" si="15622">IFERROR(M719,0)</f>
        <v>192020</v>
      </c>
      <c r="N365" s="618">
        <f t="shared" ref="N365" si="15623">IFERROR((N719/$BQ365)*100,0)</f>
        <v>265720.9731688805</v>
      </c>
      <c r="O365" s="618">
        <f t="shared" ref="O365" si="15624">IFERROR(O719,0)</f>
        <v>116451</v>
      </c>
      <c r="P365" s="618">
        <f t="shared" ref="P365" si="15625">IFERROR((P719/$BQ365)*100,0)</f>
        <v>114436.48500121429</v>
      </c>
      <c r="Q365" s="618">
        <f t="shared" ref="Q365" si="15626">IFERROR(Q719,0)</f>
        <v>45102</v>
      </c>
      <c r="R365" s="618">
        <f t="shared" ref="R365" si="15627">IFERROR((R719/$BQ365)*100,0)</f>
        <v>74722.908491831855</v>
      </c>
      <c r="S365" s="618">
        <f t="shared" ref="S365" si="15628">IFERROR(S719,0)</f>
        <v>793754</v>
      </c>
      <c r="T365" s="618">
        <f t="shared" ref="T365" si="15629">IFERROR((T719/$BQ365)*100,0)</f>
        <v>1072980.8077577194</v>
      </c>
      <c r="U365" s="618">
        <f t="shared" ref="U365" si="15630">IFERROR(U719,0)</f>
        <v>44907862</v>
      </c>
      <c r="V365" s="618">
        <f t="shared" si="15097"/>
        <v>6182742.6866794657</v>
      </c>
      <c r="W365" s="618" t="s">
        <v>2112</v>
      </c>
      <c r="X365" s="618" t="s">
        <v>2112</v>
      </c>
      <c r="Y365" s="618">
        <f t="shared" ref="Y365" si="15631">IFERROR(Y719,0)</f>
        <v>162787</v>
      </c>
      <c r="Z365" s="618">
        <f t="shared" ref="Z365" si="15632">IFERROR((Z719/$BQ365)*100,0)</f>
        <v>201129.40106066281</v>
      </c>
      <c r="AA365" s="618">
        <f t="shared" ref="AA365" si="15633">IFERROR(AA719,0)</f>
        <v>1125</v>
      </c>
      <c r="AB365" s="618">
        <f t="shared" ref="AB365" si="15634">IFERROR((AB719/$BQ365)*100,0)</f>
        <v>1609.1958412252466</v>
      </c>
      <c r="AC365" s="618">
        <f t="shared" ref="AC365" si="15635">IFERROR(AC719,0)</f>
        <v>194441</v>
      </c>
      <c r="AD365" s="618">
        <f t="shared" ref="AD365" si="15636">IFERROR((AD719/$BQ365)*100,0)</f>
        <v>255417.53027818335</v>
      </c>
      <c r="AE365" s="618">
        <f t="shared" ref="AE365" si="15637">IFERROR(AE719,0)</f>
        <v>84</v>
      </c>
      <c r="AF365" s="618">
        <f t="shared" ref="AF365" si="15638">IFERROR((AF719/$BQ365)*100,0)</f>
        <v>1201.8771077956833</v>
      </c>
      <c r="AG365" s="618">
        <f t="shared" ref="AG365" si="15639">IFERROR(AG719,0)</f>
        <v>0</v>
      </c>
      <c r="AH365" s="618">
        <f t="shared" ref="AH365" si="15640">IFERROR((AH719/$BQ365)*100,0)</f>
        <v>0</v>
      </c>
      <c r="AI365" s="618">
        <f t="shared" ref="AI365" si="15641">IFERROR(AI719,0)</f>
        <v>815280</v>
      </c>
      <c r="AJ365" s="618">
        <f t="shared" ref="AJ365" si="15642">IFERROR((AJ719/$BQ365)*100,0)</f>
        <v>2780939.9680724964</v>
      </c>
      <c r="AK365" s="618">
        <f t="shared" ref="AK365" si="15643">IFERROR(AK719,0)</f>
        <v>171837</v>
      </c>
      <c r="AL365" s="618">
        <f t="shared" ref="AL365" si="15644">IFERROR((AL719/$BQ365)*100,0)</f>
        <v>2432369.790835686</v>
      </c>
      <c r="AM365" s="618">
        <f t="shared" ref="AM365" si="15645">IFERROR(AM719,0)</f>
        <v>44</v>
      </c>
      <c r="AN365" s="618">
        <f t="shared" ref="AN365" si="15646">IFERROR((AN719/$BQ365)*100,0)</f>
        <v>126.21143852747032</v>
      </c>
      <c r="AO365" s="618">
        <f t="shared" ref="AO365" si="15647">IFERROR(AO719,0)</f>
        <v>0</v>
      </c>
      <c r="AP365" s="618">
        <f t="shared" ref="AP365" si="15648">IFERROR((AP719/$BQ365)*100,0)</f>
        <v>0</v>
      </c>
      <c r="AQ365" s="618">
        <f t="shared" ref="AQ365" si="15649">IFERROR(AQ719,0)</f>
        <v>0</v>
      </c>
      <c r="AR365" s="618">
        <f t="shared" ref="AR365" si="15650">IFERROR((AR719/$BQ365)*100,0)</f>
        <v>0</v>
      </c>
      <c r="AS365" s="618">
        <f t="shared" ref="AS365" si="15651">IFERROR(AS719,0)</f>
        <v>0</v>
      </c>
      <c r="AT365" s="618">
        <f t="shared" ref="AT365" si="15652">IFERROR((AT719/$BQ365)*100,0)</f>
        <v>0</v>
      </c>
      <c r="AU365" s="618">
        <f t="shared" ref="AU365" si="15653">IFERROR(AU719,0)</f>
        <v>557</v>
      </c>
      <c r="AV365" s="618">
        <f t="shared" ref="AV365" si="15654">IFERROR((AV719/$BQ365)*100,0)</f>
        <v>1296.5356866912859</v>
      </c>
      <c r="AW365" s="618">
        <f t="shared" ref="AW365" si="15655">IFERROR(AW719,0)</f>
        <v>4179699</v>
      </c>
      <c r="AX365" s="618">
        <f t="shared" ref="AX365" si="15656">IFERROR((AX719/$BQ365)*100,0)</f>
        <v>2775128.5050166631</v>
      </c>
      <c r="AY365" s="618">
        <f t="shared" ref="AY365" si="15657">IFERROR(AY719,0)</f>
        <v>107376</v>
      </c>
      <c r="AZ365" s="618">
        <f t="shared" ref="AZ365" si="15658">IFERROR((AZ719/$BQ365)*100,0)</f>
        <v>146715.06040461481</v>
      </c>
      <c r="BA365" s="618">
        <f t="shared" ref="BA365" si="15659">IFERROR(BA719,0)</f>
        <v>3728</v>
      </c>
      <c r="BB365" s="618">
        <f t="shared" ref="BB365" si="15660">IFERROR((BB719/$BQ365)*100,0)</f>
        <v>16502.145587466744</v>
      </c>
      <c r="BC365" s="618">
        <f t="shared" ref="BC365" si="15661">IFERROR(BC719,0)</f>
        <v>12472720</v>
      </c>
      <c r="BD365" s="618">
        <f t="shared" ref="BD365" si="15662">IFERROR((BD719/$BQ365)*100,0)</f>
        <v>13448935.993630862</v>
      </c>
      <c r="BE365" s="618">
        <f t="shared" ref="BE365" si="15663">IFERROR(BE719,0)</f>
        <v>971</v>
      </c>
      <c r="BF365" s="618">
        <f t="shared" ref="BF365" si="15664">IFERROR((BF719/$BQ365)*100,0)</f>
        <v>4339.9524202741495</v>
      </c>
      <c r="BG365" s="618">
        <f t="shared" ref="BG365" si="15665">IFERROR(BG719,0)</f>
        <v>15457911</v>
      </c>
      <c r="BH365" s="618">
        <f t="shared" ref="BH365" si="15666">IFERROR((BH719/$BQ365)*100,0)</f>
        <v>31006169.049002271</v>
      </c>
      <c r="BI365" s="618">
        <f t="shared" ref="BI365" si="15667">IFERROR(BI719,0)</f>
        <v>0</v>
      </c>
      <c r="BJ365" s="618">
        <f t="shared" ref="BJ365" si="15668">IFERROR((BJ719/$BQ365)*100,0)</f>
        <v>0</v>
      </c>
      <c r="BK365" s="618">
        <f t="shared" ref="BK365" si="15669">IFERROR(BK719,0)</f>
        <v>347528</v>
      </c>
      <c r="BL365" s="618">
        <f t="shared" ref="BL365" si="15670">IFERROR((BL719/$BQ365)*100,0)</f>
        <v>1110216.050565108</v>
      </c>
      <c r="BM365" s="618">
        <f t="shared" ref="BM365" si="15671">IFERROR(BM719,0)</f>
        <v>2444995</v>
      </c>
      <c r="BN365" s="618">
        <f t="shared" ref="BN365" si="15672">IFERROR((BN719/$BQ365)*100,0)</f>
        <v>2967861.9769734647</v>
      </c>
      <c r="BO365" s="618">
        <f t="shared" ref="BO365" si="15673">IFERROR(BO719,0)</f>
        <v>54506</v>
      </c>
      <c r="BP365" s="618">
        <f t="shared" ref="BP365" si="15674">IFERROR((BP719/$BQ365)*100,0)</f>
        <v>47168.656707857313</v>
      </c>
      <c r="BQ365" s="620">
        <f t="shared" si="12131"/>
        <v>34.862133348098446</v>
      </c>
    </row>
    <row r="366" spans="1:69" x14ac:dyDescent="0.25">
      <c r="B366" s="594" t="s">
        <v>287</v>
      </c>
      <c r="C366" s="618">
        <f t="shared" si="15142"/>
        <v>9871</v>
      </c>
      <c r="D366" s="618">
        <f t="shared" si="15143"/>
        <v>22244.561234963468</v>
      </c>
      <c r="E366" s="618" t="s">
        <v>2112</v>
      </c>
      <c r="F366" s="618" t="s">
        <v>2112</v>
      </c>
      <c r="G366" s="618">
        <f t="shared" ref="G366" si="15675">IFERROR(G720,0)</f>
        <v>1906</v>
      </c>
      <c r="H366" s="618">
        <f t="shared" ref="H366" si="15676">IFERROR((H720/$BQ366)*100,0)</f>
        <v>8170.2474031817774</v>
      </c>
      <c r="I366" s="618">
        <f t="shared" ref="I366" si="15677">IFERROR(I720,0)</f>
        <v>2675</v>
      </c>
      <c r="J366" s="618">
        <f t="shared" ref="J366" si="15678">IFERROR((J720/$BQ366)*100,0)</f>
        <v>34881.975507487849</v>
      </c>
      <c r="K366" s="618">
        <f t="shared" ref="K366" si="15679">IFERROR(K720,0)</f>
        <v>5951</v>
      </c>
      <c r="L366" s="618">
        <f t="shared" ref="L366" si="15680">IFERROR((L720/$BQ366)*100,0)</f>
        <v>25238.319300348943</v>
      </c>
      <c r="M366" s="618">
        <f t="shared" ref="M366" si="15681">IFERROR(M720,0)</f>
        <v>177841</v>
      </c>
      <c r="N366" s="618">
        <f t="shared" ref="N366" si="15682">IFERROR((N720/$BQ366)*100,0)</f>
        <v>240640.25522611069</v>
      </c>
      <c r="O366" s="618">
        <f t="shared" ref="O366" si="15683">IFERROR(O720,0)</f>
        <v>175044</v>
      </c>
      <c r="P366" s="618">
        <f t="shared" ref="P366" si="15684">IFERROR((P720/$BQ366)*100,0)</f>
        <v>155990.96358637867</v>
      </c>
      <c r="Q366" s="618">
        <f t="shared" ref="Q366" si="15685">IFERROR(Q720,0)</f>
        <v>47164</v>
      </c>
      <c r="R366" s="618">
        <f t="shared" ref="R366" si="15686">IFERROR((R720/$BQ366)*100,0)</f>
        <v>74710.953671801704</v>
      </c>
      <c r="S366" s="618">
        <f t="shared" ref="S366" si="15687">IFERROR(S720,0)</f>
        <v>743954</v>
      </c>
      <c r="T366" s="618">
        <f t="shared" ref="T366" si="15688">IFERROR((T720/$BQ366)*100,0)</f>
        <v>839968.19280882343</v>
      </c>
      <c r="U366" s="618">
        <f t="shared" ref="U366" si="15689">IFERROR(U720,0)</f>
        <v>47940989</v>
      </c>
      <c r="V366" s="618">
        <f t="shared" si="15097"/>
        <v>6355226.812174785</v>
      </c>
      <c r="W366" s="618" t="s">
        <v>2112</v>
      </c>
      <c r="X366" s="618" t="s">
        <v>2112</v>
      </c>
      <c r="Y366" s="618">
        <f t="shared" ref="Y366" si="15690">IFERROR(Y720,0)</f>
        <v>163441</v>
      </c>
      <c r="Z366" s="618">
        <f t="shared" ref="Z366" si="15691">IFERROR((Z720/$BQ366)*100,0)</f>
        <v>250111.79642252187</v>
      </c>
      <c r="AA366" s="618">
        <f t="shared" ref="AA366" si="15692">IFERROR(AA720,0)</f>
        <v>1951</v>
      </c>
      <c r="AB366" s="618">
        <f t="shared" ref="AB366" si="15693">IFERROR((AB720/$BQ366)*100,0)</f>
        <v>2680.8216822441323</v>
      </c>
      <c r="AC366" s="618">
        <f t="shared" ref="AC366" si="15694">IFERROR(AC720,0)</f>
        <v>164831</v>
      </c>
      <c r="AD366" s="618">
        <f t="shared" ref="AD366" si="15695">IFERROR((AD720/$BQ366)*100,0)</f>
        <v>202375.95897750356</v>
      </c>
      <c r="AE366" s="618">
        <f t="shared" ref="AE366" si="15696">IFERROR(AE720,0)</f>
        <v>75</v>
      </c>
      <c r="AF366" s="618">
        <f t="shared" ref="AF366" si="15697">IFERROR((AF720/$BQ366)*100,0)</f>
        <v>959.67157496677112</v>
      </c>
      <c r="AG366" s="618">
        <f t="shared" ref="AG366" si="15698">IFERROR(AG720,0)</f>
        <v>0</v>
      </c>
      <c r="AH366" s="618">
        <f t="shared" ref="AH366" si="15699">IFERROR((AH720/$BQ366)*100,0)</f>
        <v>0</v>
      </c>
      <c r="AI366" s="618">
        <f t="shared" ref="AI366" si="15700">IFERROR(AI720,0)</f>
        <v>700371</v>
      </c>
      <c r="AJ366" s="618">
        <f t="shared" ref="AJ366" si="15701">IFERROR((AJ720/$BQ366)*100,0)</f>
        <v>3574158.5673945178</v>
      </c>
      <c r="AK366" s="618">
        <f t="shared" ref="AK366" si="15702">IFERROR(AK720,0)</f>
        <v>156834</v>
      </c>
      <c r="AL366" s="618">
        <f t="shared" ref="AL366" si="15703">IFERROR((AL720/$BQ366)*100,0)</f>
        <v>2166085.664630909</v>
      </c>
      <c r="AM366" s="618">
        <f t="shared" ref="AM366" si="15704">IFERROR(AM720,0)</f>
        <v>19</v>
      </c>
      <c r="AN366" s="618">
        <f t="shared" ref="AN366" si="15705">IFERROR((AN720/$BQ366)*100,0)</f>
        <v>67.802883013956645</v>
      </c>
      <c r="AO366" s="618">
        <f t="shared" ref="AO366" si="15706">IFERROR(AO720,0)</f>
        <v>0</v>
      </c>
      <c r="AP366" s="618">
        <f t="shared" ref="AP366" si="15707">IFERROR((AP720/$BQ366)*100,0)</f>
        <v>0</v>
      </c>
      <c r="AQ366" s="618">
        <f t="shared" ref="AQ366" si="15708">IFERROR(AQ720,0)</f>
        <v>0</v>
      </c>
      <c r="AR366" s="618">
        <f t="shared" ref="AR366" si="15709">IFERROR((AR720/$BQ366)*100,0)</f>
        <v>0</v>
      </c>
      <c r="AS366" s="618">
        <f t="shared" ref="AS366" si="15710">IFERROR(AS720,0)</f>
        <v>0</v>
      </c>
      <c r="AT366" s="618">
        <f t="shared" ref="AT366" si="15711">IFERROR((AT720/$BQ366)*100,0)</f>
        <v>0</v>
      </c>
      <c r="AU366" s="618">
        <f t="shared" ref="AU366" si="15712">IFERROR(AU720,0)</f>
        <v>625</v>
      </c>
      <c r="AV366" s="618">
        <f t="shared" ref="AV366" si="15713">IFERROR((AV720/$BQ366)*100,0)</f>
        <v>1387.3512985932668</v>
      </c>
      <c r="AW366" s="618">
        <f t="shared" ref="AW366" si="15714">IFERROR(AW720,0)</f>
        <v>3869080</v>
      </c>
      <c r="AX366" s="618">
        <f t="shared" ref="AX366" si="15715">IFERROR((AX720/$BQ366)*100,0)</f>
        <v>2550457.6006338364</v>
      </c>
      <c r="AY366" s="618">
        <f t="shared" ref="AY366" si="15716">IFERROR(AY720,0)</f>
        <v>102843</v>
      </c>
      <c r="AZ366" s="618">
        <f t="shared" ref="AZ366" si="15717">IFERROR((AZ720/$BQ366)*100,0)</f>
        <v>119732.06799306891</v>
      </c>
      <c r="BA366" s="618">
        <f t="shared" ref="BA366" si="15718">IFERROR(BA720,0)</f>
        <v>3935</v>
      </c>
      <c r="BB366" s="618">
        <f t="shared" ref="BB366" si="15719">IFERROR((BB720/$BQ366)*100,0)</f>
        <v>16030.16622641506</v>
      </c>
      <c r="BC366" s="618">
        <f t="shared" ref="BC366" si="15720">IFERROR(BC720,0)</f>
        <v>16555330</v>
      </c>
      <c r="BD366" s="618">
        <f t="shared" ref="BD366" si="15721">IFERROR((BD720/$BQ366)*100,0)</f>
        <v>17512449.384637445</v>
      </c>
      <c r="BE366" s="618">
        <f t="shared" ref="BE366" si="15722">IFERROR(BE720,0)</f>
        <v>624</v>
      </c>
      <c r="BF366" s="618">
        <f t="shared" ref="BF366" si="15723">IFERROR((BF720/$BQ366)*100,0)</f>
        <v>2928.5629855643583</v>
      </c>
      <c r="BG366" s="618">
        <f t="shared" ref="BG366" si="15724">IFERROR(BG720,0)</f>
        <v>10937896</v>
      </c>
      <c r="BH366" s="618">
        <f t="shared" ref="BH366" si="15725">IFERROR((BH720/$BQ366)*100,0)</f>
        <v>23154919.25155355</v>
      </c>
      <c r="BI366" s="618">
        <f t="shared" ref="BI366" si="15726">IFERROR(BI720,0)</f>
        <v>325</v>
      </c>
      <c r="BJ366" s="618">
        <f t="shared" ref="BJ366" si="15727">IFERROR((BJ720/$BQ366)*100,0)</f>
        <v>281.64274482720458</v>
      </c>
      <c r="BK366" s="618">
        <f t="shared" ref="BK366" si="15728">IFERROR(BK720,0)</f>
        <v>338488</v>
      </c>
      <c r="BL366" s="618">
        <f t="shared" ref="BL366" si="15729">IFERROR((BL720/$BQ366)*100,0)</f>
        <v>1054869.4305215592</v>
      </c>
      <c r="BM366" s="618">
        <f t="shared" ref="BM366" si="15730">IFERROR(BM720,0)</f>
        <v>2138610</v>
      </c>
      <c r="BN366" s="618">
        <f t="shared" ref="BN366" si="15731">IFERROR((BN720/$BQ366)*100,0)</f>
        <v>3056113.2475295751</v>
      </c>
      <c r="BO366" s="618">
        <f t="shared" ref="BO366" si="15732">IFERROR(BO720,0)</f>
        <v>46232</v>
      </c>
      <c r="BP366" s="618">
        <f t="shared" ref="BP366" si="15733">IFERROR((BP720/$BQ366)*100,0)</f>
        <v>39072.715238388941</v>
      </c>
      <c r="BQ366" s="620">
        <f t="shared" si="12131"/>
        <v>38.346452015393091</v>
      </c>
    </row>
    <row r="367" spans="1:69" x14ac:dyDescent="0.25">
      <c r="B367" s="594" t="s">
        <v>288</v>
      </c>
      <c r="C367" s="618">
        <f t="shared" si="15142"/>
        <v>11371</v>
      </c>
      <c r="D367" s="618">
        <f t="shared" si="15143"/>
        <v>28576.527969007151</v>
      </c>
      <c r="E367" s="618" t="s">
        <v>2112</v>
      </c>
      <c r="F367" s="618" t="s">
        <v>2112</v>
      </c>
      <c r="G367" s="618">
        <f t="shared" ref="G367" si="15734">IFERROR(G721,0)</f>
        <v>223</v>
      </c>
      <c r="H367" s="618">
        <f t="shared" ref="H367" si="15735">IFERROR((H721/$BQ367)*100,0)</f>
        <v>273.55478866859164</v>
      </c>
      <c r="I367" s="618">
        <f t="shared" ref="I367" si="15736">IFERROR(I721,0)</f>
        <v>2178</v>
      </c>
      <c r="J367" s="618">
        <f t="shared" ref="J367" si="15737">IFERROR((J721/$BQ367)*100,0)</f>
        <v>26766.09264036411</v>
      </c>
      <c r="K367" s="618">
        <f t="shared" ref="K367" si="15738">IFERROR(K721,0)</f>
        <v>4996</v>
      </c>
      <c r="L367" s="618">
        <f t="shared" ref="L367" si="15739">IFERROR((L721/$BQ367)*100,0)</f>
        <v>24428.442628105233</v>
      </c>
      <c r="M367" s="618">
        <f t="shared" ref="M367" si="15740">IFERROR(M721,0)</f>
        <v>175798</v>
      </c>
      <c r="N367" s="618">
        <f t="shared" ref="N367" si="15741">IFERROR((N721/$BQ367)*100,0)</f>
        <v>337482.05591872631</v>
      </c>
      <c r="O367" s="618">
        <f t="shared" ref="O367" si="15742">IFERROR(O721,0)</f>
        <v>96405</v>
      </c>
      <c r="P367" s="618">
        <f t="shared" ref="P367" si="15743">IFERROR((P721/$BQ367)*100,0)</f>
        <v>112567.79553712546</v>
      </c>
      <c r="Q367" s="618">
        <f t="shared" ref="Q367" si="15744">IFERROR(Q721,0)</f>
        <v>30835</v>
      </c>
      <c r="R367" s="618">
        <f t="shared" ref="R367" si="15745">IFERROR((R721/$BQ367)*100,0)</f>
        <v>56899.396043067063</v>
      </c>
      <c r="S367" s="618">
        <f t="shared" ref="S367" si="15746">IFERROR(S721,0)</f>
        <v>706825</v>
      </c>
      <c r="T367" s="618">
        <f t="shared" ref="T367" si="15747">IFERROR((T721/$BQ367)*100,0)</f>
        <v>1725909.3858061631</v>
      </c>
      <c r="U367" s="618">
        <f t="shared" ref="U367" si="15748">IFERROR(U721,0)</f>
        <v>48449908</v>
      </c>
      <c r="V367" s="618">
        <f t="shared" si="15097"/>
        <v>6258197.4536696868</v>
      </c>
      <c r="W367" s="618" t="s">
        <v>2112</v>
      </c>
      <c r="X367" s="618" t="s">
        <v>2112</v>
      </c>
      <c r="Y367" s="618">
        <f t="shared" ref="Y367" si="15749">IFERROR(Y721,0)</f>
        <v>154088</v>
      </c>
      <c r="Z367" s="618">
        <f t="shared" ref="Z367" si="15750">IFERROR((Z721/$BQ367)*100,0)</f>
        <v>357904.16432369431</v>
      </c>
      <c r="AA367" s="618">
        <f t="shared" ref="AA367" si="15751">IFERROR(AA721,0)</f>
        <v>1847</v>
      </c>
      <c r="AB367" s="618">
        <f t="shared" ref="AB367" si="15752">IFERROR((AB721/$BQ367)*100,0)</f>
        <v>2683.3237906673676</v>
      </c>
      <c r="AC367" s="618">
        <f t="shared" ref="AC367" si="15753">IFERROR(AC721,0)</f>
        <v>192673</v>
      </c>
      <c r="AD367" s="618">
        <f t="shared" ref="AD367" si="15754">IFERROR((AD721/$BQ367)*100,0)</f>
        <v>309338.24188815861</v>
      </c>
      <c r="AE367" s="618">
        <f t="shared" ref="AE367" si="15755">IFERROR(AE721,0)</f>
        <v>166</v>
      </c>
      <c r="AF367" s="618">
        <f t="shared" ref="AF367" si="15756">IFERROR((AF721/$BQ367)*100,0)</f>
        <v>997.23154778277512</v>
      </c>
      <c r="AG367" s="618">
        <f t="shared" ref="AG367" si="15757">IFERROR(AG721,0)</f>
        <v>0</v>
      </c>
      <c r="AH367" s="618">
        <f t="shared" ref="AH367" si="15758">IFERROR((AH721/$BQ367)*100,0)</f>
        <v>0</v>
      </c>
      <c r="AI367" s="618">
        <f t="shared" ref="AI367" si="15759">IFERROR(AI721,0)</f>
        <v>678105</v>
      </c>
      <c r="AJ367" s="618">
        <f t="shared" ref="AJ367" si="15760">IFERROR((AJ721/$BQ367)*100,0)</f>
        <v>4216078.6270563537</v>
      </c>
      <c r="AK367" s="618">
        <f t="shared" ref="AK367" si="15761">IFERROR(AK721,0)</f>
        <v>160293</v>
      </c>
      <c r="AL367" s="618">
        <f t="shared" ref="AL367" si="15762">IFERROR((AL721/$BQ367)*100,0)</f>
        <v>2418301.4245435204</v>
      </c>
      <c r="AM367" s="618">
        <f t="shared" ref="AM367" si="15763">IFERROR(AM721,0)</f>
        <v>0</v>
      </c>
      <c r="AN367" s="618">
        <f t="shared" ref="AN367" si="15764">IFERROR((AN721/$BQ367)*100,0)</f>
        <v>0</v>
      </c>
      <c r="AO367" s="618">
        <f t="shared" ref="AO367" si="15765">IFERROR(AO721,0)</f>
        <v>0</v>
      </c>
      <c r="AP367" s="618">
        <f t="shared" ref="AP367" si="15766">IFERROR((AP721/$BQ367)*100,0)</f>
        <v>0</v>
      </c>
      <c r="AQ367" s="618">
        <f t="shared" ref="AQ367" si="15767">IFERROR(AQ721,0)</f>
        <v>0</v>
      </c>
      <c r="AR367" s="618">
        <f t="shared" ref="AR367" si="15768">IFERROR((AR721/$BQ367)*100,0)</f>
        <v>0</v>
      </c>
      <c r="AS367" s="618">
        <f t="shared" ref="AS367" si="15769">IFERROR(AS721,0)</f>
        <v>0</v>
      </c>
      <c r="AT367" s="618">
        <f t="shared" ref="AT367" si="15770">IFERROR((AT721/$BQ367)*100,0)</f>
        <v>0</v>
      </c>
      <c r="AU367" s="618">
        <f t="shared" ref="AU367" si="15771">IFERROR(AU721,0)</f>
        <v>671</v>
      </c>
      <c r="AV367" s="618">
        <f t="shared" ref="AV367" si="15772">IFERROR((AV721/$BQ367)*100,0)</f>
        <v>1335.4447410457612</v>
      </c>
      <c r="AW367" s="618">
        <f t="shared" ref="AW367" si="15773">IFERROR(AW721,0)</f>
        <v>3759705</v>
      </c>
      <c r="AX367" s="618">
        <f t="shared" ref="AX367" si="15774">IFERROR((AX721/$BQ367)*100,0)</f>
        <v>3626277.0946548632</v>
      </c>
      <c r="AY367" s="618">
        <f t="shared" ref="AY367" si="15775">IFERROR(AY721,0)</f>
        <v>96296</v>
      </c>
      <c r="AZ367" s="618">
        <f t="shared" ref="AZ367" si="15776">IFERROR((AZ721/$BQ367)*100,0)</f>
        <v>129279.50626306124</v>
      </c>
      <c r="BA367" s="618">
        <f t="shared" ref="BA367" si="15777">IFERROR(BA721,0)</f>
        <v>4248</v>
      </c>
      <c r="BB367" s="618">
        <f t="shared" ref="BB367" si="15778">IFERROR((BB721/$BQ367)*100,0)</f>
        <v>16945.475727161665</v>
      </c>
      <c r="BC367" s="618">
        <f t="shared" ref="BC367" si="15779">IFERROR(BC721,0)</f>
        <v>17342302</v>
      </c>
      <c r="BD367" s="618">
        <f t="shared" ref="BD367" si="15780">IFERROR((BD721/$BQ367)*100,0)</f>
        <v>14497762.189112846</v>
      </c>
      <c r="BE367" s="618">
        <f t="shared" ref="BE367" si="15781">IFERROR(BE721,0)</f>
        <v>495</v>
      </c>
      <c r="BF367" s="618">
        <f t="shared" ref="BF367" si="15782">IFERROR((BF721/$BQ367)*100,0)</f>
        <v>2461.9930980173249</v>
      </c>
      <c r="BG367" s="618">
        <f t="shared" ref="BG367" si="15783">IFERROR(BG721,0)</f>
        <v>15937620</v>
      </c>
      <c r="BH367" s="618">
        <f t="shared" ref="BH367" si="15784">IFERROR((BH721/$BQ367)*100,0)</f>
        <v>36377183.993478417</v>
      </c>
      <c r="BI367" s="618">
        <f t="shared" ref="BI367" si="15785">IFERROR(BI721,0)</f>
        <v>235</v>
      </c>
      <c r="BJ367" s="618">
        <f t="shared" ref="BJ367" si="15786">IFERROR((BJ721/$BQ367)*100,0)</f>
        <v>179.05404349216909</v>
      </c>
      <c r="BK367" s="618">
        <f t="shared" ref="BK367" si="15787">IFERROR(BK721,0)</f>
        <v>285176</v>
      </c>
      <c r="BL367" s="618">
        <f t="shared" ref="BL367" si="15788">IFERROR((BL721/$BQ367)*100,0)</f>
        <v>1476996.9098731813</v>
      </c>
      <c r="BM367" s="618">
        <f t="shared" ref="BM367" si="15789">IFERROR(BM721,0)</f>
        <v>1900178</v>
      </c>
      <c r="BN367" s="618">
        <f t="shared" ref="BN367" si="15790">IFERROR((BN721/$BQ367)*100,0)</f>
        <v>3561752.9805930876</v>
      </c>
      <c r="BO367" s="618">
        <f t="shared" ref="BO367" si="15791">IFERROR(BO721,0)</f>
        <v>34281</v>
      </c>
      <c r="BP367" s="618">
        <f t="shared" ref="BP367" si="15792">IFERROR((BP721/$BQ367)*100,0)</f>
        <v>38270.314934735972</v>
      </c>
      <c r="BQ367" s="620">
        <f t="shared" si="12131"/>
        <v>40.211323126667573</v>
      </c>
    </row>
    <row r="368" spans="1:69" x14ac:dyDescent="0.25">
      <c r="B368" s="594" t="s">
        <v>289</v>
      </c>
      <c r="C368" s="618">
        <f t="shared" si="15142"/>
        <v>10192</v>
      </c>
      <c r="D368" s="618">
        <f t="shared" si="15143"/>
        <v>26487.517227801345</v>
      </c>
      <c r="E368" s="618" t="s">
        <v>2112</v>
      </c>
      <c r="F368" s="618" t="s">
        <v>2112</v>
      </c>
      <c r="G368" s="618">
        <f t="shared" ref="G368" si="15793">IFERROR(G722,0)</f>
        <v>0</v>
      </c>
      <c r="H368" s="618">
        <f t="shared" ref="H368" si="15794">IFERROR((H722/$BQ368)*100,0)</f>
        <v>0</v>
      </c>
      <c r="I368" s="618">
        <f t="shared" ref="I368" si="15795">IFERROR(I722,0)</f>
        <v>2182</v>
      </c>
      <c r="J368" s="618">
        <f t="shared" ref="J368" si="15796">IFERROR((J722/$BQ368)*100,0)</f>
        <v>33061.990239758561</v>
      </c>
      <c r="K368" s="618">
        <f t="shared" ref="K368" si="15797">IFERROR(K722,0)</f>
        <v>5486</v>
      </c>
      <c r="L368" s="618">
        <f t="shared" ref="L368" si="15798">IFERROR((L722/$BQ368)*100,0)</f>
        <v>26415.507665786481</v>
      </c>
      <c r="M368" s="618">
        <f t="shared" ref="M368" si="15799">IFERROR(M722,0)</f>
        <v>164956</v>
      </c>
      <c r="N368" s="618">
        <f t="shared" ref="N368" si="15800">IFERROR((N722/$BQ368)*100,0)</f>
        <v>344080.88985689776</v>
      </c>
      <c r="O368" s="618">
        <f t="shared" ref="O368" si="15801">IFERROR(O722,0)</f>
        <v>142927</v>
      </c>
      <c r="P368" s="618">
        <f t="shared" ref="P368" si="15802">IFERROR((P722/$BQ368)*100,0)</f>
        <v>122308.24108224899</v>
      </c>
      <c r="Q368" s="618">
        <f t="shared" ref="Q368" si="15803">IFERROR(Q722,0)</f>
        <v>41456</v>
      </c>
      <c r="R368" s="618">
        <f t="shared" ref="R368" si="15804">IFERROR((R722/$BQ368)*100,0)</f>
        <v>84752.854172762818</v>
      </c>
      <c r="S368" s="618">
        <f t="shared" ref="S368" si="15805">IFERROR(S722,0)</f>
        <v>850959</v>
      </c>
      <c r="T368" s="618">
        <f t="shared" ref="T368" si="15806">IFERROR((T722/$BQ368)*100,0)</f>
        <v>1794975.1513883497</v>
      </c>
      <c r="U368" s="618">
        <f t="shared" ref="U368" si="15807">IFERROR(U722,0)</f>
        <v>47947529</v>
      </c>
      <c r="V368" s="618">
        <f t="shared" si="15097"/>
        <v>6009022.7268729536</v>
      </c>
      <c r="W368" s="618" t="s">
        <v>2112</v>
      </c>
      <c r="X368" s="618" t="s">
        <v>2112</v>
      </c>
      <c r="Y368" s="618">
        <f t="shared" ref="Y368" si="15808">IFERROR(Y722,0)</f>
        <v>134800</v>
      </c>
      <c r="Z368" s="618">
        <f t="shared" ref="Z368" si="15809">IFERROR((Z722/$BQ368)*100,0)</f>
        <v>210680.77590562572</v>
      </c>
      <c r="AA368" s="618">
        <f t="shared" ref="AA368" si="15810">IFERROR(AA722,0)</f>
        <v>2690</v>
      </c>
      <c r="AB368" s="618">
        <f t="shared" ref="AB368" si="15811">IFERROR((AB722/$BQ368)*100,0)</f>
        <v>3190.0235972585401</v>
      </c>
      <c r="AC368" s="618">
        <f t="shared" ref="AC368" si="15812">IFERROR(AC722,0)</f>
        <v>185611</v>
      </c>
      <c r="AD368" s="618">
        <f t="shared" ref="AD368" si="15813">IFERROR((AD722/$BQ368)*100,0)</f>
        <v>254925.85112629287</v>
      </c>
      <c r="AE368" s="618">
        <f t="shared" ref="AE368" si="15814">IFERROR(AE722,0)</f>
        <v>73</v>
      </c>
      <c r="AF368" s="618">
        <f t="shared" ref="AF368" si="15815">IFERROR((AF722/$BQ368)*100,0)</f>
        <v>475.26310929811206</v>
      </c>
      <c r="AG368" s="618">
        <f t="shared" ref="AG368" si="15816">IFERROR(AG722,0)</f>
        <v>0</v>
      </c>
      <c r="AH368" s="618">
        <f t="shared" ref="AH368" si="15817">IFERROR((AH722/$BQ368)*100,0)</f>
        <v>0</v>
      </c>
      <c r="AI368" s="618">
        <f t="shared" ref="AI368" si="15818">IFERROR(AI722,0)</f>
        <v>813623</v>
      </c>
      <c r="AJ368" s="618">
        <f t="shared" ref="AJ368" si="15819">IFERROR((AJ722/$BQ368)*100,0)</f>
        <v>3261497.8881957615</v>
      </c>
      <c r="AK368" s="618">
        <f t="shared" ref="AK368" si="15820">IFERROR(AK722,0)</f>
        <v>176403</v>
      </c>
      <c r="AL368" s="618">
        <f t="shared" ref="AL368" si="15821">IFERROR((AL722/$BQ368)*100,0)</f>
        <v>2704076.6692761555</v>
      </c>
      <c r="AM368" s="618">
        <f t="shared" ref="AM368" si="15822">IFERROR(AM722,0)</f>
        <v>0</v>
      </c>
      <c r="AN368" s="618">
        <f t="shared" ref="AN368" si="15823">IFERROR((AN722/$BQ368)*100,0)</f>
        <v>0</v>
      </c>
      <c r="AO368" s="618">
        <f t="shared" ref="AO368" si="15824">IFERROR(AO722,0)</f>
        <v>0</v>
      </c>
      <c r="AP368" s="618">
        <f t="shared" ref="AP368" si="15825">IFERROR((AP722/$BQ368)*100,0)</f>
        <v>0</v>
      </c>
      <c r="AQ368" s="618">
        <f t="shared" ref="AQ368" si="15826">IFERROR(AQ722,0)</f>
        <v>0</v>
      </c>
      <c r="AR368" s="618">
        <f t="shared" ref="AR368" si="15827">IFERROR((AR722/$BQ368)*100,0)</f>
        <v>0</v>
      </c>
      <c r="AS368" s="618">
        <f t="shared" ref="AS368" si="15828">IFERROR(AS722,0)</f>
        <v>0</v>
      </c>
      <c r="AT368" s="618">
        <f t="shared" ref="AT368" si="15829">IFERROR((AT722/$BQ368)*100,0)</f>
        <v>0</v>
      </c>
      <c r="AU368" s="618">
        <f t="shared" ref="AU368" si="15830">IFERROR(AU722,0)</f>
        <v>163</v>
      </c>
      <c r="AV368" s="618">
        <f t="shared" ref="AV368" si="15831">IFERROR((AV722/$BQ368)*100,0)</f>
        <v>312.04143539775032</v>
      </c>
      <c r="AW368" s="618">
        <f t="shared" ref="AW368" si="15832">IFERROR(AW722,0)</f>
        <v>3958798</v>
      </c>
      <c r="AX368" s="618">
        <f t="shared" ref="AX368" si="15833">IFERROR((AX722/$BQ368)*100,0)</f>
        <v>2829642.1428802102</v>
      </c>
      <c r="AY368" s="618">
        <f t="shared" ref="AY368" si="15834">IFERROR(AY722,0)</f>
        <v>89066</v>
      </c>
      <c r="AZ368" s="618">
        <f t="shared" ref="AZ368" si="15835">IFERROR((AZ722/$BQ368)*100,0)</f>
        <v>124178.08937590166</v>
      </c>
      <c r="BA368" s="618">
        <f t="shared" ref="BA368" si="15836">IFERROR(BA722,0)</f>
        <v>3151</v>
      </c>
      <c r="BB368" s="618">
        <f t="shared" ref="BB368" si="15837">IFERROR((BB722/$BQ368)*100,0)</f>
        <v>13775.429213443764</v>
      </c>
      <c r="BC368" s="618">
        <f t="shared" ref="BC368" si="15838">IFERROR(BC722,0)</f>
        <v>15823241</v>
      </c>
      <c r="BD368" s="618">
        <f t="shared" ref="BD368" si="15839">IFERROR((BD722/$BQ368)*100,0)</f>
        <v>12969505.396329589</v>
      </c>
      <c r="BE368" s="618">
        <f t="shared" ref="BE368" si="15840">IFERROR(BE722,0)</f>
        <v>108</v>
      </c>
      <c r="BF368" s="618">
        <f t="shared" ref="BF368" si="15841">IFERROR((BF722/$BQ368)*100,0)</f>
        <v>388.85163488027348</v>
      </c>
      <c r="BG368" s="618">
        <f t="shared" ref="BG368" si="15842">IFERROR(BG722,0)</f>
        <v>14913173</v>
      </c>
      <c r="BH368" s="618">
        <f t="shared" ref="BH368" si="15843">IFERROR((BH722/$BQ368)*100,0)</f>
        <v>37623169.51021076</v>
      </c>
      <c r="BI368" s="618">
        <f t="shared" ref="BI368" si="15844">IFERROR(BI722,0)</f>
        <v>510</v>
      </c>
      <c r="BJ368" s="618">
        <f t="shared" ref="BJ368" si="15845">IFERROR((BJ722/$BQ368)*100,0)</f>
        <v>376.85004121112928</v>
      </c>
      <c r="BK368" s="618">
        <f t="shared" ref="BK368" si="15846">IFERROR(BK722,0)</f>
        <v>253362</v>
      </c>
      <c r="BL368" s="618">
        <f t="shared" ref="BL368" si="15847">IFERROR((BL722/$BQ368)*100,0)</f>
        <v>925092.4412925737</v>
      </c>
      <c r="BM368" s="618">
        <f t="shared" ref="BM368" si="15848">IFERROR(BM722,0)</f>
        <v>3816201</v>
      </c>
      <c r="BN368" s="618">
        <f t="shared" ref="BN368" si="15849">IFERROR((BN722/$BQ368)*100,0)</f>
        <v>4674344.6974772923</v>
      </c>
      <c r="BO368" s="618">
        <f t="shared" ref="BO368" si="15850">IFERROR(BO722,0)</f>
        <v>31531</v>
      </c>
      <c r="BP368" s="618">
        <f t="shared" ref="BP368" si="15851">IFERROR((BP722/$BQ368)*100,0)</f>
        <v>30205.610946502231</v>
      </c>
      <c r="BQ368" s="620">
        <f t="shared" si="12131"/>
        <v>41.661133828042004</v>
      </c>
    </row>
    <row r="369" spans="1:69" x14ac:dyDescent="0.25">
      <c r="B369" s="594" t="s">
        <v>290</v>
      </c>
      <c r="C369" s="618">
        <f t="shared" si="15142"/>
        <v>11344</v>
      </c>
      <c r="D369" s="618">
        <f t="shared" si="15143"/>
        <v>27089.085669037031</v>
      </c>
      <c r="E369" s="618" t="s">
        <v>2112</v>
      </c>
      <c r="F369" s="618" t="s">
        <v>2112</v>
      </c>
      <c r="G369" s="618">
        <f t="shared" ref="G369" si="15852">IFERROR(G723,0)</f>
        <v>0</v>
      </c>
      <c r="H369" s="618">
        <f t="shared" ref="H369" si="15853">IFERROR((H723/$BQ369)*100,0)</f>
        <v>0</v>
      </c>
      <c r="I369" s="618">
        <f t="shared" ref="I369" si="15854">IFERROR(I723,0)</f>
        <v>1863</v>
      </c>
      <c r="J369" s="618">
        <f t="shared" ref="J369" si="15855">IFERROR((J723/$BQ369)*100,0)</f>
        <v>26941.323010091703</v>
      </c>
      <c r="K369" s="618">
        <f t="shared" ref="K369" si="15856">IFERROR(K723,0)</f>
        <v>5483</v>
      </c>
      <c r="L369" s="618">
        <f t="shared" ref="L369" si="15857">IFERROR((L723/$BQ369)*100,0)</f>
        <v>20338.317026773548</v>
      </c>
      <c r="M369" s="618">
        <f t="shared" ref="M369" si="15858">IFERROR(M723,0)</f>
        <v>163907</v>
      </c>
      <c r="N369" s="618">
        <f t="shared" ref="N369" si="15859">IFERROR((N723/$BQ369)*100,0)</f>
        <v>296925.75503140932</v>
      </c>
      <c r="O369" s="618">
        <f t="shared" ref="O369" si="15860">IFERROR(O723,0)</f>
        <v>137443</v>
      </c>
      <c r="P369" s="618">
        <f t="shared" ref="P369" si="15861">IFERROR((P723/$BQ369)*100,0)</f>
        <v>100163.23404955263</v>
      </c>
      <c r="Q369" s="618">
        <f t="shared" ref="Q369" si="15862">IFERROR(Q723,0)</f>
        <v>50567</v>
      </c>
      <c r="R369" s="618">
        <f t="shared" ref="R369" si="15863">IFERROR((R723/$BQ369)*100,0)</f>
        <v>119753.91613031921</v>
      </c>
      <c r="S369" s="618">
        <f t="shared" ref="S369" si="15864">IFERROR(S723,0)</f>
        <v>843726</v>
      </c>
      <c r="T369" s="618">
        <f t="shared" ref="T369" si="15865">IFERROR((T723/$BQ369)*100,0)</f>
        <v>2008859.8133155941</v>
      </c>
      <c r="U369" s="618">
        <f t="shared" ref="U369" si="15866">IFERROR(U723,0)</f>
        <v>47368045</v>
      </c>
      <c r="V369" s="618">
        <f t="shared" si="15097"/>
        <v>5737747.549965065</v>
      </c>
      <c r="W369" s="618" t="s">
        <v>2112</v>
      </c>
      <c r="X369" s="618" t="s">
        <v>2112</v>
      </c>
      <c r="Y369" s="618">
        <f t="shared" ref="Y369" si="15867">IFERROR(Y723,0)</f>
        <v>129674</v>
      </c>
      <c r="Z369" s="618">
        <f t="shared" ref="Z369" si="15868">IFERROR((Z723/$BQ369)*100,0)</f>
        <v>286990.370276951</v>
      </c>
      <c r="AA369" s="618">
        <f t="shared" ref="AA369" si="15869">IFERROR(AA723,0)</f>
        <v>2322</v>
      </c>
      <c r="AB369" s="618">
        <f t="shared" ref="AB369" si="15870">IFERROR((AB723/$BQ369)*100,0)</f>
        <v>2906.7340968648386</v>
      </c>
      <c r="AC369" s="618">
        <f t="shared" ref="AC369" si="15871">IFERROR(AC723,0)</f>
        <v>128849</v>
      </c>
      <c r="AD369" s="618">
        <f t="shared" ref="AD369" si="15872">IFERROR((AD723/$BQ369)*100,0)</f>
        <v>158379.51626119233</v>
      </c>
      <c r="AE369" s="618">
        <f t="shared" ref="AE369" si="15873">IFERROR(AE723,0)</f>
        <v>156</v>
      </c>
      <c r="AF369" s="618">
        <f t="shared" ref="AF369" si="15874">IFERROR((AF723/$BQ369)*100,0)</f>
        <v>1334.2747561481237</v>
      </c>
      <c r="AG369" s="618">
        <f t="shared" ref="AG369" si="15875">IFERROR(AG723,0)</f>
        <v>0</v>
      </c>
      <c r="AH369" s="618">
        <f t="shared" ref="AH369" si="15876">IFERROR((AH723/$BQ369)*100,0)</f>
        <v>0</v>
      </c>
      <c r="AI369" s="618">
        <f t="shared" ref="AI369" si="15877">IFERROR(AI723,0)</f>
        <v>726213</v>
      </c>
      <c r="AJ369" s="618">
        <f t="shared" ref="AJ369" si="15878">IFERROR((AJ723/$BQ369)*100,0)</f>
        <v>3017531.8315328145</v>
      </c>
      <c r="AK369" s="618">
        <f t="shared" ref="AK369" si="15879">IFERROR(AK723,0)</f>
        <v>179547</v>
      </c>
      <c r="AL369" s="618">
        <f t="shared" ref="AL369" si="15880">IFERROR((AL723/$BQ369)*100,0)</f>
        <v>2501454.2045701006</v>
      </c>
      <c r="AM369" s="618">
        <f t="shared" ref="AM369" si="15881">IFERROR(AM723,0)</f>
        <v>120</v>
      </c>
      <c r="AN369" s="618">
        <f t="shared" ref="AN369" si="15882">IFERROR((AN723/$BQ369)*100,0)</f>
        <v>158.78972304572713</v>
      </c>
      <c r="AO369" s="618">
        <f t="shared" ref="AO369" si="15883">IFERROR(AO723,0)</f>
        <v>0</v>
      </c>
      <c r="AP369" s="618">
        <f t="shared" ref="AP369" si="15884">IFERROR((AP723/$BQ369)*100,0)</f>
        <v>0</v>
      </c>
      <c r="AQ369" s="618">
        <f t="shared" ref="AQ369" si="15885">IFERROR(AQ723,0)</f>
        <v>0</v>
      </c>
      <c r="AR369" s="618">
        <f t="shared" ref="AR369" si="15886">IFERROR((AR723/$BQ369)*100,0)</f>
        <v>0</v>
      </c>
      <c r="AS369" s="618">
        <f t="shared" ref="AS369" si="15887">IFERROR(AS723,0)</f>
        <v>0</v>
      </c>
      <c r="AT369" s="618">
        <f t="shared" ref="AT369" si="15888">IFERROR((AT723/$BQ369)*100,0)</f>
        <v>0</v>
      </c>
      <c r="AU369" s="618">
        <f t="shared" ref="AU369" si="15889">IFERROR(AU723,0)</f>
        <v>0</v>
      </c>
      <c r="AV369" s="618">
        <f t="shared" ref="AV369" si="15890">IFERROR((AV723/$BQ369)*100,0)</f>
        <v>0</v>
      </c>
      <c r="AW369" s="618">
        <f t="shared" ref="AW369" si="15891">IFERROR(AW723,0)</f>
        <v>4312946</v>
      </c>
      <c r="AX369" s="618">
        <f t="shared" ref="AX369" si="15892">IFERROR((AX723/$BQ369)*100,0)</f>
        <v>1822067.963693317</v>
      </c>
      <c r="AY369" s="618">
        <f t="shared" ref="AY369" si="15893">IFERROR(AY723,0)</f>
        <v>110087</v>
      </c>
      <c r="AZ369" s="618">
        <f t="shared" ref="AZ369" si="15894">IFERROR((AZ723/$BQ369)*100,0)</f>
        <v>156165.28178983246</v>
      </c>
      <c r="BA369" s="618">
        <f t="shared" ref="BA369" si="15895">IFERROR(BA723,0)</f>
        <v>3934</v>
      </c>
      <c r="BB369" s="618">
        <f t="shared" ref="BB369" si="15896">IFERROR((BB723/$BQ369)*100,0)</f>
        <v>14458.686448441485</v>
      </c>
      <c r="BC369" s="618">
        <f t="shared" ref="BC369" si="15897">IFERROR(BC723,0)</f>
        <v>15777409</v>
      </c>
      <c r="BD369" s="618">
        <f t="shared" ref="BD369" si="15898">IFERROR((BD723/$BQ369)*100,0)</f>
        <v>12228193.673772</v>
      </c>
      <c r="BE369" s="618">
        <f t="shared" ref="BE369" si="15899">IFERROR(BE723,0)</f>
        <v>216</v>
      </c>
      <c r="BF369" s="618">
        <f t="shared" ref="BF369" si="15900">IFERROR((BF723/$BQ369)*100,0)</f>
        <v>800.56485368887422</v>
      </c>
      <c r="BG369" s="618">
        <f t="shared" ref="BG369" si="15901">IFERROR(BG723,0)</f>
        <v>17229378</v>
      </c>
      <c r="BH369" s="618">
        <f t="shared" ref="BH369" si="15902">IFERROR((BH723/$BQ369)*100,0)</f>
        <v>36381166.941767916</v>
      </c>
      <c r="BI369" s="618">
        <f t="shared" ref="BI369" si="15903">IFERROR(BI723,0)</f>
        <v>1530</v>
      </c>
      <c r="BJ369" s="618">
        <f t="shared" ref="BJ369" si="15904">IFERROR((BJ723/$BQ369)*100,0)</f>
        <v>820.41356906959015</v>
      </c>
      <c r="BK369" s="618">
        <f t="shared" ref="BK369" si="15905">IFERROR(BK723,0)</f>
        <v>230319</v>
      </c>
      <c r="BL369" s="618">
        <f t="shared" ref="BL369" si="15906">IFERROR((BL723/$BQ369)*100,0)</f>
        <v>889465.04446628061</v>
      </c>
      <c r="BM369" s="618">
        <f t="shared" ref="BM369" si="15907">IFERROR(BM723,0)</f>
        <v>3330589</v>
      </c>
      <c r="BN369" s="618">
        <f t="shared" ref="BN369" si="15908">IFERROR((BN723/$BQ369)*100,0)</f>
        <v>4289814.6387213226</v>
      </c>
      <c r="BO369" s="618">
        <f t="shared" ref="BO369" si="15909">IFERROR(BO723,0)</f>
        <v>21534</v>
      </c>
      <c r="BP369" s="618">
        <f t="shared" ref="BP369" si="15910">IFERROR((BP723/$BQ369)*100,0)</f>
        <v>17279.409445323221</v>
      </c>
      <c r="BQ369" s="620">
        <f t="shared" ref="BQ369:BQ432" si="15911">BQ357</f>
        <v>45.342984809707083</v>
      </c>
    </row>
    <row r="370" spans="1:69" x14ac:dyDescent="0.25">
      <c r="B370" s="594" t="s">
        <v>291</v>
      </c>
      <c r="C370" s="618">
        <f t="shared" si="15142"/>
        <v>10892</v>
      </c>
      <c r="D370" s="618">
        <f t="shared" si="15143"/>
        <v>23868.008259191454</v>
      </c>
      <c r="E370" s="618" t="s">
        <v>2112</v>
      </c>
      <c r="F370" s="618" t="s">
        <v>2112</v>
      </c>
      <c r="G370" s="618">
        <f t="shared" ref="G370" si="15912">IFERROR(G724,0)</f>
        <v>0</v>
      </c>
      <c r="H370" s="618">
        <f t="shared" ref="H370" si="15913">IFERROR((H724/$BQ370)*100,0)</f>
        <v>0</v>
      </c>
      <c r="I370" s="618">
        <f t="shared" ref="I370" si="15914">IFERROR(I724,0)</f>
        <v>1665</v>
      </c>
      <c r="J370" s="618">
        <f t="shared" ref="J370" si="15915">IFERROR((J724/$BQ370)*100,0)</f>
        <v>33309.351305242097</v>
      </c>
      <c r="K370" s="618">
        <f t="shared" ref="K370" si="15916">IFERROR(K724,0)</f>
        <v>5314</v>
      </c>
      <c r="L370" s="618">
        <f t="shared" ref="L370" si="15917">IFERROR((L724/$BQ370)*100,0)</f>
        <v>17992.580811717071</v>
      </c>
      <c r="M370" s="618">
        <f t="shared" ref="M370" si="15918">IFERROR(M724,0)</f>
        <v>119001</v>
      </c>
      <c r="N370" s="618">
        <f t="shared" ref="N370" si="15919">IFERROR((N724/$BQ370)*100,0)</f>
        <v>191667.50555038714</v>
      </c>
      <c r="O370" s="618">
        <f t="shared" ref="O370" si="15920">IFERROR(O724,0)</f>
        <v>162250</v>
      </c>
      <c r="P370" s="618">
        <f t="shared" ref="P370" si="15921">IFERROR((P724/$BQ370)*100,0)</f>
        <v>119880.3315381658</v>
      </c>
      <c r="Q370" s="618">
        <f t="shared" ref="Q370" si="15922">IFERROR(Q724,0)</f>
        <v>56019</v>
      </c>
      <c r="R370" s="618">
        <f t="shared" ref="R370" si="15923">IFERROR((R724/$BQ370)*100,0)</f>
        <v>123832.69202184715</v>
      </c>
      <c r="S370" s="618">
        <f t="shared" ref="S370" si="15924">IFERROR(S724,0)</f>
        <v>775421</v>
      </c>
      <c r="T370" s="618">
        <f t="shared" ref="T370" si="15925">IFERROR((T724/$BQ370)*100,0)</f>
        <v>1955412.9501240491</v>
      </c>
      <c r="U370" s="618">
        <f t="shared" ref="U370" si="15926">IFERROR(U724,0)</f>
        <v>47492657</v>
      </c>
      <c r="V370" s="618">
        <f t="shared" si="15097"/>
        <v>5277234.5747322263</v>
      </c>
      <c r="W370" s="618" t="s">
        <v>2112</v>
      </c>
      <c r="X370" s="618" t="s">
        <v>2112</v>
      </c>
      <c r="Y370" s="618">
        <f t="shared" ref="Y370" si="15927">IFERROR(Y724,0)</f>
        <v>98407</v>
      </c>
      <c r="Z370" s="618">
        <f t="shared" ref="Z370" si="15928">IFERROR((Z724/$BQ370)*100,0)</f>
        <v>226343.15014609552</v>
      </c>
      <c r="AA370" s="618">
        <f t="shared" ref="AA370" si="15929">IFERROR(AA724,0)</f>
        <v>2374</v>
      </c>
      <c r="AB370" s="618">
        <f t="shared" ref="AB370" si="15930">IFERROR((AB724/$BQ370)*100,0)</f>
        <v>2432.2218361115911</v>
      </c>
      <c r="AC370" s="618">
        <f t="shared" ref="AC370" si="15931">IFERROR(AC724,0)</f>
        <v>202273</v>
      </c>
      <c r="AD370" s="618">
        <f t="shared" ref="AD370" si="15932">IFERROR((AD724/$BQ370)*100,0)</f>
        <v>220079.44632116961</v>
      </c>
      <c r="AE370" s="618">
        <f t="shared" ref="AE370" si="15933">IFERROR(AE724,0)</f>
        <v>182</v>
      </c>
      <c r="AF370" s="618">
        <f t="shared" ref="AF370" si="15934">IFERROR((AF724/$BQ370)*100,0)</f>
        <v>1521.9701399162141</v>
      </c>
      <c r="AG370" s="618">
        <f t="shared" ref="AG370" si="15935">IFERROR(AG724,0)</f>
        <v>0</v>
      </c>
      <c r="AH370" s="618">
        <f t="shared" ref="AH370" si="15936">IFERROR((AH724/$BQ370)*100,0)</f>
        <v>0</v>
      </c>
      <c r="AI370" s="618">
        <f t="shared" ref="AI370" si="15937">IFERROR(AI724,0)</f>
        <v>595210</v>
      </c>
      <c r="AJ370" s="618">
        <f t="shared" ref="AJ370" si="15938">IFERROR((AJ724/$BQ370)*100,0)</f>
        <v>3354057.721398388</v>
      </c>
      <c r="AK370" s="618">
        <f t="shared" ref="AK370" si="15939">IFERROR(AK724,0)</f>
        <v>148797</v>
      </c>
      <c r="AL370" s="618">
        <f t="shared" ref="AL370" si="15940">IFERROR((AL724/$BQ370)*100,0)</f>
        <v>1949200.5280848243</v>
      </c>
      <c r="AM370" s="618">
        <f t="shared" ref="AM370" si="15941">IFERROR(AM724,0)</f>
        <v>27</v>
      </c>
      <c r="AN370" s="618">
        <f t="shared" ref="AN370" si="15942">IFERROR((AN724/$BQ370)*100,0)</f>
        <v>42.124323968800148</v>
      </c>
      <c r="AO370" s="618">
        <f t="shared" ref="AO370" si="15943">IFERROR(AO724,0)</f>
        <v>0</v>
      </c>
      <c r="AP370" s="618">
        <f t="shared" ref="AP370" si="15944">IFERROR((AP724/$BQ370)*100,0)</f>
        <v>0</v>
      </c>
      <c r="AQ370" s="618">
        <f t="shared" ref="AQ370" si="15945">IFERROR(AQ724,0)</f>
        <v>0</v>
      </c>
      <c r="AR370" s="618">
        <f t="shared" ref="AR370" si="15946">IFERROR((AR724/$BQ370)*100,0)</f>
        <v>0</v>
      </c>
      <c r="AS370" s="618">
        <f t="shared" ref="AS370" si="15947">IFERROR(AS724,0)</f>
        <v>0</v>
      </c>
      <c r="AT370" s="618">
        <f t="shared" ref="AT370" si="15948">IFERROR((AT724/$BQ370)*100,0)</f>
        <v>0</v>
      </c>
      <c r="AU370" s="618">
        <f t="shared" ref="AU370" si="15949">IFERROR(AU724,0)</f>
        <v>0</v>
      </c>
      <c r="AV370" s="618">
        <f t="shared" ref="AV370" si="15950">IFERROR((AV724/$BQ370)*100,0)</f>
        <v>0</v>
      </c>
      <c r="AW370" s="618">
        <f t="shared" ref="AW370" si="15951">IFERROR(AW724,0)</f>
        <v>3888111</v>
      </c>
      <c r="AX370" s="618">
        <f t="shared" ref="AX370" si="15952">IFERROR((AX724/$BQ370)*100,0)</f>
        <v>2483155.6382669099</v>
      </c>
      <c r="AY370" s="618">
        <f t="shared" ref="AY370" si="15953">IFERROR(AY724,0)</f>
        <v>121365</v>
      </c>
      <c r="AZ370" s="618">
        <f t="shared" ref="AZ370" si="15954">IFERROR((AZ724/$BQ370)*100,0)</f>
        <v>151352.69601989893</v>
      </c>
      <c r="BA370" s="618">
        <f t="shared" ref="BA370" si="15955">IFERROR(BA724,0)</f>
        <v>4014</v>
      </c>
      <c r="BB370" s="618">
        <f t="shared" ref="BB370" si="15956">IFERROR((BB724/$BQ370)*100,0)</f>
        <v>14060.366743846902</v>
      </c>
      <c r="BC370" s="618">
        <f t="shared" ref="BC370" si="15957">IFERROR(BC724,0)</f>
        <v>13929989</v>
      </c>
      <c r="BD370" s="618">
        <f t="shared" ref="BD370" si="15958">IFERROR((BD724/$BQ370)*100,0)</f>
        <v>14051685.470124634</v>
      </c>
      <c r="BE370" s="618">
        <f t="shared" ref="BE370" si="15959">IFERROR(BE724,0)</f>
        <v>153</v>
      </c>
      <c r="BF370" s="618">
        <f t="shared" ref="BF370" si="15960">IFERROR((BF724/$BQ370)*100,0)</f>
        <v>701.46156869784591</v>
      </c>
      <c r="BG370" s="618">
        <f t="shared" ref="BG370" si="15961">IFERROR(BG724,0)</f>
        <v>17122294</v>
      </c>
      <c r="BH370" s="618">
        <f t="shared" ref="BH370" si="15962">IFERROR((BH724/$BQ370)*100,0)</f>
        <v>34890235.059467196</v>
      </c>
      <c r="BI370" s="618">
        <f t="shared" ref="BI370" si="15963">IFERROR(BI724,0)</f>
        <v>0</v>
      </c>
      <c r="BJ370" s="618">
        <f t="shared" ref="BJ370" si="15964">IFERROR((BJ724/$BQ370)*100,0)</f>
        <v>0</v>
      </c>
      <c r="BK370" s="618">
        <f t="shared" ref="BK370" si="15965">IFERROR(BK724,0)</f>
        <v>217430</v>
      </c>
      <c r="BL370" s="618">
        <f t="shared" ref="BL370" si="15966">IFERROR((BL724/$BQ370)*100,0)</f>
        <v>985038.85467111564</v>
      </c>
      <c r="BM370" s="618">
        <f t="shared" ref="BM370" si="15967">IFERROR(BM724,0)</f>
        <v>3357449</v>
      </c>
      <c r="BN370" s="618">
        <f t="shared" ref="BN370" si="15968">IFERROR((BN724/$BQ370)*100,0)</f>
        <v>3846046.0159534696</v>
      </c>
      <c r="BO370" s="618">
        <f t="shared" ref="BO370" si="15969">IFERROR(BO724,0)</f>
        <v>27543</v>
      </c>
      <c r="BP370" s="618">
        <f t="shared" ref="BP370" si="15970">IFERROR((BP724/$BQ370)*100,0)</f>
        <v>21221.501818542925</v>
      </c>
      <c r="BQ370" s="620">
        <f t="shared" si="15911"/>
        <v>54.600282765452114</v>
      </c>
    </row>
    <row r="371" spans="1:69" x14ac:dyDescent="0.25">
      <c r="B371" s="594" t="s">
        <v>292</v>
      </c>
      <c r="C371" s="618">
        <f t="shared" si="15142"/>
        <v>18041</v>
      </c>
      <c r="D371" s="618">
        <f t="shared" si="15143"/>
        <v>44814.127733884801</v>
      </c>
      <c r="E371" s="618" t="s">
        <v>2112</v>
      </c>
      <c r="F371" s="618" t="s">
        <v>2112</v>
      </c>
      <c r="G371" s="618">
        <f t="shared" ref="G371" si="15971">IFERROR(G725,0)</f>
        <v>0</v>
      </c>
      <c r="H371" s="618">
        <f t="shared" ref="H371" si="15972">IFERROR((H725/$BQ371)*100,0)</f>
        <v>0</v>
      </c>
      <c r="I371" s="618">
        <f t="shared" ref="I371" si="15973">IFERROR(I725,0)</f>
        <v>2277</v>
      </c>
      <c r="J371" s="618">
        <f t="shared" ref="J371" si="15974">IFERROR((J725/$BQ371)*100,0)</f>
        <v>40845.666251213166</v>
      </c>
      <c r="K371" s="618">
        <f t="shared" ref="K371" si="15975">IFERROR(K725,0)</f>
        <v>6370</v>
      </c>
      <c r="L371" s="618">
        <f t="shared" ref="L371" si="15976">IFERROR((L725/$BQ371)*100,0)</f>
        <v>25749.950023011257</v>
      </c>
      <c r="M371" s="618">
        <f t="shared" ref="M371" si="15977">IFERROR(M725,0)</f>
        <v>165820</v>
      </c>
      <c r="N371" s="618">
        <f t="shared" ref="N371" si="15978">IFERROR((N725/$BQ371)*100,0)</f>
        <v>292439.57158141601</v>
      </c>
      <c r="O371" s="618">
        <f t="shared" ref="O371" si="15979">IFERROR(O725,0)</f>
        <v>150185</v>
      </c>
      <c r="P371" s="618">
        <f t="shared" ref="P371" si="15980">IFERROR((P725/$BQ371)*100,0)</f>
        <v>90736.06643893852</v>
      </c>
      <c r="Q371" s="618">
        <f t="shared" ref="Q371" si="15981">IFERROR(Q725,0)</f>
        <v>64318</v>
      </c>
      <c r="R371" s="618">
        <f t="shared" ref="R371" si="15982">IFERROR((R725/$BQ371)*100,0)</f>
        <v>173662.16791662335</v>
      </c>
      <c r="S371" s="618">
        <f t="shared" ref="S371" si="15983">IFERROR(S725,0)</f>
        <v>854044</v>
      </c>
      <c r="T371" s="618">
        <f t="shared" ref="T371" si="15984">IFERROR((T725/$BQ371)*100,0)</f>
        <v>1349205.2342673377</v>
      </c>
      <c r="U371" s="618">
        <f t="shared" ref="U371" si="15985">IFERROR(U725,0)</f>
        <v>40755157</v>
      </c>
      <c r="V371" s="618">
        <f t="shared" si="15097"/>
        <v>5390829.3383602193</v>
      </c>
      <c r="W371" s="618" t="s">
        <v>2112</v>
      </c>
      <c r="X371" s="618" t="s">
        <v>2112</v>
      </c>
      <c r="Y371" s="618">
        <f t="shared" ref="Y371" si="15986">IFERROR(Y725,0)</f>
        <v>133352</v>
      </c>
      <c r="Z371" s="618">
        <f t="shared" ref="Z371" si="15987">IFERROR((Z725/$BQ371)*100,0)</f>
        <v>270015.10218165489</v>
      </c>
      <c r="AA371" s="618">
        <f t="shared" ref="AA371" si="15988">IFERROR(AA725,0)</f>
        <v>5035</v>
      </c>
      <c r="AB371" s="618">
        <f t="shared" ref="AB371" si="15989">IFERROR((AB725/$BQ371)*100,0)</f>
        <v>5702.8716353150185</v>
      </c>
      <c r="AC371" s="618">
        <f t="shared" ref="AC371" si="15990">IFERROR(AC725,0)</f>
        <v>179223</v>
      </c>
      <c r="AD371" s="618">
        <f t="shared" ref="AD371" si="15991">IFERROR((AD725/$BQ371)*100,0)</f>
        <v>223077.49944388439</v>
      </c>
      <c r="AE371" s="618">
        <f t="shared" ref="AE371" si="15992">IFERROR(AE725,0)</f>
        <v>160</v>
      </c>
      <c r="AF371" s="618">
        <f t="shared" ref="AF371" si="15993">IFERROR((AF725/$BQ371)*100,0)</f>
        <v>1560.3548244560302</v>
      </c>
      <c r="AG371" s="618">
        <f t="shared" ref="AG371" si="15994">IFERROR(AG725,0)</f>
        <v>0</v>
      </c>
      <c r="AH371" s="618">
        <f t="shared" ref="AH371" si="15995">IFERROR((AH725/$BQ371)*100,0)</f>
        <v>0</v>
      </c>
      <c r="AI371" s="618">
        <f t="shared" ref="AI371" si="15996">IFERROR(AI725,0)</f>
        <v>702212</v>
      </c>
      <c r="AJ371" s="618">
        <f t="shared" ref="AJ371" si="15997">IFERROR((AJ725/$BQ371)*100,0)</f>
        <v>3410976.6004557498</v>
      </c>
      <c r="AK371" s="618">
        <f t="shared" ref="AK371" si="15998">IFERROR(AK725,0)</f>
        <v>192737</v>
      </c>
      <c r="AL371" s="618">
        <f t="shared" ref="AL371" si="15999">IFERROR((AL725/$BQ371)*100,0)</f>
        <v>3086836.4343370581</v>
      </c>
      <c r="AM371" s="618">
        <f t="shared" ref="AM371" si="16000">IFERROR(AM725,0)</f>
        <v>27</v>
      </c>
      <c r="AN371" s="618">
        <f t="shared" ref="AN371" si="16001">IFERROR((AN725/$BQ371)*100,0)</f>
        <v>49.145033841134804</v>
      </c>
      <c r="AO371" s="618">
        <f t="shared" ref="AO371" si="16002">IFERROR(AO725,0)</f>
        <v>0</v>
      </c>
      <c r="AP371" s="618">
        <f t="shared" ref="AP371" si="16003">IFERROR((AP725/$BQ371)*100,0)</f>
        <v>0</v>
      </c>
      <c r="AQ371" s="618">
        <f t="shared" ref="AQ371" si="16004">IFERROR(AQ725,0)</f>
        <v>1</v>
      </c>
      <c r="AR371" s="618">
        <f t="shared" ref="AR371" si="16005">IFERROR((AR725/$BQ371)*100,0)</f>
        <v>2.0477097433806168</v>
      </c>
      <c r="AS371" s="618">
        <f t="shared" ref="AS371" si="16006">IFERROR(AS725,0)</f>
        <v>0</v>
      </c>
      <c r="AT371" s="618">
        <f t="shared" ref="AT371" si="16007">IFERROR((AT725/$BQ371)*100,0)</f>
        <v>0</v>
      </c>
      <c r="AU371" s="618">
        <f t="shared" ref="AU371" si="16008">IFERROR(AU725,0)</f>
        <v>0</v>
      </c>
      <c r="AV371" s="618">
        <f t="shared" ref="AV371" si="16009">IFERROR((AV725/$BQ371)*100,0)</f>
        <v>0</v>
      </c>
      <c r="AW371" s="618">
        <f t="shared" ref="AW371" si="16010">IFERROR(AW725,0)</f>
        <v>3295673</v>
      </c>
      <c r="AX371" s="618">
        <f t="shared" ref="AX371" si="16011">IFERROR((AX725/$BQ371)*100,0)</f>
        <v>3686272.7460655826</v>
      </c>
      <c r="AY371" s="618">
        <f t="shared" ref="AY371" si="16012">IFERROR(AY725,0)</f>
        <v>96886</v>
      </c>
      <c r="AZ371" s="618">
        <f t="shared" ref="AZ371" si="16013">IFERROR((AZ725/$BQ371)*100,0)</f>
        <v>150297.79974465052</v>
      </c>
      <c r="BA371" s="618">
        <f t="shared" ref="BA371" si="16014">IFERROR(BA725,0)</f>
        <v>3534</v>
      </c>
      <c r="BB371" s="618">
        <f t="shared" ref="BB371" si="16015">IFERROR((BB725/$BQ371)*100,0)</f>
        <v>14778.321217977913</v>
      </c>
      <c r="BC371" s="618">
        <f t="shared" ref="BC371" si="16016">IFERROR(BC725,0)</f>
        <v>17542688</v>
      </c>
      <c r="BD371" s="618">
        <f t="shared" ref="BD371" si="16017">IFERROR((BD725/$BQ371)*100,0)</f>
        <v>12285617.527134024</v>
      </c>
      <c r="BE371" s="618">
        <f t="shared" ref="BE371" si="16018">IFERROR(BE725,0)</f>
        <v>80</v>
      </c>
      <c r="BF371" s="618">
        <f t="shared" ref="BF371" si="16019">IFERROR((BF725/$BQ371)*100,0)</f>
        <v>274.39310561300266</v>
      </c>
      <c r="BG371" s="618">
        <f t="shared" ref="BG371" si="16020">IFERROR(BG725,0)</f>
        <v>19181853</v>
      </c>
      <c r="BH371" s="618">
        <f t="shared" ref="BH371" si="16021">IFERROR((BH725/$BQ371)*100,0)</f>
        <v>40438049.149695821</v>
      </c>
      <c r="BI371" s="618">
        <f t="shared" ref="BI371" si="16022">IFERROR(BI725,0)</f>
        <v>400</v>
      </c>
      <c r="BJ371" s="618">
        <f t="shared" ref="BJ371" si="16023">IFERROR((BJ725/$BQ371)*100,0)</f>
        <v>409.54194867612335</v>
      </c>
      <c r="BK371" s="618">
        <f t="shared" ref="BK371" si="16024">IFERROR(BK725,0)</f>
        <v>251607</v>
      </c>
      <c r="BL371" s="618">
        <f t="shared" ref="BL371" si="16025">IFERROR((BL725/$BQ371)*100,0)</f>
        <v>942124.63270275784</v>
      </c>
      <c r="BM371" s="618">
        <f t="shared" ref="BM371" si="16026">IFERROR(BM725,0)</f>
        <v>2330977</v>
      </c>
      <c r="BN371" s="618">
        <f t="shared" ref="BN371" si="16027">IFERROR((BN725/$BQ371)*100,0)</f>
        <v>2646232.7765635937</v>
      </c>
      <c r="BO371" s="618">
        <f t="shared" ref="BO371" si="16028">IFERROR(BO725,0)</f>
        <v>19105</v>
      </c>
      <c r="BP371" s="618">
        <f t="shared" ref="BP371" si="16029">IFERROR((BP725/$BQ371)*100,0)</f>
        <v>13420.689658116564</v>
      </c>
      <c r="BQ371" s="620">
        <f t="shared" si="15911"/>
        <v>48.835046238002178</v>
      </c>
    </row>
    <row r="372" spans="1:69" x14ac:dyDescent="0.25">
      <c r="B372" s="594" t="s">
        <v>293</v>
      </c>
      <c r="C372" s="618">
        <f t="shared" si="15142"/>
        <v>15066</v>
      </c>
      <c r="D372" s="618">
        <f t="shared" si="15143"/>
        <v>55262.854893392047</v>
      </c>
      <c r="E372" s="618" t="s">
        <v>2112</v>
      </c>
      <c r="F372" s="618" t="s">
        <v>2112</v>
      </c>
      <c r="G372" s="618">
        <f t="shared" ref="G372" si="16030">IFERROR(G726,0)</f>
        <v>438</v>
      </c>
      <c r="H372" s="618">
        <f t="shared" ref="H372" si="16031">IFERROR((H726/$BQ372)*100,0)</f>
        <v>1292.9630591844511</v>
      </c>
      <c r="I372" s="618">
        <f t="shared" ref="I372" si="16032">IFERROR(I726,0)</f>
        <v>2148</v>
      </c>
      <c r="J372" s="618">
        <f t="shared" ref="J372" si="16033">IFERROR((J726/$BQ372)*100,0)</f>
        <v>29175.307994534989</v>
      </c>
      <c r="K372" s="618">
        <f t="shared" ref="K372" si="16034">IFERROR(K726,0)</f>
        <v>4883</v>
      </c>
      <c r="L372" s="618">
        <f t="shared" ref="L372" si="16035">IFERROR((L726/$BQ372)*100,0)</f>
        <v>16068.559175404936</v>
      </c>
      <c r="M372" s="618">
        <f t="shared" ref="M372" si="16036">IFERROR(M726,0)</f>
        <v>137328</v>
      </c>
      <c r="N372" s="618">
        <f t="shared" ref="N372" si="16037">IFERROR((N726/$BQ372)*100,0)</f>
        <v>237737.92456416931</v>
      </c>
      <c r="O372" s="618">
        <f t="shared" ref="O372" si="16038">IFERROR(O726,0)</f>
        <v>175114</v>
      </c>
      <c r="P372" s="618">
        <f t="shared" ref="P372" si="16039">IFERROR((P726/$BQ372)*100,0)</f>
        <v>95669.426478133522</v>
      </c>
      <c r="Q372" s="618">
        <f t="shared" ref="Q372" si="16040">IFERROR(Q726,0)</f>
        <v>61483</v>
      </c>
      <c r="R372" s="618">
        <f t="shared" ref="R372" si="16041">IFERROR((R726/$BQ372)*100,0)</f>
        <v>147533.57938794635</v>
      </c>
      <c r="S372" s="618">
        <f t="shared" ref="S372" si="16042">IFERROR(S726,0)</f>
        <v>813173</v>
      </c>
      <c r="T372" s="618">
        <f t="shared" ref="T372" si="16043">IFERROR((T726/$BQ372)*100,0)</f>
        <v>1262782.1132549949</v>
      </c>
      <c r="U372" s="618">
        <f t="shared" ref="U372" si="16044">IFERROR(U726,0)</f>
        <v>40168956</v>
      </c>
      <c r="V372" s="618">
        <f t="shared" si="15097"/>
        <v>4939624.657022519</v>
      </c>
      <c r="W372" s="618" t="s">
        <v>2112</v>
      </c>
      <c r="X372" s="618" t="s">
        <v>2112</v>
      </c>
      <c r="Y372" s="618">
        <f t="shared" ref="Y372" si="16045">IFERROR(Y726,0)</f>
        <v>130296</v>
      </c>
      <c r="Z372" s="618">
        <f t="shared" ref="Z372" si="16046">IFERROR((Z726/$BQ372)*100,0)</f>
        <v>285853.07499643817</v>
      </c>
      <c r="AA372" s="618">
        <f t="shared" ref="AA372" si="16047">IFERROR(AA726,0)</f>
        <v>4455</v>
      </c>
      <c r="AB372" s="618">
        <f t="shared" ref="AB372" si="16048">IFERROR((AB726/$BQ372)*100,0)</f>
        <v>6937.1305686836986</v>
      </c>
      <c r="AC372" s="618">
        <f t="shared" ref="AC372" si="16049">IFERROR(AC726,0)</f>
        <v>219232</v>
      </c>
      <c r="AD372" s="618">
        <f t="shared" ref="AD372" si="16050">IFERROR((AD726/$BQ372)*100,0)</f>
        <v>373038.53838759428</v>
      </c>
      <c r="AE372" s="618">
        <f t="shared" ref="AE372" si="16051">IFERROR(AE726,0)</f>
        <v>198</v>
      </c>
      <c r="AF372" s="618">
        <f t="shared" ref="AF372" si="16052">IFERROR((AF726/$BQ372)*100,0)</f>
        <v>1903.0369531679821</v>
      </c>
      <c r="AG372" s="618">
        <f t="shared" ref="AG372" si="16053">IFERROR(AG726,0)</f>
        <v>0</v>
      </c>
      <c r="AH372" s="618">
        <f t="shared" ref="AH372" si="16054">IFERROR((AH726/$BQ372)*100,0)</f>
        <v>0</v>
      </c>
      <c r="AI372" s="618">
        <f t="shared" ref="AI372" si="16055">IFERROR(AI726,0)</f>
        <v>635086</v>
      </c>
      <c r="AJ372" s="618">
        <f t="shared" ref="AJ372" si="16056">IFERROR((AJ726/$BQ372)*100,0)</f>
        <v>2294129.7428568825</v>
      </c>
      <c r="AK372" s="618">
        <f t="shared" ref="AK372" si="16057">IFERROR(AK726,0)</f>
        <v>186057</v>
      </c>
      <c r="AL372" s="618">
        <f t="shared" ref="AL372" si="16058">IFERROR((AL726/$BQ372)*100,0)</f>
        <v>3191871.189676377</v>
      </c>
      <c r="AM372" s="618">
        <f t="shared" ref="AM372" si="16059">IFERROR(AM726,0)</f>
        <v>0</v>
      </c>
      <c r="AN372" s="618">
        <f t="shared" ref="AN372" si="16060">IFERROR((AN726/$BQ372)*100,0)</f>
        <v>0</v>
      </c>
      <c r="AO372" s="618">
        <f t="shared" ref="AO372" si="16061">IFERROR(AO726,0)</f>
        <v>0</v>
      </c>
      <c r="AP372" s="618">
        <f t="shared" ref="AP372" si="16062">IFERROR((AP726/$BQ372)*100,0)</f>
        <v>0</v>
      </c>
      <c r="AQ372" s="618">
        <f t="shared" ref="AQ372" si="16063">IFERROR(AQ726,0)</f>
        <v>0</v>
      </c>
      <c r="AR372" s="618">
        <f t="shared" ref="AR372" si="16064">IFERROR((AR726/$BQ372)*100,0)</f>
        <v>0</v>
      </c>
      <c r="AS372" s="618">
        <f t="shared" ref="AS372" si="16065">IFERROR(AS726,0)</f>
        <v>0</v>
      </c>
      <c r="AT372" s="618">
        <f t="shared" ref="AT372" si="16066">IFERROR((AT726/$BQ372)*100,0)</f>
        <v>0</v>
      </c>
      <c r="AU372" s="618">
        <f t="shared" ref="AU372" si="16067">IFERROR(AU726,0)</f>
        <v>0</v>
      </c>
      <c r="AV372" s="618">
        <f t="shared" ref="AV372" si="16068">IFERROR((AV726/$BQ372)*100,0)</f>
        <v>0</v>
      </c>
      <c r="AW372" s="618">
        <f t="shared" ref="AW372" si="16069">IFERROR(AW726,0)</f>
        <v>3469812</v>
      </c>
      <c r="AX372" s="618">
        <f t="shared" ref="AX372" si="16070">IFERROR((AX726/$BQ372)*100,0)</f>
        <v>3549571.2895810427</v>
      </c>
      <c r="AY372" s="618">
        <f t="shared" ref="AY372" si="16071">IFERROR(AY726,0)</f>
        <v>86136</v>
      </c>
      <c r="AZ372" s="618">
        <f t="shared" ref="AZ372" si="16072">IFERROR((AZ726/$BQ372)*100,0)</f>
        <v>139169.66309946246</v>
      </c>
      <c r="BA372" s="618">
        <f t="shared" ref="BA372" si="16073">IFERROR(BA726,0)</f>
        <v>3457</v>
      </c>
      <c r="BB372" s="618">
        <f t="shared" ref="BB372" si="16074">IFERROR((BB726/$BQ372)*100,0)</f>
        <v>16942.342430013607</v>
      </c>
      <c r="BC372" s="618">
        <f t="shared" ref="BC372" si="16075">IFERROR(BC726,0)</f>
        <v>12760610</v>
      </c>
      <c r="BD372" s="618">
        <f t="shared" ref="BD372" si="16076">IFERROR((BD726/$BQ372)*100,0)</f>
        <v>12380662.48627449</v>
      </c>
      <c r="BE372" s="618">
        <f t="shared" ref="BE372" si="16077">IFERROR(BE726,0)</f>
        <v>0</v>
      </c>
      <c r="BF372" s="618">
        <f t="shared" ref="BF372" si="16078">IFERROR((BF726/$BQ372)*100,0)</f>
        <v>0</v>
      </c>
      <c r="BG372" s="618">
        <f t="shared" ref="BG372" si="16079">IFERROR(BG726,0)</f>
        <v>19035720</v>
      </c>
      <c r="BH372" s="618">
        <f t="shared" ref="BH372" si="16080">IFERROR((BH726/$BQ372)*100,0)</f>
        <v>42475312.479436599</v>
      </c>
      <c r="BI372" s="618">
        <f t="shared" ref="BI372" si="16081">IFERROR(BI726,0)</f>
        <v>400</v>
      </c>
      <c r="BJ372" s="618">
        <f t="shared" ref="BJ372" si="16082">IFERROR((BJ726/$BQ372)*100,0)</f>
        <v>366.04433639011853</v>
      </c>
      <c r="BK372" s="618">
        <f t="shared" ref="BK372" si="16083">IFERROR(BK726,0)</f>
        <v>237133</v>
      </c>
      <c r="BL372" s="618">
        <f t="shared" ref="BL372" si="16084">IFERROR((BL726/$BQ372)*100,0)</f>
        <v>1189431.5513951427</v>
      </c>
      <c r="BM372" s="618">
        <f t="shared" ref="BM372" si="16085">IFERROR(BM726,0)</f>
        <v>2930537</v>
      </c>
      <c r="BN372" s="618">
        <f t="shared" ref="BN372" si="16086">IFERROR((BN726/$BQ372)*100,0)</f>
        <v>4221851.07296756</v>
      </c>
      <c r="BO372" s="618">
        <f t="shared" ref="BO372" si="16087">IFERROR(BO726,0)</f>
        <v>21221</v>
      </c>
      <c r="BP372" s="618">
        <f t="shared" ref="BP372" si="16088">IFERROR((BP726/$BQ372)*100,0)</f>
        <v>21482.472989432979</v>
      </c>
      <c r="BQ372" s="620">
        <f t="shared" si="15911"/>
        <v>50.813516699727607</v>
      </c>
    </row>
    <row r="373" spans="1:69" x14ac:dyDescent="0.25">
      <c r="B373" s="594" t="s">
        <v>294</v>
      </c>
      <c r="C373" s="618">
        <f t="shared" si="15142"/>
        <v>15337</v>
      </c>
      <c r="D373" s="618">
        <f t="shared" si="15143"/>
        <v>51409.855170650029</v>
      </c>
      <c r="E373" s="618" t="s">
        <v>2112</v>
      </c>
      <c r="F373" s="618" t="s">
        <v>2112</v>
      </c>
      <c r="G373" s="618">
        <f t="shared" ref="G373" si="16089">IFERROR(G727,0)</f>
        <v>481</v>
      </c>
      <c r="H373" s="618">
        <f t="shared" ref="H373" si="16090">IFERROR((H727/$BQ373)*100,0)</f>
        <v>1748.4970927247623</v>
      </c>
      <c r="I373" s="618">
        <f t="shared" ref="I373" si="16091">IFERROR(I727,0)</f>
        <v>1405</v>
      </c>
      <c r="J373" s="618">
        <f t="shared" ref="J373" si="16092">IFERROR((J727/$BQ373)*100,0)</f>
        <v>29103.660642139272</v>
      </c>
      <c r="K373" s="618">
        <f t="shared" ref="K373" si="16093">IFERROR(K727,0)</f>
        <v>5029</v>
      </c>
      <c r="L373" s="618">
        <f t="shared" ref="L373" si="16094">IFERROR((L727/$BQ373)*100,0)</f>
        <v>17808.222490608507</v>
      </c>
      <c r="M373" s="618">
        <f t="shared" ref="M373" si="16095">IFERROR(M727,0)</f>
        <v>138446</v>
      </c>
      <c r="N373" s="618">
        <f t="shared" ref="N373" si="16096">IFERROR((N727/$BQ373)*100,0)</f>
        <v>216481.20465145961</v>
      </c>
      <c r="O373" s="618">
        <f t="shared" ref="O373" si="16097">IFERROR(O727,0)</f>
        <v>191861</v>
      </c>
      <c r="P373" s="618">
        <f t="shared" ref="P373" si="16098">IFERROR((P727/$BQ373)*100,0)</f>
        <v>149075.90706427605</v>
      </c>
      <c r="Q373" s="618">
        <f t="shared" ref="Q373" si="16099">IFERROR(Q727,0)</f>
        <v>57812</v>
      </c>
      <c r="R373" s="618">
        <f t="shared" ref="R373" si="16100">IFERROR((R727/$BQ373)*100,0)</f>
        <v>130665.26120558589</v>
      </c>
      <c r="S373" s="618">
        <f t="shared" ref="S373" si="16101">IFERROR(S727,0)</f>
        <v>763181</v>
      </c>
      <c r="T373" s="618">
        <f t="shared" ref="T373" si="16102">IFERROR((T727/$BQ373)*100,0)</f>
        <v>1989337.8739947183</v>
      </c>
      <c r="U373" s="618">
        <f t="shared" ref="U373" si="16103">IFERROR(U727,0)</f>
        <v>41642402</v>
      </c>
      <c r="V373" s="618">
        <f t="shared" si="15097"/>
        <v>5102154.9230162771</v>
      </c>
      <c r="W373" s="618" t="s">
        <v>2112</v>
      </c>
      <c r="X373" s="618" t="s">
        <v>2112</v>
      </c>
      <c r="Y373" s="618">
        <f t="shared" ref="Y373" si="16104">IFERROR(Y727,0)</f>
        <v>109421</v>
      </c>
      <c r="Z373" s="618">
        <f t="shared" ref="Z373" si="16105">IFERROR((Z727/$BQ373)*100,0)</f>
        <v>252981.08146208906</v>
      </c>
      <c r="AA373" s="618">
        <f t="shared" ref="AA373" si="16106">IFERROR(AA727,0)</f>
        <v>7098</v>
      </c>
      <c r="AB373" s="618">
        <f t="shared" ref="AB373" si="16107">IFERROR((AB727/$BQ373)*100,0)</f>
        <v>9807.7462974267128</v>
      </c>
      <c r="AC373" s="618">
        <f t="shared" ref="AC373" si="16108">IFERROR(AC727,0)</f>
        <v>247733</v>
      </c>
      <c r="AD373" s="618">
        <f t="shared" ref="AD373" si="16109">IFERROR((AD727/$BQ373)*100,0)</f>
        <v>443982.34896294924</v>
      </c>
      <c r="AE373" s="618">
        <f t="shared" ref="AE373" si="16110">IFERROR(AE727,0)</f>
        <v>190</v>
      </c>
      <c r="AF373" s="618">
        <f t="shared" ref="AF373" si="16111">IFERROR((AF727/$BQ373)*100,0)</f>
        <v>1535.4449259641822</v>
      </c>
      <c r="AG373" s="618">
        <f t="shared" ref="AG373" si="16112">IFERROR(AG727,0)</f>
        <v>0</v>
      </c>
      <c r="AH373" s="618">
        <f t="shared" ref="AH373" si="16113">IFERROR((AH727/$BQ373)*100,0)</f>
        <v>0</v>
      </c>
      <c r="AI373" s="618">
        <f t="shared" ref="AI373" si="16114">IFERROR(AI727,0)</f>
        <v>635728</v>
      </c>
      <c r="AJ373" s="618">
        <f t="shared" ref="AJ373" si="16115">IFERROR((AJ727/$BQ373)*100,0)</f>
        <v>2727901.5766363698</v>
      </c>
      <c r="AK373" s="618">
        <f t="shared" ref="AK373" si="16116">IFERROR(AK727,0)</f>
        <v>172439</v>
      </c>
      <c r="AL373" s="618">
        <f t="shared" ref="AL373" si="16117">IFERROR((AL727/$BQ373)*100,0)</f>
        <v>2869994.5152694071</v>
      </c>
      <c r="AM373" s="618">
        <f t="shared" ref="AM373" si="16118">IFERROR(AM727,0)</f>
        <v>14</v>
      </c>
      <c r="AN373" s="618">
        <f t="shared" ref="AN373" si="16119">IFERROR((AN727/$BQ373)*100,0)</f>
        <v>14.693252880040021</v>
      </c>
      <c r="AO373" s="618">
        <f t="shared" ref="AO373" si="16120">IFERROR(AO727,0)</f>
        <v>0</v>
      </c>
      <c r="AP373" s="618">
        <f t="shared" ref="AP373" si="16121">IFERROR((AP727/$BQ373)*100,0)</f>
        <v>0</v>
      </c>
      <c r="AQ373" s="618">
        <f t="shared" ref="AQ373" si="16122">IFERROR(AQ727,0)</f>
        <v>0</v>
      </c>
      <c r="AR373" s="618">
        <f t="shared" ref="AR373" si="16123">IFERROR((AR727/$BQ373)*100,0)</f>
        <v>0</v>
      </c>
      <c r="AS373" s="618">
        <f t="shared" ref="AS373" si="16124">IFERROR(AS727,0)</f>
        <v>0</v>
      </c>
      <c r="AT373" s="618">
        <f t="shared" ref="AT373" si="16125">IFERROR((AT727/$BQ373)*100,0)</f>
        <v>0</v>
      </c>
      <c r="AU373" s="618">
        <f t="shared" ref="AU373" si="16126">IFERROR(AU727,0)</f>
        <v>0</v>
      </c>
      <c r="AV373" s="618">
        <f t="shared" ref="AV373" si="16127">IFERROR((AV727/$BQ373)*100,0)</f>
        <v>0</v>
      </c>
      <c r="AW373" s="618">
        <f t="shared" ref="AW373" si="16128">IFERROR(AW727,0)</f>
        <v>3270654</v>
      </c>
      <c r="AX373" s="618">
        <f t="shared" ref="AX373" si="16129">IFERROR((AX727/$BQ373)*100,0)</f>
        <v>2481545.3155665691</v>
      </c>
      <c r="AY373" s="618">
        <f t="shared" ref="AY373" si="16130">IFERROR(AY727,0)</f>
        <v>84524</v>
      </c>
      <c r="AZ373" s="618">
        <f t="shared" ref="AZ373" si="16131">IFERROR((AZ727/$BQ373)*100,0)</f>
        <v>139685.08181732046</v>
      </c>
      <c r="BA373" s="618">
        <f t="shared" ref="BA373" si="16132">IFERROR(BA727,0)</f>
        <v>3387</v>
      </c>
      <c r="BB373" s="618">
        <f t="shared" ref="BB373" si="16133">IFERROR((BB727/$BQ373)*100,0)</f>
        <v>14098.176138398401</v>
      </c>
      <c r="BC373" s="618">
        <f t="shared" ref="BC373" si="16134">IFERROR(BC727,0)</f>
        <v>16519549</v>
      </c>
      <c r="BD373" s="618">
        <f t="shared" ref="BD373" si="16135">IFERROR((BD727/$BQ373)*100,0)</f>
        <v>14908226.189614667</v>
      </c>
      <c r="BE373" s="618">
        <f t="shared" ref="BE373" si="16136">IFERROR(BE727,0)</f>
        <v>0</v>
      </c>
      <c r="BF373" s="618">
        <f t="shared" ref="BF373" si="16137">IFERROR((BF727/$BQ373)*100,0)</f>
        <v>0</v>
      </c>
      <c r="BG373" s="618">
        <f t="shared" ref="BG373" si="16138">IFERROR(BG727,0)</f>
        <v>16348364</v>
      </c>
      <c r="BH373" s="618">
        <f t="shared" ref="BH373" si="16139">IFERROR((BH727/$BQ373)*100,0)</f>
        <v>34865882.400942199</v>
      </c>
      <c r="BI373" s="618">
        <f t="shared" ref="BI373" si="16140">IFERROR(BI727,0)</f>
        <v>370</v>
      </c>
      <c r="BJ373" s="618">
        <f t="shared" ref="BJ373" si="16141">IFERROR((BJ727/$BQ373)*100,0)</f>
        <v>407.73776742111056</v>
      </c>
      <c r="BK373" s="618">
        <f t="shared" ref="BK373" si="16142">IFERROR(BK727,0)</f>
        <v>230611</v>
      </c>
      <c r="BL373" s="618">
        <f t="shared" ref="BL373" si="16143">IFERROR((BL727/$BQ373)*100,0)</f>
        <v>1082510.7126840686</v>
      </c>
      <c r="BM373" s="618">
        <f t="shared" ref="BM373" si="16144">IFERROR(BM727,0)</f>
        <v>2408810</v>
      </c>
      <c r="BN373" s="618">
        <f t="shared" ref="BN373" si="16145">IFERROR((BN727/$BQ373)*100,0)</f>
        <v>3357430.3229684653</v>
      </c>
      <c r="BO373" s="618">
        <f t="shared" ref="BO373" si="16146">IFERROR(BO727,0)</f>
        <v>18853</v>
      </c>
      <c r="BP373" s="618">
        <f t="shared" ref="BP373" si="16147">IFERROR((BP727/$BQ373)*100,0)</f>
        <v>19734.875274503753</v>
      </c>
      <c r="BQ373" s="620">
        <f t="shared" si="15911"/>
        <v>54.446759103068061</v>
      </c>
    </row>
    <row r="374" spans="1:69" x14ac:dyDescent="0.25">
      <c r="B374" s="594" t="s">
        <v>295</v>
      </c>
      <c r="C374" s="618">
        <f t="shared" si="15142"/>
        <v>17573</v>
      </c>
      <c r="D374" s="618">
        <f t="shared" si="15143"/>
        <v>40348.42042775733</v>
      </c>
      <c r="E374" s="618" t="s">
        <v>2112</v>
      </c>
      <c r="F374" s="618" t="s">
        <v>2112</v>
      </c>
      <c r="G374" s="618">
        <f t="shared" ref="G374" si="16148">IFERROR(G728,0)</f>
        <v>238</v>
      </c>
      <c r="H374" s="618">
        <f t="shared" ref="H374" si="16149">IFERROR((H728/$BQ374)*100,0)</f>
        <v>608.81819508439764</v>
      </c>
      <c r="I374" s="618">
        <f t="shared" ref="I374" si="16150">IFERROR(I728,0)</f>
        <v>1545</v>
      </c>
      <c r="J374" s="618">
        <f t="shared" ref="J374" si="16151">IFERROR((J728/$BQ374)*100,0)</f>
        <v>27624.258833453569</v>
      </c>
      <c r="K374" s="618">
        <f t="shared" ref="K374" si="16152">IFERROR(K728,0)</f>
        <v>5604</v>
      </c>
      <c r="L374" s="618">
        <f t="shared" ref="L374" si="16153">IFERROR((L728/$BQ374)*100,0)</f>
        <v>19873.268190340361</v>
      </c>
      <c r="M374" s="618">
        <f t="shared" ref="M374" si="16154">IFERROR(M728,0)</f>
        <v>150967</v>
      </c>
      <c r="N374" s="618">
        <f t="shared" ref="N374" si="16155">IFERROR((N728/$BQ374)*100,0)</f>
        <v>211599.68694666796</v>
      </c>
      <c r="O374" s="618">
        <f t="shared" ref="O374" si="16156">IFERROR(O728,0)</f>
        <v>193090</v>
      </c>
      <c r="P374" s="618">
        <f t="shared" ref="P374" si="16157">IFERROR((P728/$BQ374)*100,0)</f>
        <v>144016.70680349512</v>
      </c>
      <c r="Q374" s="618">
        <f t="shared" ref="Q374" si="16158">IFERROR(Q728,0)</f>
        <v>59338</v>
      </c>
      <c r="R374" s="618">
        <f t="shared" ref="R374" si="16159">IFERROR((R728/$BQ374)*100,0)</f>
        <v>117277.2452558362</v>
      </c>
      <c r="S374" s="618">
        <f t="shared" ref="S374" si="16160">IFERROR(S728,0)</f>
        <v>746867</v>
      </c>
      <c r="T374" s="618">
        <f t="shared" ref="T374" si="16161">IFERROR((T728/$BQ374)*100,0)</f>
        <v>1346861.1724420621</v>
      </c>
      <c r="U374" s="618">
        <f t="shared" ref="U374" si="16162">IFERROR(U728,0)</f>
        <v>40294131</v>
      </c>
      <c r="V374" s="618">
        <f t="shared" si="15097"/>
        <v>4234706.3776340084</v>
      </c>
      <c r="W374" s="618" t="s">
        <v>2112</v>
      </c>
      <c r="X374" s="618" t="s">
        <v>2112</v>
      </c>
      <c r="Y374" s="618">
        <f t="shared" ref="Y374" si="16163">IFERROR(Y728,0)</f>
        <v>112128</v>
      </c>
      <c r="Z374" s="618">
        <f t="shared" ref="Z374" si="16164">IFERROR((Z728/$BQ374)*100,0)</f>
        <v>169001.82890518193</v>
      </c>
      <c r="AA374" s="618">
        <f t="shared" ref="AA374" si="16165">IFERROR(AA728,0)</f>
        <v>6974</v>
      </c>
      <c r="AB374" s="618">
        <f t="shared" ref="AB374" si="16166">IFERROR((AB728/$BQ374)*100,0)</f>
        <v>7232.3163721301453</v>
      </c>
      <c r="AC374" s="618">
        <f t="shared" ref="AC374" si="16167">IFERROR(AC728,0)</f>
        <v>278661</v>
      </c>
      <c r="AD374" s="618">
        <f t="shared" ref="AD374" si="16168">IFERROR((AD728/$BQ374)*100,0)</f>
        <v>482595.89889850596</v>
      </c>
      <c r="AE374" s="618">
        <f t="shared" ref="AE374" si="16169">IFERROR(AE728,0)</f>
        <v>192</v>
      </c>
      <c r="AF374" s="618">
        <f t="shared" ref="AF374" si="16170">IFERROR((AF728/$BQ374)*100,0)</f>
        <v>1410.4057047854953</v>
      </c>
      <c r="AG374" s="618">
        <f t="shared" ref="AG374" si="16171">IFERROR(AG728,0)</f>
        <v>0</v>
      </c>
      <c r="AH374" s="618">
        <f t="shared" ref="AH374" si="16172">IFERROR((AH728/$BQ374)*100,0)</f>
        <v>0</v>
      </c>
      <c r="AI374" s="618">
        <f t="shared" ref="AI374" si="16173">IFERROR(AI728,0)</f>
        <v>624801</v>
      </c>
      <c r="AJ374" s="618">
        <f t="shared" ref="AJ374" si="16174">IFERROR((AJ728/$BQ374)*100,0)</f>
        <v>2981940.206828122</v>
      </c>
      <c r="AK374" s="618">
        <f t="shared" ref="AK374" si="16175">IFERROR(AK728,0)</f>
        <v>178741</v>
      </c>
      <c r="AL374" s="618">
        <f t="shared" ref="AL374" si="16176">IFERROR((AL728/$BQ374)*100,0)</f>
        <v>2126477.1407656609</v>
      </c>
      <c r="AM374" s="618">
        <f t="shared" ref="AM374" si="16177">IFERROR(AM728,0)</f>
        <v>40</v>
      </c>
      <c r="AN374" s="618">
        <f t="shared" ref="AN374" si="16178">IFERROR((AN728/$BQ374)*100,0)</f>
        <v>110.94636812471938</v>
      </c>
      <c r="AO374" s="618">
        <f t="shared" ref="AO374" si="16179">IFERROR(AO728,0)</f>
        <v>0</v>
      </c>
      <c r="AP374" s="618">
        <f t="shared" ref="AP374" si="16180">IFERROR((AP728/$BQ374)*100,0)</f>
        <v>0</v>
      </c>
      <c r="AQ374" s="618">
        <f t="shared" ref="AQ374" si="16181">IFERROR(AQ728,0)</f>
        <v>0</v>
      </c>
      <c r="AR374" s="618">
        <f t="shared" ref="AR374" si="16182">IFERROR((AR728/$BQ374)*100,0)</f>
        <v>0</v>
      </c>
      <c r="AS374" s="618">
        <f t="shared" ref="AS374" si="16183">IFERROR(AS728,0)</f>
        <v>0</v>
      </c>
      <c r="AT374" s="618">
        <f t="shared" ref="AT374" si="16184">IFERROR((AT728/$BQ374)*100,0)</f>
        <v>0</v>
      </c>
      <c r="AU374" s="618">
        <f t="shared" ref="AU374" si="16185">IFERROR(AU728,0)</f>
        <v>0</v>
      </c>
      <c r="AV374" s="618">
        <f t="shared" ref="AV374" si="16186">IFERROR((AV728/$BQ374)*100,0)</f>
        <v>0</v>
      </c>
      <c r="AW374" s="618">
        <f t="shared" ref="AW374" si="16187">IFERROR(AW728,0)</f>
        <v>3474980</v>
      </c>
      <c r="AX374" s="618">
        <f t="shared" ref="AX374" si="16188">IFERROR((AX728/$BQ374)*100,0)</f>
        <v>2091694.0675289596</v>
      </c>
      <c r="AY374" s="618">
        <f t="shared" ref="AY374" si="16189">IFERROR(AY728,0)</f>
        <v>80549</v>
      </c>
      <c r="AZ374" s="618">
        <f t="shared" ref="AZ374" si="16190">IFERROR((AZ728/$BQ374)*100,0)</f>
        <v>105404.59703688967</v>
      </c>
      <c r="BA374" s="618">
        <f t="shared" ref="BA374" si="16191">IFERROR(BA728,0)</f>
        <v>3218</v>
      </c>
      <c r="BB374" s="618">
        <f t="shared" ref="BB374" si="16192">IFERROR((BB728/$BQ374)*100,0)</f>
        <v>11456.599338478836</v>
      </c>
      <c r="BC374" s="618">
        <f t="shared" ref="BC374" si="16193">IFERROR(BC728,0)</f>
        <v>15809775</v>
      </c>
      <c r="BD374" s="618">
        <f t="shared" ref="BD374" si="16194">IFERROR((BD728/$BQ374)*100,0)</f>
        <v>17564141.430560574</v>
      </c>
      <c r="BE374" s="618">
        <f t="shared" ref="BE374" si="16195">IFERROR(BE728,0)</f>
        <v>0</v>
      </c>
      <c r="BF374" s="618">
        <f t="shared" ref="BF374" si="16196">IFERROR((BF728/$BQ374)*100,0)</f>
        <v>0</v>
      </c>
      <c r="BG374" s="618">
        <f t="shared" ref="BG374" si="16197">IFERROR(BG728,0)</f>
        <v>20875792</v>
      </c>
      <c r="BH374" s="618">
        <f t="shared" ref="BH374" si="16198">IFERROR((BH728/$BQ374)*100,0)</f>
        <v>42875875.771710545</v>
      </c>
      <c r="BI374" s="618">
        <f t="shared" ref="BI374" si="16199">IFERROR(BI728,0)</f>
        <v>7207</v>
      </c>
      <c r="BJ374" s="618">
        <f t="shared" ref="BJ374" si="16200">IFERROR((BJ728/$BQ374)*100,0)</f>
        <v>9173.8778143127347</v>
      </c>
      <c r="BK374" s="618">
        <f t="shared" ref="BK374" si="16201">IFERROR(BK728,0)</f>
        <v>225004</v>
      </c>
      <c r="BL374" s="618">
        <f t="shared" ref="BL374" si="16202">IFERROR((BL728/$BQ374)*100,0)</f>
        <v>709407.71974467451</v>
      </c>
      <c r="BM374" s="618">
        <f t="shared" ref="BM374" si="16203">IFERROR(BM728,0)</f>
        <v>3123952</v>
      </c>
      <c r="BN374" s="618">
        <f t="shared" ref="BN374" si="16204">IFERROR((BN728/$BQ374)*100,0)</f>
        <v>4402437.8706241623</v>
      </c>
      <c r="BO374" s="618">
        <f t="shared" ref="BO374" si="16205">IFERROR(BO728,0)</f>
        <v>19826</v>
      </c>
      <c r="BP374" s="618">
        <f t="shared" ref="BP374" si="16206">IFERROR((BP728/$BQ374)*100,0)</f>
        <v>25477.446610240251</v>
      </c>
      <c r="BQ374" s="620">
        <f t="shared" si="15911"/>
        <v>72.106911972160006</v>
      </c>
    </row>
    <row r="375" spans="1:69" x14ac:dyDescent="0.25">
      <c r="B375" s="594" t="s">
        <v>2669</v>
      </c>
      <c r="C375" s="618">
        <f t="shared" si="15142"/>
        <v>13404</v>
      </c>
      <c r="D375" s="618">
        <f t="shared" si="15143"/>
        <v>24810</v>
      </c>
      <c r="E375" s="618" t="s">
        <v>2112</v>
      </c>
      <c r="F375" s="618" t="s">
        <v>2112</v>
      </c>
      <c r="G375" s="618">
        <f t="shared" ref="G375" si="16207">IFERROR(G729,0)</f>
        <v>231</v>
      </c>
      <c r="H375" s="618">
        <f t="shared" ref="H375" si="16208">IFERROR((H729/$BQ375)*100,0)</f>
        <v>438</v>
      </c>
      <c r="I375" s="618">
        <f t="shared" ref="I375" si="16209">IFERROR(I729,0)</f>
        <v>1390</v>
      </c>
      <c r="J375" s="618">
        <f t="shared" ref="J375" si="16210">IFERROR((J729/$BQ375)*100,0)</f>
        <v>19005</v>
      </c>
      <c r="K375" s="618">
        <f t="shared" ref="K375" si="16211">IFERROR(K729,0)</f>
        <v>4857</v>
      </c>
      <c r="L375" s="618">
        <f t="shared" ref="L375" si="16212">IFERROR((L729/$BQ375)*100,0)</f>
        <v>11927</v>
      </c>
      <c r="M375" s="618">
        <f t="shared" ref="M375" si="16213">IFERROR(M729,0)</f>
        <v>152888</v>
      </c>
      <c r="N375" s="618">
        <f t="shared" ref="N375" si="16214">IFERROR((N729/$BQ375)*100,0)</f>
        <v>193758</v>
      </c>
      <c r="O375" s="618">
        <f t="shared" ref="O375" si="16215">IFERROR(O729,0)</f>
        <v>211891</v>
      </c>
      <c r="P375" s="618">
        <f t="shared" ref="P375" si="16216">IFERROR((P729/$BQ375)*100,0)</f>
        <v>163538</v>
      </c>
      <c r="Q375" s="618">
        <f t="shared" ref="Q375" si="16217">IFERROR(Q729,0)</f>
        <v>59761</v>
      </c>
      <c r="R375" s="618">
        <f t="shared" ref="R375" si="16218">IFERROR((R729/$BQ375)*100,0)</f>
        <v>92066</v>
      </c>
      <c r="S375" s="618">
        <f t="shared" ref="S375" si="16219">IFERROR(S729,0)</f>
        <v>769378</v>
      </c>
      <c r="T375" s="618">
        <f t="shared" ref="T375" si="16220">IFERROR((T729/$BQ375)*100,0)</f>
        <v>1142771</v>
      </c>
      <c r="U375" s="618">
        <f t="shared" ref="U375" si="16221">IFERROR(U729,0)</f>
        <v>37506859</v>
      </c>
      <c r="V375" s="618">
        <f t="shared" si="15097"/>
        <v>3479526</v>
      </c>
      <c r="W375" s="618" t="s">
        <v>2112</v>
      </c>
      <c r="X375" s="618" t="s">
        <v>2112</v>
      </c>
      <c r="Y375" s="618">
        <f t="shared" ref="Y375" si="16222">IFERROR(Y729,0)</f>
        <v>104731</v>
      </c>
      <c r="Z375" s="618">
        <f t="shared" ref="Z375" si="16223">IFERROR((Z729/$BQ375)*100,0)</f>
        <v>141554</v>
      </c>
      <c r="AA375" s="618">
        <f t="shared" ref="AA375" si="16224">IFERROR(AA729,0)</f>
        <v>7130</v>
      </c>
      <c r="AB375" s="618">
        <f t="shared" ref="AB375" si="16225">IFERROR((AB729/$BQ375)*100,0)</f>
        <v>8162</v>
      </c>
      <c r="AC375" s="618">
        <f t="shared" ref="AC375" si="16226">IFERROR(AC729,0)</f>
        <v>321516</v>
      </c>
      <c r="AD375" s="618">
        <f t="shared" ref="AD375" si="16227">IFERROR((AD729/$BQ375)*100,0)</f>
        <v>531796</v>
      </c>
      <c r="AE375" s="618">
        <f t="shared" ref="AE375" si="16228">IFERROR(AE729,0)</f>
        <v>203</v>
      </c>
      <c r="AF375" s="618">
        <f t="shared" ref="AF375" si="16229">IFERROR((AF729/$BQ375)*100,0)</f>
        <v>1025</v>
      </c>
      <c r="AG375" s="618">
        <f t="shared" ref="AG375" si="16230">IFERROR(AG729,0)</f>
        <v>0</v>
      </c>
      <c r="AH375" s="618">
        <f t="shared" ref="AH375" si="16231">IFERROR((AH729/$BQ375)*100,0)</f>
        <v>0</v>
      </c>
      <c r="AI375" s="618">
        <f t="shared" ref="AI375" si="16232">IFERROR(AI729,0)</f>
        <v>631295</v>
      </c>
      <c r="AJ375" s="618">
        <f t="shared" ref="AJ375" si="16233">IFERROR((AJ729/$BQ375)*100,0)</f>
        <v>2648185</v>
      </c>
      <c r="AK375" s="618">
        <f t="shared" ref="AK375" si="16234">IFERROR(AK729,0)</f>
        <v>173605</v>
      </c>
      <c r="AL375" s="618">
        <f t="shared" ref="AL375" si="16235">IFERROR((AL729/$BQ375)*100,0)</f>
        <v>1518313</v>
      </c>
      <c r="AM375" s="618">
        <f t="shared" ref="AM375" si="16236">IFERROR(AM729,0)</f>
        <v>77</v>
      </c>
      <c r="AN375" s="618">
        <f t="shared" ref="AN375" si="16237">IFERROR((AN729/$BQ375)*100,0)</f>
        <v>270</v>
      </c>
      <c r="AO375" s="618">
        <f t="shared" ref="AO375" si="16238">IFERROR(AO729,0)</f>
        <v>0</v>
      </c>
      <c r="AP375" s="618">
        <f t="shared" ref="AP375" si="16239">IFERROR((AP729/$BQ375)*100,0)</f>
        <v>0</v>
      </c>
      <c r="AQ375" s="618">
        <f t="shared" ref="AQ375" si="16240">IFERROR(AQ729,0)</f>
        <v>0</v>
      </c>
      <c r="AR375" s="618">
        <f t="shared" ref="AR375" si="16241">IFERROR((AR729/$BQ375)*100,0)</f>
        <v>0</v>
      </c>
      <c r="AS375" s="618">
        <f t="shared" ref="AS375" si="16242">IFERROR(AS729,0)</f>
        <v>0</v>
      </c>
      <c r="AT375" s="618">
        <f t="shared" ref="AT375" si="16243">IFERROR((AT729/$BQ375)*100,0)</f>
        <v>0</v>
      </c>
      <c r="AU375" s="618">
        <f t="shared" ref="AU375" si="16244">IFERROR(AU729,0)</f>
        <v>0</v>
      </c>
      <c r="AV375" s="618">
        <f t="shared" ref="AV375" si="16245">IFERROR((AV729/$BQ375)*100,0)</f>
        <v>0</v>
      </c>
      <c r="AW375" s="618">
        <f t="shared" ref="AW375" si="16246">IFERROR(AW729,0)</f>
        <v>3404917</v>
      </c>
      <c r="AX375" s="618">
        <f t="shared" ref="AX375" si="16247">IFERROR((AX729/$BQ375)*100,0)</f>
        <v>1673218</v>
      </c>
      <c r="AY375" s="618">
        <f t="shared" ref="AY375" si="16248">IFERROR(AY729,0)</f>
        <v>67178</v>
      </c>
      <c r="AZ375" s="618">
        <f t="shared" ref="AZ375" si="16249">IFERROR((AZ729/$BQ375)*100,0)</f>
        <v>72537</v>
      </c>
      <c r="BA375" s="618">
        <f t="shared" ref="BA375" si="16250">IFERROR(BA729,0)</f>
        <v>2886</v>
      </c>
      <c r="BB375" s="618">
        <f t="shared" ref="BB375" si="16251">IFERROR((BB729/$BQ375)*100,0)</f>
        <v>7118.0000000000009</v>
      </c>
      <c r="BC375" s="618">
        <f t="shared" ref="BC375" si="16252">IFERROR(BC729,0)</f>
        <v>10528860</v>
      </c>
      <c r="BD375" s="618">
        <f t="shared" ref="BD375" si="16253">IFERROR((BD729/$BQ375)*100,0)</f>
        <v>15040284</v>
      </c>
      <c r="BE375" s="618">
        <f t="shared" ref="BE375" si="16254">IFERROR(BE729,0)</f>
        <v>0</v>
      </c>
      <c r="BF375" s="618">
        <f t="shared" ref="BF375" si="16255">IFERROR((BF729/$BQ375)*100,0)</f>
        <v>0</v>
      </c>
      <c r="BG375" s="618">
        <f t="shared" ref="BG375" si="16256">IFERROR(BG729,0)</f>
        <v>19205802</v>
      </c>
      <c r="BH375" s="618">
        <f t="shared" ref="BH375" si="16257">IFERROR((BH729/$BQ375)*100,0)</f>
        <v>48390237</v>
      </c>
      <c r="BI375" s="618">
        <f t="shared" ref="BI375" si="16258">IFERROR(BI729,0)</f>
        <v>4723</v>
      </c>
      <c r="BJ375" s="618">
        <f t="shared" ref="BJ375" si="16259">IFERROR((BJ729/$BQ375)*100,0)</f>
        <v>5082</v>
      </c>
      <c r="BK375" s="618">
        <f t="shared" ref="BK375" si="16260">IFERROR(BK729,0)</f>
        <v>211105</v>
      </c>
      <c r="BL375" s="618">
        <f t="shared" ref="BL375" si="16261">IFERROR((BL729/$BQ375)*100,0)</f>
        <v>569916</v>
      </c>
      <c r="BM375" s="618">
        <f t="shared" ref="BM375" si="16262">IFERROR(BM729,0)</f>
        <v>3231985</v>
      </c>
      <c r="BN375" s="618">
        <f t="shared" ref="BN375" si="16263">IFERROR((BN729/$BQ375)*100,0)</f>
        <v>4509176</v>
      </c>
      <c r="BO375" s="618">
        <f t="shared" ref="BO375" si="16264">IFERROR(BO729,0)</f>
        <v>78754</v>
      </c>
      <c r="BP375" s="618">
        <f t="shared" ref="BP375" si="16265">IFERROR((BP729/$BQ375)*100,0)</f>
        <v>88004</v>
      </c>
      <c r="BQ375" s="620">
        <f t="shared" si="15911"/>
        <v>100</v>
      </c>
    </row>
    <row r="376" spans="1:69" x14ac:dyDescent="0.25">
      <c r="A376" s="593" t="s">
        <v>28</v>
      </c>
      <c r="B376" s="594" t="s">
        <v>285</v>
      </c>
      <c r="C376" s="618">
        <f t="shared" si="15142"/>
        <v>120</v>
      </c>
      <c r="D376" s="618">
        <f t="shared" si="15143"/>
        <v>651.35336459061148</v>
      </c>
      <c r="E376" s="618" t="s">
        <v>2112</v>
      </c>
      <c r="F376" s="618" t="s">
        <v>2112</v>
      </c>
      <c r="G376" s="618">
        <f t="shared" ref="G376" si="16266">IFERROR(G730,0)</f>
        <v>0</v>
      </c>
      <c r="H376" s="618">
        <f t="shared" ref="H376" si="16267">IFERROR((H730/$BQ376)*100,0)</f>
        <v>0</v>
      </c>
      <c r="I376" s="618">
        <f t="shared" ref="I376" si="16268">IFERROR(I730,0)</f>
        <v>16430</v>
      </c>
      <c r="J376" s="618">
        <f t="shared" ref="J376" si="16269">IFERROR((J730/$BQ376)*100,0)</f>
        <v>335743.97289931506</v>
      </c>
      <c r="K376" s="618">
        <f t="shared" ref="K376" si="16270">IFERROR(K730,0)</f>
        <v>420</v>
      </c>
      <c r="L376" s="618">
        <f t="shared" ref="L376" si="16271">IFERROR((L730/$BQ376)*100,0)</f>
        <v>4863.2134630832707</v>
      </c>
      <c r="M376" s="618">
        <f t="shared" ref="M376" si="16272">IFERROR(M730,0)</f>
        <v>1041587</v>
      </c>
      <c r="N376" s="618">
        <f t="shared" ref="N376" si="16273">IFERROR((N730/$BQ376)*100,0)</f>
        <v>1822378.7177117495</v>
      </c>
      <c r="O376" s="618">
        <f t="shared" ref="O376" si="16274">IFERROR(O730,0)</f>
        <v>7450</v>
      </c>
      <c r="P376" s="618">
        <f t="shared" ref="P376" si="16275">IFERROR((P730/$BQ376)*100,0)</f>
        <v>12503.959667400082</v>
      </c>
      <c r="Q376" s="618">
        <f t="shared" ref="Q376" si="16276">IFERROR(Q730,0)</f>
        <v>29625</v>
      </c>
      <c r="R376" s="618">
        <f t="shared" ref="R376" si="16277">IFERROR((R730/$BQ376)*100,0)</f>
        <v>78715.885366380433</v>
      </c>
      <c r="S376" s="618">
        <f t="shared" ref="S376" si="16278">IFERROR(S730,0)</f>
        <v>105373</v>
      </c>
      <c r="T376" s="618">
        <f t="shared" ref="T376" si="16279">IFERROR((T730/$BQ376)*100,0)</f>
        <v>320972.08856349584</v>
      </c>
      <c r="U376" s="618">
        <f t="shared" ref="U376" si="16280">IFERROR(U730,0)</f>
        <v>422014</v>
      </c>
      <c r="V376" s="618">
        <f t="shared" si="15097"/>
        <v>136568.21373846469</v>
      </c>
      <c r="W376" s="618" t="s">
        <v>2112</v>
      </c>
      <c r="X376" s="618" t="s">
        <v>2112</v>
      </c>
      <c r="Y376" s="618">
        <f t="shared" ref="Y376" si="16281">IFERROR(Y730,0)</f>
        <v>561184</v>
      </c>
      <c r="Z376" s="618">
        <f t="shared" ref="Z376" si="16282">IFERROR((Z730/$BQ376)*100,0)</f>
        <v>1404483.2235644308</v>
      </c>
      <c r="AA376" s="618">
        <f t="shared" ref="AA376" si="16283">IFERROR(AA730,0)</f>
        <v>26</v>
      </c>
      <c r="AB376" s="618">
        <f t="shared" ref="AB376" si="16284">IFERROR((AB730/$BQ376)*100,0)</f>
        <v>20.249327396599323</v>
      </c>
      <c r="AC376" s="618">
        <f t="shared" ref="AC376" si="16285">IFERROR(AC730,0)</f>
        <v>9728</v>
      </c>
      <c r="AD376" s="618">
        <f t="shared" ref="AD376" si="16286">IFERROR((AD730/$BQ376)*100,0)</f>
        <v>12021.35069778113</v>
      </c>
      <c r="AE376" s="618">
        <f t="shared" ref="AE376" si="16287">IFERROR(AE730,0)</f>
        <v>0</v>
      </c>
      <c r="AF376" s="618">
        <f t="shared" ref="AF376" si="16288">IFERROR((AF730/$BQ376)*100,0)</f>
        <v>0</v>
      </c>
      <c r="AG376" s="618">
        <f t="shared" ref="AG376" si="16289">IFERROR(AG730,0)</f>
        <v>0</v>
      </c>
      <c r="AH376" s="618">
        <f t="shared" ref="AH376" si="16290">IFERROR((AH730/$BQ376)*100,0)</f>
        <v>0</v>
      </c>
      <c r="AI376" s="618">
        <f t="shared" ref="AI376" si="16291">IFERROR(AI730,0)</f>
        <v>167903</v>
      </c>
      <c r="AJ376" s="618">
        <f t="shared" ref="AJ376" si="16292">IFERROR((AJ730/$BQ376)*100,0)</f>
        <v>703481.88308525702</v>
      </c>
      <c r="AK376" s="618">
        <f t="shared" ref="AK376" si="16293">IFERROR(AK730,0)</f>
        <v>252771</v>
      </c>
      <c r="AL376" s="618">
        <f t="shared" ref="AL376" si="16294">IFERROR((AL730/$BQ376)*100,0)</f>
        <v>5370195.8731119279</v>
      </c>
      <c r="AM376" s="618">
        <f t="shared" ref="AM376" si="16295">IFERROR(AM730,0)</f>
        <v>0</v>
      </c>
      <c r="AN376" s="618">
        <f t="shared" ref="AN376" si="16296">IFERROR((AN730/$BQ376)*100,0)</f>
        <v>0</v>
      </c>
      <c r="AO376" s="618">
        <f t="shared" ref="AO376" si="16297">IFERROR(AO730,0)</f>
        <v>0</v>
      </c>
      <c r="AP376" s="618">
        <f t="shared" ref="AP376" si="16298">IFERROR((AP730/$BQ376)*100,0)</f>
        <v>0</v>
      </c>
      <c r="AQ376" s="618">
        <f t="shared" ref="AQ376" si="16299">IFERROR(AQ730,0)</f>
        <v>0</v>
      </c>
      <c r="AR376" s="618">
        <f t="shared" ref="AR376" si="16300">IFERROR((AR730/$BQ376)*100,0)</f>
        <v>0</v>
      </c>
      <c r="AS376" s="618">
        <f t="shared" ref="AS376" si="16301">IFERROR(AS730,0)</f>
        <v>0</v>
      </c>
      <c r="AT376" s="618">
        <f t="shared" ref="AT376" si="16302">IFERROR((AT730/$BQ376)*100,0)</f>
        <v>0</v>
      </c>
      <c r="AU376" s="618">
        <f t="shared" ref="AU376" si="16303">IFERROR(AU730,0)</f>
        <v>0</v>
      </c>
      <c r="AV376" s="618">
        <f t="shared" ref="AV376" si="16304">IFERROR((AV730/$BQ376)*100,0)</f>
        <v>0</v>
      </c>
      <c r="AW376" s="618">
        <f t="shared" ref="AW376" si="16305">IFERROR(AW730,0)</f>
        <v>540626</v>
      </c>
      <c r="AX376" s="618">
        <f t="shared" ref="AX376" si="16306">IFERROR((AX730/$BQ376)*100,0)</f>
        <v>558678.94287217536</v>
      </c>
      <c r="AY376" s="618">
        <f t="shared" ref="AY376" si="16307">IFERROR(AY730,0)</f>
        <v>44586</v>
      </c>
      <c r="AZ376" s="618">
        <f t="shared" ref="AZ376" si="16308">IFERROR((AZ730/$BQ376)*100,0)</f>
        <v>53839.586659658162</v>
      </c>
      <c r="BA376" s="618">
        <f t="shared" ref="BA376" si="16309">IFERROR(BA730,0)</f>
        <v>290</v>
      </c>
      <c r="BB376" s="618">
        <f t="shared" ref="BB376" si="16310">IFERROR((BB730/$BQ376)*100,0)</f>
        <v>863.97130225490434</v>
      </c>
      <c r="BC376" s="618">
        <f t="shared" ref="BC376" si="16311">IFERROR(BC730,0)</f>
        <v>3653803</v>
      </c>
      <c r="BD376" s="618">
        <f t="shared" ref="BD376" si="16312">IFERROR((BD730/$BQ376)*100,0)</f>
        <v>3171723.0227752398</v>
      </c>
      <c r="BE376" s="618">
        <f t="shared" ref="BE376" si="16313">IFERROR(BE730,0)</f>
        <v>0</v>
      </c>
      <c r="BF376" s="618">
        <f t="shared" ref="BF376" si="16314">IFERROR((BF730/$BQ376)*100,0)</f>
        <v>0</v>
      </c>
      <c r="BG376" s="618">
        <f t="shared" ref="BG376" si="16315">IFERROR(BG730,0)</f>
        <v>1378532</v>
      </c>
      <c r="BH376" s="618">
        <f t="shared" ref="BH376" si="16316">IFERROR((BH730/$BQ376)*100,0)</f>
        <v>2464559.1369917011</v>
      </c>
      <c r="BI376" s="618">
        <f t="shared" ref="BI376" si="16317">IFERROR(BI730,0)</f>
        <v>0</v>
      </c>
      <c r="BJ376" s="618">
        <f t="shared" ref="BJ376" si="16318">IFERROR((BJ730/$BQ376)*100,0)</f>
        <v>0</v>
      </c>
      <c r="BK376" s="618">
        <f t="shared" ref="BK376" si="16319">IFERROR(BK730,0)</f>
        <v>186944</v>
      </c>
      <c r="BL376" s="618">
        <f t="shared" ref="BL376" si="16320">IFERROR((BL730/$BQ376)*100,0)</f>
        <v>626487.19054758758</v>
      </c>
      <c r="BM376" s="618">
        <f t="shared" ref="BM376" si="16321">IFERROR(BM730,0)</f>
        <v>243595</v>
      </c>
      <c r="BN376" s="618">
        <f t="shared" ref="BN376" si="16322">IFERROR((BN730/$BQ376)*100,0)</f>
        <v>337026.43030109972</v>
      </c>
      <c r="BO376" s="618">
        <f t="shared" ref="BO376" si="16323">IFERROR(BO730,0)</f>
        <v>3718</v>
      </c>
      <c r="BP376" s="618">
        <f t="shared" ref="BP376" si="16324">IFERROR((BP730/$BQ376)*100,0)</f>
        <v>4026.2412640238317</v>
      </c>
      <c r="BQ376" s="620">
        <f t="shared" si="15911"/>
        <v>29.630613809956184</v>
      </c>
    </row>
    <row r="377" spans="1:69" x14ac:dyDescent="0.25">
      <c r="B377" s="594" t="s">
        <v>286</v>
      </c>
      <c r="C377" s="618">
        <f t="shared" si="15142"/>
        <v>127</v>
      </c>
      <c r="D377" s="618">
        <f t="shared" si="15143"/>
        <v>444.60847663086139</v>
      </c>
      <c r="E377" s="618" t="s">
        <v>2112</v>
      </c>
      <c r="F377" s="618" t="s">
        <v>2112</v>
      </c>
      <c r="G377" s="618">
        <f t="shared" ref="G377" si="16325">IFERROR(G731,0)</f>
        <v>0</v>
      </c>
      <c r="H377" s="618">
        <f t="shared" ref="H377" si="16326">IFERROR((H731/$BQ377)*100,0)</f>
        <v>0</v>
      </c>
      <c r="I377" s="618">
        <f t="shared" ref="I377" si="16327">IFERROR(I731,0)</f>
        <v>18791</v>
      </c>
      <c r="J377" s="618">
        <f t="shared" ref="J377" si="16328">IFERROR((J731/$BQ377)*100,0)</f>
        <v>156685.76404828497</v>
      </c>
      <c r="K377" s="618">
        <f t="shared" ref="K377" si="16329">IFERROR(K731,0)</f>
        <v>419</v>
      </c>
      <c r="L377" s="618">
        <f t="shared" ref="L377" si="16330">IFERROR((L731/$BQ377)*100,0)</f>
        <v>3582.6837891093278</v>
      </c>
      <c r="M377" s="618">
        <f t="shared" ref="M377" si="16331">IFERROR(M731,0)</f>
        <v>980501</v>
      </c>
      <c r="N377" s="618">
        <f t="shared" ref="N377" si="16332">IFERROR((N731/$BQ377)*100,0)</f>
        <v>1117576.4721846872</v>
      </c>
      <c r="O377" s="618">
        <f t="shared" ref="O377" si="16333">IFERROR(O731,0)</f>
        <v>11093</v>
      </c>
      <c r="P377" s="618">
        <f t="shared" ref="P377" si="16334">IFERROR((P731/$BQ377)*100,0)</f>
        <v>14617.579334908834</v>
      </c>
      <c r="Q377" s="618">
        <f t="shared" ref="Q377" si="16335">IFERROR(Q731,0)</f>
        <v>30524</v>
      </c>
      <c r="R377" s="618">
        <f t="shared" ref="R377" si="16336">IFERROR((R731/$BQ377)*100,0)</f>
        <v>63186.035633707186</v>
      </c>
      <c r="S377" s="618">
        <f t="shared" ref="S377" si="16337">IFERROR(S731,0)</f>
        <v>107516</v>
      </c>
      <c r="T377" s="618">
        <f t="shared" ref="T377" si="16338">IFERROR((T731/$BQ377)*100,0)</f>
        <v>207695.26430587599</v>
      </c>
      <c r="U377" s="618">
        <f t="shared" ref="U377" si="16339">IFERROR(U731,0)</f>
        <v>532656</v>
      </c>
      <c r="V377" s="618">
        <f t="shared" si="15097"/>
        <v>165534.90695413147</v>
      </c>
      <c r="W377" s="618" t="s">
        <v>2112</v>
      </c>
      <c r="X377" s="618" t="s">
        <v>2112</v>
      </c>
      <c r="Y377" s="618">
        <f t="shared" ref="Y377" si="16340">IFERROR(Y731,0)</f>
        <v>395135</v>
      </c>
      <c r="Z377" s="618">
        <f t="shared" ref="Z377" si="16341">IFERROR((Z731/$BQ377)*100,0)</f>
        <v>640052.62607421854</v>
      </c>
      <c r="AA377" s="618">
        <f t="shared" ref="AA377" si="16342">IFERROR(AA731,0)</f>
        <v>0</v>
      </c>
      <c r="AB377" s="618">
        <f t="shared" ref="AB377" si="16343">IFERROR((AB731/$BQ377)*100,0)</f>
        <v>0</v>
      </c>
      <c r="AC377" s="618">
        <f t="shared" ref="AC377" si="16344">IFERROR(AC731,0)</f>
        <v>10488</v>
      </c>
      <c r="AD377" s="618">
        <f t="shared" ref="AD377" si="16345">IFERROR((AD731/$BQ377)*100,0)</f>
        <v>12380.194742830952</v>
      </c>
      <c r="AE377" s="618">
        <f t="shared" ref="AE377" si="16346">IFERROR(AE731,0)</f>
        <v>0</v>
      </c>
      <c r="AF377" s="618">
        <f t="shared" ref="AF377" si="16347">IFERROR((AF731/$BQ377)*100,0)</f>
        <v>0</v>
      </c>
      <c r="AG377" s="618">
        <f t="shared" ref="AG377" si="16348">IFERROR(AG731,0)</f>
        <v>0</v>
      </c>
      <c r="AH377" s="618">
        <f t="shared" ref="AH377" si="16349">IFERROR((AH731/$BQ377)*100,0)</f>
        <v>0</v>
      </c>
      <c r="AI377" s="618">
        <f t="shared" ref="AI377" si="16350">IFERROR(AI731,0)</f>
        <v>156744</v>
      </c>
      <c r="AJ377" s="618">
        <f t="shared" ref="AJ377" si="16351">IFERROR((AJ731/$BQ377)*100,0)</f>
        <v>471150.16846483143</v>
      </c>
      <c r="AK377" s="618">
        <f t="shared" ref="AK377" si="16352">IFERROR(AK731,0)</f>
        <v>261776</v>
      </c>
      <c r="AL377" s="618">
        <f t="shared" ref="AL377" si="16353">IFERROR((AL731/$BQ377)*100,0)</f>
        <v>3721568.00344167</v>
      </c>
      <c r="AM377" s="618">
        <f t="shared" ref="AM377" si="16354">IFERROR(AM731,0)</f>
        <v>0</v>
      </c>
      <c r="AN377" s="618">
        <f t="shared" ref="AN377" si="16355">IFERROR((AN731/$BQ377)*100,0)</f>
        <v>0</v>
      </c>
      <c r="AO377" s="618">
        <f t="shared" ref="AO377" si="16356">IFERROR(AO731,0)</f>
        <v>0</v>
      </c>
      <c r="AP377" s="618">
        <f t="shared" ref="AP377" si="16357">IFERROR((AP731/$BQ377)*100,0)</f>
        <v>0</v>
      </c>
      <c r="AQ377" s="618">
        <f t="shared" ref="AQ377" si="16358">IFERROR(AQ731,0)</f>
        <v>0</v>
      </c>
      <c r="AR377" s="618">
        <f t="shared" ref="AR377" si="16359">IFERROR((AR731/$BQ377)*100,0)</f>
        <v>0</v>
      </c>
      <c r="AS377" s="618">
        <f t="shared" ref="AS377" si="16360">IFERROR(AS731,0)</f>
        <v>0</v>
      </c>
      <c r="AT377" s="618">
        <f t="shared" ref="AT377" si="16361">IFERROR((AT731/$BQ377)*100,0)</f>
        <v>0</v>
      </c>
      <c r="AU377" s="618">
        <f t="shared" ref="AU377" si="16362">IFERROR(AU731,0)</f>
        <v>0</v>
      </c>
      <c r="AV377" s="618">
        <f t="shared" ref="AV377" si="16363">IFERROR((AV731/$BQ377)*100,0)</f>
        <v>0</v>
      </c>
      <c r="AW377" s="618">
        <f t="shared" ref="AW377" si="16364">IFERROR(AW731,0)</f>
        <v>506280</v>
      </c>
      <c r="AX377" s="618">
        <f t="shared" ref="AX377" si="16365">IFERROR((AX731/$BQ377)*100,0)</f>
        <v>526545.51621125196</v>
      </c>
      <c r="AY377" s="618">
        <f t="shared" ref="AY377" si="16366">IFERROR(AY731,0)</f>
        <v>39348</v>
      </c>
      <c r="AZ377" s="618">
        <f t="shared" ref="AZ377" si="16367">IFERROR((AZ731/$BQ377)*100,0)</f>
        <v>47185.867358565607</v>
      </c>
      <c r="BA377" s="618">
        <f t="shared" ref="BA377" si="16368">IFERROR(BA731,0)</f>
        <v>359</v>
      </c>
      <c r="BB377" s="618">
        <f t="shared" ref="BB377" si="16369">IFERROR((BB731/$BQ377)*100,0)</f>
        <v>992.48085751147119</v>
      </c>
      <c r="BC377" s="618">
        <f t="shared" ref="BC377" si="16370">IFERROR(BC731,0)</f>
        <v>3651825</v>
      </c>
      <c r="BD377" s="618">
        <f t="shared" ref="BD377" si="16371">IFERROR((BD731/$BQ377)*100,0)</f>
        <v>4146323.9944805172</v>
      </c>
      <c r="BE377" s="618">
        <f t="shared" ref="BE377" si="16372">IFERROR(BE731,0)</f>
        <v>0</v>
      </c>
      <c r="BF377" s="618">
        <f t="shared" ref="BF377" si="16373">IFERROR((BF731/$BQ377)*100,0)</f>
        <v>0</v>
      </c>
      <c r="BG377" s="618">
        <f t="shared" ref="BG377" si="16374">IFERROR(BG731,0)</f>
        <v>1490551</v>
      </c>
      <c r="BH377" s="618">
        <f t="shared" ref="BH377" si="16375">IFERROR((BH731/$BQ377)*100,0)</f>
        <v>2958938.2545812153</v>
      </c>
      <c r="BI377" s="618">
        <f t="shared" ref="BI377" si="16376">IFERROR(BI731,0)</f>
        <v>0</v>
      </c>
      <c r="BJ377" s="618">
        <f t="shared" ref="BJ377" si="16377">IFERROR((BJ731/$BQ377)*100,0)</f>
        <v>0</v>
      </c>
      <c r="BK377" s="618">
        <f t="shared" ref="BK377" si="16378">IFERROR(BK731,0)</f>
        <v>187900</v>
      </c>
      <c r="BL377" s="618">
        <f t="shared" ref="BL377" si="16379">IFERROR((BL731/$BQ377)*100,0)</f>
        <v>431820.96315460087</v>
      </c>
      <c r="BM377" s="618">
        <f t="shared" ref="BM377" si="16380">IFERROR(BM731,0)</f>
        <v>229130</v>
      </c>
      <c r="BN377" s="618">
        <f t="shared" ref="BN377" si="16381">IFERROR((BN731/$BQ377)*100,0)</f>
        <v>276193.65412487579</v>
      </c>
      <c r="BO377" s="618">
        <f t="shared" ref="BO377" si="16382">IFERROR(BO731,0)</f>
        <v>3150</v>
      </c>
      <c r="BP377" s="618">
        <f t="shared" ref="BP377" si="16383">IFERROR((BP731/$BQ377)*100,0)</f>
        <v>2940.1528293331153</v>
      </c>
      <c r="BQ377" s="620">
        <f t="shared" si="15911"/>
        <v>34.862133348098446</v>
      </c>
    </row>
    <row r="378" spans="1:69" x14ac:dyDescent="0.25">
      <c r="B378" s="594" t="s">
        <v>287</v>
      </c>
      <c r="C378" s="618">
        <f t="shared" si="15142"/>
        <v>70</v>
      </c>
      <c r="D378" s="618">
        <f t="shared" si="15143"/>
        <v>219.05546819893686</v>
      </c>
      <c r="E378" s="618" t="s">
        <v>2112</v>
      </c>
      <c r="F378" s="618" t="s">
        <v>2112</v>
      </c>
      <c r="G378" s="618">
        <f t="shared" ref="G378" si="16384">IFERROR(G732,0)</f>
        <v>0</v>
      </c>
      <c r="H378" s="618">
        <f t="shared" ref="H378" si="16385">IFERROR((H732/$BQ378)*100,0)</f>
        <v>0</v>
      </c>
      <c r="I378" s="618">
        <f t="shared" ref="I378" si="16386">IFERROR(I732,0)</f>
        <v>19315</v>
      </c>
      <c r="J378" s="618">
        <f t="shared" ref="J378" si="16387">IFERROR((J732/$BQ378)*100,0)</f>
        <v>308964.69887863623</v>
      </c>
      <c r="K378" s="618">
        <f t="shared" ref="K378" si="16388">IFERROR(K732,0)</f>
        <v>421</v>
      </c>
      <c r="L378" s="618">
        <f t="shared" ref="L378" si="16389">IFERROR((L732/$BQ378)*100,0)</f>
        <v>3515.3187039543682</v>
      </c>
      <c r="M378" s="618">
        <f t="shared" ref="M378" si="16390">IFERROR(M732,0)</f>
        <v>1097212</v>
      </c>
      <c r="N378" s="618">
        <f t="shared" ref="N378" si="16391">IFERROR((N732/$BQ378)*100,0)</f>
        <v>1497160.6754375626</v>
      </c>
      <c r="O378" s="618">
        <f t="shared" ref="O378" si="16392">IFERROR(O732,0)</f>
        <v>16775</v>
      </c>
      <c r="P378" s="618">
        <f t="shared" ref="P378" si="16393">IFERROR((P732/$BQ378)*100,0)</f>
        <v>20763.329021427802</v>
      </c>
      <c r="Q378" s="618">
        <f t="shared" ref="Q378" si="16394">IFERROR(Q732,0)</f>
        <v>28491</v>
      </c>
      <c r="R378" s="618">
        <f t="shared" ref="R378" si="16395">IFERROR((R732/$BQ378)*100,0)</f>
        <v>60441.054600556665</v>
      </c>
      <c r="S378" s="618">
        <f t="shared" ref="S378" si="16396">IFERROR(S732,0)</f>
        <v>121557</v>
      </c>
      <c r="T378" s="618">
        <f t="shared" ref="T378" si="16397">IFERROR((T732/$BQ378)*100,0)</f>
        <v>163253.69547845054</v>
      </c>
      <c r="U378" s="618">
        <f t="shared" ref="U378" si="16398">IFERROR(U732,0)</f>
        <v>499049</v>
      </c>
      <c r="V378" s="618">
        <f t="shared" si="15097"/>
        <v>169582.83382748411</v>
      </c>
      <c r="W378" s="618" t="s">
        <v>2112</v>
      </c>
      <c r="X378" s="618" t="s">
        <v>2112</v>
      </c>
      <c r="Y378" s="618">
        <f t="shared" ref="Y378" si="16399">IFERROR(Y732,0)</f>
        <v>376603</v>
      </c>
      <c r="Z378" s="618">
        <f t="shared" ref="Z378" si="16400">IFERROR((Z732/$BQ378)*100,0)</f>
        <v>783976.05045525951</v>
      </c>
      <c r="AA378" s="618">
        <f t="shared" ref="AA378" si="16401">IFERROR(AA732,0)</f>
        <v>0</v>
      </c>
      <c r="AB378" s="618">
        <f t="shared" ref="AB378" si="16402">IFERROR((AB732/$BQ378)*100,0)</f>
        <v>0</v>
      </c>
      <c r="AC378" s="618">
        <f t="shared" ref="AC378" si="16403">IFERROR(AC732,0)</f>
        <v>12784</v>
      </c>
      <c r="AD378" s="618">
        <f t="shared" ref="AD378" si="16404">IFERROR((AD732/$BQ378)*100,0)</f>
        <v>16452.630343655866</v>
      </c>
      <c r="AE378" s="618">
        <f t="shared" ref="AE378" si="16405">IFERROR(AE732,0)</f>
        <v>0</v>
      </c>
      <c r="AF378" s="618">
        <f t="shared" ref="AF378" si="16406">IFERROR((AF732/$BQ378)*100,0)</f>
        <v>0</v>
      </c>
      <c r="AG378" s="618">
        <f t="shared" ref="AG378" si="16407">IFERROR(AG732,0)</f>
        <v>0</v>
      </c>
      <c r="AH378" s="618">
        <f t="shared" ref="AH378" si="16408">IFERROR((AH732/$BQ378)*100,0)</f>
        <v>0</v>
      </c>
      <c r="AI378" s="618">
        <f t="shared" ref="AI378" si="16409">IFERROR(AI732,0)</f>
        <v>115719</v>
      </c>
      <c r="AJ378" s="618">
        <f t="shared" ref="AJ378" si="16410">IFERROR((AJ732/$BQ378)*100,0)</f>
        <v>597072.18782090233</v>
      </c>
      <c r="AK378" s="618">
        <f t="shared" ref="AK378" si="16411">IFERROR(AK732,0)</f>
        <v>237213</v>
      </c>
      <c r="AL378" s="618">
        <f t="shared" ref="AL378" si="16412">IFERROR((AL732/$BQ378)*100,0)</f>
        <v>3686549.6693997295</v>
      </c>
      <c r="AM378" s="618">
        <f t="shared" ref="AM378" si="16413">IFERROR(AM732,0)</f>
        <v>0</v>
      </c>
      <c r="AN378" s="618">
        <f t="shared" ref="AN378" si="16414">IFERROR((AN732/$BQ378)*100,0)</f>
        <v>0</v>
      </c>
      <c r="AO378" s="618">
        <f t="shared" ref="AO378" si="16415">IFERROR(AO732,0)</f>
        <v>0</v>
      </c>
      <c r="AP378" s="618">
        <f t="shared" ref="AP378" si="16416">IFERROR((AP732/$BQ378)*100,0)</f>
        <v>0</v>
      </c>
      <c r="AQ378" s="618">
        <f t="shared" ref="AQ378" si="16417">IFERROR(AQ732,0)</f>
        <v>0</v>
      </c>
      <c r="AR378" s="618">
        <f t="shared" ref="AR378" si="16418">IFERROR((AR732/$BQ378)*100,0)</f>
        <v>0</v>
      </c>
      <c r="AS378" s="618">
        <f t="shared" ref="AS378" si="16419">IFERROR(AS732,0)</f>
        <v>0</v>
      </c>
      <c r="AT378" s="618">
        <f t="shared" ref="AT378" si="16420">IFERROR((AT732/$BQ378)*100,0)</f>
        <v>0</v>
      </c>
      <c r="AU378" s="618">
        <f t="shared" ref="AU378" si="16421">IFERROR(AU732,0)</f>
        <v>0</v>
      </c>
      <c r="AV378" s="618">
        <f t="shared" ref="AV378" si="16422">IFERROR((AV732/$BQ378)*100,0)</f>
        <v>0</v>
      </c>
      <c r="AW378" s="618">
        <f t="shared" ref="AW378" si="16423">IFERROR(AW732,0)</f>
        <v>529648</v>
      </c>
      <c r="AX378" s="618">
        <f t="shared" ref="AX378" si="16424">IFERROR((AX732/$BQ378)*100,0)</f>
        <v>367335.15774407436</v>
      </c>
      <c r="AY378" s="618">
        <f t="shared" ref="AY378" si="16425">IFERROR(AY732,0)</f>
        <v>42351</v>
      </c>
      <c r="AZ378" s="618">
        <f t="shared" ref="AZ378" si="16426">IFERROR((AZ732/$BQ378)*100,0)</f>
        <v>48343.455588951096</v>
      </c>
      <c r="BA378" s="618">
        <f t="shared" ref="BA378" si="16427">IFERROR(BA732,0)</f>
        <v>423</v>
      </c>
      <c r="BB378" s="618">
        <f t="shared" ref="BB378" si="16428">IFERROR((BB732/$BQ378)*100,0)</f>
        <v>1702.8954849274498</v>
      </c>
      <c r="BC378" s="618">
        <f t="shared" ref="BC378" si="16429">IFERROR(BC732,0)</f>
        <v>2870450</v>
      </c>
      <c r="BD378" s="618">
        <f t="shared" ref="BD378" si="16430">IFERROR((BD732/$BQ378)*100,0)</f>
        <v>3007222.1532701268</v>
      </c>
      <c r="BE378" s="618">
        <f t="shared" ref="BE378" si="16431">IFERROR(BE732,0)</f>
        <v>0</v>
      </c>
      <c r="BF378" s="618">
        <f t="shared" ref="BF378" si="16432">IFERROR((BF732/$BQ378)*100,0)</f>
        <v>0</v>
      </c>
      <c r="BG378" s="618">
        <f t="shared" ref="BG378" si="16433">IFERROR(BG732,0)</f>
        <v>1079690</v>
      </c>
      <c r="BH378" s="618">
        <f t="shared" ref="BH378" si="16434">IFERROR((BH732/$BQ378)*100,0)</f>
        <v>2288717.609774421</v>
      </c>
      <c r="BI378" s="618">
        <f t="shared" ref="BI378" si="16435">IFERROR(BI732,0)</f>
        <v>0</v>
      </c>
      <c r="BJ378" s="618">
        <f t="shared" ref="BJ378" si="16436">IFERROR((BJ732/$BQ378)*100,0)</f>
        <v>0</v>
      </c>
      <c r="BK378" s="618">
        <f t="shared" ref="BK378" si="16437">IFERROR(BK732,0)</f>
        <v>153014</v>
      </c>
      <c r="BL378" s="618">
        <f t="shared" ref="BL378" si="16438">IFERROR((BL732/$BQ378)*100,0)</f>
        <v>310571.10564542847</v>
      </c>
      <c r="BM378" s="618">
        <f t="shared" ref="BM378" si="16439">IFERROR(BM732,0)</f>
        <v>139416</v>
      </c>
      <c r="BN378" s="618">
        <f t="shared" ref="BN378" si="16440">IFERROR((BN732/$BQ378)*100,0)</f>
        <v>193146.94347802689</v>
      </c>
      <c r="BO378" s="618">
        <f t="shared" ref="BO378" si="16441">IFERROR(BO732,0)</f>
        <v>1806</v>
      </c>
      <c r="BP378" s="618">
        <f t="shared" ref="BP378" si="16442">IFERROR((BP732/$BQ378)*100,0)</f>
        <v>2187.9468787965243</v>
      </c>
      <c r="BQ378" s="620">
        <f t="shared" si="15911"/>
        <v>38.346452015393091</v>
      </c>
    </row>
    <row r="379" spans="1:69" x14ac:dyDescent="0.25">
      <c r="B379" s="594" t="s">
        <v>288</v>
      </c>
      <c r="C379" s="618">
        <f t="shared" si="15142"/>
        <v>162</v>
      </c>
      <c r="D379" s="618">
        <f t="shared" si="15143"/>
        <v>437.68766186974671</v>
      </c>
      <c r="E379" s="618" t="s">
        <v>2112</v>
      </c>
      <c r="F379" s="618" t="s">
        <v>2112</v>
      </c>
      <c r="G379" s="618">
        <f t="shared" ref="G379" si="16443">IFERROR(G733,0)</f>
        <v>0</v>
      </c>
      <c r="H379" s="618">
        <f t="shared" ref="H379" si="16444">IFERROR((H733/$BQ379)*100,0)</f>
        <v>0</v>
      </c>
      <c r="I379" s="618">
        <f t="shared" ref="I379" si="16445">IFERROR(I733,0)</f>
        <v>19224</v>
      </c>
      <c r="J379" s="618">
        <f t="shared" ref="J379" si="16446">IFERROR((J733/$BQ379)*100,0)</f>
        <v>216063.51953731437</v>
      </c>
      <c r="K379" s="618">
        <f t="shared" ref="K379" si="16447">IFERROR(K733,0)</f>
        <v>403</v>
      </c>
      <c r="L379" s="618">
        <f t="shared" ref="L379" si="16448">IFERROR((L733/$BQ379)*100,0)</f>
        <v>3464.1983692304379</v>
      </c>
      <c r="M379" s="618">
        <f t="shared" ref="M379" si="16449">IFERROR(M733,0)</f>
        <v>1020993</v>
      </c>
      <c r="N379" s="618">
        <f t="shared" ref="N379" si="16450">IFERROR((N733/$BQ379)*100,0)</f>
        <v>1616554.6156050363</v>
      </c>
      <c r="O379" s="618">
        <f t="shared" ref="O379" si="16451">IFERROR(O733,0)</f>
        <v>19084</v>
      </c>
      <c r="P379" s="618">
        <f t="shared" ref="P379" si="16452">IFERROR((P733/$BQ379)*100,0)</f>
        <v>41615.1439416383</v>
      </c>
      <c r="Q379" s="618">
        <f t="shared" ref="Q379" si="16453">IFERROR(Q733,0)</f>
        <v>30165</v>
      </c>
      <c r="R379" s="618">
        <f t="shared" ref="R379" si="16454">IFERROR((R733/$BQ379)*100,0)</f>
        <v>62656.480913683336</v>
      </c>
      <c r="S379" s="618">
        <f t="shared" ref="S379" si="16455">IFERROR(S733,0)</f>
        <v>120975</v>
      </c>
      <c r="T379" s="618">
        <f t="shared" ref="T379" si="16456">IFERROR((T733/$BQ379)*100,0)</f>
        <v>236401.07464396657</v>
      </c>
      <c r="U379" s="618">
        <f t="shared" ref="U379" si="16457">IFERROR(U733,0)</f>
        <v>498535</v>
      </c>
      <c r="V379" s="618">
        <f t="shared" si="15097"/>
        <v>184937.95831025898</v>
      </c>
      <c r="W379" s="618" t="s">
        <v>2112</v>
      </c>
      <c r="X379" s="618" t="s">
        <v>2112</v>
      </c>
      <c r="Y379" s="618">
        <f t="shared" ref="Y379" si="16458">IFERROR(Y733,0)</f>
        <v>496973</v>
      </c>
      <c r="Z379" s="618">
        <f t="shared" ref="Z379" si="16459">IFERROR((Z733/$BQ379)*100,0)</f>
        <v>706621.86147155426</v>
      </c>
      <c r="AA379" s="618">
        <f t="shared" ref="AA379" si="16460">IFERROR(AA733,0)</f>
        <v>375</v>
      </c>
      <c r="AB379" s="618">
        <f t="shared" ref="AB379" si="16461">IFERROR((AB733/$BQ379)*100,0)</f>
        <v>932.57314318838064</v>
      </c>
      <c r="AC379" s="618">
        <f t="shared" ref="AC379" si="16462">IFERROR(AC733,0)</f>
        <v>7039</v>
      </c>
      <c r="AD379" s="618">
        <f t="shared" ref="AD379" si="16463">IFERROR((AD733/$BQ379)*100,0)</f>
        <v>7741.6005193211431</v>
      </c>
      <c r="AE379" s="618">
        <f t="shared" ref="AE379" si="16464">IFERROR(AE733,0)</f>
        <v>0</v>
      </c>
      <c r="AF379" s="618">
        <f t="shared" ref="AF379" si="16465">IFERROR((AF733/$BQ379)*100,0)</f>
        <v>0</v>
      </c>
      <c r="AG379" s="618">
        <f t="shared" ref="AG379" si="16466">IFERROR(AG733,0)</f>
        <v>0</v>
      </c>
      <c r="AH379" s="618">
        <f t="shared" ref="AH379" si="16467">IFERROR((AH733/$BQ379)*100,0)</f>
        <v>0</v>
      </c>
      <c r="AI379" s="618">
        <f t="shared" ref="AI379" si="16468">IFERROR(AI733,0)</f>
        <v>135855</v>
      </c>
      <c r="AJ379" s="618">
        <f t="shared" ref="AJ379" si="16469">IFERROR((AJ733/$BQ379)*100,0)</f>
        <v>824708.00315463985</v>
      </c>
      <c r="AK379" s="618">
        <f t="shared" ref="AK379" si="16470">IFERROR(AK733,0)</f>
        <v>244513</v>
      </c>
      <c r="AL379" s="618">
        <f t="shared" ref="AL379" si="16471">IFERROR((AL733/$BQ379)*100,0)</f>
        <v>4379878.2607876752</v>
      </c>
      <c r="AM379" s="618">
        <f t="shared" ref="AM379" si="16472">IFERROR(AM733,0)</f>
        <v>14</v>
      </c>
      <c r="AN379" s="618">
        <f t="shared" ref="AN379" si="16473">IFERROR((AN733/$BQ379)*100,0)</f>
        <v>27.355478866859169</v>
      </c>
      <c r="AO379" s="618">
        <f t="shared" ref="AO379" si="16474">IFERROR(AO733,0)</f>
        <v>0</v>
      </c>
      <c r="AP379" s="618">
        <f t="shared" ref="AP379" si="16475">IFERROR((AP733/$BQ379)*100,0)</f>
        <v>0</v>
      </c>
      <c r="AQ379" s="618">
        <f t="shared" ref="AQ379" si="16476">IFERROR(AQ733,0)</f>
        <v>0</v>
      </c>
      <c r="AR379" s="618">
        <f t="shared" ref="AR379" si="16477">IFERROR((AR733/$BQ379)*100,0)</f>
        <v>0</v>
      </c>
      <c r="AS379" s="618">
        <f t="shared" ref="AS379" si="16478">IFERROR(AS733,0)</f>
        <v>0</v>
      </c>
      <c r="AT379" s="618">
        <f t="shared" ref="AT379" si="16479">IFERROR((AT733/$BQ379)*100,0)</f>
        <v>0</v>
      </c>
      <c r="AU379" s="618">
        <f t="shared" ref="AU379" si="16480">IFERROR(AU733,0)</f>
        <v>0</v>
      </c>
      <c r="AV379" s="618">
        <f t="shared" ref="AV379" si="16481">IFERROR((AV733/$BQ379)*100,0)</f>
        <v>0</v>
      </c>
      <c r="AW379" s="618">
        <f t="shared" ref="AW379" si="16482">IFERROR(AW733,0)</f>
        <v>551349</v>
      </c>
      <c r="AX379" s="618">
        <f t="shared" ref="AX379" si="16483">IFERROR((AX733/$BQ379)*100,0)</f>
        <v>445690.38286916056</v>
      </c>
      <c r="AY379" s="618">
        <f t="shared" ref="AY379" si="16484">IFERROR(AY733,0)</f>
        <v>37886</v>
      </c>
      <c r="AZ379" s="618">
        <f t="shared" ref="AZ379" si="16485">IFERROR((AZ733/$BQ379)*100,0)</f>
        <v>45651.320505357609</v>
      </c>
      <c r="BA379" s="618">
        <f t="shared" ref="BA379" si="16486">IFERROR(BA733,0)</f>
        <v>463</v>
      </c>
      <c r="BB379" s="618">
        <f t="shared" ref="BB379" si="16487">IFERROR((BB733/$BQ379)*100,0)</f>
        <v>1412.5374542160005</v>
      </c>
      <c r="BC379" s="618">
        <f t="shared" ref="BC379" si="16488">IFERROR(BC733,0)</f>
        <v>3326366</v>
      </c>
      <c r="BD379" s="618">
        <f t="shared" ref="BD379" si="16489">IFERROR((BD733/$BQ379)*100,0)</f>
        <v>3462338.1966674919</v>
      </c>
      <c r="BE379" s="618">
        <f t="shared" ref="BE379" si="16490">IFERROR(BE733,0)</f>
        <v>0</v>
      </c>
      <c r="BF379" s="618">
        <f t="shared" ref="BF379" si="16491">IFERROR((BF733/$BQ379)*100,0)</f>
        <v>0</v>
      </c>
      <c r="BG379" s="618">
        <f t="shared" ref="BG379" si="16492">IFERROR(BG733,0)</f>
        <v>1586351</v>
      </c>
      <c r="BH379" s="618">
        <f t="shared" ref="BH379" si="16493">IFERROR((BH733/$BQ379)*100,0)</f>
        <v>3604527.002093995</v>
      </c>
      <c r="BI379" s="618">
        <f t="shared" ref="BI379" si="16494">IFERROR(BI733,0)</f>
        <v>0</v>
      </c>
      <c r="BJ379" s="618">
        <f t="shared" ref="BJ379" si="16495">IFERROR((BJ733/$BQ379)*100,0)</f>
        <v>0</v>
      </c>
      <c r="BK379" s="618">
        <f t="shared" ref="BK379" si="16496">IFERROR(BK733,0)</f>
        <v>166127</v>
      </c>
      <c r="BL379" s="618">
        <f t="shared" ref="BL379" si="16497">IFERROR((BL733/$BQ379)*100,0)</f>
        <v>785609.56326875254</v>
      </c>
      <c r="BM379" s="618">
        <f t="shared" ref="BM379" si="16498">IFERROR(BM733,0)</f>
        <v>250214</v>
      </c>
      <c r="BN379" s="618">
        <f t="shared" ref="BN379" si="16499">IFERROR((BN733/$BQ379)*100,0)</f>
        <v>451929.91891251958</v>
      </c>
      <c r="BO379" s="618">
        <f t="shared" ref="BO379" si="16500">IFERROR(BO733,0)</f>
        <v>2380</v>
      </c>
      <c r="BP379" s="618">
        <f t="shared" ref="BP379" si="16501">IFERROR((BP733/$BQ379)*100,0)</f>
        <v>2800.2062912803108</v>
      </c>
      <c r="BQ379" s="620">
        <f t="shared" si="15911"/>
        <v>40.211323126667573</v>
      </c>
    </row>
    <row r="380" spans="1:69" x14ac:dyDescent="0.25">
      <c r="B380" s="594" t="s">
        <v>289</v>
      </c>
      <c r="C380" s="618">
        <f t="shared" si="15142"/>
        <v>162</v>
      </c>
      <c r="D380" s="618">
        <f t="shared" si="15143"/>
        <v>583.27745232041025</v>
      </c>
      <c r="E380" s="618" t="s">
        <v>2112</v>
      </c>
      <c r="F380" s="618" t="s">
        <v>2112</v>
      </c>
      <c r="G380" s="618">
        <f t="shared" ref="G380" si="16502">IFERROR(G734,0)</f>
        <v>0</v>
      </c>
      <c r="H380" s="618">
        <f t="shared" ref="H380" si="16503">IFERROR((H734/$BQ380)*100,0)</f>
        <v>0</v>
      </c>
      <c r="I380" s="618">
        <f t="shared" ref="I380" si="16504">IFERROR(I734,0)</f>
        <v>21409</v>
      </c>
      <c r="J380" s="618">
        <f t="shared" ref="J380" si="16505">IFERROR((J734/$BQ380)*100,0)</f>
        <v>258910.38022444877</v>
      </c>
      <c r="K380" s="618">
        <f t="shared" ref="K380" si="16506">IFERROR(K734,0)</f>
        <v>397</v>
      </c>
      <c r="L380" s="618">
        <f t="shared" ref="L380" si="16507">IFERROR((L734/$BQ380)*100,0)</f>
        <v>4164.553003193053</v>
      </c>
      <c r="M380" s="618">
        <f t="shared" ref="M380" si="16508">IFERROR(M734,0)</f>
        <v>1082441</v>
      </c>
      <c r="N380" s="618">
        <f t="shared" ref="N380" si="16509">IFERROR((N734/$BQ380)*100,0)</f>
        <v>1768045.9755135241</v>
      </c>
      <c r="O380" s="618">
        <f t="shared" ref="O380" si="16510">IFERROR(O734,0)</f>
        <v>25926</v>
      </c>
      <c r="P380" s="618">
        <f t="shared" ref="P380" si="16511">IFERROR((P734/$BQ380)*100,0)</f>
        <v>41088.656085682233</v>
      </c>
      <c r="Q380" s="618">
        <f t="shared" ref="Q380" si="16512">IFERROR(Q734,0)</f>
        <v>30757</v>
      </c>
      <c r="R380" s="618">
        <f t="shared" ref="R380" si="16513">IFERROR((R734/$BQ380)*100,0)</f>
        <v>77055.031993373705</v>
      </c>
      <c r="S380" s="618">
        <f t="shared" ref="S380" si="16514">IFERROR(S734,0)</f>
        <v>115784</v>
      </c>
      <c r="T380" s="618">
        <f t="shared" ref="T380" si="16515">IFERROR((T734/$BQ380)*100,0)</f>
        <v>213849.19663427977</v>
      </c>
      <c r="U380" s="618">
        <f t="shared" ref="U380" si="16516">IFERROR(U734,0)</f>
        <v>563600</v>
      </c>
      <c r="V380" s="618">
        <f t="shared" si="15097"/>
        <v>151683.34174684645</v>
      </c>
      <c r="W380" s="618" t="s">
        <v>2112</v>
      </c>
      <c r="X380" s="618" t="s">
        <v>2112</v>
      </c>
      <c r="Y380" s="618">
        <f t="shared" ref="Y380" si="16517">IFERROR(Y734,0)</f>
        <v>474709</v>
      </c>
      <c r="Z380" s="618">
        <f t="shared" ref="Z380" si="16518">IFERROR((Z734/$BQ380)*100,0)</f>
        <v>916422.49002598377</v>
      </c>
      <c r="AA380" s="618">
        <f t="shared" ref="AA380" si="16519">IFERROR(AA734,0)</f>
        <v>375</v>
      </c>
      <c r="AB380" s="618">
        <f t="shared" ref="AB380" si="16520">IFERROR((AB734/$BQ380)*100,0)</f>
        <v>360.04781007432729</v>
      </c>
      <c r="AC380" s="618">
        <f t="shared" ref="AC380" si="16521">IFERROR(AC734,0)</f>
        <v>2775</v>
      </c>
      <c r="AD380" s="618">
        <f t="shared" ref="AD380" si="16522">IFERROR((AD734/$BQ380)*100,0)</f>
        <v>3533.2691761960655</v>
      </c>
      <c r="AE380" s="618">
        <f t="shared" ref="AE380" si="16523">IFERROR(AE734,0)</f>
        <v>0</v>
      </c>
      <c r="AF380" s="618">
        <f t="shared" ref="AF380" si="16524">IFERROR((AF734/$BQ380)*100,0)</f>
        <v>0</v>
      </c>
      <c r="AG380" s="618">
        <f t="shared" ref="AG380" si="16525">IFERROR(AG734,0)</f>
        <v>0</v>
      </c>
      <c r="AH380" s="618">
        <f t="shared" ref="AH380" si="16526">IFERROR((AH734/$BQ380)*100,0)</f>
        <v>0</v>
      </c>
      <c r="AI380" s="618">
        <f t="shared" ref="AI380" si="16527">IFERROR(AI734,0)</f>
        <v>145171</v>
      </c>
      <c r="AJ380" s="618">
        <f t="shared" ref="AJ380" si="16528">IFERROR((AJ734/$BQ380)*100,0)</f>
        <v>578025.55493079266</v>
      </c>
      <c r="AK380" s="618">
        <f t="shared" ref="AK380" si="16529">IFERROR(AK734,0)</f>
        <v>258245</v>
      </c>
      <c r="AL380" s="618">
        <f t="shared" ref="AL380" si="16530">IFERROR((AL734/$BQ380)*100,0)</f>
        <v>4561311.2879825579</v>
      </c>
      <c r="AM380" s="618">
        <f t="shared" ref="AM380" si="16531">IFERROR(AM734,0)</f>
        <v>14</v>
      </c>
      <c r="AN380" s="618">
        <f t="shared" ref="AN380" si="16532">IFERROR((AN734/$BQ380)*100,0)</f>
        <v>16.802231136801939</v>
      </c>
      <c r="AO380" s="618">
        <f t="shared" ref="AO380" si="16533">IFERROR(AO734,0)</f>
        <v>0</v>
      </c>
      <c r="AP380" s="618">
        <f t="shared" ref="AP380" si="16534">IFERROR((AP734/$BQ380)*100,0)</f>
        <v>0</v>
      </c>
      <c r="AQ380" s="618">
        <f t="shared" ref="AQ380" si="16535">IFERROR(AQ734,0)</f>
        <v>0</v>
      </c>
      <c r="AR380" s="618">
        <f t="shared" ref="AR380" si="16536">IFERROR((AR734/$BQ380)*100,0)</f>
        <v>0</v>
      </c>
      <c r="AS380" s="618">
        <f t="shared" ref="AS380" si="16537">IFERROR(AS734,0)</f>
        <v>0</v>
      </c>
      <c r="AT380" s="618">
        <f t="shared" ref="AT380" si="16538">IFERROR((AT734/$BQ380)*100,0)</f>
        <v>0</v>
      </c>
      <c r="AU380" s="618">
        <f t="shared" ref="AU380" si="16539">IFERROR(AU734,0)</f>
        <v>0</v>
      </c>
      <c r="AV380" s="618">
        <f t="shared" ref="AV380" si="16540">IFERROR((AV734/$BQ380)*100,0)</f>
        <v>0</v>
      </c>
      <c r="AW380" s="618">
        <f t="shared" ref="AW380" si="16541">IFERROR(AW734,0)</f>
        <v>443462</v>
      </c>
      <c r="AX380" s="618">
        <f t="shared" ref="AX380" si="16542">IFERROR((AX734/$BQ380)*100,0)</f>
        <v>459437.80788597843</v>
      </c>
      <c r="AY380" s="618">
        <f t="shared" ref="AY380" si="16543">IFERROR(AY734,0)</f>
        <v>47218</v>
      </c>
      <c r="AZ380" s="618">
        <f t="shared" ref="AZ380" si="16544">IFERROR((AZ734/$BQ380)*100,0)</f>
        <v>66121.580160783298</v>
      </c>
      <c r="BA380" s="618">
        <f t="shared" ref="BA380" si="16545">IFERROR(BA734,0)</f>
        <v>531</v>
      </c>
      <c r="BB380" s="618">
        <f t="shared" ref="BB380" si="16546">IFERROR((BB734/$BQ380)*100,0)</f>
        <v>1478.5963400385708</v>
      </c>
      <c r="BC380" s="618">
        <f t="shared" ref="BC380" si="16547">IFERROR(BC734,0)</f>
        <v>3149729</v>
      </c>
      <c r="BD380" s="618">
        <f t="shared" ref="BD380" si="16548">IFERROR((BD734/$BQ380)*100,0)</f>
        <v>3078209.5496805906</v>
      </c>
      <c r="BE380" s="618">
        <f t="shared" ref="BE380" si="16549">IFERROR(BE734,0)</f>
        <v>0</v>
      </c>
      <c r="BF380" s="618">
        <f t="shared" ref="BF380" si="16550">IFERROR((BF734/$BQ380)*100,0)</f>
        <v>0</v>
      </c>
      <c r="BG380" s="618">
        <f t="shared" ref="BG380" si="16551">IFERROR(BG734,0)</f>
        <v>1668235</v>
      </c>
      <c r="BH380" s="618">
        <f t="shared" ref="BH380" si="16552">IFERROR((BH734/$BQ380)*100,0)</f>
        <v>4228139.8467709124</v>
      </c>
      <c r="BI380" s="618">
        <f t="shared" ref="BI380" si="16553">IFERROR(BI734,0)</f>
        <v>0</v>
      </c>
      <c r="BJ380" s="618">
        <f t="shared" ref="BJ380" si="16554">IFERROR((BJ734/$BQ380)*100,0)</f>
        <v>0</v>
      </c>
      <c r="BK380" s="618">
        <f t="shared" ref="BK380" si="16555">IFERROR(BK734,0)</f>
        <v>184482</v>
      </c>
      <c r="BL380" s="618">
        <f t="shared" ref="BL380" si="16556">IFERROR((BL734/$BQ380)*100,0)</f>
        <v>571127.03888976853</v>
      </c>
      <c r="BM380" s="618">
        <f t="shared" ref="BM380" si="16557">IFERROR(BM734,0)</f>
        <v>261308</v>
      </c>
      <c r="BN380" s="618">
        <f t="shared" ref="BN380" si="16558">IFERROR((BN734/$BQ380)*100,0)</f>
        <v>296667.39390757657</v>
      </c>
      <c r="BO380" s="618">
        <f t="shared" ref="BO380" si="16559">IFERROR(BO734,0)</f>
        <v>1746</v>
      </c>
      <c r="BP380" s="618">
        <f t="shared" ref="BP380" si="16560">IFERROR((BP734/$BQ380)*100,0)</f>
        <v>1625.0157828021304</v>
      </c>
      <c r="BQ380" s="620">
        <f t="shared" si="15911"/>
        <v>41.661133828042004</v>
      </c>
    </row>
    <row r="381" spans="1:69" x14ac:dyDescent="0.25">
      <c r="B381" s="594" t="s">
        <v>290</v>
      </c>
      <c r="C381" s="618">
        <f t="shared" si="15142"/>
        <v>199</v>
      </c>
      <c r="D381" s="618">
        <f t="shared" si="15143"/>
        <v>734.40246908648805</v>
      </c>
      <c r="E381" s="618" t="s">
        <v>2112</v>
      </c>
      <c r="F381" s="618" t="s">
        <v>2112</v>
      </c>
      <c r="G381" s="618">
        <f t="shared" ref="G381" si="16561">IFERROR(G735,0)</f>
        <v>0</v>
      </c>
      <c r="H381" s="618">
        <f t="shared" ref="H381" si="16562">IFERROR((H735/$BQ381)*100,0)</f>
        <v>0</v>
      </c>
      <c r="I381" s="618">
        <f t="shared" ref="I381" si="16563">IFERROR(I735,0)</f>
        <v>17452</v>
      </c>
      <c r="J381" s="618">
        <f t="shared" ref="J381" si="16564">IFERROR((J735/$BQ381)*100,0)</f>
        <v>185153.22789695798</v>
      </c>
      <c r="K381" s="618">
        <f t="shared" ref="K381" si="16565">IFERROR(K735,0)</f>
        <v>292</v>
      </c>
      <c r="L381" s="618">
        <f t="shared" ref="L381" si="16566">IFERROR((L735/$BQ381)*100,0)</f>
        <v>2803.0796943210999</v>
      </c>
      <c r="M381" s="618">
        <f t="shared" ref="M381" si="16567">IFERROR(M735,0)</f>
        <v>1081537</v>
      </c>
      <c r="N381" s="618">
        <f t="shared" ref="N381" si="16568">IFERROR((N735/$BQ381)*100,0)</f>
        <v>1629341.348172206</v>
      </c>
      <c r="O381" s="618">
        <f t="shared" ref="O381" si="16569">IFERROR(O735,0)</f>
        <v>12559</v>
      </c>
      <c r="P381" s="618">
        <f t="shared" ref="P381" si="16570">IFERROR((P735/$BQ381)*100,0)</f>
        <v>19279.718873135367</v>
      </c>
      <c r="Q381" s="618">
        <f t="shared" ref="Q381" si="16571">IFERROR(Q735,0)</f>
        <v>30691</v>
      </c>
      <c r="R381" s="618">
        <f t="shared" ref="R381" si="16572">IFERROR((R735/$BQ381)*100,0)</f>
        <v>66779.900192008572</v>
      </c>
      <c r="S381" s="618">
        <f t="shared" ref="S381" si="16573">IFERROR(S735,0)</f>
        <v>125971</v>
      </c>
      <c r="T381" s="618">
        <f t="shared" ref="T381" si="16574">IFERROR((T735/$BQ381)*100,0)</f>
        <v>230774.39749312343</v>
      </c>
      <c r="U381" s="618">
        <f t="shared" ref="U381" si="16575">IFERROR(U735,0)</f>
        <v>384625</v>
      </c>
      <c r="V381" s="618">
        <f t="shared" si="15097"/>
        <v>126698.7611007497</v>
      </c>
      <c r="W381" s="618" t="s">
        <v>2112</v>
      </c>
      <c r="X381" s="618" t="s">
        <v>2112</v>
      </c>
      <c r="Y381" s="618">
        <f t="shared" ref="Y381" si="16576">IFERROR(Y735,0)</f>
        <v>339451</v>
      </c>
      <c r="Z381" s="618">
        <f t="shared" ref="Z381" si="16577">IFERROR((Z735/$BQ381)*100,0)</f>
        <v>759433.90459439077</v>
      </c>
      <c r="AA381" s="618">
        <f t="shared" ref="AA381" si="16578">IFERROR(AA735,0)</f>
        <v>104</v>
      </c>
      <c r="AB381" s="618">
        <f t="shared" ref="AB381" si="16579">IFERROR((AB735/$BQ381)*100,0)</f>
        <v>99.243576903579452</v>
      </c>
      <c r="AC381" s="618">
        <f t="shared" ref="AC381" si="16580">IFERROR(AC735,0)</f>
        <v>6241</v>
      </c>
      <c r="AD381" s="618">
        <f t="shared" ref="AD381" si="16581">IFERROR((AD735/$BQ381)*100,0)</f>
        <v>6878.6825858280963</v>
      </c>
      <c r="AE381" s="618">
        <f t="shared" ref="AE381" si="16582">IFERROR(AE735,0)</f>
        <v>0</v>
      </c>
      <c r="AF381" s="618">
        <f t="shared" ref="AF381" si="16583">IFERROR((AF735/$BQ381)*100,0)</f>
        <v>0</v>
      </c>
      <c r="AG381" s="618">
        <f t="shared" ref="AG381" si="16584">IFERROR(AG735,0)</f>
        <v>0</v>
      </c>
      <c r="AH381" s="618">
        <f t="shared" ref="AH381" si="16585">IFERROR((AH735/$BQ381)*100,0)</f>
        <v>0</v>
      </c>
      <c r="AI381" s="618">
        <f t="shared" ref="AI381" si="16586">IFERROR(AI735,0)</f>
        <v>138776</v>
      </c>
      <c r="AJ381" s="618">
        <f t="shared" ref="AJ381" si="16587">IFERROR((AJ735/$BQ381)*100,0)</f>
        <v>617824.34741708334</v>
      </c>
      <c r="AK381" s="618">
        <f t="shared" ref="AK381" si="16588">IFERROR(AK735,0)</f>
        <v>255952</v>
      </c>
      <c r="AL381" s="618">
        <f t="shared" ref="AL381" si="16589">IFERROR((AL735/$BQ381)*100,0)</f>
        <v>3852968.6727327863</v>
      </c>
      <c r="AM381" s="618">
        <f t="shared" ref="AM381" si="16590">IFERROR(AM735,0)</f>
        <v>4</v>
      </c>
      <c r="AN381" s="618">
        <f t="shared" ref="AN381" si="16591">IFERROR((AN735/$BQ381)*100,0)</f>
        <v>17.643302560636346</v>
      </c>
      <c r="AO381" s="618">
        <f t="shared" ref="AO381" si="16592">IFERROR(AO735,0)</f>
        <v>0</v>
      </c>
      <c r="AP381" s="618">
        <f t="shared" ref="AP381" si="16593">IFERROR((AP735/$BQ381)*100,0)</f>
        <v>0</v>
      </c>
      <c r="AQ381" s="618">
        <f t="shared" ref="AQ381" si="16594">IFERROR(AQ735,0)</f>
        <v>0</v>
      </c>
      <c r="AR381" s="618">
        <f t="shared" ref="AR381" si="16595">IFERROR((AR735/$BQ381)*100,0)</f>
        <v>0</v>
      </c>
      <c r="AS381" s="618">
        <f t="shared" ref="AS381" si="16596">IFERROR(AS735,0)</f>
        <v>0</v>
      </c>
      <c r="AT381" s="618">
        <f t="shared" ref="AT381" si="16597">IFERROR((AT735/$BQ381)*100,0)</f>
        <v>0</v>
      </c>
      <c r="AU381" s="618">
        <f t="shared" ref="AU381" si="16598">IFERROR(AU735,0)</f>
        <v>0</v>
      </c>
      <c r="AV381" s="618">
        <f t="shared" ref="AV381" si="16599">IFERROR((AV735/$BQ381)*100,0)</f>
        <v>0</v>
      </c>
      <c r="AW381" s="618">
        <f t="shared" ref="AW381" si="16600">IFERROR(AW735,0)</f>
        <v>423706</v>
      </c>
      <c r="AX381" s="618">
        <f t="shared" ref="AX381" si="16601">IFERROR((AX735/$BQ381)*100,0)</f>
        <v>313737.61695887567</v>
      </c>
      <c r="AY381" s="618">
        <f t="shared" ref="AY381" si="16602">IFERROR(AY735,0)</f>
        <v>53765</v>
      </c>
      <c r="AZ381" s="618">
        <f t="shared" ref="AZ381" si="16603">IFERROR((AZ735/$BQ381)*100,0)</f>
        <v>57748.734693782841</v>
      </c>
      <c r="BA381" s="618">
        <f t="shared" ref="BA381" si="16604">IFERROR(BA735,0)</f>
        <v>550</v>
      </c>
      <c r="BB381" s="618">
        <f t="shared" ref="BB381" si="16605">IFERROR((BB735/$BQ381)*100,0)</f>
        <v>1865.7792457872936</v>
      </c>
      <c r="BC381" s="618">
        <f t="shared" ref="BC381" si="16606">IFERROR(BC735,0)</f>
        <v>3076480</v>
      </c>
      <c r="BD381" s="618">
        <f t="shared" ref="BD381" si="16607">IFERROR((BD735/$BQ381)*100,0)</f>
        <v>2665673.6539788637</v>
      </c>
      <c r="BE381" s="618">
        <f t="shared" ref="BE381" si="16608">IFERROR(BE735,0)</f>
        <v>0</v>
      </c>
      <c r="BF381" s="618">
        <f t="shared" ref="BF381" si="16609">IFERROR((BF735/$BQ381)*100,0)</f>
        <v>0</v>
      </c>
      <c r="BG381" s="618">
        <f t="shared" ref="BG381" si="16610">IFERROR(BG735,0)</f>
        <v>2000323</v>
      </c>
      <c r="BH381" s="618">
        <f t="shared" ref="BH381" si="16611">IFERROR((BH735/$BQ381)*100,0)</f>
        <v>4284109.235755777</v>
      </c>
      <c r="BI381" s="618">
        <f t="shared" ref="BI381" si="16612">IFERROR(BI735,0)</f>
        <v>0</v>
      </c>
      <c r="BJ381" s="618">
        <f t="shared" ref="BJ381" si="16613">IFERROR((BJ735/$BQ381)*100,0)</f>
        <v>0</v>
      </c>
      <c r="BK381" s="618">
        <f t="shared" ref="BK381" si="16614">IFERROR(BK735,0)</f>
        <v>180486</v>
      </c>
      <c r="BL381" s="618">
        <f t="shared" ref="BL381" si="16615">IFERROR((BL735/$BQ381)*100,0)</f>
        <v>553823.26737837493</v>
      </c>
      <c r="BM381" s="618">
        <f t="shared" ref="BM381" si="16616">IFERROR(BM735,0)</f>
        <v>131518</v>
      </c>
      <c r="BN381" s="618">
        <f t="shared" ref="BN381" si="16617">IFERROR((BN735/$BQ381)*100,0)</f>
        <v>144187.68476398048</v>
      </c>
      <c r="BO381" s="618">
        <f t="shared" ref="BO381" si="16618">IFERROR(BO735,0)</f>
        <v>2518</v>
      </c>
      <c r="BP381" s="618">
        <f t="shared" ref="BP381" si="16619">IFERROR((BP735/$BQ381)*100,0)</f>
        <v>2249.5210764811345</v>
      </c>
      <c r="BQ381" s="620">
        <f t="shared" si="15911"/>
        <v>45.342984809707083</v>
      </c>
    </row>
    <row r="382" spans="1:69" x14ac:dyDescent="0.25">
      <c r="B382" s="594" t="s">
        <v>291</v>
      </c>
      <c r="C382" s="618">
        <f t="shared" si="15142"/>
        <v>249</v>
      </c>
      <c r="D382" s="618">
        <f t="shared" si="15143"/>
        <v>760.06932378487215</v>
      </c>
      <c r="E382" s="618" t="s">
        <v>2112</v>
      </c>
      <c r="F382" s="618" t="s">
        <v>2112</v>
      </c>
      <c r="G382" s="618">
        <f t="shared" ref="G382" si="16620">IFERROR(G736,0)</f>
        <v>0</v>
      </c>
      <c r="H382" s="618">
        <f t="shared" ref="H382" si="16621">IFERROR((H736/$BQ382)*100,0)</f>
        <v>0</v>
      </c>
      <c r="I382" s="618">
        <f t="shared" ref="I382" si="16622">IFERROR(I736,0)</f>
        <v>26032</v>
      </c>
      <c r="J382" s="618">
        <f t="shared" ref="J382" si="16623">IFERROR((J736/$BQ382)*100,0)</f>
        <v>380880.81135650503</v>
      </c>
      <c r="K382" s="618">
        <f t="shared" ref="K382" si="16624">IFERROR(K736,0)</f>
        <v>292</v>
      </c>
      <c r="L382" s="618">
        <f t="shared" ref="L382" si="16625">IFERROR((L736/$BQ382)*100,0)</f>
        <v>1939.550394911276</v>
      </c>
      <c r="M382" s="618">
        <f t="shared" ref="M382" si="16626">IFERROR(M736,0)</f>
        <v>1050859</v>
      </c>
      <c r="N382" s="618">
        <f t="shared" ref="N382" si="16627">IFERROR((N736/$BQ382)*100,0)</f>
        <v>1680595.6920439436</v>
      </c>
      <c r="O382" s="618">
        <f t="shared" ref="O382" si="16628">IFERROR(O736,0)</f>
        <v>21447</v>
      </c>
      <c r="P382" s="618">
        <f t="shared" ref="P382" si="16629">IFERROR((P736/$BQ382)*100,0)</f>
        <v>26157.373692278423</v>
      </c>
      <c r="Q382" s="618">
        <f t="shared" ref="Q382" si="16630">IFERROR(Q736,0)</f>
        <v>32343</v>
      </c>
      <c r="R382" s="618">
        <f t="shared" ref="R382" si="16631">IFERROR((R736/$BQ382)*100,0)</f>
        <v>74093.022876426519</v>
      </c>
      <c r="S382" s="618">
        <f t="shared" ref="S382" si="16632">IFERROR(S736,0)</f>
        <v>161936</v>
      </c>
      <c r="T382" s="618">
        <f t="shared" ref="T382" si="16633">IFERROR((T736/$BQ382)*100,0)</f>
        <v>493590.85035824246</v>
      </c>
      <c r="U382" s="618">
        <f t="shared" ref="U382" si="16634">IFERROR(U736,0)</f>
        <v>373845</v>
      </c>
      <c r="V382" s="618">
        <f t="shared" si="15097"/>
        <v>135676.95302646587</v>
      </c>
      <c r="W382" s="618" t="s">
        <v>2112</v>
      </c>
      <c r="X382" s="618" t="s">
        <v>2112</v>
      </c>
      <c r="Y382" s="618">
        <f t="shared" ref="Y382" si="16635">IFERROR(Y736,0)</f>
        <v>546259</v>
      </c>
      <c r="Z382" s="618">
        <f t="shared" ref="Z382" si="16636">IFERROR((Z736/$BQ382)*100,0)</f>
        <v>1222416.7462046903</v>
      </c>
      <c r="AA382" s="618">
        <f t="shared" ref="AA382" si="16637">IFERROR(AA736,0)</f>
        <v>149</v>
      </c>
      <c r="AB382" s="618">
        <f t="shared" ref="AB382" si="16638">IFERROR((AB736/$BQ382)*100,0)</f>
        <v>135.53043363874829</v>
      </c>
      <c r="AC382" s="618">
        <f t="shared" ref="AC382" si="16639">IFERROR(AC736,0)</f>
        <v>6022</v>
      </c>
      <c r="AD382" s="618">
        <f t="shared" ref="AD382" si="16640">IFERROR((AD736/$BQ382)*100,0)</f>
        <v>6424.8751514152573</v>
      </c>
      <c r="AE382" s="618">
        <f t="shared" ref="AE382" si="16641">IFERROR(AE736,0)</f>
        <v>0</v>
      </c>
      <c r="AF382" s="618">
        <f t="shared" ref="AF382" si="16642">IFERROR((AF736/$BQ382)*100,0)</f>
        <v>0</v>
      </c>
      <c r="AG382" s="618">
        <f t="shared" ref="AG382" si="16643">IFERROR(AG736,0)</f>
        <v>0</v>
      </c>
      <c r="AH382" s="618">
        <f t="shared" ref="AH382" si="16644">IFERROR((AH736/$BQ382)*100,0)</f>
        <v>0</v>
      </c>
      <c r="AI382" s="618">
        <f t="shared" ref="AI382" si="16645">IFERROR(AI736,0)</f>
        <v>123461</v>
      </c>
      <c r="AJ382" s="618">
        <f t="shared" ref="AJ382" si="16646">IFERROR((AJ736/$BQ382)*100,0)</f>
        <v>635720.15092132054</v>
      </c>
      <c r="AK382" s="618">
        <f t="shared" ref="AK382" si="16647">IFERROR(AK736,0)</f>
        <v>195033</v>
      </c>
      <c r="AL382" s="618">
        <f t="shared" ref="AL382" si="16648">IFERROR((AL736/$BQ382)*100,0)</f>
        <v>3256913.5358492956</v>
      </c>
      <c r="AM382" s="618">
        <f t="shared" ref="AM382" si="16649">IFERROR(AM736,0)</f>
        <v>5</v>
      </c>
      <c r="AN382" s="618">
        <f t="shared" ref="AN382" si="16650">IFERROR((AN736/$BQ382)*100,0)</f>
        <v>18.314923464695713</v>
      </c>
      <c r="AO382" s="618">
        <f t="shared" ref="AO382" si="16651">IFERROR(AO736,0)</f>
        <v>0</v>
      </c>
      <c r="AP382" s="618">
        <f t="shared" ref="AP382" si="16652">IFERROR((AP736/$BQ382)*100,0)</f>
        <v>0</v>
      </c>
      <c r="AQ382" s="618">
        <f t="shared" ref="AQ382" si="16653">IFERROR(AQ736,0)</f>
        <v>0</v>
      </c>
      <c r="AR382" s="618">
        <f t="shared" ref="AR382" si="16654">IFERROR((AR736/$BQ382)*100,0)</f>
        <v>0</v>
      </c>
      <c r="AS382" s="618">
        <f t="shared" ref="AS382" si="16655">IFERROR(AS736,0)</f>
        <v>0</v>
      </c>
      <c r="AT382" s="618">
        <f t="shared" ref="AT382" si="16656">IFERROR((AT736/$BQ382)*100,0)</f>
        <v>0</v>
      </c>
      <c r="AU382" s="618">
        <f t="shared" ref="AU382" si="16657">IFERROR(AU736,0)</f>
        <v>0</v>
      </c>
      <c r="AV382" s="618">
        <f t="shared" ref="AV382" si="16658">IFERROR((AV736/$BQ382)*100,0)</f>
        <v>0</v>
      </c>
      <c r="AW382" s="618">
        <f t="shared" ref="AW382" si="16659">IFERROR(AW736,0)</f>
        <v>385875</v>
      </c>
      <c r="AX382" s="618">
        <f t="shared" ref="AX382" si="16660">IFERROR((AX736/$BQ382)*100,0)</f>
        <v>282341.02863940271</v>
      </c>
      <c r="AY382" s="618">
        <f t="shared" ref="AY382" si="16661">IFERROR(AY736,0)</f>
        <v>53472</v>
      </c>
      <c r="AZ382" s="618">
        <f t="shared" ref="AZ382" si="16662">IFERROR((AZ736/$BQ382)*100,0)</f>
        <v>69926.377788208236</v>
      </c>
      <c r="BA382" s="618">
        <f t="shared" ref="BA382" si="16663">IFERROR(BA736,0)</f>
        <v>283</v>
      </c>
      <c r="BB382" s="618">
        <f t="shared" ref="BB382" si="16664">IFERROR((BB736/$BQ382)*100,0)</f>
        <v>1078.7489920705777</v>
      </c>
      <c r="BC382" s="618">
        <f t="shared" ref="BC382" si="16665">IFERROR(BC736,0)</f>
        <v>2530363</v>
      </c>
      <c r="BD382" s="618">
        <f t="shared" ref="BD382" si="16666">IFERROR((BD736/$BQ382)*100,0)</f>
        <v>3000918.5246138577</v>
      </c>
      <c r="BE382" s="618">
        <f t="shared" ref="BE382" si="16667">IFERROR(BE736,0)</f>
        <v>0</v>
      </c>
      <c r="BF382" s="618">
        <f t="shared" ref="BF382" si="16668">IFERROR((BF736/$BQ382)*100,0)</f>
        <v>0</v>
      </c>
      <c r="BG382" s="618">
        <f t="shared" ref="BG382" si="16669">IFERROR(BG736,0)</f>
        <v>2139611</v>
      </c>
      <c r="BH382" s="618">
        <f t="shared" ref="BH382" si="16670">IFERROR((BH736/$BQ382)*100,0)</f>
        <v>4757570.599329643</v>
      </c>
      <c r="BI382" s="618">
        <f t="shared" ref="BI382" si="16671">IFERROR(BI736,0)</f>
        <v>0</v>
      </c>
      <c r="BJ382" s="618">
        <f t="shared" ref="BJ382" si="16672">IFERROR((BJ736/$BQ382)*100,0)</f>
        <v>0</v>
      </c>
      <c r="BK382" s="618">
        <f t="shared" ref="BK382" si="16673">IFERROR(BK736,0)</f>
        <v>172275</v>
      </c>
      <c r="BL382" s="618">
        <f t="shared" ref="BL382" si="16674">IFERROR((BL736/$BQ382)*100,0)</f>
        <v>507658.54307147529</v>
      </c>
      <c r="BM382" s="618">
        <f t="shared" ref="BM382" si="16675">IFERROR(BM736,0)</f>
        <v>221265</v>
      </c>
      <c r="BN382" s="618">
        <f t="shared" ref="BN382" si="16676">IFERROR((BN736/$BQ382)*100,0)</f>
        <v>212165.56789207456</v>
      </c>
      <c r="BO382" s="618">
        <f t="shared" ref="BO382" si="16677">IFERROR(BO736,0)</f>
        <v>1621</v>
      </c>
      <c r="BP382" s="618">
        <f t="shared" ref="BP382" si="16678">IFERROR((BP736/$BQ382)*100,0)</f>
        <v>1234.4258415204913</v>
      </c>
      <c r="BQ382" s="620">
        <f t="shared" si="15911"/>
        <v>54.600282765452114</v>
      </c>
    </row>
    <row r="383" spans="1:69" x14ac:dyDescent="0.25">
      <c r="B383" s="594" t="s">
        <v>292</v>
      </c>
      <c r="C383" s="618">
        <f t="shared" si="15142"/>
        <v>168</v>
      </c>
      <c r="D383" s="618">
        <f t="shared" si="15143"/>
        <v>413.63736816288457</v>
      </c>
      <c r="E383" s="618" t="s">
        <v>2112</v>
      </c>
      <c r="F383" s="618" t="s">
        <v>2112</v>
      </c>
      <c r="G383" s="618">
        <f t="shared" ref="G383" si="16679">IFERROR(G737,0)</f>
        <v>0</v>
      </c>
      <c r="H383" s="618">
        <f t="shared" ref="H383" si="16680">IFERROR((H737/$BQ383)*100,0)</f>
        <v>0</v>
      </c>
      <c r="I383" s="618">
        <f t="shared" ref="I383" si="16681">IFERROR(I737,0)</f>
        <v>22793</v>
      </c>
      <c r="J383" s="618">
        <f t="shared" ref="J383" si="16682">IFERROR((J737/$BQ383)*100,0)</f>
        <v>230295.67628930107</v>
      </c>
      <c r="K383" s="618">
        <f t="shared" ref="K383" si="16683">IFERROR(K737,0)</f>
        <v>292</v>
      </c>
      <c r="L383" s="618">
        <f t="shared" ref="L383" si="16684">IFERROR((L737/$BQ383)*100,0)</f>
        <v>2475.6810797471658</v>
      </c>
      <c r="M383" s="618">
        <f t="shared" ref="M383" si="16685">IFERROR(M737,0)</f>
        <v>1127067</v>
      </c>
      <c r="N383" s="618">
        <f t="shared" ref="N383" si="16686">IFERROR((N737/$BQ383)*100,0)</f>
        <v>1878753.212454282</v>
      </c>
      <c r="O383" s="618">
        <f t="shared" ref="O383" si="16687">IFERROR(O737,0)</f>
        <v>18785</v>
      </c>
      <c r="P383" s="618">
        <f t="shared" ref="P383" si="16688">IFERROR((P737/$BQ383)*100,0)</f>
        <v>31082.186194774386</v>
      </c>
      <c r="Q383" s="618">
        <f t="shared" ref="Q383" si="16689">IFERROR(Q737,0)</f>
        <v>32868</v>
      </c>
      <c r="R383" s="618">
        <f t="shared" ref="R383" si="16690">IFERROR((R737/$BQ383)*100,0)</f>
        <v>69847.379346712842</v>
      </c>
      <c r="S383" s="618">
        <f t="shared" ref="S383" si="16691">IFERROR(S737,0)</f>
        <v>150037</v>
      </c>
      <c r="T383" s="618">
        <f t="shared" ref="T383" si="16692">IFERROR((T737/$BQ383)*100,0)</f>
        <v>274921.41472679487</v>
      </c>
      <c r="U383" s="618">
        <f t="shared" ref="U383" si="16693">IFERROR(U737,0)</f>
        <v>369083</v>
      </c>
      <c r="V383" s="618">
        <f t="shared" si="15097"/>
        <v>152112.07057728575</v>
      </c>
      <c r="W383" s="618" t="s">
        <v>2112</v>
      </c>
      <c r="X383" s="618" t="s">
        <v>2112</v>
      </c>
      <c r="Y383" s="618">
        <f t="shared" ref="Y383" si="16694">IFERROR(Y737,0)</f>
        <v>431759</v>
      </c>
      <c r="Z383" s="618">
        <f t="shared" ref="Z383" si="16695">IFERROR((Z737/$BQ383)*100,0)</f>
        <v>829410.49758811516</v>
      </c>
      <c r="AA383" s="618">
        <f t="shared" ref="AA383" si="16696">IFERROR(AA737,0)</f>
        <v>127</v>
      </c>
      <c r="AB383" s="618">
        <f t="shared" ref="AB383" si="16697">IFERROR((AB737/$BQ383)*100,0)</f>
        <v>116.71945537269517</v>
      </c>
      <c r="AC383" s="618">
        <f t="shared" ref="AC383" si="16698">IFERROR(AC737,0)</f>
        <v>3120</v>
      </c>
      <c r="AD383" s="618">
        <f t="shared" ref="AD383" si="16699">IFERROR((AD737/$BQ383)*100,0)</f>
        <v>3329.5760427368832</v>
      </c>
      <c r="AE383" s="618">
        <f t="shared" ref="AE383" si="16700">IFERROR(AE737,0)</f>
        <v>0</v>
      </c>
      <c r="AF383" s="618">
        <f t="shared" ref="AF383" si="16701">IFERROR((AF737/$BQ383)*100,0)</f>
        <v>0</v>
      </c>
      <c r="AG383" s="618">
        <f t="shared" ref="AG383" si="16702">IFERROR(AG737,0)</f>
        <v>0</v>
      </c>
      <c r="AH383" s="618">
        <f t="shared" ref="AH383" si="16703">IFERROR((AH737/$BQ383)*100,0)</f>
        <v>0</v>
      </c>
      <c r="AI383" s="618">
        <f t="shared" ref="AI383" si="16704">IFERROR(AI737,0)</f>
        <v>129591</v>
      </c>
      <c r="AJ383" s="618">
        <f t="shared" ref="AJ383" si="16705">IFERROR((AJ737/$BQ383)*100,0)</f>
        <v>559063.66642803268</v>
      </c>
      <c r="AK383" s="618">
        <f t="shared" ref="AK383" si="16706">IFERROR(AK737,0)</f>
        <v>236540</v>
      </c>
      <c r="AL383" s="618">
        <f t="shared" ref="AL383" si="16707">IFERROR((AL737/$BQ383)*100,0)</f>
        <v>3990857.2841349896</v>
      </c>
      <c r="AM383" s="618">
        <f t="shared" ref="AM383" si="16708">IFERROR(AM737,0)</f>
        <v>5</v>
      </c>
      <c r="AN383" s="618">
        <f t="shared" ref="AN383" si="16709">IFERROR((AN737/$BQ383)*100,0)</f>
        <v>16.381677947044935</v>
      </c>
      <c r="AO383" s="618">
        <f t="shared" ref="AO383" si="16710">IFERROR(AO737,0)</f>
        <v>0</v>
      </c>
      <c r="AP383" s="618">
        <f t="shared" ref="AP383" si="16711">IFERROR((AP737/$BQ383)*100,0)</f>
        <v>0</v>
      </c>
      <c r="AQ383" s="618">
        <f t="shared" ref="AQ383" si="16712">IFERROR(AQ737,0)</f>
        <v>0</v>
      </c>
      <c r="AR383" s="618">
        <f t="shared" ref="AR383" si="16713">IFERROR((AR737/$BQ383)*100,0)</f>
        <v>0</v>
      </c>
      <c r="AS383" s="618">
        <f t="shared" ref="AS383" si="16714">IFERROR(AS737,0)</f>
        <v>0</v>
      </c>
      <c r="AT383" s="618">
        <f t="shared" ref="AT383" si="16715">IFERROR((AT737/$BQ383)*100,0)</f>
        <v>0</v>
      </c>
      <c r="AU383" s="618">
        <f t="shared" ref="AU383" si="16716">IFERROR(AU737,0)</f>
        <v>0</v>
      </c>
      <c r="AV383" s="618">
        <f t="shared" ref="AV383" si="16717">IFERROR((AV737/$BQ383)*100,0)</f>
        <v>0</v>
      </c>
      <c r="AW383" s="618">
        <f t="shared" ref="AW383" si="16718">IFERROR(AW737,0)</f>
        <v>410120</v>
      </c>
      <c r="AX383" s="618">
        <f t="shared" ref="AX383" si="16719">IFERROR((AX737/$BQ383)*100,0)</f>
        <v>533223.6171763126</v>
      </c>
      <c r="AY383" s="618">
        <f t="shared" ref="AY383" si="16720">IFERROR(AY737,0)</f>
        <v>62700</v>
      </c>
      <c r="AZ383" s="618">
        <f t="shared" ref="AZ383" si="16721">IFERROR((AZ737/$BQ383)*100,0)</f>
        <v>85262.538294882135</v>
      </c>
      <c r="BA383" s="618">
        <f t="shared" ref="BA383" si="16722">IFERROR(BA737,0)</f>
        <v>678</v>
      </c>
      <c r="BB383" s="618">
        <f t="shared" ref="BB383" si="16723">IFERROR((BB737/$BQ383)*100,0)</f>
        <v>1746.6964111036664</v>
      </c>
      <c r="BC383" s="618">
        <f t="shared" ref="BC383" si="16724">IFERROR(BC737,0)</f>
        <v>3009582</v>
      </c>
      <c r="BD383" s="618">
        <f t="shared" ref="BD383" si="16725">IFERROR((BD737/$BQ383)*100,0)</f>
        <v>2657618.0427367901</v>
      </c>
      <c r="BE383" s="618">
        <f t="shared" ref="BE383" si="16726">IFERROR(BE737,0)</f>
        <v>0</v>
      </c>
      <c r="BF383" s="618">
        <f t="shared" ref="BF383" si="16727">IFERROR((BF737/$BQ383)*100,0)</f>
        <v>0</v>
      </c>
      <c r="BG383" s="618">
        <f t="shared" ref="BG383" si="16728">IFERROR(BG737,0)</f>
        <v>2447350</v>
      </c>
      <c r="BH383" s="618">
        <f t="shared" ref="BH383" si="16729">IFERROR((BH737/$BQ383)*100,0)</f>
        <v>5222343.7806748627</v>
      </c>
      <c r="BI383" s="618">
        <f t="shared" ref="BI383" si="16730">IFERROR(BI737,0)</f>
        <v>0</v>
      </c>
      <c r="BJ383" s="618">
        <f t="shared" ref="BJ383" si="16731">IFERROR((BJ737/$BQ383)*100,0)</f>
        <v>0</v>
      </c>
      <c r="BK383" s="618">
        <f t="shared" ref="BK383" si="16732">IFERROR(BK737,0)</f>
        <v>173167</v>
      </c>
      <c r="BL383" s="618">
        <f t="shared" ref="BL383" si="16733">IFERROR((BL737/$BQ383)*100,0)</f>
        <v>277599.81907113671</v>
      </c>
      <c r="BM383" s="618">
        <f t="shared" ref="BM383" si="16734">IFERROR(BM737,0)</f>
        <v>123467</v>
      </c>
      <c r="BN383" s="618">
        <f t="shared" ref="BN383" si="16735">IFERROR((BN737/$BQ383)*100,0)</f>
        <v>136371.32577991896</v>
      </c>
      <c r="BO383" s="618">
        <f t="shared" ref="BO383" si="16736">IFERROR(BO737,0)</f>
        <v>2576</v>
      </c>
      <c r="BP383" s="618">
        <f t="shared" ref="BP383" si="16737">IFERROR((BP737/$BQ383)*100,0)</f>
        <v>2055.9005823541393</v>
      </c>
      <c r="BQ383" s="620">
        <f t="shared" si="15911"/>
        <v>48.835046238002178</v>
      </c>
    </row>
    <row r="384" spans="1:69" x14ac:dyDescent="0.25">
      <c r="B384" s="594" t="s">
        <v>293</v>
      </c>
      <c r="C384" s="618">
        <f t="shared" si="15142"/>
        <v>263</v>
      </c>
      <c r="D384" s="618">
        <f t="shared" si="15143"/>
        <v>675.01724398822944</v>
      </c>
      <c r="E384" s="618" t="s">
        <v>2112</v>
      </c>
      <c r="F384" s="618" t="s">
        <v>2112</v>
      </c>
      <c r="G384" s="618">
        <f t="shared" ref="G384" si="16738">IFERROR(G738,0)</f>
        <v>0</v>
      </c>
      <c r="H384" s="618">
        <f t="shared" ref="H384" si="16739">IFERROR((H738/$BQ384)*100,0)</f>
        <v>0</v>
      </c>
      <c r="I384" s="618">
        <f t="shared" ref="I384" si="16740">IFERROR(I738,0)</f>
        <v>16250</v>
      </c>
      <c r="J384" s="618">
        <f t="shared" ref="J384" si="16741">IFERROR((J738/$BQ384)*100,0)</f>
        <v>179948.18296150357</v>
      </c>
      <c r="K384" s="618">
        <f t="shared" ref="K384" si="16742">IFERROR(K738,0)</f>
        <v>171</v>
      </c>
      <c r="L384" s="618">
        <f t="shared" ref="L384" si="16743">IFERROR((L738/$BQ384)*100,0)</f>
        <v>1519.2807940493094</v>
      </c>
      <c r="M384" s="618">
        <f t="shared" ref="M384" si="16744">IFERROR(M738,0)</f>
        <v>1090063</v>
      </c>
      <c r="N384" s="618">
        <f t="shared" ref="N384" si="16745">IFERROR((N738/$BQ384)*100,0)</f>
        <v>1534420.4665216168</v>
      </c>
      <c r="O384" s="618">
        <f t="shared" ref="O384" si="16746">IFERROR(O738,0)</f>
        <v>28268</v>
      </c>
      <c r="P384" s="618">
        <f t="shared" ref="P384" si="16747">IFERROR((P738/$BQ384)*100,0)</f>
        <v>40024.783405925977</v>
      </c>
      <c r="Q384" s="618">
        <f t="shared" ref="Q384" si="16748">IFERROR(Q738,0)</f>
        <v>14555</v>
      </c>
      <c r="R384" s="618">
        <f t="shared" ref="R384" si="16749">IFERROR((R738/$BQ384)*100,0)</f>
        <v>37692.726746666354</v>
      </c>
      <c r="S384" s="618">
        <f t="shared" ref="S384" si="16750">IFERROR(S738,0)</f>
        <v>131465</v>
      </c>
      <c r="T384" s="618">
        <f t="shared" ref="T384" si="16751">IFERROR((T738/$BQ384)*100,0)</f>
        <v>199789.36037809053</v>
      </c>
      <c r="U384" s="618">
        <f t="shared" ref="U384" si="16752">IFERROR(U738,0)</f>
        <v>181339</v>
      </c>
      <c r="V384" s="618">
        <f t="shared" si="15097"/>
        <v>64703.256407711386</v>
      </c>
      <c r="W384" s="618" t="s">
        <v>2112</v>
      </c>
      <c r="X384" s="618" t="s">
        <v>2112</v>
      </c>
      <c r="Y384" s="618">
        <f t="shared" ref="Y384" si="16753">IFERROR(Y738,0)</f>
        <v>470873</v>
      </c>
      <c r="Z384" s="618">
        <f t="shared" ref="Z384" si="16754">IFERROR((Z738/$BQ384)*100,0)</f>
        <v>1271508.1379192625</v>
      </c>
      <c r="AA384" s="618">
        <f t="shared" ref="AA384" si="16755">IFERROR(AA738,0)</f>
        <v>360</v>
      </c>
      <c r="AB384" s="618">
        <f t="shared" ref="AB384" si="16756">IFERROR((AB738/$BQ384)*100,0)</f>
        <v>310.94088790128353</v>
      </c>
      <c r="AC384" s="618">
        <f t="shared" ref="AC384" si="16757">IFERROR(AC738,0)</f>
        <v>2535</v>
      </c>
      <c r="AD384" s="618">
        <f t="shared" ref="AD384" si="16758">IFERROR((AD738/$BQ384)*100,0)</f>
        <v>3597.4679941996596</v>
      </c>
      <c r="AE384" s="618">
        <f t="shared" ref="AE384" si="16759">IFERROR(AE738,0)</f>
        <v>0</v>
      </c>
      <c r="AF384" s="618">
        <f t="shared" ref="AF384" si="16760">IFERROR((AF738/$BQ384)*100,0)</f>
        <v>0</v>
      </c>
      <c r="AG384" s="618">
        <f t="shared" ref="AG384" si="16761">IFERROR(AG738,0)</f>
        <v>0</v>
      </c>
      <c r="AH384" s="618">
        <f t="shared" ref="AH384" si="16762">IFERROR((AH738/$BQ384)*100,0)</f>
        <v>0</v>
      </c>
      <c r="AI384" s="618">
        <f t="shared" ref="AI384" si="16763">IFERROR(AI738,0)</f>
        <v>124420</v>
      </c>
      <c r="AJ384" s="618">
        <f t="shared" ref="AJ384" si="16764">IFERROR((AJ738/$BQ384)*100,0)</f>
        <v>464791.68406241416</v>
      </c>
      <c r="AK384" s="618">
        <f t="shared" ref="AK384" si="16765">IFERROR(AK738,0)</f>
        <v>197805</v>
      </c>
      <c r="AL384" s="618">
        <f t="shared" ref="AL384" si="16766">IFERROR((AL738/$BQ384)*100,0)</f>
        <v>3298087.0225992128</v>
      </c>
      <c r="AM384" s="618">
        <f t="shared" ref="AM384" si="16767">IFERROR(AM738,0)</f>
        <v>5</v>
      </c>
      <c r="AN384" s="618">
        <f t="shared" ref="AN384" si="16768">IFERROR((AN738/$BQ384)*100,0)</f>
        <v>49.199507579317014</v>
      </c>
      <c r="AO384" s="618">
        <f t="shared" ref="AO384" si="16769">IFERROR(AO738,0)</f>
        <v>0</v>
      </c>
      <c r="AP384" s="618">
        <f t="shared" ref="AP384" si="16770">IFERROR((AP738/$BQ384)*100,0)</f>
        <v>0</v>
      </c>
      <c r="AQ384" s="618">
        <f t="shared" ref="AQ384" si="16771">IFERROR(AQ738,0)</f>
        <v>0</v>
      </c>
      <c r="AR384" s="618">
        <f t="shared" ref="AR384" si="16772">IFERROR((AR738/$BQ384)*100,0)</f>
        <v>0</v>
      </c>
      <c r="AS384" s="618">
        <f t="shared" ref="AS384" si="16773">IFERROR(AS738,0)</f>
        <v>0</v>
      </c>
      <c r="AT384" s="618">
        <f t="shared" ref="AT384" si="16774">IFERROR((AT738/$BQ384)*100,0)</f>
        <v>0</v>
      </c>
      <c r="AU384" s="618">
        <f t="shared" ref="AU384" si="16775">IFERROR(AU738,0)</f>
        <v>0</v>
      </c>
      <c r="AV384" s="618">
        <f t="shared" ref="AV384" si="16776">IFERROR((AV738/$BQ384)*100,0)</f>
        <v>0</v>
      </c>
      <c r="AW384" s="618">
        <f t="shared" ref="AW384" si="16777">IFERROR(AW738,0)</f>
        <v>354689</v>
      </c>
      <c r="AX384" s="618">
        <f t="shared" ref="AX384" si="16778">IFERROR((AX738/$BQ384)*100,0)</f>
        <v>489196.60780205857</v>
      </c>
      <c r="AY384" s="618">
        <f t="shared" ref="AY384" si="16779">IFERROR(AY738,0)</f>
        <v>46012</v>
      </c>
      <c r="AZ384" s="618">
        <f t="shared" ref="AZ384" si="16780">IFERROR((AZ738/$BQ384)*100,0)</f>
        <v>50433.431229406284</v>
      </c>
      <c r="BA384" s="618">
        <f t="shared" ref="BA384" si="16781">IFERROR(BA738,0)</f>
        <v>616</v>
      </c>
      <c r="BB384" s="618">
        <f t="shared" ref="BB384" si="16782">IFERROR((BB738/$BQ384)*100,0)</f>
        <v>1926.6527168060541</v>
      </c>
      <c r="BC384" s="618">
        <f t="shared" ref="BC384" si="16783">IFERROR(BC738,0)</f>
        <v>2574200</v>
      </c>
      <c r="BD384" s="618">
        <f t="shared" ref="BD384" si="16784">IFERROR((BD738/$BQ384)*100,0)</f>
        <v>2789025.6216169293</v>
      </c>
      <c r="BE384" s="618">
        <f t="shared" ref="BE384" si="16785">IFERROR(BE738,0)</f>
        <v>0</v>
      </c>
      <c r="BF384" s="618">
        <f t="shared" ref="BF384" si="16786">IFERROR((BF738/$BQ384)*100,0)</f>
        <v>0</v>
      </c>
      <c r="BG384" s="618">
        <f t="shared" ref="BG384" si="16787">IFERROR(BG738,0)</f>
        <v>2338046</v>
      </c>
      <c r="BH384" s="618">
        <f t="shared" ref="BH384" si="16788">IFERROR((BH738/$BQ384)*100,0)</f>
        <v>5419199.8091223659</v>
      </c>
      <c r="BI384" s="618">
        <f t="shared" ref="BI384" si="16789">IFERROR(BI738,0)</f>
        <v>0</v>
      </c>
      <c r="BJ384" s="618">
        <f t="shared" ref="BJ384" si="16790">IFERROR((BJ738/$BQ384)*100,0)</f>
        <v>0</v>
      </c>
      <c r="BK384" s="618">
        <f t="shared" ref="BK384" si="16791">IFERROR(BK738,0)</f>
        <v>175710</v>
      </c>
      <c r="BL384" s="618">
        <f t="shared" ref="BL384" si="16792">IFERROR((BL738/$BQ384)*100,0)</f>
        <v>401351.87100933964</v>
      </c>
      <c r="BM384" s="618">
        <f t="shared" ref="BM384" si="16793">IFERROR(BM738,0)</f>
        <v>147683</v>
      </c>
      <c r="BN384" s="618">
        <f t="shared" ref="BN384" si="16794">IFERROR((BN738/$BQ384)*100,0)</f>
        <v>193155.29877609541</v>
      </c>
      <c r="BO384" s="618">
        <f t="shared" ref="BO384" si="16795">IFERROR(BO738,0)</f>
        <v>1014</v>
      </c>
      <c r="BP384" s="618">
        <f t="shared" ref="BP384" si="16796">IFERROR((BP738/$BQ384)*100,0)</f>
        <v>1011.5418758307578</v>
      </c>
      <c r="BQ384" s="620">
        <f t="shared" si="15911"/>
        <v>50.813516699727607</v>
      </c>
    </row>
    <row r="385" spans="1:69" x14ac:dyDescent="0.25">
      <c r="B385" s="594" t="s">
        <v>294</v>
      </c>
      <c r="C385" s="618">
        <f t="shared" si="15142"/>
        <v>369</v>
      </c>
      <c r="D385" s="618">
        <f t="shared" si="15143"/>
        <v>1930.3260971152579</v>
      </c>
      <c r="E385" s="618" t="s">
        <v>2112</v>
      </c>
      <c r="F385" s="618" t="s">
        <v>2112</v>
      </c>
      <c r="G385" s="618">
        <f t="shared" ref="G385" si="16797">IFERROR(G739,0)</f>
        <v>0</v>
      </c>
      <c r="H385" s="618">
        <f t="shared" ref="H385" si="16798">IFERROR((H739/$BQ385)*100,0)</f>
        <v>0</v>
      </c>
      <c r="I385" s="618">
        <f t="shared" ref="I385" si="16799">IFERROR(I739,0)</f>
        <v>15434</v>
      </c>
      <c r="J385" s="618">
        <f t="shared" ref="J385" si="16800">IFERROR((J739/$BQ385)*100,0)</f>
        <v>205110.46357891869</v>
      </c>
      <c r="K385" s="618">
        <f t="shared" ref="K385" si="16801">IFERROR(K739,0)</f>
        <v>129</v>
      </c>
      <c r="L385" s="618">
        <f t="shared" ref="L385" si="16802">IFERROR((L739/$BQ385)*100,0)</f>
        <v>966.08137686263137</v>
      </c>
      <c r="M385" s="618">
        <f t="shared" ref="M385" si="16803">IFERROR(M739,0)</f>
        <v>1062159</v>
      </c>
      <c r="N385" s="618">
        <f t="shared" ref="N385" si="16804">IFERROR((N739/$BQ385)*100,0)</f>
        <v>1582566.1879504705</v>
      </c>
      <c r="O385" s="618">
        <f t="shared" ref="O385" si="16805">IFERROR(O739,0)</f>
        <v>29335</v>
      </c>
      <c r="P385" s="618">
        <f t="shared" ref="P385" si="16806">IFERROR((P739/$BQ385)*100,0)</f>
        <v>55061.128511339972</v>
      </c>
      <c r="Q385" s="618">
        <f t="shared" ref="Q385" si="16807">IFERROR(Q739,0)</f>
        <v>17747</v>
      </c>
      <c r="R385" s="618">
        <f t="shared" ref="R385" si="16808">IFERROR((R739/$BQ385)*100,0)</f>
        <v>37144.543280741178</v>
      </c>
      <c r="S385" s="618">
        <f t="shared" ref="S385" si="16809">IFERROR(S739,0)</f>
        <v>117483</v>
      </c>
      <c r="T385" s="618">
        <f t="shared" ref="T385" si="16810">IFERROR((T739/$BQ385)*100,0)</f>
        <v>319389.07451003994</v>
      </c>
      <c r="U385" s="618">
        <f t="shared" ref="U385" si="16811">IFERROR(U739,0)</f>
        <v>185602</v>
      </c>
      <c r="V385" s="618">
        <f t="shared" si="15097"/>
        <v>70073.959641520865</v>
      </c>
      <c r="W385" s="618" t="s">
        <v>2112</v>
      </c>
      <c r="X385" s="618" t="s">
        <v>2112</v>
      </c>
      <c r="Y385" s="618">
        <f t="shared" ref="Y385" si="16812">IFERROR(Y739,0)</f>
        <v>457221</v>
      </c>
      <c r="Z385" s="618">
        <f t="shared" ref="Z385" si="16813">IFERROR((Z739/$BQ385)*100,0)</f>
        <v>973216.78779250092</v>
      </c>
      <c r="AA385" s="618">
        <f t="shared" ref="AA385" si="16814">IFERROR(AA739,0)</f>
        <v>0</v>
      </c>
      <c r="AB385" s="618">
        <f t="shared" ref="AB385" si="16815">IFERROR((AB739/$BQ385)*100,0)</f>
        <v>0</v>
      </c>
      <c r="AC385" s="618">
        <f t="shared" ref="AC385" si="16816">IFERROR(AC739,0)</f>
        <v>2388</v>
      </c>
      <c r="AD385" s="618">
        <f t="shared" ref="AD385" si="16817">IFERROR((AD739/$BQ385)*100,0)</f>
        <v>3377.6115057991992</v>
      </c>
      <c r="AE385" s="618">
        <f t="shared" ref="AE385" si="16818">IFERROR(AE739,0)</f>
        <v>0</v>
      </c>
      <c r="AF385" s="618">
        <f t="shared" ref="AF385" si="16819">IFERROR((AF739/$BQ385)*100,0)</f>
        <v>0</v>
      </c>
      <c r="AG385" s="618">
        <f t="shared" ref="AG385" si="16820">IFERROR(AG739,0)</f>
        <v>0</v>
      </c>
      <c r="AH385" s="618">
        <f t="shared" ref="AH385" si="16821">IFERROR((AH739/$BQ385)*100,0)</f>
        <v>0</v>
      </c>
      <c r="AI385" s="618">
        <f t="shared" ref="AI385" si="16822">IFERROR(AI739,0)</f>
        <v>108976</v>
      </c>
      <c r="AJ385" s="618">
        <f t="shared" ref="AJ385" si="16823">IFERROR((AJ739/$BQ385)*100,0)</f>
        <v>494622.64501400723</v>
      </c>
      <c r="AK385" s="618">
        <f t="shared" ref="AK385" si="16824">IFERROR(AK739,0)</f>
        <v>192269</v>
      </c>
      <c r="AL385" s="618">
        <f t="shared" ref="AL385" si="16825">IFERROR((AL739/$BQ385)*100,0)</f>
        <v>2995052.4638446476</v>
      </c>
      <c r="AM385" s="618">
        <f t="shared" ref="AM385" si="16826">IFERROR(AM739,0)</f>
        <v>0</v>
      </c>
      <c r="AN385" s="618">
        <f t="shared" ref="AN385" si="16827">IFERROR((AN739/$BQ385)*100,0)</f>
        <v>0</v>
      </c>
      <c r="AO385" s="618">
        <f t="shared" ref="AO385" si="16828">IFERROR(AO739,0)</f>
        <v>0</v>
      </c>
      <c r="AP385" s="618">
        <f t="shared" ref="AP385" si="16829">IFERROR((AP739/$BQ385)*100,0)</f>
        <v>0</v>
      </c>
      <c r="AQ385" s="618">
        <f t="shared" ref="AQ385" si="16830">IFERROR(AQ739,0)</f>
        <v>0</v>
      </c>
      <c r="AR385" s="618">
        <f t="shared" ref="AR385" si="16831">IFERROR((AR739/$BQ385)*100,0)</f>
        <v>0</v>
      </c>
      <c r="AS385" s="618">
        <f t="shared" ref="AS385" si="16832">IFERROR(AS739,0)</f>
        <v>0</v>
      </c>
      <c r="AT385" s="618">
        <f t="shared" ref="AT385" si="16833">IFERROR((AT739/$BQ385)*100,0)</f>
        <v>0</v>
      </c>
      <c r="AU385" s="618">
        <f t="shared" ref="AU385" si="16834">IFERROR(AU739,0)</f>
        <v>0</v>
      </c>
      <c r="AV385" s="618">
        <f t="shared" ref="AV385" si="16835">IFERROR((AV739/$BQ385)*100,0)</f>
        <v>0</v>
      </c>
      <c r="AW385" s="618">
        <f t="shared" ref="AW385" si="16836">IFERROR(AW739,0)</f>
        <v>348412</v>
      </c>
      <c r="AX385" s="618">
        <f t="shared" ref="AX385" si="16837">IFERROR((AX739/$BQ385)*100,0)</f>
        <v>368218.4271436329</v>
      </c>
      <c r="AY385" s="618">
        <f t="shared" ref="AY385" si="16838">IFERROR(AY739,0)</f>
        <v>52468</v>
      </c>
      <c r="AZ385" s="618">
        <f t="shared" ref="AZ385" si="16839">IFERROR((AZ739/$BQ385)*100,0)</f>
        <v>68433.825288786393</v>
      </c>
      <c r="BA385" s="618">
        <f t="shared" ref="BA385" si="16840">IFERROR(BA739,0)</f>
        <v>749</v>
      </c>
      <c r="BB385" s="618">
        <f t="shared" ref="BB385" si="16841">IFERROR((BB739/$BQ385)*100,0)</f>
        <v>2664.988741117259</v>
      </c>
      <c r="BC385" s="618">
        <f t="shared" ref="BC385" si="16842">IFERROR(BC739,0)</f>
        <v>2767069</v>
      </c>
      <c r="BD385" s="618">
        <f t="shared" ref="BD385" si="16843">IFERROR((BD739/$BQ385)*100,0)</f>
        <v>2913519.6036133058</v>
      </c>
      <c r="BE385" s="618">
        <f t="shared" ref="BE385" si="16844">IFERROR(BE739,0)</f>
        <v>0</v>
      </c>
      <c r="BF385" s="618">
        <f t="shared" ref="BF385" si="16845">IFERROR((BF739/$BQ385)*100,0)</f>
        <v>0</v>
      </c>
      <c r="BG385" s="618">
        <f t="shared" ref="BG385" si="16846">IFERROR(BG739,0)</f>
        <v>2270512</v>
      </c>
      <c r="BH385" s="618">
        <f t="shared" ref="BH385" si="16847">IFERROR((BH739/$BQ385)*100,0)</f>
        <v>5004922.3220826117</v>
      </c>
      <c r="BI385" s="618">
        <f t="shared" ref="BI385" si="16848">IFERROR(BI739,0)</f>
        <v>0</v>
      </c>
      <c r="BJ385" s="618">
        <f t="shared" ref="BJ385" si="16849">IFERROR((BJ739/$BQ385)*100,0)</f>
        <v>0</v>
      </c>
      <c r="BK385" s="618">
        <f t="shared" ref="BK385" si="16850">IFERROR(BK739,0)</f>
        <v>161948</v>
      </c>
      <c r="BL385" s="618">
        <f t="shared" ref="BL385" si="16851">IFERROR((BL739/$BQ385)*100,0)</f>
        <v>551858.37495159311</v>
      </c>
      <c r="BM385" s="618">
        <f t="shared" ref="BM385" si="16852">IFERROR(BM739,0)</f>
        <v>146039</v>
      </c>
      <c r="BN385" s="618">
        <f t="shared" ref="BN385" si="16853">IFERROR((BN739/$BQ385)*100,0)</f>
        <v>194588.25786020001</v>
      </c>
      <c r="BO385" s="618">
        <f t="shared" ref="BO385" si="16854">IFERROR(BO739,0)</f>
        <v>519</v>
      </c>
      <c r="BP385" s="618">
        <f t="shared" ref="BP385" si="16855">IFERROR((BP739/$BQ385)*100,0)</f>
        <v>626.29990401170585</v>
      </c>
      <c r="BQ385" s="620">
        <f t="shared" si="15911"/>
        <v>54.446759103068061</v>
      </c>
    </row>
    <row r="386" spans="1:69" x14ac:dyDescent="0.25">
      <c r="B386" s="594" t="s">
        <v>295</v>
      </c>
      <c r="C386" s="618">
        <f t="shared" si="15142"/>
        <v>369</v>
      </c>
      <c r="D386" s="618">
        <f t="shared" si="15143"/>
        <v>1500.5496288868296</v>
      </c>
      <c r="E386" s="618" t="s">
        <v>2112</v>
      </c>
      <c r="F386" s="618" t="s">
        <v>2112</v>
      </c>
      <c r="G386" s="618">
        <f t="shared" ref="G386" si="16856">IFERROR(G740,0)</f>
        <v>0</v>
      </c>
      <c r="H386" s="618">
        <f t="shared" ref="H386" si="16857">IFERROR((H740/$BQ386)*100,0)</f>
        <v>0</v>
      </c>
      <c r="I386" s="618">
        <f t="shared" ref="I386" si="16858">IFERROR(I740,0)</f>
        <v>13281</v>
      </c>
      <c r="J386" s="618">
        <f t="shared" ref="J386" si="16859">IFERROR((J740/$BQ386)*100,0)</f>
        <v>158362.07220202134</v>
      </c>
      <c r="K386" s="618">
        <f t="shared" ref="K386" si="16860">IFERROR(K740,0)</f>
        <v>85</v>
      </c>
      <c r="L386" s="618">
        <f t="shared" ref="L386" si="16861">IFERROR((L740/$BQ386)*100,0)</f>
        <v>801.58750970109759</v>
      </c>
      <c r="M386" s="618">
        <f t="shared" ref="M386" si="16862">IFERROR(M740,0)</f>
        <v>1215651</v>
      </c>
      <c r="N386" s="618">
        <f t="shared" ref="N386" si="16863">IFERROR((N740/$BQ386)*100,0)</f>
        <v>1880470.2114043143</v>
      </c>
      <c r="O386" s="618">
        <f t="shared" ref="O386" si="16864">IFERROR(O740,0)</f>
        <v>24635</v>
      </c>
      <c r="P386" s="618">
        <f t="shared" ref="P386" si="16865">IFERROR((P740/$BQ386)*100,0)</f>
        <v>33996.740852617135</v>
      </c>
      <c r="Q386" s="618">
        <f t="shared" ref="Q386" si="16866">IFERROR(Q740,0)</f>
        <v>19345</v>
      </c>
      <c r="R386" s="618">
        <f t="shared" ref="R386" si="16867">IFERROR((R740/$BQ386)*100,0)</f>
        <v>31525.410502639017</v>
      </c>
      <c r="S386" s="618">
        <f t="shared" ref="S386" si="16868">IFERROR(S740,0)</f>
        <v>107647</v>
      </c>
      <c r="T386" s="618">
        <f t="shared" ref="T386" si="16869">IFERROR((T740/$BQ386)*100,0)</f>
        <v>193450.24795106539</v>
      </c>
      <c r="U386" s="618">
        <f t="shared" ref="U386" si="16870">IFERROR(U740,0)</f>
        <v>191018</v>
      </c>
      <c r="V386" s="618">
        <f t="shared" si="15097"/>
        <v>45291.081127713573</v>
      </c>
      <c r="W386" s="618" t="s">
        <v>2112</v>
      </c>
      <c r="X386" s="618" t="s">
        <v>2112</v>
      </c>
      <c r="Y386" s="618">
        <f t="shared" ref="Y386" si="16871">IFERROR(Y740,0)</f>
        <v>420287</v>
      </c>
      <c r="Z386" s="618">
        <f t="shared" ref="Z386" si="16872">IFERROR((Z740/$BQ386)*100,0)</f>
        <v>1056363.3626331016</v>
      </c>
      <c r="AA386" s="618">
        <f t="shared" ref="AA386" si="16873">IFERROR(AA740,0)</f>
        <v>0</v>
      </c>
      <c r="AB386" s="618">
        <f t="shared" ref="AB386" si="16874">IFERROR((AB740/$BQ386)*100,0)</f>
        <v>0</v>
      </c>
      <c r="AC386" s="618">
        <f t="shared" ref="AC386" si="16875">IFERROR(AC740,0)</f>
        <v>1080</v>
      </c>
      <c r="AD386" s="618">
        <f t="shared" ref="AD386" si="16876">IFERROR((AD740/$BQ386)*100,0)</f>
        <v>1155.2290580986407</v>
      </c>
      <c r="AE386" s="618">
        <f t="shared" ref="AE386" si="16877">IFERROR(AE740,0)</f>
        <v>0</v>
      </c>
      <c r="AF386" s="618">
        <f t="shared" ref="AF386" si="16878">IFERROR((AF740/$BQ386)*100,0)</f>
        <v>0</v>
      </c>
      <c r="AG386" s="618">
        <f t="shared" ref="AG386" si="16879">IFERROR(AG740,0)</f>
        <v>0</v>
      </c>
      <c r="AH386" s="618">
        <f t="shared" ref="AH386" si="16880">IFERROR((AH740/$BQ386)*100,0)</f>
        <v>0</v>
      </c>
      <c r="AI386" s="618">
        <f t="shared" ref="AI386" si="16881">IFERROR(AI740,0)</f>
        <v>98608</v>
      </c>
      <c r="AJ386" s="618">
        <f t="shared" ref="AJ386" si="16882">IFERROR((AJ740/$BQ386)*100,0)</f>
        <v>384989.4447111825</v>
      </c>
      <c r="AK386" s="618">
        <f t="shared" ref="AK386" si="16883">IFERROR(AK740,0)</f>
        <v>201410</v>
      </c>
      <c r="AL386" s="618">
        <f t="shared" ref="AL386" si="16884">IFERROR((AL740/$BQ386)*100,0)</f>
        <v>2517002.8092462667</v>
      </c>
      <c r="AM386" s="618">
        <f t="shared" ref="AM386" si="16885">IFERROR(AM740,0)</f>
        <v>0</v>
      </c>
      <c r="AN386" s="618">
        <f t="shared" ref="AN386" si="16886">IFERROR((AN740/$BQ386)*100,0)</f>
        <v>0</v>
      </c>
      <c r="AO386" s="618">
        <f t="shared" ref="AO386" si="16887">IFERROR(AO740,0)</f>
        <v>0</v>
      </c>
      <c r="AP386" s="618">
        <f t="shared" ref="AP386" si="16888">IFERROR((AP740/$BQ386)*100,0)</f>
        <v>0</v>
      </c>
      <c r="AQ386" s="618">
        <f t="shared" ref="AQ386" si="16889">IFERROR(AQ740,0)</f>
        <v>0</v>
      </c>
      <c r="AR386" s="618">
        <f t="shared" ref="AR386" si="16890">IFERROR((AR740/$BQ386)*100,0)</f>
        <v>0</v>
      </c>
      <c r="AS386" s="618">
        <f t="shared" ref="AS386" si="16891">IFERROR(AS740,0)</f>
        <v>0</v>
      </c>
      <c r="AT386" s="618">
        <f t="shared" ref="AT386" si="16892">IFERROR((AT740/$BQ386)*100,0)</f>
        <v>0</v>
      </c>
      <c r="AU386" s="618">
        <f t="shared" ref="AU386" si="16893">IFERROR(AU740,0)</f>
        <v>0</v>
      </c>
      <c r="AV386" s="618">
        <f t="shared" ref="AV386" si="16894">IFERROR((AV740/$BQ386)*100,0)</f>
        <v>0</v>
      </c>
      <c r="AW386" s="618">
        <f t="shared" ref="AW386" si="16895">IFERROR(AW740,0)</f>
        <v>336523</v>
      </c>
      <c r="AX386" s="618">
        <f t="shared" ref="AX386" si="16896">IFERROR((AX740/$BQ386)*100,0)</f>
        <v>351594.58790564199</v>
      </c>
      <c r="AY386" s="618">
        <f t="shared" ref="AY386" si="16897">IFERROR(AY740,0)</f>
        <v>58757</v>
      </c>
      <c r="AZ386" s="618">
        <f t="shared" ref="AZ386" si="16898">IFERROR((AZ740/$BQ386)*100,0)</f>
        <v>72496.517421496334</v>
      </c>
      <c r="BA386" s="618">
        <f t="shared" ref="BA386" si="16899">IFERROR(BA740,0)</f>
        <v>714</v>
      </c>
      <c r="BB386" s="618">
        <f t="shared" ref="BB386" si="16900">IFERROR((BB740/$BQ386)*100,0)</f>
        <v>1599.0145305975184</v>
      </c>
      <c r="BC386" s="618">
        <f t="shared" ref="BC386" si="16901">IFERROR(BC740,0)</f>
        <v>2701935</v>
      </c>
      <c r="BD386" s="618">
        <f t="shared" ref="BD386" si="16902">IFERROR((BD740/$BQ386)*100,0)</f>
        <v>2677134.4760198775</v>
      </c>
      <c r="BE386" s="618">
        <f t="shared" ref="BE386" si="16903">IFERROR(BE740,0)</f>
        <v>0</v>
      </c>
      <c r="BF386" s="618">
        <f t="shared" ref="BF386" si="16904">IFERROR((BF740/$BQ386)*100,0)</f>
        <v>0</v>
      </c>
      <c r="BG386" s="618">
        <f t="shared" ref="BG386" si="16905">IFERROR(BG740,0)</f>
        <v>2243989</v>
      </c>
      <c r="BH386" s="618">
        <f t="shared" ref="BH386" si="16906">IFERROR((BH740/$BQ386)*100,0)</f>
        <v>4292917.1633298453</v>
      </c>
      <c r="BI386" s="618">
        <f t="shared" ref="BI386" si="16907">IFERROR(BI740,0)</f>
        <v>0</v>
      </c>
      <c r="BJ386" s="618">
        <f t="shared" ref="BJ386" si="16908">IFERROR((BJ740/$BQ386)*100,0)</f>
        <v>0</v>
      </c>
      <c r="BK386" s="618">
        <f t="shared" ref="BK386" si="16909">IFERROR(BK740,0)</f>
        <v>168975</v>
      </c>
      <c r="BL386" s="618">
        <f t="shared" ref="BL386" si="16910">IFERROR((BL740/$BQ386)*100,0)</f>
        <v>413358.43104067328</v>
      </c>
      <c r="BM386" s="618">
        <f t="shared" ref="BM386" si="16911">IFERROR(BM740,0)</f>
        <v>171727</v>
      </c>
      <c r="BN386" s="618">
        <f t="shared" ref="BN386" si="16912">IFERROR((BN740/$BQ386)*100,0)</f>
        <v>306503.2102405529</v>
      </c>
      <c r="BO386" s="618">
        <f t="shared" ref="BO386" si="16913">IFERROR(BO740,0)</f>
        <v>123</v>
      </c>
      <c r="BP386" s="618">
        <f t="shared" ref="BP386" si="16914">IFERROR((BP740/$BQ386)*100,0)</f>
        <v>135.90930095278125</v>
      </c>
      <c r="BQ386" s="620">
        <f t="shared" si="15911"/>
        <v>72.106911972160006</v>
      </c>
    </row>
    <row r="387" spans="1:69" x14ac:dyDescent="0.25">
      <c r="B387" s="594" t="s">
        <v>2669</v>
      </c>
      <c r="C387" s="618">
        <f t="shared" si="15142"/>
        <v>367</v>
      </c>
      <c r="D387" s="618">
        <f t="shared" si="15143"/>
        <v>1239</v>
      </c>
      <c r="E387" s="618" t="s">
        <v>2112</v>
      </c>
      <c r="F387" s="618" t="s">
        <v>2112</v>
      </c>
      <c r="G387" s="618">
        <f t="shared" ref="G387" si="16915">IFERROR(G741,0)</f>
        <v>0</v>
      </c>
      <c r="H387" s="618">
        <f t="shared" ref="H387" si="16916">IFERROR((H741/$BQ387)*100,0)</f>
        <v>0</v>
      </c>
      <c r="I387" s="618">
        <f t="shared" ref="I387" si="16917">IFERROR(I741,0)</f>
        <v>18419</v>
      </c>
      <c r="J387" s="618">
        <f t="shared" ref="J387" si="16918">IFERROR((J741/$BQ387)*100,0)</f>
        <v>172228</v>
      </c>
      <c r="K387" s="618">
        <f t="shared" ref="K387" si="16919">IFERROR(K741,0)</f>
        <v>15</v>
      </c>
      <c r="L387" s="618">
        <f t="shared" ref="L387" si="16920">IFERROR((L741/$BQ387)*100,0)</f>
        <v>150</v>
      </c>
      <c r="M387" s="618">
        <f t="shared" ref="M387" si="16921">IFERROR(M741,0)</f>
        <v>1195939</v>
      </c>
      <c r="N387" s="618">
        <f t="shared" ref="N387" si="16922">IFERROR((N741/$BQ387)*100,0)</f>
        <v>1931368</v>
      </c>
      <c r="O387" s="618">
        <f t="shared" ref="O387" si="16923">IFERROR(O741,0)</f>
        <v>26891</v>
      </c>
      <c r="P387" s="618">
        <f t="shared" ref="P387" si="16924">IFERROR((P741/$BQ387)*100,0)</f>
        <v>34550</v>
      </c>
      <c r="Q387" s="618">
        <f t="shared" ref="Q387" si="16925">IFERROR(Q741,0)</f>
        <v>19404</v>
      </c>
      <c r="R387" s="618">
        <f t="shared" ref="R387" si="16926">IFERROR((R741/$BQ387)*100,0)</f>
        <v>25858.999999999996</v>
      </c>
      <c r="S387" s="618">
        <f t="shared" ref="S387" si="16927">IFERROR(S741,0)</f>
        <v>101125</v>
      </c>
      <c r="T387" s="618">
        <f t="shared" ref="T387" si="16928">IFERROR((T741/$BQ387)*100,0)</f>
        <v>165058</v>
      </c>
      <c r="U387" s="618">
        <f t="shared" ref="U387" si="16929">IFERROR(U741,0)</f>
        <v>196145</v>
      </c>
      <c r="V387" s="618">
        <f t="shared" si="15097"/>
        <v>41201</v>
      </c>
      <c r="W387" s="618" t="s">
        <v>2112</v>
      </c>
      <c r="X387" s="618" t="s">
        <v>2112</v>
      </c>
      <c r="Y387" s="618">
        <f t="shared" ref="Y387" si="16930">IFERROR(Y741,0)</f>
        <v>481233</v>
      </c>
      <c r="Z387" s="618">
        <f t="shared" ref="Z387" si="16931">IFERROR((Z741/$BQ387)*100,0)</f>
        <v>895718</v>
      </c>
      <c r="AA387" s="618">
        <f t="shared" ref="AA387" si="16932">IFERROR(AA741,0)</f>
        <v>0</v>
      </c>
      <c r="AB387" s="618">
        <f t="shared" ref="AB387" si="16933">IFERROR((AB741/$BQ387)*100,0)</f>
        <v>0</v>
      </c>
      <c r="AC387" s="618">
        <f t="shared" ref="AC387" si="16934">IFERROR(AC741,0)</f>
        <v>1935</v>
      </c>
      <c r="AD387" s="618">
        <f t="shared" ref="AD387" si="16935">IFERROR((AD741/$BQ387)*100,0)</f>
        <v>2731</v>
      </c>
      <c r="AE387" s="618">
        <f t="shared" ref="AE387" si="16936">IFERROR(AE741,0)</f>
        <v>0</v>
      </c>
      <c r="AF387" s="618">
        <f t="shared" ref="AF387" si="16937">IFERROR((AF741/$BQ387)*100,0)</f>
        <v>0</v>
      </c>
      <c r="AG387" s="618">
        <f t="shared" ref="AG387" si="16938">IFERROR(AG741,0)</f>
        <v>0</v>
      </c>
      <c r="AH387" s="618">
        <f t="shared" ref="AH387" si="16939">IFERROR((AH741/$BQ387)*100,0)</f>
        <v>0</v>
      </c>
      <c r="AI387" s="618">
        <f t="shared" ref="AI387" si="16940">IFERROR(AI741,0)</f>
        <v>98334</v>
      </c>
      <c r="AJ387" s="618">
        <f t="shared" ref="AJ387" si="16941">IFERROR((AJ741/$BQ387)*100,0)</f>
        <v>389976</v>
      </c>
      <c r="AK387" s="618">
        <f t="shared" ref="AK387" si="16942">IFERROR(AK741,0)</f>
        <v>192259</v>
      </c>
      <c r="AL387" s="618">
        <f t="shared" ref="AL387" si="16943">IFERROR((AL741/$BQ387)*100,0)</f>
        <v>1945956.0000000002</v>
      </c>
      <c r="AM387" s="618">
        <f t="shared" ref="AM387" si="16944">IFERROR(AM741,0)</f>
        <v>0</v>
      </c>
      <c r="AN387" s="618">
        <f t="shared" ref="AN387" si="16945">IFERROR((AN741/$BQ387)*100,0)</f>
        <v>0</v>
      </c>
      <c r="AO387" s="618">
        <f t="shared" ref="AO387" si="16946">IFERROR(AO741,0)</f>
        <v>0</v>
      </c>
      <c r="AP387" s="618">
        <f t="shared" ref="AP387" si="16947">IFERROR((AP741/$BQ387)*100,0)</f>
        <v>0</v>
      </c>
      <c r="AQ387" s="618">
        <f t="shared" ref="AQ387" si="16948">IFERROR(AQ741,0)</f>
        <v>0</v>
      </c>
      <c r="AR387" s="618">
        <f t="shared" ref="AR387" si="16949">IFERROR((AR741/$BQ387)*100,0)</f>
        <v>0</v>
      </c>
      <c r="AS387" s="618">
        <f t="shared" ref="AS387" si="16950">IFERROR(AS741,0)</f>
        <v>0</v>
      </c>
      <c r="AT387" s="618">
        <f t="shared" ref="AT387" si="16951">IFERROR((AT741/$BQ387)*100,0)</f>
        <v>0</v>
      </c>
      <c r="AU387" s="618">
        <f t="shared" ref="AU387" si="16952">IFERROR(AU741,0)</f>
        <v>0</v>
      </c>
      <c r="AV387" s="618">
        <f t="shared" ref="AV387" si="16953">IFERROR((AV741/$BQ387)*100,0)</f>
        <v>0</v>
      </c>
      <c r="AW387" s="618">
        <f t="shared" ref="AW387" si="16954">IFERROR(AW741,0)</f>
        <v>341727</v>
      </c>
      <c r="AX387" s="618">
        <f t="shared" ref="AX387" si="16955">IFERROR((AX741/$BQ387)*100,0)</f>
        <v>317648</v>
      </c>
      <c r="AY387" s="618">
        <f t="shared" ref="AY387" si="16956">IFERROR(AY741,0)</f>
        <v>48232</v>
      </c>
      <c r="AZ387" s="618">
        <f t="shared" ref="AZ387" si="16957">IFERROR((AZ741/$BQ387)*100,0)</f>
        <v>48946</v>
      </c>
      <c r="BA387" s="618">
        <f t="shared" ref="BA387" si="16958">IFERROR(BA741,0)</f>
        <v>428</v>
      </c>
      <c r="BB387" s="618">
        <f t="shared" ref="BB387" si="16959">IFERROR((BB741/$BQ387)*100,0)</f>
        <v>1060</v>
      </c>
      <c r="BC387" s="618">
        <f t="shared" ref="BC387" si="16960">IFERROR(BC741,0)</f>
        <v>2006694</v>
      </c>
      <c r="BD387" s="618">
        <f t="shared" ref="BD387" si="16961">IFERROR((BD741/$BQ387)*100,0)</f>
        <v>2631637</v>
      </c>
      <c r="BE387" s="618">
        <f t="shared" ref="BE387" si="16962">IFERROR(BE741,0)</f>
        <v>0</v>
      </c>
      <c r="BF387" s="618">
        <f t="shared" ref="BF387" si="16963">IFERROR((BF741/$BQ387)*100,0)</f>
        <v>0</v>
      </c>
      <c r="BG387" s="618">
        <f t="shared" ref="BG387" si="16964">IFERROR(BG741,0)</f>
        <v>2323735</v>
      </c>
      <c r="BH387" s="618">
        <f t="shared" ref="BH387" si="16965">IFERROR((BH741/$BQ387)*100,0)</f>
        <v>5335478</v>
      </c>
      <c r="BI387" s="618">
        <f t="shared" ref="BI387" si="16966">IFERROR(BI741,0)</f>
        <v>0</v>
      </c>
      <c r="BJ387" s="618">
        <f t="shared" ref="BJ387" si="16967">IFERROR((BJ741/$BQ387)*100,0)</f>
        <v>0</v>
      </c>
      <c r="BK387" s="618">
        <f t="shared" ref="BK387" si="16968">IFERROR(BK741,0)</f>
        <v>158286</v>
      </c>
      <c r="BL387" s="618">
        <f t="shared" ref="BL387" si="16969">IFERROR((BL741/$BQ387)*100,0)</f>
        <v>288622</v>
      </c>
      <c r="BM387" s="618">
        <f t="shared" ref="BM387" si="16970">IFERROR(BM741,0)</f>
        <v>317969</v>
      </c>
      <c r="BN387" s="618">
        <f t="shared" ref="BN387" si="16971">IFERROR((BN741/$BQ387)*100,0)</f>
        <v>443774</v>
      </c>
      <c r="BO387" s="618">
        <f t="shared" ref="BO387" si="16972">IFERROR(BO741,0)</f>
        <v>270</v>
      </c>
      <c r="BP387" s="618">
        <f t="shared" ref="BP387" si="16973">IFERROR((BP741/$BQ387)*100,0)</f>
        <v>240</v>
      </c>
      <c r="BQ387" s="620">
        <f t="shared" si="15911"/>
        <v>100</v>
      </c>
    </row>
    <row r="388" spans="1:69" x14ac:dyDescent="0.25">
      <c r="A388" s="593" t="s">
        <v>29</v>
      </c>
      <c r="B388" s="594" t="s">
        <v>285</v>
      </c>
      <c r="C388" s="618">
        <f t="shared" si="15142"/>
        <v>5718</v>
      </c>
      <c r="D388" s="618">
        <f t="shared" si="15143"/>
        <v>20586.816186542645</v>
      </c>
      <c r="E388" s="618" t="s">
        <v>2112</v>
      </c>
      <c r="F388" s="618" t="s">
        <v>2112</v>
      </c>
      <c r="G388" s="618">
        <f t="shared" ref="G388" si="16974">IFERROR(G742,0)</f>
        <v>0</v>
      </c>
      <c r="H388" s="618">
        <f t="shared" ref="H388" si="16975">IFERROR((H742/$BQ388)*100,0)</f>
        <v>0</v>
      </c>
      <c r="I388" s="618">
        <f t="shared" ref="I388" si="16976">IFERROR(I742,0)</f>
        <v>17755</v>
      </c>
      <c r="J388" s="618">
        <f t="shared" ref="J388" si="16977">IFERROR((J742/$BQ388)*100,0)</f>
        <v>328916.57467876165</v>
      </c>
      <c r="K388" s="618">
        <f t="shared" ref="K388" si="16978">IFERROR(K742,0)</f>
        <v>6530</v>
      </c>
      <c r="L388" s="618">
        <f t="shared" ref="L388" si="16979">IFERROR((L742/$BQ388)*100,0)</f>
        <v>54582.06199753347</v>
      </c>
      <c r="M388" s="618">
        <f t="shared" ref="M388" si="16980">IFERROR(M742,0)</f>
        <v>6875077</v>
      </c>
      <c r="N388" s="618">
        <f t="shared" ref="N388" si="16981">IFERROR((N742/$BQ388)*100,0)</f>
        <v>12974446.039684268</v>
      </c>
      <c r="O388" s="618">
        <f t="shared" ref="O388" si="16982">IFERROR(O742,0)</f>
        <v>220370</v>
      </c>
      <c r="P388" s="618">
        <f t="shared" ref="P388" si="16983">IFERROR((P742/$BQ388)*100,0)</f>
        <v>229060.39151033157</v>
      </c>
      <c r="Q388" s="618">
        <f t="shared" ref="Q388" si="16984">IFERROR(Q742,0)</f>
        <v>154071</v>
      </c>
      <c r="R388" s="618">
        <f t="shared" ref="R388" si="16985">IFERROR((R742/$BQ388)*100,0)</f>
        <v>366803.06623779901</v>
      </c>
      <c r="S388" s="618">
        <f t="shared" ref="S388" si="16986">IFERROR(S742,0)</f>
        <v>367406</v>
      </c>
      <c r="T388" s="618">
        <f t="shared" ref="T388" si="16987">IFERROR((T742/$BQ388)*100,0)</f>
        <v>1023903.8649211454</v>
      </c>
      <c r="U388" s="618">
        <f t="shared" ref="U388" si="16988">IFERROR(U742,0)</f>
        <v>1504692</v>
      </c>
      <c r="V388" s="618">
        <f t="shared" si="15097"/>
        <v>474870.35166555014</v>
      </c>
      <c r="W388" s="618" t="s">
        <v>2112</v>
      </c>
      <c r="X388" s="618" t="s">
        <v>2112</v>
      </c>
      <c r="Y388" s="618">
        <f t="shared" ref="Y388" si="16989">IFERROR(Y742,0)</f>
        <v>180186</v>
      </c>
      <c r="Z388" s="618">
        <f t="shared" ref="Z388" si="16990">IFERROR((Z742/$BQ388)*100,0)</f>
        <v>473800.51220142987</v>
      </c>
      <c r="AA388" s="618">
        <f t="shared" ref="AA388" si="16991">IFERROR(AA742,0)</f>
        <v>2439</v>
      </c>
      <c r="AB388" s="618">
        <f t="shared" ref="AB388" si="16992">IFERROR((AB742/$BQ388)*100,0)</f>
        <v>3182.519289165527</v>
      </c>
      <c r="AC388" s="618">
        <f t="shared" ref="AC388" si="16993">IFERROR(AC742,0)</f>
        <v>87020</v>
      </c>
      <c r="AD388" s="618">
        <f t="shared" ref="AD388" si="16994">IFERROR((AD742/$BQ388)*100,0)</f>
        <v>119066.04509200402</v>
      </c>
      <c r="AE388" s="618">
        <f t="shared" ref="AE388" si="16995">IFERROR(AE742,0)</f>
        <v>2976</v>
      </c>
      <c r="AF388" s="618">
        <f t="shared" ref="AF388" si="16996">IFERROR((AF742/$BQ388)*100,0)</f>
        <v>17981.402728180201</v>
      </c>
      <c r="AG388" s="618">
        <f t="shared" ref="AG388" si="16997">IFERROR(AG742,0)</f>
        <v>117</v>
      </c>
      <c r="AH388" s="618">
        <f t="shared" ref="AH388" si="16998">IFERROR((AH742/$BQ388)*100,0)</f>
        <v>745.85022577474172</v>
      </c>
      <c r="AI388" s="618">
        <f t="shared" ref="AI388" si="16999">IFERROR(AI742,0)</f>
        <v>112510</v>
      </c>
      <c r="AJ388" s="618">
        <f t="shared" ref="AJ388" si="17000">IFERROR((AJ742/$BQ388)*100,0)</f>
        <v>475764.69695889991</v>
      </c>
      <c r="AK388" s="618">
        <f t="shared" ref="AK388" si="17001">IFERROR(AK742,0)</f>
        <v>343682</v>
      </c>
      <c r="AL388" s="618">
        <f t="shared" ref="AL388" si="17002">IFERROR((AL742/$BQ388)*100,0)</f>
        <v>6740629.8526589777</v>
      </c>
      <c r="AM388" s="618">
        <f t="shared" ref="AM388" si="17003">IFERROR(AM742,0)</f>
        <v>15667</v>
      </c>
      <c r="AN388" s="618">
        <f t="shared" ref="AN388" si="17004">IFERROR((AN742/$BQ388)*100,0)</f>
        <v>35281.078100674888</v>
      </c>
      <c r="AO388" s="618">
        <f t="shared" ref="AO388" si="17005">IFERROR(AO742,0)</f>
        <v>0</v>
      </c>
      <c r="AP388" s="618">
        <f t="shared" ref="AP388" si="17006">IFERROR((AP742/$BQ388)*100,0)</f>
        <v>0</v>
      </c>
      <c r="AQ388" s="618">
        <f t="shared" ref="AQ388" si="17007">IFERROR(AQ742,0)</f>
        <v>16159</v>
      </c>
      <c r="AR388" s="618">
        <f t="shared" ref="AR388" si="17008">IFERROR((AR742/$BQ388)*100,0)</f>
        <v>46418.208168804515</v>
      </c>
      <c r="AS388" s="618">
        <f t="shared" ref="AS388" si="17009">IFERROR(AS742,0)</f>
        <v>0</v>
      </c>
      <c r="AT388" s="618">
        <f t="shared" ref="AT388" si="17010">IFERROR((AT742/$BQ388)*100,0)</f>
        <v>0</v>
      </c>
      <c r="AU388" s="618">
        <f t="shared" ref="AU388" si="17011">IFERROR(AU742,0)</f>
        <v>158</v>
      </c>
      <c r="AV388" s="618">
        <f t="shared" ref="AV388" si="17012">IFERROR((AV742/$BQ388)*100,0)</f>
        <v>313.86457464728949</v>
      </c>
      <c r="AW388" s="618">
        <f t="shared" ref="AW388" si="17013">IFERROR(AW742,0)</f>
        <v>1275655</v>
      </c>
      <c r="AX388" s="618">
        <f t="shared" ref="AX388" si="17014">IFERROR((AX742/$BQ388)*100,0)</f>
        <v>2877658.9154339256</v>
      </c>
      <c r="AY388" s="618">
        <f t="shared" ref="AY388" si="17015">IFERROR(AY742,0)</f>
        <v>346454</v>
      </c>
      <c r="AZ388" s="618">
        <f t="shared" ref="AZ388" si="17016">IFERROR((AZ742/$BQ388)*100,0)</f>
        <v>437989.57670054387</v>
      </c>
      <c r="BA388" s="618">
        <f t="shared" ref="BA388" si="17017">IFERROR(BA742,0)</f>
        <v>17667</v>
      </c>
      <c r="BB388" s="618">
        <f t="shared" ref="BB388" si="17018">IFERROR((BB742/$BQ388)*100,0)</f>
        <v>72870.579524562098</v>
      </c>
      <c r="BC388" s="618">
        <f t="shared" ref="BC388" si="17019">IFERROR(BC742,0)</f>
        <v>5633912</v>
      </c>
      <c r="BD388" s="618">
        <f t="shared" ref="BD388" si="17020">IFERROR((BD742/$BQ388)*100,0)</f>
        <v>5766242.3429983156</v>
      </c>
      <c r="BE388" s="618">
        <f t="shared" ref="BE388" si="17021">IFERROR(BE742,0)</f>
        <v>0</v>
      </c>
      <c r="BF388" s="618">
        <f t="shared" ref="BF388" si="17022">IFERROR((BF742/$BQ388)*100,0)</f>
        <v>0</v>
      </c>
      <c r="BG388" s="618">
        <f t="shared" ref="BG388" si="17023">IFERROR(BG742,0)</f>
        <v>10480026</v>
      </c>
      <c r="BH388" s="618">
        <f t="shared" ref="BH388" si="17024">IFERROR((BH742/$BQ388)*100,0)</f>
        <v>21206772.969004828</v>
      </c>
      <c r="BI388" s="618">
        <f t="shared" ref="BI388" si="17025">IFERROR(BI742,0)</f>
        <v>49321</v>
      </c>
      <c r="BJ388" s="618">
        <f t="shared" ref="BJ388" si="17026">IFERROR((BJ742/$BQ388)*100,0)</f>
        <v>40167.915779054194</v>
      </c>
      <c r="BK388" s="618">
        <f t="shared" ref="BK388" si="17027">IFERROR(BK742,0)</f>
        <v>104062</v>
      </c>
      <c r="BL388" s="618">
        <f t="shared" ref="BL388" si="17028">IFERROR((BL742/$BQ388)*100,0)</f>
        <v>403815.46183088311</v>
      </c>
      <c r="BM388" s="618">
        <f t="shared" ref="BM388" si="17029">IFERROR(BM742,0)</f>
        <v>2116952</v>
      </c>
      <c r="BN388" s="618">
        <f t="shared" ref="BN388" si="17030">IFERROR((BN742/$BQ388)*100,0)</f>
        <v>2719241.6774345301</v>
      </c>
      <c r="BO388" s="618">
        <f t="shared" ref="BO388" si="17031">IFERROR(BO742,0)</f>
        <v>10140</v>
      </c>
      <c r="BP388" s="618">
        <f t="shared" ref="BP388" si="17032">IFERROR((BP742/$BQ388)*100,0)</f>
        <v>11221.502265615458</v>
      </c>
      <c r="BQ388" s="620">
        <f t="shared" si="15911"/>
        <v>29.630613809956184</v>
      </c>
    </row>
    <row r="389" spans="1:69" x14ac:dyDescent="0.25">
      <c r="B389" s="594" t="s">
        <v>286</v>
      </c>
      <c r="C389" s="618">
        <f t="shared" si="15142"/>
        <v>5225</v>
      </c>
      <c r="D389" s="618">
        <f t="shared" si="15143"/>
        <v>16740.226255598107</v>
      </c>
      <c r="E389" s="618" t="s">
        <v>2112</v>
      </c>
      <c r="F389" s="618" t="s">
        <v>2112</v>
      </c>
      <c r="G389" s="618">
        <f t="shared" ref="G389" si="17033">IFERROR(G743,0)</f>
        <v>0</v>
      </c>
      <c r="H389" s="618">
        <f t="shared" ref="H389" si="17034">IFERROR((H743/$BQ389)*100,0)</f>
        <v>0</v>
      </c>
      <c r="I389" s="618">
        <f t="shared" ref="I389" si="17035">IFERROR(I743,0)</f>
        <v>17746</v>
      </c>
      <c r="J389" s="618">
        <f t="shared" ref="J389" si="17036">IFERROR((J743/$BQ389)*100,0)</f>
        <v>188080.85938199321</v>
      </c>
      <c r="K389" s="618">
        <f t="shared" ref="K389" si="17037">IFERROR(K743,0)</f>
        <v>6484</v>
      </c>
      <c r="L389" s="618">
        <f t="shared" ref="L389" si="17038">IFERROR((L743/$BQ389)*100,0)</f>
        <v>51233.238716798805</v>
      </c>
      <c r="M389" s="618">
        <f t="shared" ref="M389" si="17039">IFERROR(M743,0)</f>
        <v>8940432</v>
      </c>
      <c r="N389" s="618">
        <f t="shared" ref="N389" si="17040">IFERROR((N743/$BQ389)*100,0)</f>
        <v>10122888.822558222</v>
      </c>
      <c r="O389" s="618">
        <f t="shared" ref="O389" si="17041">IFERROR(O743,0)</f>
        <v>231958</v>
      </c>
      <c r="P389" s="618">
        <f t="shared" ref="P389" si="17042">IFERROR((P743/$BQ389)*100,0)</f>
        <v>229529.84317112836</v>
      </c>
      <c r="Q389" s="618">
        <f t="shared" ref="Q389" si="17043">IFERROR(Q743,0)</f>
        <v>160227</v>
      </c>
      <c r="R389" s="618">
        <f t="shared" ref="R389" si="17044">IFERROR((R743/$BQ389)*100,0)</f>
        <v>331015.31351435336</v>
      </c>
      <c r="S389" s="618">
        <f t="shared" ref="S389" si="17045">IFERROR(S743,0)</f>
        <v>388967</v>
      </c>
      <c r="T389" s="618">
        <f t="shared" ref="T389" si="17046">IFERROR((T743/$BQ389)*100,0)</f>
        <v>601245.47716880613</v>
      </c>
      <c r="U389" s="618">
        <f t="shared" ref="U389" si="17047">IFERROR(U743,0)</f>
        <v>1384967</v>
      </c>
      <c r="V389" s="618">
        <f t="shared" si="15097"/>
        <v>366082.01433249708</v>
      </c>
      <c r="W389" s="618" t="s">
        <v>2112</v>
      </c>
      <c r="X389" s="618" t="s">
        <v>2112</v>
      </c>
      <c r="Y389" s="618">
        <f t="shared" ref="Y389" si="17048">IFERROR(Y743,0)</f>
        <v>225017</v>
      </c>
      <c r="Z389" s="618">
        <f t="shared" ref="Z389" si="17049">IFERROR((Z743/$BQ389)*100,0)</f>
        <v>207058.47022966918</v>
      </c>
      <c r="AA389" s="618">
        <f t="shared" ref="AA389" si="17050">IFERROR(AA743,0)</f>
        <v>2392</v>
      </c>
      <c r="AB389" s="618">
        <f t="shared" ref="AB389" si="17051">IFERROR((AB743/$BQ389)*100,0)</f>
        <v>3267.1551927906521</v>
      </c>
      <c r="AC389" s="618">
        <f t="shared" ref="AC389" si="17052">IFERROR(AC743,0)</f>
        <v>98943</v>
      </c>
      <c r="AD389" s="618">
        <f t="shared" ref="AD389" si="17053">IFERROR((AD743/$BQ389)*100,0)</f>
        <v>124926.37660791789</v>
      </c>
      <c r="AE389" s="618">
        <f t="shared" ref="AE389" si="17054">IFERROR(AE743,0)</f>
        <v>2903</v>
      </c>
      <c r="AF389" s="618">
        <f t="shared" ref="AF389" si="17055">IFERROR((AF743/$BQ389)*100,0)</f>
        <v>19086.61163549517</v>
      </c>
      <c r="AG389" s="618">
        <f t="shared" ref="AG389" si="17056">IFERROR(AG743,0)</f>
        <v>113</v>
      </c>
      <c r="AH389" s="618">
        <f t="shared" ref="AH389" si="17057">IFERROR((AH743/$BQ389)*100,0)</f>
        <v>849.05876827570955</v>
      </c>
      <c r="AI389" s="618">
        <f t="shared" ref="AI389" si="17058">IFERROR(AI743,0)</f>
        <v>119108</v>
      </c>
      <c r="AJ389" s="618">
        <f t="shared" ref="AJ389" si="17059">IFERROR((AJ743/$BQ389)*100,0)</f>
        <v>440879.50231073156</v>
      </c>
      <c r="AK389" s="618">
        <f t="shared" ref="AK389" si="17060">IFERROR(AK743,0)</f>
        <v>499455</v>
      </c>
      <c r="AL389" s="618">
        <f t="shared" ref="AL389" si="17061">IFERROR((AL743/$BQ389)*100,0)</f>
        <v>7457661.7960811378</v>
      </c>
      <c r="AM389" s="618">
        <f t="shared" ref="AM389" si="17062">IFERROR(AM743,0)</f>
        <v>10346</v>
      </c>
      <c r="AN389" s="618">
        <f t="shared" ref="AN389" si="17063">IFERROR((AN743/$BQ389)*100,0)</f>
        <v>20185.224839041108</v>
      </c>
      <c r="AO389" s="618">
        <f t="shared" ref="AO389" si="17064">IFERROR(AO743,0)</f>
        <v>0</v>
      </c>
      <c r="AP389" s="618">
        <f t="shared" ref="AP389" si="17065">IFERROR((AP743/$BQ389)*100,0)</f>
        <v>0</v>
      </c>
      <c r="AQ389" s="618">
        <f t="shared" ref="AQ389" si="17066">IFERROR(AQ743,0)</f>
        <v>11046</v>
      </c>
      <c r="AR389" s="618">
        <f t="shared" ref="AR389" si="17067">IFERROR((AR743/$BQ389)*100,0)</f>
        <v>23787.987720643439</v>
      </c>
      <c r="AS389" s="618">
        <f t="shared" ref="AS389" si="17068">IFERROR(AS743,0)</f>
        <v>0</v>
      </c>
      <c r="AT389" s="618">
        <f t="shared" ref="AT389" si="17069">IFERROR((AT743/$BQ389)*100,0)</f>
        <v>0</v>
      </c>
      <c r="AU389" s="618">
        <f t="shared" ref="AU389" si="17070">IFERROR(AU743,0)</f>
        <v>182</v>
      </c>
      <c r="AV389" s="618">
        <f t="shared" ref="AV389" si="17071">IFERROR((AV743/$BQ389)*100,0)</f>
        <v>367.16054844355</v>
      </c>
      <c r="AW389" s="618">
        <f t="shared" ref="AW389" si="17072">IFERROR(AW743,0)</f>
        <v>1302929</v>
      </c>
      <c r="AX389" s="618">
        <f t="shared" ref="AX389" si="17073">IFERROR((AX743/$BQ389)*100,0)</f>
        <v>2323997.1917673592</v>
      </c>
      <c r="AY389" s="618">
        <f t="shared" ref="AY389" si="17074">IFERROR(AY743,0)</f>
        <v>421647</v>
      </c>
      <c r="AZ389" s="618">
        <f t="shared" ref="AZ389" si="17075">IFERROR((AZ743/$BQ389)*100,0)</f>
        <v>366211.09421280923</v>
      </c>
      <c r="BA389" s="618">
        <f t="shared" ref="BA389" si="17076">IFERROR(BA743,0)</f>
        <v>21251</v>
      </c>
      <c r="BB389" s="618">
        <f t="shared" ref="BB389" si="17077">IFERROR((BB743/$BQ389)*100,0)</f>
        <v>65529.552571819535</v>
      </c>
      <c r="BC389" s="618">
        <f t="shared" ref="BC389" si="17078">IFERROR(BC743,0)</f>
        <v>5772422</v>
      </c>
      <c r="BD389" s="618">
        <f t="shared" ref="BD389" si="17079">IFERROR((BD743/$BQ389)*100,0)</f>
        <v>6693282.2977320077</v>
      </c>
      <c r="BE389" s="618">
        <f t="shared" ref="BE389" si="17080">IFERROR(BE743,0)</f>
        <v>0</v>
      </c>
      <c r="BF389" s="618">
        <f t="shared" ref="BF389" si="17081">IFERROR((BF743/$BQ389)*100,0)</f>
        <v>0</v>
      </c>
      <c r="BG389" s="618">
        <f t="shared" ref="BG389" si="17082">IFERROR(BG743,0)</f>
        <v>11717548</v>
      </c>
      <c r="BH389" s="618">
        <f t="shared" ref="BH389" si="17083">IFERROR((BH743/$BQ389)*100,0)</f>
        <v>23249833.620529443</v>
      </c>
      <c r="BI389" s="618">
        <f t="shared" ref="BI389" si="17084">IFERROR(BI743,0)</f>
        <v>44992</v>
      </c>
      <c r="BJ389" s="618">
        <f t="shared" ref="BJ389" si="17085">IFERROR((BJ743/$BQ389)*100,0)</f>
        <v>41230.982213496784</v>
      </c>
      <c r="BK389" s="618">
        <f t="shared" ref="BK389" si="17086">IFERROR(BK743,0)</f>
        <v>106456</v>
      </c>
      <c r="BL389" s="618">
        <f t="shared" ref="BL389" si="17087">IFERROR((BL743/$BQ389)*100,0)</f>
        <v>337116.48919044266</v>
      </c>
      <c r="BM389" s="618">
        <f t="shared" ref="BM389" si="17088">IFERROR(BM743,0)</f>
        <v>2744936</v>
      </c>
      <c r="BN389" s="618">
        <f t="shared" ref="BN389" si="17089">IFERROR((BN743/$BQ389)*100,0)</f>
        <v>3169717.0938056605</v>
      </c>
      <c r="BO389" s="618">
        <f t="shared" ref="BO389" si="17090">IFERROR(BO743,0)</f>
        <v>11125</v>
      </c>
      <c r="BP389" s="618">
        <f t="shared" ref="BP389" si="17091">IFERROR((BP743/$BQ389)*100,0)</f>
        <v>10068.230664350473</v>
      </c>
      <c r="BQ389" s="620">
        <f t="shared" si="15911"/>
        <v>34.862133348098446</v>
      </c>
    </row>
    <row r="390" spans="1:69" x14ac:dyDescent="0.25">
      <c r="B390" s="594" t="s">
        <v>287</v>
      </c>
      <c r="C390" s="618">
        <f t="shared" si="15142"/>
        <v>5232</v>
      </c>
      <c r="D390" s="618">
        <f t="shared" si="15143"/>
        <v>15315.628151575669</v>
      </c>
      <c r="E390" s="618" t="s">
        <v>2112</v>
      </c>
      <c r="F390" s="618" t="s">
        <v>2112</v>
      </c>
      <c r="G390" s="618">
        <f t="shared" ref="G390" si="17092">IFERROR(G744,0)</f>
        <v>0</v>
      </c>
      <c r="H390" s="618">
        <f t="shared" ref="H390" si="17093">IFERROR((H744/$BQ390)*100,0)</f>
        <v>0</v>
      </c>
      <c r="I390" s="618">
        <f t="shared" ref="I390" si="17094">IFERROR(I744,0)</f>
        <v>17488</v>
      </c>
      <c r="J390" s="618">
        <f t="shared" ref="J390" si="17095">IFERROR((J744/$BQ390)*100,0)</f>
        <v>250596.84781639095</v>
      </c>
      <c r="K390" s="618">
        <f t="shared" ref="K390" si="17096">IFERROR(K744,0)</f>
        <v>4931</v>
      </c>
      <c r="L390" s="618">
        <f t="shared" ref="L390" si="17097">IFERROR((L744/$BQ390)*100,0)</f>
        <v>36224.994151802763</v>
      </c>
      <c r="M390" s="618">
        <f t="shared" ref="M390" si="17098">IFERROR(M744,0)</f>
        <v>7692223</v>
      </c>
      <c r="N390" s="618">
        <f t="shared" ref="N390" si="17099">IFERROR((N744/$BQ390)*100,0)</f>
        <v>10762189.937007384</v>
      </c>
      <c r="O390" s="618">
        <f t="shared" ref="O390" si="17100">IFERROR(O744,0)</f>
        <v>218754</v>
      </c>
      <c r="P390" s="618">
        <f t="shared" ref="P390" si="17101">IFERROR((P744/$BQ390)*100,0)</f>
        <v>226219.10356968068</v>
      </c>
      <c r="Q390" s="618">
        <f t="shared" ref="Q390" si="17102">IFERROR(Q744,0)</f>
        <v>153770</v>
      </c>
      <c r="R390" s="618">
        <f t="shared" ref="R390" si="17103">IFERROR((R744/$BQ390)*100,0)</f>
        <v>335754.66107872769</v>
      </c>
      <c r="S390" s="618">
        <f t="shared" ref="S390" si="17104">IFERROR(S744,0)</f>
        <v>359031</v>
      </c>
      <c r="T390" s="618">
        <f t="shared" ref="T390" si="17105">IFERROR((T744/$BQ390)*100,0)</f>
        <v>516780.53531641333</v>
      </c>
      <c r="U390" s="618">
        <f t="shared" ref="U390" si="17106">IFERROR(U744,0)</f>
        <v>981594</v>
      </c>
      <c r="V390" s="618">
        <f t="shared" si="15097"/>
        <v>278695.92721929029</v>
      </c>
      <c r="W390" s="618" t="s">
        <v>2112</v>
      </c>
      <c r="X390" s="618" t="s">
        <v>2112</v>
      </c>
      <c r="Y390" s="618">
        <f t="shared" ref="Y390" si="17107">IFERROR(Y744,0)</f>
        <v>207089</v>
      </c>
      <c r="Z390" s="618">
        <f t="shared" ref="Z390" si="17108">IFERROR((Z744/$BQ390)*100,0)</f>
        <v>265166.64425481309</v>
      </c>
      <c r="AA390" s="618">
        <f t="shared" ref="AA390" si="17109">IFERROR(AA744,0)</f>
        <v>2226</v>
      </c>
      <c r="AB390" s="618">
        <f t="shared" ref="AB390" si="17110">IFERROR((AB744/$BQ390)*100,0)</f>
        <v>2412.21795338115</v>
      </c>
      <c r="AC390" s="618">
        <f t="shared" ref="AC390" si="17111">IFERROR(AC744,0)</f>
        <v>87410</v>
      </c>
      <c r="AD390" s="618">
        <f t="shared" ref="AD390" si="17112">IFERROR((AD744/$BQ390)*100,0)</f>
        <v>91823.358223247211</v>
      </c>
      <c r="AE390" s="618">
        <f t="shared" ref="AE390" si="17113">IFERROR(AE744,0)</f>
        <v>3010</v>
      </c>
      <c r="AF390" s="618">
        <f t="shared" ref="AF390" si="17114">IFERROR((AF744/$BQ390)*100,0)</f>
        <v>17237.579104702054</v>
      </c>
      <c r="AG390" s="618">
        <f t="shared" ref="AG390" si="17115">IFERROR(AG744,0)</f>
        <v>110</v>
      </c>
      <c r="AH390" s="618">
        <f t="shared" ref="AH390" si="17116">IFERROR((AH744/$BQ390)*100,0)</f>
        <v>1285.6469740723319</v>
      </c>
      <c r="AI390" s="618">
        <f t="shared" ref="AI390" si="17117">IFERROR(AI744,0)</f>
        <v>85573</v>
      </c>
      <c r="AJ390" s="618">
        <f t="shared" ref="AJ390" si="17118">IFERROR((AJ744/$BQ390)*100,0)</f>
        <v>370576.65711278009</v>
      </c>
      <c r="AK390" s="618">
        <f t="shared" ref="AK390" si="17119">IFERROR(AK744,0)</f>
        <v>396861</v>
      </c>
      <c r="AL390" s="618">
        <f t="shared" ref="AL390" si="17120">IFERROR((AL744/$BQ390)*100,0)</f>
        <v>6002297.1592679834</v>
      </c>
      <c r="AM390" s="618">
        <f t="shared" ref="AM390" si="17121">IFERROR(AM744,0)</f>
        <v>5143</v>
      </c>
      <c r="AN390" s="618">
        <f t="shared" ref="AN390" si="17122">IFERROR((AN744/$BQ390)*100,0)</f>
        <v>9695.8122709958025</v>
      </c>
      <c r="AO390" s="618">
        <f t="shared" ref="AO390" si="17123">IFERROR(AO744,0)</f>
        <v>0</v>
      </c>
      <c r="AP390" s="618">
        <f t="shared" ref="AP390" si="17124">IFERROR((AP744/$BQ390)*100,0)</f>
        <v>0</v>
      </c>
      <c r="AQ390" s="618">
        <f t="shared" ref="AQ390" si="17125">IFERROR(AQ744,0)</f>
        <v>7338</v>
      </c>
      <c r="AR390" s="618">
        <f t="shared" ref="AR390" si="17126">IFERROR((AR744/$BQ390)*100,0)</f>
        <v>19522.014701633827</v>
      </c>
      <c r="AS390" s="618">
        <f t="shared" ref="AS390" si="17127">IFERROR(AS744,0)</f>
        <v>0</v>
      </c>
      <c r="AT390" s="618">
        <f t="shared" ref="AT390" si="17128">IFERROR((AT744/$BQ390)*100,0)</f>
        <v>0</v>
      </c>
      <c r="AU390" s="618">
        <f t="shared" ref="AU390" si="17129">IFERROR(AU744,0)</f>
        <v>36</v>
      </c>
      <c r="AV390" s="618">
        <f t="shared" ref="AV390" si="17130">IFERROR((AV744/$BQ390)*100,0)</f>
        <v>112.13553729231292</v>
      </c>
      <c r="AW390" s="618">
        <f t="shared" ref="AW390" si="17131">IFERROR(AW744,0)</f>
        <v>1191202</v>
      </c>
      <c r="AX390" s="618">
        <f t="shared" ref="AX390" si="17132">IFERROR((AX744/$BQ390)*100,0)</f>
        <v>2299631.2661364749</v>
      </c>
      <c r="AY390" s="618">
        <f t="shared" ref="AY390" si="17133">IFERROR(AY744,0)</f>
        <v>343365</v>
      </c>
      <c r="AZ390" s="618">
        <f t="shared" ref="AZ390" si="17134">IFERROR((AZ744/$BQ390)*100,0)</f>
        <v>275394.44837714918</v>
      </c>
      <c r="BA390" s="618">
        <f t="shared" ref="BA390" si="17135">IFERROR(BA744,0)</f>
        <v>20674</v>
      </c>
      <c r="BB390" s="618">
        <f t="shared" ref="BB390" si="17136">IFERROR((BB744/$BQ390)*100,0)</f>
        <v>64811.732751764022</v>
      </c>
      <c r="BC390" s="618">
        <f t="shared" ref="BC390" si="17137">IFERROR(BC744,0)</f>
        <v>3155061</v>
      </c>
      <c r="BD390" s="618">
        <f t="shared" ref="BD390" si="17138">IFERROR((BD744/$BQ390)*100,0)</f>
        <v>3614428.2642984223</v>
      </c>
      <c r="BE390" s="618">
        <f t="shared" ref="BE390" si="17139">IFERROR(BE744,0)</f>
        <v>0</v>
      </c>
      <c r="BF390" s="618">
        <f t="shared" ref="BF390" si="17140">IFERROR((BF744/$BQ390)*100,0)</f>
        <v>0</v>
      </c>
      <c r="BG390" s="618">
        <f t="shared" ref="BG390" si="17141">IFERROR(BG744,0)</f>
        <v>5945243</v>
      </c>
      <c r="BH390" s="618">
        <f t="shared" ref="BH390" si="17142">IFERROR((BH744/$BQ390)*100,0)</f>
        <v>13888301.83783929</v>
      </c>
      <c r="BI390" s="618">
        <f t="shared" ref="BI390" si="17143">IFERROR(BI744,0)</f>
        <v>35612</v>
      </c>
      <c r="BJ390" s="618">
        <f t="shared" ref="BJ390" si="17144">IFERROR((BJ744/$BQ390)*100,0)</f>
        <v>30610.393877608585</v>
      </c>
      <c r="BK390" s="618">
        <f t="shared" ref="BK390" si="17145">IFERROR(BK744,0)</f>
        <v>107585</v>
      </c>
      <c r="BL390" s="618">
        <f t="shared" ref="BL390" si="17146">IFERROR((BL744/$BQ390)*100,0)</f>
        <v>311580.32548105926</v>
      </c>
      <c r="BM390" s="618">
        <f t="shared" ref="BM390" si="17147">IFERROR(BM744,0)</f>
        <v>1866254</v>
      </c>
      <c r="BN390" s="618">
        <f t="shared" ref="BN390" si="17148">IFERROR((BN744/$BQ390)*100,0)</f>
        <v>2384176.2456484931</v>
      </c>
      <c r="BO390" s="618">
        <f t="shared" ref="BO390" si="17149">IFERROR(BO744,0)</f>
        <v>11628</v>
      </c>
      <c r="BP390" s="618">
        <f t="shared" ref="BP390" si="17150">IFERROR((BP744/$BQ390)*100,0)</f>
        <v>10997.1060642252</v>
      </c>
      <c r="BQ390" s="620">
        <f t="shared" si="15911"/>
        <v>38.346452015393091</v>
      </c>
    </row>
    <row r="391" spans="1:69" x14ac:dyDescent="0.25">
      <c r="B391" s="594" t="s">
        <v>288</v>
      </c>
      <c r="C391" s="618">
        <f t="shared" si="15142"/>
        <v>3823</v>
      </c>
      <c r="D391" s="618">
        <f t="shared" si="15143"/>
        <v>11693.223784724709</v>
      </c>
      <c r="E391" s="618" t="s">
        <v>2112</v>
      </c>
      <c r="F391" s="618" t="s">
        <v>2112</v>
      </c>
      <c r="G391" s="618">
        <f t="shared" ref="G391" si="17151">IFERROR(G745,0)</f>
        <v>0</v>
      </c>
      <c r="H391" s="618">
        <f t="shared" ref="H391" si="17152">IFERROR((H745/$BQ391)*100,0)</f>
        <v>0</v>
      </c>
      <c r="I391" s="618">
        <f t="shared" ref="I391" si="17153">IFERROR(I745,0)</f>
        <v>18268</v>
      </c>
      <c r="J391" s="618">
        <f t="shared" ref="J391" si="17154">IFERROR((J745/$BQ391)*100,0)</f>
        <v>263057.74536886322</v>
      </c>
      <c r="K391" s="618">
        <f t="shared" ref="K391" si="17155">IFERROR(K745,0)</f>
        <v>5467</v>
      </c>
      <c r="L391" s="618">
        <f t="shared" ref="L391" si="17156">IFERROR((L745/$BQ391)*100,0)</f>
        <v>44753.563426181594</v>
      </c>
      <c r="M391" s="618">
        <f t="shared" ref="M391" si="17157">IFERROR(M745,0)</f>
        <v>8099357</v>
      </c>
      <c r="N391" s="618">
        <f t="shared" ref="N391" si="17158">IFERROR((N745/$BQ391)*100,0)</f>
        <v>12674681.168648167</v>
      </c>
      <c r="O391" s="618">
        <f t="shared" ref="O391" si="17159">IFERROR(O745,0)</f>
        <v>391147</v>
      </c>
      <c r="P391" s="618">
        <f t="shared" ref="P391" si="17160">IFERROR((P745/$BQ391)*100,0)</f>
        <v>397813.32112872665</v>
      </c>
      <c r="Q391" s="618">
        <f t="shared" ref="Q391" si="17161">IFERROR(Q745,0)</f>
        <v>166354</v>
      </c>
      <c r="R391" s="618">
        <f t="shared" ref="R391" si="17162">IFERROR((R745/$BQ391)*100,0)</f>
        <v>372439.87104885717</v>
      </c>
      <c r="S391" s="618">
        <f t="shared" ref="S391" si="17163">IFERROR(S745,0)</f>
        <v>357138</v>
      </c>
      <c r="T391" s="618">
        <f t="shared" ref="T391" si="17164">IFERROR((T745/$BQ391)*100,0)</f>
        <v>1131765.7928499884</v>
      </c>
      <c r="U391" s="618">
        <f t="shared" ref="U391" si="17165">IFERROR(U745,0)</f>
        <v>1126122</v>
      </c>
      <c r="V391" s="618">
        <f t="shared" si="15097"/>
        <v>304881.78569457575</v>
      </c>
      <c r="W391" s="618" t="s">
        <v>2112</v>
      </c>
      <c r="X391" s="618" t="s">
        <v>2112</v>
      </c>
      <c r="Y391" s="618">
        <f t="shared" ref="Y391" si="17166">IFERROR(Y745,0)</f>
        <v>159735</v>
      </c>
      <c r="Z391" s="618">
        <f t="shared" ref="Z391" si="17167">IFERROR((Z745/$BQ391)*100,0)</f>
        <v>305580.5938365382</v>
      </c>
      <c r="AA391" s="618">
        <f t="shared" ref="AA391" si="17168">IFERROR(AA745,0)</f>
        <v>2441</v>
      </c>
      <c r="AB391" s="618">
        <f t="shared" ref="AB391" si="17169">IFERROR((AB745/$BQ391)*100,0)</f>
        <v>3347.3158686174938</v>
      </c>
      <c r="AC391" s="618">
        <f t="shared" ref="AC391" si="17170">IFERROR(AC745,0)</f>
        <v>130970</v>
      </c>
      <c r="AD391" s="618">
        <f t="shared" ref="AD391" si="17171">IFERROR((AD745/$BQ391)*100,0)</f>
        <v>157676.98018857621</v>
      </c>
      <c r="AE391" s="618">
        <f t="shared" ref="AE391" si="17172">IFERROR(AE745,0)</f>
        <v>2103</v>
      </c>
      <c r="AF391" s="618">
        <f t="shared" ref="AF391" si="17173">IFERROR((AF745/$BQ391)*100,0)</f>
        <v>8328.4998841010311</v>
      </c>
      <c r="AG391" s="618">
        <f t="shared" ref="AG391" si="17174">IFERROR(AG745,0)</f>
        <v>103</v>
      </c>
      <c r="AH391" s="618">
        <f t="shared" ref="AH391" si="17175">IFERROR((AH745/$BQ391)*100,0)</f>
        <v>1504.5513376772542</v>
      </c>
      <c r="AI391" s="618">
        <f t="shared" ref="AI391" si="17176">IFERROR(AI745,0)</f>
        <v>94805</v>
      </c>
      <c r="AJ391" s="618">
        <f t="shared" ref="AJ391" si="17177">IFERROR((AJ745/$BQ391)*100,0)</f>
        <v>533021.50572075078</v>
      </c>
      <c r="AK391" s="618">
        <f t="shared" ref="AK391" si="17178">IFERROR(AK745,0)</f>
        <v>430905</v>
      </c>
      <c r="AL391" s="618">
        <f t="shared" ref="AL391" si="17179">IFERROR((AL745/$BQ391)*100,0)</f>
        <v>7114704.9575761938</v>
      </c>
      <c r="AM391" s="618">
        <f t="shared" ref="AM391" si="17180">IFERROR(AM745,0)</f>
        <v>4521</v>
      </c>
      <c r="AN391" s="618">
        <f t="shared" ref="AN391" si="17181">IFERROR((AN745/$BQ391)*100,0)</f>
        <v>11064.047770786949</v>
      </c>
      <c r="AO391" s="618">
        <f t="shared" ref="AO391" si="17182">IFERROR(AO745,0)</f>
        <v>0</v>
      </c>
      <c r="AP391" s="618">
        <f t="shared" ref="AP391" si="17183">IFERROR((AP745/$BQ391)*100,0)</f>
        <v>0</v>
      </c>
      <c r="AQ391" s="618">
        <f t="shared" ref="AQ391" si="17184">IFERROR(AQ745,0)</f>
        <v>9734</v>
      </c>
      <c r="AR391" s="618">
        <f t="shared" ref="AR391" si="17185">IFERROR((AR745/$BQ391)*100,0)</f>
        <v>33716.871134261506</v>
      </c>
      <c r="AS391" s="618">
        <f t="shared" ref="AS391" si="17186">IFERROR(AS745,0)</f>
        <v>0</v>
      </c>
      <c r="AT391" s="618">
        <f t="shared" ref="AT391" si="17187">IFERROR((AT745/$BQ391)*100,0)</f>
        <v>0</v>
      </c>
      <c r="AU391" s="618">
        <f t="shared" ref="AU391" si="17188">IFERROR(AU745,0)</f>
        <v>0</v>
      </c>
      <c r="AV391" s="618">
        <f t="shared" ref="AV391" si="17189">IFERROR((AV745/$BQ391)*100,0)</f>
        <v>0</v>
      </c>
      <c r="AW391" s="618">
        <f t="shared" ref="AW391" si="17190">IFERROR(AW745,0)</f>
        <v>1166363</v>
      </c>
      <c r="AX391" s="618">
        <f t="shared" ref="AX391" si="17191">IFERROR((AX745/$BQ391)*100,0)</f>
        <v>2495135.5040953821</v>
      </c>
      <c r="AY391" s="618">
        <f t="shared" ref="AY391" si="17192">IFERROR(AY745,0)</f>
        <v>433355</v>
      </c>
      <c r="AZ391" s="618">
        <f t="shared" ref="AZ391" si="17193">IFERROR((AZ745/$BQ391)*100,0)</f>
        <v>395256.82728553296</v>
      </c>
      <c r="BA391" s="618">
        <f t="shared" ref="BA391" si="17194">IFERROR(BA745,0)</f>
        <v>18933</v>
      </c>
      <c r="BB391" s="618">
        <f t="shared" ref="BB391" si="17195">IFERROR((BB745/$BQ391)*100,0)</f>
        <v>54022.097038616514</v>
      </c>
      <c r="BC391" s="618">
        <f t="shared" ref="BC391" si="17196">IFERROR(BC745,0)</f>
        <v>5419780</v>
      </c>
      <c r="BD391" s="618">
        <f t="shared" ref="BD391" si="17197">IFERROR((BD745/$BQ391)*100,0)</f>
        <v>5875292.8685233984</v>
      </c>
      <c r="BE391" s="618">
        <f t="shared" ref="BE391" si="17198">IFERROR(BE745,0)</f>
        <v>0</v>
      </c>
      <c r="BF391" s="618">
        <f t="shared" ref="BF391" si="17199">IFERROR((BF745/$BQ391)*100,0)</f>
        <v>0</v>
      </c>
      <c r="BG391" s="618">
        <f t="shared" ref="BG391" si="17200">IFERROR(BG745,0)</f>
        <v>12756577</v>
      </c>
      <c r="BH391" s="618">
        <f t="shared" ref="BH391" si="17201">IFERROR((BH745/$BQ391)*100,0)</f>
        <v>28700326.432049979</v>
      </c>
      <c r="BI391" s="618">
        <f t="shared" ref="BI391" si="17202">IFERROR(BI745,0)</f>
        <v>46480</v>
      </c>
      <c r="BJ391" s="618">
        <f t="shared" ref="BJ391" si="17203">IFERROR((BJ745/$BQ391)*100,0)</f>
        <v>42783.968947767731</v>
      </c>
      <c r="BK391" s="618">
        <f t="shared" ref="BK391" si="17204">IFERROR(BK745,0)</f>
        <v>112196</v>
      </c>
      <c r="BL391" s="618">
        <f t="shared" ref="BL391" si="17205">IFERROR((BL745/$BQ391)*100,0)</f>
        <v>569419.21378396451</v>
      </c>
      <c r="BM391" s="618">
        <f t="shared" ref="BM391" si="17206">IFERROR(BM745,0)</f>
        <v>3351150</v>
      </c>
      <c r="BN391" s="618">
        <f t="shared" ref="BN391" si="17207">IFERROR((BN745/$BQ391)*100,0)</f>
        <v>4981726.1513374439</v>
      </c>
      <c r="BO391" s="618">
        <f t="shared" ref="BO391" si="17208">IFERROR(BO745,0)</f>
        <v>13200</v>
      </c>
      <c r="BP391" s="618">
        <f t="shared" ref="BP391" si="17209">IFERROR((BP745/$BQ391)*100,0)</f>
        <v>12195.569851188849</v>
      </c>
      <c r="BQ391" s="620">
        <f t="shared" si="15911"/>
        <v>40.211323126667573</v>
      </c>
    </row>
    <row r="392" spans="1:69" x14ac:dyDescent="0.25">
      <c r="B392" s="594" t="s">
        <v>289</v>
      </c>
      <c r="C392" s="618">
        <f t="shared" si="15142"/>
        <v>4365</v>
      </c>
      <c r="D392" s="618">
        <f t="shared" si="15143"/>
        <v>13866.641325329259</v>
      </c>
      <c r="E392" s="618" t="s">
        <v>2112</v>
      </c>
      <c r="F392" s="618" t="s">
        <v>2112</v>
      </c>
      <c r="G392" s="618">
        <f t="shared" ref="G392" si="17210">IFERROR(G746,0)</f>
        <v>0</v>
      </c>
      <c r="H392" s="618">
        <f t="shared" ref="H392" si="17211">IFERROR((H746/$BQ392)*100,0)</f>
        <v>0</v>
      </c>
      <c r="I392" s="618">
        <f t="shared" ref="I392" si="17212">IFERROR(I746,0)</f>
        <v>16614</v>
      </c>
      <c r="J392" s="618">
        <f t="shared" ref="J392" si="17213">IFERROR((J746/$BQ392)*100,0)</f>
        <v>217737.71298308251</v>
      </c>
      <c r="K392" s="618">
        <f t="shared" ref="K392" si="17214">IFERROR(K746,0)</f>
        <v>5350</v>
      </c>
      <c r="L392" s="618">
        <f t="shared" ref="L392" si="17215">IFERROR((L746/$BQ392)*100,0)</f>
        <v>41775.147243557287</v>
      </c>
      <c r="M392" s="618">
        <f t="shared" ref="M392" si="17216">IFERROR(M746,0)</f>
        <v>8241840</v>
      </c>
      <c r="N392" s="618">
        <f t="shared" ref="N392" si="17217">IFERROR((N746/$BQ392)*100,0)</f>
        <v>13595378.904900528</v>
      </c>
      <c r="O392" s="618">
        <f t="shared" ref="O392" si="17218">IFERROR(O746,0)</f>
        <v>230691</v>
      </c>
      <c r="P392" s="618">
        <f t="shared" ref="P392" si="17219">IFERROR((P746/$BQ392)*100,0)</f>
        <v>205925.74449391078</v>
      </c>
      <c r="Q392" s="618">
        <f t="shared" ref="Q392" si="17220">IFERROR(Q746,0)</f>
        <v>161302</v>
      </c>
      <c r="R392" s="618">
        <f t="shared" ref="R392" si="17221">IFERROR((R746/$BQ392)*100,0)</f>
        <v>472010.6774137739</v>
      </c>
      <c r="S392" s="618">
        <f t="shared" ref="S392" si="17222">IFERROR(S746,0)</f>
        <v>357221</v>
      </c>
      <c r="T392" s="618">
        <f t="shared" ref="T392" si="17223">IFERROR((T746/$BQ392)*100,0)</f>
        <v>771616.06145155698</v>
      </c>
      <c r="U392" s="618">
        <f t="shared" ref="U392" si="17224">IFERROR(U746,0)</f>
        <v>1043336</v>
      </c>
      <c r="V392" s="618">
        <f t="shared" si="15097"/>
        <v>259800.89847469926</v>
      </c>
      <c r="W392" s="618" t="s">
        <v>2112</v>
      </c>
      <c r="X392" s="618" t="s">
        <v>2112</v>
      </c>
      <c r="Y392" s="618">
        <f t="shared" ref="Y392" si="17225">IFERROR(Y746,0)</f>
        <v>171179</v>
      </c>
      <c r="Z392" s="618">
        <f t="shared" ref="Z392" si="17226">IFERROR((Z746/$BQ392)*100,0)</f>
        <v>256426.05033493592</v>
      </c>
      <c r="AA392" s="618">
        <f t="shared" ref="AA392" si="17227">IFERROR(AA746,0)</f>
        <v>991</v>
      </c>
      <c r="AB392" s="618">
        <f t="shared" ref="AB392" si="17228">IFERROR((AB746/$BQ392)*100,0)</f>
        <v>933.72398745942212</v>
      </c>
      <c r="AC392" s="618">
        <f t="shared" ref="AC392" si="17229">IFERROR(AC746,0)</f>
        <v>63153</v>
      </c>
      <c r="AD392" s="618">
        <f t="shared" ref="AD392" si="17230">IFERROR((AD746/$BQ392)*100,0)</f>
        <v>63531.636246981965</v>
      </c>
      <c r="AE392" s="618">
        <f t="shared" ref="AE392" si="17231">IFERROR(AE746,0)</f>
        <v>1055</v>
      </c>
      <c r="AF392" s="618">
        <f t="shared" ref="AF392" si="17232">IFERROR((AF746/$BQ392)*100,0)</f>
        <v>3614.8800131462458</v>
      </c>
      <c r="AG392" s="618">
        <f t="shared" ref="AG392" si="17233">IFERROR(AG746,0)</f>
        <v>102</v>
      </c>
      <c r="AH392" s="618">
        <f t="shared" ref="AH392" si="17234">IFERROR((AH746/$BQ392)*100,0)</f>
        <v>1269.768610195461</v>
      </c>
      <c r="AI392" s="618">
        <f t="shared" ref="AI392" si="17235">IFERROR(AI746,0)</f>
        <v>110765</v>
      </c>
      <c r="AJ392" s="618">
        <f t="shared" ref="AJ392" si="17236">IFERROR((AJ746/$BQ392)*100,0)</f>
        <v>573767.38949698035</v>
      </c>
      <c r="AK392" s="618">
        <f t="shared" ref="AK392" si="17237">IFERROR(AK746,0)</f>
        <v>412618</v>
      </c>
      <c r="AL392" s="618">
        <f t="shared" ref="AL392" si="17238">IFERROR((AL746/$BQ392)*100,0)</f>
        <v>7170104.9048006432</v>
      </c>
      <c r="AM392" s="618">
        <f t="shared" ref="AM392" si="17239">IFERROR(AM746,0)</f>
        <v>5092</v>
      </c>
      <c r="AN392" s="618">
        <f t="shared" ref="AN392" si="17240">IFERROR((AN746/$BQ392)*100,0)</f>
        <v>11363.108885945769</v>
      </c>
      <c r="AO392" s="618">
        <f t="shared" ref="AO392" si="17241">IFERROR(AO746,0)</f>
        <v>0</v>
      </c>
      <c r="AP392" s="618">
        <f t="shared" ref="AP392" si="17242">IFERROR((AP746/$BQ392)*100,0)</f>
        <v>0</v>
      </c>
      <c r="AQ392" s="618">
        <f t="shared" ref="AQ392" si="17243">IFERROR(AQ746,0)</f>
        <v>4839</v>
      </c>
      <c r="AR392" s="618">
        <f t="shared" ref="AR392" si="17244">IFERROR((AR746/$BQ392)*100,0)</f>
        <v>13477.789690448986</v>
      </c>
      <c r="AS392" s="618">
        <f t="shared" ref="AS392" si="17245">IFERROR(AS746,0)</f>
        <v>0</v>
      </c>
      <c r="AT392" s="618">
        <f t="shared" ref="AT392" si="17246">IFERROR((AT746/$BQ392)*100,0)</f>
        <v>0</v>
      </c>
      <c r="AU392" s="618">
        <f t="shared" ref="AU392" si="17247">IFERROR(AU746,0)</f>
        <v>0</v>
      </c>
      <c r="AV392" s="618">
        <f t="shared" ref="AV392" si="17248">IFERROR((AV746/$BQ392)*100,0)</f>
        <v>0</v>
      </c>
      <c r="AW392" s="618">
        <f t="shared" ref="AW392" si="17249">IFERROR(AW746,0)</f>
        <v>1181422</v>
      </c>
      <c r="AX392" s="618">
        <f t="shared" ref="AX392" si="17250">IFERROR((AX746/$BQ392)*100,0)</f>
        <v>2693865.7133824476</v>
      </c>
      <c r="AY392" s="618">
        <f t="shared" ref="AY392" si="17251">IFERROR(AY746,0)</f>
        <v>418374</v>
      </c>
      <c r="AZ392" s="618">
        <f t="shared" ref="AZ392" si="17252">IFERROR((AZ746/$BQ392)*100,0)</f>
        <v>504153.34557847609</v>
      </c>
      <c r="BA392" s="618">
        <f t="shared" ref="BA392" si="17253">IFERROR(BA746,0)</f>
        <v>21928</v>
      </c>
      <c r="BB392" s="618">
        <f t="shared" ref="BB392" si="17254">IFERROR((BB746/$BQ392)*100,0)</f>
        <v>72703.254128942004</v>
      </c>
      <c r="BC392" s="618">
        <f t="shared" ref="BC392" si="17255">IFERROR(BC746,0)</f>
        <v>5389520</v>
      </c>
      <c r="BD392" s="618">
        <f t="shared" ref="BD392" si="17256">IFERROR((BD746/$BQ392)*100,0)</f>
        <v>5210254.2599043241</v>
      </c>
      <c r="BE392" s="618">
        <f t="shared" ref="BE392" si="17257">IFERROR(BE746,0)</f>
        <v>0</v>
      </c>
      <c r="BF392" s="618">
        <f t="shared" ref="BF392" si="17258">IFERROR((BF746/$BQ392)*100,0)</f>
        <v>0</v>
      </c>
      <c r="BG392" s="618">
        <f t="shared" ref="BG392" si="17259">IFERROR(BG746,0)</f>
        <v>13041720</v>
      </c>
      <c r="BH392" s="618">
        <f t="shared" ref="BH392" si="17260">IFERROR((BH746/$BQ392)*100,0)</f>
        <v>33294545.120285567</v>
      </c>
      <c r="BI392" s="618">
        <f t="shared" ref="BI392" si="17261">IFERROR(BI746,0)</f>
        <v>34528</v>
      </c>
      <c r="BJ392" s="618">
        <f t="shared" ref="BJ392" si="17262">IFERROR((BJ746/$BQ392)*100,0)</f>
        <v>32049.055734082787</v>
      </c>
      <c r="BK392" s="618">
        <f t="shared" ref="BK392" si="17263">IFERROR(BK746,0)</f>
        <v>117176</v>
      </c>
      <c r="BL392" s="618">
        <f t="shared" ref="BL392" si="17264">IFERROR((BL746/$BQ392)*100,0)</f>
        <v>465693.03850633639</v>
      </c>
      <c r="BM392" s="618">
        <f t="shared" ref="BM392" si="17265">IFERROR(BM746,0)</f>
        <v>1670623</v>
      </c>
      <c r="BN392" s="618">
        <f t="shared" ref="BN392" si="17266">IFERROR((BN746/$BQ392)*100,0)</f>
        <v>1622886.7000852244</v>
      </c>
      <c r="BO392" s="618">
        <f t="shared" ref="BO392" si="17267">IFERROR(BO746,0)</f>
        <v>5195</v>
      </c>
      <c r="BP392" s="618">
        <f t="shared" ref="BP392" si="17268">IFERROR((BP746/$BQ392)*100,0)</f>
        <v>3718.0937187008867</v>
      </c>
      <c r="BQ392" s="620">
        <f t="shared" si="15911"/>
        <v>41.661133828042004</v>
      </c>
    </row>
    <row r="393" spans="1:69" x14ac:dyDescent="0.25">
      <c r="B393" s="594" t="s">
        <v>290</v>
      </c>
      <c r="C393" s="618">
        <f t="shared" si="15142"/>
        <v>5154</v>
      </c>
      <c r="D393" s="618">
        <f t="shared" si="15143"/>
        <v>16631.018076219836</v>
      </c>
      <c r="E393" s="618" t="s">
        <v>2112</v>
      </c>
      <c r="F393" s="618" t="s">
        <v>2112</v>
      </c>
      <c r="G393" s="618">
        <f t="shared" ref="G393" si="17269">IFERROR(G747,0)</f>
        <v>0</v>
      </c>
      <c r="H393" s="618">
        <f t="shared" ref="H393" si="17270">IFERROR((H747/$BQ393)*100,0)</f>
        <v>0</v>
      </c>
      <c r="I393" s="618">
        <f t="shared" ref="I393" si="17271">IFERROR(I747,0)</f>
        <v>15979</v>
      </c>
      <c r="J393" s="618">
        <f t="shared" ref="J393" si="17272">IFERROR((J747/$BQ393)*100,0)</f>
        <v>267390.86654490413</v>
      </c>
      <c r="K393" s="618">
        <f t="shared" ref="K393" si="17273">IFERROR(K747,0)</f>
        <v>5063</v>
      </c>
      <c r="L393" s="618">
        <f t="shared" ref="L393" si="17274">IFERROR((L747/$BQ393)*100,0)</f>
        <v>38744.692423157423</v>
      </c>
      <c r="M393" s="618">
        <f t="shared" ref="M393" si="17275">IFERROR(M747,0)</f>
        <v>8679489</v>
      </c>
      <c r="N393" s="618">
        <f t="shared" ref="N393" si="17276">IFERROR((N747/$BQ393)*100,0)</f>
        <v>13499629.602437597</v>
      </c>
      <c r="O393" s="618">
        <f t="shared" ref="O393" si="17277">IFERROR(O747,0)</f>
        <v>310696</v>
      </c>
      <c r="P393" s="618">
        <f t="shared" ref="P393" si="17278">IFERROR((P747/$BQ393)*100,0)</f>
        <v>310685.32561588561</v>
      </c>
      <c r="Q393" s="618">
        <f t="shared" ref="Q393" si="17279">IFERROR(Q747,0)</f>
        <v>166350</v>
      </c>
      <c r="R393" s="618">
        <f t="shared" ref="R393" si="17280">IFERROR((R747/$BQ393)*100,0)</f>
        <v>430236.34376675746</v>
      </c>
      <c r="S393" s="618">
        <f t="shared" ref="S393" si="17281">IFERROR(S747,0)</f>
        <v>399472</v>
      </c>
      <c r="T393" s="618">
        <f t="shared" ref="T393" si="17282">IFERROR((T747/$BQ393)*100,0)</f>
        <v>1272430.5698474532</v>
      </c>
      <c r="U393" s="618">
        <f t="shared" ref="U393" si="17283">IFERROR(U747,0)</f>
        <v>834500</v>
      </c>
      <c r="V393" s="618">
        <f t="shared" si="15097"/>
        <v>202545.11339610527</v>
      </c>
      <c r="W393" s="618" t="s">
        <v>2112</v>
      </c>
      <c r="X393" s="618" t="s">
        <v>2112</v>
      </c>
      <c r="Y393" s="618">
        <f t="shared" ref="Y393" si="17284">IFERROR(Y747,0)</f>
        <v>147439</v>
      </c>
      <c r="Z393" s="618">
        <f t="shared" ref="Z393" si="17285">IFERROR((Z747/$BQ393)*100,0)</f>
        <v>254826.62970891091</v>
      </c>
      <c r="AA393" s="618">
        <f t="shared" ref="AA393" si="17286">IFERROR(AA747,0)</f>
        <v>2370</v>
      </c>
      <c r="AB393" s="618">
        <f t="shared" ref="AB393" si="17287">IFERROR((AB747/$BQ393)*100,0)</f>
        <v>4364.5119709374167</v>
      </c>
      <c r="AC393" s="618">
        <f t="shared" ref="AC393" si="17288">IFERROR(AC747,0)</f>
        <v>45195</v>
      </c>
      <c r="AD393" s="618">
        <f t="shared" ref="AD393" si="17289">IFERROR((AD747/$BQ393)*100,0)</f>
        <v>43201.831732538179</v>
      </c>
      <c r="AE393" s="618">
        <f t="shared" ref="AE393" si="17290">IFERROR(AE747,0)</f>
        <v>428</v>
      </c>
      <c r="AF393" s="618">
        <f t="shared" ref="AF393" si="17291">IFERROR((AF747/$BQ393)*100,0)</f>
        <v>1797.4114483648279</v>
      </c>
      <c r="AG393" s="618">
        <f t="shared" ref="AG393" si="17292">IFERROR(AG747,0)</f>
        <v>52</v>
      </c>
      <c r="AH393" s="618">
        <f t="shared" ref="AH393" si="17293">IFERROR((AH747/$BQ393)*100,0)</f>
        <v>458.725866576545</v>
      </c>
      <c r="AI393" s="618">
        <f t="shared" ref="AI393" si="17294">IFERROR(AI747,0)</f>
        <v>95349</v>
      </c>
      <c r="AJ393" s="618">
        <f t="shared" ref="AJ393" si="17295">IFERROR((AJ747/$BQ393)*100,0)</f>
        <v>477377.04279595771</v>
      </c>
      <c r="AK393" s="618">
        <f t="shared" ref="AK393" si="17296">IFERROR(AK747,0)</f>
        <v>414932</v>
      </c>
      <c r="AL393" s="618">
        <f t="shared" ref="AL393" si="17297">IFERROR((AL747/$BQ393)*100,0)</f>
        <v>6523644.2029875908</v>
      </c>
      <c r="AM393" s="618">
        <f t="shared" ref="AM393" si="17298">IFERROR(AM747,0)</f>
        <v>4305</v>
      </c>
      <c r="AN393" s="618">
        <f t="shared" ref="AN393" si="17299">IFERROR((AN747/$BQ393)*100,0)</f>
        <v>9368.5936596979009</v>
      </c>
      <c r="AO393" s="618">
        <f t="shared" ref="AO393" si="17300">IFERROR(AO747,0)</f>
        <v>0</v>
      </c>
      <c r="AP393" s="618">
        <f t="shared" ref="AP393" si="17301">IFERROR((AP747/$BQ393)*100,0)</f>
        <v>0</v>
      </c>
      <c r="AQ393" s="618">
        <f t="shared" ref="AQ393" si="17302">IFERROR(AQ747,0)</f>
        <v>12245</v>
      </c>
      <c r="AR393" s="618">
        <f t="shared" ref="AR393" si="17303">IFERROR((AR747/$BQ393)*100,0)</f>
        <v>38321.253161702145</v>
      </c>
      <c r="AS393" s="618">
        <f t="shared" ref="AS393" si="17304">IFERROR(AS747,0)</f>
        <v>0</v>
      </c>
      <c r="AT393" s="618">
        <f t="shared" ref="AT393" si="17305">IFERROR((AT747/$BQ393)*100,0)</f>
        <v>0</v>
      </c>
      <c r="AU393" s="618">
        <f t="shared" ref="AU393" si="17306">IFERROR(AU747,0)</f>
        <v>0</v>
      </c>
      <c r="AV393" s="618">
        <f t="shared" ref="AV393" si="17307">IFERROR((AV747/$BQ393)*100,0)</f>
        <v>0</v>
      </c>
      <c r="AW393" s="618">
        <f t="shared" ref="AW393" si="17308">IFERROR(AW747,0)</f>
        <v>1155247</v>
      </c>
      <c r="AX393" s="618">
        <f t="shared" ref="AX393" si="17309">IFERROR((AX747/$BQ393)*100,0)</f>
        <v>2412099.6987517583</v>
      </c>
      <c r="AY393" s="618">
        <f t="shared" ref="AY393" si="17310">IFERROR(AY747,0)</f>
        <v>364775</v>
      </c>
      <c r="AZ393" s="618">
        <f t="shared" ref="AZ393" si="17311">IFERROR((AZ747/$BQ393)*100,0)</f>
        <v>430666.39926667302</v>
      </c>
      <c r="BA393" s="618">
        <f t="shared" ref="BA393" si="17312">IFERROR(BA747,0)</f>
        <v>19821</v>
      </c>
      <c r="BB393" s="618">
        <f t="shared" ref="BB393" si="17313">IFERROR((BB747/$BQ393)*100,0)</f>
        <v>58039.849186033345</v>
      </c>
      <c r="BC393" s="618">
        <f t="shared" ref="BC393" si="17314">IFERROR(BC747,0)</f>
        <v>5563555</v>
      </c>
      <c r="BD393" s="618">
        <f t="shared" ref="BD393" si="17315">IFERROR((BD747/$BQ393)*100,0)</f>
        <v>4831735.293109728</v>
      </c>
      <c r="BE393" s="618">
        <f t="shared" ref="BE393" si="17316">IFERROR(BE747,0)</f>
        <v>0</v>
      </c>
      <c r="BF393" s="618">
        <f t="shared" ref="BF393" si="17317">IFERROR((BF747/$BQ393)*100,0)</f>
        <v>0</v>
      </c>
      <c r="BG393" s="618">
        <f t="shared" ref="BG393" si="17318">IFERROR(BG747,0)</f>
        <v>15700264</v>
      </c>
      <c r="BH393" s="618">
        <f t="shared" ref="BH393" si="17319">IFERROR((BH747/$BQ393)*100,0)</f>
        <v>34388871.984143943</v>
      </c>
      <c r="BI393" s="618">
        <f t="shared" ref="BI393" si="17320">IFERROR(BI747,0)</f>
        <v>16247</v>
      </c>
      <c r="BJ393" s="618">
        <f t="shared" ref="BJ393" si="17321">IFERROR((BJ747/$BQ393)*100,0)</f>
        <v>11895.996751509058</v>
      </c>
      <c r="BK393" s="618">
        <f t="shared" ref="BK393" si="17322">IFERROR(BK747,0)</f>
        <v>111363</v>
      </c>
      <c r="BL393" s="618">
        <f t="shared" ref="BL393" si="17323">IFERROR((BL747/$BQ393)*100,0)</f>
        <v>490779.33650358109</v>
      </c>
      <c r="BM393" s="618">
        <f t="shared" ref="BM393" si="17324">IFERROR(BM747,0)</f>
        <v>1391829</v>
      </c>
      <c r="BN393" s="618">
        <f t="shared" ref="BN393" si="17325">IFERROR((BN747/$BQ393)*100,0)</f>
        <v>1538943.6820899656</v>
      </c>
      <c r="BO393" s="618">
        <f t="shared" ref="BO393" si="17326">IFERROR(BO747,0)</f>
        <v>6532</v>
      </c>
      <c r="BP393" s="618">
        <f t="shared" ref="BP393" si="17327">IFERROR((BP747/$BQ393)*100,0)</f>
        <v>4567.4099503847347</v>
      </c>
      <c r="BQ393" s="620">
        <f t="shared" si="15911"/>
        <v>45.342984809707083</v>
      </c>
    </row>
    <row r="394" spans="1:69" x14ac:dyDescent="0.25">
      <c r="B394" s="594" t="s">
        <v>291</v>
      </c>
      <c r="C394" s="618">
        <f t="shared" si="15142"/>
        <v>4980</v>
      </c>
      <c r="D394" s="618">
        <f t="shared" si="15143"/>
        <v>14203.223146871529</v>
      </c>
      <c r="E394" s="618" t="s">
        <v>2112</v>
      </c>
      <c r="F394" s="618" t="s">
        <v>2112</v>
      </c>
      <c r="G394" s="618">
        <f t="shared" ref="G394" si="17328">IFERROR(G748,0)</f>
        <v>0</v>
      </c>
      <c r="H394" s="618">
        <f t="shared" ref="H394" si="17329">IFERROR((H748/$BQ394)*100,0)</f>
        <v>0</v>
      </c>
      <c r="I394" s="618">
        <f t="shared" ref="I394" si="17330">IFERROR(I748,0)</f>
        <v>16568</v>
      </c>
      <c r="J394" s="618">
        <f t="shared" ref="J394" si="17331">IFERROR((J748/$BQ394)*100,0)</f>
        <v>280971.07236424345</v>
      </c>
      <c r="K394" s="618">
        <f t="shared" ref="K394" si="17332">IFERROR(K748,0)</f>
        <v>4753</v>
      </c>
      <c r="L394" s="618">
        <f t="shared" ref="L394" si="17333">IFERROR((L748/$BQ394)*100,0)</f>
        <v>32620.710182969538</v>
      </c>
      <c r="M394" s="618">
        <f t="shared" ref="M394" si="17334">IFERROR(M748,0)</f>
        <v>7493431</v>
      </c>
      <c r="N394" s="618">
        <f t="shared" ref="N394" si="17335">IFERROR((N748/$BQ394)*100,0)</f>
        <v>11024811.035976611</v>
      </c>
      <c r="O394" s="618">
        <f t="shared" ref="O394" si="17336">IFERROR(O748,0)</f>
        <v>650066</v>
      </c>
      <c r="P394" s="618">
        <f t="shared" ref="P394" si="17337">IFERROR((P748/$BQ394)*100,0)</f>
        <v>549682.13496121962</v>
      </c>
      <c r="Q394" s="618">
        <f t="shared" ref="Q394" si="17338">IFERROR(Q748,0)</f>
        <v>167854</v>
      </c>
      <c r="R394" s="618">
        <f t="shared" ref="R394" si="17339">IFERROR((R748/$BQ394)*100,0)</f>
        <v>427984.96301535598</v>
      </c>
      <c r="S394" s="618">
        <f t="shared" ref="S394" si="17340">IFERROR(S748,0)</f>
        <v>426427</v>
      </c>
      <c r="T394" s="618">
        <f t="shared" ref="T394" si="17341">IFERROR((T748/$BQ394)*100,0)</f>
        <v>1673599.3912804297</v>
      </c>
      <c r="U394" s="618">
        <f t="shared" ref="U394" si="17342">IFERROR(U748,0)</f>
        <v>761076</v>
      </c>
      <c r="V394" s="618">
        <f t="shared" si="15097"/>
        <v>175815.93929169298</v>
      </c>
      <c r="W394" s="618" t="s">
        <v>2112</v>
      </c>
      <c r="X394" s="618" t="s">
        <v>2112</v>
      </c>
      <c r="Y394" s="618">
        <f t="shared" ref="Y394" si="17343">IFERROR(Y748,0)</f>
        <v>144357</v>
      </c>
      <c r="Z394" s="618">
        <f t="shared" ref="Z394" si="17344">IFERROR((Z748/$BQ394)*100,0)</f>
        <v>412367.82777700992</v>
      </c>
      <c r="AA394" s="618">
        <f t="shared" ref="AA394" si="17345">IFERROR(AA748,0)</f>
        <v>3714</v>
      </c>
      <c r="AB394" s="618">
        <f t="shared" ref="AB394" si="17346">IFERROR((AB748/$BQ394)*100,0)</f>
        <v>4529.2805728192507</v>
      </c>
      <c r="AC394" s="618">
        <f t="shared" ref="AC394" si="17347">IFERROR(AC748,0)</f>
        <v>160297</v>
      </c>
      <c r="AD394" s="618">
        <f t="shared" ref="AD394" si="17348">IFERROR((AD748/$BQ394)*100,0)</f>
        <v>178143.76606405582</v>
      </c>
      <c r="AE394" s="618">
        <f t="shared" ref="AE394" si="17349">IFERROR(AE748,0)</f>
        <v>1256</v>
      </c>
      <c r="AF394" s="618">
        <f t="shared" ref="AF394" si="17350">IFERROR((AF748/$BQ394)*100,0)</f>
        <v>3012.8049099424452</v>
      </c>
      <c r="AG394" s="618">
        <f t="shared" ref="AG394" si="17351">IFERROR(AG748,0)</f>
        <v>28</v>
      </c>
      <c r="AH394" s="618">
        <f t="shared" ref="AH394" si="17352">IFERROR((AH748/$BQ394)*100,0)</f>
        <v>192.30669637930501</v>
      </c>
      <c r="AI394" s="618">
        <f t="shared" ref="AI394" si="17353">IFERROR(AI748,0)</f>
        <v>87730</v>
      </c>
      <c r="AJ394" s="618">
        <f t="shared" ref="AJ394" si="17354">IFERROR((AJ748/$BQ394)*100,0)</f>
        <v>422175.46929235448</v>
      </c>
      <c r="AK394" s="618">
        <f t="shared" ref="AK394" si="17355">IFERROR(AK748,0)</f>
        <v>325305</v>
      </c>
      <c r="AL394" s="618">
        <f t="shared" ref="AL394" si="17356">IFERROR((AL748/$BQ394)*100,0)</f>
        <v>5223892.3601412997</v>
      </c>
      <c r="AM394" s="618">
        <f t="shared" ref="AM394" si="17357">IFERROR(AM748,0)</f>
        <v>7779</v>
      </c>
      <c r="AN394" s="618">
        <f t="shared" ref="AN394" si="17358">IFERROR((AN748/$BQ394)*100,0)</f>
        <v>14249.010455533265</v>
      </c>
      <c r="AO394" s="618">
        <f t="shared" ref="AO394" si="17359">IFERROR(AO748,0)</f>
        <v>0</v>
      </c>
      <c r="AP394" s="618">
        <f t="shared" ref="AP394" si="17360">IFERROR((AP748/$BQ394)*100,0)</f>
        <v>0</v>
      </c>
      <c r="AQ394" s="618">
        <f t="shared" ref="AQ394" si="17361">IFERROR(AQ748,0)</f>
        <v>12973</v>
      </c>
      <c r="AR394" s="618">
        <f t="shared" ref="AR394" si="17362">IFERROR((AR748/$BQ394)*100,0)</f>
        <v>35291.026024122177</v>
      </c>
      <c r="AS394" s="618">
        <f t="shared" ref="AS394" si="17363">IFERROR(AS748,0)</f>
        <v>0</v>
      </c>
      <c r="AT394" s="618">
        <f t="shared" ref="AT394" si="17364">IFERROR((AT748/$BQ394)*100,0)</f>
        <v>0</v>
      </c>
      <c r="AU394" s="618">
        <f t="shared" ref="AU394" si="17365">IFERROR(AU748,0)</f>
        <v>0</v>
      </c>
      <c r="AV394" s="618">
        <f t="shared" ref="AV394" si="17366">IFERROR((AV748/$BQ394)*100,0)</f>
        <v>0</v>
      </c>
      <c r="AW394" s="618">
        <f t="shared" ref="AW394" si="17367">IFERROR(AW748,0)</f>
        <v>1093135</v>
      </c>
      <c r="AX394" s="618">
        <f t="shared" ref="AX394" si="17368">IFERROR((AX748/$BQ394)*100,0)</f>
        <v>2157349.6332610915</v>
      </c>
      <c r="AY394" s="618">
        <f t="shared" ref="AY394" si="17369">IFERROR(AY748,0)</f>
        <v>283979</v>
      </c>
      <c r="AZ394" s="618">
        <f t="shared" ref="AZ394" si="17370">IFERROR((AZ748/$BQ394)*100,0)</f>
        <v>329229.06420137017</v>
      </c>
      <c r="BA394" s="618">
        <f t="shared" ref="BA394" si="17371">IFERROR(BA748,0)</f>
        <v>15945</v>
      </c>
      <c r="BB394" s="618">
        <f t="shared" ref="BB394" si="17372">IFERROR((BB748/$BQ394)*100,0)</f>
        <v>46100.493852985586</v>
      </c>
      <c r="BC394" s="618">
        <f t="shared" ref="BC394" si="17373">IFERROR(BC748,0)</f>
        <v>4729948</v>
      </c>
      <c r="BD394" s="618">
        <f t="shared" ref="BD394" si="17374">IFERROR((BD748/$BQ394)*100,0)</f>
        <v>5383988.6006232444</v>
      </c>
      <c r="BE394" s="618">
        <f t="shared" ref="BE394" si="17375">IFERROR(BE748,0)</f>
        <v>0</v>
      </c>
      <c r="BF394" s="618">
        <f t="shared" ref="BF394" si="17376">IFERROR((BF748/$BQ394)*100,0)</f>
        <v>0</v>
      </c>
      <c r="BG394" s="618">
        <f t="shared" ref="BG394" si="17377">IFERROR(BG748,0)</f>
        <v>16209892</v>
      </c>
      <c r="BH394" s="618">
        <f t="shared" ref="BH394" si="17378">IFERROR((BH748/$BQ394)*100,0)</f>
        <v>34502086.886479907</v>
      </c>
      <c r="BI394" s="618">
        <f t="shared" ref="BI394" si="17379">IFERROR(BI748,0)</f>
        <v>17718</v>
      </c>
      <c r="BJ394" s="618">
        <f t="shared" ref="BJ394" si="17380">IFERROR((BJ748/$BQ394)*100,0)</f>
        <v>18706.862826840206</v>
      </c>
      <c r="BK394" s="618">
        <f t="shared" ref="BK394" si="17381">IFERROR(BK748,0)</f>
        <v>112363</v>
      </c>
      <c r="BL394" s="618">
        <f t="shared" ref="BL394" si="17382">IFERROR((BL748/$BQ394)*100,0)</f>
        <v>497427.82682409626</v>
      </c>
      <c r="BM394" s="618">
        <f t="shared" ref="BM394" si="17383">IFERROR(BM748,0)</f>
        <v>2541889</v>
      </c>
      <c r="BN394" s="618">
        <f t="shared" ref="BN394" si="17384">IFERROR((BN748/$BQ394)*100,0)</f>
        <v>2400216.5073570353</v>
      </c>
      <c r="BO394" s="618">
        <f t="shared" ref="BO394" si="17385">IFERROR(BO748,0)</f>
        <v>8171</v>
      </c>
      <c r="BP394" s="618">
        <f t="shared" ref="BP394" si="17386">IFERROR((BP748/$BQ394)*100,0)</f>
        <v>5805.8307383085421</v>
      </c>
      <c r="BQ394" s="620">
        <f t="shared" si="15911"/>
        <v>54.600282765452114</v>
      </c>
    </row>
    <row r="395" spans="1:69" x14ac:dyDescent="0.25">
      <c r="B395" s="594" t="s">
        <v>292</v>
      </c>
      <c r="C395" s="618">
        <f t="shared" si="15142"/>
        <v>4926</v>
      </c>
      <c r="D395" s="618">
        <f t="shared" si="15143"/>
        <v>18077.181614564084</v>
      </c>
      <c r="E395" s="618" t="s">
        <v>2112</v>
      </c>
      <c r="F395" s="618" t="s">
        <v>2112</v>
      </c>
      <c r="G395" s="618">
        <f t="shared" ref="G395" si="17387">IFERROR(G749,0)</f>
        <v>0</v>
      </c>
      <c r="H395" s="618">
        <f t="shared" ref="H395" si="17388">IFERROR((H749/$BQ395)*100,0)</f>
        <v>0</v>
      </c>
      <c r="I395" s="618">
        <f t="shared" ref="I395" si="17389">IFERROR(I749,0)</f>
        <v>15663</v>
      </c>
      <c r="J395" s="618">
        <f t="shared" ref="J395" si="17390">IFERROR((J749/$BQ395)*100,0)</f>
        <v>222571.71513726941</v>
      </c>
      <c r="K395" s="618">
        <f t="shared" ref="K395" si="17391">IFERROR(K749,0)</f>
        <v>4770</v>
      </c>
      <c r="L395" s="618">
        <f t="shared" ref="L395" si="17392">IFERROR((L749/$BQ395)*100,0)</f>
        <v>38425.273334537276</v>
      </c>
      <c r="M395" s="618">
        <f t="shared" ref="M395" si="17393">IFERROR(M749,0)</f>
        <v>8733110</v>
      </c>
      <c r="N395" s="618">
        <f t="shared" ref="N395" si="17394">IFERROR((N749/$BQ395)*100,0)</f>
        <v>14154470.062979061</v>
      </c>
      <c r="O395" s="618">
        <f t="shared" ref="O395" si="17395">IFERROR(O749,0)</f>
        <v>398088</v>
      </c>
      <c r="P395" s="618">
        <f t="shared" ref="P395" si="17396">IFERROR((P749/$BQ395)*100,0)</f>
        <v>283048.77469827252</v>
      </c>
      <c r="Q395" s="618">
        <f t="shared" ref="Q395" si="17397">IFERROR(Q749,0)</f>
        <v>186199</v>
      </c>
      <c r="R395" s="618">
        <f t="shared" ref="R395" si="17398">IFERROR((R749/$BQ395)*100,0)</f>
        <v>396917.81810818188</v>
      </c>
      <c r="S395" s="618">
        <f t="shared" ref="S395" si="17399">IFERROR(S749,0)</f>
        <v>484541</v>
      </c>
      <c r="T395" s="618">
        <f t="shared" ref="T395" si="17400">IFERROR((T749/$BQ395)*100,0)</f>
        <v>596999.53713390196</v>
      </c>
      <c r="U395" s="618">
        <f t="shared" ref="U395" si="17401">IFERROR(U749,0)</f>
        <v>730267</v>
      </c>
      <c r="V395" s="618">
        <f t="shared" si="15097"/>
        <v>206208.46657791489</v>
      </c>
      <c r="W395" s="618" t="s">
        <v>2112</v>
      </c>
      <c r="X395" s="618" t="s">
        <v>2112</v>
      </c>
      <c r="Y395" s="618">
        <f t="shared" ref="Y395" si="17402">IFERROR(Y749,0)</f>
        <v>175716</v>
      </c>
      <c r="Z395" s="618">
        <f t="shared" ref="Z395" si="17403">IFERROR((Z749/$BQ395)*100,0)</f>
        <v>197411.50552035175</v>
      </c>
      <c r="AA395" s="618">
        <f t="shared" ref="AA395" si="17404">IFERROR(AA749,0)</f>
        <v>1965</v>
      </c>
      <c r="AB395" s="618">
        <f t="shared" ref="AB395" si="17405">IFERROR((AB749/$BQ395)*100,0)</f>
        <v>1933.0379977513023</v>
      </c>
      <c r="AC395" s="618">
        <f t="shared" ref="AC395" si="17406">IFERROR(AC749,0)</f>
        <v>110210</v>
      </c>
      <c r="AD395" s="618">
        <f t="shared" ref="AD395" si="17407">IFERROR((AD749/$BQ395)*100,0)</f>
        <v>101130.24109633852</v>
      </c>
      <c r="AE395" s="618">
        <f t="shared" ref="AE395" si="17408">IFERROR(AE749,0)</f>
        <v>299</v>
      </c>
      <c r="AF395" s="618">
        <f t="shared" ref="AF395" si="17409">IFERROR((AF749/$BQ395)*100,0)</f>
        <v>1042.2842593807341</v>
      </c>
      <c r="AG395" s="618">
        <f t="shared" ref="AG395" si="17410">IFERROR(AG749,0)</f>
        <v>19</v>
      </c>
      <c r="AH395" s="618">
        <f t="shared" ref="AH395" si="17411">IFERROR((AH749/$BQ395)*100,0)</f>
        <v>141.29197229326255</v>
      </c>
      <c r="AI395" s="618">
        <f t="shared" ref="AI395" si="17412">IFERROR(AI749,0)</f>
        <v>98783</v>
      </c>
      <c r="AJ395" s="618">
        <f t="shared" ref="AJ395" si="17413">IFERROR((AJ749/$BQ395)*100,0)</f>
        <v>534673.39567462611</v>
      </c>
      <c r="AK395" s="618">
        <f t="shared" ref="AK395" si="17414">IFERROR(AK749,0)</f>
        <v>414488</v>
      </c>
      <c r="AL395" s="618">
        <f t="shared" ref="AL395" si="17415">IFERROR((AL749/$BQ395)*100,0)</f>
        <v>6822522.4642201588</v>
      </c>
      <c r="AM395" s="618">
        <f t="shared" ref="AM395" si="17416">IFERROR(AM749,0)</f>
        <v>3205</v>
      </c>
      <c r="AN395" s="618">
        <f t="shared" ref="AN395" si="17417">IFERROR((AN749/$BQ395)*100,0)</f>
        <v>6382.7112701173828</v>
      </c>
      <c r="AO395" s="618">
        <f t="shared" ref="AO395" si="17418">IFERROR(AO749,0)</f>
        <v>0</v>
      </c>
      <c r="AP395" s="618">
        <f t="shared" ref="AP395" si="17419">IFERROR((AP749/$BQ395)*100,0)</f>
        <v>0</v>
      </c>
      <c r="AQ395" s="618">
        <f t="shared" ref="AQ395" si="17420">IFERROR(AQ749,0)</f>
        <v>5952</v>
      </c>
      <c r="AR395" s="618">
        <f t="shared" ref="AR395" si="17421">IFERROR((AR749/$BQ395)*100,0)</f>
        <v>13607.031244764199</v>
      </c>
      <c r="AS395" s="618">
        <f t="shared" ref="AS395" si="17422">IFERROR(AS749,0)</f>
        <v>0</v>
      </c>
      <c r="AT395" s="618">
        <f t="shared" ref="AT395" si="17423">IFERROR((AT749/$BQ395)*100,0)</f>
        <v>0</v>
      </c>
      <c r="AU395" s="618">
        <f t="shared" ref="AU395" si="17424">IFERROR(AU749,0)</f>
        <v>0</v>
      </c>
      <c r="AV395" s="618">
        <f t="shared" ref="AV395" si="17425">IFERROR((AV749/$BQ395)*100,0)</f>
        <v>0</v>
      </c>
      <c r="AW395" s="618">
        <f t="shared" ref="AW395" si="17426">IFERROR(AW749,0)</f>
        <v>1066790</v>
      </c>
      <c r="AX395" s="618">
        <f t="shared" ref="AX395" si="17427">IFERROR((AX749/$BQ395)*100,0)</f>
        <v>2322727.4004653506</v>
      </c>
      <c r="AY395" s="618">
        <f t="shared" ref="AY395" si="17428">IFERROR(AY749,0)</f>
        <v>346310</v>
      </c>
      <c r="AZ395" s="618">
        <f t="shared" ref="AZ395" si="17429">IFERROR((AZ749/$BQ395)*100,0)</f>
        <v>353598.51848696492</v>
      </c>
      <c r="BA395" s="618">
        <f t="shared" ref="BA395" si="17430">IFERROR(BA749,0)</f>
        <v>18914</v>
      </c>
      <c r="BB395" s="618">
        <f t="shared" ref="BB395" si="17431">IFERROR((BB749/$BQ395)*100,0)</f>
        <v>52783.814055122159</v>
      </c>
      <c r="BC395" s="618">
        <f t="shared" ref="BC395" si="17432">IFERROR(BC749,0)</f>
        <v>6058900</v>
      </c>
      <c r="BD395" s="618">
        <f t="shared" ref="BD395" si="17433">IFERROR((BD749/$BQ395)*100,0)</f>
        <v>5186635.8181697913</v>
      </c>
      <c r="BE395" s="618">
        <f t="shared" ref="BE395" si="17434">IFERROR(BE749,0)</f>
        <v>0</v>
      </c>
      <c r="BF395" s="618">
        <f t="shared" ref="BF395" si="17435">IFERROR((BF749/$BQ395)*100,0)</f>
        <v>0</v>
      </c>
      <c r="BG395" s="618">
        <f t="shared" ref="BG395" si="17436">IFERROR(BG749,0)</f>
        <v>18744186</v>
      </c>
      <c r="BH395" s="618">
        <f t="shared" ref="BH395" si="17437">IFERROR((BH749/$BQ395)*100,0)</f>
        <v>37246701.705476098</v>
      </c>
      <c r="BI395" s="618">
        <f t="shared" ref="BI395" si="17438">IFERROR(BI749,0)</f>
        <v>11880</v>
      </c>
      <c r="BJ395" s="618">
        <f t="shared" ref="BJ395" si="17439">IFERROR((BJ749/$BQ395)*100,0)</f>
        <v>8651.5736657831076</v>
      </c>
      <c r="BK395" s="618">
        <f t="shared" ref="BK395" si="17440">IFERROR(BK749,0)</f>
        <v>116742</v>
      </c>
      <c r="BL395" s="618">
        <f t="shared" ref="BL395" si="17441">IFERROR((BL749/$BQ395)*100,0)</f>
        <v>323968.1585002474</v>
      </c>
      <c r="BM395" s="618">
        <f t="shared" ref="BM395" si="17442">IFERROR(BM749,0)</f>
        <v>1192918</v>
      </c>
      <c r="BN395" s="618">
        <f t="shared" ref="BN395" si="17443">IFERROR((BN749/$BQ395)*100,0)</f>
        <v>1149477.7690272224</v>
      </c>
      <c r="BO395" s="618">
        <f t="shared" ref="BO395" si="17444">IFERROR(BO749,0)</f>
        <v>4348</v>
      </c>
      <c r="BP395" s="618">
        <f t="shared" ref="BP395" si="17445">IFERROR((BP749/$BQ395)*100,0)</f>
        <v>3096.1371319914929</v>
      </c>
      <c r="BQ395" s="620">
        <f t="shared" si="15911"/>
        <v>48.835046238002178</v>
      </c>
    </row>
    <row r="396" spans="1:69" x14ac:dyDescent="0.25">
      <c r="B396" s="594" t="s">
        <v>293</v>
      </c>
      <c r="C396" s="618">
        <f t="shared" si="15142"/>
        <v>4839</v>
      </c>
      <c r="D396" s="618">
        <f t="shared" si="15143"/>
        <v>14376.096114676431</v>
      </c>
      <c r="E396" s="618" t="s">
        <v>2112</v>
      </c>
      <c r="F396" s="618" t="s">
        <v>2112</v>
      </c>
      <c r="G396" s="618">
        <f t="shared" ref="G396" si="17446">IFERROR(G750,0)</f>
        <v>0</v>
      </c>
      <c r="H396" s="618">
        <f t="shared" ref="H396" si="17447">IFERROR((H750/$BQ396)*100,0)</f>
        <v>0</v>
      </c>
      <c r="I396" s="618">
        <f t="shared" ref="I396" si="17448">IFERROR(I750,0)</f>
        <v>14801</v>
      </c>
      <c r="J396" s="618">
        <f t="shared" ref="J396" si="17449">IFERROR((J750/$BQ396)*100,0)</f>
        <v>176094.87752789145</v>
      </c>
      <c r="K396" s="618">
        <f t="shared" ref="K396" si="17450">IFERROR(K750,0)</f>
        <v>4326</v>
      </c>
      <c r="L396" s="618">
        <f t="shared" ref="L396" si="17451">IFERROR((L750/$BQ396)*100,0)</f>
        <v>32365.404065977902</v>
      </c>
      <c r="M396" s="618">
        <f t="shared" ref="M396" si="17452">IFERROR(M750,0)</f>
        <v>8401787</v>
      </c>
      <c r="N396" s="618">
        <f t="shared" ref="N396" si="17453">IFERROR((N750/$BQ396)*100,0)</f>
        <v>11977224.556143789</v>
      </c>
      <c r="O396" s="618">
        <f t="shared" ref="O396" si="17454">IFERROR(O750,0)</f>
        <v>628057</v>
      </c>
      <c r="P396" s="618">
        <f t="shared" ref="P396" si="17455">IFERROR((P750/$BQ396)*100,0)</f>
        <v>524635.99710159225</v>
      </c>
      <c r="Q396" s="618">
        <f t="shared" ref="Q396" si="17456">IFERROR(Q750,0)</f>
        <v>175060</v>
      </c>
      <c r="R396" s="618">
        <f t="shared" ref="R396" si="17457">IFERROR((R750/$BQ396)*100,0)</f>
        <v>350611.4348526384</v>
      </c>
      <c r="S396" s="618">
        <f t="shared" ref="S396" si="17458">IFERROR(S750,0)</f>
        <v>406796</v>
      </c>
      <c r="T396" s="618">
        <f t="shared" ref="T396" si="17459">IFERROR((T750/$BQ396)*100,0)</f>
        <v>522449.57098476734</v>
      </c>
      <c r="U396" s="618">
        <f t="shared" ref="U396" si="17460">IFERROR(U750,0)</f>
        <v>680979</v>
      </c>
      <c r="V396" s="618">
        <f t="shared" si="15097"/>
        <v>188495.12141818253</v>
      </c>
      <c r="W396" s="618" t="s">
        <v>2112</v>
      </c>
      <c r="X396" s="618" t="s">
        <v>2112</v>
      </c>
      <c r="Y396" s="618">
        <f t="shared" ref="Y396" si="17461">IFERROR(Y750,0)</f>
        <v>138435</v>
      </c>
      <c r="Z396" s="618">
        <f t="shared" ref="Z396" si="17462">IFERROR((Z750/$BQ396)*100,0)</f>
        <v>218113.22498093135</v>
      </c>
      <c r="AA396" s="618">
        <f t="shared" ref="AA396" si="17463">IFERROR(AA750,0)</f>
        <v>3482</v>
      </c>
      <c r="AB396" s="618">
        <f t="shared" ref="AB396" si="17464">IFERROR((AB750/$BQ396)*100,0)</f>
        <v>3880.8571578565256</v>
      </c>
      <c r="AC396" s="618">
        <f t="shared" ref="AC396" si="17465">IFERROR(AC750,0)</f>
        <v>93181</v>
      </c>
      <c r="AD396" s="618">
        <f t="shared" ref="AD396" si="17466">IFERROR((AD750/$BQ396)*100,0)</f>
        <v>103960.52749540002</v>
      </c>
      <c r="AE396" s="618">
        <f t="shared" ref="AE396" si="17467">IFERROR(AE750,0)</f>
        <v>250</v>
      </c>
      <c r="AF396" s="618">
        <f t="shared" ref="AF396" si="17468">IFERROR((AF750/$BQ396)*100,0)</f>
        <v>2019.14779105517</v>
      </c>
      <c r="AG396" s="618">
        <f t="shared" ref="AG396" si="17469">IFERROR(AG750,0)</f>
        <v>23</v>
      </c>
      <c r="AH396" s="618">
        <f t="shared" ref="AH396" si="17470">IFERROR((AH750/$BQ396)*100,0)</f>
        <v>179.08620758871393</v>
      </c>
      <c r="AI396" s="618">
        <f t="shared" ref="AI396" si="17471">IFERROR(AI750,0)</f>
        <v>94824</v>
      </c>
      <c r="AJ396" s="618">
        <f t="shared" ref="AJ396" si="17472">IFERROR((AJ750/$BQ396)*100,0)</f>
        <v>440250.96968185081</v>
      </c>
      <c r="AK396" s="618">
        <f t="shared" ref="AK396" si="17473">IFERROR(AK750,0)</f>
        <v>357860</v>
      </c>
      <c r="AL396" s="618">
        <f t="shared" ref="AL396" si="17474">IFERROR((AL750/$BQ396)*100,0)</f>
        <v>5886244.8306319127</v>
      </c>
      <c r="AM396" s="618">
        <f t="shared" ref="AM396" si="17475">IFERROR(AM750,0)</f>
        <v>4314</v>
      </c>
      <c r="AN396" s="618">
        <f t="shared" ref="AN396" si="17476">IFERROR((AN750/$BQ396)*100,0)</f>
        <v>8090.3670263428894</v>
      </c>
      <c r="AO396" s="618">
        <f t="shared" ref="AO396" si="17477">IFERROR(AO750,0)</f>
        <v>0</v>
      </c>
      <c r="AP396" s="618">
        <f t="shared" ref="AP396" si="17478">IFERROR((AP750/$BQ396)*100,0)</f>
        <v>0</v>
      </c>
      <c r="AQ396" s="618">
        <f t="shared" ref="AQ396" si="17479">IFERROR(AQ750,0)</f>
        <v>5972</v>
      </c>
      <c r="AR396" s="618">
        <f t="shared" ref="AR396" si="17480">IFERROR((AR750/$BQ396)*100,0)</f>
        <v>14319.024685884424</v>
      </c>
      <c r="AS396" s="618">
        <f t="shared" ref="AS396" si="17481">IFERROR(AS750,0)</f>
        <v>0</v>
      </c>
      <c r="AT396" s="618">
        <f t="shared" ref="AT396" si="17482">IFERROR((AT750/$BQ396)*100,0)</f>
        <v>0</v>
      </c>
      <c r="AU396" s="618">
        <f t="shared" ref="AU396" si="17483">IFERROR(AU750,0)</f>
        <v>0</v>
      </c>
      <c r="AV396" s="618">
        <f t="shared" ref="AV396" si="17484">IFERROR((AV750/$BQ396)*100,0)</f>
        <v>0</v>
      </c>
      <c r="AW396" s="618">
        <f t="shared" ref="AW396" si="17485">IFERROR(AW750,0)</f>
        <v>959212</v>
      </c>
      <c r="AX396" s="618">
        <f t="shared" ref="AX396" si="17486">IFERROR((AX750/$BQ396)*100,0)</f>
        <v>1869972.9160943779</v>
      </c>
      <c r="AY396" s="618">
        <f t="shared" ref="AY396" si="17487">IFERROR(AY750,0)</f>
        <v>283640</v>
      </c>
      <c r="AZ396" s="618">
        <f t="shared" ref="AZ396" si="17488">IFERROR((AZ750/$BQ396)*100,0)</f>
        <v>284991.09962364857</v>
      </c>
      <c r="BA396" s="618">
        <f t="shared" ref="BA396" si="17489">IFERROR(BA750,0)</f>
        <v>18445</v>
      </c>
      <c r="BB396" s="618">
        <f t="shared" ref="BB396" si="17490">IFERROR((BB750/$BQ396)*100,0)</f>
        <v>53456.248975079521</v>
      </c>
      <c r="BC396" s="618">
        <f t="shared" ref="BC396" si="17491">IFERROR(BC750,0)</f>
        <v>4557251</v>
      </c>
      <c r="BD396" s="618">
        <f t="shared" ref="BD396" si="17492">IFERROR((BD750/$BQ396)*100,0)</f>
        <v>4589304.4832547493</v>
      </c>
      <c r="BE396" s="618">
        <f t="shared" ref="BE396" si="17493">IFERROR(BE750,0)</f>
        <v>0</v>
      </c>
      <c r="BF396" s="618">
        <f t="shared" ref="BF396" si="17494">IFERROR((BF750/$BQ396)*100,0)</f>
        <v>0</v>
      </c>
      <c r="BG396" s="618">
        <f t="shared" ref="BG396" si="17495">IFERROR(BG750,0)</f>
        <v>17538725</v>
      </c>
      <c r="BH396" s="618">
        <f t="shared" ref="BH396" si="17496">IFERROR((BH750/$BQ396)*100,0)</f>
        <v>41951270.812386565</v>
      </c>
      <c r="BI396" s="618">
        <f t="shared" ref="BI396" si="17497">IFERROR(BI750,0)</f>
        <v>12783</v>
      </c>
      <c r="BJ396" s="618">
        <f t="shared" ref="BJ396" si="17498">IFERROR((BJ750/$BQ396)*100,0)</f>
        <v>12837.135517595394</v>
      </c>
      <c r="BK396" s="618">
        <f t="shared" ref="BK396" si="17499">IFERROR(BK750,0)</f>
        <v>98574</v>
      </c>
      <c r="BL396" s="618">
        <f t="shared" ref="BL396" si="17500">IFERROR((BL750/$BQ396)*100,0)</f>
        <v>357702.06788496958</v>
      </c>
      <c r="BM396" s="618">
        <f t="shared" ref="BM396" si="17501">IFERROR(BM750,0)</f>
        <v>1750700</v>
      </c>
      <c r="BN396" s="618">
        <f t="shared" ref="BN396" si="17502">IFERROR((BN750/$BQ396)*100,0)</f>
        <v>2145647.5969628072</v>
      </c>
      <c r="BO396" s="618">
        <f t="shared" ref="BO396" si="17503">IFERROR(BO750,0)</f>
        <v>4554</v>
      </c>
      <c r="BP396" s="618">
        <f t="shared" ref="BP396" si="17504">IFERROR((BP750/$BQ396)*100,0)</f>
        <v>3552.2044472266884</v>
      </c>
      <c r="BQ396" s="620">
        <f t="shared" si="15911"/>
        <v>50.813516699727607</v>
      </c>
    </row>
    <row r="397" spans="1:69" x14ac:dyDescent="0.25">
      <c r="B397" s="594" t="s">
        <v>294</v>
      </c>
      <c r="C397" s="618">
        <f t="shared" si="15142"/>
        <v>4766</v>
      </c>
      <c r="D397" s="618">
        <f t="shared" si="15143"/>
        <v>14685.906253600002</v>
      </c>
      <c r="E397" s="618" t="s">
        <v>2112</v>
      </c>
      <c r="F397" s="618" t="s">
        <v>2112</v>
      </c>
      <c r="G397" s="618">
        <f t="shared" ref="G397" si="17505">IFERROR(G751,0)</f>
        <v>0</v>
      </c>
      <c r="H397" s="618">
        <f t="shared" ref="H397" si="17506">IFERROR((H751/$BQ397)*100,0)</f>
        <v>0</v>
      </c>
      <c r="I397" s="618">
        <f t="shared" ref="I397" si="17507">IFERROR(I751,0)</f>
        <v>15399</v>
      </c>
      <c r="J397" s="618">
        <f t="shared" ref="J397" si="17508">IFERROR((J751/$BQ397)*100,0)</f>
        <v>238056.40984918841</v>
      </c>
      <c r="K397" s="618">
        <f t="shared" ref="K397" si="17509">IFERROR(K751,0)</f>
        <v>3723</v>
      </c>
      <c r="L397" s="618">
        <f t="shared" ref="L397" si="17510">IFERROR((L751/$BQ397)*100,0)</f>
        <v>22429.250521381091</v>
      </c>
      <c r="M397" s="618">
        <f t="shared" ref="M397" si="17511">IFERROR(M751,0)</f>
        <v>7172101</v>
      </c>
      <c r="N397" s="618">
        <f t="shared" ref="N397" si="17512">IFERROR((N751/$BQ397)*100,0)</f>
        <v>11047124.0145147</v>
      </c>
      <c r="O397" s="618">
        <f t="shared" ref="O397" si="17513">IFERROR(O751,0)</f>
        <v>642211</v>
      </c>
      <c r="P397" s="618">
        <f t="shared" ref="P397" si="17514">IFERROR((P751/$BQ397)*100,0)</f>
        <v>527039.63418059552</v>
      </c>
      <c r="Q397" s="618">
        <f t="shared" ref="Q397" si="17515">IFERROR(Q751,0)</f>
        <v>175041</v>
      </c>
      <c r="R397" s="618">
        <f t="shared" ref="R397" si="17516">IFERROR((R751/$BQ397)*100,0)</f>
        <v>360025.10200640064</v>
      </c>
      <c r="S397" s="618">
        <f t="shared" ref="S397" si="17517">IFERROR(S751,0)</f>
        <v>452332</v>
      </c>
      <c r="T397" s="618">
        <f t="shared" ref="T397" si="17518">IFERROR((T751/$BQ397)*100,0)</f>
        <v>1434406.772534587</v>
      </c>
      <c r="U397" s="618">
        <f t="shared" ref="U397" si="17519">IFERROR(U751,0)</f>
        <v>628379</v>
      </c>
      <c r="V397" s="618">
        <f t="shared" si="15097"/>
        <v>171091.90984840601</v>
      </c>
      <c r="W397" s="618" t="s">
        <v>2112</v>
      </c>
      <c r="X397" s="618" t="s">
        <v>2112</v>
      </c>
      <c r="Y397" s="618">
        <f t="shared" ref="Y397" si="17520">IFERROR(Y751,0)</f>
        <v>120782</v>
      </c>
      <c r="Z397" s="618">
        <f t="shared" ref="Z397" si="17521">IFERROR((Z751/$BQ397)*100,0)</f>
        <v>294911.9518685033</v>
      </c>
      <c r="AA397" s="618">
        <f t="shared" ref="AA397" si="17522">IFERROR(AA751,0)</f>
        <v>3222</v>
      </c>
      <c r="AB397" s="618">
        <f t="shared" ref="AB397" si="17523">IFERROR((AB751/$BQ397)*100,0)</f>
        <v>3598.0102989998004</v>
      </c>
      <c r="AC397" s="618">
        <f t="shared" ref="AC397" si="17524">IFERROR(AC751,0)</f>
        <v>140694</v>
      </c>
      <c r="AD397" s="618">
        <f t="shared" ref="AD397" si="17525">IFERROR((AD751/$BQ397)*100,0)</f>
        <v>191115.14021068055</v>
      </c>
      <c r="AE397" s="618">
        <f t="shared" ref="AE397" si="17526">IFERROR(AE751,0)</f>
        <v>36</v>
      </c>
      <c r="AF397" s="618">
        <f t="shared" ref="AF397" si="17527">IFERROR((AF751/$BQ397)*100,0)</f>
        <v>299.37502743081541</v>
      </c>
      <c r="AG397" s="618">
        <f t="shared" ref="AG397" si="17528">IFERROR(AG751,0)</f>
        <v>20</v>
      </c>
      <c r="AH397" s="618">
        <f t="shared" ref="AH397" si="17529">IFERROR((AH751/$BQ397)*100,0)</f>
        <v>128.56596270035018</v>
      </c>
      <c r="AI397" s="618">
        <f t="shared" ref="AI397" si="17530">IFERROR(AI751,0)</f>
        <v>91774</v>
      </c>
      <c r="AJ397" s="618">
        <f t="shared" ref="AJ397" si="17531">IFERROR((AJ751/$BQ397)*100,0)</f>
        <v>460730.82058958488</v>
      </c>
      <c r="AK397" s="618">
        <f t="shared" ref="AK397" si="17532">IFERROR(AK751,0)</f>
        <v>374159</v>
      </c>
      <c r="AL397" s="618">
        <f t="shared" ref="AL397" si="17533">IFERROR((AL751/$BQ397)*100,0)</f>
        <v>6062968.7687214138</v>
      </c>
      <c r="AM397" s="618">
        <f t="shared" ref="AM397" si="17534">IFERROR(AM751,0)</f>
        <v>3813</v>
      </c>
      <c r="AN397" s="618">
        <f t="shared" ref="AN397" si="17535">IFERROR((AN751/$BQ397)*100,0)</f>
        <v>7860.8902908214104</v>
      </c>
      <c r="AO397" s="618">
        <f t="shared" ref="AO397" si="17536">IFERROR(AO751,0)</f>
        <v>0</v>
      </c>
      <c r="AP397" s="618">
        <f t="shared" ref="AP397" si="17537">IFERROR((AP751/$BQ397)*100,0)</f>
        <v>0</v>
      </c>
      <c r="AQ397" s="618">
        <f t="shared" ref="AQ397" si="17538">IFERROR(AQ751,0)</f>
        <v>3772</v>
      </c>
      <c r="AR397" s="618">
        <f t="shared" ref="AR397" si="17539">IFERROR((AR751/$BQ397)*100,0)</f>
        <v>9264.0959408652343</v>
      </c>
      <c r="AS397" s="618">
        <f t="shared" ref="AS397" si="17540">IFERROR(AS751,0)</f>
        <v>0</v>
      </c>
      <c r="AT397" s="618">
        <f t="shared" ref="AT397" si="17541">IFERROR((AT751/$BQ397)*100,0)</f>
        <v>0</v>
      </c>
      <c r="AU397" s="618">
        <f t="shared" ref="AU397" si="17542">IFERROR(AU751,0)</f>
        <v>0</v>
      </c>
      <c r="AV397" s="618">
        <f t="shared" ref="AV397" si="17543">IFERROR((AV751/$BQ397)*100,0)</f>
        <v>0</v>
      </c>
      <c r="AW397" s="618">
        <f t="shared" ref="AW397" si="17544">IFERROR(AW751,0)</f>
        <v>886955</v>
      </c>
      <c r="AX397" s="618">
        <f t="shared" ref="AX397" si="17545">IFERROR((AX751/$BQ397)*100,0)</f>
        <v>1652730.1437658814</v>
      </c>
      <c r="AY397" s="618">
        <f t="shared" ref="AY397" si="17546">IFERROR(AY751,0)</f>
        <v>318194</v>
      </c>
      <c r="AZ397" s="618">
        <f t="shared" ref="AZ397" si="17547">IFERROR((AZ751/$BQ397)*100,0)</f>
        <v>319512.13050291024</v>
      </c>
      <c r="BA397" s="618">
        <f t="shared" ref="BA397" si="17548">IFERROR(BA751,0)</f>
        <v>16742</v>
      </c>
      <c r="BB397" s="618">
        <f t="shared" ref="BB397" si="17549">IFERROR((BB751/$BQ397)*100,0)</f>
        <v>45942.12844266514</v>
      </c>
      <c r="BC397" s="618">
        <f t="shared" ref="BC397" si="17550">IFERROR(BC751,0)</f>
        <v>5735186</v>
      </c>
      <c r="BD397" s="618">
        <f t="shared" ref="BD397" si="17551">IFERROR((BD751/$BQ397)*100,0)</f>
        <v>5726983.6650833692</v>
      </c>
      <c r="BE397" s="618">
        <f t="shared" ref="BE397" si="17552">IFERROR(BE751,0)</f>
        <v>0</v>
      </c>
      <c r="BF397" s="618">
        <f t="shared" ref="BF397" si="17553">IFERROR((BF751/$BQ397)*100,0)</f>
        <v>0</v>
      </c>
      <c r="BG397" s="618">
        <f t="shared" ref="BG397" si="17554">IFERROR(BG751,0)</f>
        <v>18498119</v>
      </c>
      <c r="BH397" s="618">
        <f t="shared" ref="BH397" si="17555">IFERROR((BH751/$BQ397)*100,0)</f>
        <v>37911542.101018921</v>
      </c>
      <c r="BI397" s="618">
        <f t="shared" ref="BI397" si="17556">IFERROR(BI751,0)</f>
        <v>11789</v>
      </c>
      <c r="BJ397" s="618">
        <f t="shared" ref="BJ397" si="17557">IFERROR((BJ751/$BQ397)*100,0)</f>
        <v>8946.354347334367</v>
      </c>
      <c r="BK397" s="618">
        <f t="shared" ref="BK397" si="17558">IFERROR(BK751,0)</f>
        <v>104141</v>
      </c>
      <c r="BL397" s="618">
        <f t="shared" ref="BL397" si="17559">IFERROR((BL751/$BQ397)*100,0)</f>
        <v>404136.08380889078</v>
      </c>
      <c r="BM397" s="618">
        <f t="shared" ref="BM397" si="17560">IFERROR(BM751,0)</f>
        <v>2287720</v>
      </c>
      <c r="BN397" s="618">
        <f t="shared" ref="BN397" si="17561">IFERROR((BN751/$BQ397)*100,0)</f>
        <v>2755240.2102762945</v>
      </c>
      <c r="BO397" s="618">
        <f t="shared" ref="BO397" si="17562">IFERROR(BO751,0)</f>
        <v>6382</v>
      </c>
      <c r="BP397" s="618">
        <f t="shared" ref="BP397" si="17563">IFERROR((BP751/$BQ397)*100,0)</f>
        <v>4951.6262205734865</v>
      </c>
      <c r="BQ397" s="620">
        <f t="shared" si="15911"/>
        <v>54.446759103068061</v>
      </c>
    </row>
    <row r="398" spans="1:69" x14ac:dyDescent="0.25">
      <c r="B398" s="594" t="s">
        <v>295</v>
      </c>
      <c r="C398" s="618">
        <f t="shared" si="15142"/>
        <v>4866</v>
      </c>
      <c r="D398" s="618">
        <f t="shared" si="15143"/>
        <v>10024.004360068397</v>
      </c>
      <c r="E398" s="618" t="s">
        <v>2112</v>
      </c>
      <c r="F398" s="618" t="s">
        <v>2112</v>
      </c>
      <c r="G398" s="618">
        <f t="shared" ref="G398" si="17564">IFERROR(G752,0)</f>
        <v>0</v>
      </c>
      <c r="H398" s="618">
        <f t="shared" ref="H398" si="17565">IFERROR((H752/$BQ398)*100,0)</f>
        <v>0</v>
      </c>
      <c r="I398" s="618">
        <f t="shared" ref="I398" si="17566">IFERROR(I752,0)</f>
        <v>12016</v>
      </c>
      <c r="J398" s="618">
        <f t="shared" ref="J398" si="17567">IFERROR((J752/$BQ398)*100,0)</f>
        <v>158629.73031512223</v>
      </c>
      <c r="K398" s="618">
        <f t="shared" ref="K398" si="17568">IFERROR(K752,0)</f>
        <v>2791</v>
      </c>
      <c r="L398" s="618">
        <f t="shared" ref="L398" si="17569">IFERROR((L752/$BQ398)*100,0)</f>
        <v>15686.429623233764</v>
      </c>
      <c r="M398" s="618">
        <f t="shared" ref="M398" si="17570">IFERROR(M752,0)</f>
        <v>7753663</v>
      </c>
      <c r="N398" s="618">
        <f t="shared" ref="N398" si="17571">IFERROR((N752/$BQ398)*100,0)</f>
        <v>10655949.325588392</v>
      </c>
      <c r="O398" s="618">
        <f t="shared" ref="O398" si="17572">IFERROR(O752,0)</f>
        <v>609277</v>
      </c>
      <c r="P398" s="618">
        <f t="shared" ref="P398" si="17573">IFERROR((P752/$BQ398)*100,0)</f>
        <v>605858.70071467082</v>
      </c>
      <c r="Q398" s="618">
        <f t="shared" ref="Q398" si="17574">IFERROR(Q752,0)</f>
        <v>133530</v>
      </c>
      <c r="R398" s="618">
        <f t="shared" ref="R398" si="17575">IFERROR((R752/$BQ398)*100,0)</f>
        <v>237433.54876450886</v>
      </c>
      <c r="S398" s="618">
        <f t="shared" ref="S398" si="17576">IFERROR(S752,0)</f>
        <v>363873</v>
      </c>
      <c r="T398" s="618">
        <f t="shared" ref="T398" si="17577">IFERROR((T752/$BQ398)*100,0)</f>
        <v>774720.45983009518</v>
      </c>
      <c r="U398" s="618">
        <f t="shared" ref="U398" si="17578">IFERROR(U752,0)</f>
        <v>538129</v>
      </c>
      <c r="V398" s="618">
        <f t="shared" si="15097"/>
        <v>118085.76691354509</v>
      </c>
      <c r="W398" s="618" t="s">
        <v>2112</v>
      </c>
      <c r="X398" s="618" t="s">
        <v>2112</v>
      </c>
      <c r="Y398" s="618">
        <f t="shared" ref="Y398" si="17579">IFERROR(Y752,0)</f>
        <v>126245</v>
      </c>
      <c r="Z398" s="618">
        <f t="shared" ref="Z398" si="17580">IFERROR((Z752/$BQ398)*100,0)</f>
        <v>143516.06131733232</v>
      </c>
      <c r="AA398" s="618">
        <f t="shared" ref="AA398" si="17581">IFERROR(AA752,0)</f>
        <v>2289</v>
      </c>
      <c r="AB398" s="618">
        <f t="shared" ref="AB398" si="17582">IFERROR((AB752/$BQ398)*100,0)</f>
        <v>2450.5279059547393</v>
      </c>
      <c r="AC398" s="618">
        <f t="shared" ref="AC398" si="17583">IFERROR(AC752,0)</f>
        <v>93057</v>
      </c>
      <c r="AD398" s="618">
        <f t="shared" ref="AD398" si="17584">IFERROR((AD752/$BQ398)*100,0)</f>
        <v>128552.1699165108</v>
      </c>
      <c r="AE398" s="618">
        <f t="shared" ref="AE398" si="17585">IFERROR(AE752,0)</f>
        <v>379</v>
      </c>
      <c r="AF398" s="618">
        <f t="shared" ref="AF398" si="17586">IFERROR((AF752/$BQ398)*100,0)</f>
        <v>1268.9490854264782</v>
      </c>
      <c r="AG398" s="618">
        <f t="shared" ref="AG398" si="17587">IFERROR(AG752,0)</f>
        <v>16</v>
      </c>
      <c r="AH398" s="618">
        <f t="shared" ref="AH398" si="17588">IFERROR((AH752/$BQ398)*100,0)</f>
        <v>65.180991273272653</v>
      </c>
      <c r="AI398" s="618">
        <f t="shared" ref="AI398" si="17589">IFERROR(AI752,0)</f>
        <v>81108</v>
      </c>
      <c r="AJ398" s="618">
        <f t="shared" ref="AJ398" si="17590">IFERROR((AJ752/$BQ398)*100,0)</f>
        <v>296835.62108808517</v>
      </c>
      <c r="AK398" s="618">
        <f t="shared" ref="AK398" si="17591">IFERROR(AK752,0)</f>
        <v>288457</v>
      </c>
      <c r="AL398" s="618">
        <f t="shared" ref="AL398" si="17592">IFERROR((AL752/$BQ398)*100,0)</f>
        <v>3395642.5716099818</v>
      </c>
      <c r="AM398" s="618">
        <f t="shared" ref="AM398" si="17593">IFERROR(AM752,0)</f>
        <v>4079</v>
      </c>
      <c r="AN398" s="618">
        <f t="shared" ref="AN398" si="17594">IFERROR((AN752/$BQ398)*100,0)</f>
        <v>7086.6992639664513</v>
      </c>
      <c r="AO398" s="618">
        <f t="shared" ref="AO398" si="17595">IFERROR(AO752,0)</f>
        <v>0</v>
      </c>
      <c r="AP398" s="618">
        <f t="shared" ref="AP398" si="17596">IFERROR((AP752/$BQ398)*100,0)</f>
        <v>0</v>
      </c>
      <c r="AQ398" s="618">
        <f t="shared" ref="AQ398" si="17597">IFERROR(AQ752,0)</f>
        <v>3748</v>
      </c>
      <c r="AR398" s="618">
        <f t="shared" ref="AR398" si="17598">IFERROR((AR752/$BQ398)*100,0)</f>
        <v>9910.284332740559</v>
      </c>
      <c r="AS398" s="618">
        <f t="shared" ref="AS398" si="17599">IFERROR(AS752,0)</f>
        <v>0</v>
      </c>
      <c r="AT398" s="618">
        <f t="shared" ref="AT398" si="17600">IFERROR((AT752/$BQ398)*100,0)</f>
        <v>0</v>
      </c>
      <c r="AU398" s="618">
        <f t="shared" ref="AU398" si="17601">IFERROR(AU752,0)</f>
        <v>0</v>
      </c>
      <c r="AV398" s="618">
        <f t="shared" ref="AV398" si="17602">IFERROR((AV752/$BQ398)*100,0)</f>
        <v>0</v>
      </c>
      <c r="AW398" s="618">
        <f t="shared" ref="AW398" si="17603">IFERROR(AW752,0)</f>
        <v>788415</v>
      </c>
      <c r="AX398" s="618">
        <f t="shared" ref="AX398" si="17604">IFERROR((AX752/$BQ398)*100,0)</f>
        <v>1222914.6636323289</v>
      </c>
      <c r="AY398" s="618">
        <f t="shared" ref="AY398" si="17605">IFERROR(AY752,0)</f>
        <v>220123</v>
      </c>
      <c r="AZ398" s="618">
        <f t="shared" ref="AZ398" si="17606">IFERROR((AZ752/$BQ398)*100,0)</f>
        <v>174854.24982376088</v>
      </c>
      <c r="BA398" s="618">
        <f t="shared" ref="BA398" si="17607">IFERROR(BA752,0)</f>
        <v>12636</v>
      </c>
      <c r="BB398" s="618">
        <f t="shared" ref="BB398" si="17608">IFERROR((BB752/$BQ398)*100,0)</f>
        <v>29802.968137502747</v>
      </c>
      <c r="BC398" s="618">
        <f t="shared" ref="BC398" si="17609">IFERROR(BC752,0)</f>
        <v>4211208</v>
      </c>
      <c r="BD398" s="618">
        <f t="shared" ref="BD398" si="17610">IFERROR((BD752/$BQ398)*100,0)</f>
        <v>4231450.1017295476</v>
      </c>
      <c r="BE398" s="618">
        <f t="shared" ref="BE398" si="17611">IFERROR(BE752,0)</f>
        <v>0</v>
      </c>
      <c r="BF398" s="618">
        <f t="shared" ref="BF398" si="17612">IFERROR((BF752/$BQ398)*100,0)</f>
        <v>0</v>
      </c>
      <c r="BG398" s="618">
        <f t="shared" ref="BG398" si="17613">IFERROR(BG752,0)</f>
        <v>11307760</v>
      </c>
      <c r="BH398" s="618">
        <f t="shared" ref="BH398" si="17614">IFERROR((BH752/$BQ398)*100,0)</f>
        <v>23118891.856631301</v>
      </c>
      <c r="BI398" s="618">
        <f t="shared" ref="BI398" si="17615">IFERROR(BI752,0)</f>
        <v>6815</v>
      </c>
      <c r="BJ398" s="618">
        <f t="shared" ref="BJ398" si="17616">IFERROR((BJ752/$BQ398)*100,0)</f>
        <v>5674.9067295793975</v>
      </c>
      <c r="BK398" s="618">
        <f t="shared" ref="BK398" si="17617">IFERROR(BK752,0)</f>
        <v>89934</v>
      </c>
      <c r="BL398" s="618">
        <f t="shared" ref="BL398" si="17618">IFERROR((BL752/$BQ398)*100,0)</f>
        <v>248920.65835422199</v>
      </c>
      <c r="BM398" s="618">
        <f t="shared" ref="BM398" si="17619">IFERROR(BM752,0)</f>
        <v>2106447</v>
      </c>
      <c r="BN398" s="618">
        <f t="shared" ref="BN398" si="17620">IFERROR((BN752/$BQ398)*100,0)</f>
        <v>3066414.7715182835</v>
      </c>
      <c r="BO398" s="618">
        <f t="shared" ref="BO398" si="17621">IFERROR(BO752,0)</f>
        <v>4395</v>
      </c>
      <c r="BP398" s="618">
        <f t="shared" ref="BP398" si="17622">IFERROR((BP752/$BQ398)*100,0)</f>
        <v>4043.9951181460215</v>
      </c>
      <c r="BQ398" s="620">
        <f t="shared" si="15911"/>
        <v>72.106911972160006</v>
      </c>
    </row>
    <row r="399" spans="1:69" x14ac:dyDescent="0.25">
      <c r="B399" s="594" t="s">
        <v>2669</v>
      </c>
      <c r="C399" s="618">
        <f t="shared" si="15142"/>
        <v>4831</v>
      </c>
      <c r="D399" s="618">
        <f t="shared" si="15143"/>
        <v>8676</v>
      </c>
      <c r="E399" s="618" t="s">
        <v>2112</v>
      </c>
      <c r="F399" s="618" t="s">
        <v>2112</v>
      </c>
      <c r="G399" s="618">
        <f t="shared" ref="G399" si="17623">IFERROR(G753,0)</f>
        <v>0</v>
      </c>
      <c r="H399" s="618">
        <f t="shared" ref="H399" si="17624">IFERROR((H753/$BQ399)*100,0)</f>
        <v>0</v>
      </c>
      <c r="I399" s="618">
        <f t="shared" ref="I399" si="17625">IFERROR(I753,0)</f>
        <v>11478</v>
      </c>
      <c r="J399" s="618">
        <f t="shared" ref="J399" si="17626">IFERROR((J753/$BQ399)*100,0)</f>
        <v>133095</v>
      </c>
      <c r="K399" s="618">
        <f t="shared" ref="K399" si="17627">IFERROR(K753,0)</f>
        <v>2996</v>
      </c>
      <c r="L399" s="618">
        <f t="shared" ref="L399" si="17628">IFERROR((L753/$BQ399)*100,0)</f>
        <v>14344</v>
      </c>
      <c r="M399" s="618">
        <f t="shared" ref="M399" si="17629">IFERROR(M753,0)</f>
        <v>8295840</v>
      </c>
      <c r="N399" s="618">
        <f t="shared" ref="N399" si="17630">IFERROR((N753/$BQ399)*100,0)</f>
        <v>14097941</v>
      </c>
      <c r="O399" s="618">
        <f t="shared" ref="O399" si="17631">IFERROR(O753,0)</f>
        <v>803552</v>
      </c>
      <c r="P399" s="618">
        <f t="shared" ref="P399" si="17632">IFERROR((P753/$BQ399)*100,0)</f>
        <v>795511</v>
      </c>
      <c r="Q399" s="618">
        <f t="shared" ref="Q399" si="17633">IFERROR(Q753,0)</f>
        <v>170323</v>
      </c>
      <c r="R399" s="618">
        <f t="shared" ref="R399" si="17634">IFERROR((R753/$BQ399)*100,0)</f>
        <v>223082.00000000003</v>
      </c>
      <c r="S399" s="618">
        <f t="shared" ref="S399" si="17635">IFERROR(S753,0)</f>
        <v>510858</v>
      </c>
      <c r="T399" s="618">
        <f t="shared" ref="T399" si="17636">IFERROR((T753/$BQ399)*100,0)</f>
        <v>796408</v>
      </c>
      <c r="U399" s="618">
        <f t="shared" ref="U399" si="17637">IFERROR(U753,0)</f>
        <v>590062</v>
      </c>
      <c r="V399" s="618">
        <f t="shared" si="15097"/>
        <v>115834.99999999999</v>
      </c>
      <c r="W399" s="618" t="s">
        <v>2112</v>
      </c>
      <c r="X399" s="618" t="s">
        <v>2112</v>
      </c>
      <c r="Y399" s="618">
        <f t="shared" ref="Y399" si="17638">IFERROR(Y753,0)</f>
        <v>133625</v>
      </c>
      <c r="Z399" s="618">
        <f t="shared" ref="Z399" si="17639">IFERROR((Z753/$BQ399)*100,0)</f>
        <v>189768</v>
      </c>
      <c r="AA399" s="618">
        <f t="shared" ref="AA399" si="17640">IFERROR(AA753,0)</f>
        <v>3437</v>
      </c>
      <c r="AB399" s="618">
        <f t="shared" ref="AB399" si="17641">IFERROR((AB753/$BQ399)*100,0)</f>
        <v>2789</v>
      </c>
      <c r="AC399" s="618">
        <f t="shared" ref="AC399" si="17642">IFERROR(AC753,0)</f>
        <v>110929</v>
      </c>
      <c r="AD399" s="618">
        <f t="shared" ref="AD399" si="17643">IFERROR((AD753/$BQ399)*100,0)</f>
        <v>159386</v>
      </c>
      <c r="AE399" s="618">
        <f t="shared" ref="AE399" si="17644">IFERROR(AE753,0)</f>
        <v>161</v>
      </c>
      <c r="AF399" s="618">
        <f t="shared" ref="AF399" si="17645">IFERROR((AF753/$BQ399)*100,0)</f>
        <v>668</v>
      </c>
      <c r="AG399" s="618">
        <f t="shared" ref="AG399" si="17646">IFERROR(AG753,0)</f>
        <v>17</v>
      </c>
      <c r="AH399" s="618">
        <f t="shared" ref="AH399" si="17647">IFERROR((AH753/$BQ399)*100,0)</f>
        <v>83</v>
      </c>
      <c r="AI399" s="618">
        <f t="shared" ref="AI399" si="17648">IFERROR(AI753,0)</f>
        <v>89767</v>
      </c>
      <c r="AJ399" s="618">
        <f t="shared" ref="AJ399" si="17649">IFERROR((AJ753/$BQ399)*100,0)</f>
        <v>389484</v>
      </c>
      <c r="AK399" s="618">
        <f t="shared" ref="AK399" si="17650">IFERROR(AK753,0)</f>
        <v>344496</v>
      </c>
      <c r="AL399" s="618">
        <f t="shared" ref="AL399" si="17651">IFERROR((AL753/$BQ399)*100,0)</f>
        <v>3117503</v>
      </c>
      <c r="AM399" s="618">
        <f t="shared" ref="AM399" si="17652">IFERROR(AM753,0)</f>
        <v>4618</v>
      </c>
      <c r="AN399" s="618">
        <f t="shared" ref="AN399" si="17653">IFERROR((AN753/$BQ399)*100,0)</f>
        <v>9706</v>
      </c>
      <c r="AO399" s="618">
        <f t="shared" ref="AO399" si="17654">IFERROR(AO753,0)</f>
        <v>0</v>
      </c>
      <c r="AP399" s="618">
        <f t="shared" ref="AP399" si="17655">IFERROR((AP753/$BQ399)*100,0)</f>
        <v>0</v>
      </c>
      <c r="AQ399" s="618">
        <f t="shared" ref="AQ399" si="17656">IFERROR(AQ753,0)</f>
        <v>5354</v>
      </c>
      <c r="AR399" s="618">
        <f t="shared" ref="AR399" si="17657">IFERROR((AR753/$BQ399)*100,0)</f>
        <v>12862</v>
      </c>
      <c r="AS399" s="618">
        <f t="shared" ref="AS399" si="17658">IFERROR(AS753,0)</f>
        <v>0</v>
      </c>
      <c r="AT399" s="618">
        <f t="shared" ref="AT399" si="17659">IFERROR((AT753/$BQ399)*100,0)</f>
        <v>0</v>
      </c>
      <c r="AU399" s="618">
        <f t="shared" ref="AU399" si="17660">IFERROR(AU753,0)</f>
        <v>0</v>
      </c>
      <c r="AV399" s="618">
        <f t="shared" ref="AV399" si="17661">IFERROR((AV753/$BQ399)*100,0)</f>
        <v>0</v>
      </c>
      <c r="AW399" s="618">
        <f t="shared" ref="AW399" si="17662">IFERROR(AW753,0)</f>
        <v>842953</v>
      </c>
      <c r="AX399" s="618">
        <f t="shared" ref="AX399" si="17663">IFERROR((AX753/$BQ399)*100,0)</f>
        <v>1033402</v>
      </c>
      <c r="AY399" s="618">
        <f t="shared" ref="AY399" si="17664">IFERROR(AY753,0)</f>
        <v>245269</v>
      </c>
      <c r="AZ399" s="618">
        <f t="shared" ref="AZ399" si="17665">IFERROR((AZ753/$BQ399)*100,0)</f>
        <v>152435</v>
      </c>
      <c r="BA399" s="618">
        <f t="shared" ref="BA399" si="17666">IFERROR(BA753,0)</f>
        <v>15659</v>
      </c>
      <c r="BB399" s="618">
        <f t="shared" ref="BB399" si="17667">IFERROR((BB753/$BQ399)*100,0)</f>
        <v>24393</v>
      </c>
      <c r="BC399" s="618">
        <f t="shared" ref="BC399" si="17668">IFERROR(BC753,0)</f>
        <v>4389617</v>
      </c>
      <c r="BD399" s="618">
        <f t="shared" ref="BD399" si="17669">IFERROR((BD753/$BQ399)*100,0)</f>
        <v>5904282</v>
      </c>
      <c r="BE399" s="618">
        <f t="shared" ref="BE399" si="17670">IFERROR(BE753,0)</f>
        <v>0</v>
      </c>
      <c r="BF399" s="618">
        <f t="shared" ref="BF399" si="17671">IFERROR((BF753/$BQ399)*100,0)</f>
        <v>0</v>
      </c>
      <c r="BG399" s="618">
        <f t="shared" ref="BG399" si="17672">IFERROR(BG753,0)</f>
        <v>20420501</v>
      </c>
      <c r="BH399" s="618">
        <f t="shared" ref="BH399" si="17673">IFERROR((BH753/$BQ399)*100,0)</f>
        <v>54519006.999999993</v>
      </c>
      <c r="BI399" s="618">
        <f t="shared" ref="BI399" si="17674">IFERROR(BI753,0)</f>
        <v>6263</v>
      </c>
      <c r="BJ399" s="618">
        <f t="shared" ref="BJ399" si="17675">IFERROR((BJ753/$BQ399)*100,0)</f>
        <v>6817</v>
      </c>
      <c r="BK399" s="618">
        <f t="shared" ref="BK399" si="17676">IFERROR(BK753,0)</f>
        <v>94967</v>
      </c>
      <c r="BL399" s="618">
        <f t="shared" ref="BL399" si="17677">IFERROR((BL753/$BQ399)*100,0)</f>
        <v>192001</v>
      </c>
      <c r="BM399" s="618">
        <f t="shared" ref="BM399" si="17678">IFERROR(BM753,0)</f>
        <v>3547866</v>
      </c>
      <c r="BN399" s="618">
        <f t="shared" ref="BN399" si="17679">IFERROR((BN753/$BQ399)*100,0)</f>
        <v>4873775</v>
      </c>
      <c r="BO399" s="618">
        <f t="shared" ref="BO399" si="17680">IFERROR(BO753,0)</f>
        <v>10939</v>
      </c>
      <c r="BP399" s="618">
        <f t="shared" ref="BP399" si="17681">IFERROR((BP753/$BQ399)*100,0)</f>
        <v>12863.999999999998</v>
      </c>
      <c r="BQ399" s="620">
        <f t="shared" si="15911"/>
        <v>100</v>
      </c>
    </row>
    <row r="400" spans="1:69" x14ac:dyDescent="0.25">
      <c r="A400" s="593" t="s">
        <v>30</v>
      </c>
      <c r="B400" s="594" t="s">
        <v>285</v>
      </c>
      <c r="C400" s="618">
        <f t="shared" si="15142"/>
        <v>5537</v>
      </c>
      <c r="D400" s="618">
        <f t="shared" si="15143"/>
        <v>19209.861923573892</v>
      </c>
      <c r="E400" s="618" t="s">
        <v>2112</v>
      </c>
      <c r="F400" s="618" t="s">
        <v>2112</v>
      </c>
      <c r="G400" s="618">
        <f t="shared" ref="G400" si="17682">IFERROR(G754,0)</f>
        <v>149369</v>
      </c>
      <c r="H400" s="618">
        <f t="shared" ref="H400" si="17683">IFERROR((H754/$BQ400)*100,0)</f>
        <v>670046.86866557214</v>
      </c>
      <c r="I400" s="618">
        <f t="shared" ref="I400" si="17684">IFERROR(I754,0)</f>
        <v>0</v>
      </c>
      <c r="J400" s="618">
        <f t="shared" ref="J400" si="17685">IFERROR((J754/$BQ400)*100,0)</f>
        <v>0</v>
      </c>
      <c r="K400" s="618">
        <f t="shared" ref="K400" si="17686">IFERROR(K754,0)</f>
        <v>1046</v>
      </c>
      <c r="L400" s="618">
        <f t="shared" ref="L400" si="17687">IFERROR((L754/$BQ400)*100,0)</f>
        <v>3698.8771377788098</v>
      </c>
      <c r="M400" s="618">
        <f t="shared" ref="M400" si="17688">IFERROR(M754,0)</f>
        <v>142668</v>
      </c>
      <c r="N400" s="618">
        <f t="shared" ref="N400" si="17689">IFERROR((N754/$BQ400)*100,0)</f>
        <v>245691.83907873844</v>
      </c>
      <c r="O400" s="618">
        <f t="shared" ref="O400" si="17690">IFERROR(O754,0)</f>
        <v>12734</v>
      </c>
      <c r="P400" s="618">
        <f t="shared" ref="P400" si="17691">IFERROR((P754/$BQ400)*100,0)</f>
        <v>12584.956976986479</v>
      </c>
      <c r="Q400" s="618">
        <f t="shared" ref="Q400" si="17692">IFERROR(Q754,0)</f>
        <v>0</v>
      </c>
      <c r="R400" s="618">
        <f t="shared" ref="R400" si="17693">IFERROR((R754/$BQ400)*100,0)</f>
        <v>0</v>
      </c>
      <c r="S400" s="618">
        <f t="shared" ref="S400" si="17694">IFERROR(S754,0)</f>
        <v>0</v>
      </c>
      <c r="T400" s="618">
        <f t="shared" ref="T400" si="17695">IFERROR((T754/$BQ400)*100,0)</f>
        <v>0</v>
      </c>
      <c r="U400" s="618">
        <f t="shared" ref="U400" si="17696">IFERROR(U754,0)</f>
        <v>34795664</v>
      </c>
      <c r="V400" s="618">
        <f t="shared" si="15097"/>
        <v>4877097.751901539</v>
      </c>
      <c r="W400" s="618" t="s">
        <v>2112</v>
      </c>
      <c r="X400" s="618" t="s">
        <v>2112</v>
      </c>
      <c r="Y400" s="618">
        <f t="shared" ref="Y400" si="17697">IFERROR(Y754,0)</f>
        <v>0</v>
      </c>
      <c r="Z400" s="618">
        <f t="shared" ref="Z400" si="17698">IFERROR((Z754/$BQ400)*100,0)</f>
        <v>0</v>
      </c>
      <c r="AA400" s="618">
        <f t="shared" ref="AA400" si="17699">IFERROR(AA754,0)</f>
        <v>0</v>
      </c>
      <c r="AB400" s="618">
        <f t="shared" ref="AB400" si="17700">IFERROR((AB754/$BQ400)*100,0)</f>
        <v>0</v>
      </c>
      <c r="AC400" s="618">
        <f t="shared" ref="AC400" si="17701">IFERROR(AC754,0)</f>
        <v>0</v>
      </c>
      <c r="AD400" s="618">
        <f t="shared" ref="AD400" si="17702">IFERROR((AD754/$BQ400)*100,0)</f>
        <v>0</v>
      </c>
      <c r="AE400" s="618">
        <f t="shared" ref="AE400" si="17703">IFERROR(AE754,0)</f>
        <v>0</v>
      </c>
      <c r="AF400" s="618">
        <f t="shared" ref="AF400" si="17704">IFERROR((AF754/$BQ400)*100,0)</f>
        <v>0</v>
      </c>
      <c r="AG400" s="618">
        <f t="shared" ref="AG400" si="17705">IFERROR(AG754,0)</f>
        <v>0</v>
      </c>
      <c r="AH400" s="618">
        <f t="shared" ref="AH400" si="17706">IFERROR((AH754/$BQ400)*100,0)</f>
        <v>0</v>
      </c>
      <c r="AI400" s="618">
        <f t="shared" ref="AI400" si="17707">IFERROR(AI754,0)</f>
        <v>31937</v>
      </c>
      <c r="AJ400" s="618">
        <f t="shared" ref="AJ400" si="17708">IFERROR((AJ754/$BQ400)*100,0)</f>
        <v>160779.65952899863</v>
      </c>
      <c r="AK400" s="618">
        <f t="shared" ref="AK400" si="17709">IFERROR(AK754,0)</f>
        <v>0</v>
      </c>
      <c r="AL400" s="618">
        <f t="shared" ref="AL400" si="17710">IFERROR((AL754/$BQ400)*100,0)</f>
        <v>0</v>
      </c>
      <c r="AM400" s="618">
        <f t="shared" ref="AM400" si="17711">IFERROR(AM754,0)</f>
        <v>5175</v>
      </c>
      <c r="AN400" s="618">
        <f t="shared" ref="AN400" si="17712">IFERROR((AN754/$BQ400)*100,0)</f>
        <v>11069.632310140963</v>
      </c>
      <c r="AO400" s="618">
        <f t="shared" ref="AO400" si="17713">IFERROR(AO754,0)</f>
        <v>0</v>
      </c>
      <c r="AP400" s="618">
        <f t="shared" ref="AP400" si="17714">IFERROR((AP754/$BQ400)*100,0)</f>
        <v>0</v>
      </c>
      <c r="AQ400" s="618">
        <f t="shared" ref="AQ400" si="17715">IFERROR(AQ754,0)</f>
        <v>0</v>
      </c>
      <c r="AR400" s="618">
        <f t="shared" ref="AR400" si="17716">IFERROR((AR754/$BQ400)*100,0)</f>
        <v>0</v>
      </c>
      <c r="AS400" s="618">
        <f t="shared" ref="AS400" si="17717">IFERROR(AS754,0)</f>
        <v>0</v>
      </c>
      <c r="AT400" s="618">
        <f t="shared" ref="AT400" si="17718">IFERROR((AT754/$BQ400)*100,0)</f>
        <v>0</v>
      </c>
      <c r="AU400" s="618">
        <f t="shared" ref="AU400" si="17719">IFERROR(AU754,0)</f>
        <v>0</v>
      </c>
      <c r="AV400" s="618">
        <f t="shared" ref="AV400" si="17720">IFERROR((AV754/$BQ400)*100,0)</f>
        <v>0</v>
      </c>
      <c r="AW400" s="618">
        <f t="shared" ref="AW400" si="17721">IFERROR(AW754,0)</f>
        <v>543303</v>
      </c>
      <c r="AX400" s="618">
        <f t="shared" ref="AX400" si="17722">IFERROR((AX754/$BQ400)*100,0)</f>
        <v>394406.27436726331</v>
      </c>
      <c r="AY400" s="618">
        <f t="shared" ref="AY400" si="17723">IFERROR(AY754,0)</f>
        <v>26228</v>
      </c>
      <c r="AZ400" s="618">
        <f t="shared" ref="AZ400" si="17724">IFERROR((AZ754/$BQ400)*100,0)</f>
        <v>29088.158805214924</v>
      </c>
      <c r="BA400" s="618">
        <f t="shared" ref="BA400" si="17725">IFERROR(BA754,0)</f>
        <v>150</v>
      </c>
      <c r="BB400" s="618">
        <f t="shared" ref="BB400" si="17726">IFERROR((BB754/$BQ400)*100,0)</f>
        <v>506.2331849149831</v>
      </c>
      <c r="BC400" s="618">
        <f t="shared" ref="BC400" si="17727">IFERROR(BC754,0)</f>
        <v>3782946</v>
      </c>
      <c r="BD400" s="618">
        <f t="shared" ref="BD400" si="17728">IFERROR((BD754/$BQ400)*100,0)</f>
        <v>2788922.9878941276</v>
      </c>
      <c r="BE400" s="618">
        <f t="shared" ref="BE400" si="17729">IFERROR(BE754,0)</f>
        <v>0</v>
      </c>
      <c r="BF400" s="618">
        <f t="shared" ref="BF400" si="17730">IFERROR((BF754/$BQ400)*100,0)</f>
        <v>0</v>
      </c>
      <c r="BG400" s="618">
        <f t="shared" ref="BG400" si="17731">IFERROR(BG754,0)</f>
        <v>5340462</v>
      </c>
      <c r="BH400" s="618">
        <f t="shared" ref="BH400" si="17732">IFERROR((BH754/$BQ400)*100,0)</f>
        <v>8872816.5297628958</v>
      </c>
      <c r="BI400" s="618">
        <f t="shared" ref="BI400" si="17733">IFERROR(BI754,0)</f>
        <v>162153</v>
      </c>
      <c r="BJ400" s="618">
        <f t="shared" ref="BJ400" si="17734">IFERROR((BJ754/$BQ400)*100,0)</f>
        <v>87760.584936861458</v>
      </c>
      <c r="BK400" s="618">
        <f t="shared" ref="BK400" si="17735">IFERROR(BK754,0)</f>
        <v>4639</v>
      </c>
      <c r="BL400" s="618">
        <f t="shared" ref="BL400" si="17736">IFERROR((BL754/$BQ400)*100,0)</f>
        <v>16928.437703557036</v>
      </c>
      <c r="BM400" s="618">
        <f t="shared" ref="BM400" si="17737">IFERROR(BM754,0)</f>
        <v>74207</v>
      </c>
      <c r="BN400" s="618">
        <f t="shared" ref="BN400" si="17738">IFERROR((BN754/$BQ400)*100,0)</f>
        <v>95934.563429288726</v>
      </c>
      <c r="BO400" s="618">
        <f t="shared" ref="BO400" si="17739">IFERROR(BO754,0)</f>
        <v>0</v>
      </c>
      <c r="BP400" s="618">
        <f t="shared" ref="BP400" si="17740">IFERROR((BP754/$BQ400)*100,0)</f>
        <v>0</v>
      </c>
      <c r="BQ400" s="620">
        <f t="shared" si="15911"/>
        <v>29.630613809956184</v>
      </c>
    </row>
    <row r="401" spans="1:69" x14ac:dyDescent="0.25">
      <c r="B401" s="594" t="s">
        <v>286</v>
      </c>
      <c r="C401" s="618">
        <f t="shared" si="15142"/>
        <v>5711</v>
      </c>
      <c r="D401" s="618">
        <f t="shared" si="15143"/>
        <v>17790.075948803882</v>
      </c>
      <c r="E401" s="618" t="s">
        <v>2112</v>
      </c>
      <c r="F401" s="618" t="s">
        <v>2112</v>
      </c>
      <c r="G401" s="618">
        <f t="shared" ref="G401" si="17741">IFERROR(G755,0)</f>
        <v>220318</v>
      </c>
      <c r="H401" s="618">
        <f t="shared" ref="H401" si="17742">IFERROR((H755/$BQ401)*100,0)</f>
        <v>977484.64386097982</v>
      </c>
      <c r="I401" s="618">
        <f t="shared" ref="I401" si="17743">IFERROR(I755,0)</f>
        <v>0</v>
      </c>
      <c r="J401" s="618">
        <f t="shared" ref="J401" si="17744">IFERROR((J755/$BQ401)*100,0)</f>
        <v>0</v>
      </c>
      <c r="K401" s="618">
        <f t="shared" ref="K401" si="17745">IFERROR(K755,0)</f>
        <v>1180</v>
      </c>
      <c r="L401" s="618">
        <f t="shared" ref="L401" si="17746">IFERROR((L755/$BQ401)*100,0)</f>
        <v>4796.034664043872</v>
      </c>
      <c r="M401" s="618">
        <f t="shared" ref="M401" si="17747">IFERROR(M755,0)</f>
        <v>157434</v>
      </c>
      <c r="N401" s="618">
        <f t="shared" ref="N401" si="17748">IFERROR((N755/$BQ401)*100,0)</f>
        <v>193441.97707762598</v>
      </c>
      <c r="O401" s="618">
        <f t="shared" ref="O401" si="17749">IFERROR(O755,0)</f>
        <v>11716</v>
      </c>
      <c r="P401" s="618">
        <f t="shared" ref="P401" si="17750">IFERROR((P755/$BQ401)*100,0)</f>
        <v>10320.653541405412</v>
      </c>
      <c r="Q401" s="618">
        <f t="shared" ref="Q401" si="17751">IFERROR(Q755,0)</f>
        <v>0</v>
      </c>
      <c r="R401" s="618">
        <f t="shared" ref="R401" si="17752">IFERROR((R755/$BQ401)*100,0)</f>
        <v>0</v>
      </c>
      <c r="S401" s="618">
        <f t="shared" ref="S401" si="17753">IFERROR(S755,0)</f>
        <v>0</v>
      </c>
      <c r="T401" s="618">
        <f t="shared" ref="T401" si="17754">IFERROR((T755/$BQ401)*100,0)</f>
        <v>0</v>
      </c>
      <c r="U401" s="618">
        <f t="shared" ref="U401" si="17755">IFERROR(U755,0)</f>
        <v>34876698</v>
      </c>
      <c r="V401" s="618">
        <f t="shared" si="15097"/>
        <v>5471423.6244639978</v>
      </c>
      <c r="W401" s="618" t="s">
        <v>2112</v>
      </c>
      <c r="X401" s="618" t="s">
        <v>2112</v>
      </c>
      <c r="Y401" s="618">
        <f t="shared" ref="Y401" si="17756">IFERROR(Y755,0)</f>
        <v>0</v>
      </c>
      <c r="Z401" s="618">
        <f t="shared" ref="Z401" si="17757">IFERROR((Z755/$BQ401)*100,0)</f>
        <v>0</v>
      </c>
      <c r="AA401" s="618">
        <f t="shared" ref="AA401" si="17758">IFERROR(AA755,0)</f>
        <v>2</v>
      </c>
      <c r="AB401" s="618">
        <f t="shared" ref="AB401" si="17759">IFERROR((AB755/$BQ401)*100,0)</f>
        <v>2.8684417847152344</v>
      </c>
      <c r="AC401" s="618">
        <f t="shared" ref="AC401" si="17760">IFERROR(AC755,0)</f>
        <v>0</v>
      </c>
      <c r="AD401" s="618">
        <f t="shared" ref="AD401" si="17761">IFERROR((AD755/$BQ401)*100,0)</f>
        <v>0</v>
      </c>
      <c r="AE401" s="618">
        <f t="shared" ref="AE401" si="17762">IFERROR(AE755,0)</f>
        <v>0</v>
      </c>
      <c r="AF401" s="618">
        <f t="shared" ref="AF401" si="17763">IFERROR((AF755/$BQ401)*100,0)</f>
        <v>0</v>
      </c>
      <c r="AG401" s="618">
        <f t="shared" ref="AG401" si="17764">IFERROR(AG755,0)</f>
        <v>0</v>
      </c>
      <c r="AH401" s="618">
        <f t="shared" ref="AH401" si="17765">IFERROR((AH755/$BQ401)*100,0)</f>
        <v>0</v>
      </c>
      <c r="AI401" s="618">
        <f t="shared" ref="AI401" si="17766">IFERROR(AI755,0)</f>
        <v>24008</v>
      </c>
      <c r="AJ401" s="618">
        <f t="shared" ref="AJ401" si="17767">IFERROR((AJ755/$BQ401)*100,0)</f>
        <v>99922.169570555197</v>
      </c>
      <c r="AK401" s="618">
        <f t="shared" ref="AK401" si="17768">IFERROR(AK755,0)</f>
        <v>0</v>
      </c>
      <c r="AL401" s="618">
        <f t="shared" ref="AL401" si="17769">IFERROR((AL755/$BQ401)*100,0)</f>
        <v>0</v>
      </c>
      <c r="AM401" s="618">
        <f t="shared" ref="AM401" si="17770">IFERROR(AM755,0)</f>
        <v>3275</v>
      </c>
      <c r="AN401" s="618">
        <f t="shared" ref="AN401" si="17771">IFERROR((AN755/$BQ401)*100,0)</f>
        <v>5929.0691690063895</v>
      </c>
      <c r="AO401" s="618">
        <f t="shared" ref="AO401" si="17772">IFERROR(AO755,0)</f>
        <v>0</v>
      </c>
      <c r="AP401" s="618">
        <f t="shared" ref="AP401" si="17773">IFERROR((AP755/$BQ401)*100,0)</f>
        <v>0</v>
      </c>
      <c r="AQ401" s="618">
        <f t="shared" ref="AQ401" si="17774">IFERROR(AQ755,0)</f>
        <v>0</v>
      </c>
      <c r="AR401" s="618">
        <f t="shared" ref="AR401" si="17775">IFERROR((AR755/$BQ401)*100,0)</f>
        <v>0</v>
      </c>
      <c r="AS401" s="618">
        <f t="shared" ref="AS401" si="17776">IFERROR(AS755,0)</f>
        <v>0</v>
      </c>
      <c r="AT401" s="618">
        <f t="shared" ref="AT401" si="17777">IFERROR((AT755/$BQ401)*100,0)</f>
        <v>0</v>
      </c>
      <c r="AU401" s="618">
        <f t="shared" ref="AU401" si="17778">IFERROR(AU755,0)</f>
        <v>0</v>
      </c>
      <c r="AV401" s="618">
        <f t="shared" ref="AV401" si="17779">IFERROR((AV755/$BQ401)*100,0)</f>
        <v>0</v>
      </c>
      <c r="AW401" s="618">
        <f t="shared" ref="AW401" si="17780">IFERROR(AW755,0)</f>
        <v>630286</v>
      </c>
      <c r="AX401" s="618">
        <f t="shared" ref="AX401" si="17781">IFERROR((AX755/$BQ401)*100,0)</f>
        <v>373169.93398252846</v>
      </c>
      <c r="AY401" s="618">
        <f t="shared" ref="AY401" si="17782">IFERROR(AY755,0)</f>
        <v>26065</v>
      </c>
      <c r="AZ401" s="618">
        <f t="shared" ref="AZ401" si="17783">IFERROR((AZ755/$BQ401)*100,0)</f>
        <v>25560.684743597456</v>
      </c>
      <c r="BA401" s="618">
        <f t="shared" ref="BA401" si="17784">IFERROR(BA755,0)</f>
        <v>305</v>
      </c>
      <c r="BB401" s="618">
        <f t="shared" ref="BB401" si="17785">IFERROR((BB755/$BQ401)*100,0)</f>
        <v>608.10965835962975</v>
      </c>
      <c r="BC401" s="618">
        <f t="shared" ref="BC401" si="17786">IFERROR(BC755,0)</f>
        <v>3628492</v>
      </c>
      <c r="BD401" s="618">
        <f t="shared" ref="BD401" si="17787">IFERROR((BD755/$BQ401)*100,0)</f>
        <v>3771771.471557756</v>
      </c>
      <c r="BE401" s="618">
        <f t="shared" ref="BE401" si="17788">IFERROR(BE755,0)</f>
        <v>0</v>
      </c>
      <c r="BF401" s="618">
        <f t="shared" ref="BF401" si="17789">IFERROR((BF755/$BQ401)*100,0)</f>
        <v>0</v>
      </c>
      <c r="BG401" s="618">
        <f t="shared" ref="BG401" si="17790">IFERROR(BG755,0)</f>
        <v>5079581</v>
      </c>
      <c r="BH401" s="618">
        <f t="shared" ref="BH401" si="17791">IFERROR((BH755/$BQ401)*100,0)</f>
        <v>9516210.5166491643</v>
      </c>
      <c r="BI401" s="618">
        <f t="shared" ref="BI401" si="17792">IFERROR(BI755,0)</f>
        <v>118490</v>
      </c>
      <c r="BJ401" s="618">
        <f t="shared" ref="BJ401" si="17793">IFERROR((BJ755/$BQ401)*100,0)</f>
        <v>101927.21037807115</v>
      </c>
      <c r="BK401" s="618">
        <f t="shared" ref="BK401" si="17794">IFERROR(BK755,0)</f>
        <v>3307</v>
      </c>
      <c r="BL401" s="618">
        <f t="shared" ref="BL401" si="17795">IFERROR((BL755/$BQ401)*100,0)</f>
        <v>12578.117225976304</v>
      </c>
      <c r="BM401" s="618">
        <f t="shared" ref="BM401" si="17796">IFERROR(BM755,0)</f>
        <v>42693</v>
      </c>
      <c r="BN401" s="618">
        <f t="shared" ref="BN401" si="17797">IFERROR((BN755/$BQ401)*100,0)</f>
        <v>53978.337504771283</v>
      </c>
      <c r="BO401" s="618">
        <f t="shared" ref="BO401" si="17798">IFERROR(BO755,0)</f>
        <v>0</v>
      </c>
      <c r="BP401" s="618">
        <f t="shared" ref="BP401" si="17799">IFERROR((BP755/$BQ401)*100,0)</f>
        <v>0</v>
      </c>
      <c r="BQ401" s="620">
        <f t="shared" si="15911"/>
        <v>34.862133348098446</v>
      </c>
    </row>
    <row r="402" spans="1:69" x14ac:dyDescent="0.25">
      <c r="B402" s="594" t="s">
        <v>287</v>
      </c>
      <c r="C402" s="618">
        <f t="shared" si="15142"/>
        <v>6363</v>
      </c>
      <c r="D402" s="618">
        <f t="shared" si="15143"/>
        <v>17315.813200487391</v>
      </c>
      <c r="E402" s="618" t="s">
        <v>2112</v>
      </c>
      <c r="F402" s="618" t="s">
        <v>2112</v>
      </c>
      <c r="G402" s="618">
        <f t="shared" ref="G402" si="17800">IFERROR(G756,0)</f>
        <v>221224</v>
      </c>
      <c r="H402" s="618">
        <f t="shared" ref="H402" si="17801">IFERROR((H756/$BQ402)*100,0)</f>
        <v>788078.12487760384</v>
      </c>
      <c r="I402" s="618">
        <f t="shared" ref="I402" si="17802">IFERROR(I756,0)</f>
        <v>0</v>
      </c>
      <c r="J402" s="618">
        <f t="shared" ref="J402" si="17803">IFERROR((J756/$BQ402)*100,0)</f>
        <v>0</v>
      </c>
      <c r="K402" s="618">
        <f t="shared" ref="K402" si="17804">IFERROR(K756,0)</f>
        <v>1568</v>
      </c>
      <c r="L402" s="618">
        <f t="shared" ref="L402" si="17805">IFERROR((L756/$BQ402)*100,0)</f>
        <v>4860.9451514621223</v>
      </c>
      <c r="M402" s="618">
        <f t="shared" ref="M402" si="17806">IFERROR(M756,0)</f>
        <v>106043</v>
      </c>
      <c r="N402" s="618">
        <f t="shared" ref="N402" si="17807">IFERROR((N756/$BQ402)*100,0)</f>
        <v>132126.95656865876</v>
      </c>
      <c r="O402" s="618">
        <f t="shared" ref="O402" si="17808">IFERROR(O756,0)</f>
        <v>16812</v>
      </c>
      <c r="P402" s="618">
        <f t="shared" ref="P402" si="17809">IFERROR((P756/$BQ402)*100,0)</f>
        <v>15889.344854001456</v>
      </c>
      <c r="Q402" s="618">
        <f t="shared" ref="Q402" si="17810">IFERROR(Q756,0)</f>
        <v>0</v>
      </c>
      <c r="R402" s="618">
        <f t="shared" ref="R402" si="17811">IFERROR((R756/$BQ402)*100,0)</f>
        <v>0</v>
      </c>
      <c r="S402" s="618">
        <f t="shared" ref="S402" si="17812">IFERROR(S756,0)</f>
        <v>0</v>
      </c>
      <c r="T402" s="618">
        <f t="shared" ref="T402" si="17813">IFERROR((T756/$BQ402)*100,0)</f>
        <v>0</v>
      </c>
      <c r="U402" s="618">
        <f t="shared" ref="U402" si="17814">IFERROR(U756,0)</f>
        <v>37761461</v>
      </c>
      <c r="V402" s="618">
        <f t="shared" si="15097"/>
        <v>5657240.4642003803</v>
      </c>
      <c r="W402" s="618" t="s">
        <v>2112</v>
      </c>
      <c r="X402" s="618" t="s">
        <v>2112</v>
      </c>
      <c r="Y402" s="618">
        <f t="shared" ref="Y402" si="17815">IFERROR(Y756,0)</f>
        <v>0</v>
      </c>
      <c r="Z402" s="618">
        <f t="shared" ref="Z402" si="17816">IFERROR((Z756/$BQ402)*100,0)</f>
        <v>0</v>
      </c>
      <c r="AA402" s="618">
        <f t="shared" ref="AA402" si="17817">IFERROR(AA756,0)</f>
        <v>3600</v>
      </c>
      <c r="AB402" s="618">
        <f t="shared" ref="AB402" si="17818">IFERROR((AB756/$BQ402)*100,0)</f>
        <v>4375.8937575930486</v>
      </c>
      <c r="AC402" s="618">
        <f t="shared" ref="AC402" si="17819">IFERROR(AC756,0)</f>
        <v>0</v>
      </c>
      <c r="AD402" s="618">
        <f t="shared" ref="AD402" si="17820">IFERROR((AD756/$BQ402)*100,0)</f>
        <v>0</v>
      </c>
      <c r="AE402" s="618">
        <f t="shared" ref="AE402" si="17821">IFERROR(AE756,0)</f>
        <v>0</v>
      </c>
      <c r="AF402" s="618">
        <f t="shared" ref="AF402" si="17822">IFERROR((AF756/$BQ402)*100,0)</f>
        <v>0</v>
      </c>
      <c r="AG402" s="618">
        <f t="shared" ref="AG402" si="17823">IFERROR(AG756,0)</f>
        <v>0</v>
      </c>
      <c r="AH402" s="618">
        <f t="shared" ref="AH402" si="17824">IFERROR((AH756/$BQ402)*100,0)</f>
        <v>0</v>
      </c>
      <c r="AI402" s="618">
        <f t="shared" ref="AI402" si="17825">IFERROR(AI756,0)</f>
        <v>31694</v>
      </c>
      <c r="AJ402" s="618">
        <f t="shared" ref="AJ402" si="17826">IFERROR((AJ756/$BQ402)*100,0)</f>
        <v>143382.23514897557</v>
      </c>
      <c r="AK402" s="618">
        <f t="shared" ref="AK402" si="17827">IFERROR(AK756,0)</f>
        <v>0</v>
      </c>
      <c r="AL402" s="618">
        <f t="shared" ref="AL402" si="17828">IFERROR((AL756/$BQ402)*100,0)</f>
        <v>0</v>
      </c>
      <c r="AM402" s="618">
        <f t="shared" ref="AM402" si="17829">IFERROR(AM756,0)</f>
        <v>5330</v>
      </c>
      <c r="AN402" s="618">
        <f t="shared" ref="AN402" si="17830">IFERROR((AN756/$BQ402)*100,0)</f>
        <v>10884.970526932886</v>
      </c>
      <c r="AO402" s="618">
        <f t="shared" ref="AO402" si="17831">IFERROR(AO756,0)</f>
        <v>0</v>
      </c>
      <c r="AP402" s="618">
        <f t="shared" ref="AP402" si="17832">IFERROR((AP756/$BQ402)*100,0)</f>
        <v>0</v>
      </c>
      <c r="AQ402" s="618">
        <f t="shared" ref="AQ402" si="17833">IFERROR(AQ756,0)</f>
        <v>0</v>
      </c>
      <c r="AR402" s="618">
        <f t="shared" ref="AR402" si="17834">IFERROR((AR756/$BQ402)*100,0)</f>
        <v>0</v>
      </c>
      <c r="AS402" s="618">
        <f t="shared" ref="AS402" si="17835">IFERROR(AS756,0)</f>
        <v>0</v>
      </c>
      <c r="AT402" s="618">
        <f t="shared" ref="AT402" si="17836">IFERROR((AT756/$BQ402)*100,0)</f>
        <v>0</v>
      </c>
      <c r="AU402" s="618">
        <f t="shared" ref="AU402" si="17837">IFERROR(AU756,0)</f>
        <v>0</v>
      </c>
      <c r="AV402" s="618">
        <f t="shared" ref="AV402" si="17838">IFERROR((AV756/$BQ402)*100,0)</f>
        <v>0</v>
      </c>
      <c r="AW402" s="618">
        <f t="shared" ref="AW402" si="17839">IFERROR(AW756,0)</f>
        <v>634529</v>
      </c>
      <c r="AX402" s="618">
        <f t="shared" ref="AX402" si="17840">IFERROR((AX756/$BQ402)*100,0)</f>
        <v>385581.95668440725</v>
      </c>
      <c r="AY402" s="618">
        <f t="shared" ref="AY402" si="17841">IFERROR(AY756,0)</f>
        <v>25645</v>
      </c>
      <c r="AZ402" s="618">
        <f t="shared" ref="AZ402" si="17842">IFERROR((AZ756/$BQ402)*100,0)</f>
        <v>26610.023779785144</v>
      </c>
      <c r="BA402" s="618">
        <f t="shared" ref="BA402" si="17843">IFERROR(BA756,0)</f>
        <v>100</v>
      </c>
      <c r="BB402" s="618">
        <f t="shared" ref="BB402" si="17844">IFERROR((BB756/$BQ402)*100,0)</f>
        <v>208.62425542755892</v>
      </c>
      <c r="BC402" s="618">
        <f t="shared" ref="BC402" si="17845">IFERROR(BC756,0)</f>
        <v>6477070</v>
      </c>
      <c r="BD402" s="618">
        <f t="shared" ref="BD402" si="17846">IFERROR((BD756/$BQ402)*100,0)</f>
        <v>6125028.2009328231</v>
      </c>
      <c r="BE402" s="618">
        <f t="shared" ref="BE402" si="17847">IFERROR(BE756,0)</f>
        <v>0</v>
      </c>
      <c r="BF402" s="618">
        <f t="shared" ref="BF402" si="17848">IFERROR((BF756/$BQ402)*100,0)</f>
        <v>0</v>
      </c>
      <c r="BG402" s="618">
        <f t="shared" ref="BG402" si="17849">IFERROR(BG756,0)</f>
        <v>4594359</v>
      </c>
      <c r="BH402" s="618">
        <f t="shared" ref="BH402" si="17850">IFERROR((BH756/$BQ402)*100,0)</f>
        <v>8752658.521452507</v>
      </c>
      <c r="BI402" s="618">
        <f t="shared" ref="BI402" si="17851">IFERROR(BI756,0)</f>
        <v>94690</v>
      </c>
      <c r="BJ402" s="618">
        <f t="shared" ref="BJ402" si="17852">IFERROR((BJ756/$BQ402)*100,0)</f>
        <v>70726.230393135324</v>
      </c>
      <c r="BK402" s="618">
        <f t="shared" ref="BK402" si="17853">IFERROR(BK756,0)</f>
        <v>2755</v>
      </c>
      <c r="BL402" s="618">
        <f t="shared" ref="BL402" si="17854">IFERROR((BL756/$BQ402)*100,0)</f>
        <v>10600.719978912837</v>
      </c>
      <c r="BM402" s="618">
        <f t="shared" ref="BM402" si="17855">IFERROR(BM756,0)</f>
        <v>23919</v>
      </c>
      <c r="BN402" s="618">
        <f t="shared" ref="BN402" si="17856">IFERROR((BN756/$BQ402)*100,0)</f>
        <v>35202.735300207722</v>
      </c>
      <c r="BO402" s="618">
        <f t="shared" ref="BO402" si="17857">IFERROR(BO756,0)</f>
        <v>0</v>
      </c>
      <c r="BP402" s="618">
        <f t="shared" ref="BP402" si="17858">IFERROR((BP756/$BQ402)*100,0)</f>
        <v>0</v>
      </c>
      <c r="BQ402" s="620">
        <f t="shared" si="15911"/>
        <v>38.346452015393091</v>
      </c>
    </row>
    <row r="403" spans="1:69" x14ac:dyDescent="0.25">
      <c r="B403" s="594" t="s">
        <v>288</v>
      </c>
      <c r="C403" s="618">
        <f t="shared" si="15142"/>
        <v>5240</v>
      </c>
      <c r="D403" s="618">
        <f t="shared" si="15143"/>
        <v>15184.777632822004</v>
      </c>
      <c r="E403" s="618" t="s">
        <v>2112</v>
      </c>
      <c r="F403" s="618" t="s">
        <v>2112</v>
      </c>
      <c r="G403" s="618">
        <f t="shared" ref="G403" si="17859">IFERROR(G757,0)</f>
        <v>174009</v>
      </c>
      <c r="H403" s="618">
        <f t="shared" ref="H403" si="17860">IFERROR((H757/$BQ403)*100,0)</f>
        <v>718509.06047006219</v>
      </c>
      <c r="I403" s="618">
        <f t="shared" ref="I403" si="17861">IFERROR(I757,0)</f>
        <v>0</v>
      </c>
      <c r="J403" s="618">
        <f t="shared" ref="J403" si="17862">IFERROR((J757/$BQ403)*100,0)</f>
        <v>0</v>
      </c>
      <c r="K403" s="618">
        <f t="shared" ref="K403" si="17863">IFERROR(K757,0)</f>
        <v>992</v>
      </c>
      <c r="L403" s="618">
        <f t="shared" ref="L403" si="17864">IFERROR((L757/$BQ403)*100,0)</f>
        <v>2568.9281517695927</v>
      </c>
      <c r="M403" s="618">
        <f t="shared" ref="M403" si="17865">IFERROR(M757,0)</f>
        <v>95835</v>
      </c>
      <c r="N403" s="618">
        <f t="shared" ref="N403" si="17866">IFERROR((N757/$BQ403)*100,0)</f>
        <v>151676.18286987339</v>
      </c>
      <c r="O403" s="618">
        <f t="shared" ref="O403" si="17867">IFERROR(O757,0)</f>
        <v>7661</v>
      </c>
      <c r="P403" s="618">
        <f t="shared" ref="P403" si="17868">IFERROR((P757/$BQ403)*100,0)</f>
        <v>8445.3823847139738</v>
      </c>
      <c r="Q403" s="618">
        <f t="shared" ref="Q403" si="17869">IFERROR(Q757,0)</f>
        <v>0</v>
      </c>
      <c r="R403" s="618">
        <f t="shared" ref="R403" si="17870">IFERROR((R757/$BQ403)*100,0)</f>
        <v>0</v>
      </c>
      <c r="S403" s="618">
        <f t="shared" ref="S403" si="17871">IFERROR(S757,0)</f>
        <v>0</v>
      </c>
      <c r="T403" s="618">
        <f t="shared" ref="T403" si="17872">IFERROR((T757/$BQ403)*100,0)</f>
        <v>0</v>
      </c>
      <c r="U403" s="618">
        <f t="shared" ref="U403" si="17873">IFERROR(U757,0)</f>
        <v>42399659</v>
      </c>
      <c r="V403" s="618">
        <f t="shared" si="15097"/>
        <v>5899870.5228544138</v>
      </c>
      <c r="W403" s="618" t="s">
        <v>2112</v>
      </c>
      <c r="X403" s="618" t="s">
        <v>2112</v>
      </c>
      <c r="Y403" s="618">
        <f t="shared" ref="Y403" si="17874">IFERROR(Y757,0)</f>
        <v>0</v>
      </c>
      <c r="Z403" s="618">
        <f t="shared" ref="Z403" si="17875">IFERROR((Z757/$BQ403)*100,0)</f>
        <v>0</v>
      </c>
      <c r="AA403" s="618">
        <f t="shared" ref="AA403" si="17876">IFERROR(AA757,0)</f>
        <v>1080</v>
      </c>
      <c r="AB403" s="618">
        <f t="shared" ref="AB403" si="17877">IFERROR((AB757/$BQ403)*100,0)</f>
        <v>1263.3257513058597</v>
      </c>
      <c r="AC403" s="618">
        <f t="shared" ref="AC403" si="17878">IFERROR(AC757,0)</f>
        <v>0</v>
      </c>
      <c r="AD403" s="618">
        <f t="shared" ref="AD403" si="17879">IFERROR((AD757/$BQ403)*100,0)</f>
        <v>0</v>
      </c>
      <c r="AE403" s="618">
        <f t="shared" ref="AE403" si="17880">IFERROR(AE757,0)</f>
        <v>0</v>
      </c>
      <c r="AF403" s="618">
        <f t="shared" ref="AF403" si="17881">IFERROR((AF757/$BQ403)*100,0)</f>
        <v>0</v>
      </c>
      <c r="AG403" s="618">
        <f t="shared" ref="AG403" si="17882">IFERROR(AG757,0)</f>
        <v>0</v>
      </c>
      <c r="AH403" s="618">
        <f t="shared" ref="AH403" si="17883">IFERROR((AH757/$BQ403)*100,0)</f>
        <v>0</v>
      </c>
      <c r="AI403" s="618">
        <f t="shared" ref="AI403" si="17884">IFERROR(AI757,0)</f>
        <v>27563</v>
      </c>
      <c r="AJ403" s="618">
        <f t="shared" ref="AJ403" si="17885">IFERROR((AJ757/$BQ403)*100,0)</f>
        <v>167611.99274067645</v>
      </c>
      <c r="AK403" s="618">
        <f t="shared" ref="AK403" si="17886">IFERROR(AK757,0)</f>
        <v>0</v>
      </c>
      <c r="AL403" s="618">
        <f t="shared" ref="AL403" si="17887">IFERROR((AL757/$BQ403)*100,0)</f>
        <v>0</v>
      </c>
      <c r="AM403" s="618">
        <f t="shared" ref="AM403" si="17888">IFERROR(AM757,0)</f>
        <v>443</v>
      </c>
      <c r="AN403" s="618">
        <f t="shared" ref="AN403" si="17889">IFERROR((AN757/$BQ403)*100,0)</f>
        <v>992.25782435243696</v>
      </c>
      <c r="AO403" s="618">
        <f t="shared" ref="AO403" si="17890">IFERROR(AO757,0)</f>
        <v>0</v>
      </c>
      <c r="AP403" s="618">
        <f t="shared" ref="AP403" si="17891">IFERROR((AP757/$BQ403)*100,0)</f>
        <v>0</v>
      </c>
      <c r="AQ403" s="618">
        <f t="shared" ref="AQ403" si="17892">IFERROR(AQ757,0)</f>
        <v>0</v>
      </c>
      <c r="AR403" s="618">
        <f t="shared" ref="AR403" si="17893">IFERROR((AR757/$BQ403)*100,0)</f>
        <v>0</v>
      </c>
      <c r="AS403" s="618">
        <f t="shared" ref="AS403" si="17894">IFERROR(AS757,0)</f>
        <v>0</v>
      </c>
      <c r="AT403" s="618">
        <f t="shared" ref="AT403" si="17895">IFERROR((AT757/$BQ403)*100,0)</f>
        <v>0</v>
      </c>
      <c r="AU403" s="618">
        <f t="shared" ref="AU403" si="17896">IFERROR(AU757,0)</f>
        <v>0</v>
      </c>
      <c r="AV403" s="618">
        <f t="shared" ref="AV403" si="17897">IFERROR((AV757/$BQ403)*100,0)</f>
        <v>0</v>
      </c>
      <c r="AW403" s="618">
        <f t="shared" ref="AW403" si="17898">IFERROR(AW757,0)</f>
        <v>721870</v>
      </c>
      <c r="AX403" s="618">
        <f t="shared" ref="AX403" si="17899">IFERROR((AX757/$BQ403)*100,0)</f>
        <v>575477.20892211632</v>
      </c>
      <c r="AY403" s="618">
        <f t="shared" ref="AY403" si="17900">IFERROR(AY757,0)</f>
        <v>27677</v>
      </c>
      <c r="AZ403" s="618">
        <f t="shared" ref="AZ403" si="17901">IFERROR((AZ757/$BQ403)*100,0)</f>
        <v>22797.061342954363</v>
      </c>
      <c r="BA403" s="618">
        <f t="shared" ref="BA403" si="17902">IFERROR(BA757,0)</f>
        <v>600</v>
      </c>
      <c r="BB403" s="618">
        <f t="shared" ref="BB403" si="17903">IFERROR((BB757/$BQ403)*100,0)</f>
        <v>1790.5404349216908</v>
      </c>
      <c r="BC403" s="618">
        <f t="shared" ref="BC403" si="17904">IFERROR(BC757,0)</f>
        <v>7573324</v>
      </c>
      <c r="BD403" s="618">
        <f t="shared" ref="BD403" si="17905">IFERROR((BD757/$BQ403)*100,0)</f>
        <v>4772635.7920494638</v>
      </c>
      <c r="BE403" s="618">
        <f t="shared" ref="BE403" si="17906">IFERROR(BE757,0)</f>
        <v>0</v>
      </c>
      <c r="BF403" s="618">
        <f t="shared" ref="BF403" si="17907">IFERROR((BF757/$BQ403)*100,0)</f>
        <v>0</v>
      </c>
      <c r="BG403" s="618">
        <f t="shared" ref="BG403" si="17908">IFERROR(BG757,0)</f>
        <v>5780519</v>
      </c>
      <c r="BH403" s="618">
        <f t="shared" ref="BH403" si="17909">IFERROR((BH757/$BQ403)*100,0)</f>
        <v>11883861.630086135</v>
      </c>
      <c r="BI403" s="618">
        <f t="shared" ref="BI403" si="17910">IFERROR(BI757,0)</f>
        <v>42981</v>
      </c>
      <c r="BJ403" s="618">
        <f t="shared" ref="BJ403" si="17911">IFERROR((BJ757/$BQ403)*100,0)</f>
        <v>21347.220963010823</v>
      </c>
      <c r="BK403" s="618">
        <f t="shared" ref="BK403" si="17912">IFERROR(BK757,0)</f>
        <v>1659</v>
      </c>
      <c r="BL403" s="618">
        <f t="shared" ref="BL403" si="17913">IFERROR((BL757/$BQ403)*100,0)</f>
        <v>6811.5142378479322</v>
      </c>
      <c r="BM403" s="618">
        <f t="shared" ref="BM403" si="17914">IFERROR(BM757,0)</f>
        <v>9132</v>
      </c>
      <c r="BN403" s="618">
        <f t="shared" ref="BN403" si="17915">IFERROR((BN757/$BQ403)*100,0)</f>
        <v>15674.689390710302</v>
      </c>
      <c r="BO403" s="618">
        <f t="shared" ref="BO403" si="17916">IFERROR(BO757,0)</f>
        <v>0</v>
      </c>
      <c r="BP403" s="618">
        <f t="shared" ref="BP403" si="17917">IFERROR((BP757/$BQ403)*100,0)</f>
        <v>0</v>
      </c>
      <c r="BQ403" s="620">
        <f t="shared" si="15911"/>
        <v>40.211323126667573</v>
      </c>
    </row>
    <row r="404" spans="1:69" x14ac:dyDescent="0.25">
      <c r="B404" s="594" t="s">
        <v>289</v>
      </c>
      <c r="C404" s="618">
        <f t="shared" si="15142"/>
        <v>5825</v>
      </c>
      <c r="D404" s="618">
        <f t="shared" si="15143"/>
        <v>19401.776325538583</v>
      </c>
      <c r="E404" s="618" t="s">
        <v>2112</v>
      </c>
      <c r="F404" s="618" t="s">
        <v>2112</v>
      </c>
      <c r="G404" s="618">
        <f t="shared" ref="G404" si="17918">IFERROR(G758,0)</f>
        <v>165061</v>
      </c>
      <c r="H404" s="618">
        <f t="shared" ref="H404" si="17919">IFERROR((H758/$BQ404)*100,0)</f>
        <v>634980.31784708367</v>
      </c>
      <c r="I404" s="618">
        <f t="shared" ref="I404" si="17920">IFERROR(I758,0)</f>
        <v>0</v>
      </c>
      <c r="J404" s="618">
        <f t="shared" ref="J404" si="17921">IFERROR((J758/$BQ404)*100,0)</f>
        <v>0</v>
      </c>
      <c r="K404" s="618">
        <f t="shared" ref="K404" si="17922">IFERROR(K758,0)</f>
        <v>3975</v>
      </c>
      <c r="L404" s="618">
        <f t="shared" ref="L404" si="17923">IFERROR((L758/$BQ404)*100,0)</f>
        <v>12376.043391621542</v>
      </c>
      <c r="M404" s="618">
        <f t="shared" ref="M404" si="17924">IFERROR(M758,0)</f>
        <v>94020</v>
      </c>
      <c r="N404" s="618">
        <f t="shared" ref="N404" si="17925">IFERROR((N758/$BQ404)*100,0)</f>
        <v>153442.77537874298</v>
      </c>
      <c r="O404" s="618">
        <f t="shared" ref="O404" si="17926">IFERROR(O758,0)</f>
        <v>25380</v>
      </c>
      <c r="P404" s="618">
        <f t="shared" ref="P404" si="17927">IFERROR((P758/$BQ404)*100,0)</f>
        <v>31890.634697650086</v>
      </c>
      <c r="Q404" s="618">
        <f t="shared" ref="Q404" si="17928">IFERROR(Q758,0)</f>
        <v>0</v>
      </c>
      <c r="R404" s="618">
        <f t="shared" ref="R404" si="17929">IFERROR((R758/$BQ404)*100,0)</f>
        <v>0</v>
      </c>
      <c r="S404" s="618">
        <f t="shared" ref="S404" si="17930">IFERROR(S758,0)</f>
        <v>0</v>
      </c>
      <c r="T404" s="618">
        <f t="shared" ref="T404" si="17931">IFERROR((T758/$BQ404)*100,0)</f>
        <v>0</v>
      </c>
      <c r="U404" s="618">
        <f t="shared" ref="U404" si="17932">IFERROR(U758,0)</f>
        <v>44039431</v>
      </c>
      <c r="V404" s="618">
        <f t="shared" si="15097"/>
        <v>6346344.3191753887</v>
      </c>
      <c r="W404" s="618" t="s">
        <v>2112</v>
      </c>
      <c r="X404" s="618" t="s">
        <v>2112</v>
      </c>
      <c r="Y404" s="618">
        <f t="shared" ref="Y404" si="17933">IFERROR(Y758,0)</f>
        <v>0</v>
      </c>
      <c r="Z404" s="618">
        <f t="shared" ref="Z404" si="17934">IFERROR((Z758/$BQ404)*100,0)</f>
        <v>0</v>
      </c>
      <c r="AA404" s="618">
        <f t="shared" ref="AA404" si="17935">IFERROR(AA758,0)</f>
        <v>396</v>
      </c>
      <c r="AB404" s="618">
        <f t="shared" ref="AB404" si="17936">IFERROR((AB758/$BQ404)*100,0)</f>
        <v>475.26310929811206</v>
      </c>
      <c r="AC404" s="618">
        <f t="shared" ref="AC404" si="17937">IFERROR(AC758,0)</f>
        <v>0</v>
      </c>
      <c r="AD404" s="618">
        <f t="shared" ref="AD404" si="17938">IFERROR((AD758/$BQ404)*100,0)</f>
        <v>0</v>
      </c>
      <c r="AE404" s="618">
        <f t="shared" ref="AE404" si="17939">IFERROR(AE758,0)</f>
        <v>0</v>
      </c>
      <c r="AF404" s="618">
        <f t="shared" ref="AF404" si="17940">IFERROR((AF758/$BQ404)*100,0)</f>
        <v>0</v>
      </c>
      <c r="AG404" s="618">
        <f t="shared" ref="AG404" si="17941">IFERROR(AG758,0)</f>
        <v>0</v>
      </c>
      <c r="AH404" s="618">
        <f t="shared" ref="AH404" si="17942">IFERROR((AH758/$BQ404)*100,0)</f>
        <v>0</v>
      </c>
      <c r="AI404" s="618">
        <f t="shared" ref="AI404" si="17943">IFERROR(AI758,0)</f>
        <v>29241</v>
      </c>
      <c r="AJ404" s="618">
        <f t="shared" ref="AJ404" si="17944">IFERROR((AJ758/$BQ404)*100,0)</f>
        <v>69275.598977034402</v>
      </c>
      <c r="AK404" s="618">
        <f t="shared" ref="AK404" si="17945">IFERROR(AK758,0)</f>
        <v>0</v>
      </c>
      <c r="AL404" s="618">
        <f t="shared" ref="AL404" si="17946">IFERROR((AL758/$BQ404)*100,0)</f>
        <v>0</v>
      </c>
      <c r="AM404" s="618">
        <f t="shared" ref="AM404" si="17947">IFERROR(AM758,0)</f>
        <v>1281</v>
      </c>
      <c r="AN404" s="618">
        <f t="shared" ref="AN404" si="17948">IFERROR((AN758/$BQ404)*100,0)</f>
        <v>2817.9741935150682</v>
      </c>
      <c r="AO404" s="618">
        <f t="shared" ref="AO404" si="17949">IFERROR(AO758,0)</f>
        <v>0</v>
      </c>
      <c r="AP404" s="618">
        <f t="shared" ref="AP404" si="17950">IFERROR((AP758/$BQ404)*100,0)</f>
        <v>0</v>
      </c>
      <c r="AQ404" s="618">
        <f t="shared" ref="AQ404" si="17951">IFERROR(AQ758,0)</f>
        <v>0</v>
      </c>
      <c r="AR404" s="618">
        <f t="shared" ref="AR404" si="17952">IFERROR((AR758/$BQ404)*100,0)</f>
        <v>0</v>
      </c>
      <c r="AS404" s="618">
        <f t="shared" ref="AS404" si="17953">IFERROR(AS758,0)</f>
        <v>0</v>
      </c>
      <c r="AT404" s="618">
        <f t="shared" ref="AT404" si="17954">IFERROR((AT758/$BQ404)*100,0)</f>
        <v>0</v>
      </c>
      <c r="AU404" s="618">
        <f t="shared" ref="AU404" si="17955">IFERROR(AU758,0)</f>
        <v>0</v>
      </c>
      <c r="AV404" s="618">
        <f t="shared" ref="AV404" si="17956">IFERROR((AV758/$BQ404)*100,0)</f>
        <v>0</v>
      </c>
      <c r="AW404" s="618">
        <f t="shared" ref="AW404" si="17957">IFERROR(AW758,0)</f>
        <v>873059</v>
      </c>
      <c r="AX404" s="618">
        <f t="shared" ref="AX404" si="17958">IFERROR((AX758/$BQ404)*100,0)</f>
        <v>566883.27536835917</v>
      </c>
      <c r="AY404" s="618">
        <f t="shared" ref="AY404" si="17959">IFERROR(AY758,0)</f>
        <v>33841</v>
      </c>
      <c r="AZ404" s="618">
        <f t="shared" ref="AZ404" si="17960">IFERROR((AZ758/$BQ404)*100,0)</f>
        <v>35347.093674363627</v>
      </c>
      <c r="BA404" s="618">
        <f t="shared" ref="BA404" si="17961">IFERROR(BA758,0)</f>
        <v>591</v>
      </c>
      <c r="BB404" s="618">
        <f t="shared" ref="BB404" si="17962">IFERROR((BB758/$BQ404)*100,0)</f>
        <v>1603.4129141976709</v>
      </c>
      <c r="BC404" s="618">
        <f t="shared" ref="BC404" si="17963">IFERROR(BC758,0)</f>
        <v>8251121</v>
      </c>
      <c r="BD404" s="618">
        <f t="shared" ref="BD404" si="17964">IFERROR((BD758/$BQ404)*100,0)</f>
        <v>4992190.1035734406</v>
      </c>
      <c r="BE404" s="618">
        <f t="shared" ref="BE404" si="17965">IFERROR(BE758,0)</f>
        <v>0</v>
      </c>
      <c r="BF404" s="618">
        <f t="shared" ref="BF404" si="17966">IFERROR((BF758/$BQ404)*100,0)</f>
        <v>0</v>
      </c>
      <c r="BG404" s="618">
        <f t="shared" ref="BG404" si="17967">IFERROR(BG758,0)</f>
        <v>6339386</v>
      </c>
      <c r="BH404" s="618">
        <f t="shared" ref="BH404" si="17968">IFERROR((BH758/$BQ404)*100,0)</f>
        <v>14555662.419149766</v>
      </c>
      <c r="BI404" s="618">
        <f t="shared" ref="BI404" si="17969">IFERROR(BI758,0)</f>
        <v>37550</v>
      </c>
      <c r="BJ404" s="618">
        <f t="shared" ref="BJ404" si="17970">IFERROR((BJ758/$BQ404)*100,0)</f>
        <v>21319.630993867835</v>
      </c>
      <c r="BK404" s="618">
        <f t="shared" ref="BK404" si="17971">IFERROR(BK758,0)</f>
        <v>2791</v>
      </c>
      <c r="BL404" s="618">
        <f t="shared" ref="BL404" si="17972">IFERROR((BL758/$BQ404)*100,0)</f>
        <v>11039.065856878875</v>
      </c>
      <c r="BM404" s="618">
        <f t="shared" ref="BM404" si="17973">IFERROR(BM758,0)</f>
        <v>24572</v>
      </c>
      <c r="BN404" s="618">
        <f t="shared" ref="BN404" si="17974">IFERROR((BN758/$BQ404)*100,0)</f>
        <v>32332.293344674592</v>
      </c>
      <c r="BO404" s="618">
        <f t="shared" ref="BO404" si="17975">IFERROR(BO758,0)</f>
        <v>0</v>
      </c>
      <c r="BP404" s="618">
        <f t="shared" ref="BP404" si="17976">IFERROR((BP758/$BQ404)*100,0)</f>
        <v>0</v>
      </c>
      <c r="BQ404" s="620">
        <f t="shared" si="15911"/>
        <v>41.661133828042004</v>
      </c>
    </row>
    <row r="405" spans="1:69" x14ac:dyDescent="0.25">
      <c r="B405" s="594" t="s">
        <v>290</v>
      </c>
      <c r="C405" s="618">
        <f t="shared" si="15142"/>
        <v>5483</v>
      </c>
      <c r="D405" s="618">
        <f t="shared" si="15143"/>
        <v>19650.22822690873</v>
      </c>
      <c r="E405" s="618" t="s">
        <v>2112</v>
      </c>
      <c r="F405" s="618" t="s">
        <v>2112</v>
      </c>
      <c r="G405" s="618">
        <f t="shared" ref="G405" si="17977">IFERROR(G759,0)</f>
        <v>137724</v>
      </c>
      <c r="H405" s="618">
        <f t="shared" ref="H405" si="17978">IFERROR((H759/$BQ405)*100,0)</f>
        <v>533363.65264649701</v>
      </c>
      <c r="I405" s="618">
        <f t="shared" ref="I405" si="17979">IFERROR(I759,0)</f>
        <v>0</v>
      </c>
      <c r="J405" s="618">
        <f t="shared" ref="J405" si="17980">IFERROR((J759/$BQ405)*100,0)</f>
        <v>0</v>
      </c>
      <c r="K405" s="618">
        <f t="shared" ref="K405" si="17981">IFERROR(K759,0)</f>
        <v>1566</v>
      </c>
      <c r="L405" s="618">
        <f t="shared" ref="L405" si="17982">IFERROR((L759/$BQ405)*100,0)</f>
        <v>4166.0248171302574</v>
      </c>
      <c r="M405" s="618">
        <f t="shared" ref="M405" si="17983">IFERROR(M759,0)</f>
        <v>99287</v>
      </c>
      <c r="N405" s="618">
        <f t="shared" ref="N405" si="17984">IFERROR((N759/$BQ405)*100,0)</f>
        <v>154956.71556442889</v>
      </c>
      <c r="O405" s="618">
        <f t="shared" ref="O405" si="17985">IFERROR(O759,0)</f>
        <v>26031</v>
      </c>
      <c r="P405" s="618">
        <f t="shared" ref="P405" si="17986">IFERROR((P759/$BQ405)*100,0)</f>
        <v>20708.826380546914</v>
      </c>
      <c r="Q405" s="618">
        <f t="shared" ref="Q405" si="17987">IFERROR(Q759,0)</f>
        <v>0</v>
      </c>
      <c r="R405" s="618">
        <f t="shared" ref="R405" si="17988">IFERROR((R759/$BQ405)*100,0)</f>
        <v>0</v>
      </c>
      <c r="S405" s="618">
        <f t="shared" ref="S405" si="17989">IFERROR(S759,0)</f>
        <v>0</v>
      </c>
      <c r="T405" s="618">
        <f t="shared" ref="T405" si="17990">IFERROR((T759/$BQ405)*100,0)</f>
        <v>0</v>
      </c>
      <c r="U405" s="618">
        <f t="shared" ref="U405" si="17991">IFERROR(U759,0)</f>
        <v>43924003</v>
      </c>
      <c r="V405" s="618">
        <f t="shared" si="15097"/>
        <v>6217113.8751247348</v>
      </c>
      <c r="W405" s="618" t="s">
        <v>2112</v>
      </c>
      <c r="X405" s="618" t="s">
        <v>2112</v>
      </c>
      <c r="Y405" s="618">
        <f t="shared" ref="Y405" si="17992">IFERROR(Y759,0)</f>
        <v>0</v>
      </c>
      <c r="Z405" s="618">
        <f t="shared" ref="Z405" si="17993">IFERROR((Z759/$BQ405)*100,0)</f>
        <v>0</v>
      </c>
      <c r="AA405" s="618">
        <f t="shared" ref="AA405" si="17994">IFERROR(AA759,0)</f>
        <v>120</v>
      </c>
      <c r="AB405" s="618">
        <f t="shared" ref="AB405" si="17995">IFERROR((AB759/$BQ405)*100,0)</f>
        <v>105.85981536381807</v>
      </c>
      <c r="AC405" s="618">
        <f t="shared" ref="AC405" si="17996">IFERROR(AC759,0)</f>
        <v>0</v>
      </c>
      <c r="AD405" s="618">
        <f t="shared" ref="AD405" si="17997">IFERROR((AD759/$BQ405)*100,0)</f>
        <v>0</v>
      </c>
      <c r="AE405" s="618">
        <f t="shared" ref="AE405" si="17998">IFERROR(AE759,0)</f>
        <v>0</v>
      </c>
      <c r="AF405" s="618">
        <f t="shared" ref="AF405" si="17999">IFERROR((AF759/$BQ405)*100,0)</f>
        <v>0</v>
      </c>
      <c r="AG405" s="618">
        <f t="shared" ref="AG405" si="18000">IFERROR(AG759,0)</f>
        <v>0</v>
      </c>
      <c r="AH405" s="618">
        <f t="shared" ref="AH405" si="18001">IFERROR((AH759/$BQ405)*100,0)</f>
        <v>0</v>
      </c>
      <c r="AI405" s="618">
        <f t="shared" ref="AI405" si="18002">IFERROR(AI759,0)</f>
        <v>27057</v>
      </c>
      <c r="AJ405" s="618">
        <f t="shared" ref="AJ405" si="18003">IFERROR((AJ759/$BQ405)*100,0)</f>
        <v>97794.620680787193</v>
      </c>
      <c r="AK405" s="618">
        <f t="shared" ref="AK405" si="18004">IFERROR(AK759,0)</f>
        <v>0</v>
      </c>
      <c r="AL405" s="618">
        <f t="shared" ref="AL405" si="18005">IFERROR((AL759/$BQ405)*100,0)</f>
        <v>0</v>
      </c>
      <c r="AM405" s="618">
        <f t="shared" ref="AM405" si="18006">IFERROR(AM759,0)</f>
        <v>366</v>
      </c>
      <c r="AN405" s="618">
        <f t="shared" ref="AN405" si="18007">IFERROR((AN759/$BQ405)*100,0)</f>
        <v>639.56971782306755</v>
      </c>
      <c r="AO405" s="618">
        <f t="shared" ref="AO405" si="18008">IFERROR(AO759,0)</f>
        <v>0</v>
      </c>
      <c r="AP405" s="618">
        <f t="shared" ref="AP405" si="18009">IFERROR((AP759/$BQ405)*100,0)</f>
        <v>0</v>
      </c>
      <c r="AQ405" s="618">
        <f t="shared" ref="AQ405" si="18010">IFERROR(AQ759,0)</f>
        <v>0</v>
      </c>
      <c r="AR405" s="618">
        <f t="shared" ref="AR405" si="18011">IFERROR((AR759/$BQ405)*100,0)</f>
        <v>0</v>
      </c>
      <c r="AS405" s="618">
        <f t="shared" ref="AS405" si="18012">IFERROR(AS759,0)</f>
        <v>0</v>
      </c>
      <c r="AT405" s="618">
        <f t="shared" ref="AT405" si="18013">IFERROR((AT759/$BQ405)*100,0)</f>
        <v>0</v>
      </c>
      <c r="AU405" s="618">
        <f t="shared" ref="AU405" si="18014">IFERROR(AU759,0)</f>
        <v>0</v>
      </c>
      <c r="AV405" s="618">
        <f t="shared" ref="AV405" si="18015">IFERROR((AV759/$BQ405)*100,0)</f>
        <v>0</v>
      </c>
      <c r="AW405" s="618">
        <f t="shared" ref="AW405" si="18016">IFERROR(AW759,0)</f>
        <v>1004216</v>
      </c>
      <c r="AX405" s="618">
        <f t="shared" ref="AX405" si="18017">IFERROR((AX759/$BQ405)*100,0)</f>
        <v>423099.62788098009</v>
      </c>
      <c r="AY405" s="618">
        <f t="shared" ref="AY405" si="18018">IFERROR(AY759,0)</f>
        <v>29438</v>
      </c>
      <c r="AZ405" s="618">
        <f t="shared" ref="AZ405" si="18019">IFERROR((AZ759/$BQ405)*100,0)</f>
        <v>36799.518315847265</v>
      </c>
      <c r="BA405" s="618">
        <f t="shared" ref="BA405" si="18020">IFERROR(BA759,0)</f>
        <v>449</v>
      </c>
      <c r="BB405" s="618">
        <f t="shared" ref="BB405" si="18021">IFERROR((BB759/$BQ405)*100,0)</f>
        <v>1232.8257664244647</v>
      </c>
      <c r="BC405" s="618">
        <f t="shared" ref="BC405" si="18022">IFERROR(BC759,0)</f>
        <v>9727809</v>
      </c>
      <c r="BD405" s="618">
        <f t="shared" ref="BD405" si="18023">IFERROR((BD759/$BQ405)*100,0)</f>
        <v>6755980.0327573307</v>
      </c>
      <c r="BE405" s="618">
        <f t="shared" ref="BE405" si="18024">IFERROR(BE759,0)</f>
        <v>0</v>
      </c>
      <c r="BF405" s="618">
        <f t="shared" ref="BF405" si="18025">IFERROR((BF759/$BQ405)*100,0)</f>
        <v>0</v>
      </c>
      <c r="BG405" s="618">
        <f t="shared" ref="BG405" si="18026">IFERROR(BG759,0)</f>
        <v>7305608</v>
      </c>
      <c r="BH405" s="618">
        <f t="shared" ref="BH405" si="18027">IFERROR((BH759/$BQ405)*100,0)</f>
        <v>14532753.032591039</v>
      </c>
      <c r="BI405" s="618">
        <f t="shared" ref="BI405" si="18028">IFERROR(BI759,0)</f>
        <v>47540</v>
      </c>
      <c r="BJ405" s="618">
        <f t="shared" ref="BJ405" si="18029">IFERROR((BJ759/$BQ405)*100,0)</f>
        <v>26625.948976820331</v>
      </c>
      <c r="BK405" s="618">
        <f t="shared" ref="BK405" si="18030">IFERROR(BK759,0)</f>
        <v>2420</v>
      </c>
      <c r="BL405" s="618">
        <f t="shared" ref="BL405" si="18031">IFERROR((BL759/$BQ405)*100,0)</f>
        <v>11196.880887543843</v>
      </c>
      <c r="BM405" s="618">
        <f t="shared" ref="BM405" si="18032">IFERROR(BM759,0)</f>
        <v>31769</v>
      </c>
      <c r="BN405" s="618">
        <f t="shared" ref="BN405" si="18033">IFERROR((BN759/$BQ405)*100,0)</f>
        <v>41688.918537963611</v>
      </c>
      <c r="BO405" s="618">
        <f t="shared" ref="BO405" si="18034">IFERROR(BO759,0)</f>
        <v>0</v>
      </c>
      <c r="BP405" s="618">
        <f t="shared" ref="BP405" si="18035">IFERROR((BP759/$BQ405)*100,0)</f>
        <v>0</v>
      </c>
      <c r="BQ405" s="620">
        <f t="shared" si="15911"/>
        <v>45.342984809707083</v>
      </c>
    </row>
    <row r="406" spans="1:69" x14ac:dyDescent="0.25">
      <c r="B406" s="594" t="s">
        <v>291</v>
      </c>
      <c r="C406" s="618">
        <f t="shared" si="15142"/>
        <v>5203</v>
      </c>
      <c r="D406" s="618">
        <f t="shared" si="15143"/>
        <v>16421.160378446177</v>
      </c>
      <c r="E406" s="618" t="s">
        <v>2112</v>
      </c>
      <c r="F406" s="618" t="s">
        <v>2112</v>
      </c>
      <c r="G406" s="618">
        <f t="shared" ref="G406" si="18036">IFERROR(G760,0)</f>
        <v>111410</v>
      </c>
      <c r="H406" s="618">
        <f t="shared" ref="H406" si="18037">IFERROR((H760/$BQ406)*100,0)</f>
        <v>368562.19383415068</v>
      </c>
      <c r="I406" s="618">
        <f t="shared" ref="I406" si="18038">IFERROR(I760,0)</f>
        <v>0</v>
      </c>
      <c r="J406" s="618">
        <f t="shared" ref="J406" si="18039">IFERROR((J760/$BQ406)*100,0)</f>
        <v>0</v>
      </c>
      <c r="K406" s="618">
        <f t="shared" ref="K406" si="18040">IFERROR(K760,0)</f>
        <v>3674</v>
      </c>
      <c r="L406" s="618">
        <f t="shared" ref="L406" si="18041">IFERROR((L760/$BQ406)*100,0)</f>
        <v>9173.9451634660836</v>
      </c>
      <c r="M406" s="618">
        <f t="shared" ref="M406" si="18042">IFERROR(M760,0)</f>
        <v>75871</v>
      </c>
      <c r="N406" s="618">
        <f t="shared" ref="N406" si="18043">IFERROR((N760/$BQ406)*100,0)</f>
        <v>110519.57415535983</v>
      </c>
      <c r="O406" s="618">
        <f t="shared" ref="O406" si="18044">IFERROR(O760,0)</f>
        <v>25200</v>
      </c>
      <c r="P406" s="618">
        <f t="shared" ref="P406" si="18045">IFERROR((P760/$BQ406)*100,0)</f>
        <v>19111.622635409978</v>
      </c>
      <c r="Q406" s="618">
        <f t="shared" ref="Q406" si="18046">IFERROR(Q760,0)</f>
        <v>3270</v>
      </c>
      <c r="R406" s="618">
        <f t="shared" ref="R406" si="18047">IFERROR((R760/$BQ406)*100,0)</f>
        <v>7650.1435312034009</v>
      </c>
      <c r="S406" s="618">
        <f t="shared" ref="S406" si="18048">IFERROR(S760,0)</f>
        <v>0</v>
      </c>
      <c r="T406" s="618">
        <f t="shared" ref="T406" si="18049">IFERROR((T760/$BQ406)*100,0)</f>
        <v>0</v>
      </c>
      <c r="U406" s="618">
        <f t="shared" ref="U406" si="18050">IFERROR(U760,0)</f>
        <v>51927246</v>
      </c>
      <c r="V406" s="618">
        <f t="shared" si="15097"/>
        <v>6888770.1848678421</v>
      </c>
      <c r="W406" s="618" t="s">
        <v>2112</v>
      </c>
      <c r="X406" s="618" t="s">
        <v>2112</v>
      </c>
      <c r="Y406" s="618">
        <f t="shared" ref="Y406" si="18051">IFERROR(Y760,0)</f>
        <v>0</v>
      </c>
      <c r="Z406" s="618">
        <f t="shared" ref="Z406" si="18052">IFERROR((Z760/$BQ406)*100,0)</f>
        <v>0</v>
      </c>
      <c r="AA406" s="618">
        <f t="shared" ref="AA406" si="18053">IFERROR(AA760,0)</f>
        <v>240</v>
      </c>
      <c r="AB406" s="618">
        <f t="shared" ref="AB406" si="18054">IFERROR((AB760/$BQ406)*100,0)</f>
        <v>181.31774230048759</v>
      </c>
      <c r="AC406" s="618">
        <f t="shared" ref="AC406" si="18055">IFERROR(AC760,0)</f>
        <v>0</v>
      </c>
      <c r="AD406" s="618">
        <f t="shared" ref="AD406" si="18056">IFERROR((AD760/$BQ406)*100,0)</f>
        <v>0</v>
      </c>
      <c r="AE406" s="618">
        <f t="shared" ref="AE406" si="18057">IFERROR(AE760,0)</f>
        <v>0</v>
      </c>
      <c r="AF406" s="618">
        <f t="shared" ref="AF406" si="18058">IFERROR((AF760/$BQ406)*100,0)</f>
        <v>0</v>
      </c>
      <c r="AG406" s="618">
        <f t="shared" ref="AG406" si="18059">IFERROR(AG760,0)</f>
        <v>0</v>
      </c>
      <c r="AH406" s="618">
        <f t="shared" ref="AH406" si="18060">IFERROR((AH760/$BQ406)*100,0)</f>
        <v>0</v>
      </c>
      <c r="AI406" s="618">
        <f t="shared" ref="AI406" si="18061">IFERROR(AI760,0)</f>
        <v>16446</v>
      </c>
      <c r="AJ406" s="618">
        <f t="shared" ref="AJ406" si="18062">IFERROR((AJ760/$BQ406)*100,0)</f>
        <v>154512.02031755893</v>
      </c>
      <c r="AK406" s="618">
        <f t="shared" ref="AK406" si="18063">IFERROR(AK760,0)</f>
        <v>0</v>
      </c>
      <c r="AL406" s="618">
        <f t="shared" ref="AL406" si="18064">IFERROR((AL760/$BQ406)*100,0)</f>
        <v>0</v>
      </c>
      <c r="AM406" s="618">
        <f t="shared" ref="AM406" si="18065">IFERROR(AM760,0)</f>
        <v>3289</v>
      </c>
      <c r="AN406" s="618">
        <f t="shared" ref="AN406" si="18066">IFERROR((AN760/$BQ406)*100,0)</f>
        <v>7983.4751382608629</v>
      </c>
      <c r="AO406" s="618">
        <f t="shared" ref="AO406" si="18067">IFERROR(AO760,0)</f>
        <v>0</v>
      </c>
      <c r="AP406" s="618">
        <f t="shared" ref="AP406" si="18068">IFERROR((AP760/$BQ406)*100,0)</f>
        <v>0</v>
      </c>
      <c r="AQ406" s="618">
        <f t="shared" ref="AQ406" si="18069">IFERROR(AQ760,0)</f>
        <v>0</v>
      </c>
      <c r="AR406" s="618">
        <f t="shared" ref="AR406" si="18070">IFERROR((AR760/$BQ406)*100,0)</f>
        <v>0</v>
      </c>
      <c r="AS406" s="618">
        <f t="shared" ref="AS406" si="18071">IFERROR(AS760,0)</f>
        <v>0</v>
      </c>
      <c r="AT406" s="618">
        <f t="shared" ref="AT406" si="18072">IFERROR((AT760/$BQ406)*100,0)</f>
        <v>0</v>
      </c>
      <c r="AU406" s="618">
        <f t="shared" ref="AU406" si="18073">IFERROR(AU760,0)</f>
        <v>0</v>
      </c>
      <c r="AV406" s="618">
        <f t="shared" ref="AV406" si="18074">IFERROR((AV760/$BQ406)*100,0)</f>
        <v>0</v>
      </c>
      <c r="AW406" s="618">
        <f t="shared" ref="AW406" si="18075">IFERROR(AW760,0)</f>
        <v>739241</v>
      </c>
      <c r="AX406" s="618">
        <f t="shared" ref="AX406" si="18076">IFERROR((AX760/$BQ406)*100,0)</f>
        <v>540304.89414729539</v>
      </c>
      <c r="AY406" s="618">
        <f t="shared" ref="AY406" si="18077">IFERROR(AY760,0)</f>
        <v>37755</v>
      </c>
      <c r="AZ406" s="618">
        <f t="shared" ref="AZ406" si="18078">IFERROR((AZ760/$BQ406)*100,0)</f>
        <v>46715.875281399363</v>
      </c>
      <c r="BA406" s="618">
        <f t="shared" ref="BA406" si="18079">IFERROR(BA760,0)</f>
        <v>830</v>
      </c>
      <c r="BB406" s="618">
        <f t="shared" ref="BB406" si="18080">IFERROR((BB760/$BQ406)*100,0)</f>
        <v>1589.7353567355881</v>
      </c>
      <c r="BC406" s="618">
        <f t="shared" ref="BC406" si="18081">IFERROR(BC760,0)</f>
        <v>6029756</v>
      </c>
      <c r="BD406" s="618">
        <f t="shared" ref="BD406" si="18082">IFERROR((BD760/$BQ406)*100,0)</f>
        <v>6014087.9015332507</v>
      </c>
      <c r="BE406" s="618">
        <f t="shared" ref="BE406" si="18083">IFERROR(BE760,0)</f>
        <v>0</v>
      </c>
      <c r="BF406" s="618">
        <f t="shared" ref="BF406" si="18084">IFERROR((BF760/$BQ406)*100,0)</f>
        <v>0</v>
      </c>
      <c r="BG406" s="618">
        <f t="shared" ref="BG406" si="18085">IFERROR(BG760,0)</f>
        <v>7389990</v>
      </c>
      <c r="BH406" s="618">
        <f t="shared" ref="BH406" si="18086">IFERROR((BH760/$BQ406)*100,0)</f>
        <v>13803080.530507201</v>
      </c>
      <c r="BI406" s="618">
        <f t="shared" ref="BI406" si="18087">IFERROR(BI760,0)</f>
        <v>28600</v>
      </c>
      <c r="BJ406" s="618">
        <f t="shared" ref="BJ406" si="18088">IFERROR((BJ760/$BQ406)*100,0)</f>
        <v>20593.299943703863</v>
      </c>
      <c r="BK406" s="618">
        <f t="shared" ref="BK406" si="18089">IFERROR(BK760,0)</f>
        <v>2705</v>
      </c>
      <c r="BL406" s="618">
        <f t="shared" ref="BL406" si="18090">IFERROR((BL760/$BQ406)*100,0)</f>
        <v>9855.2603163527656</v>
      </c>
      <c r="BM406" s="618">
        <f t="shared" ref="BM406" si="18091">IFERROR(BM760,0)</f>
        <v>47720</v>
      </c>
      <c r="BN406" s="618">
        <f t="shared" ref="BN406" si="18092">IFERROR((BN760/$BQ406)*100,0)</f>
        <v>55783.593888770214</v>
      </c>
      <c r="BO406" s="618">
        <f t="shared" ref="BO406" si="18093">IFERROR(BO760,0)</f>
        <v>0</v>
      </c>
      <c r="BP406" s="618">
        <f t="shared" ref="BP406" si="18094">IFERROR((BP760/$BQ406)*100,0)</f>
        <v>0</v>
      </c>
      <c r="BQ406" s="620">
        <f t="shared" si="15911"/>
        <v>54.600282765452114</v>
      </c>
    </row>
    <row r="407" spans="1:69" x14ac:dyDescent="0.25">
      <c r="B407" s="594" t="s">
        <v>292</v>
      </c>
      <c r="C407" s="618">
        <f t="shared" si="15142"/>
        <v>5774</v>
      </c>
      <c r="D407" s="618">
        <f t="shared" si="15143"/>
        <v>16660.166472144698</v>
      </c>
      <c r="E407" s="618" t="s">
        <v>2112</v>
      </c>
      <c r="F407" s="618" t="s">
        <v>2112</v>
      </c>
      <c r="G407" s="618">
        <f t="shared" ref="G407" si="18095">IFERROR(G761,0)</f>
        <v>131210</v>
      </c>
      <c r="H407" s="618">
        <f t="shared" ref="H407" si="18096">IFERROR((H761/$BQ407)*100,0)</f>
        <v>455293.9274724765</v>
      </c>
      <c r="I407" s="618">
        <f t="shared" ref="I407" si="18097">IFERROR(I761,0)</f>
        <v>0</v>
      </c>
      <c r="J407" s="618">
        <f t="shared" ref="J407" si="18098">IFERROR((J761/$BQ407)*100,0)</f>
        <v>0</v>
      </c>
      <c r="K407" s="618">
        <f t="shared" ref="K407" si="18099">IFERROR(K761,0)</f>
        <v>5968</v>
      </c>
      <c r="L407" s="618">
        <f t="shared" ref="L407" si="18100">IFERROR((L761/$BQ407)*100,0)</f>
        <v>17213.048102857465</v>
      </c>
      <c r="M407" s="618">
        <f t="shared" ref="M407" si="18101">IFERROR(M761,0)</f>
        <v>98992</v>
      </c>
      <c r="N407" s="618">
        <f t="shared" ref="N407" si="18102">IFERROR((N761/$BQ407)*100,0)</f>
        <v>139342.55261756422</v>
      </c>
      <c r="O407" s="618">
        <f t="shared" ref="O407" si="18103">IFERROR(O761,0)</f>
        <v>24343</v>
      </c>
      <c r="P407" s="618">
        <f t="shared" ref="P407" si="18104">IFERROR((P761/$BQ407)*100,0)</f>
        <v>22250.414071573785</v>
      </c>
      <c r="Q407" s="618">
        <f t="shared" ref="Q407" si="18105">IFERROR(Q761,0)</f>
        <v>3123</v>
      </c>
      <c r="R407" s="618">
        <f t="shared" ref="R407" si="18106">IFERROR((R761/$BQ407)*100,0)</f>
        <v>5850.3067368384218</v>
      </c>
      <c r="S407" s="618">
        <f t="shared" ref="S407" si="18107">IFERROR(S761,0)</f>
        <v>0</v>
      </c>
      <c r="T407" s="618">
        <f t="shared" ref="T407" si="18108">IFERROR((T761/$BQ407)*100,0)</f>
        <v>0</v>
      </c>
      <c r="U407" s="618">
        <f t="shared" ref="U407" si="18109">IFERROR(U761,0)</f>
        <v>46930191</v>
      </c>
      <c r="V407" s="618">
        <f t="shared" si="15097"/>
        <v>6775158.9378557652</v>
      </c>
      <c r="W407" s="618" t="s">
        <v>2112</v>
      </c>
      <c r="X407" s="618" t="s">
        <v>2112</v>
      </c>
      <c r="Y407" s="618">
        <f t="shared" ref="Y407" si="18110">IFERROR(Y761,0)</f>
        <v>0</v>
      </c>
      <c r="Z407" s="618">
        <f t="shared" ref="Z407" si="18111">IFERROR((Z761/$BQ407)*100,0)</f>
        <v>0</v>
      </c>
      <c r="AA407" s="618">
        <f t="shared" ref="AA407" si="18112">IFERROR(AA761,0)</f>
        <v>450</v>
      </c>
      <c r="AB407" s="618">
        <f t="shared" ref="AB407" si="18113">IFERROR((AB761/$BQ407)*100,0)</f>
        <v>368.58775380851102</v>
      </c>
      <c r="AC407" s="618">
        <f t="shared" ref="AC407" si="18114">IFERROR(AC761,0)</f>
        <v>0</v>
      </c>
      <c r="AD407" s="618">
        <f t="shared" ref="AD407" si="18115">IFERROR((AD761/$BQ407)*100,0)</f>
        <v>0</v>
      </c>
      <c r="AE407" s="618">
        <f t="shared" ref="AE407" si="18116">IFERROR(AE761,0)</f>
        <v>0</v>
      </c>
      <c r="AF407" s="618">
        <f t="shared" ref="AF407" si="18117">IFERROR((AF761/$BQ407)*100,0)</f>
        <v>0</v>
      </c>
      <c r="AG407" s="618">
        <f t="shared" ref="AG407" si="18118">IFERROR(AG761,0)</f>
        <v>0</v>
      </c>
      <c r="AH407" s="618">
        <f t="shared" ref="AH407" si="18119">IFERROR((AH761/$BQ407)*100,0)</f>
        <v>0</v>
      </c>
      <c r="AI407" s="618">
        <f t="shared" ref="AI407" si="18120">IFERROR(AI761,0)</f>
        <v>31338</v>
      </c>
      <c r="AJ407" s="618">
        <f t="shared" ref="AJ407" si="18121">IFERROR((AJ761/$BQ407)*100,0)</f>
        <v>138595.13856123027</v>
      </c>
      <c r="AK407" s="618">
        <f t="shared" ref="AK407" si="18122">IFERROR(AK761,0)</f>
        <v>0</v>
      </c>
      <c r="AL407" s="618">
        <f t="shared" ref="AL407" si="18123">IFERROR((AL761/$BQ407)*100,0)</f>
        <v>0</v>
      </c>
      <c r="AM407" s="618">
        <f t="shared" ref="AM407" si="18124">IFERROR(AM761,0)</f>
        <v>900</v>
      </c>
      <c r="AN407" s="618">
        <f t="shared" ref="AN407" si="18125">IFERROR((AN761/$BQ407)*100,0)</f>
        <v>1627.9292459875905</v>
      </c>
      <c r="AO407" s="618">
        <f t="shared" ref="AO407" si="18126">IFERROR(AO761,0)</f>
        <v>0</v>
      </c>
      <c r="AP407" s="618">
        <f t="shared" ref="AP407" si="18127">IFERROR((AP761/$BQ407)*100,0)</f>
        <v>0</v>
      </c>
      <c r="AQ407" s="618">
        <f t="shared" ref="AQ407" si="18128">IFERROR(AQ761,0)</f>
        <v>0</v>
      </c>
      <c r="AR407" s="618">
        <f t="shared" ref="AR407" si="18129">IFERROR((AR761/$BQ407)*100,0)</f>
        <v>0</v>
      </c>
      <c r="AS407" s="618">
        <f t="shared" ref="AS407" si="18130">IFERROR(AS761,0)</f>
        <v>0</v>
      </c>
      <c r="AT407" s="618">
        <f t="shared" ref="AT407" si="18131">IFERROR((AT761/$BQ407)*100,0)</f>
        <v>0</v>
      </c>
      <c r="AU407" s="618">
        <f t="shared" ref="AU407" si="18132">IFERROR(AU761,0)</f>
        <v>0</v>
      </c>
      <c r="AV407" s="618">
        <f t="shared" ref="AV407" si="18133">IFERROR((AV761/$BQ407)*100,0)</f>
        <v>0</v>
      </c>
      <c r="AW407" s="618">
        <f t="shared" ref="AW407" si="18134">IFERROR(AW761,0)</f>
        <v>690752</v>
      </c>
      <c r="AX407" s="618">
        <f t="shared" ref="AX407" si="18135">IFERROR((AX761/$BQ407)*100,0)</f>
        <v>810491.70726902166</v>
      </c>
      <c r="AY407" s="618">
        <f t="shared" ref="AY407" si="18136">IFERROR(AY761,0)</f>
        <v>37354</v>
      </c>
      <c r="AZ407" s="618">
        <f t="shared" ref="AZ407" si="18137">IFERROR((AZ761/$BQ407)*100,0)</f>
        <v>46302.812717322508</v>
      </c>
      <c r="BA407" s="618">
        <f t="shared" ref="BA407" si="18138">IFERROR(BA761,0)</f>
        <v>240</v>
      </c>
      <c r="BB407" s="618">
        <f t="shared" ref="BB407" si="18139">IFERROR((BB761/$BQ407)*100,0)</f>
        <v>393.16027072907843</v>
      </c>
      <c r="BC407" s="618">
        <f t="shared" ref="BC407" si="18140">IFERROR(BC761,0)</f>
        <v>9821727</v>
      </c>
      <c r="BD407" s="618">
        <f t="shared" ref="BD407" si="18141">IFERROR((BD761/$BQ407)*100,0)</f>
        <v>5821952.1000218308</v>
      </c>
      <c r="BE407" s="618">
        <f t="shared" ref="BE407" si="18142">IFERROR(BE761,0)</f>
        <v>0</v>
      </c>
      <c r="BF407" s="618">
        <f t="shared" ref="BF407" si="18143">IFERROR((BF761/$BQ407)*100,0)</f>
        <v>0</v>
      </c>
      <c r="BG407" s="618">
        <f t="shared" ref="BG407" si="18144">IFERROR(BG761,0)</f>
        <v>9101890</v>
      </c>
      <c r="BH407" s="618">
        <f t="shared" ref="BH407" si="18145">IFERROR((BH761/$BQ407)*100,0)</f>
        <v>16772032.855425583</v>
      </c>
      <c r="BI407" s="618">
        <f t="shared" ref="BI407" si="18146">IFERROR(BI761,0)</f>
        <v>38035</v>
      </c>
      <c r="BJ407" s="618">
        <f t="shared" ref="BJ407" si="18147">IFERROR((BJ761/$BQ407)*100,0)</f>
        <v>17757.73889459671</v>
      </c>
      <c r="BK407" s="618">
        <f t="shared" ref="BK407" si="18148">IFERROR(BK761,0)</f>
        <v>2720</v>
      </c>
      <c r="BL407" s="618">
        <f t="shared" ref="BL407" si="18149">IFERROR((BL761/$BQ407)*100,0)</f>
        <v>10611.231890198356</v>
      </c>
      <c r="BM407" s="618">
        <f t="shared" ref="BM407" si="18150">IFERROR(BM761,0)</f>
        <v>43065</v>
      </c>
      <c r="BN407" s="618">
        <f t="shared" ref="BN407" si="18151">IFERROR((BN761/$BQ407)*100,0)</f>
        <v>44820.270863114943</v>
      </c>
      <c r="BO407" s="618">
        <f t="shared" ref="BO407" si="18152">IFERROR(BO761,0)</f>
        <v>0</v>
      </c>
      <c r="BP407" s="618">
        <f t="shared" ref="BP407" si="18153">IFERROR((BP761/$BQ407)*100,0)</f>
        <v>0</v>
      </c>
      <c r="BQ407" s="620">
        <f t="shared" si="15911"/>
        <v>48.835046238002178</v>
      </c>
    </row>
    <row r="408" spans="1:69" x14ac:dyDescent="0.25">
      <c r="B408" s="594" t="s">
        <v>293</v>
      </c>
      <c r="C408" s="618">
        <f t="shared" si="15142"/>
        <v>5185</v>
      </c>
      <c r="D408" s="618">
        <f t="shared" si="15143"/>
        <v>15606.083804159356</v>
      </c>
      <c r="E408" s="618" t="s">
        <v>2112</v>
      </c>
      <c r="F408" s="618" t="s">
        <v>2112</v>
      </c>
      <c r="G408" s="618">
        <f t="shared" ref="G408" si="18154">IFERROR(G762,0)</f>
        <v>146690</v>
      </c>
      <c r="H408" s="618">
        <f t="shared" ref="H408" si="18155">IFERROR((H762/$BQ408)*100,0)</f>
        <v>646227.6601331163</v>
      </c>
      <c r="I408" s="618">
        <f t="shared" ref="I408" si="18156">IFERROR(I762,0)</f>
        <v>0</v>
      </c>
      <c r="J408" s="618">
        <f t="shared" ref="J408" si="18157">IFERROR((J762/$BQ408)*100,0)</f>
        <v>0</v>
      </c>
      <c r="K408" s="618">
        <f t="shared" ref="K408" si="18158">IFERROR(K762,0)</f>
        <v>6100</v>
      </c>
      <c r="L408" s="618">
        <f t="shared" ref="L408" si="18159">IFERROR((L762/$BQ408)*100,0)</f>
        <v>14405.615819224022</v>
      </c>
      <c r="M408" s="618">
        <f t="shared" ref="M408" si="18160">IFERROR(M762,0)</f>
        <v>81496</v>
      </c>
      <c r="N408" s="618">
        <f t="shared" ref="N408" si="18161">IFERROR((N762/$BQ408)*100,0)</f>
        <v>116112.80586749133</v>
      </c>
      <c r="O408" s="618">
        <f t="shared" ref="O408" si="18162">IFERROR(O762,0)</f>
        <v>38012</v>
      </c>
      <c r="P408" s="618">
        <f t="shared" ref="P408" si="18163">IFERROR((P762/$BQ408)*100,0)</f>
        <v>42705.172578847167</v>
      </c>
      <c r="Q408" s="618">
        <f t="shared" ref="Q408" si="18164">IFERROR(Q762,0)</f>
        <v>3090</v>
      </c>
      <c r="R408" s="618">
        <f t="shared" ref="R408" si="18165">IFERROR((R762/$BQ408)*100,0)</f>
        <v>5608.7438640421396</v>
      </c>
      <c r="S408" s="618">
        <f t="shared" ref="S408" si="18166">IFERROR(S762,0)</f>
        <v>0</v>
      </c>
      <c r="T408" s="618">
        <f t="shared" ref="T408" si="18167">IFERROR((T762/$BQ408)*100,0)</f>
        <v>0</v>
      </c>
      <c r="U408" s="618">
        <f t="shared" ref="U408" si="18168">IFERROR(U762,0)</f>
        <v>49794753</v>
      </c>
      <c r="V408" s="618">
        <f t="shared" si="15097"/>
        <v>6847896.4377969401</v>
      </c>
      <c r="W408" s="618" t="s">
        <v>2112</v>
      </c>
      <c r="X408" s="618" t="s">
        <v>2112</v>
      </c>
      <c r="Y408" s="618">
        <f t="shared" ref="Y408" si="18169">IFERROR(Y762,0)</f>
        <v>0</v>
      </c>
      <c r="Z408" s="618">
        <f t="shared" ref="Z408" si="18170">IFERROR((Z762/$BQ408)*100,0)</f>
        <v>0</v>
      </c>
      <c r="AA408" s="618">
        <f t="shared" ref="AA408" si="18171">IFERROR(AA762,0)</f>
        <v>0</v>
      </c>
      <c r="AB408" s="618">
        <f t="shared" ref="AB408" si="18172">IFERROR((AB762/$BQ408)*100,0)</f>
        <v>0</v>
      </c>
      <c r="AC408" s="618">
        <f t="shared" ref="AC408" si="18173">IFERROR(AC762,0)</f>
        <v>0</v>
      </c>
      <c r="AD408" s="618">
        <f t="shared" ref="AD408" si="18174">IFERROR((AD762/$BQ408)*100,0)</f>
        <v>0</v>
      </c>
      <c r="AE408" s="618">
        <f t="shared" ref="AE408" si="18175">IFERROR(AE762,0)</f>
        <v>0</v>
      </c>
      <c r="AF408" s="618">
        <f t="shared" ref="AF408" si="18176">IFERROR((AF762/$BQ408)*100,0)</f>
        <v>0</v>
      </c>
      <c r="AG408" s="618">
        <f t="shared" ref="AG408" si="18177">IFERROR(AG762,0)</f>
        <v>0</v>
      </c>
      <c r="AH408" s="618">
        <f t="shared" ref="AH408" si="18178">IFERROR((AH762/$BQ408)*100,0)</f>
        <v>0</v>
      </c>
      <c r="AI408" s="618">
        <f t="shared" ref="AI408" si="18179">IFERROR(AI762,0)</f>
        <v>24176</v>
      </c>
      <c r="AJ408" s="618">
        <f t="shared" ref="AJ408" si="18180">IFERROR((AJ762/$BQ408)*100,0)</f>
        <v>65474.70468655508</v>
      </c>
      <c r="AK408" s="618">
        <f t="shared" ref="AK408" si="18181">IFERROR(AK762,0)</f>
        <v>0</v>
      </c>
      <c r="AL408" s="618">
        <f t="shared" ref="AL408" si="18182">IFERROR((AL762/$BQ408)*100,0)</f>
        <v>0</v>
      </c>
      <c r="AM408" s="618">
        <f t="shared" ref="AM408" si="18183">IFERROR(AM762,0)</f>
        <v>75</v>
      </c>
      <c r="AN408" s="618">
        <f t="shared" ref="AN408" si="18184">IFERROR((AN762/$BQ408)*100,0)</f>
        <v>147.59852273795104</v>
      </c>
      <c r="AO408" s="618">
        <f t="shared" ref="AO408" si="18185">IFERROR(AO762,0)</f>
        <v>0</v>
      </c>
      <c r="AP408" s="618">
        <f t="shared" ref="AP408" si="18186">IFERROR((AP762/$BQ408)*100,0)</f>
        <v>0</v>
      </c>
      <c r="AQ408" s="618">
        <f t="shared" ref="AQ408" si="18187">IFERROR(AQ762,0)</f>
        <v>0</v>
      </c>
      <c r="AR408" s="618">
        <f t="shared" ref="AR408" si="18188">IFERROR((AR762/$BQ408)*100,0)</f>
        <v>0</v>
      </c>
      <c r="AS408" s="618">
        <f t="shared" ref="AS408" si="18189">IFERROR(AS762,0)</f>
        <v>0</v>
      </c>
      <c r="AT408" s="618">
        <f t="shared" ref="AT408" si="18190">IFERROR((AT762/$BQ408)*100,0)</f>
        <v>0</v>
      </c>
      <c r="AU408" s="618">
        <f t="shared" ref="AU408" si="18191">IFERROR(AU762,0)</f>
        <v>0</v>
      </c>
      <c r="AV408" s="618">
        <f t="shared" ref="AV408" si="18192">IFERROR((AV762/$BQ408)*100,0)</f>
        <v>0</v>
      </c>
      <c r="AW408" s="618">
        <f t="shared" ref="AW408" si="18193">IFERROR(AW762,0)</f>
        <v>721910</v>
      </c>
      <c r="AX408" s="618">
        <f t="shared" ref="AX408" si="18194">IFERROR((AX762/$BQ408)*100,0)</f>
        <v>695112.29086392571</v>
      </c>
      <c r="AY408" s="618">
        <f t="shared" ref="AY408" si="18195">IFERROR(AY762,0)</f>
        <v>23680</v>
      </c>
      <c r="AZ408" s="618">
        <f t="shared" ref="AZ408" si="18196">IFERROR((AZ762/$BQ408)*100,0)</f>
        <v>28094.886808093186</v>
      </c>
      <c r="BA408" s="618">
        <f t="shared" ref="BA408" si="18197">IFERROR(BA762,0)</f>
        <v>220</v>
      </c>
      <c r="BB408" s="618">
        <f t="shared" ref="BB408" si="18198">IFERROR((BB762/$BQ408)*100,0)</f>
        <v>432.95566669798973</v>
      </c>
      <c r="BC408" s="618">
        <f t="shared" ref="BC408" si="18199">IFERROR(BC762,0)</f>
        <v>7430987</v>
      </c>
      <c r="BD408" s="618">
        <f t="shared" ref="BD408" si="18200">IFERROR((BD762/$BQ408)*100,0)</f>
        <v>6997236.6231031995</v>
      </c>
      <c r="BE408" s="618">
        <f t="shared" ref="BE408" si="18201">IFERROR(BE762,0)</f>
        <v>0</v>
      </c>
      <c r="BF408" s="618">
        <f t="shared" ref="BF408" si="18202">IFERROR((BF762/$BQ408)*100,0)</f>
        <v>0</v>
      </c>
      <c r="BG408" s="618">
        <f t="shared" ref="BG408" si="18203">IFERROR(BG762,0)</f>
        <v>9869382</v>
      </c>
      <c r="BH408" s="618">
        <f t="shared" ref="BH408" si="18204">IFERROR((BH762/$BQ408)*100,0)</f>
        <v>21887414.456515308</v>
      </c>
      <c r="BI408" s="618">
        <f t="shared" ref="BI408" si="18205">IFERROR(BI762,0)</f>
        <v>18354</v>
      </c>
      <c r="BJ408" s="618">
        <f t="shared" ref="BJ408" si="18206">IFERROR((BJ762/$BQ408)*100,0)</f>
        <v>12404.179850897406</v>
      </c>
      <c r="BK408" s="618">
        <f t="shared" ref="BK408" si="18207">IFERROR(BK762,0)</f>
        <v>2425</v>
      </c>
      <c r="BL408" s="618">
        <f t="shared" ref="BL408" si="18208">IFERROR((BL762/$BQ408)*100,0)</f>
        <v>6960.7463323217717</v>
      </c>
      <c r="BM408" s="618">
        <f t="shared" ref="BM408" si="18209">IFERROR(BM762,0)</f>
        <v>30164</v>
      </c>
      <c r="BN408" s="618">
        <f t="shared" ref="BN408" si="18210">IFERROR((BN762/$BQ408)*100,0)</f>
        <v>46621.453382160806</v>
      </c>
      <c r="BO408" s="618">
        <f t="shared" ref="BO408" si="18211">IFERROR(BO762,0)</f>
        <v>0</v>
      </c>
      <c r="BP408" s="618">
        <f t="shared" ref="BP408" si="18212">IFERROR((BP762/$BQ408)*100,0)</f>
        <v>0</v>
      </c>
      <c r="BQ408" s="620">
        <f t="shared" si="15911"/>
        <v>50.813516699727607</v>
      </c>
    </row>
    <row r="409" spans="1:69" x14ac:dyDescent="0.25">
      <c r="B409" s="594" t="s">
        <v>294</v>
      </c>
      <c r="C409" s="618">
        <f t="shared" si="15142"/>
        <v>5848</v>
      </c>
      <c r="D409" s="618">
        <f t="shared" si="15143"/>
        <v>18651.247874600802</v>
      </c>
      <c r="E409" s="618" t="s">
        <v>2112</v>
      </c>
      <c r="F409" s="618" t="s">
        <v>2112</v>
      </c>
      <c r="G409" s="618">
        <f t="shared" ref="G409" si="18213">IFERROR(G763,0)</f>
        <v>166854</v>
      </c>
      <c r="H409" s="618">
        <f t="shared" ref="H409" si="18214">IFERROR((H763/$BQ409)*100,0)</f>
        <v>661504.93791228172</v>
      </c>
      <c r="I409" s="618">
        <f t="shared" ref="I409" si="18215">IFERROR(I763,0)</f>
        <v>0</v>
      </c>
      <c r="J409" s="618">
        <f t="shared" ref="J409" si="18216">IFERROR((J763/$BQ409)*100,0)</f>
        <v>0</v>
      </c>
      <c r="K409" s="618">
        <f t="shared" ref="K409" si="18217">IFERROR(K763,0)</f>
        <v>6135</v>
      </c>
      <c r="L409" s="618">
        <f t="shared" ref="L409" si="18218">IFERROR((L763/$BQ409)*100,0)</f>
        <v>17936.788453308855</v>
      </c>
      <c r="M409" s="618">
        <f t="shared" ref="M409" si="18219">IFERROR(M763,0)</f>
        <v>53825</v>
      </c>
      <c r="N409" s="618">
        <f t="shared" ref="N409" si="18220">IFERROR((N763/$BQ409)*100,0)</f>
        <v>82616.487631245021</v>
      </c>
      <c r="O409" s="618">
        <f t="shared" ref="O409" si="18221">IFERROR(O763,0)</f>
        <v>38582</v>
      </c>
      <c r="P409" s="618">
        <f t="shared" ref="P409" si="18222">IFERROR((P763/$BQ409)*100,0)</f>
        <v>30154.228223062131</v>
      </c>
      <c r="Q409" s="618">
        <f t="shared" ref="Q409" si="18223">IFERROR(Q763,0)</f>
        <v>2465</v>
      </c>
      <c r="R409" s="618">
        <f t="shared" ref="R409" si="18224">IFERROR((R763/$BQ409)*100,0)</f>
        <v>4483.2787850222112</v>
      </c>
      <c r="S409" s="618">
        <f t="shared" ref="S409" si="18225">IFERROR(S763,0)</f>
        <v>0</v>
      </c>
      <c r="T409" s="618">
        <f t="shared" ref="T409" si="18226">IFERROR((T763/$BQ409)*100,0)</f>
        <v>0</v>
      </c>
      <c r="U409" s="618">
        <f t="shared" ref="U409" si="18227">IFERROR(U763,0)</f>
        <v>52245291</v>
      </c>
      <c r="V409" s="618">
        <f t="shared" si="15097"/>
        <v>7944860.3943742299</v>
      </c>
      <c r="W409" s="618" t="s">
        <v>2112</v>
      </c>
      <c r="X409" s="618" t="s">
        <v>2112</v>
      </c>
      <c r="Y409" s="618">
        <f t="shared" ref="Y409" si="18228">IFERROR(Y763,0)</f>
        <v>0</v>
      </c>
      <c r="Z409" s="618">
        <f t="shared" ref="Z409" si="18229">IFERROR((Z763/$BQ409)*100,0)</f>
        <v>0</v>
      </c>
      <c r="AA409" s="618">
        <f t="shared" ref="AA409" si="18230">IFERROR(AA763,0)</f>
        <v>0</v>
      </c>
      <c r="AB409" s="618">
        <f t="shared" ref="AB409" si="18231">IFERROR((AB763/$BQ409)*100,0)</f>
        <v>0</v>
      </c>
      <c r="AC409" s="618">
        <f t="shared" ref="AC409" si="18232">IFERROR(AC763,0)</f>
        <v>0</v>
      </c>
      <c r="AD409" s="618">
        <f t="shared" ref="AD409" si="18233">IFERROR((AD763/$BQ409)*100,0)</f>
        <v>0</v>
      </c>
      <c r="AE409" s="618">
        <f t="shared" ref="AE409" si="18234">IFERROR(AE763,0)</f>
        <v>0</v>
      </c>
      <c r="AF409" s="618">
        <f t="shared" ref="AF409" si="18235">IFERROR((AF763/$BQ409)*100,0)</f>
        <v>0</v>
      </c>
      <c r="AG409" s="618">
        <f t="shared" ref="AG409" si="18236">IFERROR(AG763,0)</f>
        <v>0</v>
      </c>
      <c r="AH409" s="618">
        <f t="shared" ref="AH409" si="18237">IFERROR((AH763/$BQ409)*100,0)</f>
        <v>0</v>
      </c>
      <c r="AI409" s="618">
        <f t="shared" ref="AI409" si="18238">IFERROR(AI763,0)</f>
        <v>31323</v>
      </c>
      <c r="AJ409" s="618">
        <f t="shared" ref="AJ409" si="18239">IFERROR((AJ763/$BQ409)*100,0)</f>
        <v>124343.48915394869</v>
      </c>
      <c r="AK409" s="618">
        <f t="shared" ref="AK409" si="18240">IFERROR(AK763,0)</f>
        <v>0</v>
      </c>
      <c r="AL409" s="618">
        <f t="shared" ref="AL409" si="18241">IFERROR((AL763/$BQ409)*100,0)</f>
        <v>0</v>
      </c>
      <c r="AM409" s="618">
        <f t="shared" ref="AM409" si="18242">IFERROR(AM763,0)</f>
        <v>35</v>
      </c>
      <c r="AN409" s="618">
        <f t="shared" ref="AN409" si="18243">IFERROR((AN763/$BQ409)*100,0)</f>
        <v>58.773011520160082</v>
      </c>
      <c r="AO409" s="618">
        <f t="shared" ref="AO409" si="18244">IFERROR(AO763,0)</f>
        <v>0</v>
      </c>
      <c r="AP409" s="618">
        <f t="shared" ref="AP409" si="18245">IFERROR((AP763/$BQ409)*100,0)</f>
        <v>0</v>
      </c>
      <c r="AQ409" s="618">
        <f t="shared" ref="AQ409" si="18246">IFERROR(AQ763,0)</f>
        <v>0</v>
      </c>
      <c r="AR409" s="618">
        <f t="shared" ref="AR409" si="18247">IFERROR((AR763/$BQ409)*100,0)</f>
        <v>0</v>
      </c>
      <c r="AS409" s="618">
        <f t="shared" ref="AS409" si="18248">IFERROR(AS763,0)</f>
        <v>0</v>
      </c>
      <c r="AT409" s="618">
        <f t="shared" ref="AT409" si="18249">IFERROR((AT763/$BQ409)*100,0)</f>
        <v>0</v>
      </c>
      <c r="AU409" s="618">
        <f t="shared" ref="AU409" si="18250">IFERROR(AU763,0)</f>
        <v>0</v>
      </c>
      <c r="AV409" s="618">
        <f t="shared" ref="AV409" si="18251">IFERROR((AV763/$BQ409)*100,0)</f>
        <v>0</v>
      </c>
      <c r="AW409" s="618">
        <f t="shared" ref="AW409" si="18252">IFERROR(AW763,0)</f>
        <v>807343</v>
      </c>
      <c r="AX409" s="618">
        <f t="shared" ref="AX409" si="18253">IFERROR((AX763/$BQ409)*100,0)</f>
        <v>597565.41134817759</v>
      </c>
      <c r="AY409" s="618">
        <f t="shared" ref="AY409" si="18254">IFERROR(AY763,0)</f>
        <v>22359</v>
      </c>
      <c r="AZ409" s="618">
        <f t="shared" ref="AZ409" si="18255">IFERROR((AZ763/$BQ409)*100,0)</f>
        <v>31276.425411775188</v>
      </c>
      <c r="BA409" s="618">
        <f t="shared" ref="BA409" si="18256">IFERROR(BA763,0)</f>
        <v>270</v>
      </c>
      <c r="BB409" s="618">
        <f t="shared" ref="BB409" si="18257">IFERROR((BB763/$BQ409)*100,0)</f>
        <v>587.73011520160082</v>
      </c>
      <c r="BC409" s="618">
        <f t="shared" ref="BC409" si="18258">IFERROR(BC763,0)</f>
        <v>9963206</v>
      </c>
      <c r="BD409" s="618">
        <f t="shared" ref="BD409" si="18259">IFERROR((BD763/$BQ409)*100,0)</f>
        <v>7942026.4332249919</v>
      </c>
      <c r="BE409" s="618">
        <f t="shared" ref="BE409" si="18260">IFERROR(BE763,0)</f>
        <v>0</v>
      </c>
      <c r="BF409" s="618">
        <f t="shared" ref="BF409" si="18261">IFERROR((BF763/$BQ409)*100,0)</f>
        <v>0</v>
      </c>
      <c r="BG409" s="618">
        <f t="shared" ref="BG409" si="18262">IFERROR(BG763,0)</f>
        <v>8698011</v>
      </c>
      <c r="BH409" s="618">
        <f t="shared" ref="BH409" si="18263">IFERROR((BH763/$BQ409)*100,0)</f>
        <v>17601993.503154092</v>
      </c>
      <c r="BI409" s="618">
        <f t="shared" ref="BI409" si="18264">IFERROR(BI763,0)</f>
        <v>35102</v>
      </c>
      <c r="BJ409" s="618">
        <f t="shared" ref="BJ409" si="18265">IFERROR((BJ763/$BQ409)*100,0)</f>
        <v>23683.686986014509</v>
      </c>
      <c r="BK409" s="618">
        <f t="shared" ref="BK409" si="18266">IFERROR(BK763,0)</f>
        <v>1582</v>
      </c>
      <c r="BL409" s="618">
        <f t="shared" ref="BL409" si="18267">IFERROR((BL763/$BQ409)*100,0)</f>
        <v>6106.8832282666335</v>
      </c>
      <c r="BM409" s="618">
        <f t="shared" ref="BM409" si="18268">IFERROR(BM763,0)</f>
        <v>43120</v>
      </c>
      <c r="BN409" s="618">
        <f t="shared" ref="BN409" si="18269">IFERROR((BN763/$BQ409)*100,0)</f>
        <v>57659.99761449705</v>
      </c>
      <c r="BO409" s="618">
        <f t="shared" ref="BO409" si="18270">IFERROR(BO763,0)</f>
        <v>0</v>
      </c>
      <c r="BP409" s="618">
        <f t="shared" ref="BP409" si="18271">IFERROR((BP763/$BQ409)*100,0)</f>
        <v>0</v>
      </c>
      <c r="BQ409" s="620">
        <f t="shared" si="15911"/>
        <v>54.446759103068061</v>
      </c>
    </row>
    <row r="410" spans="1:69" x14ac:dyDescent="0.25">
      <c r="B410" s="594" t="s">
        <v>295</v>
      </c>
      <c r="C410" s="618">
        <f t="shared" si="15142"/>
        <v>5503</v>
      </c>
      <c r="D410" s="618">
        <f t="shared" si="15143"/>
        <v>14864.039669509282</v>
      </c>
      <c r="E410" s="618" t="s">
        <v>2112</v>
      </c>
      <c r="F410" s="618" t="s">
        <v>2112</v>
      </c>
      <c r="G410" s="618">
        <f t="shared" ref="G410" si="18272">IFERROR(G764,0)</f>
        <v>140745</v>
      </c>
      <c r="H410" s="618">
        <f t="shared" ref="H410" si="18273">IFERROR((H764/$BQ410)*100,0)</f>
        <v>495741.65669168369</v>
      </c>
      <c r="I410" s="618">
        <f t="shared" ref="I410" si="18274">IFERROR(I764,0)</f>
        <v>0</v>
      </c>
      <c r="J410" s="618">
        <f t="shared" ref="J410" si="18275">IFERROR((J764/$BQ410)*100,0)</f>
        <v>0</v>
      </c>
      <c r="K410" s="618">
        <f t="shared" ref="K410" si="18276">IFERROR(K764,0)</f>
        <v>7875</v>
      </c>
      <c r="L410" s="618">
        <f t="shared" ref="L410" si="18277">IFERROR((L764/$BQ410)*100,0)</f>
        <v>21341.920738391334</v>
      </c>
      <c r="M410" s="618">
        <f t="shared" ref="M410" si="18278">IFERROR(M764,0)</f>
        <v>51298</v>
      </c>
      <c r="N410" s="618">
        <f t="shared" ref="N410" si="18279">IFERROR((N764/$BQ410)*100,0)</f>
        <v>67365.247895728055</v>
      </c>
      <c r="O410" s="618">
        <f t="shared" ref="O410" si="18280">IFERROR(O764,0)</f>
        <v>46510</v>
      </c>
      <c r="P410" s="618">
        <f t="shared" ref="P410" si="18281">IFERROR((P764/$BQ410)*100,0)</f>
        <v>37198.930402616854</v>
      </c>
      <c r="Q410" s="618">
        <f t="shared" ref="Q410" si="18282">IFERROR(Q764,0)</f>
        <v>1530</v>
      </c>
      <c r="R410" s="618">
        <f t="shared" ref="R410" si="18283">IFERROR((R764/$BQ410)*100,0)</f>
        <v>3013.5807241876905</v>
      </c>
      <c r="S410" s="618">
        <f t="shared" ref="S410" si="18284">IFERROR(S764,0)</f>
        <v>0</v>
      </c>
      <c r="T410" s="618">
        <f t="shared" ref="T410" si="18285">IFERROR((T764/$BQ410)*100,0)</f>
        <v>0</v>
      </c>
      <c r="U410" s="618">
        <f t="shared" ref="U410" si="18286">IFERROR(U764,0)</f>
        <v>47896832</v>
      </c>
      <c r="V410" s="618">
        <f t="shared" si="15097"/>
        <v>6975263.3449923815</v>
      </c>
      <c r="W410" s="618" t="s">
        <v>2112</v>
      </c>
      <c r="X410" s="618" t="s">
        <v>2112</v>
      </c>
      <c r="Y410" s="618">
        <f t="shared" ref="Y410" si="18287">IFERROR(Y764,0)</f>
        <v>0</v>
      </c>
      <c r="Z410" s="618">
        <f t="shared" ref="Z410" si="18288">IFERROR((Z764/$BQ410)*100,0)</f>
        <v>0</v>
      </c>
      <c r="AA410" s="618">
        <f t="shared" ref="AA410" si="18289">IFERROR(AA764,0)</f>
        <v>0</v>
      </c>
      <c r="AB410" s="618">
        <f t="shared" ref="AB410" si="18290">IFERROR((AB764/$BQ410)*100,0)</f>
        <v>0</v>
      </c>
      <c r="AC410" s="618">
        <f t="shared" ref="AC410" si="18291">IFERROR(AC764,0)</f>
        <v>0</v>
      </c>
      <c r="AD410" s="618">
        <f t="shared" ref="AD410" si="18292">IFERROR((AD764/$BQ410)*100,0)</f>
        <v>0</v>
      </c>
      <c r="AE410" s="618">
        <f t="shared" ref="AE410" si="18293">IFERROR(AE764,0)</f>
        <v>0</v>
      </c>
      <c r="AF410" s="618">
        <f t="shared" ref="AF410" si="18294">IFERROR((AF764/$BQ410)*100,0)</f>
        <v>0</v>
      </c>
      <c r="AG410" s="618">
        <f t="shared" ref="AG410" si="18295">IFERROR(AG764,0)</f>
        <v>0</v>
      </c>
      <c r="AH410" s="618">
        <f t="shared" ref="AH410" si="18296">IFERROR((AH764/$BQ410)*100,0)</f>
        <v>0</v>
      </c>
      <c r="AI410" s="618">
        <f t="shared" ref="AI410" si="18297">IFERROR(AI764,0)</f>
        <v>34262</v>
      </c>
      <c r="AJ410" s="618">
        <f t="shared" ref="AJ410" si="18298">IFERROR((AJ764/$BQ410)*100,0)</f>
        <v>167196.17676395213</v>
      </c>
      <c r="AK410" s="618">
        <f t="shared" ref="AK410" si="18299">IFERROR(AK764,0)</f>
        <v>0</v>
      </c>
      <c r="AL410" s="618">
        <f t="shared" ref="AL410" si="18300">IFERROR((AL764/$BQ410)*100,0)</f>
        <v>0</v>
      </c>
      <c r="AM410" s="618">
        <f t="shared" ref="AM410" si="18301">IFERROR(AM764,0)</f>
        <v>0</v>
      </c>
      <c r="AN410" s="618">
        <f t="shared" ref="AN410" si="18302">IFERROR((AN764/$BQ410)*100,0)</f>
        <v>0</v>
      </c>
      <c r="AO410" s="618">
        <f t="shared" ref="AO410" si="18303">IFERROR(AO764,0)</f>
        <v>0</v>
      </c>
      <c r="AP410" s="618">
        <f t="shared" ref="AP410" si="18304">IFERROR((AP764/$BQ410)*100,0)</f>
        <v>0</v>
      </c>
      <c r="AQ410" s="618">
        <f t="shared" ref="AQ410" si="18305">IFERROR(AQ764,0)</f>
        <v>0</v>
      </c>
      <c r="AR410" s="618">
        <f t="shared" ref="AR410" si="18306">IFERROR((AR764/$BQ410)*100,0)</f>
        <v>0</v>
      </c>
      <c r="AS410" s="618">
        <f t="shared" ref="AS410" si="18307">IFERROR(AS764,0)</f>
        <v>0</v>
      </c>
      <c r="AT410" s="618">
        <f t="shared" ref="AT410" si="18308">IFERROR((AT764/$BQ410)*100,0)</f>
        <v>0</v>
      </c>
      <c r="AU410" s="618">
        <f t="shared" ref="AU410" si="18309">IFERROR(AU764,0)</f>
        <v>0</v>
      </c>
      <c r="AV410" s="618">
        <f t="shared" ref="AV410" si="18310">IFERROR((AV764/$BQ410)*100,0)</f>
        <v>0</v>
      </c>
      <c r="AW410" s="618">
        <f t="shared" ref="AW410" si="18311">IFERROR(AW764,0)</f>
        <v>906533</v>
      </c>
      <c r="AX410" s="618">
        <f t="shared" ref="AX410" si="18312">IFERROR((AX764/$BQ410)*100,0)</f>
        <v>604352.60376737767</v>
      </c>
      <c r="AY410" s="618">
        <f t="shared" ref="AY410" si="18313">IFERROR(AY764,0)</f>
        <v>24567</v>
      </c>
      <c r="AZ410" s="618">
        <f t="shared" ref="AZ410" si="18314">IFERROR((AZ764/$BQ410)*100,0)</f>
        <v>18346.368799023909</v>
      </c>
      <c r="BA410" s="618">
        <f t="shared" ref="BA410" si="18315">IFERROR(BA764,0)</f>
        <v>96</v>
      </c>
      <c r="BB410" s="618">
        <f t="shared" ref="BB410" si="18316">IFERROR((BB764/$BQ410)*100,0)</f>
        <v>102.62539051536544</v>
      </c>
      <c r="BC410" s="618">
        <f t="shared" ref="BC410" si="18317">IFERROR(BC764,0)</f>
        <v>10696608</v>
      </c>
      <c r="BD410" s="618">
        <f t="shared" ref="BD410" si="18318">IFERROR((BD764/$BQ410)*100,0)</f>
        <v>10320912.096295763</v>
      </c>
      <c r="BE410" s="618">
        <f t="shared" ref="BE410" si="18319">IFERROR(BE764,0)</f>
        <v>0</v>
      </c>
      <c r="BF410" s="618">
        <f t="shared" ref="BF410" si="18320">IFERROR((BF764/$BQ410)*100,0)</f>
        <v>0</v>
      </c>
      <c r="BG410" s="618">
        <f t="shared" ref="BG410" si="18321">IFERROR(BG764,0)</f>
        <v>10939032</v>
      </c>
      <c r="BH410" s="618">
        <f t="shared" ref="BH410" si="18322">IFERROR((BH764/$BQ410)*100,0)</f>
        <v>19826466.851776551</v>
      </c>
      <c r="BI410" s="618">
        <f t="shared" ref="BI410" si="18323">IFERROR(BI764,0)</f>
        <v>32144</v>
      </c>
      <c r="BJ410" s="618">
        <f t="shared" ref="BJ410" si="18324">IFERROR((BJ764/$BQ410)*100,0)</f>
        <v>35794.072016237595</v>
      </c>
      <c r="BK410" s="618">
        <f t="shared" ref="BK410" si="18325">IFERROR(BK764,0)</f>
        <v>2041</v>
      </c>
      <c r="BL410" s="618">
        <f t="shared" ref="BL410" si="18326">IFERROR((BL764/$BQ410)*100,0)</f>
        <v>6122.8526908829517</v>
      </c>
      <c r="BM410" s="618">
        <f t="shared" ref="BM410" si="18327">IFERROR(BM764,0)</f>
        <v>73198</v>
      </c>
      <c r="BN410" s="618">
        <f t="shared" ref="BN410" si="18328">IFERROR((BN764/$BQ410)*100,0)</f>
        <v>99467.579512615615</v>
      </c>
      <c r="BO410" s="618">
        <f t="shared" ref="BO410" si="18329">IFERROR(BO764,0)</f>
        <v>0</v>
      </c>
      <c r="BP410" s="618">
        <f t="shared" ref="BP410" si="18330">IFERROR((BP764/$BQ410)*100,0)</f>
        <v>0</v>
      </c>
      <c r="BQ410" s="620">
        <f t="shared" si="15911"/>
        <v>72.106911972160006</v>
      </c>
    </row>
    <row r="411" spans="1:69" x14ac:dyDescent="0.25">
      <c r="B411" s="594" t="s">
        <v>2669</v>
      </c>
      <c r="C411" s="618">
        <f t="shared" si="15142"/>
        <v>4782</v>
      </c>
      <c r="D411" s="618">
        <f t="shared" si="15143"/>
        <v>10623</v>
      </c>
      <c r="E411" s="618" t="s">
        <v>2112</v>
      </c>
      <c r="F411" s="618" t="s">
        <v>2112</v>
      </c>
      <c r="G411" s="618">
        <f t="shared" ref="G411" si="18331">IFERROR(G765,0)</f>
        <v>99903</v>
      </c>
      <c r="H411" s="618">
        <f t="shared" ref="H411" si="18332">IFERROR((H765/$BQ411)*100,0)</f>
        <v>345174</v>
      </c>
      <c r="I411" s="618">
        <f t="shared" ref="I411" si="18333">IFERROR(I765,0)</f>
        <v>0</v>
      </c>
      <c r="J411" s="618">
        <f t="shared" ref="J411" si="18334">IFERROR((J765/$BQ411)*100,0)</f>
        <v>0</v>
      </c>
      <c r="K411" s="618">
        <f t="shared" ref="K411" si="18335">IFERROR(K765,0)</f>
        <v>8171</v>
      </c>
      <c r="L411" s="618">
        <f t="shared" ref="L411" si="18336">IFERROR((L765/$BQ411)*100,0)</f>
        <v>19975</v>
      </c>
      <c r="M411" s="618">
        <f t="shared" ref="M411" si="18337">IFERROR(M765,0)</f>
        <v>67115</v>
      </c>
      <c r="N411" s="618">
        <f t="shared" ref="N411" si="18338">IFERROR((N765/$BQ411)*100,0)</f>
        <v>98459</v>
      </c>
      <c r="O411" s="618">
        <f t="shared" ref="O411" si="18339">IFERROR(O765,0)</f>
        <v>20847</v>
      </c>
      <c r="P411" s="618">
        <f t="shared" ref="P411" si="18340">IFERROR((P765/$BQ411)*100,0)</f>
        <v>22741</v>
      </c>
      <c r="Q411" s="618">
        <f t="shared" ref="Q411" si="18341">IFERROR(Q765,0)</f>
        <v>1739</v>
      </c>
      <c r="R411" s="618">
        <f t="shared" ref="R411" si="18342">IFERROR((R765/$BQ411)*100,0)</f>
        <v>2351</v>
      </c>
      <c r="S411" s="618">
        <f t="shared" ref="S411" si="18343">IFERROR(S765,0)</f>
        <v>0</v>
      </c>
      <c r="T411" s="618">
        <f t="shared" ref="T411" si="18344">IFERROR((T765/$BQ411)*100,0)</f>
        <v>0</v>
      </c>
      <c r="U411" s="618">
        <f t="shared" ref="U411" si="18345">IFERROR(U765,0)</f>
        <v>47287616</v>
      </c>
      <c r="V411" s="618">
        <f t="shared" si="15097"/>
        <v>5494623</v>
      </c>
      <c r="W411" s="618" t="s">
        <v>2112</v>
      </c>
      <c r="X411" s="618" t="s">
        <v>2112</v>
      </c>
      <c r="Y411" s="618">
        <f t="shared" ref="Y411" si="18346">IFERROR(Y765,0)</f>
        <v>0</v>
      </c>
      <c r="Z411" s="618">
        <f t="shared" ref="Z411" si="18347">IFERROR((Z765/$BQ411)*100,0)</f>
        <v>0</v>
      </c>
      <c r="AA411" s="618">
        <f t="shared" ref="AA411" si="18348">IFERROR(AA765,0)</f>
        <v>0</v>
      </c>
      <c r="AB411" s="618">
        <f t="shared" ref="AB411" si="18349">IFERROR((AB765/$BQ411)*100,0)</f>
        <v>0</v>
      </c>
      <c r="AC411" s="618">
        <f t="shared" ref="AC411" si="18350">IFERROR(AC765,0)</f>
        <v>0</v>
      </c>
      <c r="AD411" s="618">
        <f t="shared" ref="AD411" si="18351">IFERROR((AD765/$BQ411)*100,0)</f>
        <v>0</v>
      </c>
      <c r="AE411" s="618">
        <f t="shared" ref="AE411" si="18352">IFERROR(AE765,0)</f>
        <v>0</v>
      </c>
      <c r="AF411" s="618">
        <f t="shared" ref="AF411" si="18353">IFERROR((AF765/$BQ411)*100,0)</f>
        <v>0</v>
      </c>
      <c r="AG411" s="618">
        <f t="shared" ref="AG411" si="18354">IFERROR(AG765,0)</f>
        <v>0</v>
      </c>
      <c r="AH411" s="618">
        <f t="shared" ref="AH411" si="18355">IFERROR((AH765/$BQ411)*100,0)</f>
        <v>0</v>
      </c>
      <c r="AI411" s="618">
        <f t="shared" ref="AI411" si="18356">IFERROR(AI765,0)</f>
        <v>12057</v>
      </c>
      <c r="AJ411" s="618">
        <f t="shared" ref="AJ411" si="18357">IFERROR((AJ765/$BQ411)*100,0)</f>
        <v>50566</v>
      </c>
      <c r="AK411" s="618">
        <f t="shared" ref="AK411" si="18358">IFERROR(AK765,0)</f>
        <v>0</v>
      </c>
      <c r="AL411" s="618">
        <f t="shared" ref="AL411" si="18359">IFERROR((AL765/$BQ411)*100,0)</f>
        <v>0</v>
      </c>
      <c r="AM411" s="618">
        <f t="shared" ref="AM411" si="18360">IFERROR(AM765,0)</f>
        <v>0</v>
      </c>
      <c r="AN411" s="618">
        <f t="shared" ref="AN411" si="18361">IFERROR((AN765/$BQ411)*100,0)</f>
        <v>0</v>
      </c>
      <c r="AO411" s="618">
        <f t="shared" ref="AO411" si="18362">IFERROR(AO765,0)</f>
        <v>0</v>
      </c>
      <c r="AP411" s="618">
        <f t="shared" ref="AP411" si="18363">IFERROR((AP765/$BQ411)*100,0)</f>
        <v>0</v>
      </c>
      <c r="AQ411" s="618">
        <f t="shared" ref="AQ411" si="18364">IFERROR(AQ765,0)</f>
        <v>0</v>
      </c>
      <c r="AR411" s="618">
        <f t="shared" ref="AR411" si="18365">IFERROR((AR765/$BQ411)*100,0)</f>
        <v>0</v>
      </c>
      <c r="AS411" s="618">
        <f t="shared" ref="AS411" si="18366">IFERROR(AS765,0)</f>
        <v>0</v>
      </c>
      <c r="AT411" s="618">
        <f t="shared" ref="AT411" si="18367">IFERROR((AT765/$BQ411)*100,0)</f>
        <v>0</v>
      </c>
      <c r="AU411" s="618">
        <f t="shared" ref="AU411" si="18368">IFERROR(AU765,0)</f>
        <v>0</v>
      </c>
      <c r="AV411" s="618">
        <f t="shared" ref="AV411" si="18369">IFERROR((AV765/$BQ411)*100,0)</f>
        <v>0</v>
      </c>
      <c r="AW411" s="618">
        <f t="shared" ref="AW411" si="18370">IFERROR(AW765,0)</f>
        <v>997672</v>
      </c>
      <c r="AX411" s="618">
        <f t="shared" ref="AX411" si="18371">IFERROR((AX765/$BQ411)*100,0)</f>
        <v>578446</v>
      </c>
      <c r="AY411" s="618">
        <f t="shared" ref="AY411" si="18372">IFERROR(AY765,0)</f>
        <v>34578</v>
      </c>
      <c r="AZ411" s="618">
        <f t="shared" ref="AZ411" si="18373">IFERROR((AZ765/$BQ411)*100,0)</f>
        <v>27868</v>
      </c>
      <c r="BA411" s="618">
        <f t="shared" ref="BA411" si="18374">IFERROR(BA765,0)</f>
        <v>448</v>
      </c>
      <c r="BB411" s="618">
        <f t="shared" ref="BB411" si="18375">IFERROR((BB765/$BQ411)*100,0)</f>
        <v>720</v>
      </c>
      <c r="BC411" s="618">
        <f t="shared" ref="BC411" si="18376">IFERROR(BC765,0)</f>
        <v>5418082</v>
      </c>
      <c r="BD411" s="618">
        <f t="shared" ref="BD411" si="18377">IFERROR((BD765/$BQ411)*100,0)</f>
        <v>8029312</v>
      </c>
      <c r="BE411" s="618">
        <f t="shared" ref="BE411" si="18378">IFERROR(BE765,0)</f>
        <v>0</v>
      </c>
      <c r="BF411" s="618">
        <f t="shared" ref="BF411" si="18379">IFERROR((BF765/$BQ411)*100,0)</f>
        <v>0</v>
      </c>
      <c r="BG411" s="618">
        <f t="shared" ref="BG411" si="18380">IFERROR(BG765,0)</f>
        <v>12226648</v>
      </c>
      <c r="BH411" s="618">
        <f t="shared" ref="BH411" si="18381">IFERROR((BH765/$BQ411)*100,0)</f>
        <v>30024859.999999996</v>
      </c>
      <c r="BI411" s="618">
        <f t="shared" ref="BI411" si="18382">IFERROR(BI765,0)</f>
        <v>72195</v>
      </c>
      <c r="BJ411" s="618">
        <f t="shared" ref="BJ411" si="18383">IFERROR((BJ765/$BQ411)*100,0)</f>
        <v>84833</v>
      </c>
      <c r="BK411" s="618">
        <f t="shared" ref="BK411" si="18384">IFERROR(BK765,0)</f>
        <v>1350</v>
      </c>
      <c r="BL411" s="618">
        <f t="shared" ref="BL411" si="18385">IFERROR((BL765/$BQ411)*100,0)</f>
        <v>3852.0000000000005</v>
      </c>
      <c r="BM411" s="618">
        <f t="shared" ref="BM411" si="18386">IFERROR(BM765,0)</f>
        <v>21470</v>
      </c>
      <c r="BN411" s="618">
        <f t="shared" ref="BN411" si="18387">IFERROR((BN765/$BQ411)*100,0)</f>
        <v>30777.999999999996</v>
      </c>
      <c r="BO411" s="618">
        <f t="shared" ref="BO411" si="18388">IFERROR(BO765,0)</f>
        <v>0</v>
      </c>
      <c r="BP411" s="618">
        <f t="shared" ref="BP411" si="18389">IFERROR((BP765/$BQ411)*100,0)</f>
        <v>0</v>
      </c>
      <c r="BQ411" s="620">
        <f t="shared" si="15911"/>
        <v>100</v>
      </c>
    </row>
    <row r="412" spans="1:69" x14ac:dyDescent="0.25">
      <c r="A412" s="593" t="s">
        <v>31</v>
      </c>
      <c r="B412" s="594" t="s">
        <v>285</v>
      </c>
      <c r="C412" s="618">
        <f t="shared" si="15142"/>
        <v>46798</v>
      </c>
      <c r="D412" s="618">
        <f t="shared" si="15143"/>
        <v>204217.84168260361</v>
      </c>
      <c r="E412" s="618" t="s">
        <v>2112</v>
      </c>
      <c r="F412" s="618" t="s">
        <v>2112</v>
      </c>
      <c r="G412" s="618">
        <f t="shared" ref="G412" si="18390">IFERROR(G766,0)</f>
        <v>1454675</v>
      </c>
      <c r="H412" s="618">
        <f t="shared" ref="H412" si="18391">IFERROR((H766/$BQ412)*100,0)</f>
        <v>6944685.6997224083</v>
      </c>
      <c r="I412" s="618">
        <f t="shared" ref="I412" si="18392">IFERROR(I766,0)</f>
        <v>0</v>
      </c>
      <c r="J412" s="618">
        <f t="shared" ref="J412" si="18393">IFERROR((J766/$BQ412)*100,0)</f>
        <v>0</v>
      </c>
      <c r="K412" s="618">
        <f t="shared" ref="K412" si="18394">IFERROR(K766,0)</f>
        <v>7754</v>
      </c>
      <c r="L412" s="618">
        <f t="shared" ref="L412" si="18395">IFERROR((L766/$BQ412)*100,0)</f>
        <v>26087.883462618793</v>
      </c>
      <c r="M412" s="618">
        <f t="shared" ref="M412" si="18396">IFERROR(M766,0)</f>
        <v>687137</v>
      </c>
      <c r="N412" s="618">
        <f t="shared" ref="N412" si="18397">IFERROR((N766/$BQ412)*100,0)</f>
        <v>1066771.6910197462</v>
      </c>
      <c r="O412" s="618">
        <f t="shared" ref="O412" si="18398">IFERROR(O766,0)</f>
        <v>0</v>
      </c>
      <c r="P412" s="618">
        <f t="shared" ref="P412" si="18399">IFERROR((P766/$BQ412)*100,0)</f>
        <v>0</v>
      </c>
      <c r="Q412" s="618">
        <f t="shared" ref="Q412" si="18400">IFERROR(Q766,0)</f>
        <v>1480</v>
      </c>
      <c r="R412" s="618">
        <f t="shared" ref="R412" si="18401">IFERROR((R766/$BQ412)*100,0)</f>
        <v>3496.3838638128168</v>
      </c>
      <c r="S412" s="618">
        <f t="shared" ref="S412" si="18402">IFERROR(S766,0)</f>
        <v>0</v>
      </c>
      <c r="T412" s="618">
        <f t="shared" ref="T412" si="18403">IFERROR((T766/$BQ412)*100,0)</f>
        <v>0</v>
      </c>
      <c r="U412" s="618">
        <f t="shared" ref="U412" si="18404">IFERROR(U766,0)</f>
        <v>14564724</v>
      </c>
      <c r="V412" s="618">
        <f t="shared" si="15097"/>
        <v>1890632.4505898869</v>
      </c>
      <c r="W412" s="618" t="s">
        <v>2112</v>
      </c>
      <c r="X412" s="618" t="s">
        <v>2112</v>
      </c>
      <c r="Y412" s="618">
        <f t="shared" ref="Y412" si="18405">IFERROR(Y766,0)</f>
        <v>0</v>
      </c>
      <c r="Z412" s="618">
        <f t="shared" ref="Z412" si="18406">IFERROR((Z766/$BQ412)*100,0)</f>
        <v>0</v>
      </c>
      <c r="AA412" s="618">
        <f t="shared" ref="AA412" si="18407">IFERROR(AA766,0)</f>
        <v>0</v>
      </c>
      <c r="AB412" s="618">
        <f t="shared" ref="AB412" si="18408">IFERROR((AB766/$BQ412)*100,0)</f>
        <v>0</v>
      </c>
      <c r="AC412" s="618">
        <f t="shared" ref="AC412" si="18409">IFERROR(AC766,0)</f>
        <v>0</v>
      </c>
      <c r="AD412" s="618">
        <f t="shared" ref="AD412" si="18410">IFERROR((AD766/$BQ412)*100,0)</f>
        <v>0</v>
      </c>
      <c r="AE412" s="618">
        <f t="shared" ref="AE412" si="18411">IFERROR(AE766,0)</f>
        <v>0</v>
      </c>
      <c r="AF412" s="618">
        <f t="shared" ref="AF412" si="18412">IFERROR((AF766/$BQ412)*100,0)</f>
        <v>0</v>
      </c>
      <c r="AG412" s="618">
        <f t="shared" ref="AG412" si="18413">IFERROR(AG766,0)</f>
        <v>0</v>
      </c>
      <c r="AH412" s="618">
        <f t="shared" ref="AH412" si="18414">IFERROR((AH766/$BQ412)*100,0)</f>
        <v>0</v>
      </c>
      <c r="AI412" s="618">
        <f t="shared" ref="AI412" si="18415">IFERROR(AI766,0)</f>
        <v>133813</v>
      </c>
      <c r="AJ412" s="618">
        <f t="shared" ref="AJ412" si="18416">IFERROR((AJ766/$BQ412)*100,0)</f>
        <v>839638.36049999099</v>
      </c>
      <c r="AK412" s="618">
        <f t="shared" ref="AK412" si="18417">IFERROR(AK766,0)</f>
        <v>0</v>
      </c>
      <c r="AL412" s="618">
        <f t="shared" ref="AL412" si="18418">IFERROR((AL766/$BQ412)*100,0)</f>
        <v>0</v>
      </c>
      <c r="AM412" s="618">
        <f t="shared" ref="AM412" si="18419">IFERROR(AM766,0)</f>
        <v>41514</v>
      </c>
      <c r="AN412" s="618">
        <f t="shared" ref="AN412" si="18420">IFERROR((AN766/$BQ412)*100,0)</f>
        <v>76505.33379225168</v>
      </c>
      <c r="AO412" s="618">
        <f t="shared" ref="AO412" si="18421">IFERROR(AO766,0)</f>
        <v>0</v>
      </c>
      <c r="AP412" s="618">
        <f t="shared" ref="AP412" si="18422">IFERROR((AP766/$BQ412)*100,0)</f>
        <v>0</v>
      </c>
      <c r="AQ412" s="618">
        <f t="shared" ref="AQ412" si="18423">IFERROR(AQ766,0)</f>
        <v>0</v>
      </c>
      <c r="AR412" s="618">
        <f t="shared" ref="AR412" si="18424">IFERROR((AR766/$BQ412)*100,0)</f>
        <v>0</v>
      </c>
      <c r="AS412" s="618">
        <f t="shared" ref="AS412" si="18425">IFERROR(AS766,0)</f>
        <v>0</v>
      </c>
      <c r="AT412" s="618">
        <f t="shared" ref="AT412" si="18426">IFERROR((AT766/$BQ412)*100,0)</f>
        <v>0</v>
      </c>
      <c r="AU412" s="618">
        <f t="shared" ref="AU412" si="18427">IFERROR(AU766,0)</f>
        <v>38</v>
      </c>
      <c r="AV412" s="618">
        <f t="shared" ref="AV412" si="18428">IFERROR((AV766/$BQ412)*100,0)</f>
        <v>107.99641278186304</v>
      </c>
      <c r="AW412" s="618">
        <f t="shared" ref="AW412" si="18429">IFERROR(AW766,0)</f>
        <v>496621</v>
      </c>
      <c r="AX412" s="618">
        <f t="shared" ref="AX412" si="18430">IFERROR((AX766/$BQ412)*100,0)</f>
        <v>1000708.2603883408</v>
      </c>
      <c r="AY412" s="618">
        <f t="shared" ref="AY412" si="18431">IFERROR(AY766,0)</f>
        <v>17368</v>
      </c>
      <c r="AZ412" s="618">
        <f t="shared" ref="AZ412" si="18432">IFERROR((AZ766/$BQ412)*100,0)</f>
        <v>33985.121147292528</v>
      </c>
      <c r="BA412" s="618">
        <f t="shared" ref="BA412" si="18433">IFERROR(BA766,0)</f>
        <v>646</v>
      </c>
      <c r="BB412" s="618">
        <f t="shared" ref="BB412" si="18434">IFERROR((BB766/$BQ412)*100,0)</f>
        <v>1144.0869979078616</v>
      </c>
      <c r="BC412" s="618">
        <f t="shared" ref="BC412" si="18435">IFERROR(BC766,0)</f>
        <v>8164273</v>
      </c>
      <c r="BD412" s="618">
        <f t="shared" ref="BD412" si="18436">IFERROR((BD766/$BQ412)*100,0)</f>
        <v>4062102.8228432094</v>
      </c>
      <c r="BE412" s="618">
        <f t="shared" ref="BE412" si="18437">IFERROR(BE766,0)</f>
        <v>0</v>
      </c>
      <c r="BF412" s="618">
        <f t="shared" ref="BF412" si="18438">IFERROR((BF766/$BQ412)*100,0)</f>
        <v>0</v>
      </c>
      <c r="BG412" s="618">
        <f t="shared" ref="BG412" si="18439">IFERROR(BG766,0)</f>
        <v>18787783</v>
      </c>
      <c r="BH412" s="618">
        <f t="shared" ref="BH412" si="18440">IFERROR((BH766/$BQ412)*100,0)</f>
        <v>29473797.120819461</v>
      </c>
      <c r="BI412" s="618">
        <f t="shared" ref="BI412" si="18441">IFERROR(BI766,0)</f>
        <v>146058</v>
      </c>
      <c r="BJ412" s="618">
        <f t="shared" ref="BJ412" si="18442">IFERROR((BJ766/$BQ412)*100,0)</f>
        <v>65074.588476871359</v>
      </c>
      <c r="BK412" s="618">
        <f t="shared" ref="BK412" si="18443">IFERROR(BK766,0)</f>
        <v>4410</v>
      </c>
      <c r="BL412" s="618">
        <f t="shared" ref="BL412" si="18444">IFERROR((BL766/$BQ412)*100,0)</f>
        <v>23614.090632334246</v>
      </c>
      <c r="BM412" s="618">
        <f t="shared" ref="BM412" si="18445">IFERROR(BM766,0)</f>
        <v>936</v>
      </c>
      <c r="BN412" s="618">
        <f t="shared" ref="BN412" si="18446">IFERROR((BN766/$BQ412)*100,0)</f>
        <v>1829.1892414928054</v>
      </c>
      <c r="BO412" s="618">
        <f t="shared" ref="BO412" si="18447">IFERROR(BO766,0)</f>
        <v>0</v>
      </c>
      <c r="BP412" s="618">
        <f t="shared" ref="BP412" si="18448">IFERROR((BP766/$BQ412)*100,0)</f>
        <v>0</v>
      </c>
      <c r="BQ412" s="620">
        <f t="shared" si="15911"/>
        <v>29.630613809956184</v>
      </c>
    </row>
    <row r="413" spans="1:69" x14ac:dyDescent="0.25">
      <c r="B413" s="594" t="s">
        <v>286</v>
      </c>
      <c r="C413" s="618">
        <f t="shared" si="15142"/>
        <v>41167</v>
      </c>
      <c r="D413" s="618">
        <f t="shared" si="15143"/>
        <v>155122.46327561515</v>
      </c>
      <c r="E413" s="618" t="s">
        <v>2112</v>
      </c>
      <c r="F413" s="618" t="s">
        <v>2112</v>
      </c>
      <c r="G413" s="618">
        <f t="shared" ref="G413" si="18449">IFERROR(G767,0)</f>
        <v>2539617</v>
      </c>
      <c r="H413" s="618">
        <f t="shared" ref="H413" si="18450">IFERROR((H767/$BQ413)*100,0)</f>
        <v>9371035.8094829433</v>
      </c>
      <c r="I413" s="618">
        <f t="shared" ref="I413" si="18451">IFERROR(I767,0)</f>
        <v>0</v>
      </c>
      <c r="J413" s="618">
        <f t="shared" ref="J413" si="18452">IFERROR((J767/$BQ413)*100,0)</f>
        <v>0</v>
      </c>
      <c r="K413" s="618">
        <f t="shared" ref="K413" si="18453">IFERROR(K767,0)</f>
        <v>354</v>
      </c>
      <c r="L413" s="618">
        <f t="shared" ref="L413" si="18454">IFERROR((L767/$BQ413)*100,0)</f>
        <v>1678.0384440584121</v>
      </c>
      <c r="M413" s="618">
        <f t="shared" ref="M413" si="18455">IFERROR(M767,0)</f>
        <v>654716</v>
      </c>
      <c r="N413" s="618">
        <f t="shared" ref="N413" si="18456">IFERROR((N767/$BQ413)*100,0)</f>
        <v>845593.69059977343</v>
      </c>
      <c r="O413" s="618">
        <f t="shared" ref="O413" si="18457">IFERROR(O767,0)</f>
        <v>0</v>
      </c>
      <c r="P413" s="618">
        <f t="shared" ref="P413" si="18458">IFERROR((P767/$BQ413)*100,0)</f>
        <v>0</v>
      </c>
      <c r="Q413" s="618">
        <f t="shared" ref="Q413" si="18459">IFERROR(Q767,0)</f>
        <v>6510</v>
      </c>
      <c r="R413" s="618">
        <f t="shared" ref="R413" si="18460">IFERROR((R767/$BQ413)*100,0)</f>
        <v>12483.458647080701</v>
      </c>
      <c r="S413" s="618">
        <f t="shared" ref="S413" si="18461">IFERROR(S767,0)</f>
        <v>0</v>
      </c>
      <c r="T413" s="618">
        <f t="shared" ref="T413" si="18462">IFERROR((T767/$BQ413)*100,0)</f>
        <v>0</v>
      </c>
      <c r="U413" s="618">
        <f t="shared" ref="U413" si="18463">IFERROR(U767,0)</f>
        <v>14050998</v>
      </c>
      <c r="V413" s="618">
        <f t="shared" si="15097"/>
        <v>2365936.6791016809</v>
      </c>
      <c r="W413" s="618" t="s">
        <v>2112</v>
      </c>
      <c r="X413" s="618" t="s">
        <v>2112</v>
      </c>
      <c r="Y413" s="618">
        <f t="shared" ref="Y413" si="18464">IFERROR(Y767,0)</f>
        <v>0</v>
      </c>
      <c r="Z413" s="618">
        <f t="shared" ref="Z413" si="18465">IFERROR((Z767/$BQ413)*100,0)</f>
        <v>0</v>
      </c>
      <c r="AA413" s="618">
        <f t="shared" ref="AA413" si="18466">IFERROR(AA767,0)</f>
        <v>0</v>
      </c>
      <c r="AB413" s="618">
        <f t="shared" ref="AB413" si="18467">IFERROR((AB767/$BQ413)*100,0)</f>
        <v>0</v>
      </c>
      <c r="AC413" s="618">
        <f t="shared" ref="AC413" si="18468">IFERROR(AC767,0)</f>
        <v>0</v>
      </c>
      <c r="AD413" s="618">
        <f t="shared" ref="AD413" si="18469">IFERROR((AD767/$BQ413)*100,0)</f>
        <v>0</v>
      </c>
      <c r="AE413" s="618">
        <f t="shared" ref="AE413" si="18470">IFERROR(AE767,0)</f>
        <v>0</v>
      </c>
      <c r="AF413" s="618">
        <f t="shared" ref="AF413" si="18471">IFERROR((AF767/$BQ413)*100,0)</f>
        <v>0</v>
      </c>
      <c r="AG413" s="618">
        <f t="shared" ref="AG413" si="18472">IFERROR(AG767,0)</f>
        <v>0</v>
      </c>
      <c r="AH413" s="618">
        <f t="shared" ref="AH413" si="18473">IFERROR((AH767/$BQ413)*100,0)</f>
        <v>0</v>
      </c>
      <c r="AI413" s="618">
        <f t="shared" ref="AI413" si="18474">IFERROR(AI767,0)</f>
        <v>196006</v>
      </c>
      <c r="AJ413" s="618">
        <f t="shared" ref="AJ413" si="18475">IFERROR((AJ767/$BQ413)*100,0)</f>
        <v>889954.14280039456</v>
      </c>
      <c r="AK413" s="618">
        <f t="shared" ref="AK413" si="18476">IFERROR(AK767,0)</f>
        <v>0</v>
      </c>
      <c r="AL413" s="618">
        <f t="shared" ref="AL413" si="18477">IFERROR((AL767/$BQ413)*100,0)</f>
        <v>0</v>
      </c>
      <c r="AM413" s="618">
        <f t="shared" ref="AM413" si="18478">IFERROR(AM767,0)</f>
        <v>43922</v>
      </c>
      <c r="AN413" s="618">
        <f t="shared" ref="AN413" si="18479">IFERROR((AN767/$BQ413)*100,0)</f>
        <v>76730.817741132516</v>
      </c>
      <c r="AO413" s="618">
        <f t="shared" ref="AO413" si="18480">IFERROR(AO767,0)</f>
        <v>0</v>
      </c>
      <c r="AP413" s="618">
        <f t="shared" ref="AP413" si="18481">IFERROR((AP767/$BQ413)*100,0)</f>
        <v>0</v>
      </c>
      <c r="AQ413" s="618">
        <f t="shared" ref="AQ413" si="18482">IFERROR(AQ767,0)</f>
        <v>0</v>
      </c>
      <c r="AR413" s="618">
        <f t="shared" ref="AR413" si="18483">IFERROR((AR767/$BQ413)*100,0)</f>
        <v>0</v>
      </c>
      <c r="AS413" s="618">
        <f t="shared" ref="AS413" si="18484">IFERROR(AS767,0)</f>
        <v>0</v>
      </c>
      <c r="AT413" s="618">
        <f t="shared" ref="AT413" si="18485">IFERROR((AT767/$BQ413)*100,0)</f>
        <v>0</v>
      </c>
      <c r="AU413" s="618">
        <f t="shared" ref="AU413" si="18486">IFERROR(AU767,0)</f>
        <v>86</v>
      </c>
      <c r="AV413" s="618">
        <f t="shared" ref="AV413" si="18487">IFERROR((AV767/$BQ413)*100,0)</f>
        <v>519.18796303345744</v>
      </c>
      <c r="AW413" s="618">
        <f t="shared" ref="AW413" si="18488">IFERROR(AW767,0)</f>
        <v>355896</v>
      </c>
      <c r="AX413" s="618">
        <f t="shared" ref="AX413" si="18489">IFERROR((AX767/$BQ413)*100,0)</f>
        <v>727230.30879528401</v>
      </c>
      <c r="AY413" s="618">
        <f t="shared" ref="AY413" si="18490">IFERROR(AY767,0)</f>
        <v>23741</v>
      </c>
      <c r="AZ413" s="618">
        <f t="shared" ref="AZ413" si="18491">IFERROR((AZ767/$BQ413)*100,0)</f>
        <v>39627.523255840963</v>
      </c>
      <c r="BA413" s="618">
        <f t="shared" ref="BA413" si="18492">IFERROR(BA767,0)</f>
        <v>841</v>
      </c>
      <c r="BB413" s="618">
        <f t="shared" ref="BB413" si="18493">IFERROR((BB767/$BQ413)*100,0)</f>
        <v>1746.8810468915776</v>
      </c>
      <c r="BC413" s="618">
        <f t="shared" ref="BC413" si="18494">IFERROR(BC767,0)</f>
        <v>7763942</v>
      </c>
      <c r="BD413" s="618">
        <f t="shared" ref="BD413" si="18495">IFERROR((BD767/$BQ413)*100,0)</f>
        <v>8303651.3316472014</v>
      </c>
      <c r="BE413" s="618">
        <f t="shared" ref="BE413" si="18496">IFERROR(BE767,0)</f>
        <v>0</v>
      </c>
      <c r="BF413" s="618">
        <f t="shared" ref="BF413" si="18497">IFERROR((BF767/$BQ413)*100,0)</f>
        <v>0</v>
      </c>
      <c r="BG413" s="618">
        <f t="shared" ref="BG413" si="18498">IFERROR(BG767,0)</f>
        <v>20800544</v>
      </c>
      <c r="BH413" s="618">
        <f t="shared" ref="BH413" si="18499">IFERROR((BH767/$BQ413)*100,0)</f>
        <v>37979809.97833056</v>
      </c>
      <c r="BI413" s="618">
        <f t="shared" ref="BI413" si="18500">IFERROR(BI767,0)</f>
        <v>219907</v>
      </c>
      <c r="BJ413" s="618">
        <f t="shared" ref="BJ413" si="18501">IFERROR((BJ767/$BQ413)*100,0)</f>
        <v>136394.40686320941</v>
      </c>
      <c r="BK413" s="618">
        <f t="shared" ref="BK413" si="18502">IFERROR(BK767,0)</f>
        <v>3655</v>
      </c>
      <c r="BL413" s="618">
        <f t="shared" ref="BL413" si="18503">IFERROR((BL767/$BQ413)*100,0)</f>
        <v>19023.505916231436</v>
      </c>
      <c r="BM413" s="618">
        <f t="shared" ref="BM413" si="18504">IFERROR(BM767,0)</f>
        <v>1008</v>
      </c>
      <c r="BN413" s="618">
        <f t="shared" ref="BN413" si="18505">IFERROR((BN767/$BQ413)*100,0)</f>
        <v>1735.4072797527169</v>
      </c>
      <c r="BO413" s="618">
        <f t="shared" ref="BO413" si="18506">IFERROR(BO767,0)</f>
        <v>0</v>
      </c>
      <c r="BP413" s="618">
        <f t="shared" ref="BP413" si="18507">IFERROR((BP767/$BQ413)*100,0)</f>
        <v>0</v>
      </c>
      <c r="BQ413" s="620">
        <f t="shared" si="15911"/>
        <v>34.862133348098446</v>
      </c>
    </row>
    <row r="414" spans="1:69" x14ac:dyDescent="0.25">
      <c r="B414" s="594" t="s">
        <v>287</v>
      </c>
      <c r="C414" s="618">
        <f t="shared" si="15142"/>
        <v>45466</v>
      </c>
      <c r="D414" s="618">
        <f t="shared" si="15143"/>
        <v>165660.697825446</v>
      </c>
      <c r="E414" s="618" t="s">
        <v>2112</v>
      </c>
      <c r="F414" s="618" t="s">
        <v>2112</v>
      </c>
      <c r="G414" s="618">
        <f t="shared" ref="G414" si="18508">IFERROR(G768,0)</f>
        <v>2804712</v>
      </c>
      <c r="H414" s="618">
        <f t="shared" ref="H414" si="18509">IFERROR((H768/$BQ414)*100,0)</f>
        <v>10764917.6991471</v>
      </c>
      <c r="I414" s="618">
        <f t="shared" ref="I414" si="18510">IFERROR(I768,0)</f>
        <v>0</v>
      </c>
      <c r="J414" s="618">
        <f t="shared" ref="J414" si="18511">IFERROR((J768/$BQ414)*100,0)</f>
        <v>0</v>
      </c>
      <c r="K414" s="618">
        <f t="shared" ref="K414" si="18512">IFERROR(K768,0)</f>
        <v>602</v>
      </c>
      <c r="L414" s="618">
        <f t="shared" ref="L414" si="18513">IFERROR((L768/$BQ414)*100,0)</f>
        <v>3306.6944485268086</v>
      </c>
      <c r="M414" s="618">
        <f t="shared" ref="M414" si="18514">IFERROR(M768,0)</f>
        <v>456544</v>
      </c>
      <c r="N414" s="618">
        <f t="shared" ref="N414" si="18515">IFERROR((N768/$BQ414)*100,0)</f>
        <v>623390.13764308882</v>
      </c>
      <c r="O414" s="618">
        <f t="shared" ref="O414" si="18516">IFERROR(O768,0)</f>
        <v>0</v>
      </c>
      <c r="P414" s="618">
        <f t="shared" ref="P414" si="18517">IFERROR((P768/$BQ414)*100,0)</f>
        <v>0</v>
      </c>
      <c r="Q414" s="618">
        <f t="shared" ref="Q414" si="18518">IFERROR(Q768,0)</f>
        <v>6434</v>
      </c>
      <c r="R414" s="618">
        <f t="shared" ref="R414" si="18519">IFERROR((R768/$BQ414)*100,0)</f>
        <v>21011.070324748027</v>
      </c>
      <c r="S414" s="618">
        <f t="shared" ref="S414" si="18520">IFERROR(S768,0)</f>
        <v>0</v>
      </c>
      <c r="T414" s="618">
        <f t="shared" ref="T414" si="18521">IFERROR((T768/$BQ414)*100,0)</f>
        <v>0</v>
      </c>
      <c r="U414" s="618">
        <f t="shared" ref="U414" si="18522">IFERROR(U768,0)</f>
        <v>17108709</v>
      </c>
      <c r="V414" s="618">
        <f t="shared" si="15097"/>
        <v>2585832.4509447715</v>
      </c>
      <c r="W414" s="618" t="s">
        <v>2112</v>
      </c>
      <c r="X414" s="618" t="s">
        <v>2112</v>
      </c>
      <c r="Y414" s="618">
        <f t="shared" ref="Y414" si="18523">IFERROR(Y768,0)</f>
        <v>0</v>
      </c>
      <c r="Z414" s="618">
        <f t="shared" ref="Z414" si="18524">IFERROR((Z768/$BQ414)*100,0)</f>
        <v>0</v>
      </c>
      <c r="AA414" s="618">
        <f t="shared" ref="AA414" si="18525">IFERROR(AA768,0)</f>
        <v>0</v>
      </c>
      <c r="AB414" s="618">
        <f t="shared" ref="AB414" si="18526">IFERROR((AB768/$BQ414)*100,0)</f>
        <v>0</v>
      </c>
      <c r="AC414" s="618">
        <f t="shared" ref="AC414" si="18527">IFERROR(AC768,0)</f>
        <v>0</v>
      </c>
      <c r="AD414" s="618">
        <f t="shared" ref="AD414" si="18528">IFERROR((AD768/$BQ414)*100,0)</f>
        <v>0</v>
      </c>
      <c r="AE414" s="618">
        <f t="shared" ref="AE414" si="18529">IFERROR(AE768,0)</f>
        <v>0</v>
      </c>
      <c r="AF414" s="618">
        <f t="shared" ref="AF414" si="18530">IFERROR((AF768/$BQ414)*100,0)</f>
        <v>0</v>
      </c>
      <c r="AG414" s="618">
        <f t="shared" ref="AG414" si="18531">IFERROR(AG768,0)</f>
        <v>0</v>
      </c>
      <c r="AH414" s="618">
        <f t="shared" ref="AH414" si="18532">IFERROR((AH768/$BQ414)*100,0)</f>
        <v>0</v>
      </c>
      <c r="AI414" s="618">
        <f t="shared" ref="AI414" si="18533">IFERROR(AI768,0)</f>
        <v>243365</v>
      </c>
      <c r="AJ414" s="618">
        <f t="shared" ref="AJ414" si="18534">IFERROR((AJ768/$BQ414)*100,0)</f>
        <v>971341.49425475008</v>
      </c>
      <c r="AK414" s="618">
        <f t="shared" ref="AK414" si="18535">IFERROR(AK768,0)</f>
        <v>0</v>
      </c>
      <c r="AL414" s="618">
        <f t="shared" ref="AL414" si="18536">IFERROR((AL768/$BQ414)*100,0)</f>
        <v>0</v>
      </c>
      <c r="AM414" s="618">
        <f t="shared" ref="AM414" si="18537">IFERROR(AM768,0)</f>
        <v>79368</v>
      </c>
      <c r="AN414" s="618">
        <f t="shared" ref="AN414" si="18538">IFERROR((AN768/$BQ414)*100,0)</f>
        <v>152645.15208995919</v>
      </c>
      <c r="AO414" s="618">
        <f t="shared" ref="AO414" si="18539">IFERROR(AO768,0)</f>
        <v>0</v>
      </c>
      <c r="AP414" s="618">
        <f t="shared" ref="AP414" si="18540">IFERROR((AP768/$BQ414)*100,0)</f>
        <v>0</v>
      </c>
      <c r="AQ414" s="618">
        <f t="shared" ref="AQ414" si="18541">IFERROR(AQ768,0)</f>
        <v>0</v>
      </c>
      <c r="AR414" s="618">
        <f t="shared" ref="AR414" si="18542">IFERROR((AR768/$BQ414)*100,0)</f>
        <v>0</v>
      </c>
      <c r="AS414" s="618">
        <f t="shared" ref="AS414" si="18543">IFERROR(AS768,0)</f>
        <v>0</v>
      </c>
      <c r="AT414" s="618">
        <f t="shared" ref="AT414" si="18544">IFERROR((AT768/$BQ414)*100,0)</f>
        <v>0</v>
      </c>
      <c r="AU414" s="618">
        <f t="shared" ref="AU414" si="18545">IFERROR(AU768,0)</f>
        <v>0</v>
      </c>
      <c r="AV414" s="618">
        <f t="shared" ref="AV414" si="18546">IFERROR((AV768/$BQ414)*100,0)</f>
        <v>0</v>
      </c>
      <c r="AW414" s="618">
        <f t="shared" ref="AW414" si="18547">IFERROR(AW768,0)</f>
        <v>349917</v>
      </c>
      <c r="AX414" s="618">
        <f t="shared" ref="AX414" si="18548">IFERROR((AX768/$BQ414)*100,0)</f>
        <v>832731.53894867992</v>
      </c>
      <c r="AY414" s="618">
        <f t="shared" ref="AY414" si="18549">IFERROR(AY768,0)</f>
        <v>26974</v>
      </c>
      <c r="AZ414" s="618">
        <f t="shared" ref="AZ414" si="18550">IFERROR((AZ768/$BQ414)*100,0)</f>
        <v>38110.435860229321</v>
      </c>
      <c r="BA414" s="618">
        <f t="shared" ref="BA414" si="18551">IFERROR(BA768,0)</f>
        <v>1193</v>
      </c>
      <c r="BB414" s="618">
        <f t="shared" ref="BB414" si="18552">IFERROR((BB768/$BQ414)*100,0)</f>
        <v>3804.7848583601058</v>
      </c>
      <c r="BC414" s="618">
        <f t="shared" ref="BC414" si="18553">IFERROR(BC768,0)</f>
        <v>15646716</v>
      </c>
      <c r="BD414" s="618">
        <f t="shared" ref="BD414" si="18554">IFERROR((BD768/$BQ414)*100,0)</f>
        <v>11711367.711926149</v>
      </c>
      <c r="BE414" s="618">
        <f t="shared" ref="BE414" si="18555">IFERROR(BE768,0)</f>
        <v>0</v>
      </c>
      <c r="BF414" s="618">
        <f t="shared" ref="BF414" si="18556">IFERROR((BF768/$BQ414)*100,0)</f>
        <v>0</v>
      </c>
      <c r="BG414" s="618">
        <f t="shared" ref="BG414" si="18557">IFERROR(BG768,0)</f>
        <v>21841292</v>
      </c>
      <c r="BH414" s="618">
        <f t="shared" ref="BH414" si="18558">IFERROR((BH768/$BQ414)*100,0)</f>
        <v>38941686.166964471</v>
      </c>
      <c r="BI414" s="618">
        <f t="shared" ref="BI414" si="18559">IFERROR(BI768,0)</f>
        <v>463041</v>
      </c>
      <c r="BJ414" s="618">
        <f t="shared" ref="BJ414" si="18560">IFERROR((BJ768/$BQ414)*100,0)</f>
        <v>282581.55397662858</v>
      </c>
      <c r="BK414" s="618">
        <f t="shared" ref="BK414" si="18561">IFERROR(BK768,0)</f>
        <v>4397</v>
      </c>
      <c r="BL414" s="618">
        <f t="shared" ref="BL414" si="18562">IFERROR((BL768/$BQ414)*100,0)</f>
        <v>23631.912533556737</v>
      </c>
      <c r="BM414" s="618">
        <f t="shared" ref="BM414" si="18563">IFERROR(BM768,0)</f>
        <v>0</v>
      </c>
      <c r="BN414" s="618">
        <f t="shared" ref="BN414" si="18564">IFERROR((BN768/$BQ414)*100,0)</f>
        <v>0</v>
      </c>
      <c r="BO414" s="618">
        <f t="shared" ref="BO414" si="18565">IFERROR(BO768,0)</f>
        <v>0</v>
      </c>
      <c r="BP414" s="618">
        <f t="shared" ref="BP414" si="18566">IFERROR((BP768/$BQ414)*100,0)</f>
        <v>0</v>
      </c>
      <c r="BQ414" s="620">
        <f t="shared" si="15911"/>
        <v>38.346452015393091</v>
      </c>
    </row>
    <row r="415" spans="1:69" x14ac:dyDescent="0.25">
      <c r="B415" s="594" t="s">
        <v>288</v>
      </c>
      <c r="C415" s="618">
        <f t="shared" si="15142"/>
        <v>41175</v>
      </c>
      <c r="D415" s="618">
        <f t="shared" si="15143"/>
        <v>171115.9808973496</v>
      </c>
      <c r="E415" s="618" t="s">
        <v>2112</v>
      </c>
      <c r="F415" s="618" t="s">
        <v>2112</v>
      </c>
      <c r="G415" s="618">
        <f t="shared" ref="G415" si="18567">IFERROR(G769,0)</f>
        <v>1867422</v>
      </c>
      <c r="H415" s="618">
        <f t="shared" ref="H415" si="18568">IFERROR((H769/$BQ415)*100,0)</f>
        <v>8446277.6549314354</v>
      </c>
      <c r="I415" s="618">
        <f t="shared" ref="I415" si="18569">IFERROR(I769,0)</f>
        <v>0</v>
      </c>
      <c r="J415" s="618">
        <f t="shared" ref="J415" si="18570">IFERROR((J769/$BQ415)*100,0)</f>
        <v>0</v>
      </c>
      <c r="K415" s="618">
        <f t="shared" ref="K415" si="18571">IFERROR(K769,0)</f>
        <v>1190</v>
      </c>
      <c r="L415" s="618">
        <f t="shared" ref="L415" si="18572">IFERROR((L769/$BQ415)*100,0)</f>
        <v>6498.169661736637</v>
      </c>
      <c r="M415" s="618">
        <f t="shared" ref="M415" si="18573">IFERROR(M769,0)</f>
        <v>497283</v>
      </c>
      <c r="N415" s="618">
        <f t="shared" ref="N415" si="18574">IFERROR((N769/$BQ415)*100,0)</f>
        <v>762919.4369795504</v>
      </c>
      <c r="O415" s="618">
        <f t="shared" ref="O415" si="18575">IFERROR(O769,0)</f>
        <v>0</v>
      </c>
      <c r="P415" s="618">
        <f t="shared" ref="P415" si="18576">IFERROR((P769/$BQ415)*100,0)</f>
        <v>0</v>
      </c>
      <c r="Q415" s="618">
        <f t="shared" ref="Q415" si="18577">IFERROR(Q769,0)</f>
        <v>8575</v>
      </c>
      <c r="R415" s="618">
        <f t="shared" ref="R415" si="18578">IFERROR((R769/$BQ415)*100,0)</f>
        <v>29168.401057217376</v>
      </c>
      <c r="S415" s="618">
        <f t="shared" ref="S415" si="18579">IFERROR(S769,0)</f>
        <v>0</v>
      </c>
      <c r="T415" s="618">
        <f t="shared" ref="T415" si="18580">IFERROR((T769/$BQ415)*100,0)</f>
        <v>0</v>
      </c>
      <c r="U415" s="618">
        <f t="shared" ref="U415" si="18581">IFERROR(U769,0)</f>
        <v>19681574</v>
      </c>
      <c r="V415" s="618">
        <f t="shared" si="15097"/>
        <v>2895900.7300800146</v>
      </c>
      <c r="W415" s="618" t="s">
        <v>2112</v>
      </c>
      <c r="X415" s="618" t="s">
        <v>2112</v>
      </c>
      <c r="Y415" s="618">
        <f t="shared" ref="Y415" si="18582">IFERROR(Y769,0)</f>
        <v>0</v>
      </c>
      <c r="Z415" s="618">
        <f t="shared" ref="Z415" si="18583">IFERROR((Z769/$BQ415)*100,0)</f>
        <v>0</v>
      </c>
      <c r="AA415" s="618">
        <f t="shared" ref="AA415" si="18584">IFERROR(AA769,0)</f>
        <v>0</v>
      </c>
      <c r="AB415" s="618">
        <f t="shared" ref="AB415" si="18585">IFERROR((AB769/$BQ415)*100,0)</f>
        <v>0</v>
      </c>
      <c r="AC415" s="618">
        <f t="shared" ref="AC415" si="18586">IFERROR(AC769,0)</f>
        <v>0</v>
      </c>
      <c r="AD415" s="618">
        <f t="shared" ref="AD415" si="18587">IFERROR((AD769/$BQ415)*100,0)</f>
        <v>0</v>
      </c>
      <c r="AE415" s="618">
        <f t="shared" ref="AE415" si="18588">IFERROR(AE769,0)</f>
        <v>0</v>
      </c>
      <c r="AF415" s="618">
        <f t="shared" ref="AF415" si="18589">IFERROR((AF769/$BQ415)*100,0)</f>
        <v>0</v>
      </c>
      <c r="AG415" s="618">
        <f t="shared" ref="AG415" si="18590">IFERROR(AG769,0)</f>
        <v>0</v>
      </c>
      <c r="AH415" s="618">
        <f t="shared" ref="AH415" si="18591">IFERROR((AH769/$BQ415)*100,0)</f>
        <v>0</v>
      </c>
      <c r="AI415" s="618">
        <f t="shared" ref="AI415" si="18592">IFERROR(AI769,0)</f>
        <v>279617</v>
      </c>
      <c r="AJ415" s="618">
        <f t="shared" ref="AJ415" si="18593">IFERROR((AJ769/$BQ415)*100,0)</f>
        <v>1287299.0982400889</v>
      </c>
      <c r="AK415" s="618">
        <f t="shared" ref="AK415" si="18594">IFERROR(AK769,0)</f>
        <v>0</v>
      </c>
      <c r="AL415" s="618">
        <f t="shared" ref="AL415" si="18595">IFERROR((AL769/$BQ415)*100,0)</f>
        <v>0</v>
      </c>
      <c r="AM415" s="618">
        <f t="shared" ref="AM415" si="18596">IFERROR(AM769,0)</f>
        <v>84557</v>
      </c>
      <c r="AN415" s="618">
        <f t="shared" ref="AN415" si="18597">IFERROR((AN769/$BQ415)*100,0)</f>
        <v>175831.07070931004</v>
      </c>
      <c r="AO415" s="618">
        <f t="shared" ref="AO415" si="18598">IFERROR(AO769,0)</f>
        <v>0</v>
      </c>
      <c r="AP415" s="618">
        <f t="shared" ref="AP415" si="18599">IFERROR((AP769/$BQ415)*100,0)</f>
        <v>0</v>
      </c>
      <c r="AQ415" s="618">
        <f t="shared" ref="AQ415" si="18600">IFERROR(AQ769,0)</f>
        <v>0</v>
      </c>
      <c r="AR415" s="618">
        <f t="shared" ref="AR415" si="18601">IFERROR((AR769/$BQ415)*100,0)</f>
        <v>0</v>
      </c>
      <c r="AS415" s="618">
        <f t="shared" ref="AS415" si="18602">IFERROR(AS769,0)</f>
        <v>0</v>
      </c>
      <c r="AT415" s="618">
        <f t="shared" ref="AT415" si="18603">IFERROR((AT769/$BQ415)*100,0)</f>
        <v>0</v>
      </c>
      <c r="AU415" s="618">
        <f t="shared" ref="AU415" si="18604">IFERROR(AU769,0)</f>
        <v>0</v>
      </c>
      <c r="AV415" s="618">
        <f t="shared" ref="AV415" si="18605">IFERROR((AV769/$BQ415)*100,0)</f>
        <v>0</v>
      </c>
      <c r="AW415" s="618">
        <f t="shared" ref="AW415" si="18606">IFERROR(AW769,0)</f>
        <v>335736</v>
      </c>
      <c r="AX415" s="618">
        <f t="shared" ref="AX415" si="18607">IFERROR((AX769/$BQ415)*100,0)</f>
        <v>797427.13013923564</v>
      </c>
      <c r="AY415" s="618">
        <f t="shared" ref="AY415" si="18608">IFERROR(AY769,0)</f>
        <v>34047</v>
      </c>
      <c r="AZ415" s="618">
        <f t="shared" ref="AZ415" si="18609">IFERROR((AZ769/$BQ415)*100,0)</f>
        <v>80071.973505011949</v>
      </c>
      <c r="BA415" s="618">
        <f t="shared" ref="BA415" si="18610">IFERROR(BA769,0)</f>
        <v>2545</v>
      </c>
      <c r="BB415" s="618">
        <f t="shared" ref="BB415" si="18611">IFERROR((BB769/$BQ415)*100,0)</f>
        <v>9653.9971782861157</v>
      </c>
      <c r="BC415" s="618">
        <f t="shared" ref="BC415" si="18612">IFERROR(BC769,0)</f>
        <v>20186020</v>
      </c>
      <c r="BD415" s="618">
        <f t="shared" ref="BD415" si="18613">IFERROR((BD769/$BQ415)*100,0)</f>
        <v>11752157.433650784</v>
      </c>
      <c r="BE415" s="618">
        <f t="shared" ref="BE415" si="18614">IFERROR(BE769,0)</f>
        <v>0</v>
      </c>
      <c r="BF415" s="618">
        <f t="shared" ref="BF415" si="18615">IFERROR((BF769/$BQ415)*100,0)</f>
        <v>0</v>
      </c>
      <c r="BG415" s="618">
        <f t="shared" ref="BG415" si="18616">IFERROR(BG769,0)</f>
        <v>23416774</v>
      </c>
      <c r="BH415" s="618">
        <f t="shared" ref="BH415" si="18617">IFERROR((BH769/$BQ415)*100,0)</f>
        <v>44429779.00459002</v>
      </c>
      <c r="BI415" s="618">
        <f t="shared" ref="BI415" si="18618">IFERROR(BI769,0)</f>
        <v>433743</v>
      </c>
      <c r="BJ415" s="618">
        <f t="shared" ref="BJ415" si="18619">IFERROR((BJ769/$BQ415)*100,0)</f>
        <v>201443.25951383574</v>
      </c>
      <c r="BK415" s="618">
        <f t="shared" ref="BK415" si="18620">IFERROR(BK769,0)</f>
        <v>4597</v>
      </c>
      <c r="BL415" s="618">
        <f t="shared" ref="BL415" si="18621">IFERROR((BL769/$BQ415)*100,0)</f>
        <v>25686.794655980753</v>
      </c>
      <c r="BM415" s="618">
        <f t="shared" ref="BM415" si="18622">IFERROR(BM769,0)</f>
        <v>0</v>
      </c>
      <c r="BN415" s="618">
        <f t="shared" ref="BN415" si="18623">IFERROR((BN769/$BQ415)*100,0)</f>
        <v>0</v>
      </c>
      <c r="BO415" s="618">
        <f t="shared" ref="BO415" si="18624">IFERROR(BO769,0)</f>
        <v>0</v>
      </c>
      <c r="BP415" s="618">
        <f t="shared" ref="BP415" si="18625">IFERROR((BP769/$BQ415)*100,0)</f>
        <v>0</v>
      </c>
      <c r="BQ415" s="620">
        <f t="shared" si="15911"/>
        <v>40.211323126667573</v>
      </c>
    </row>
    <row r="416" spans="1:69" x14ac:dyDescent="0.25">
      <c r="B416" s="594" t="s">
        <v>289</v>
      </c>
      <c r="C416" s="618">
        <f t="shared" si="15142"/>
        <v>35715</v>
      </c>
      <c r="D416" s="618">
        <f t="shared" si="15143"/>
        <v>144213.54984717106</v>
      </c>
      <c r="E416" s="618" t="s">
        <v>2112</v>
      </c>
      <c r="F416" s="618" t="s">
        <v>2112</v>
      </c>
      <c r="G416" s="618">
        <f t="shared" ref="G416" si="18626">IFERROR(G770,0)</f>
        <v>2384448</v>
      </c>
      <c r="H416" s="618">
        <f t="shared" ref="H416" si="18627">IFERROR((H770/$BQ416)*100,0)</f>
        <v>9218620.9234058671</v>
      </c>
      <c r="I416" s="618">
        <f t="shared" ref="I416" si="18628">IFERROR(I770,0)</f>
        <v>0</v>
      </c>
      <c r="J416" s="618">
        <f t="shared" ref="J416" si="18629">IFERROR((J770/$BQ416)*100,0)</f>
        <v>0</v>
      </c>
      <c r="K416" s="618">
        <f t="shared" ref="K416" si="18630">IFERROR(K770,0)</f>
        <v>283</v>
      </c>
      <c r="L416" s="618">
        <f t="shared" ref="L416" si="18631">IFERROR((L770/$BQ416)*100,0)</f>
        <v>1209.7606418497398</v>
      </c>
      <c r="M416" s="618">
        <f t="shared" ref="M416" si="18632">IFERROR(M770,0)</f>
        <v>581439</v>
      </c>
      <c r="N416" s="618">
        <f t="shared" ref="N416" si="18633">IFERROR((N770/$BQ416)*100,0)</f>
        <v>879937.64527178532</v>
      </c>
      <c r="O416" s="618">
        <f t="shared" ref="O416" si="18634">IFERROR(O770,0)</f>
        <v>0</v>
      </c>
      <c r="P416" s="618">
        <f t="shared" ref="P416" si="18635">IFERROR((P770/$BQ416)*100,0)</f>
        <v>0</v>
      </c>
      <c r="Q416" s="618">
        <f t="shared" ref="Q416" si="18636">IFERROR(Q770,0)</f>
        <v>12994</v>
      </c>
      <c r="R416" s="618">
        <f t="shared" ref="R416" si="18637">IFERROR((R770/$BQ416)*100,0)</f>
        <v>52965.43318066738</v>
      </c>
      <c r="S416" s="618">
        <f t="shared" ref="S416" si="18638">IFERROR(S770,0)</f>
        <v>0</v>
      </c>
      <c r="T416" s="618">
        <f t="shared" ref="T416" si="18639">IFERROR((T770/$BQ416)*100,0)</f>
        <v>0</v>
      </c>
      <c r="U416" s="618">
        <f t="shared" ref="U416" si="18640">IFERROR(U770,0)</f>
        <v>19032094</v>
      </c>
      <c r="V416" s="618">
        <f t="shared" si="15097"/>
        <v>2663837.7260222491</v>
      </c>
      <c r="W416" s="618" t="s">
        <v>2112</v>
      </c>
      <c r="X416" s="618" t="s">
        <v>2112</v>
      </c>
      <c r="Y416" s="618">
        <f t="shared" ref="Y416" si="18641">IFERROR(Y770,0)</f>
        <v>0</v>
      </c>
      <c r="Z416" s="618">
        <f t="shared" ref="Z416" si="18642">IFERROR((Z770/$BQ416)*100,0)</f>
        <v>0</v>
      </c>
      <c r="AA416" s="618">
        <f t="shared" ref="AA416" si="18643">IFERROR(AA770,0)</f>
        <v>0</v>
      </c>
      <c r="AB416" s="618">
        <f t="shared" ref="AB416" si="18644">IFERROR((AB770/$BQ416)*100,0)</f>
        <v>0</v>
      </c>
      <c r="AC416" s="618">
        <f t="shared" ref="AC416" si="18645">IFERROR(AC770,0)</f>
        <v>0</v>
      </c>
      <c r="AD416" s="618">
        <f t="shared" ref="AD416" si="18646">IFERROR((AD770/$BQ416)*100,0)</f>
        <v>0</v>
      </c>
      <c r="AE416" s="618">
        <f t="shared" ref="AE416" si="18647">IFERROR(AE770,0)</f>
        <v>0</v>
      </c>
      <c r="AF416" s="618">
        <f t="shared" ref="AF416" si="18648">IFERROR((AF770/$BQ416)*100,0)</f>
        <v>0</v>
      </c>
      <c r="AG416" s="618">
        <f t="shared" ref="AG416" si="18649">IFERROR(AG770,0)</f>
        <v>0</v>
      </c>
      <c r="AH416" s="618">
        <f t="shared" ref="AH416" si="18650">IFERROR((AH770/$BQ416)*100,0)</f>
        <v>0</v>
      </c>
      <c r="AI416" s="618">
        <f t="shared" ref="AI416" si="18651">IFERROR(AI770,0)</f>
        <v>304043</v>
      </c>
      <c r="AJ416" s="618">
        <f t="shared" ref="AJ416" si="18652">IFERROR((AJ770/$BQ416)*100,0)</f>
        <v>866133.41223353567</v>
      </c>
      <c r="AK416" s="618">
        <f t="shared" ref="AK416" si="18653">IFERROR(AK770,0)</f>
        <v>0</v>
      </c>
      <c r="AL416" s="618">
        <f t="shared" ref="AL416" si="18654">IFERROR((AL770/$BQ416)*100,0)</f>
        <v>0</v>
      </c>
      <c r="AM416" s="618">
        <f t="shared" ref="AM416" si="18655">IFERROR(AM770,0)</f>
        <v>126212</v>
      </c>
      <c r="AN416" s="618">
        <f t="shared" ref="AN416" si="18656">IFERROR((AN770/$BQ416)*100,0)</f>
        <v>240495.13489851385</v>
      </c>
      <c r="AO416" s="618">
        <f t="shared" ref="AO416" si="18657">IFERROR(AO770,0)</f>
        <v>0</v>
      </c>
      <c r="AP416" s="618">
        <f t="shared" ref="AP416" si="18658">IFERROR((AP770/$BQ416)*100,0)</f>
        <v>0</v>
      </c>
      <c r="AQ416" s="618">
        <f t="shared" ref="AQ416" si="18659">IFERROR(AQ770,0)</f>
        <v>0</v>
      </c>
      <c r="AR416" s="618">
        <f t="shared" ref="AR416" si="18660">IFERROR((AR770/$BQ416)*100,0)</f>
        <v>0</v>
      </c>
      <c r="AS416" s="618">
        <f t="shared" ref="AS416" si="18661">IFERROR(AS770,0)</f>
        <v>0</v>
      </c>
      <c r="AT416" s="618">
        <f t="shared" ref="AT416" si="18662">IFERROR((AT770/$BQ416)*100,0)</f>
        <v>0</v>
      </c>
      <c r="AU416" s="618">
        <f t="shared" ref="AU416" si="18663">IFERROR(AU770,0)</f>
        <v>1142</v>
      </c>
      <c r="AV416" s="618">
        <f t="shared" ref="AV416" si="18664">IFERROR((AV770/$BQ416)*100,0)</f>
        <v>3151.6184975172782</v>
      </c>
      <c r="AW416" s="618">
        <f t="shared" ref="AW416" si="18665">IFERROR(AW770,0)</f>
        <v>337456</v>
      </c>
      <c r="AX416" s="618">
        <f t="shared" ref="AX416" si="18666">IFERROR((AX770/$BQ416)*100,0)</f>
        <v>785369.88779639627</v>
      </c>
      <c r="AY416" s="618">
        <f t="shared" ref="AY416" si="18667">IFERROR(AY770,0)</f>
        <v>38653</v>
      </c>
      <c r="AZ416" s="618">
        <f t="shared" ref="AZ416" si="18668">IFERROR((AZ770/$BQ416)*100,0)</f>
        <v>69609.243281036615</v>
      </c>
      <c r="BA416" s="618">
        <f t="shared" ref="BA416" si="18669">IFERROR(BA770,0)</f>
        <v>3337</v>
      </c>
      <c r="BB416" s="618">
        <f t="shared" ref="BB416" si="18670">IFERROR((BB770/$BQ416)*100,0)</f>
        <v>12568.068890327851</v>
      </c>
      <c r="BC416" s="618">
        <f t="shared" ref="BC416" si="18671">IFERROR(BC770,0)</f>
        <v>18071316</v>
      </c>
      <c r="BD416" s="618">
        <f t="shared" ref="BD416" si="18672">IFERROR((BD770/$BQ416)*100,0)</f>
        <v>8925702.8273605313</v>
      </c>
      <c r="BE416" s="618">
        <f t="shared" ref="BE416" si="18673">IFERROR(BE770,0)</f>
        <v>0</v>
      </c>
      <c r="BF416" s="618">
        <f t="shared" ref="BF416" si="18674">IFERROR((BF770/$BQ416)*100,0)</f>
        <v>0</v>
      </c>
      <c r="BG416" s="618">
        <f t="shared" ref="BG416" si="18675">IFERROR(BG770,0)</f>
        <v>26495884</v>
      </c>
      <c r="BH416" s="618">
        <f t="shared" ref="BH416" si="18676">IFERROR((BH770/$BQ416)*100,0)</f>
        <v>56804296.536142126</v>
      </c>
      <c r="BI416" s="618">
        <f t="shared" ref="BI416" si="18677">IFERROR(BI770,0)</f>
        <v>334371</v>
      </c>
      <c r="BJ416" s="618">
        <f t="shared" ref="BJ416" si="18678">IFERROR((BJ770/$BQ416)*100,0)</f>
        <v>134225.82359570923</v>
      </c>
      <c r="BK416" s="618">
        <f t="shared" ref="BK416" si="18679">IFERROR(BK770,0)</f>
        <v>9426</v>
      </c>
      <c r="BL416" s="618">
        <f t="shared" ref="BL416" si="18680">IFERROR((BL770/$BQ416)*100,0)</f>
        <v>54552.04386372825</v>
      </c>
      <c r="BM416" s="618">
        <f t="shared" ref="BM416" si="18681">IFERROR(BM770,0)</f>
        <v>0</v>
      </c>
      <c r="BN416" s="618">
        <f t="shared" ref="BN416" si="18682">IFERROR((BN770/$BQ416)*100,0)</f>
        <v>0</v>
      </c>
      <c r="BO416" s="618">
        <f t="shared" ref="BO416" si="18683">IFERROR(BO770,0)</f>
        <v>0</v>
      </c>
      <c r="BP416" s="618">
        <f t="shared" ref="BP416" si="18684">IFERROR((BP770/$BQ416)*100,0)</f>
        <v>0</v>
      </c>
      <c r="BQ416" s="620">
        <f t="shared" si="15911"/>
        <v>41.661133828042004</v>
      </c>
    </row>
    <row r="417" spans="1:69" x14ac:dyDescent="0.25">
      <c r="B417" s="594" t="s">
        <v>290</v>
      </c>
      <c r="C417" s="618">
        <f t="shared" si="15142"/>
        <v>36643</v>
      </c>
      <c r="D417" s="618">
        <f t="shared" si="15143"/>
        <v>145065.43906637214</v>
      </c>
      <c r="E417" s="618" t="s">
        <v>2112</v>
      </c>
      <c r="F417" s="618" t="s">
        <v>2112</v>
      </c>
      <c r="G417" s="618">
        <f t="shared" ref="G417" si="18685">IFERROR(G771,0)</f>
        <v>2303616</v>
      </c>
      <c r="H417" s="618">
        <f t="shared" ref="H417" si="18686">IFERROR((H771/$BQ417)*100,0)</f>
        <v>9342713.1402542666</v>
      </c>
      <c r="I417" s="618">
        <f t="shared" ref="I417" si="18687">IFERROR(I771,0)</f>
        <v>0</v>
      </c>
      <c r="J417" s="618">
        <f t="shared" ref="J417" si="18688">IFERROR((J771/$BQ417)*100,0)</f>
        <v>0</v>
      </c>
      <c r="K417" s="618">
        <f t="shared" ref="K417" si="18689">IFERROR(K771,0)</f>
        <v>514</v>
      </c>
      <c r="L417" s="618">
        <f t="shared" ref="L417" si="18690">IFERROR((L771/$BQ417)*100,0)</f>
        <v>2794.2580430407816</v>
      </c>
      <c r="M417" s="618">
        <f t="shared" ref="M417" si="18691">IFERROR(M771,0)</f>
        <v>607759</v>
      </c>
      <c r="N417" s="618">
        <f t="shared" ref="N417" si="18692">IFERROR((N771/$BQ417)*100,0)</f>
        <v>902801.17578930163</v>
      </c>
      <c r="O417" s="618">
        <f t="shared" ref="O417" si="18693">IFERROR(O771,0)</f>
        <v>0</v>
      </c>
      <c r="P417" s="618">
        <f t="shared" ref="P417" si="18694">IFERROR((P771/$BQ417)*100,0)</f>
        <v>0</v>
      </c>
      <c r="Q417" s="618">
        <f t="shared" ref="Q417" si="18695">IFERROR(Q771,0)</f>
        <v>11252</v>
      </c>
      <c r="R417" s="618">
        <f t="shared" ref="R417" si="18696">IFERROR((R771/$BQ417)*100,0)</f>
        <v>30238.415176110619</v>
      </c>
      <c r="S417" s="618">
        <f t="shared" ref="S417" si="18697">IFERROR(S771,0)</f>
        <v>0</v>
      </c>
      <c r="T417" s="618">
        <f t="shared" ref="T417" si="18698">IFERROR((T771/$BQ417)*100,0)</f>
        <v>0</v>
      </c>
      <c r="U417" s="618">
        <f t="shared" ref="U417" si="18699">IFERROR(U771,0)</f>
        <v>20077293</v>
      </c>
      <c r="V417" s="618">
        <f t="shared" si="15097"/>
        <v>2671023.9854803765</v>
      </c>
      <c r="W417" s="618" t="s">
        <v>2112</v>
      </c>
      <c r="X417" s="618" t="s">
        <v>2112</v>
      </c>
      <c r="Y417" s="618">
        <f t="shared" ref="Y417" si="18700">IFERROR(Y771,0)</f>
        <v>0</v>
      </c>
      <c r="Z417" s="618">
        <f t="shared" ref="Z417" si="18701">IFERROR((Z771/$BQ417)*100,0)</f>
        <v>0</v>
      </c>
      <c r="AA417" s="618">
        <f t="shared" ref="AA417" si="18702">IFERROR(AA771,0)</f>
        <v>0</v>
      </c>
      <c r="AB417" s="618">
        <f t="shared" ref="AB417" si="18703">IFERROR((AB771/$BQ417)*100,0)</f>
        <v>0</v>
      </c>
      <c r="AC417" s="618">
        <f t="shared" ref="AC417" si="18704">IFERROR(AC771,0)</f>
        <v>0</v>
      </c>
      <c r="AD417" s="618">
        <f t="shared" ref="AD417" si="18705">IFERROR((AD771/$BQ417)*100,0)</f>
        <v>0</v>
      </c>
      <c r="AE417" s="618">
        <f t="shared" ref="AE417" si="18706">IFERROR(AE771,0)</f>
        <v>0</v>
      </c>
      <c r="AF417" s="618">
        <f t="shared" ref="AF417" si="18707">IFERROR((AF771/$BQ417)*100,0)</f>
        <v>0</v>
      </c>
      <c r="AG417" s="618">
        <f t="shared" ref="AG417" si="18708">IFERROR(AG771,0)</f>
        <v>0</v>
      </c>
      <c r="AH417" s="618">
        <f t="shared" ref="AH417" si="18709">IFERROR((AH771/$BQ417)*100,0)</f>
        <v>0</v>
      </c>
      <c r="AI417" s="618">
        <f t="shared" ref="AI417" si="18710">IFERROR(AI771,0)</f>
        <v>318881</v>
      </c>
      <c r="AJ417" s="618">
        <f t="shared" ref="AJ417" si="18711">IFERROR((AJ771/$BQ417)*100,0)</f>
        <v>949882.32867235981</v>
      </c>
      <c r="AK417" s="618">
        <f t="shared" ref="AK417" si="18712">IFERROR(AK771,0)</f>
        <v>0</v>
      </c>
      <c r="AL417" s="618">
        <f t="shared" ref="AL417" si="18713">IFERROR((AL771/$BQ417)*100,0)</f>
        <v>0</v>
      </c>
      <c r="AM417" s="618">
        <f t="shared" ref="AM417" si="18714">IFERROR(AM771,0)</f>
        <v>115936</v>
      </c>
      <c r="AN417" s="618">
        <f t="shared" ref="AN417" si="18715">IFERROR((AN771/$BQ417)*100,0)</f>
        <v>222076.24933072971</v>
      </c>
      <c r="AO417" s="618">
        <f t="shared" ref="AO417" si="18716">IFERROR(AO771,0)</f>
        <v>0</v>
      </c>
      <c r="AP417" s="618">
        <f t="shared" ref="AP417" si="18717">IFERROR((AP771/$BQ417)*100,0)</f>
        <v>0</v>
      </c>
      <c r="AQ417" s="618">
        <f t="shared" ref="AQ417" si="18718">IFERROR(AQ771,0)</f>
        <v>0</v>
      </c>
      <c r="AR417" s="618">
        <f t="shared" ref="AR417" si="18719">IFERROR((AR771/$BQ417)*100,0)</f>
        <v>0</v>
      </c>
      <c r="AS417" s="618">
        <f t="shared" ref="AS417" si="18720">IFERROR(AS771,0)</f>
        <v>0</v>
      </c>
      <c r="AT417" s="618">
        <f t="shared" ref="AT417" si="18721">IFERROR((AT771/$BQ417)*100,0)</f>
        <v>0</v>
      </c>
      <c r="AU417" s="618">
        <f t="shared" ref="AU417" si="18722">IFERROR(AU771,0)</f>
        <v>385</v>
      </c>
      <c r="AV417" s="618">
        <f t="shared" ref="AV417" si="18723">IFERROR((AV771/$BQ417)*100,0)</f>
        <v>1274.7286100059762</v>
      </c>
      <c r="AW417" s="618">
        <f t="shared" ref="AW417" si="18724">IFERROR(AW771,0)</f>
        <v>292059</v>
      </c>
      <c r="AX417" s="618">
        <f t="shared" ref="AX417" si="18725">IFERROR((AX771/$BQ417)*100,0)</f>
        <v>632133.06579375942</v>
      </c>
      <c r="AY417" s="618">
        <f t="shared" ref="AY417" si="18726">IFERROR(AY771,0)</f>
        <v>48126</v>
      </c>
      <c r="AZ417" s="618">
        <f t="shared" ref="AZ417" si="18727">IFERROR((AZ771/$BQ417)*100,0)</f>
        <v>96846.293168152988</v>
      </c>
      <c r="BA417" s="618">
        <f t="shared" ref="BA417" si="18728">IFERROR(BA771,0)</f>
        <v>1597</v>
      </c>
      <c r="BB417" s="618">
        <f t="shared" ref="BB417" si="18729">IFERROR((BB771/$BQ417)*100,0)</f>
        <v>8318.8171573400377</v>
      </c>
      <c r="BC417" s="618">
        <f t="shared" ref="BC417" si="18730">IFERROR(BC771,0)</f>
        <v>21353295</v>
      </c>
      <c r="BD417" s="618">
        <f t="shared" ref="BD417" si="18731">IFERROR((BD771/$BQ417)*100,0)</f>
        <v>12608278.930010147</v>
      </c>
      <c r="BE417" s="618">
        <f t="shared" ref="BE417" si="18732">IFERROR(BE771,0)</f>
        <v>0</v>
      </c>
      <c r="BF417" s="618">
        <f t="shared" ref="BF417" si="18733">IFERROR((BF771/$BQ417)*100,0)</f>
        <v>0</v>
      </c>
      <c r="BG417" s="618">
        <f t="shared" ref="BG417" si="18734">IFERROR(BG771,0)</f>
        <v>27850954</v>
      </c>
      <c r="BH417" s="618">
        <f t="shared" ref="BH417" si="18735">IFERROR((BH771/$BQ417)*100,0)</f>
        <v>52657956.021652222</v>
      </c>
      <c r="BI417" s="618">
        <f t="shared" ref="BI417" si="18736">IFERROR(BI771,0)</f>
        <v>330900</v>
      </c>
      <c r="BJ417" s="618">
        <f t="shared" ref="BJ417" si="18737">IFERROR((BJ771/$BQ417)*100,0)</f>
        <v>161211.26632217446</v>
      </c>
      <c r="BK417" s="618">
        <f t="shared" ref="BK417" si="18738">IFERROR(BK771,0)</f>
        <v>9268</v>
      </c>
      <c r="BL417" s="618">
        <f t="shared" ref="BL417" si="18739">IFERROR((BL771/$BQ417)*100,0)</f>
        <v>56118.934619744061</v>
      </c>
      <c r="BM417" s="618">
        <f t="shared" ref="BM417" si="18740">IFERROR(BM771,0)</f>
        <v>0</v>
      </c>
      <c r="BN417" s="618">
        <f t="shared" ref="BN417" si="18741">IFERROR((BN771/$BQ417)*100,0)</f>
        <v>0</v>
      </c>
      <c r="BO417" s="618">
        <f t="shared" ref="BO417" si="18742">IFERROR(BO771,0)</f>
        <v>0</v>
      </c>
      <c r="BP417" s="618">
        <f t="shared" ref="BP417" si="18743">IFERROR((BP771/$BQ417)*100,0)</f>
        <v>0</v>
      </c>
      <c r="BQ417" s="620">
        <f t="shared" si="15911"/>
        <v>45.342984809707083</v>
      </c>
    </row>
    <row r="418" spans="1:69" x14ac:dyDescent="0.25">
      <c r="B418" s="594" t="s">
        <v>291</v>
      </c>
      <c r="C418" s="618">
        <f t="shared" si="15142"/>
        <v>31277</v>
      </c>
      <c r="D418" s="618">
        <f t="shared" si="15143"/>
        <v>124028.66170291939</v>
      </c>
      <c r="E418" s="618" t="s">
        <v>2112</v>
      </c>
      <c r="F418" s="618" t="s">
        <v>2112</v>
      </c>
      <c r="G418" s="618">
        <f t="shared" ref="G418" si="18744">IFERROR(G772,0)</f>
        <v>2220555</v>
      </c>
      <c r="H418" s="618">
        <f t="shared" ref="H418" si="18745">IFERROR((H772/$BQ418)*100,0)</f>
        <v>9247851.374123171</v>
      </c>
      <c r="I418" s="618">
        <f t="shared" ref="I418" si="18746">IFERROR(I772,0)</f>
        <v>0</v>
      </c>
      <c r="J418" s="618">
        <f t="shared" ref="J418" si="18747">IFERROR((J772/$BQ418)*100,0)</f>
        <v>0</v>
      </c>
      <c r="K418" s="618">
        <f t="shared" ref="K418" si="18748">IFERROR(K772,0)</f>
        <v>181</v>
      </c>
      <c r="L418" s="618">
        <f t="shared" ref="L418" si="18749">IFERROR((L772/$BQ418)*100,0)</f>
        <v>540.29024220852364</v>
      </c>
      <c r="M418" s="618">
        <f t="shared" ref="M418" si="18750">IFERROR(M772,0)</f>
        <v>501045</v>
      </c>
      <c r="N418" s="618">
        <f t="shared" ref="N418" si="18751">IFERROR((N772/$BQ418)*100,0)</f>
        <v>722060.36311858916</v>
      </c>
      <c r="O418" s="618">
        <f t="shared" ref="O418" si="18752">IFERROR(O772,0)</f>
        <v>0</v>
      </c>
      <c r="P418" s="618">
        <f t="shared" ref="P418" si="18753">IFERROR((P772/$BQ418)*100,0)</f>
        <v>0</v>
      </c>
      <c r="Q418" s="618">
        <f t="shared" ref="Q418" si="18754">IFERROR(Q772,0)</f>
        <v>9250</v>
      </c>
      <c r="R418" s="618">
        <f t="shared" ref="R418" si="18755">IFERROR((R772/$BQ418)*100,0)</f>
        <v>25267.268411894209</v>
      </c>
      <c r="S418" s="618">
        <f t="shared" ref="S418" si="18756">IFERROR(S772,0)</f>
        <v>0</v>
      </c>
      <c r="T418" s="618">
        <f t="shared" ref="T418" si="18757">IFERROR((T772/$BQ418)*100,0)</f>
        <v>0</v>
      </c>
      <c r="U418" s="618">
        <f t="shared" ref="U418" si="18758">IFERROR(U772,0)</f>
        <v>19209764</v>
      </c>
      <c r="V418" s="618">
        <f t="shared" si="15097"/>
        <v>2230204.5673113042</v>
      </c>
      <c r="W418" s="618" t="s">
        <v>2112</v>
      </c>
      <c r="X418" s="618" t="s">
        <v>2112</v>
      </c>
      <c r="Y418" s="618">
        <f t="shared" ref="Y418" si="18759">IFERROR(Y772,0)</f>
        <v>0</v>
      </c>
      <c r="Z418" s="618">
        <f t="shared" ref="Z418" si="18760">IFERROR((Z772/$BQ418)*100,0)</f>
        <v>0</v>
      </c>
      <c r="AA418" s="618">
        <f t="shared" ref="AA418" si="18761">IFERROR(AA772,0)</f>
        <v>0</v>
      </c>
      <c r="AB418" s="618">
        <f t="shared" ref="AB418" si="18762">IFERROR((AB772/$BQ418)*100,0)</f>
        <v>0</v>
      </c>
      <c r="AC418" s="618">
        <f t="shared" ref="AC418" si="18763">IFERROR(AC772,0)</f>
        <v>0</v>
      </c>
      <c r="AD418" s="618">
        <f t="shared" ref="AD418" si="18764">IFERROR((AD772/$BQ418)*100,0)</f>
        <v>0</v>
      </c>
      <c r="AE418" s="618">
        <f t="shared" ref="AE418" si="18765">IFERROR(AE772,0)</f>
        <v>0</v>
      </c>
      <c r="AF418" s="618">
        <f t="shared" ref="AF418" si="18766">IFERROR((AF772/$BQ418)*100,0)</f>
        <v>0</v>
      </c>
      <c r="AG418" s="618">
        <f t="shared" ref="AG418" si="18767">IFERROR(AG772,0)</f>
        <v>0</v>
      </c>
      <c r="AH418" s="618">
        <f t="shared" ref="AH418" si="18768">IFERROR((AH772/$BQ418)*100,0)</f>
        <v>0</v>
      </c>
      <c r="AI418" s="618">
        <f t="shared" ref="AI418" si="18769">IFERROR(AI772,0)</f>
        <v>230897</v>
      </c>
      <c r="AJ418" s="618">
        <f t="shared" ref="AJ418" si="18770">IFERROR((AJ772/$BQ418)*100,0)</f>
        <v>1621072.1907836825</v>
      </c>
      <c r="AK418" s="618">
        <f t="shared" ref="AK418" si="18771">IFERROR(AK772,0)</f>
        <v>0</v>
      </c>
      <c r="AL418" s="618">
        <f t="shared" ref="AL418" si="18772">IFERROR((AL772/$BQ418)*100,0)</f>
        <v>0</v>
      </c>
      <c r="AM418" s="618">
        <f t="shared" ref="AM418" si="18773">IFERROR(AM772,0)</f>
        <v>43381</v>
      </c>
      <c r="AN418" s="618">
        <f t="shared" ref="AN418" si="18774">IFERROR((AN772/$BQ418)*100,0)</f>
        <v>86323.728766150321</v>
      </c>
      <c r="AO418" s="618">
        <f t="shared" ref="AO418" si="18775">IFERROR(AO772,0)</f>
        <v>0</v>
      </c>
      <c r="AP418" s="618">
        <f t="shared" ref="AP418" si="18776">IFERROR((AP772/$BQ418)*100,0)</f>
        <v>0</v>
      </c>
      <c r="AQ418" s="618">
        <f t="shared" ref="AQ418" si="18777">IFERROR(AQ772,0)</f>
        <v>0</v>
      </c>
      <c r="AR418" s="618">
        <f t="shared" ref="AR418" si="18778">IFERROR((AR772/$BQ418)*100,0)</f>
        <v>0</v>
      </c>
      <c r="AS418" s="618">
        <f t="shared" ref="AS418" si="18779">IFERROR(AS772,0)</f>
        <v>0</v>
      </c>
      <c r="AT418" s="618">
        <f t="shared" ref="AT418" si="18780">IFERROR((AT772/$BQ418)*100,0)</f>
        <v>0</v>
      </c>
      <c r="AU418" s="618">
        <f t="shared" ref="AU418" si="18781">IFERROR(AU772,0)</f>
        <v>550</v>
      </c>
      <c r="AV418" s="618">
        <f t="shared" ref="AV418" si="18782">IFERROR((AV772/$BQ418)*100,0)</f>
        <v>1679.4784817125972</v>
      </c>
      <c r="AW418" s="618">
        <f t="shared" ref="AW418" si="18783">IFERROR(AW772,0)</f>
        <v>285619</v>
      </c>
      <c r="AX418" s="618">
        <f t="shared" ref="AX418" si="18784">IFERROR((AX772/$BQ418)*100,0)</f>
        <v>646355.62697726942</v>
      </c>
      <c r="AY418" s="618">
        <f t="shared" ref="AY418" si="18785">IFERROR(AY772,0)</f>
        <v>44455</v>
      </c>
      <c r="AZ418" s="618">
        <f t="shared" ref="AZ418" si="18786">IFERROR((AZ772/$BQ418)*100,0)</f>
        <v>77937.325311666136</v>
      </c>
      <c r="BA418" s="618">
        <f t="shared" ref="BA418" si="18787">IFERROR(BA772,0)</f>
        <v>3101</v>
      </c>
      <c r="BB418" s="618">
        <f t="shared" ref="BB418" si="18788">IFERROR((BB772/$BQ418)*100,0)</f>
        <v>11329.611655260769</v>
      </c>
      <c r="BC418" s="618">
        <f t="shared" ref="BC418" si="18789">IFERROR(BC772,0)</f>
        <v>15339785</v>
      </c>
      <c r="BD418" s="618">
        <f t="shared" ref="BD418" si="18790">IFERROR((BD772/$BQ418)*100,0)</f>
        <v>14154194.096756537</v>
      </c>
      <c r="BE418" s="618">
        <f t="shared" ref="BE418" si="18791">IFERROR(BE772,0)</f>
        <v>0</v>
      </c>
      <c r="BF418" s="618">
        <f t="shared" ref="BF418" si="18792">IFERROR((BF772/$BQ418)*100,0)</f>
        <v>0</v>
      </c>
      <c r="BG418" s="618">
        <f t="shared" ref="BG418" si="18793">IFERROR(BG772,0)</f>
        <v>26277303</v>
      </c>
      <c r="BH418" s="618">
        <f t="shared" ref="BH418" si="18794">IFERROR((BH772/$BQ418)*100,0)</f>
        <v>50342451.737983033</v>
      </c>
      <c r="BI418" s="618">
        <f t="shared" ref="BI418" si="18795">IFERROR(BI772,0)</f>
        <v>169996</v>
      </c>
      <c r="BJ418" s="618">
        <f t="shared" ref="BJ418" si="18796">IFERROR((BJ772/$BQ418)*100,0)</f>
        <v>95475.696021458774</v>
      </c>
      <c r="BK418" s="618">
        <f t="shared" ref="BK418" si="18797">IFERROR(BK772,0)</f>
        <v>9637</v>
      </c>
      <c r="BL418" s="618">
        <f t="shared" ref="BL418" si="18798">IFERROR((BL772/$BQ418)*100,0)</f>
        <v>47845.906059171088</v>
      </c>
      <c r="BM418" s="618">
        <f t="shared" ref="BM418" si="18799">IFERROR(BM772,0)</f>
        <v>0</v>
      </c>
      <c r="BN418" s="618">
        <f t="shared" ref="BN418" si="18800">IFERROR((BN772/$BQ418)*100,0)</f>
        <v>0</v>
      </c>
      <c r="BO418" s="618">
        <f t="shared" ref="BO418" si="18801">IFERROR(BO772,0)</f>
        <v>0</v>
      </c>
      <c r="BP418" s="618">
        <f t="shared" ref="BP418" si="18802">IFERROR((BP772/$BQ418)*100,0)</f>
        <v>0</v>
      </c>
      <c r="BQ418" s="620">
        <f t="shared" si="15911"/>
        <v>54.600282765452114</v>
      </c>
    </row>
    <row r="419" spans="1:69" x14ac:dyDescent="0.25">
      <c r="B419" s="594" t="s">
        <v>292</v>
      </c>
      <c r="C419" s="618">
        <f t="shared" si="15142"/>
        <v>31544</v>
      </c>
      <c r="D419" s="618">
        <f t="shared" si="15143"/>
        <v>104871.40679749491</v>
      </c>
      <c r="E419" s="618" t="s">
        <v>2112</v>
      </c>
      <c r="F419" s="618" t="s">
        <v>2112</v>
      </c>
      <c r="G419" s="618">
        <f t="shared" ref="G419" si="18803">IFERROR(G773,0)</f>
        <v>2578596</v>
      </c>
      <c r="H419" s="618">
        <f t="shared" ref="H419" si="18804">IFERROR((H773/$BQ419)*100,0)</f>
        <v>11330811.427990509</v>
      </c>
      <c r="I419" s="618">
        <f t="shared" ref="I419" si="18805">IFERROR(I773,0)</f>
        <v>0</v>
      </c>
      <c r="J419" s="618">
        <f t="shared" ref="J419" si="18806">IFERROR((J773/$BQ419)*100,0)</f>
        <v>0</v>
      </c>
      <c r="K419" s="618">
        <f t="shared" ref="K419" si="18807">IFERROR(K773,0)</f>
        <v>165</v>
      </c>
      <c r="L419" s="618">
        <f t="shared" ref="L419" si="18808">IFERROR((L773/$BQ419)*100,0)</f>
        <v>538.54766250910222</v>
      </c>
      <c r="M419" s="618">
        <f t="shared" ref="M419" si="18809">IFERROR(M773,0)</f>
        <v>647799</v>
      </c>
      <c r="N419" s="618">
        <f t="shared" ref="N419" si="18810">IFERROR((N773/$BQ419)*100,0)</f>
        <v>829531.31246297469</v>
      </c>
      <c r="O419" s="618">
        <f t="shared" ref="O419" si="18811">IFERROR(O773,0)</f>
        <v>0</v>
      </c>
      <c r="P419" s="618">
        <f t="shared" ref="P419" si="18812">IFERROR((P773/$BQ419)*100,0)</f>
        <v>0</v>
      </c>
      <c r="Q419" s="618">
        <f t="shared" ref="Q419" si="18813">IFERROR(Q773,0)</f>
        <v>10540</v>
      </c>
      <c r="R419" s="618">
        <f t="shared" ref="R419" si="18814">IFERROR((R773/$BQ419)*100,0)</f>
        <v>28354.636816591403</v>
      </c>
      <c r="S419" s="618">
        <f t="shared" ref="S419" si="18815">IFERROR(S773,0)</f>
        <v>0</v>
      </c>
      <c r="T419" s="618">
        <f t="shared" ref="T419" si="18816">IFERROR((T773/$BQ419)*100,0)</f>
        <v>0</v>
      </c>
      <c r="U419" s="618">
        <f t="shared" ref="U419" si="18817">IFERROR(U773,0)</f>
        <v>19230604</v>
      </c>
      <c r="V419" s="618">
        <f t="shared" si="15097"/>
        <v>2685821.1490323716</v>
      </c>
      <c r="W419" s="618" t="s">
        <v>2112</v>
      </c>
      <c r="X419" s="618" t="s">
        <v>2112</v>
      </c>
      <c r="Y419" s="618">
        <f t="shared" ref="Y419" si="18818">IFERROR(Y773,0)</f>
        <v>0</v>
      </c>
      <c r="Z419" s="618">
        <f t="shared" ref="Z419" si="18819">IFERROR((Z773/$BQ419)*100,0)</f>
        <v>0</v>
      </c>
      <c r="AA419" s="618">
        <f t="shared" ref="AA419" si="18820">IFERROR(AA773,0)</f>
        <v>0</v>
      </c>
      <c r="AB419" s="618">
        <f t="shared" ref="AB419" si="18821">IFERROR((AB773/$BQ419)*100,0)</f>
        <v>0</v>
      </c>
      <c r="AC419" s="618">
        <f t="shared" ref="AC419" si="18822">IFERROR(AC773,0)</f>
        <v>0</v>
      </c>
      <c r="AD419" s="618">
        <f t="shared" ref="AD419" si="18823">IFERROR((AD773/$BQ419)*100,0)</f>
        <v>0</v>
      </c>
      <c r="AE419" s="618">
        <f t="shared" ref="AE419" si="18824">IFERROR(AE773,0)</f>
        <v>0</v>
      </c>
      <c r="AF419" s="618">
        <f t="shared" ref="AF419" si="18825">IFERROR((AF773/$BQ419)*100,0)</f>
        <v>0</v>
      </c>
      <c r="AG419" s="618">
        <f t="shared" ref="AG419" si="18826">IFERROR(AG773,0)</f>
        <v>0</v>
      </c>
      <c r="AH419" s="618">
        <f t="shared" ref="AH419" si="18827">IFERROR((AH773/$BQ419)*100,0)</f>
        <v>0</v>
      </c>
      <c r="AI419" s="618">
        <f t="shared" ref="AI419" si="18828">IFERROR(AI773,0)</f>
        <v>352422</v>
      </c>
      <c r="AJ419" s="618">
        <f t="shared" ref="AJ419" si="18829">IFERROR((AJ773/$BQ419)*100,0)</f>
        <v>1266657.9590921784</v>
      </c>
      <c r="AK419" s="618">
        <f t="shared" ref="AK419" si="18830">IFERROR(AK773,0)</f>
        <v>0</v>
      </c>
      <c r="AL419" s="618">
        <f t="shared" ref="AL419" si="18831">IFERROR((AL773/$BQ419)*100,0)</f>
        <v>0</v>
      </c>
      <c r="AM419" s="618">
        <f t="shared" ref="AM419" si="18832">IFERROR(AM773,0)</f>
        <v>54931</v>
      </c>
      <c r="AN419" s="618">
        <f t="shared" ref="AN419" si="18833">IFERROR((AN773/$BQ419)*100,0)</f>
        <v>131880.69831268524</v>
      </c>
      <c r="AO419" s="618">
        <f t="shared" ref="AO419" si="18834">IFERROR(AO773,0)</f>
        <v>0</v>
      </c>
      <c r="AP419" s="618">
        <f t="shared" ref="AP419" si="18835">IFERROR((AP773/$BQ419)*100,0)</f>
        <v>0</v>
      </c>
      <c r="AQ419" s="618">
        <f t="shared" ref="AQ419" si="18836">IFERROR(AQ773,0)</f>
        <v>0</v>
      </c>
      <c r="AR419" s="618">
        <f t="shared" ref="AR419" si="18837">IFERROR((AR773/$BQ419)*100,0)</f>
        <v>0</v>
      </c>
      <c r="AS419" s="618">
        <f t="shared" ref="AS419" si="18838">IFERROR(AS773,0)</f>
        <v>0</v>
      </c>
      <c r="AT419" s="618">
        <f t="shared" ref="AT419" si="18839">IFERROR((AT773/$BQ419)*100,0)</f>
        <v>0</v>
      </c>
      <c r="AU419" s="618">
        <f t="shared" ref="AU419" si="18840">IFERROR(AU773,0)</f>
        <v>650</v>
      </c>
      <c r="AV419" s="618">
        <f t="shared" ref="AV419" si="18841">IFERROR((AV773/$BQ419)*100,0)</f>
        <v>1331.011333197401</v>
      </c>
      <c r="AW419" s="618">
        <f t="shared" ref="AW419" si="18842">IFERROR(AW773,0)</f>
        <v>277007</v>
      </c>
      <c r="AX419" s="618">
        <f t="shared" ref="AX419" si="18843">IFERROR((AX773/$BQ419)*100,0)</f>
        <v>542415.78621434816</v>
      </c>
      <c r="AY419" s="618">
        <f t="shared" ref="AY419" si="18844">IFERROR(AY773,0)</f>
        <v>54250</v>
      </c>
      <c r="AZ419" s="618">
        <f t="shared" ref="AZ419" si="18845">IFERROR((AZ773/$BQ419)*100,0)</f>
        <v>94733.195858017483</v>
      </c>
      <c r="BA419" s="618">
        <f t="shared" ref="BA419" si="18846">IFERROR(BA773,0)</f>
        <v>1854</v>
      </c>
      <c r="BB419" s="618">
        <f t="shared" ref="BB419" si="18847">IFERROR((BB773/$BQ419)*100,0)</f>
        <v>8094.5966155835795</v>
      </c>
      <c r="BC419" s="618">
        <f t="shared" ref="BC419" si="18848">IFERROR(BC773,0)</f>
        <v>29942322</v>
      </c>
      <c r="BD419" s="618">
        <f t="shared" ref="BD419" si="18849">IFERROR((BD773/$BQ419)*100,0)</f>
        <v>14261290.889452253</v>
      </c>
      <c r="BE419" s="618">
        <f t="shared" ref="BE419" si="18850">IFERROR(BE773,0)</f>
        <v>0</v>
      </c>
      <c r="BF419" s="618">
        <f t="shared" ref="BF419" si="18851">IFERROR((BF773/$BQ419)*100,0)</f>
        <v>0</v>
      </c>
      <c r="BG419" s="618">
        <f t="shared" ref="BG419" si="18852">IFERROR(BG773,0)</f>
        <v>30479870</v>
      </c>
      <c r="BH419" s="618">
        <f t="shared" ref="BH419" si="18853">IFERROR((BH773/$BQ419)*100,0)</f>
        <v>56912119.760362081</v>
      </c>
      <c r="BI419" s="618">
        <f t="shared" ref="BI419" si="18854">IFERROR(BI773,0)</f>
        <v>206711</v>
      </c>
      <c r="BJ419" s="618">
        <f t="shared" ref="BJ419" si="18855">IFERROR((BJ773/$BQ419)*100,0)</f>
        <v>71164.05671170658</v>
      </c>
      <c r="BK419" s="618">
        <f t="shared" ref="BK419" si="18856">IFERROR(BK773,0)</f>
        <v>5498</v>
      </c>
      <c r="BL419" s="618">
        <f t="shared" ref="BL419" si="18857">IFERROR((BL773/$BQ419)*100,0)</f>
        <v>30238.529780501569</v>
      </c>
      <c r="BM419" s="618">
        <f t="shared" ref="BM419" si="18858">IFERROR(BM773,0)</f>
        <v>0</v>
      </c>
      <c r="BN419" s="618">
        <f t="shared" ref="BN419" si="18859">IFERROR((BN773/$BQ419)*100,0)</f>
        <v>0</v>
      </c>
      <c r="BO419" s="618">
        <f t="shared" ref="BO419" si="18860">IFERROR(BO773,0)</f>
        <v>0</v>
      </c>
      <c r="BP419" s="618">
        <f t="shared" ref="BP419" si="18861">IFERROR((BP773/$BQ419)*100,0)</f>
        <v>0</v>
      </c>
      <c r="BQ419" s="620">
        <f t="shared" si="15911"/>
        <v>48.835046238002178</v>
      </c>
    </row>
    <row r="420" spans="1:69" x14ac:dyDescent="0.25">
      <c r="B420" s="594" t="s">
        <v>293</v>
      </c>
      <c r="C420" s="618">
        <f t="shared" si="15142"/>
        <v>33526</v>
      </c>
      <c r="D420" s="618">
        <f t="shared" si="15143"/>
        <v>138917.76162065635</v>
      </c>
      <c r="E420" s="618" t="s">
        <v>2112</v>
      </c>
      <c r="F420" s="618" t="s">
        <v>2112</v>
      </c>
      <c r="G420" s="618">
        <f t="shared" ref="G420" si="18862">IFERROR(G774,0)</f>
        <v>3211351</v>
      </c>
      <c r="H420" s="618">
        <f t="shared" ref="H420" si="18863">IFERROR((H774/$BQ420)*100,0)</f>
        <v>15890950.921023905</v>
      </c>
      <c r="I420" s="618">
        <f t="shared" ref="I420" si="18864">IFERROR(I774,0)</f>
        <v>0</v>
      </c>
      <c r="J420" s="618">
        <f t="shared" ref="J420" si="18865">IFERROR((J774/$BQ420)*100,0)</f>
        <v>0</v>
      </c>
      <c r="K420" s="618">
        <f t="shared" ref="K420" si="18866">IFERROR(K774,0)</f>
        <v>1558</v>
      </c>
      <c r="L420" s="618">
        <f t="shared" ref="L420" si="18867">IFERROR((L774/$BQ420)*100,0)</f>
        <v>3085.7931153747627</v>
      </c>
      <c r="M420" s="618">
        <f t="shared" ref="M420" si="18868">IFERROR(M774,0)</f>
        <v>502090</v>
      </c>
      <c r="N420" s="618">
        <f t="shared" ref="N420" si="18869">IFERROR((N774/$BQ420)*100,0)</f>
        <v>698022.93373231799</v>
      </c>
      <c r="O420" s="618">
        <f t="shared" ref="O420" si="18870">IFERROR(O774,0)</f>
        <v>0</v>
      </c>
      <c r="P420" s="618">
        <f t="shared" ref="P420" si="18871">IFERROR((P774/$BQ420)*100,0)</f>
        <v>0</v>
      </c>
      <c r="Q420" s="618">
        <f t="shared" ref="Q420" si="18872">IFERROR(Q774,0)</f>
        <v>9034</v>
      </c>
      <c r="R420" s="618">
        <f t="shared" ref="R420" si="18873">IFERROR((R774/$BQ420)*100,0)</f>
        <v>24963.830145745455</v>
      </c>
      <c r="S420" s="618">
        <f t="shared" ref="S420" si="18874">IFERROR(S774,0)</f>
        <v>0</v>
      </c>
      <c r="T420" s="618">
        <f t="shared" ref="T420" si="18875">IFERROR((T774/$BQ420)*100,0)</f>
        <v>0</v>
      </c>
      <c r="U420" s="618">
        <f t="shared" ref="U420" si="18876">IFERROR(U774,0)</f>
        <v>20433828</v>
      </c>
      <c r="V420" s="618">
        <f t="shared" ref="V420:V447" si="18877">IFERROR((V774/$BQ420)*100,0)</f>
        <v>2631140.4658342944</v>
      </c>
      <c r="W420" s="618" t="s">
        <v>2112</v>
      </c>
      <c r="X420" s="618" t="s">
        <v>2112</v>
      </c>
      <c r="Y420" s="618">
        <f t="shared" ref="Y420" si="18878">IFERROR(Y774,0)</f>
        <v>0</v>
      </c>
      <c r="Z420" s="618">
        <f t="shared" ref="Z420" si="18879">IFERROR((Z774/$BQ420)*100,0)</f>
        <v>0</v>
      </c>
      <c r="AA420" s="618">
        <f t="shared" ref="AA420" si="18880">IFERROR(AA774,0)</f>
        <v>0</v>
      </c>
      <c r="AB420" s="618">
        <f t="shared" ref="AB420" si="18881">IFERROR((AB774/$BQ420)*100,0)</f>
        <v>0</v>
      </c>
      <c r="AC420" s="618">
        <f t="shared" ref="AC420" si="18882">IFERROR(AC774,0)</f>
        <v>0</v>
      </c>
      <c r="AD420" s="618">
        <f t="shared" ref="AD420" si="18883">IFERROR((AD774/$BQ420)*100,0)</f>
        <v>0</v>
      </c>
      <c r="AE420" s="618">
        <f t="shared" ref="AE420" si="18884">IFERROR(AE774,0)</f>
        <v>0</v>
      </c>
      <c r="AF420" s="618">
        <f t="shared" ref="AF420" si="18885">IFERROR((AF774/$BQ420)*100,0)</f>
        <v>0</v>
      </c>
      <c r="AG420" s="618">
        <f t="shared" ref="AG420" si="18886">IFERROR(AG774,0)</f>
        <v>0</v>
      </c>
      <c r="AH420" s="618">
        <f t="shared" ref="AH420" si="18887">IFERROR((AH774/$BQ420)*100,0)</f>
        <v>0</v>
      </c>
      <c r="AI420" s="618">
        <f t="shared" ref="AI420" si="18888">IFERROR(AI774,0)</f>
        <v>332976</v>
      </c>
      <c r="AJ420" s="618">
        <f t="shared" ref="AJ420" si="18889">IFERROR((AJ774/$BQ420)*100,0)</f>
        <v>781203.55720651767</v>
      </c>
      <c r="AK420" s="618">
        <f t="shared" ref="AK420" si="18890">IFERROR(AK774,0)</f>
        <v>0</v>
      </c>
      <c r="AL420" s="618">
        <f t="shared" ref="AL420" si="18891">IFERROR((AL774/$BQ420)*100,0)</f>
        <v>0</v>
      </c>
      <c r="AM420" s="618">
        <f t="shared" ref="AM420" si="18892">IFERROR(AM774,0)</f>
        <v>94176</v>
      </c>
      <c r="AN420" s="618">
        <f t="shared" ref="AN420" si="18893">IFERROR((AN774/$BQ420)*100,0)</f>
        <v>217550.38261422396</v>
      </c>
      <c r="AO420" s="618">
        <f t="shared" ref="AO420" si="18894">IFERROR(AO774,0)</f>
        <v>0</v>
      </c>
      <c r="AP420" s="618">
        <f t="shared" ref="AP420" si="18895">IFERROR((AP774/$BQ420)*100,0)</f>
        <v>0</v>
      </c>
      <c r="AQ420" s="618">
        <f t="shared" ref="AQ420" si="18896">IFERROR(AQ774,0)</f>
        <v>0</v>
      </c>
      <c r="AR420" s="618">
        <f t="shared" ref="AR420" si="18897">IFERROR((AR774/$BQ420)*100,0)</f>
        <v>0</v>
      </c>
      <c r="AS420" s="618">
        <f t="shared" ref="AS420" si="18898">IFERROR(AS774,0)</f>
        <v>0</v>
      </c>
      <c r="AT420" s="618">
        <f t="shared" ref="AT420" si="18899">IFERROR((AT774/$BQ420)*100,0)</f>
        <v>0</v>
      </c>
      <c r="AU420" s="618">
        <f t="shared" ref="AU420" si="18900">IFERROR(AU774,0)</f>
        <v>1621</v>
      </c>
      <c r="AV420" s="618">
        <f t="shared" ref="AV420" si="18901">IFERROR((AV774/$BQ420)*100,0)</f>
        <v>4463.3793275956396</v>
      </c>
      <c r="AW420" s="618">
        <f t="shared" ref="AW420" si="18902">IFERROR(AW774,0)</f>
        <v>287753</v>
      </c>
      <c r="AX420" s="618">
        <f t="shared" ref="AX420" si="18903">IFERROR((AX774/$BQ420)*100,0)</f>
        <v>504365.79997891356</v>
      </c>
      <c r="AY420" s="618">
        <f t="shared" ref="AY420" si="18904">IFERROR(AY774,0)</f>
        <v>37536</v>
      </c>
      <c r="AZ420" s="618">
        <f t="shared" ref="AZ420" si="18905">IFERROR((AZ774/$BQ420)*100,0)</f>
        <v>60186.741611930083</v>
      </c>
      <c r="BA420" s="618">
        <f t="shared" ref="BA420" si="18906">IFERROR(BA774,0)</f>
        <v>1925</v>
      </c>
      <c r="BB420" s="618">
        <f t="shared" ref="BB420" si="18907">IFERROR((BB774/$BQ420)*100,0)</f>
        <v>6427.4236701619739</v>
      </c>
      <c r="BC420" s="618">
        <f t="shared" ref="BC420" si="18908">IFERROR(BC774,0)</f>
        <v>26172540</v>
      </c>
      <c r="BD420" s="618">
        <f t="shared" ref="BD420" si="18909">IFERROR((BD774/$BQ420)*100,0)</f>
        <v>18139948.971588131</v>
      </c>
      <c r="BE420" s="618">
        <f t="shared" ref="BE420" si="18910">IFERROR(BE774,0)</f>
        <v>0</v>
      </c>
      <c r="BF420" s="618">
        <f t="shared" ref="BF420" si="18911">IFERROR((BF774/$BQ420)*100,0)</f>
        <v>0</v>
      </c>
      <c r="BG420" s="618">
        <f t="shared" ref="BG420" si="18912">IFERROR(BG774,0)</f>
        <v>31608562</v>
      </c>
      <c r="BH420" s="618">
        <f t="shared" ref="BH420" si="18913">IFERROR((BH774/$BQ420)*100,0)</f>
        <v>58993228.46938616</v>
      </c>
      <c r="BI420" s="618">
        <f t="shared" ref="BI420" si="18914">IFERROR(BI774,0)</f>
        <v>163977</v>
      </c>
      <c r="BJ420" s="618">
        <f t="shared" ref="BJ420" si="18915">IFERROR((BJ774/$BQ420)*100,0)</f>
        <v>80114.510161856655</v>
      </c>
      <c r="BK420" s="618">
        <f t="shared" ref="BK420" si="18916">IFERROR(BK774,0)</f>
        <v>3931</v>
      </c>
      <c r="BL420" s="618">
        <f t="shared" ref="BL420" si="18917">IFERROR((BL774/$BQ420)*100,0)</f>
        <v>20299.716827226199</v>
      </c>
      <c r="BM420" s="618">
        <f t="shared" ref="BM420" si="18918">IFERROR(BM774,0)</f>
        <v>0</v>
      </c>
      <c r="BN420" s="618">
        <f t="shared" ref="BN420" si="18919">IFERROR((BN774/$BQ420)*100,0)</f>
        <v>0</v>
      </c>
      <c r="BO420" s="618">
        <f t="shared" ref="BO420" si="18920">IFERROR(BO774,0)</f>
        <v>0</v>
      </c>
      <c r="BP420" s="618">
        <f t="shared" ref="BP420" si="18921">IFERROR((BP774/$BQ420)*100,0)</f>
        <v>0</v>
      </c>
      <c r="BQ420" s="620">
        <f t="shared" si="15911"/>
        <v>50.813516699727607</v>
      </c>
    </row>
    <row r="421" spans="1:69" x14ac:dyDescent="0.25">
      <c r="B421" s="594" t="s">
        <v>294</v>
      </c>
      <c r="C421" s="618">
        <f t="shared" ref="C421:C447" si="18922">IFERROR(C775,0)</f>
        <v>35846</v>
      </c>
      <c r="D421" s="618">
        <f t="shared" ref="D421:D447" si="18923">IFERROR((D775/$BQ421)*100,0)</f>
        <v>143336.35515801041</v>
      </c>
      <c r="E421" s="618" t="s">
        <v>2112</v>
      </c>
      <c r="F421" s="618" t="s">
        <v>2112</v>
      </c>
      <c r="G421" s="618">
        <f t="shared" ref="G421" si="18924">IFERROR(G775,0)</f>
        <v>4652784</v>
      </c>
      <c r="H421" s="618">
        <f t="shared" ref="H421" si="18925">IFERROR((H775/$BQ421)*100,0)</f>
        <v>19168667.101458188</v>
      </c>
      <c r="I421" s="618">
        <f t="shared" ref="I421" si="18926">IFERROR(I775,0)</f>
        <v>0</v>
      </c>
      <c r="J421" s="618">
        <f t="shared" ref="J421" si="18927">IFERROR((J775/$BQ421)*100,0)</f>
        <v>0</v>
      </c>
      <c r="K421" s="618">
        <f t="shared" ref="K421" si="18928">IFERROR(K775,0)</f>
        <v>1993</v>
      </c>
      <c r="L421" s="618">
        <f t="shared" ref="L421" si="18929">IFERROR((L775/$BQ421)*100,0)</f>
        <v>7741.507611171086</v>
      </c>
      <c r="M421" s="618">
        <f t="shared" ref="M421" si="18930">IFERROR(M775,0)</f>
        <v>444634</v>
      </c>
      <c r="N421" s="618">
        <f t="shared" ref="N421" si="18931">IFERROR((N775/$BQ421)*100,0)</f>
        <v>736815.20554892684</v>
      </c>
      <c r="O421" s="618">
        <f t="shared" ref="O421" si="18932">IFERROR(O775,0)</f>
        <v>0</v>
      </c>
      <c r="P421" s="618">
        <f t="shared" ref="P421" si="18933">IFERROR((P775/$BQ421)*100,0)</f>
        <v>0</v>
      </c>
      <c r="Q421" s="618">
        <f t="shared" ref="Q421" si="18934">IFERROR(Q775,0)</f>
        <v>3883</v>
      </c>
      <c r="R421" s="618">
        <f t="shared" ref="R421" si="18935">IFERROR((R775/$BQ421)*100,0)</f>
        <v>9104.3068157947982</v>
      </c>
      <c r="S421" s="618">
        <f t="shared" ref="S421" si="18936">IFERROR(S775,0)</f>
        <v>0</v>
      </c>
      <c r="T421" s="618">
        <f t="shared" ref="T421" si="18937">IFERROR((T775/$BQ421)*100,0)</f>
        <v>0</v>
      </c>
      <c r="U421" s="618">
        <f t="shared" ref="U421" si="18938">IFERROR(U775,0)</f>
        <v>23319052</v>
      </c>
      <c r="V421" s="618">
        <f t="shared" si="18877"/>
        <v>2767200.5181206469</v>
      </c>
      <c r="W421" s="618" t="s">
        <v>2112</v>
      </c>
      <c r="X421" s="618" t="s">
        <v>2112</v>
      </c>
      <c r="Y421" s="618">
        <f t="shared" ref="Y421" si="18939">IFERROR(Y775,0)</f>
        <v>0</v>
      </c>
      <c r="Z421" s="618">
        <f t="shared" ref="Z421" si="18940">IFERROR((Z775/$BQ421)*100,0)</f>
        <v>0</v>
      </c>
      <c r="AA421" s="618">
        <f t="shared" ref="AA421" si="18941">IFERROR(AA775,0)</f>
        <v>0</v>
      </c>
      <c r="AB421" s="618">
        <f t="shared" ref="AB421" si="18942">IFERROR((AB775/$BQ421)*100,0)</f>
        <v>0</v>
      </c>
      <c r="AC421" s="618">
        <f t="shared" ref="AC421" si="18943">IFERROR(AC775,0)</f>
        <v>0</v>
      </c>
      <c r="AD421" s="618">
        <f t="shared" ref="AD421" si="18944">IFERROR((AD775/$BQ421)*100,0)</f>
        <v>0</v>
      </c>
      <c r="AE421" s="618">
        <f t="shared" ref="AE421" si="18945">IFERROR(AE775,0)</f>
        <v>0</v>
      </c>
      <c r="AF421" s="618">
        <f t="shared" ref="AF421" si="18946">IFERROR((AF775/$BQ421)*100,0)</f>
        <v>0</v>
      </c>
      <c r="AG421" s="618">
        <f t="shared" ref="AG421" si="18947">IFERROR(AG775,0)</f>
        <v>0</v>
      </c>
      <c r="AH421" s="618">
        <f t="shared" ref="AH421" si="18948">IFERROR((AH775/$BQ421)*100,0)</f>
        <v>0</v>
      </c>
      <c r="AI421" s="618">
        <f t="shared" ref="AI421" si="18949">IFERROR(AI775,0)</f>
        <v>278957</v>
      </c>
      <c r="AJ421" s="618">
        <f t="shared" ref="AJ421" si="18950">IFERROR((AJ775/$BQ421)*100,0)</f>
        <v>1015006.2356399447</v>
      </c>
      <c r="AK421" s="618">
        <f t="shared" ref="AK421" si="18951">IFERROR(AK775,0)</f>
        <v>0</v>
      </c>
      <c r="AL421" s="618">
        <f t="shared" ref="AL421" si="18952">IFERROR((AL775/$BQ421)*100,0)</f>
        <v>0</v>
      </c>
      <c r="AM421" s="618">
        <f t="shared" ref="AM421" si="18953">IFERROR(AM775,0)</f>
        <v>75706</v>
      </c>
      <c r="AN421" s="618">
        <f t="shared" ref="AN421" si="18954">IFERROR((AN775/$BQ421)*100,0)</f>
        <v>166447.00528170334</v>
      </c>
      <c r="AO421" s="618">
        <f t="shared" ref="AO421" si="18955">IFERROR(AO775,0)</f>
        <v>0</v>
      </c>
      <c r="AP421" s="618">
        <f t="shared" ref="AP421" si="18956">IFERROR((AP775/$BQ421)*100,0)</f>
        <v>0</v>
      </c>
      <c r="AQ421" s="618">
        <f t="shared" ref="AQ421" si="18957">IFERROR(AQ775,0)</f>
        <v>0</v>
      </c>
      <c r="AR421" s="618">
        <f t="shared" ref="AR421" si="18958">IFERROR((AR775/$BQ421)*100,0)</f>
        <v>0</v>
      </c>
      <c r="AS421" s="618">
        <f t="shared" ref="AS421" si="18959">IFERROR(AS775,0)</f>
        <v>0</v>
      </c>
      <c r="AT421" s="618">
        <f t="shared" ref="AT421" si="18960">IFERROR((AT775/$BQ421)*100,0)</f>
        <v>0</v>
      </c>
      <c r="AU421" s="618">
        <f t="shared" ref="AU421" si="18961">IFERROR(AU775,0)</f>
        <v>735</v>
      </c>
      <c r="AV421" s="618">
        <f t="shared" ref="AV421" si="18962">IFERROR((AV775/$BQ421)*100,0)</f>
        <v>3241.6989166588296</v>
      </c>
      <c r="AW421" s="618">
        <f t="shared" ref="AW421" si="18963">IFERROR(AW775,0)</f>
        <v>287237</v>
      </c>
      <c r="AX421" s="618">
        <f t="shared" ref="AX421" si="18964">IFERROR((AX775/$BQ421)*100,0)</f>
        <v>541986.34567281627</v>
      </c>
      <c r="AY421" s="618">
        <f t="shared" ref="AY421" si="18965">IFERROR(AY775,0)</f>
        <v>41605</v>
      </c>
      <c r="AZ421" s="618">
        <f t="shared" ref="AZ421" si="18966">IFERROR((AZ775/$BQ421)*100,0)</f>
        <v>77789.754060151885</v>
      </c>
      <c r="BA421" s="618">
        <f t="shared" ref="BA421" si="18967">IFERROR(BA775,0)</f>
        <v>1858</v>
      </c>
      <c r="BB421" s="618">
        <f t="shared" ref="BB421" si="18968">IFERROR((BB775/$BQ421)*100,0)</f>
        <v>7251.1202962997504</v>
      </c>
      <c r="BC421" s="618">
        <f t="shared" ref="BC421" si="18969">IFERROR(BC775,0)</f>
        <v>31504274</v>
      </c>
      <c r="BD421" s="618">
        <f t="shared" ref="BD421" si="18970">IFERROR((BD775/$BQ421)*100,0)</f>
        <v>21738770.488789372</v>
      </c>
      <c r="BE421" s="618">
        <f t="shared" ref="BE421" si="18971">IFERROR(BE775,0)</f>
        <v>0</v>
      </c>
      <c r="BF421" s="618">
        <f t="shared" ref="BF421" si="18972">IFERROR((BF775/$BQ421)*100,0)</f>
        <v>0</v>
      </c>
      <c r="BG421" s="618">
        <f t="shared" ref="BG421" si="18973">IFERROR(BG775,0)</f>
        <v>32242463</v>
      </c>
      <c r="BH421" s="618">
        <f t="shared" ref="BH421" si="18974">IFERROR((BH775/$BQ421)*100,0)</f>
        <v>60177080.39881061</v>
      </c>
      <c r="BI421" s="618">
        <f t="shared" ref="BI421" si="18975">IFERROR(BI775,0)</f>
        <v>136840</v>
      </c>
      <c r="BJ421" s="618">
        <f t="shared" ref="BJ421" si="18976">IFERROR((BJ775/$BQ421)*100,0)</f>
        <v>75574.746188485849</v>
      </c>
      <c r="BK421" s="618">
        <f t="shared" ref="BK421" si="18977">IFERROR(BK775,0)</f>
        <v>3625</v>
      </c>
      <c r="BL421" s="618">
        <f t="shared" ref="BL421" si="18978">IFERROR((BL775/$BQ421)*100,0)</f>
        <v>19936.907501604303</v>
      </c>
      <c r="BM421" s="618">
        <f t="shared" ref="BM421" si="18979">IFERROR(BM775,0)</f>
        <v>0</v>
      </c>
      <c r="BN421" s="618">
        <f t="shared" ref="BN421" si="18980">IFERROR((BN775/$BQ421)*100,0)</f>
        <v>0</v>
      </c>
      <c r="BO421" s="618">
        <f t="shared" ref="BO421" si="18981">IFERROR(BO775,0)</f>
        <v>0</v>
      </c>
      <c r="BP421" s="618">
        <f t="shared" ref="BP421" si="18982">IFERROR((BP775/$BQ421)*100,0)</f>
        <v>0</v>
      </c>
      <c r="BQ421" s="620">
        <f t="shared" si="15911"/>
        <v>54.446759103068061</v>
      </c>
    </row>
    <row r="422" spans="1:69" x14ac:dyDescent="0.25">
      <c r="B422" s="594" t="s">
        <v>295</v>
      </c>
      <c r="C422" s="618">
        <f t="shared" si="18922"/>
        <v>34588</v>
      </c>
      <c r="D422" s="618">
        <f t="shared" si="18923"/>
        <v>92557.007608047148</v>
      </c>
      <c r="E422" s="618" t="s">
        <v>2112</v>
      </c>
      <c r="F422" s="618" t="s">
        <v>2112</v>
      </c>
      <c r="G422" s="618">
        <f t="shared" ref="G422" si="18983">IFERROR(G776,0)</f>
        <v>4895045</v>
      </c>
      <c r="H422" s="618">
        <f t="shared" ref="H422" si="18984">IFERROR((H776/$BQ422)*100,0)</f>
        <v>17816717.771744508</v>
      </c>
      <c r="I422" s="618">
        <f t="shared" ref="I422" si="18985">IFERROR(I776,0)</f>
        <v>0</v>
      </c>
      <c r="J422" s="618">
        <f t="shared" ref="J422" si="18986">IFERROR((J776/$BQ422)*100,0)</f>
        <v>0</v>
      </c>
      <c r="K422" s="618">
        <f t="shared" ref="K422" si="18987">IFERROR(K776,0)</f>
        <v>2718</v>
      </c>
      <c r="L422" s="618">
        <f t="shared" ref="L422" si="18988">IFERROR((L776/$BQ422)*100,0)</f>
        <v>13606.185220895275</v>
      </c>
      <c r="M422" s="618">
        <f t="shared" ref="M422" si="18989">IFERROR(M776,0)</f>
        <v>378442</v>
      </c>
      <c r="N422" s="618">
        <f t="shared" ref="N422" si="18990">IFERROR((N776/$BQ422)*100,0)</f>
        <v>542120.01222701953</v>
      </c>
      <c r="O422" s="618">
        <f t="shared" ref="O422" si="18991">IFERROR(O776,0)</f>
        <v>0</v>
      </c>
      <c r="P422" s="618">
        <f t="shared" ref="P422" si="18992">IFERROR((P776/$BQ422)*100,0)</f>
        <v>0</v>
      </c>
      <c r="Q422" s="618">
        <f t="shared" ref="Q422" si="18993">IFERROR(Q776,0)</f>
        <v>3329</v>
      </c>
      <c r="R422" s="618">
        <f t="shared" ref="R422" si="18994">IFERROR((R776/$BQ422)*100,0)</f>
        <v>5136.8168441745074</v>
      </c>
      <c r="S422" s="618">
        <f t="shared" ref="S422" si="18995">IFERROR(S776,0)</f>
        <v>0</v>
      </c>
      <c r="T422" s="618">
        <f t="shared" ref="T422" si="18996">IFERROR((T776/$BQ422)*100,0)</f>
        <v>0</v>
      </c>
      <c r="U422" s="618">
        <f t="shared" ref="U422" si="18997">IFERROR(U776,0)</f>
        <v>20806469</v>
      </c>
      <c r="V422" s="618">
        <f t="shared" si="18877"/>
        <v>1970995.5136460771</v>
      </c>
      <c r="W422" s="618" t="s">
        <v>2112</v>
      </c>
      <c r="X422" s="618" t="s">
        <v>2112</v>
      </c>
      <c r="Y422" s="618">
        <f t="shared" ref="Y422" si="18998">IFERROR(Y776,0)</f>
        <v>0</v>
      </c>
      <c r="Z422" s="618">
        <f t="shared" ref="Z422" si="18999">IFERROR((Z776/$BQ422)*100,0)</f>
        <v>0</v>
      </c>
      <c r="AA422" s="618">
        <f t="shared" ref="AA422" si="19000">IFERROR(AA776,0)</f>
        <v>0</v>
      </c>
      <c r="AB422" s="618">
        <f t="shared" ref="AB422" si="19001">IFERROR((AB776/$BQ422)*100,0)</f>
        <v>0</v>
      </c>
      <c r="AC422" s="618">
        <f t="shared" ref="AC422" si="19002">IFERROR(AC776,0)</f>
        <v>0</v>
      </c>
      <c r="AD422" s="618">
        <f t="shared" ref="AD422" si="19003">IFERROR((AD776/$BQ422)*100,0)</f>
        <v>0</v>
      </c>
      <c r="AE422" s="618">
        <f t="shared" ref="AE422" si="19004">IFERROR(AE776,0)</f>
        <v>0</v>
      </c>
      <c r="AF422" s="618">
        <f t="shared" ref="AF422" si="19005">IFERROR((AF776/$BQ422)*100,0)</f>
        <v>0</v>
      </c>
      <c r="AG422" s="618">
        <f t="shared" ref="AG422" si="19006">IFERROR(AG776,0)</f>
        <v>0</v>
      </c>
      <c r="AH422" s="618">
        <f t="shared" ref="AH422" si="19007">IFERROR((AH776/$BQ422)*100,0)</f>
        <v>0</v>
      </c>
      <c r="AI422" s="618">
        <f t="shared" ref="AI422" si="19008">IFERROR(AI776,0)</f>
        <v>335345</v>
      </c>
      <c r="AJ422" s="618">
        <f t="shared" ref="AJ422" si="19009">IFERROR((AJ776/$BQ422)*100,0)</f>
        <v>1626789.9538575418</v>
      </c>
      <c r="AK422" s="618">
        <f t="shared" ref="AK422" si="19010">IFERROR(AK776,0)</f>
        <v>0</v>
      </c>
      <c r="AL422" s="618">
        <f t="shared" ref="AL422" si="19011">IFERROR((AL776/$BQ422)*100,0)</f>
        <v>0</v>
      </c>
      <c r="AM422" s="618">
        <f t="shared" ref="AM422" si="19012">IFERROR(AM776,0)</f>
        <v>30296</v>
      </c>
      <c r="AN422" s="618">
        <f t="shared" ref="AN422" si="19013">IFERROR((AN776/$BQ422)*100,0)</f>
        <v>54978.085894603137</v>
      </c>
      <c r="AO422" s="618">
        <f t="shared" ref="AO422" si="19014">IFERROR(AO776,0)</f>
        <v>0</v>
      </c>
      <c r="AP422" s="618">
        <f t="shared" ref="AP422" si="19015">IFERROR((AP776/$BQ422)*100,0)</f>
        <v>0</v>
      </c>
      <c r="AQ422" s="618">
        <f t="shared" ref="AQ422" si="19016">IFERROR(AQ776,0)</f>
        <v>0</v>
      </c>
      <c r="AR422" s="618">
        <f t="shared" ref="AR422" si="19017">IFERROR((AR776/$BQ422)*100,0)</f>
        <v>0</v>
      </c>
      <c r="AS422" s="618">
        <f t="shared" ref="AS422" si="19018">IFERROR(AS776,0)</f>
        <v>0</v>
      </c>
      <c r="AT422" s="618">
        <f t="shared" ref="AT422" si="19019">IFERROR((AT776/$BQ422)*100,0)</f>
        <v>0</v>
      </c>
      <c r="AU422" s="618">
        <f t="shared" ref="AU422" si="19020">IFERROR(AU776,0)</f>
        <v>207</v>
      </c>
      <c r="AV422" s="618">
        <f t="shared" ref="AV422" si="19021">IFERROR((AV776/$BQ422)*100,0)</f>
        <v>38.831228843651786</v>
      </c>
      <c r="AW422" s="618">
        <f t="shared" ref="AW422" si="19022">IFERROR(AW776,0)</f>
        <v>270376</v>
      </c>
      <c r="AX422" s="618">
        <f t="shared" ref="AX422" si="19023">IFERROR((AX776/$BQ422)*100,0)</f>
        <v>343797.83188567735</v>
      </c>
      <c r="AY422" s="618">
        <f t="shared" ref="AY422" si="19024">IFERROR(AY776,0)</f>
        <v>43865</v>
      </c>
      <c r="AZ422" s="618">
        <f t="shared" ref="AZ422" si="19025">IFERROR((AZ776/$BQ422)*100,0)</f>
        <v>57534.012850276362</v>
      </c>
      <c r="BA422" s="618">
        <f t="shared" ref="BA422" si="19026">IFERROR(BA776,0)</f>
        <v>1797</v>
      </c>
      <c r="BB422" s="618">
        <f t="shared" ref="BB422" si="19027">IFERROR((BB776/$BQ422)*100,0)</f>
        <v>5821.9106673446504</v>
      </c>
      <c r="BC422" s="618">
        <f t="shared" ref="BC422" si="19028">IFERROR(BC776,0)</f>
        <v>33650671</v>
      </c>
      <c r="BD422" s="618">
        <f t="shared" ref="BD422" si="19029">IFERROR((BD776/$BQ422)*100,0)</f>
        <v>26517267.869385954</v>
      </c>
      <c r="BE422" s="618">
        <f t="shared" ref="BE422" si="19030">IFERROR(BE776,0)</f>
        <v>0</v>
      </c>
      <c r="BF422" s="618">
        <f t="shared" ref="BF422" si="19031">IFERROR((BF776/$BQ422)*100,0)</f>
        <v>0</v>
      </c>
      <c r="BG422" s="618">
        <f t="shared" ref="BG422" si="19032">IFERROR(BG776,0)</f>
        <v>35070044</v>
      </c>
      <c r="BH422" s="618">
        <f t="shared" ref="BH422" si="19033">IFERROR((BH776/$BQ422)*100,0)</f>
        <v>60284570.245891578</v>
      </c>
      <c r="BI422" s="618">
        <f t="shared" ref="BI422" si="19034">IFERROR(BI776,0)</f>
        <v>162006</v>
      </c>
      <c r="BJ422" s="618">
        <f t="shared" ref="BJ422" si="19035">IFERROR((BJ776/$BQ422)*100,0)</f>
        <v>95132.350178142195</v>
      </c>
      <c r="BK422" s="618">
        <f t="shared" ref="BK422" si="19036">IFERROR(BK776,0)</f>
        <v>3676</v>
      </c>
      <c r="BL422" s="618">
        <f t="shared" ref="BL422" si="19037">IFERROR((BL776/$BQ422)*100,0)</f>
        <v>10910.188475464594</v>
      </c>
      <c r="BM422" s="618">
        <f t="shared" ref="BM422" si="19038">IFERROR(BM776,0)</f>
        <v>0</v>
      </c>
      <c r="BN422" s="618">
        <f t="shared" ref="BN422" si="19039">IFERROR((BN776/$BQ422)*100,0)</f>
        <v>0</v>
      </c>
      <c r="BO422" s="618">
        <f t="shared" ref="BO422" si="19040">IFERROR(BO776,0)</f>
        <v>0</v>
      </c>
      <c r="BP422" s="618">
        <f t="shared" ref="BP422" si="19041">IFERROR((BP776/$BQ422)*100,0)</f>
        <v>0</v>
      </c>
      <c r="BQ422" s="620">
        <f t="shared" si="15911"/>
        <v>72.106911972160006</v>
      </c>
    </row>
    <row r="423" spans="1:69" x14ac:dyDescent="0.25">
      <c r="B423" s="594" t="s">
        <v>2669</v>
      </c>
      <c r="C423" s="618">
        <f t="shared" si="18922"/>
        <v>34848</v>
      </c>
      <c r="D423" s="618">
        <f t="shared" si="18923"/>
        <v>72351</v>
      </c>
      <c r="E423" s="618" t="s">
        <v>2112</v>
      </c>
      <c r="F423" s="618" t="s">
        <v>2112</v>
      </c>
      <c r="G423" s="618">
        <f t="shared" ref="G423" si="19042">IFERROR(G777,0)</f>
        <v>3998994</v>
      </c>
      <c r="H423" s="618">
        <f t="shared" ref="H423" si="19043">IFERROR((H777/$BQ423)*100,0)</f>
        <v>20867705</v>
      </c>
      <c r="I423" s="618">
        <f t="shared" ref="I423" si="19044">IFERROR(I777,0)</f>
        <v>0</v>
      </c>
      <c r="J423" s="618">
        <f t="shared" ref="J423" si="19045">IFERROR((J777/$BQ423)*100,0)</f>
        <v>0</v>
      </c>
      <c r="K423" s="618">
        <f t="shared" ref="K423" si="19046">IFERROR(K777,0)</f>
        <v>2040</v>
      </c>
      <c r="L423" s="618">
        <f t="shared" ref="L423" si="19047">IFERROR((L777/$BQ423)*100,0)</f>
        <v>6598.9999999999991</v>
      </c>
      <c r="M423" s="618">
        <f t="shared" ref="M423" si="19048">IFERROR(M777,0)</f>
        <v>392293</v>
      </c>
      <c r="N423" s="618">
        <f t="shared" ref="N423" si="19049">IFERROR((N777/$BQ423)*100,0)</f>
        <v>592139</v>
      </c>
      <c r="O423" s="618">
        <f t="shared" ref="O423" si="19050">IFERROR(O777,0)</f>
        <v>0</v>
      </c>
      <c r="P423" s="618">
        <f t="shared" ref="P423" si="19051">IFERROR((P777/$BQ423)*100,0)</f>
        <v>0</v>
      </c>
      <c r="Q423" s="618">
        <f t="shared" ref="Q423" si="19052">IFERROR(Q777,0)</f>
        <v>3429</v>
      </c>
      <c r="R423" s="618">
        <f t="shared" ref="R423" si="19053">IFERROR((R777/$BQ423)*100,0)</f>
        <v>5462</v>
      </c>
      <c r="S423" s="618">
        <f t="shared" ref="S423" si="19054">IFERROR(S777,0)</f>
        <v>0</v>
      </c>
      <c r="T423" s="618">
        <f t="shared" ref="T423" si="19055">IFERROR((T777/$BQ423)*100,0)</f>
        <v>0</v>
      </c>
      <c r="U423" s="618">
        <f t="shared" ref="U423" si="19056">IFERROR(U777,0)</f>
        <v>19348547</v>
      </c>
      <c r="V423" s="618">
        <f t="shared" si="18877"/>
        <v>1517998</v>
      </c>
      <c r="W423" s="618" t="s">
        <v>2112</v>
      </c>
      <c r="X423" s="618" t="s">
        <v>2112</v>
      </c>
      <c r="Y423" s="618">
        <f t="shared" ref="Y423" si="19057">IFERROR(Y777,0)</f>
        <v>0</v>
      </c>
      <c r="Z423" s="618">
        <f t="shared" ref="Z423" si="19058">IFERROR((Z777/$BQ423)*100,0)</f>
        <v>0</v>
      </c>
      <c r="AA423" s="618">
        <f t="shared" ref="AA423" si="19059">IFERROR(AA777,0)</f>
        <v>0</v>
      </c>
      <c r="AB423" s="618">
        <f t="shared" ref="AB423" si="19060">IFERROR((AB777/$BQ423)*100,0)</f>
        <v>0</v>
      </c>
      <c r="AC423" s="618">
        <f t="shared" ref="AC423" si="19061">IFERROR(AC777,0)</f>
        <v>0</v>
      </c>
      <c r="AD423" s="618">
        <f t="shared" ref="AD423" si="19062">IFERROR((AD777/$BQ423)*100,0)</f>
        <v>0</v>
      </c>
      <c r="AE423" s="618">
        <f t="shared" ref="AE423" si="19063">IFERROR(AE777,0)</f>
        <v>0</v>
      </c>
      <c r="AF423" s="618">
        <f t="shared" ref="AF423" si="19064">IFERROR((AF777/$BQ423)*100,0)</f>
        <v>0</v>
      </c>
      <c r="AG423" s="618">
        <f t="shared" ref="AG423" si="19065">IFERROR(AG777,0)</f>
        <v>0</v>
      </c>
      <c r="AH423" s="618">
        <f t="shared" ref="AH423" si="19066">IFERROR((AH777/$BQ423)*100,0)</f>
        <v>0</v>
      </c>
      <c r="AI423" s="618">
        <f t="shared" ref="AI423" si="19067">IFERROR(AI777,0)</f>
        <v>355501</v>
      </c>
      <c r="AJ423" s="618">
        <f t="shared" ref="AJ423" si="19068">IFERROR((AJ777/$BQ423)*100,0)</f>
        <v>1155381</v>
      </c>
      <c r="AK423" s="618">
        <f t="shared" ref="AK423" si="19069">IFERROR(AK777,0)</f>
        <v>0</v>
      </c>
      <c r="AL423" s="618">
        <f t="shared" ref="AL423" si="19070">IFERROR((AL777/$BQ423)*100,0)</f>
        <v>0</v>
      </c>
      <c r="AM423" s="618">
        <f t="shared" ref="AM423" si="19071">IFERROR(AM777,0)</f>
        <v>17264</v>
      </c>
      <c r="AN423" s="618">
        <f t="shared" ref="AN423" si="19072">IFERROR((AN777/$BQ423)*100,0)</f>
        <v>36028</v>
      </c>
      <c r="AO423" s="618">
        <f t="shared" ref="AO423" si="19073">IFERROR(AO777,0)</f>
        <v>0</v>
      </c>
      <c r="AP423" s="618">
        <f t="shared" ref="AP423" si="19074">IFERROR((AP777/$BQ423)*100,0)</f>
        <v>0</v>
      </c>
      <c r="AQ423" s="618">
        <f t="shared" ref="AQ423" si="19075">IFERROR(AQ777,0)</f>
        <v>0</v>
      </c>
      <c r="AR423" s="618">
        <f t="shared" ref="AR423" si="19076">IFERROR((AR777/$BQ423)*100,0)</f>
        <v>0</v>
      </c>
      <c r="AS423" s="618">
        <f t="shared" ref="AS423" si="19077">IFERROR(AS777,0)</f>
        <v>0</v>
      </c>
      <c r="AT423" s="618">
        <f t="shared" ref="AT423" si="19078">IFERROR((AT777/$BQ423)*100,0)</f>
        <v>0</v>
      </c>
      <c r="AU423" s="618">
        <f t="shared" ref="AU423" si="19079">IFERROR(AU777,0)</f>
        <v>207</v>
      </c>
      <c r="AV423" s="618">
        <f t="shared" ref="AV423" si="19080">IFERROR((AV777/$BQ423)*100,0)</f>
        <v>331</v>
      </c>
      <c r="AW423" s="618">
        <f t="shared" ref="AW423" si="19081">IFERROR(AW777,0)</f>
        <v>258812</v>
      </c>
      <c r="AX423" s="618">
        <f t="shared" ref="AX423" si="19082">IFERROR((AX777/$BQ423)*100,0)</f>
        <v>388564</v>
      </c>
      <c r="AY423" s="618">
        <f t="shared" ref="AY423" si="19083">IFERROR(AY777,0)</f>
        <v>42230</v>
      </c>
      <c r="AZ423" s="618">
        <f t="shared" ref="AZ423" si="19084">IFERROR((AZ777/$BQ423)*100,0)</f>
        <v>50915</v>
      </c>
      <c r="BA423" s="618">
        <f t="shared" ref="BA423" si="19085">IFERROR(BA777,0)</f>
        <v>1765</v>
      </c>
      <c r="BB423" s="618">
        <f t="shared" ref="BB423" si="19086">IFERROR((BB777/$BQ423)*100,0)</f>
        <v>3138</v>
      </c>
      <c r="BC423" s="618">
        <f t="shared" ref="BC423" si="19087">IFERROR(BC777,0)</f>
        <v>32051305</v>
      </c>
      <c r="BD423" s="618">
        <f t="shared" ref="BD423" si="19088">IFERROR((BD777/$BQ423)*100,0)</f>
        <v>38447535</v>
      </c>
      <c r="BE423" s="618">
        <f t="shared" ref="BE423" si="19089">IFERROR(BE777,0)</f>
        <v>0</v>
      </c>
      <c r="BF423" s="618">
        <f t="shared" ref="BF423" si="19090">IFERROR((BF777/$BQ423)*100,0)</f>
        <v>0</v>
      </c>
      <c r="BG423" s="618">
        <f t="shared" ref="BG423" si="19091">IFERROR(BG777,0)</f>
        <v>35336979</v>
      </c>
      <c r="BH423" s="618">
        <f t="shared" ref="BH423" si="19092">IFERROR((BH777/$BQ423)*100,0)</f>
        <v>88100858</v>
      </c>
      <c r="BI423" s="618">
        <f t="shared" ref="BI423" si="19093">IFERROR(BI777,0)</f>
        <v>141198</v>
      </c>
      <c r="BJ423" s="618">
        <f t="shared" ref="BJ423" si="19094">IFERROR((BJ777/$BQ423)*100,0)</f>
        <v>100422</v>
      </c>
      <c r="BK423" s="618">
        <f t="shared" ref="BK423" si="19095">IFERROR(BK777,0)</f>
        <v>3682</v>
      </c>
      <c r="BL423" s="618">
        <f t="shared" ref="BL423" si="19096">IFERROR((BL777/$BQ423)*100,0)</f>
        <v>10145</v>
      </c>
      <c r="BM423" s="618">
        <f t="shared" ref="BM423" si="19097">IFERROR(BM777,0)</f>
        <v>288</v>
      </c>
      <c r="BN423" s="618">
        <f t="shared" ref="BN423" si="19098">IFERROR((BN777/$BQ423)*100,0)</f>
        <v>480</v>
      </c>
      <c r="BO423" s="618">
        <f t="shared" ref="BO423" si="19099">IFERROR(BO777,0)</f>
        <v>0</v>
      </c>
      <c r="BP423" s="618">
        <f t="shared" ref="BP423" si="19100">IFERROR((BP777/$BQ423)*100,0)</f>
        <v>0</v>
      </c>
      <c r="BQ423" s="620">
        <f t="shared" si="15911"/>
        <v>100</v>
      </c>
    </row>
    <row r="424" spans="1:69" x14ac:dyDescent="0.25">
      <c r="A424" s="593" t="s">
        <v>32</v>
      </c>
      <c r="B424" s="594" t="s">
        <v>285</v>
      </c>
      <c r="C424" s="618">
        <f t="shared" si="18922"/>
        <v>52213</v>
      </c>
      <c r="D424" s="618">
        <f t="shared" si="18923"/>
        <v>166800.45954158751</v>
      </c>
      <c r="E424" s="618" t="s">
        <v>2112</v>
      </c>
      <c r="F424" s="618" t="s">
        <v>2112</v>
      </c>
      <c r="G424" s="618">
        <f t="shared" ref="G424" si="19101">IFERROR(G778,0)</f>
        <v>180404</v>
      </c>
      <c r="H424" s="618">
        <f t="shared" ref="H424" si="19102">IFERROR((H778/$BQ424)*100,0)</f>
        <v>2347170.4111857153</v>
      </c>
      <c r="I424" s="618">
        <f t="shared" ref="I424" si="19103">IFERROR(I778,0)</f>
        <v>39247</v>
      </c>
      <c r="J424" s="618">
        <f t="shared" ref="J424" si="19104">IFERROR((J778/$BQ424)*100,0)</f>
        <v>508565.23245349142</v>
      </c>
      <c r="K424" s="618">
        <f t="shared" ref="K424" si="19105">IFERROR(K778,0)</f>
        <v>1080</v>
      </c>
      <c r="L424" s="618">
        <f t="shared" ref="L424" si="19106">IFERROR((L778/$BQ424)*100,0)</f>
        <v>5973.5515819968005</v>
      </c>
      <c r="M424" s="618">
        <f t="shared" ref="M424" si="19107">IFERROR(M778,0)</f>
        <v>221419</v>
      </c>
      <c r="N424" s="618">
        <f t="shared" ref="N424" si="19108">IFERROR((N778/$BQ424)*100,0)</f>
        <v>436501.25113689381</v>
      </c>
      <c r="O424" s="618">
        <f t="shared" ref="O424" si="19109">IFERROR(O778,0)</f>
        <v>0</v>
      </c>
      <c r="P424" s="618">
        <f t="shared" ref="P424" si="19110">IFERROR((P778/$BQ424)*100,0)</f>
        <v>0</v>
      </c>
      <c r="Q424" s="618">
        <f t="shared" ref="Q424" si="19111">IFERROR(Q778,0)</f>
        <v>192</v>
      </c>
      <c r="R424" s="618">
        <f t="shared" ref="R424" si="19112">IFERROR((R778/$BQ424)*100,0)</f>
        <v>269.99103195465761</v>
      </c>
      <c r="S424" s="618">
        <f t="shared" ref="S424" si="19113">IFERROR(S778,0)</f>
        <v>274840</v>
      </c>
      <c r="T424" s="618">
        <f t="shared" ref="T424" si="19114">IFERROR((T778/$BQ424)*100,0)</f>
        <v>662672.73860531056</v>
      </c>
      <c r="U424" s="618">
        <f t="shared" ref="U424" si="19115">IFERROR(U778,0)</f>
        <v>48000163</v>
      </c>
      <c r="V424" s="618">
        <f t="shared" si="18877"/>
        <v>5561825.3829296455</v>
      </c>
      <c r="W424" s="618" t="s">
        <v>2112</v>
      </c>
      <c r="X424" s="618" t="s">
        <v>2112</v>
      </c>
      <c r="Y424" s="618">
        <f t="shared" ref="Y424" si="19116">IFERROR(Y778,0)</f>
        <v>84700</v>
      </c>
      <c r="Z424" s="618">
        <f t="shared" ref="Z424" si="19117">IFERROR((Z778/$BQ424)*100,0)</f>
        <v>343732.3325572735</v>
      </c>
      <c r="AA424" s="618">
        <f t="shared" ref="AA424" si="19118">IFERROR(AA778,0)</f>
        <v>0</v>
      </c>
      <c r="AB424" s="618">
        <f t="shared" ref="AB424" si="19119">IFERROR((AB778/$BQ424)*100,0)</f>
        <v>0</v>
      </c>
      <c r="AC424" s="618">
        <f t="shared" ref="AC424" si="19120">IFERROR(AC778,0)</f>
        <v>0</v>
      </c>
      <c r="AD424" s="618">
        <f t="shared" ref="AD424" si="19121">IFERROR((AD778/$BQ424)*100,0)</f>
        <v>0</v>
      </c>
      <c r="AE424" s="618">
        <f t="shared" ref="AE424" si="19122">IFERROR(AE778,0)</f>
        <v>2576</v>
      </c>
      <c r="AF424" s="618">
        <f t="shared" ref="AF424" si="19123">IFERROR((AF778/$BQ424)*100,0)</f>
        <v>10867.139036174971</v>
      </c>
      <c r="AG424" s="618">
        <f t="shared" ref="AG424" si="19124">IFERROR(AG778,0)</f>
        <v>0</v>
      </c>
      <c r="AH424" s="618">
        <f t="shared" ref="AH424" si="19125">IFERROR((AH778/$BQ424)*100,0)</f>
        <v>0</v>
      </c>
      <c r="AI424" s="618">
        <f t="shared" ref="AI424" si="19126">IFERROR(AI778,0)</f>
        <v>288816</v>
      </c>
      <c r="AJ424" s="618">
        <f t="shared" ref="AJ424" si="19127">IFERROR((AJ778/$BQ424)*100,0)</f>
        <v>1937664.8883563881</v>
      </c>
      <c r="AK424" s="618">
        <f t="shared" ref="AK424" si="19128">IFERROR(AK778,0)</f>
        <v>160</v>
      </c>
      <c r="AL424" s="618">
        <f t="shared" ref="AL424" si="19129">IFERROR((AL778/$BQ424)*100,0)</f>
        <v>431.98565112745217</v>
      </c>
      <c r="AM424" s="618">
        <f t="shared" ref="AM424" si="19130">IFERROR(AM778,0)</f>
        <v>16674</v>
      </c>
      <c r="AN424" s="618">
        <f t="shared" ref="AN424" si="19131">IFERROR((AN778/$BQ424)*100,0)</f>
        <v>34285.486170342083</v>
      </c>
      <c r="AO424" s="618">
        <f t="shared" ref="AO424" si="19132">IFERROR(AO778,0)</f>
        <v>0</v>
      </c>
      <c r="AP424" s="618">
        <f t="shared" ref="AP424" si="19133">IFERROR((AP778/$BQ424)*100,0)</f>
        <v>0</v>
      </c>
      <c r="AQ424" s="618">
        <f t="shared" ref="AQ424" si="19134">IFERROR(AQ778,0)</f>
        <v>0</v>
      </c>
      <c r="AR424" s="618">
        <f t="shared" ref="AR424" si="19135">IFERROR((AR778/$BQ424)*100,0)</f>
        <v>0</v>
      </c>
      <c r="AS424" s="618">
        <f t="shared" ref="AS424" si="19136">IFERROR(AS778,0)</f>
        <v>0</v>
      </c>
      <c r="AT424" s="618">
        <f t="shared" ref="AT424" si="19137">IFERROR((AT778/$BQ424)*100,0)</f>
        <v>0</v>
      </c>
      <c r="AU424" s="618">
        <f t="shared" ref="AU424" si="19138">IFERROR(AU778,0)</f>
        <v>0</v>
      </c>
      <c r="AV424" s="618">
        <f t="shared" ref="AV424" si="19139">IFERROR((AV778/$BQ424)*100,0)</f>
        <v>0</v>
      </c>
      <c r="AW424" s="618">
        <f t="shared" ref="AW424" si="19140">IFERROR(AW778,0)</f>
        <v>339046</v>
      </c>
      <c r="AX424" s="618">
        <f t="shared" ref="AX424" si="19141">IFERROR((AX778/$BQ424)*100,0)</f>
        <v>303631.91453620797</v>
      </c>
      <c r="AY424" s="618">
        <f t="shared" ref="AY424" si="19142">IFERROR(AY778,0)</f>
        <v>268530</v>
      </c>
      <c r="AZ424" s="618">
        <f t="shared" ref="AZ424" si="19143">IFERROR((AZ778/$BQ424)*100,0)</f>
        <v>342611.86977466167</v>
      </c>
      <c r="BA424" s="618">
        <f t="shared" ref="BA424" si="19144">IFERROR(BA778,0)</f>
        <v>0</v>
      </c>
      <c r="BB424" s="618">
        <f t="shared" ref="BB424" si="19145">IFERROR((BB778/$BQ424)*100,0)</f>
        <v>0</v>
      </c>
      <c r="BC424" s="618">
        <f t="shared" ref="BC424" si="19146">IFERROR(BC778,0)</f>
        <v>4676483</v>
      </c>
      <c r="BD424" s="618">
        <f t="shared" ref="BD424" si="19147">IFERROR((BD778/$BQ424)*100,0)</f>
        <v>4510814.4184002532</v>
      </c>
      <c r="BE424" s="618">
        <f t="shared" ref="BE424" si="19148">IFERROR(BE778,0)</f>
        <v>0</v>
      </c>
      <c r="BF424" s="618">
        <f t="shared" ref="BF424" si="19149">IFERROR((BF778/$BQ424)*100,0)</f>
        <v>0</v>
      </c>
      <c r="BG424" s="618">
        <f t="shared" ref="BG424" si="19150">IFERROR(BG778,0)</f>
        <v>7252926</v>
      </c>
      <c r="BH424" s="618">
        <f t="shared" ref="BH424" si="19151">IFERROR((BH778/$BQ424)*100,0)</f>
        <v>15272714.325207196</v>
      </c>
      <c r="BI424" s="618">
        <f t="shared" ref="BI424" si="19152">IFERROR(BI778,0)</f>
        <v>611665</v>
      </c>
      <c r="BJ424" s="618">
        <f t="shared" ref="BJ424" si="19153">IFERROR((BJ778/$BQ424)*100,0)</f>
        <v>405931.51654382778</v>
      </c>
      <c r="BK424" s="618">
        <f t="shared" ref="BK424" si="19154">IFERROR(BK778,0)</f>
        <v>1369822</v>
      </c>
      <c r="BL424" s="618">
        <f t="shared" ref="BL424" si="19155">IFERROR((BL778/$BQ424)*100,0)</f>
        <v>1600300.969265345</v>
      </c>
      <c r="BM424" s="618">
        <f t="shared" ref="BM424" si="19156">IFERROR(BM778,0)</f>
        <v>79776</v>
      </c>
      <c r="BN424" s="618">
        <f t="shared" ref="BN424" si="19157">IFERROR((BN778/$BQ424)*100,0)</f>
        <v>130034.43076516199</v>
      </c>
      <c r="BO424" s="618">
        <f t="shared" ref="BO424" si="19158">IFERROR(BO778,0)</f>
        <v>0</v>
      </c>
      <c r="BP424" s="618">
        <f t="shared" ref="BP424" si="19159">IFERROR((BP778/$BQ424)*100,0)</f>
        <v>0</v>
      </c>
      <c r="BQ424" s="620">
        <f t="shared" si="15911"/>
        <v>29.630613809956184</v>
      </c>
    </row>
    <row r="425" spans="1:69" x14ac:dyDescent="0.25">
      <c r="B425" s="594" t="s">
        <v>286</v>
      </c>
      <c r="C425" s="618">
        <f t="shared" si="18922"/>
        <v>56397</v>
      </c>
      <c r="D425" s="618">
        <f t="shared" si="18923"/>
        <v>171027.97297186113</v>
      </c>
      <c r="E425" s="618" t="s">
        <v>2112</v>
      </c>
      <c r="F425" s="618" t="s">
        <v>2112</v>
      </c>
      <c r="G425" s="618">
        <f t="shared" ref="G425" si="19160">IFERROR(G779,0)</f>
        <v>425825</v>
      </c>
      <c r="H425" s="618">
        <f t="shared" ref="H425" si="19161">IFERROR((H779/$BQ425)*100,0)</f>
        <v>3006927.2856395012</v>
      </c>
      <c r="I425" s="618">
        <f t="shared" ref="I425" si="19162">IFERROR(I779,0)</f>
        <v>46700</v>
      </c>
      <c r="J425" s="618">
        <f t="shared" ref="J425" si="19163">IFERROR((J779/$BQ425)*100,0)</f>
        <v>429474.57777470379</v>
      </c>
      <c r="K425" s="618">
        <f t="shared" ref="K425" si="19164">IFERROR(K779,0)</f>
        <v>2365</v>
      </c>
      <c r="L425" s="618">
        <f t="shared" ref="L425" si="19165">IFERROR((L779/$BQ425)*100,0)</f>
        <v>7156.7622528645106</v>
      </c>
      <c r="M425" s="618">
        <f t="shared" ref="M425" si="19166">IFERROR(M779,0)</f>
        <v>201198</v>
      </c>
      <c r="N425" s="618">
        <f t="shared" ref="N425" si="19167">IFERROR((N779/$BQ425)*100,0)</f>
        <v>322057.16982068768</v>
      </c>
      <c r="O425" s="618">
        <f t="shared" ref="O425" si="19168">IFERROR(O779,0)</f>
        <v>0</v>
      </c>
      <c r="P425" s="618">
        <f t="shared" ref="P425" si="19169">IFERROR((P779/$BQ425)*100,0)</f>
        <v>0</v>
      </c>
      <c r="Q425" s="618">
        <f t="shared" ref="Q425" si="19170">IFERROR(Q779,0)</f>
        <v>0</v>
      </c>
      <c r="R425" s="618">
        <f t="shared" ref="R425" si="19171">IFERROR((R779/$BQ425)*100,0)</f>
        <v>0</v>
      </c>
      <c r="S425" s="618">
        <f t="shared" ref="S425" si="19172">IFERROR(S779,0)</f>
        <v>277065</v>
      </c>
      <c r="T425" s="618">
        <f t="shared" ref="T425" si="19173">IFERROR((T779/$BQ425)*100,0)</f>
        <v>356269.07498698629</v>
      </c>
      <c r="U425" s="618">
        <f t="shared" ref="U425" si="19174">IFERROR(U779,0)</f>
        <v>54903085</v>
      </c>
      <c r="V425" s="618">
        <f t="shared" si="18877"/>
        <v>8440527.6367302425</v>
      </c>
      <c r="W425" s="618" t="s">
        <v>2112</v>
      </c>
      <c r="X425" s="618" t="s">
        <v>2112</v>
      </c>
      <c r="Y425" s="618">
        <f t="shared" ref="Y425" si="19175">IFERROR(Y779,0)</f>
        <v>116230</v>
      </c>
      <c r="Z425" s="618">
        <f t="shared" ref="Z425" si="19176">IFERROR((Z779/$BQ425)*100,0)</f>
        <v>214493.47133565112</v>
      </c>
      <c r="AA425" s="618">
        <f t="shared" ref="AA425" si="19177">IFERROR(AA779,0)</f>
        <v>0</v>
      </c>
      <c r="AB425" s="618">
        <f t="shared" ref="AB425" si="19178">IFERROR((AB779/$BQ425)*100,0)</f>
        <v>0</v>
      </c>
      <c r="AC425" s="618">
        <f t="shared" ref="AC425" si="19179">IFERROR(AC779,0)</f>
        <v>0</v>
      </c>
      <c r="AD425" s="618">
        <f t="shared" ref="AD425" si="19180">IFERROR((AD779/$BQ425)*100,0)</f>
        <v>0</v>
      </c>
      <c r="AE425" s="618">
        <f t="shared" ref="AE425" si="19181">IFERROR(AE779,0)</f>
        <v>840</v>
      </c>
      <c r="AF425" s="618">
        <f t="shared" ref="AF425" si="19182">IFERROR((AF779/$BQ425)*100,0)</f>
        <v>2409.4910991607971</v>
      </c>
      <c r="AG425" s="618">
        <f t="shared" ref="AG425" si="19183">IFERROR(AG779,0)</f>
        <v>0</v>
      </c>
      <c r="AH425" s="618">
        <f t="shared" ref="AH425" si="19184">IFERROR((AH779/$BQ425)*100,0)</f>
        <v>0</v>
      </c>
      <c r="AI425" s="618">
        <f t="shared" ref="AI425" si="19185">IFERROR(AI779,0)</f>
        <v>311837</v>
      </c>
      <c r="AJ425" s="618">
        <f t="shared" ref="AJ425" si="19186">IFERROR((AJ779/$BQ425)*100,0)</f>
        <v>1392806.3298698987</v>
      </c>
      <c r="AK425" s="618">
        <f t="shared" ref="AK425" si="19187">IFERROR(AK779,0)</f>
        <v>160</v>
      </c>
      <c r="AL425" s="618">
        <f t="shared" ref="AL425" si="19188">IFERROR((AL779/$BQ425)*100,0)</f>
        <v>436.00315127671558</v>
      </c>
      <c r="AM425" s="618">
        <f t="shared" ref="AM425" si="19189">IFERROR(AM779,0)</f>
        <v>11667</v>
      </c>
      <c r="AN425" s="618">
        <f t="shared" ref="AN425" si="19190">IFERROR((AN779/$BQ425)*100,0)</f>
        <v>26426.954162581456</v>
      </c>
      <c r="AO425" s="618">
        <f t="shared" ref="AO425" si="19191">IFERROR(AO779,0)</f>
        <v>0</v>
      </c>
      <c r="AP425" s="618">
        <f t="shared" ref="AP425" si="19192">IFERROR((AP779/$BQ425)*100,0)</f>
        <v>0</v>
      </c>
      <c r="AQ425" s="618">
        <f t="shared" ref="AQ425" si="19193">IFERROR(AQ779,0)</f>
        <v>0</v>
      </c>
      <c r="AR425" s="618">
        <f t="shared" ref="AR425" si="19194">IFERROR((AR779/$BQ425)*100,0)</f>
        <v>0</v>
      </c>
      <c r="AS425" s="618">
        <f t="shared" ref="AS425" si="19195">IFERROR(AS779,0)</f>
        <v>0</v>
      </c>
      <c r="AT425" s="618">
        <f t="shared" ref="AT425" si="19196">IFERROR((AT779/$BQ425)*100,0)</f>
        <v>0</v>
      </c>
      <c r="AU425" s="618">
        <f t="shared" ref="AU425" si="19197">IFERROR(AU779,0)</f>
        <v>0</v>
      </c>
      <c r="AV425" s="618">
        <f t="shared" ref="AV425" si="19198">IFERROR((AV779/$BQ425)*100,0)</f>
        <v>0</v>
      </c>
      <c r="AW425" s="618">
        <f t="shared" ref="AW425" si="19199">IFERROR(AW779,0)</f>
        <v>292579</v>
      </c>
      <c r="AX425" s="618">
        <f t="shared" ref="AX425" si="19200">IFERROR((AX779/$BQ425)*100,0)</f>
        <v>244603.50474980692</v>
      </c>
      <c r="AY425" s="618">
        <f t="shared" ref="AY425" si="19201">IFERROR(AY779,0)</f>
        <v>272650</v>
      </c>
      <c r="AZ425" s="618">
        <f t="shared" ref="AZ425" si="19202">IFERROR((AZ779/$BQ425)*100,0)</f>
        <v>383510.66661642684</v>
      </c>
      <c r="BA425" s="618">
        <f t="shared" ref="BA425" si="19203">IFERROR(BA779,0)</f>
        <v>0</v>
      </c>
      <c r="BB425" s="618">
        <f t="shared" ref="BB425" si="19204">IFERROR((BB779/$BQ425)*100,0)</f>
        <v>0</v>
      </c>
      <c r="BC425" s="618">
        <f t="shared" ref="BC425" si="19205">IFERROR(BC779,0)</f>
        <v>5743622</v>
      </c>
      <c r="BD425" s="618">
        <f t="shared" ref="BD425" si="19206">IFERROR((BD779/$BQ425)*100,0)</f>
        <v>5960418.3692715419</v>
      </c>
      <c r="BE425" s="618">
        <f t="shared" ref="BE425" si="19207">IFERROR(BE779,0)</f>
        <v>0</v>
      </c>
      <c r="BF425" s="618">
        <f t="shared" ref="BF425" si="19208">IFERROR((BF779/$BQ425)*100,0)</f>
        <v>0</v>
      </c>
      <c r="BG425" s="618">
        <f t="shared" ref="BG425" si="19209">IFERROR(BG779,0)</f>
        <v>7703982</v>
      </c>
      <c r="BH425" s="618">
        <f t="shared" ref="BH425" si="19210">IFERROR((BH779/$BQ425)*100,0)</f>
        <v>14619478.243370317</v>
      </c>
      <c r="BI425" s="618">
        <f t="shared" ref="BI425" si="19211">IFERROR(BI779,0)</f>
        <v>813944</v>
      </c>
      <c r="BJ425" s="618">
        <f t="shared" ref="BJ425" si="19212">IFERROR((BJ779/$BQ425)*100,0)</f>
        <v>609323.00923456426</v>
      </c>
      <c r="BK425" s="618">
        <f t="shared" ref="BK425" si="19213">IFERROR(BK779,0)</f>
        <v>1440961</v>
      </c>
      <c r="BL425" s="618">
        <f t="shared" ref="BL425" si="19214">IFERROR((BL779/$BQ425)*100,0)</f>
        <v>1041634.4759343514</v>
      </c>
      <c r="BM425" s="618">
        <f t="shared" ref="BM425" si="19215">IFERROR(BM779,0)</f>
        <v>49138</v>
      </c>
      <c r="BN425" s="618">
        <f t="shared" ref="BN425" si="19216">IFERROR((BN779/$BQ425)*100,0)</f>
        <v>79097.282213522587</v>
      </c>
      <c r="BO425" s="618">
        <f t="shared" ref="BO425" si="19217">IFERROR(BO779,0)</f>
        <v>0</v>
      </c>
      <c r="BP425" s="618">
        <f t="shared" ref="BP425" si="19218">IFERROR((BP779/$BQ425)*100,0)</f>
        <v>0</v>
      </c>
      <c r="BQ425" s="620">
        <f t="shared" si="15911"/>
        <v>34.862133348098446</v>
      </c>
    </row>
    <row r="426" spans="1:69" x14ac:dyDescent="0.25">
      <c r="B426" s="594" t="s">
        <v>287</v>
      </c>
      <c r="C426" s="618">
        <f t="shared" si="18922"/>
        <v>55807</v>
      </c>
      <c r="D426" s="618">
        <f t="shared" si="18923"/>
        <v>148394.43288562266</v>
      </c>
      <c r="E426" s="618" t="s">
        <v>2112</v>
      </c>
      <c r="F426" s="618" t="s">
        <v>2112</v>
      </c>
      <c r="G426" s="618">
        <f t="shared" ref="G426" si="19219">IFERROR(G780,0)</f>
        <v>352514</v>
      </c>
      <c r="H426" s="618">
        <f t="shared" ref="H426" si="19220">IFERROR((H780/$BQ426)*100,0)</f>
        <v>1170421.1899964982</v>
      </c>
      <c r="I426" s="618">
        <f t="shared" ref="I426" si="19221">IFERROR(I780,0)</f>
        <v>35303</v>
      </c>
      <c r="J426" s="618">
        <f t="shared" ref="J426" si="19222">IFERROR((J780/$BQ426)*100,0)</f>
        <v>538289.69605099468</v>
      </c>
      <c r="K426" s="618">
        <f t="shared" ref="K426" si="19223">IFERROR(K780,0)</f>
        <v>912</v>
      </c>
      <c r="L426" s="618">
        <f t="shared" ref="L426" si="19224">IFERROR((L780/$BQ426)*100,0)</f>
        <v>3241.4993687056972</v>
      </c>
      <c r="M426" s="618">
        <f t="shared" ref="M426" si="19225">IFERROR(M780,0)</f>
        <v>182385</v>
      </c>
      <c r="N426" s="618">
        <f t="shared" ref="N426" si="19226">IFERROR((N780/$BQ426)*100,0)</f>
        <v>243485.36850950404</v>
      </c>
      <c r="O426" s="618">
        <f t="shared" ref="O426" si="19227">IFERROR(O780,0)</f>
        <v>0</v>
      </c>
      <c r="P426" s="618">
        <f t="shared" ref="P426" si="19228">IFERROR((P780/$BQ426)*100,0)</f>
        <v>0</v>
      </c>
      <c r="Q426" s="618">
        <f t="shared" ref="Q426" si="19229">IFERROR(Q780,0)</f>
        <v>0</v>
      </c>
      <c r="R426" s="618">
        <f t="shared" ref="R426" si="19230">IFERROR((R780/$BQ426)*100,0)</f>
        <v>0</v>
      </c>
      <c r="S426" s="618">
        <f t="shared" ref="S426" si="19231">IFERROR(S780,0)</f>
        <v>410020</v>
      </c>
      <c r="T426" s="618">
        <f t="shared" ref="T426" si="19232">IFERROR((T780/$BQ426)*100,0)</f>
        <v>868082.91903087997</v>
      </c>
      <c r="U426" s="618">
        <f t="shared" ref="U426" si="19233">IFERROR(U780,0)</f>
        <v>58348797</v>
      </c>
      <c r="V426" s="618">
        <f t="shared" si="18877"/>
        <v>8276752.6933807386</v>
      </c>
      <c r="W426" s="618" t="s">
        <v>2112</v>
      </c>
      <c r="X426" s="618" t="s">
        <v>2112</v>
      </c>
      <c r="Y426" s="618">
        <f t="shared" ref="Y426" si="19234">IFERROR(Y780,0)</f>
        <v>42695</v>
      </c>
      <c r="Z426" s="618">
        <f t="shared" ref="Z426" si="19235">IFERROR((Z780/$BQ426)*100,0)</f>
        <v>94613.707639590808</v>
      </c>
      <c r="AA426" s="618">
        <f t="shared" ref="AA426" si="19236">IFERROR(AA780,0)</f>
        <v>0</v>
      </c>
      <c r="AB426" s="618">
        <f t="shared" ref="AB426" si="19237">IFERROR((AB780/$BQ426)*100,0)</f>
        <v>0</v>
      </c>
      <c r="AC426" s="618">
        <f t="shared" ref="AC426" si="19238">IFERROR(AC780,0)</f>
        <v>0</v>
      </c>
      <c r="AD426" s="618">
        <f t="shared" ref="AD426" si="19239">IFERROR((AD780/$BQ426)*100,0)</f>
        <v>0</v>
      </c>
      <c r="AE426" s="618">
        <f t="shared" ref="AE426" si="19240">IFERROR(AE780,0)</f>
        <v>480</v>
      </c>
      <c r="AF426" s="618">
        <f t="shared" ref="AF426" si="19241">IFERROR((AF780/$BQ426)*100,0)</f>
        <v>1238.7065166011312</v>
      </c>
      <c r="AG426" s="618">
        <f t="shared" ref="AG426" si="19242">IFERROR(AG780,0)</f>
        <v>0</v>
      </c>
      <c r="AH426" s="618">
        <f t="shared" ref="AH426" si="19243">IFERROR((AH780/$BQ426)*100,0)</f>
        <v>0</v>
      </c>
      <c r="AI426" s="618">
        <f t="shared" ref="AI426" si="19244">IFERROR(AI780,0)</f>
        <v>336304</v>
      </c>
      <c r="AJ426" s="618">
        <f t="shared" ref="AJ426" si="19245">IFERROR((AJ780/$BQ426)*100,0)</f>
        <v>2228732.9207326123</v>
      </c>
      <c r="AK426" s="618">
        <f t="shared" ref="AK426" si="19246">IFERROR(AK780,0)</f>
        <v>75</v>
      </c>
      <c r="AL426" s="618">
        <f t="shared" ref="AL426" si="19247">IFERROR((AL780/$BQ426)*100,0)</f>
        <v>190.36963307764751</v>
      </c>
      <c r="AM426" s="618">
        <f t="shared" ref="AM426" si="19248">IFERROR(AM780,0)</f>
        <v>25705</v>
      </c>
      <c r="AN426" s="618">
        <f t="shared" ref="AN426" si="19249">IFERROR((AN780/$BQ426)*100,0)</f>
        <v>41237.191888449866</v>
      </c>
      <c r="AO426" s="618">
        <f t="shared" ref="AO426" si="19250">IFERROR(AO780,0)</f>
        <v>0</v>
      </c>
      <c r="AP426" s="618">
        <f t="shared" ref="AP426" si="19251">IFERROR((AP780/$BQ426)*100,0)</f>
        <v>0</v>
      </c>
      <c r="AQ426" s="618">
        <f t="shared" ref="AQ426" si="19252">IFERROR(AQ780,0)</f>
        <v>0</v>
      </c>
      <c r="AR426" s="618">
        <f t="shared" ref="AR426" si="19253">IFERROR((AR780/$BQ426)*100,0)</f>
        <v>0</v>
      </c>
      <c r="AS426" s="618">
        <f t="shared" ref="AS426" si="19254">IFERROR(AS780,0)</f>
        <v>0</v>
      </c>
      <c r="AT426" s="618">
        <f t="shared" ref="AT426" si="19255">IFERROR((AT780/$BQ426)*100,0)</f>
        <v>0</v>
      </c>
      <c r="AU426" s="618">
        <f t="shared" ref="AU426" si="19256">IFERROR(AU780,0)</f>
        <v>0</v>
      </c>
      <c r="AV426" s="618">
        <f t="shared" ref="AV426" si="19257">IFERROR((AV780/$BQ426)*100,0)</f>
        <v>0</v>
      </c>
      <c r="AW426" s="618">
        <f t="shared" ref="AW426" si="19258">IFERROR(AW780,0)</f>
        <v>303965</v>
      </c>
      <c r="AX426" s="618">
        <f t="shared" ref="AX426" si="19259">IFERROR((AX780/$BQ426)*100,0)</f>
        <v>256631.30440463309</v>
      </c>
      <c r="AY426" s="618">
        <f t="shared" ref="AY426" si="19260">IFERROR(AY780,0)</f>
        <v>272949</v>
      </c>
      <c r="AZ426" s="618">
        <f t="shared" ref="AZ426" si="19261">IFERROR((AZ780/$BQ426)*100,0)</f>
        <v>354494.33482250816</v>
      </c>
      <c r="BA426" s="618">
        <f t="shared" ref="BA426" si="19262">IFERROR(BA780,0)</f>
        <v>0</v>
      </c>
      <c r="BB426" s="618">
        <f t="shared" ref="BB426" si="19263">IFERROR((BB780/$BQ426)*100,0)</f>
        <v>0</v>
      </c>
      <c r="BC426" s="618">
        <f t="shared" ref="BC426" si="19264">IFERROR(BC780,0)</f>
        <v>8230069</v>
      </c>
      <c r="BD426" s="618">
        <f t="shared" ref="BD426" si="19265">IFERROR((BD780/$BQ426)*100,0)</f>
        <v>7888625.5207801154</v>
      </c>
      <c r="BE426" s="618">
        <f t="shared" ref="BE426" si="19266">IFERROR(BE780,0)</f>
        <v>0</v>
      </c>
      <c r="BF426" s="618">
        <f t="shared" ref="BF426" si="19267">IFERROR((BF780/$BQ426)*100,0)</f>
        <v>0</v>
      </c>
      <c r="BG426" s="618">
        <f t="shared" ref="BG426" si="19268">IFERROR(BG780,0)</f>
        <v>8398891</v>
      </c>
      <c r="BH426" s="618">
        <f t="shared" ref="BH426" si="19269">IFERROR((BH780/$BQ426)*100,0)</f>
        <v>16273088.309434909</v>
      </c>
      <c r="BI426" s="618">
        <f t="shared" ref="BI426" si="19270">IFERROR(BI780,0)</f>
        <v>808130</v>
      </c>
      <c r="BJ426" s="618">
        <f t="shared" ref="BJ426" si="19271">IFERROR((BJ780/$BQ426)*100,0)</f>
        <v>552614.3589892895</v>
      </c>
      <c r="BK426" s="618">
        <f t="shared" ref="BK426" si="19272">IFERROR(BK780,0)</f>
        <v>1157078</v>
      </c>
      <c r="BL426" s="618">
        <f t="shared" ref="BL426" si="19273">IFERROR((BL780/$BQ426)*100,0)</f>
        <v>1205464.8493019426</v>
      </c>
      <c r="BM426" s="618">
        <f t="shared" ref="BM426" si="19274">IFERROR(BM780,0)</f>
        <v>42880</v>
      </c>
      <c r="BN426" s="618">
        <f t="shared" ref="BN426" si="19275">IFERROR((BN780/$BQ426)*100,0)</f>
        <v>71498.140138217292</v>
      </c>
      <c r="BO426" s="618">
        <f t="shared" ref="BO426" si="19276">IFERROR(BO780,0)</f>
        <v>0</v>
      </c>
      <c r="BP426" s="618">
        <f t="shared" ref="BP426" si="19277">IFERROR((BP780/$BQ426)*100,0)</f>
        <v>0</v>
      </c>
      <c r="BQ426" s="620">
        <f t="shared" si="15911"/>
        <v>38.346452015393091</v>
      </c>
    </row>
    <row r="427" spans="1:69" x14ac:dyDescent="0.25">
      <c r="B427" s="594" t="s">
        <v>288</v>
      </c>
      <c r="C427" s="618">
        <f t="shared" si="18922"/>
        <v>56177</v>
      </c>
      <c r="D427" s="618">
        <f t="shared" si="18923"/>
        <v>144310.09846954278</v>
      </c>
      <c r="E427" s="618" t="s">
        <v>2112</v>
      </c>
      <c r="F427" s="618" t="s">
        <v>2112</v>
      </c>
      <c r="G427" s="618">
        <f t="shared" ref="G427" si="19278">IFERROR(G781,0)</f>
        <v>205167</v>
      </c>
      <c r="H427" s="618">
        <f t="shared" ref="H427" si="19279">IFERROR((H781/$BQ427)*100,0)</f>
        <v>1084532.8282937834</v>
      </c>
      <c r="I427" s="618">
        <f t="shared" ref="I427" si="19280">IFERROR(I781,0)</f>
        <v>30680</v>
      </c>
      <c r="J427" s="618">
        <f t="shared" ref="J427" si="19281">IFERROR((J781/$BQ427)*100,0)</f>
        <v>436553.65292762953</v>
      </c>
      <c r="K427" s="618">
        <f t="shared" ref="K427" si="19282">IFERROR(K781,0)</f>
        <v>961</v>
      </c>
      <c r="L427" s="618">
        <f t="shared" ref="L427" si="19283">IFERROR((L781/$BQ427)*100,0)</f>
        <v>2389.8741082774231</v>
      </c>
      <c r="M427" s="618">
        <f t="shared" ref="M427" si="19284">IFERROR(M781,0)</f>
        <v>146643</v>
      </c>
      <c r="N427" s="618">
        <f t="shared" ref="N427" si="19285">IFERROR((N781/$BQ427)*100,0)</f>
        <v>199831.77312240622</v>
      </c>
      <c r="O427" s="618">
        <f t="shared" ref="O427" si="19286">IFERROR(O781,0)</f>
        <v>0</v>
      </c>
      <c r="P427" s="618">
        <f t="shared" ref="P427" si="19287">IFERROR((P781/$BQ427)*100,0)</f>
        <v>0</v>
      </c>
      <c r="Q427" s="618">
        <f t="shared" ref="Q427" si="19288">IFERROR(Q781,0)</f>
        <v>0</v>
      </c>
      <c r="R427" s="618">
        <f t="shared" ref="R427" si="19289">IFERROR((R781/$BQ427)*100,0)</f>
        <v>0</v>
      </c>
      <c r="S427" s="618">
        <f t="shared" ref="S427" si="19290">IFERROR(S781,0)</f>
        <v>202215</v>
      </c>
      <c r="T427" s="618">
        <f t="shared" ref="T427" si="19291">IFERROR((T781/$BQ427)*100,0)</f>
        <v>622135.70842211728</v>
      </c>
      <c r="U427" s="618">
        <f t="shared" ref="U427" si="19292">IFERROR(U781,0)</f>
        <v>69376714</v>
      </c>
      <c r="V427" s="618">
        <f t="shared" si="18877"/>
        <v>10766168.987682289</v>
      </c>
      <c r="W427" s="618" t="s">
        <v>2112</v>
      </c>
      <c r="X427" s="618" t="s">
        <v>2112</v>
      </c>
      <c r="Y427" s="618">
        <f t="shared" ref="Y427" si="19293">IFERROR(Y781,0)</f>
        <v>120600</v>
      </c>
      <c r="Z427" s="618">
        <f t="shared" ref="Z427" si="19294">IFERROR((Z781/$BQ427)*100,0)</f>
        <v>355695.83112062421</v>
      </c>
      <c r="AA427" s="618">
        <f t="shared" ref="AA427" si="19295">IFERROR(AA781,0)</f>
        <v>0</v>
      </c>
      <c r="AB427" s="618">
        <f t="shared" ref="AB427" si="19296">IFERROR((AB781/$BQ427)*100,0)</f>
        <v>0</v>
      </c>
      <c r="AC427" s="618">
        <f t="shared" ref="AC427" si="19297">IFERROR(AC781,0)</f>
        <v>0</v>
      </c>
      <c r="AD427" s="618">
        <f t="shared" ref="AD427" si="19298">IFERROR((AD781/$BQ427)*100,0)</f>
        <v>0</v>
      </c>
      <c r="AE427" s="618">
        <f t="shared" ref="AE427" si="19299">IFERROR(AE781,0)</f>
        <v>0</v>
      </c>
      <c r="AF427" s="618">
        <f t="shared" ref="AF427" si="19300">IFERROR((AF781/$BQ427)*100,0)</f>
        <v>0</v>
      </c>
      <c r="AG427" s="618">
        <f t="shared" ref="AG427" si="19301">IFERROR(AG781,0)</f>
        <v>0</v>
      </c>
      <c r="AH427" s="618">
        <f t="shared" ref="AH427" si="19302">IFERROR((AH781/$BQ427)*100,0)</f>
        <v>0</v>
      </c>
      <c r="AI427" s="618">
        <f t="shared" ref="AI427" si="19303">IFERROR(AI781,0)</f>
        <v>294027</v>
      </c>
      <c r="AJ427" s="618">
        <f t="shared" ref="AJ427" si="19304">IFERROR((AJ781/$BQ427)*100,0)</f>
        <v>1832986.1906761955</v>
      </c>
      <c r="AK427" s="618">
        <f t="shared" ref="AK427" si="19305">IFERROR(AK781,0)</f>
        <v>0</v>
      </c>
      <c r="AL427" s="618">
        <f t="shared" ref="AL427" si="19306">IFERROR((AL781/$BQ427)*100,0)</f>
        <v>0</v>
      </c>
      <c r="AM427" s="618">
        <f t="shared" ref="AM427" si="19307">IFERROR(AM781,0)</f>
        <v>5677</v>
      </c>
      <c r="AN427" s="618">
        <f t="shared" ref="AN427" si="19308">IFERROR((AN781/$BQ427)*100,0)</f>
        <v>13048.563419491822</v>
      </c>
      <c r="AO427" s="618">
        <f t="shared" ref="AO427" si="19309">IFERROR(AO781,0)</f>
        <v>0</v>
      </c>
      <c r="AP427" s="618">
        <f t="shared" ref="AP427" si="19310">IFERROR((AP781/$BQ427)*100,0)</f>
        <v>0</v>
      </c>
      <c r="AQ427" s="618">
        <f t="shared" ref="AQ427" si="19311">IFERROR(AQ781,0)</f>
        <v>0</v>
      </c>
      <c r="AR427" s="618">
        <f t="shared" ref="AR427" si="19312">IFERROR((AR781/$BQ427)*100,0)</f>
        <v>0</v>
      </c>
      <c r="AS427" s="618">
        <f t="shared" ref="AS427" si="19313">IFERROR(AS781,0)</f>
        <v>0</v>
      </c>
      <c r="AT427" s="618">
        <f t="shared" ref="AT427" si="19314">IFERROR((AT781/$BQ427)*100,0)</f>
        <v>0</v>
      </c>
      <c r="AU427" s="618">
        <f t="shared" ref="AU427" si="19315">IFERROR(AU781,0)</f>
        <v>0</v>
      </c>
      <c r="AV427" s="618">
        <f t="shared" ref="AV427" si="19316">IFERROR((AV781/$BQ427)*100,0)</f>
        <v>0</v>
      </c>
      <c r="AW427" s="618">
        <f t="shared" ref="AW427" si="19317">IFERROR(AW781,0)</f>
        <v>166622</v>
      </c>
      <c r="AX427" s="618">
        <f t="shared" ref="AX427" si="19318">IFERROR((AX781/$BQ427)*100,0)</f>
        <v>162484.08388399793</v>
      </c>
      <c r="AY427" s="618">
        <f t="shared" ref="AY427" si="19319">IFERROR(AY781,0)</f>
        <v>245270</v>
      </c>
      <c r="AZ427" s="618">
        <f t="shared" ref="AZ427" si="19320">IFERROR((AZ781/$BQ427)*100,0)</f>
        <v>277280.10751791485</v>
      </c>
      <c r="BA427" s="618">
        <f t="shared" ref="BA427" si="19321">IFERROR(BA781,0)</f>
        <v>0</v>
      </c>
      <c r="BB427" s="618">
        <f t="shared" ref="BB427" si="19322">IFERROR((BB781/$BQ427)*100,0)</f>
        <v>0</v>
      </c>
      <c r="BC427" s="618">
        <f t="shared" ref="BC427" si="19323">IFERROR(BC781,0)</f>
        <v>7686971</v>
      </c>
      <c r="BD427" s="618">
        <f t="shared" ref="BD427" si="19324">IFERROR((BD781/$BQ427)*100,0)</f>
        <v>6359693.7408508798</v>
      </c>
      <c r="BE427" s="618">
        <f t="shared" ref="BE427" si="19325">IFERROR(BE781,0)</f>
        <v>0</v>
      </c>
      <c r="BF427" s="618">
        <f t="shared" ref="BF427" si="19326">IFERROR((BF781/$BQ427)*100,0)</f>
        <v>0</v>
      </c>
      <c r="BG427" s="618">
        <f t="shared" ref="BG427" si="19327">IFERROR(BG781,0)</f>
        <v>8913069</v>
      </c>
      <c r="BH427" s="618">
        <f t="shared" ref="BH427" si="19328">IFERROR((BH781/$BQ427)*100,0)</f>
        <v>18014281.641968723</v>
      </c>
      <c r="BI427" s="618">
        <f t="shared" ref="BI427" si="19329">IFERROR(BI781,0)</f>
        <v>923304</v>
      </c>
      <c r="BJ427" s="618">
        <f t="shared" ref="BJ427" si="19330">IFERROR((BJ781/$BQ427)*100,0)</f>
        <v>568121.07196864637</v>
      </c>
      <c r="BK427" s="618">
        <f t="shared" ref="BK427" si="19331">IFERROR(BK781,0)</f>
        <v>1317607</v>
      </c>
      <c r="BL427" s="618">
        <f t="shared" ref="BL427" si="19332">IFERROR((BL781/$BQ427)*100,0)</f>
        <v>2613214.1851933221</v>
      </c>
      <c r="BM427" s="618">
        <f t="shared" ref="BM427" si="19333">IFERROR(BM781,0)</f>
        <v>19543</v>
      </c>
      <c r="BN427" s="618">
        <f t="shared" ref="BN427" si="19334">IFERROR((BN781/$BQ427)*100,0)</f>
        <v>41433.603036430955</v>
      </c>
      <c r="BO427" s="618">
        <f t="shared" ref="BO427" si="19335">IFERROR(BO781,0)</f>
        <v>0</v>
      </c>
      <c r="BP427" s="618">
        <f t="shared" ref="BP427" si="19336">IFERROR((BP781/$BQ427)*100,0)</f>
        <v>0</v>
      </c>
      <c r="BQ427" s="620">
        <f t="shared" si="15911"/>
        <v>40.211323126667573</v>
      </c>
    </row>
    <row r="428" spans="1:69" x14ac:dyDescent="0.25">
      <c r="B428" s="594" t="s">
        <v>289</v>
      </c>
      <c r="C428" s="618">
        <f t="shared" si="18922"/>
        <v>58994</v>
      </c>
      <c r="D428" s="618">
        <f t="shared" si="18923"/>
        <v>140593.86919655715</v>
      </c>
      <c r="E428" s="618" t="s">
        <v>2112</v>
      </c>
      <c r="F428" s="618" t="s">
        <v>2112</v>
      </c>
      <c r="G428" s="618">
        <f t="shared" ref="G428" si="19337">IFERROR(G782,0)</f>
        <v>267179</v>
      </c>
      <c r="H428" s="618">
        <f t="shared" ref="H428" si="19338">IFERROR((H782/$BQ428)*100,0)</f>
        <v>1209206.1682222253</v>
      </c>
      <c r="I428" s="618">
        <f t="shared" ref="I428" si="19339">IFERROR(I782,0)</f>
        <v>21050</v>
      </c>
      <c r="J428" s="618">
        <f t="shared" ref="J428" si="19340">IFERROR((J782/$BQ428)*100,0)</f>
        <v>206914.67581224826</v>
      </c>
      <c r="K428" s="618">
        <f t="shared" ref="K428" si="19341">IFERROR(K782,0)</f>
        <v>0</v>
      </c>
      <c r="L428" s="618">
        <f t="shared" ref="L428" si="19342">IFERROR((L782/$BQ428)*100,0)</f>
        <v>0</v>
      </c>
      <c r="M428" s="618">
        <f t="shared" ref="M428" si="19343">IFERROR(M782,0)</f>
        <v>126941</v>
      </c>
      <c r="N428" s="618">
        <f t="shared" ref="N428" si="19344">IFERROR((N782/$BQ428)*100,0)</f>
        <v>213054.69113338244</v>
      </c>
      <c r="O428" s="618">
        <f t="shared" ref="O428" si="19345">IFERROR(O782,0)</f>
        <v>0</v>
      </c>
      <c r="P428" s="618">
        <f t="shared" ref="P428" si="19346">IFERROR((P782/$BQ428)*100,0)</f>
        <v>0</v>
      </c>
      <c r="Q428" s="618">
        <f t="shared" ref="Q428" si="19347">IFERROR(Q782,0)</f>
        <v>0</v>
      </c>
      <c r="R428" s="618">
        <f t="shared" ref="R428" si="19348">IFERROR((R782/$BQ428)*100,0)</f>
        <v>0</v>
      </c>
      <c r="S428" s="618">
        <f t="shared" ref="S428" si="19349">IFERROR(S782,0)</f>
        <v>181430</v>
      </c>
      <c r="T428" s="618">
        <f t="shared" ref="T428" si="19350">IFERROR((T782/$BQ428)*100,0)</f>
        <v>237523.54030603374</v>
      </c>
      <c r="U428" s="618">
        <f t="shared" ref="U428" si="19351">IFERROR(U782,0)</f>
        <v>70152466</v>
      </c>
      <c r="V428" s="618">
        <f t="shared" si="18877"/>
        <v>9670447.3205868751</v>
      </c>
      <c r="W428" s="618" t="s">
        <v>2112</v>
      </c>
      <c r="X428" s="618" t="s">
        <v>2112</v>
      </c>
      <c r="Y428" s="618">
        <f t="shared" ref="Y428" si="19352">IFERROR(Y782,0)</f>
        <v>85280</v>
      </c>
      <c r="Z428" s="618">
        <f t="shared" ref="Z428" si="19353">IFERROR((Z782/$BQ428)*100,0)</f>
        <v>162722.4076037253</v>
      </c>
      <c r="AA428" s="618">
        <f t="shared" ref="AA428" si="19354">IFERROR(AA782,0)</f>
        <v>0</v>
      </c>
      <c r="AB428" s="618">
        <f t="shared" ref="AB428" si="19355">IFERROR((AB782/$BQ428)*100,0)</f>
        <v>0</v>
      </c>
      <c r="AC428" s="618">
        <f t="shared" ref="AC428" si="19356">IFERROR(AC782,0)</f>
        <v>0</v>
      </c>
      <c r="AD428" s="618">
        <f t="shared" ref="AD428" si="19357">IFERROR((AD782/$BQ428)*100,0)</f>
        <v>0</v>
      </c>
      <c r="AE428" s="618">
        <f t="shared" ref="AE428" si="19358">IFERROR(AE782,0)</f>
        <v>0</v>
      </c>
      <c r="AF428" s="618">
        <f t="shared" ref="AF428" si="19359">IFERROR((AF782/$BQ428)*100,0)</f>
        <v>0</v>
      </c>
      <c r="AG428" s="618">
        <f t="shared" ref="AG428" si="19360">IFERROR(AG782,0)</f>
        <v>0</v>
      </c>
      <c r="AH428" s="618">
        <f t="shared" ref="AH428" si="19361">IFERROR((AH782/$BQ428)*100,0)</f>
        <v>0</v>
      </c>
      <c r="AI428" s="618">
        <f t="shared" ref="AI428" si="19362">IFERROR(AI782,0)</f>
        <v>316287</v>
      </c>
      <c r="AJ428" s="618">
        <f t="shared" ref="AJ428" si="19363">IFERROR((AJ782/$BQ428)*100,0)</f>
        <v>1195099.4950235132</v>
      </c>
      <c r="AK428" s="618">
        <f t="shared" ref="AK428" si="19364">IFERROR(AK782,0)</f>
        <v>0</v>
      </c>
      <c r="AL428" s="618">
        <f t="shared" ref="AL428" si="19365">IFERROR((AL782/$BQ428)*100,0)</f>
        <v>0</v>
      </c>
      <c r="AM428" s="618">
        <f t="shared" ref="AM428" si="19366">IFERROR(AM782,0)</f>
        <v>8228</v>
      </c>
      <c r="AN428" s="618">
        <f t="shared" ref="AN428" si="19367">IFERROR((AN782/$BQ428)*100,0)</f>
        <v>17968.78604144276</v>
      </c>
      <c r="AO428" s="618">
        <f t="shared" ref="AO428" si="19368">IFERROR(AO782,0)</f>
        <v>0</v>
      </c>
      <c r="AP428" s="618">
        <f t="shared" ref="AP428" si="19369">IFERROR((AP782/$BQ428)*100,0)</f>
        <v>0</v>
      </c>
      <c r="AQ428" s="618">
        <f t="shared" ref="AQ428" si="19370">IFERROR(AQ782,0)</f>
        <v>0</v>
      </c>
      <c r="AR428" s="618">
        <f t="shared" ref="AR428" si="19371">IFERROR((AR782/$BQ428)*100,0)</f>
        <v>0</v>
      </c>
      <c r="AS428" s="618">
        <f t="shared" ref="AS428" si="19372">IFERROR(AS782,0)</f>
        <v>0</v>
      </c>
      <c r="AT428" s="618">
        <f t="shared" ref="AT428" si="19373">IFERROR((AT782/$BQ428)*100,0)</f>
        <v>0</v>
      </c>
      <c r="AU428" s="618">
        <f t="shared" ref="AU428" si="19374">IFERROR(AU782,0)</f>
        <v>0</v>
      </c>
      <c r="AV428" s="618">
        <f t="shared" ref="AV428" si="19375">IFERROR((AV782/$BQ428)*100,0)</f>
        <v>0</v>
      </c>
      <c r="AW428" s="618">
        <f t="shared" ref="AW428" si="19376">IFERROR(AW782,0)</f>
        <v>206311</v>
      </c>
      <c r="AX428" s="618">
        <f t="shared" ref="AX428" si="19377">IFERROR((AX782/$BQ428)*100,0)</f>
        <v>193031.23225578218</v>
      </c>
      <c r="AY428" s="618">
        <f t="shared" ref="AY428" si="19378">IFERROR(AY782,0)</f>
        <v>237719</v>
      </c>
      <c r="AZ428" s="618">
        <f t="shared" ref="AZ428" si="19379">IFERROR((AZ782/$BQ428)*100,0)</f>
        <v>270340.69803494174</v>
      </c>
      <c r="BA428" s="618">
        <f t="shared" ref="BA428" si="19380">IFERROR(BA782,0)</f>
        <v>0</v>
      </c>
      <c r="BB428" s="618">
        <f t="shared" ref="BB428" si="19381">IFERROR((BB782/$BQ428)*100,0)</f>
        <v>0</v>
      </c>
      <c r="BC428" s="618">
        <f t="shared" ref="BC428" si="19382">IFERROR(BC782,0)</f>
        <v>9088029</v>
      </c>
      <c r="BD428" s="618">
        <f t="shared" ref="BD428" si="19383">IFERROR((BD782/$BQ428)*100,0)</f>
        <v>6853027.6006993214</v>
      </c>
      <c r="BE428" s="618">
        <f t="shared" ref="BE428" si="19384">IFERROR(BE782,0)</f>
        <v>0</v>
      </c>
      <c r="BF428" s="618">
        <f t="shared" ref="BF428" si="19385">IFERROR((BF782/$BQ428)*100,0)</f>
        <v>0</v>
      </c>
      <c r="BG428" s="618">
        <f t="shared" ref="BG428" si="19386">IFERROR(BG782,0)</f>
        <v>8938560</v>
      </c>
      <c r="BH428" s="618">
        <f t="shared" ref="BH428" si="19387">IFERROR((BH782/$BQ428)*100,0)</f>
        <v>20168150.090875458</v>
      </c>
      <c r="BI428" s="618">
        <f t="shared" ref="BI428" si="19388">IFERROR(BI782,0)</f>
        <v>1058051</v>
      </c>
      <c r="BJ428" s="618">
        <f t="shared" ref="BJ428" si="19389">IFERROR((BJ782/$BQ428)*100,0)</f>
        <v>620856.84241723467</v>
      </c>
      <c r="BK428" s="618">
        <f t="shared" ref="BK428" si="19390">IFERROR(BK782,0)</f>
        <v>1055337</v>
      </c>
      <c r="BL428" s="618">
        <f t="shared" ref="BL428" si="19391">IFERROR((BL782/$BQ428)*100,0)</f>
        <v>1091818.5805443255</v>
      </c>
      <c r="BM428" s="618">
        <f t="shared" ref="BM428" si="19392">IFERROR(BM782,0)</f>
        <v>43428</v>
      </c>
      <c r="BN428" s="618">
        <f t="shared" ref="BN428" si="19393">IFERROR((BN782/$BQ428)*100,0)</f>
        <v>62475.496004097273</v>
      </c>
      <c r="BO428" s="618">
        <f t="shared" ref="BO428" si="19394">IFERROR(BO782,0)</f>
        <v>0</v>
      </c>
      <c r="BP428" s="618">
        <f t="shared" ref="BP428" si="19395">IFERROR((BP782/$BQ428)*100,0)</f>
        <v>0</v>
      </c>
      <c r="BQ428" s="620">
        <f t="shared" si="15911"/>
        <v>41.661133828042004</v>
      </c>
    </row>
    <row r="429" spans="1:69" x14ac:dyDescent="0.25">
      <c r="B429" s="594" t="s">
        <v>290</v>
      </c>
      <c r="C429" s="618">
        <f t="shared" si="18922"/>
        <v>62914</v>
      </c>
      <c r="D429" s="618">
        <f t="shared" si="18923"/>
        <v>134565.46862997342</v>
      </c>
      <c r="E429" s="618" t="s">
        <v>2112</v>
      </c>
      <c r="F429" s="618" t="s">
        <v>2112</v>
      </c>
      <c r="G429" s="618">
        <f t="shared" ref="G429" si="19396">IFERROR(G783,0)</f>
        <v>131995</v>
      </c>
      <c r="H429" s="618">
        <f t="shared" ref="H429" si="19397">IFERROR((H783/$BQ429)*100,0)</f>
        <v>494255.06710802647</v>
      </c>
      <c r="I429" s="618">
        <f t="shared" ref="I429" si="19398">IFERROR(I783,0)</f>
        <v>34741</v>
      </c>
      <c r="J429" s="618">
        <f t="shared" ref="J429" si="19399">IFERROR((J783/$BQ429)*100,0)</f>
        <v>525457.24768651184</v>
      </c>
      <c r="K429" s="618">
        <f t="shared" ref="K429" si="19400">IFERROR(K783,0)</f>
        <v>180</v>
      </c>
      <c r="L429" s="618">
        <f t="shared" ref="L429" si="19401">IFERROR((L783/$BQ429)*100,0)</f>
        <v>396.97430761431781</v>
      </c>
      <c r="M429" s="618">
        <f t="shared" ref="M429" si="19402">IFERROR(M783,0)</f>
        <v>108938</v>
      </c>
      <c r="N429" s="618">
        <f t="shared" ref="N429" si="19403">IFERROR((N783/$BQ429)*100,0)</f>
        <v>140409.81260318423</v>
      </c>
      <c r="O429" s="618">
        <f t="shared" ref="O429" si="19404">IFERROR(O783,0)</f>
        <v>200</v>
      </c>
      <c r="P429" s="618">
        <f t="shared" ref="P429" si="19405">IFERROR((P783/$BQ429)*100,0)</f>
        <v>132.32476920477262</v>
      </c>
      <c r="Q429" s="618">
        <f t="shared" ref="Q429" si="19406">IFERROR(Q783,0)</f>
        <v>3600</v>
      </c>
      <c r="R429" s="618">
        <f t="shared" ref="R429" si="19407">IFERROR((R783/$BQ429)*100,0)</f>
        <v>9902.3035621571489</v>
      </c>
      <c r="S429" s="618">
        <f t="shared" ref="S429" si="19408">IFERROR(S783,0)</f>
        <v>243470</v>
      </c>
      <c r="T429" s="618">
        <f t="shared" ref="T429" si="19409">IFERROR((T783/$BQ429)*100,0)</f>
        <v>510800.07408426318</v>
      </c>
      <c r="U429" s="618">
        <f t="shared" ref="U429" si="19410">IFERROR(U783,0)</f>
        <v>72066835</v>
      </c>
      <c r="V429" s="618">
        <f t="shared" si="18877"/>
        <v>11022957.621726729</v>
      </c>
      <c r="W429" s="618" t="s">
        <v>2112</v>
      </c>
      <c r="X429" s="618" t="s">
        <v>2112</v>
      </c>
      <c r="Y429" s="618">
        <f t="shared" ref="Y429" si="19411">IFERROR(Y783,0)</f>
        <v>105225</v>
      </c>
      <c r="Z429" s="618">
        <f t="shared" ref="Z429" si="19412">IFERROR((Z783/$BQ429)*100,0)</f>
        <v>441852.25309011649</v>
      </c>
      <c r="AA429" s="618">
        <f t="shared" ref="AA429" si="19413">IFERROR(AA783,0)</f>
        <v>0</v>
      </c>
      <c r="AB429" s="618">
        <f t="shared" ref="AB429" si="19414">IFERROR((AB783/$BQ429)*100,0)</f>
        <v>0</v>
      </c>
      <c r="AC429" s="618">
        <f t="shared" ref="AC429" si="19415">IFERROR(AC783,0)</f>
        <v>0</v>
      </c>
      <c r="AD429" s="618">
        <f t="shared" ref="AD429" si="19416">IFERROR((AD783/$BQ429)*100,0)</f>
        <v>0</v>
      </c>
      <c r="AE429" s="618">
        <f t="shared" ref="AE429" si="19417">IFERROR(AE783,0)</f>
        <v>1200</v>
      </c>
      <c r="AF429" s="618">
        <f t="shared" ref="AF429" si="19418">IFERROR((AF783/$BQ429)*100,0)</f>
        <v>8151.205783013992</v>
      </c>
      <c r="AG429" s="618">
        <f t="shared" ref="AG429" si="19419">IFERROR(AG783,0)</f>
        <v>0</v>
      </c>
      <c r="AH429" s="618">
        <f t="shared" ref="AH429" si="19420">IFERROR((AH783/$BQ429)*100,0)</f>
        <v>0</v>
      </c>
      <c r="AI429" s="618">
        <f t="shared" ref="AI429" si="19421">IFERROR(AI783,0)</f>
        <v>289463</v>
      </c>
      <c r="AJ429" s="618">
        <f t="shared" ref="AJ429" si="19422">IFERROR((AJ783/$BQ429)*100,0)</f>
        <v>1540061.826389746</v>
      </c>
      <c r="AK429" s="618">
        <f t="shared" ref="AK429" si="19423">IFERROR(AK783,0)</f>
        <v>0</v>
      </c>
      <c r="AL429" s="618">
        <f t="shared" ref="AL429" si="19424">IFERROR((AL783/$BQ429)*100,0)</f>
        <v>0</v>
      </c>
      <c r="AM429" s="618">
        <f t="shared" ref="AM429" si="19425">IFERROR(AM783,0)</f>
        <v>11133</v>
      </c>
      <c r="AN429" s="618">
        <f t="shared" ref="AN429" si="19426">IFERROR((AN783/$BQ429)*100,0)</f>
        <v>22451.102508409753</v>
      </c>
      <c r="AO429" s="618">
        <f t="shared" ref="AO429" si="19427">IFERROR(AO783,0)</f>
        <v>0</v>
      </c>
      <c r="AP429" s="618">
        <f t="shared" ref="AP429" si="19428">IFERROR((AP783/$BQ429)*100,0)</f>
        <v>0</v>
      </c>
      <c r="AQ429" s="618">
        <f t="shared" ref="AQ429" si="19429">IFERROR(AQ783,0)</f>
        <v>0</v>
      </c>
      <c r="AR429" s="618">
        <f t="shared" ref="AR429" si="19430">IFERROR((AR783/$BQ429)*100,0)</f>
        <v>0</v>
      </c>
      <c r="AS429" s="618">
        <f t="shared" ref="AS429" si="19431">IFERROR(AS783,0)</f>
        <v>0</v>
      </c>
      <c r="AT429" s="618">
        <f t="shared" ref="AT429" si="19432">IFERROR((AT783/$BQ429)*100,0)</f>
        <v>0</v>
      </c>
      <c r="AU429" s="618">
        <f t="shared" ref="AU429" si="19433">IFERROR(AU783,0)</f>
        <v>0</v>
      </c>
      <c r="AV429" s="618">
        <f t="shared" ref="AV429" si="19434">IFERROR((AV783/$BQ429)*100,0)</f>
        <v>0</v>
      </c>
      <c r="AW429" s="618">
        <f t="shared" ref="AW429" si="19435">IFERROR(AW783,0)</f>
        <v>207751</v>
      </c>
      <c r="AX429" s="618">
        <f t="shared" ref="AX429" si="19436">IFERROR((AX783/$BQ429)*100,0)</f>
        <v>197781.42170473345</v>
      </c>
      <c r="AY429" s="618">
        <f t="shared" ref="AY429" si="19437">IFERROR(AY783,0)</f>
        <v>246950</v>
      </c>
      <c r="AZ429" s="618">
        <f t="shared" ref="AZ429" si="19438">IFERROR((AZ783/$BQ429)*100,0)</f>
        <v>256661.5331752171</v>
      </c>
      <c r="BA429" s="618">
        <f t="shared" ref="BA429" si="19439">IFERROR(BA783,0)</f>
        <v>0</v>
      </c>
      <c r="BB429" s="618">
        <f t="shared" ref="BB429" si="19440">IFERROR((BB783/$BQ429)*100,0)</f>
        <v>0</v>
      </c>
      <c r="BC429" s="618">
        <f t="shared" ref="BC429" si="19441">IFERROR(BC783,0)</f>
        <v>9512503</v>
      </c>
      <c r="BD429" s="618">
        <f t="shared" ref="BD429" si="19442">IFERROR((BD783/$BQ429)*100,0)</f>
        <v>7197216.975670645</v>
      </c>
      <c r="BE429" s="618">
        <f t="shared" ref="BE429" si="19443">IFERROR(BE783,0)</f>
        <v>0</v>
      </c>
      <c r="BF429" s="618">
        <f t="shared" ref="BF429" si="19444">IFERROR((BF783/$BQ429)*100,0)</f>
        <v>0</v>
      </c>
      <c r="BG429" s="618">
        <f t="shared" ref="BG429" si="19445">IFERROR(BG783,0)</f>
        <v>8606210</v>
      </c>
      <c r="BH429" s="618">
        <f t="shared" ref="BH429" si="19446">IFERROR((BH783/$BQ429)*100,0)</f>
        <v>17896234.740732811</v>
      </c>
      <c r="BI429" s="618">
        <f t="shared" ref="BI429" si="19447">IFERROR(BI783,0)</f>
        <v>898123</v>
      </c>
      <c r="BJ429" s="618">
        <f t="shared" ref="BJ429" si="19448">IFERROR((BJ783/$BQ429)*100,0)</f>
        <v>541307.5496244235</v>
      </c>
      <c r="BK429" s="618">
        <f t="shared" ref="BK429" si="19449">IFERROR(BK783,0)</f>
        <v>912976</v>
      </c>
      <c r="BL429" s="618">
        <f t="shared" ref="BL429" si="19450">IFERROR((BL783/$BQ429)*100,0)</f>
        <v>730351.12573600176</v>
      </c>
      <c r="BM429" s="618">
        <f t="shared" ref="BM429" si="19451">IFERROR(BM783,0)</f>
        <v>43857</v>
      </c>
      <c r="BN429" s="618">
        <f t="shared" ref="BN429" si="19452">IFERROR((BN783/$BQ429)*100,0)</f>
        <v>70672.453819448972</v>
      </c>
      <c r="BO429" s="618">
        <f t="shared" ref="BO429" si="19453">IFERROR(BO783,0)</f>
        <v>0</v>
      </c>
      <c r="BP429" s="618">
        <f t="shared" ref="BP429" si="19454">IFERROR((BP783/$BQ429)*100,0)</f>
        <v>0</v>
      </c>
      <c r="BQ429" s="620">
        <f t="shared" si="15911"/>
        <v>45.342984809707083</v>
      </c>
    </row>
    <row r="430" spans="1:69" x14ac:dyDescent="0.25">
      <c r="B430" s="594" t="s">
        <v>291</v>
      </c>
      <c r="C430" s="618">
        <f t="shared" si="18922"/>
        <v>61914</v>
      </c>
      <c r="D430" s="618">
        <f t="shared" si="18923"/>
        <v>117193.53226589494</v>
      </c>
      <c r="E430" s="618" t="s">
        <v>2112</v>
      </c>
      <c r="F430" s="618" t="s">
        <v>2112</v>
      </c>
      <c r="G430" s="618">
        <f t="shared" ref="G430" si="19455">IFERROR(G784,0)</f>
        <v>86446</v>
      </c>
      <c r="H430" s="618">
        <f t="shared" ref="H430" si="19456">IFERROR((H784/$BQ430)*100,0)</f>
        <v>290198.13080575713</v>
      </c>
      <c r="I430" s="618">
        <f t="shared" ref="I430" si="19457">IFERROR(I784,0)</f>
        <v>28881</v>
      </c>
      <c r="J430" s="618">
        <f t="shared" ref="J430" si="19458">IFERROR((J784/$BQ430)*100,0)</f>
        <v>456448.18557183951</v>
      </c>
      <c r="K430" s="618">
        <f t="shared" ref="K430" si="19459">IFERROR(K784,0)</f>
        <v>245</v>
      </c>
      <c r="L430" s="618">
        <f t="shared" ref="L430" si="19460">IFERROR((L784/$BQ430)*100,0)</f>
        <v>452.37860957798421</v>
      </c>
      <c r="M430" s="618">
        <f t="shared" ref="M430" si="19461">IFERROR(M784,0)</f>
        <v>108194</v>
      </c>
      <c r="N430" s="618">
        <f t="shared" ref="N430" si="19462">IFERROR((N784/$BQ430)*100,0)</f>
        <v>155035.82712864922</v>
      </c>
      <c r="O430" s="618">
        <f t="shared" ref="O430" si="19463">IFERROR(O784,0)</f>
        <v>0</v>
      </c>
      <c r="P430" s="618">
        <f t="shared" ref="P430" si="19464">IFERROR((P784/$BQ430)*100,0)</f>
        <v>0</v>
      </c>
      <c r="Q430" s="618">
        <f t="shared" ref="Q430" si="19465">IFERROR(Q784,0)</f>
        <v>3258</v>
      </c>
      <c r="R430" s="618">
        <f t="shared" ref="R430" si="19466">IFERROR((R784/$BQ430)*100,0)</f>
        <v>7005.4582252461114</v>
      </c>
      <c r="S430" s="618">
        <f t="shared" ref="S430" si="19467">IFERROR(S784,0)</f>
        <v>236192</v>
      </c>
      <c r="T430" s="618">
        <f t="shared" ref="T430" si="19468">IFERROR((T784/$BQ430)*100,0)</f>
        <v>452999.48548343737</v>
      </c>
      <c r="U430" s="618">
        <f t="shared" ref="U430" si="19469">IFERROR(U784,0)</f>
        <v>71054922</v>
      </c>
      <c r="V430" s="618">
        <f t="shared" si="18877"/>
        <v>10839852.286891341</v>
      </c>
      <c r="W430" s="618" t="s">
        <v>2112</v>
      </c>
      <c r="X430" s="618" t="s">
        <v>2112</v>
      </c>
      <c r="Y430" s="618">
        <f t="shared" ref="Y430" si="19470">IFERROR(Y784,0)</f>
        <v>117410</v>
      </c>
      <c r="Z430" s="618">
        <f t="shared" ref="Z430" si="19471">IFERROR((Z784/$BQ430)*100,0)</f>
        <v>163722.59532795439</v>
      </c>
      <c r="AA430" s="618">
        <f t="shared" ref="AA430" si="19472">IFERROR(AA784,0)</f>
        <v>0</v>
      </c>
      <c r="AB430" s="618">
        <f t="shared" ref="AB430" si="19473">IFERROR((AB784/$BQ430)*100,0)</f>
        <v>0</v>
      </c>
      <c r="AC430" s="618">
        <f t="shared" ref="AC430" si="19474">IFERROR(AC784,0)</f>
        <v>0</v>
      </c>
      <c r="AD430" s="618">
        <f t="shared" ref="AD430" si="19475">IFERROR((AD784/$BQ430)*100,0)</f>
        <v>0</v>
      </c>
      <c r="AE430" s="618">
        <f t="shared" ref="AE430" si="19476">IFERROR(AE784,0)</f>
        <v>0</v>
      </c>
      <c r="AF430" s="618">
        <f t="shared" ref="AF430" si="19477">IFERROR((AF784/$BQ430)*100,0)</f>
        <v>0</v>
      </c>
      <c r="AG430" s="618">
        <f t="shared" ref="AG430" si="19478">IFERROR(AG784,0)</f>
        <v>0</v>
      </c>
      <c r="AH430" s="618">
        <f t="shared" ref="AH430" si="19479">IFERROR((AH784/$BQ430)*100,0)</f>
        <v>0</v>
      </c>
      <c r="AI430" s="618">
        <f t="shared" ref="AI430" si="19480">IFERROR(AI784,0)</f>
        <v>330284</v>
      </c>
      <c r="AJ430" s="618">
        <f t="shared" ref="AJ430" si="19481">IFERROR((AJ784/$BQ430)*100,0)</f>
        <v>2562450.0994073101</v>
      </c>
      <c r="AK430" s="618">
        <f t="shared" ref="AK430" si="19482">IFERROR(AK784,0)</f>
        <v>0</v>
      </c>
      <c r="AL430" s="618">
        <f t="shared" ref="AL430" si="19483">IFERROR((AL784/$BQ430)*100,0)</f>
        <v>0</v>
      </c>
      <c r="AM430" s="618">
        <f t="shared" ref="AM430" si="19484">IFERROR(AM784,0)</f>
        <v>14267</v>
      </c>
      <c r="AN430" s="618">
        <f t="shared" ref="AN430" si="19485">IFERROR((AN784/$BQ430)*100,0)</f>
        <v>25373.494967989445</v>
      </c>
      <c r="AO430" s="618">
        <f t="shared" ref="AO430" si="19486">IFERROR(AO784,0)</f>
        <v>0</v>
      </c>
      <c r="AP430" s="618">
        <f t="shared" ref="AP430" si="19487">IFERROR((AP784/$BQ430)*100,0)</f>
        <v>0</v>
      </c>
      <c r="AQ430" s="618">
        <f t="shared" ref="AQ430" si="19488">IFERROR(AQ784,0)</f>
        <v>0</v>
      </c>
      <c r="AR430" s="618">
        <f t="shared" ref="AR430" si="19489">IFERROR((AR784/$BQ430)*100,0)</f>
        <v>0</v>
      </c>
      <c r="AS430" s="618">
        <f t="shared" ref="AS430" si="19490">IFERROR(AS784,0)</f>
        <v>0</v>
      </c>
      <c r="AT430" s="618">
        <f t="shared" ref="AT430" si="19491">IFERROR((AT784/$BQ430)*100,0)</f>
        <v>0</v>
      </c>
      <c r="AU430" s="618">
        <f t="shared" ref="AU430" si="19492">IFERROR(AU784,0)</f>
        <v>0</v>
      </c>
      <c r="AV430" s="618">
        <f t="shared" ref="AV430" si="19493">IFERROR((AV784/$BQ430)*100,0)</f>
        <v>0</v>
      </c>
      <c r="AW430" s="618">
        <f t="shared" ref="AW430" si="19494">IFERROR(AW784,0)</f>
        <v>212687</v>
      </c>
      <c r="AX430" s="618">
        <f t="shared" ref="AX430" si="19495">IFERROR((AX784/$BQ430)*100,0)</f>
        <v>172718.88573381296</v>
      </c>
      <c r="AY430" s="618">
        <f t="shared" ref="AY430" si="19496">IFERROR(AY784,0)</f>
        <v>263534</v>
      </c>
      <c r="AZ430" s="618">
        <f t="shared" ref="AZ430" si="19497">IFERROR((AZ784/$BQ430)*100,0)</f>
        <v>227852.29983958649</v>
      </c>
      <c r="BA430" s="618">
        <f t="shared" ref="BA430" si="19498">IFERROR(BA784,0)</f>
        <v>0</v>
      </c>
      <c r="BB430" s="618">
        <f t="shared" ref="BB430" si="19499">IFERROR((BB784/$BQ430)*100,0)</f>
        <v>0</v>
      </c>
      <c r="BC430" s="618">
        <f t="shared" ref="BC430" si="19500">IFERROR(BC784,0)</f>
        <v>5804842</v>
      </c>
      <c r="BD430" s="618">
        <f t="shared" ref="BD430" si="19501">IFERROR((BD784/$BQ430)*100,0)</f>
        <v>6785461.1960805329</v>
      </c>
      <c r="BE430" s="618">
        <f t="shared" ref="BE430" si="19502">IFERROR(BE784,0)</f>
        <v>0</v>
      </c>
      <c r="BF430" s="618">
        <f t="shared" ref="BF430" si="19503">IFERROR((BF784/$BQ430)*100,0)</f>
        <v>0</v>
      </c>
      <c r="BG430" s="618">
        <f t="shared" ref="BG430" si="19504">IFERROR(BG784,0)</f>
        <v>10239473</v>
      </c>
      <c r="BH430" s="618">
        <f t="shared" ref="BH430" si="19505">IFERROR((BH784/$BQ430)*100,0)</f>
        <v>19703905.282350082</v>
      </c>
      <c r="BI430" s="618">
        <f t="shared" ref="BI430" si="19506">IFERROR(BI784,0)</f>
        <v>346296</v>
      </c>
      <c r="BJ430" s="618">
        <f t="shared" ref="BJ430" si="19507">IFERROR((BJ784/$BQ430)*100,0)</f>
        <v>276102.9657073273</v>
      </c>
      <c r="BK430" s="618">
        <f t="shared" ref="BK430" si="19508">IFERROR(BK784,0)</f>
        <v>934658</v>
      </c>
      <c r="BL430" s="618">
        <f t="shared" ref="BL430" si="19509">IFERROR((BL784/$BQ430)*100,0)</f>
        <v>777267.03691822151</v>
      </c>
      <c r="BM430" s="618">
        <f t="shared" ref="BM430" si="19510">IFERROR(BM784,0)</f>
        <v>63461</v>
      </c>
      <c r="BN430" s="618">
        <f t="shared" ref="BN430" si="19511">IFERROR((BN784/$BQ430)*100,0)</f>
        <v>94576.433279342193</v>
      </c>
      <c r="BO430" s="618">
        <f t="shared" ref="BO430" si="19512">IFERROR(BO784,0)</f>
        <v>0</v>
      </c>
      <c r="BP430" s="618">
        <f t="shared" ref="BP430" si="19513">IFERROR((BP784/$BQ430)*100,0)</f>
        <v>0</v>
      </c>
      <c r="BQ430" s="620">
        <f t="shared" si="15911"/>
        <v>54.600282765452114</v>
      </c>
    </row>
    <row r="431" spans="1:69" x14ac:dyDescent="0.25">
      <c r="B431" s="594" t="s">
        <v>292</v>
      </c>
      <c r="C431" s="618">
        <f t="shared" si="18922"/>
        <v>60104</v>
      </c>
      <c r="D431" s="618">
        <f t="shared" si="18923"/>
        <v>114819.18073083795</v>
      </c>
      <c r="E431" s="618" t="s">
        <v>2112</v>
      </c>
      <c r="F431" s="618" t="s">
        <v>2112</v>
      </c>
      <c r="G431" s="618">
        <f t="shared" ref="G431" si="19514">IFERROR(G785,0)</f>
        <v>103871</v>
      </c>
      <c r="H431" s="618">
        <f t="shared" ref="H431" si="19515">IFERROR((H785/$BQ431)*100,0)</f>
        <v>419776.40197353967</v>
      </c>
      <c r="I431" s="618">
        <f t="shared" ref="I431" si="19516">IFERROR(I785,0)</f>
        <v>29615</v>
      </c>
      <c r="J431" s="618">
        <f t="shared" ref="J431" si="19517">IFERROR((J785/$BQ431)*100,0)</f>
        <v>715617.21943871095</v>
      </c>
      <c r="K431" s="618">
        <f t="shared" ref="K431" si="19518">IFERROR(K785,0)</f>
        <v>58</v>
      </c>
      <c r="L431" s="618">
        <f t="shared" ref="L431" si="19519">IFERROR((L785/$BQ431)*100,0)</f>
        <v>278.48852509976393</v>
      </c>
      <c r="M431" s="618">
        <f t="shared" ref="M431" si="19520">IFERROR(M785,0)</f>
        <v>123955</v>
      </c>
      <c r="N431" s="618">
        <f t="shared" ref="N431" si="19521">IFERROR((N785/$BQ431)*100,0)</f>
        <v>234313.28280581383</v>
      </c>
      <c r="O431" s="618">
        <f t="shared" ref="O431" si="19522">IFERROR(O785,0)</f>
        <v>0</v>
      </c>
      <c r="P431" s="618">
        <f t="shared" ref="P431" si="19523">IFERROR((P785/$BQ431)*100,0)</f>
        <v>0</v>
      </c>
      <c r="Q431" s="618">
        <f t="shared" ref="Q431" si="19524">IFERROR(Q785,0)</f>
        <v>0</v>
      </c>
      <c r="R431" s="618">
        <f t="shared" ref="R431" si="19525">IFERROR((R785/$BQ431)*100,0)</f>
        <v>0</v>
      </c>
      <c r="S431" s="618">
        <f t="shared" ref="S431" si="19526">IFERROR(S785,0)</f>
        <v>215265</v>
      </c>
      <c r="T431" s="618">
        <f t="shared" ref="T431" si="19527">IFERROR((T785/$BQ431)*100,0)</f>
        <v>422368.80250865954</v>
      </c>
      <c r="U431" s="618">
        <f t="shared" ref="U431" si="19528">IFERROR(U785,0)</f>
        <v>71381519</v>
      </c>
      <c r="V431" s="618">
        <f t="shared" si="18877"/>
        <v>12209629.066266913</v>
      </c>
      <c r="W431" s="618" t="s">
        <v>2112</v>
      </c>
      <c r="X431" s="618" t="s">
        <v>2112</v>
      </c>
      <c r="Y431" s="618">
        <f t="shared" ref="Y431" si="19529">IFERROR(Y785,0)</f>
        <v>130400</v>
      </c>
      <c r="Z431" s="618">
        <f t="shared" ref="Z431" si="19530">IFERROR((Z785/$BQ431)*100,0)</f>
        <v>255068.86876471975</v>
      </c>
      <c r="AA431" s="618">
        <f t="shared" ref="AA431" si="19531">IFERROR(AA785,0)</f>
        <v>0</v>
      </c>
      <c r="AB431" s="618">
        <f t="shared" ref="AB431" si="19532">IFERROR((AB785/$BQ431)*100,0)</f>
        <v>0</v>
      </c>
      <c r="AC431" s="618">
        <f t="shared" ref="AC431" si="19533">IFERROR(AC785,0)</f>
        <v>0</v>
      </c>
      <c r="AD431" s="618">
        <f t="shared" ref="AD431" si="19534">IFERROR((AD785/$BQ431)*100,0)</f>
        <v>0</v>
      </c>
      <c r="AE431" s="618">
        <f t="shared" ref="AE431" si="19535">IFERROR(AE785,0)</f>
        <v>0</v>
      </c>
      <c r="AF431" s="618">
        <f t="shared" ref="AF431" si="19536">IFERROR((AF785/$BQ431)*100,0)</f>
        <v>0</v>
      </c>
      <c r="AG431" s="618">
        <f t="shared" ref="AG431" si="19537">IFERROR(AG785,0)</f>
        <v>650</v>
      </c>
      <c r="AH431" s="618">
        <f t="shared" ref="AH431" si="19538">IFERROR((AH785/$BQ431)*100,0)</f>
        <v>7320.562332585705</v>
      </c>
      <c r="AI431" s="618">
        <f t="shared" ref="AI431" si="19539">IFERROR(AI785,0)</f>
        <v>355422</v>
      </c>
      <c r="AJ431" s="618">
        <f t="shared" ref="AJ431" si="19540">IFERROR((AJ785/$BQ431)*100,0)</f>
        <v>1733189.7176363277</v>
      </c>
      <c r="AK431" s="618">
        <f t="shared" ref="AK431" si="19541">IFERROR(AK785,0)</f>
        <v>0</v>
      </c>
      <c r="AL431" s="618">
        <f t="shared" ref="AL431" si="19542">IFERROR((AL785/$BQ431)*100,0)</f>
        <v>0</v>
      </c>
      <c r="AM431" s="618">
        <f t="shared" ref="AM431" si="19543">IFERROR(AM785,0)</f>
        <v>23692</v>
      </c>
      <c r="AN431" s="618">
        <f t="shared" ref="AN431" si="19544">IFERROR((AN785/$BQ431)*100,0)</f>
        <v>45643.45017995395</v>
      </c>
      <c r="AO431" s="618">
        <f t="shared" ref="AO431" si="19545">IFERROR(AO785,0)</f>
        <v>0</v>
      </c>
      <c r="AP431" s="618">
        <f t="shared" ref="AP431" si="19546">IFERROR((AP785/$BQ431)*100,0)</f>
        <v>0</v>
      </c>
      <c r="AQ431" s="618">
        <f t="shared" ref="AQ431" si="19547">IFERROR(AQ785,0)</f>
        <v>0</v>
      </c>
      <c r="AR431" s="618">
        <f t="shared" ref="AR431" si="19548">IFERROR((AR785/$BQ431)*100,0)</f>
        <v>0</v>
      </c>
      <c r="AS431" s="618">
        <f t="shared" ref="AS431" si="19549">IFERROR(AS785,0)</f>
        <v>0</v>
      </c>
      <c r="AT431" s="618">
        <f t="shared" ref="AT431" si="19550">IFERROR((AT785/$BQ431)*100,0)</f>
        <v>0</v>
      </c>
      <c r="AU431" s="618">
        <f t="shared" ref="AU431" si="19551">IFERROR(AU785,0)</f>
        <v>0</v>
      </c>
      <c r="AV431" s="618">
        <f t="shared" ref="AV431" si="19552">IFERROR((AV785/$BQ431)*100,0)</f>
        <v>0</v>
      </c>
      <c r="AW431" s="618">
        <f t="shared" ref="AW431" si="19553">IFERROR(AW785,0)</f>
        <v>201078</v>
      </c>
      <c r="AX431" s="618">
        <f t="shared" ref="AX431" si="19554">IFERROR((AX785/$BQ431)*100,0)</f>
        <v>223523.90016794138</v>
      </c>
      <c r="AY431" s="618">
        <f t="shared" ref="AY431" si="19555">IFERROR(AY785,0)</f>
        <v>267896</v>
      </c>
      <c r="AZ431" s="618">
        <f t="shared" ref="AZ431" si="19556">IFERROR((AZ785/$BQ431)*100,0)</f>
        <v>279387.46967710799</v>
      </c>
      <c r="BA431" s="618">
        <f t="shared" ref="BA431" si="19557">IFERROR(BA785,0)</f>
        <v>0</v>
      </c>
      <c r="BB431" s="618">
        <f t="shared" ref="BB431" si="19558">IFERROR((BB785/$BQ431)*100,0)</f>
        <v>0</v>
      </c>
      <c r="BC431" s="618">
        <f t="shared" ref="BC431" si="19559">IFERROR(BC785,0)</f>
        <v>9996344</v>
      </c>
      <c r="BD431" s="618">
        <f t="shared" ref="BD431" si="19560">IFERROR((BD785/$BQ431)*100,0)</f>
        <v>7233675.9604643229</v>
      </c>
      <c r="BE431" s="618">
        <f t="shared" ref="BE431" si="19561">IFERROR(BE785,0)</f>
        <v>0</v>
      </c>
      <c r="BF431" s="618">
        <f t="shared" ref="BF431" si="19562">IFERROR((BF785/$BQ431)*100,0)</f>
        <v>0</v>
      </c>
      <c r="BG431" s="618">
        <f t="shared" ref="BG431" si="19563">IFERROR(BG785,0)</f>
        <v>11372539</v>
      </c>
      <c r="BH431" s="618">
        <f t="shared" ref="BH431" si="19564">IFERROR((BH785/$BQ431)*100,0)</f>
        <v>23848956.635034118</v>
      </c>
      <c r="BI431" s="618">
        <f t="shared" ref="BI431" si="19565">IFERROR(BI785,0)</f>
        <v>817565</v>
      </c>
      <c r="BJ431" s="618">
        <f t="shared" ref="BJ431" si="19566">IFERROR((BJ785/$BQ431)*100,0)</f>
        <v>434728.778519705</v>
      </c>
      <c r="BK431" s="618">
        <f t="shared" ref="BK431" si="19567">IFERROR(BK785,0)</f>
        <v>1298088</v>
      </c>
      <c r="BL431" s="618">
        <f t="shared" ref="BL431" si="19568">IFERROR((BL785/$BQ431)*100,0)</f>
        <v>924090.45299280481</v>
      </c>
      <c r="BM431" s="618">
        <f t="shared" ref="BM431" si="19569">IFERROR(BM785,0)</f>
        <v>52845</v>
      </c>
      <c r="BN431" s="618">
        <f t="shared" ref="BN431" si="19570">IFERROR((BN785/$BQ431)*100,0)</f>
        <v>72370.157750557759</v>
      </c>
      <c r="BO431" s="618">
        <f t="shared" ref="BO431" si="19571">IFERROR(BO785,0)</f>
        <v>0</v>
      </c>
      <c r="BP431" s="618">
        <f t="shared" ref="BP431" si="19572">IFERROR((BP785/$BQ431)*100,0)</f>
        <v>0</v>
      </c>
      <c r="BQ431" s="620">
        <f t="shared" si="15911"/>
        <v>48.835046238002178</v>
      </c>
    </row>
    <row r="432" spans="1:69" x14ac:dyDescent="0.25">
      <c r="B432" s="594" t="s">
        <v>293</v>
      </c>
      <c r="C432" s="618">
        <f t="shared" si="18922"/>
        <v>36798</v>
      </c>
      <c r="D432" s="618">
        <f t="shared" si="18923"/>
        <v>73842.55693564532</v>
      </c>
      <c r="E432" s="618" t="s">
        <v>2112</v>
      </c>
      <c r="F432" s="618" t="s">
        <v>2112</v>
      </c>
      <c r="G432" s="618">
        <f t="shared" ref="G432" si="19573">IFERROR(G786,0)</f>
        <v>108457</v>
      </c>
      <c r="H432" s="618">
        <f t="shared" ref="H432" si="19574">IFERROR((H786/$BQ432)*100,0)</f>
        <v>514136.822184166</v>
      </c>
      <c r="I432" s="618">
        <f t="shared" ref="I432" si="19575">IFERROR(I786,0)</f>
        <v>30865</v>
      </c>
      <c r="J432" s="618">
        <f t="shared" ref="J432" si="19576">IFERROR((J786/$BQ432)*100,0)</f>
        <v>589158.19932141167</v>
      </c>
      <c r="K432" s="618">
        <f t="shared" ref="K432" si="19577">IFERROR(K786,0)</f>
        <v>0</v>
      </c>
      <c r="L432" s="618">
        <f t="shared" ref="L432" si="19578">IFERROR((L786/$BQ432)*100,0)</f>
        <v>0</v>
      </c>
      <c r="M432" s="618">
        <f t="shared" ref="M432" si="19579">IFERROR(M786,0)</f>
        <v>111852</v>
      </c>
      <c r="N432" s="618">
        <f t="shared" ref="N432" si="19580">IFERROR((N786/$BQ432)*100,0)</f>
        <v>177252.049946157</v>
      </c>
      <c r="O432" s="618">
        <f t="shared" ref="O432" si="19581">IFERROR(O786,0)</f>
        <v>0</v>
      </c>
      <c r="P432" s="618">
        <f t="shared" ref="P432" si="19582">IFERROR((P786/$BQ432)*100,0)</f>
        <v>0</v>
      </c>
      <c r="Q432" s="618">
        <f t="shared" ref="Q432" si="19583">IFERROR(Q786,0)</f>
        <v>0</v>
      </c>
      <c r="R432" s="618">
        <f t="shared" ref="R432" si="19584">IFERROR((R786/$BQ432)*100,0)</f>
        <v>0</v>
      </c>
      <c r="S432" s="618">
        <f t="shared" ref="S432" si="19585">IFERROR(S786,0)</f>
        <v>224769</v>
      </c>
      <c r="T432" s="618">
        <f t="shared" ref="T432" si="19586">IFERROR((T786/$BQ432)*100,0)</f>
        <v>428730.41298707796</v>
      </c>
      <c r="U432" s="618">
        <f t="shared" ref="U432" si="19587">IFERROR(U786,0)</f>
        <v>75733545</v>
      </c>
      <c r="V432" s="618">
        <f t="shared" si="18877"/>
        <v>12468459.991539935</v>
      </c>
      <c r="W432" s="618" t="s">
        <v>2112</v>
      </c>
      <c r="X432" s="618" t="s">
        <v>2112</v>
      </c>
      <c r="Y432" s="618">
        <f t="shared" ref="Y432" si="19588">IFERROR(Y786,0)</f>
        <v>121170</v>
      </c>
      <c r="Z432" s="618">
        <f t="shared" ref="Z432" si="19589">IFERROR((Z786/$BQ432)*100,0)</f>
        <v>188776.5426015362</v>
      </c>
      <c r="AA432" s="618">
        <f t="shared" ref="AA432" si="19590">IFERROR(AA786,0)</f>
        <v>0</v>
      </c>
      <c r="AB432" s="618">
        <f t="shared" ref="AB432" si="19591">IFERROR((AB786/$BQ432)*100,0)</f>
        <v>0</v>
      </c>
      <c r="AC432" s="618">
        <f t="shared" ref="AC432" si="19592">IFERROR(AC786,0)</f>
        <v>0</v>
      </c>
      <c r="AD432" s="618">
        <f t="shared" ref="AD432" si="19593">IFERROR((AD786/$BQ432)*100,0)</f>
        <v>0</v>
      </c>
      <c r="AE432" s="618">
        <f t="shared" ref="AE432" si="19594">IFERROR(AE786,0)</f>
        <v>0</v>
      </c>
      <c r="AF432" s="618">
        <f t="shared" ref="AF432" si="19595">IFERROR((AF786/$BQ432)*100,0)</f>
        <v>0</v>
      </c>
      <c r="AG432" s="618">
        <f t="shared" ref="AG432" si="19596">IFERROR(AG786,0)</f>
        <v>150</v>
      </c>
      <c r="AH432" s="618">
        <f t="shared" ref="AH432" si="19597">IFERROR((AH786/$BQ432)*100,0)</f>
        <v>1535.0246364746909</v>
      </c>
      <c r="AI432" s="618">
        <f t="shared" ref="AI432" si="19598">IFERROR(AI786,0)</f>
        <v>344329</v>
      </c>
      <c r="AJ432" s="618">
        <f t="shared" ref="AJ432" si="19599">IFERROR((AJ786/$BQ432)*100,0)</f>
        <v>1292175.8670631819</v>
      </c>
      <c r="AK432" s="618">
        <f t="shared" ref="AK432" si="19600">IFERROR(AK786,0)</f>
        <v>9</v>
      </c>
      <c r="AL432" s="618">
        <f t="shared" ref="AL432" si="19601">IFERROR((AL786/$BQ432)*100,0)</f>
        <v>17.711822728554125</v>
      </c>
      <c r="AM432" s="618">
        <f t="shared" ref="AM432" si="19602">IFERROR(AM786,0)</f>
        <v>27236</v>
      </c>
      <c r="AN432" s="618">
        <f t="shared" ref="AN432" si="19603">IFERROR((AN786/$BQ432)*100,0)</f>
        <v>52177.061778017276</v>
      </c>
      <c r="AO432" s="618">
        <f t="shared" ref="AO432" si="19604">IFERROR(AO786,0)</f>
        <v>0</v>
      </c>
      <c r="AP432" s="618">
        <f t="shared" ref="AP432" si="19605">IFERROR((AP786/$BQ432)*100,0)</f>
        <v>0</v>
      </c>
      <c r="AQ432" s="618">
        <f t="shared" ref="AQ432" si="19606">IFERROR(AQ786,0)</f>
        <v>0</v>
      </c>
      <c r="AR432" s="618">
        <f t="shared" ref="AR432" si="19607">IFERROR((AR786/$BQ432)*100,0)</f>
        <v>0</v>
      </c>
      <c r="AS432" s="618">
        <f t="shared" ref="AS432" si="19608">IFERROR(AS786,0)</f>
        <v>0</v>
      </c>
      <c r="AT432" s="618">
        <f t="shared" ref="AT432" si="19609">IFERROR((AT786/$BQ432)*100,0)</f>
        <v>0</v>
      </c>
      <c r="AU432" s="618">
        <f t="shared" ref="AU432" si="19610">IFERROR(AU786,0)</f>
        <v>0</v>
      </c>
      <c r="AV432" s="618">
        <f t="shared" ref="AV432" si="19611">IFERROR((AV786/$BQ432)*100,0)</f>
        <v>0</v>
      </c>
      <c r="AW432" s="618">
        <f t="shared" ref="AW432" si="19612">IFERROR(AW786,0)</f>
        <v>201561</v>
      </c>
      <c r="AX432" s="618">
        <f t="shared" ref="AX432" si="19613">IFERROR((AX786/$BQ432)*100,0)</f>
        <v>213415.65599725817</v>
      </c>
      <c r="AY432" s="618">
        <f t="shared" ref="AY432" si="19614">IFERROR(AY786,0)</f>
        <v>241804</v>
      </c>
      <c r="AZ432" s="618">
        <f t="shared" ref="AZ432" si="19615">IFERROR((AZ786/$BQ432)*100,0)</f>
        <v>234211.3038608839</v>
      </c>
      <c r="BA432" s="618">
        <f t="shared" ref="BA432" si="19616">IFERROR(BA786,0)</f>
        <v>0</v>
      </c>
      <c r="BB432" s="618">
        <f t="shared" ref="BB432" si="19617">IFERROR((BB786/$BQ432)*100,0)</f>
        <v>0</v>
      </c>
      <c r="BC432" s="618">
        <f t="shared" ref="BC432" si="19618">IFERROR(BC786,0)</f>
        <v>8998655</v>
      </c>
      <c r="BD432" s="618">
        <f t="shared" ref="BD432" si="19619">IFERROR((BD786/$BQ432)*100,0)</f>
        <v>8225317.3396723494</v>
      </c>
      <c r="BE432" s="618">
        <f t="shared" ref="BE432" si="19620">IFERROR(BE786,0)</f>
        <v>0</v>
      </c>
      <c r="BF432" s="618">
        <f t="shared" ref="BF432" si="19621">IFERROR((BF786/$BQ432)*100,0)</f>
        <v>0</v>
      </c>
      <c r="BG432" s="618">
        <f t="shared" ref="BG432" si="19622">IFERROR(BG786,0)</f>
        <v>11476946</v>
      </c>
      <c r="BH432" s="618">
        <f t="shared" ref="BH432" si="19623">IFERROR((BH786/$BQ432)*100,0)</f>
        <v>24004132.743021477</v>
      </c>
      <c r="BI432" s="618">
        <f t="shared" ref="BI432" si="19624">IFERROR(BI786,0)</f>
        <v>909498</v>
      </c>
      <c r="BJ432" s="618">
        <f t="shared" ref="BJ432" si="19625">IFERROR((BJ786/$BQ432)*100,0)</f>
        <v>592440.79046710371</v>
      </c>
      <c r="BK432" s="618">
        <f t="shared" ref="BK432" si="19626">IFERROR(BK786,0)</f>
        <v>1329790</v>
      </c>
      <c r="BL432" s="618">
        <f t="shared" ref="BL432" si="19627">IFERROR((BL786/$BQ432)*100,0)</f>
        <v>1210311.8224118049</v>
      </c>
      <c r="BM432" s="618">
        <f t="shared" ref="BM432" si="19628">IFERROR(BM786,0)</f>
        <v>75765</v>
      </c>
      <c r="BN432" s="618">
        <f t="shared" ref="BN432" si="19629">IFERROR((BN786/$BQ432)*100,0)</f>
        <v>115244.92655379217</v>
      </c>
      <c r="BO432" s="618">
        <f t="shared" ref="BO432" si="19630">IFERROR(BO786,0)</f>
        <v>0</v>
      </c>
      <c r="BP432" s="618">
        <f t="shared" ref="BP432" si="19631">IFERROR((BP786/$BQ432)*100,0)</f>
        <v>0</v>
      </c>
      <c r="BQ432" s="620">
        <f t="shared" si="15911"/>
        <v>50.813516699727607</v>
      </c>
    </row>
    <row r="433" spans="1:69" x14ac:dyDescent="0.25">
      <c r="B433" s="594" t="s">
        <v>294</v>
      </c>
      <c r="C433" s="618">
        <f t="shared" si="18922"/>
        <v>41026</v>
      </c>
      <c r="D433" s="618">
        <f t="shared" si="18923"/>
        <v>85793.903566553679</v>
      </c>
      <c r="E433" s="618" t="s">
        <v>2112</v>
      </c>
      <c r="F433" s="618" t="s">
        <v>2112</v>
      </c>
      <c r="G433" s="618">
        <f t="shared" ref="G433" si="19632">IFERROR(G787,0)</f>
        <v>182928</v>
      </c>
      <c r="H433" s="618">
        <f t="shared" ref="H433" si="19633">IFERROR((H787/$BQ433)*100,0)</f>
        <v>751245.81653373619</v>
      </c>
      <c r="I433" s="618">
        <f t="shared" ref="I433" si="19634">IFERROR(I787,0)</f>
        <v>35113</v>
      </c>
      <c r="J433" s="618">
        <f t="shared" ref="J433" si="19635">IFERROR((J787/$BQ433)*100,0)</f>
        <v>774145.25114727858</v>
      </c>
      <c r="K433" s="618">
        <f t="shared" ref="K433" si="19636">IFERROR(K787,0)</f>
        <v>0</v>
      </c>
      <c r="L433" s="618">
        <f t="shared" ref="L433" si="19637">IFERROR((L787/$BQ433)*100,0)</f>
        <v>0</v>
      </c>
      <c r="M433" s="618">
        <f t="shared" ref="M433" si="19638">IFERROR(M787,0)</f>
        <v>165383</v>
      </c>
      <c r="N433" s="618">
        <f t="shared" ref="N433" si="19639">IFERROR((N787/$BQ433)*100,0)</f>
        <v>303713.21034364722</v>
      </c>
      <c r="O433" s="618">
        <f t="shared" ref="O433" si="19640">IFERROR(O787,0)</f>
        <v>0</v>
      </c>
      <c r="P433" s="618">
        <f t="shared" ref="P433" si="19641">IFERROR((P787/$BQ433)*100,0)</f>
        <v>0</v>
      </c>
      <c r="Q433" s="618">
        <f t="shared" ref="Q433" si="19642">IFERROR(Q787,0)</f>
        <v>0</v>
      </c>
      <c r="R433" s="618">
        <f t="shared" ref="R433" si="19643">IFERROR((R787/$BQ433)*100,0)</f>
        <v>0</v>
      </c>
      <c r="S433" s="618">
        <f t="shared" ref="S433" si="19644">IFERROR(S787,0)</f>
        <v>218084</v>
      </c>
      <c r="T433" s="618">
        <f t="shared" ref="T433" si="19645">IFERROR((T787/$BQ433)*100,0)</f>
        <v>582771.14235458733</v>
      </c>
      <c r="U433" s="618">
        <f t="shared" ref="U433" si="19646">IFERROR(U787,0)</f>
        <v>75315239</v>
      </c>
      <c r="V433" s="618">
        <f t="shared" si="18877"/>
        <v>11747836.061080758</v>
      </c>
      <c r="W433" s="618" t="s">
        <v>2112</v>
      </c>
      <c r="X433" s="618" t="s">
        <v>2112</v>
      </c>
      <c r="Y433" s="618">
        <f t="shared" ref="Y433" si="19647">IFERROR(Y787,0)</f>
        <v>169048</v>
      </c>
      <c r="Z433" s="618">
        <f t="shared" ref="Z433" si="19648">IFERROR((Z787/$BQ433)*100,0)</f>
        <v>747882.89828081708</v>
      </c>
      <c r="AA433" s="618">
        <f t="shared" ref="AA433" si="19649">IFERROR(AA787,0)</f>
        <v>0</v>
      </c>
      <c r="AB433" s="618">
        <f t="shared" ref="AB433" si="19650">IFERROR((AB787/$BQ433)*100,0)</f>
        <v>0</v>
      </c>
      <c r="AC433" s="618">
        <f t="shared" ref="AC433" si="19651">IFERROR(AC787,0)</f>
        <v>0</v>
      </c>
      <c r="AD433" s="618">
        <f t="shared" ref="AD433" si="19652">IFERROR((AD787/$BQ433)*100,0)</f>
        <v>0</v>
      </c>
      <c r="AE433" s="618">
        <f t="shared" ref="AE433" si="19653">IFERROR(AE787,0)</f>
        <v>0</v>
      </c>
      <c r="AF433" s="618">
        <f t="shared" ref="AF433" si="19654">IFERROR((AF787/$BQ433)*100,0)</f>
        <v>0</v>
      </c>
      <c r="AG433" s="618">
        <f t="shared" ref="AG433" si="19655">IFERROR(AG787,0)</f>
        <v>0</v>
      </c>
      <c r="AH433" s="618">
        <f t="shared" ref="AH433" si="19656">IFERROR((AH787/$BQ433)*100,0)</f>
        <v>0</v>
      </c>
      <c r="AI433" s="618">
        <f t="shared" ref="AI433" si="19657">IFERROR(AI787,0)</f>
        <v>341045</v>
      </c>
      <c r="AJ433" s="618">
        <f t="shared" ref="AJ433" si="19658">IFERROR((AJ787/$BQ433)*100,0)</f>
        <v>1801508.512459337</v>
      </c>
      <c r="AK433" s="618">
        <f t="shared" ref="AK433" si="19659">IFERROR(AK787,0)</f>
        <v>45</v>
      </c>
      <c r="AL433" s="618">
        <f t="shared" ref="AL433" si="19660">IFERROR((AL787/$BQ433)*100,0)</f>
        <v>82.649547450225114</v>
      </c>
      <c r="AM433" s="618">
        <f t="shared" ref="AM433" si="19661">IFERROR(AM787,0)</f>
        <v>44477</v>
      </c>
      <c r="AN433" s="618">
        <f t="shared" ref="AN433" si="19662">IFERROR((AN787/$BQ433)*100,0)</f>
        <v>78283.814688243234</v>
      </c>
      <c r="AO433" s="618">
        <f t="shared" ref="AO433" si="19663">IFERROR(AO787,0)</f>
        <v>0</v>
      </c>
      <c r="AP433" s="618">
        <f t="shared" ref="AP433" si="19664">IFERROR((AP787/$BQ433)*100,0)</f>
        <v>0</v>
      </c>
      <c r="AQ433" s="618">
        <f t="shared" ref="AQ433" si="19665">IFERROR(AQ787,0)</f>
        <v>0</v>
      </c>
      <c r="AR433" s="618">
        <f t="shared" ref="AR433" si="19666">IFERROR((AR787/$BQ433)*100,0)</f>
        <v>0</v>
      </c>
      <c r="AS433" s="618">
        <f t="shared" ref="AS433" si="19667">IFERROR(AS787,0)</f>
        <v>0</v>
      </c>
      <c r="AT433" s="618">
        <f t="shared" ref="AT433" si="19668">IFERROR((AT787/$BQ433)*100,0)</f>
        <v>0</v>
      </c>
      <c r="AU433" s="618">
        <f t="shared" ref="AU433" si="19669">IFERROR(AU787,0)</f>
        <v>0</v>
      </c>
      <c r="AV433" s="618">
        <f t="shared" ref="AV433" si="19670">IFERROR((AV787/$BQ433)*100,0)</f>
        <v>0</v>
      </c>
      <c r="AW433" s="618">
        <f t="shared" ref="AW433" si="19671">IFERROR(AW787,0)</f>
        <v>184776</v>
      </c>
      <c r="AX433" s="618">
        <f t="shared" ref="AX433" si="19672">IFERROR((AX787/$BQ433)*100,0)</f>
        <v>205092.09701281862</v>
      </c>
      <c r="AY433" s="618">
        <f t="shared" ref="AY433" si="19673">IFERROR(AY787,0)</f>
        <v>254215</v>
      </c>
      <c r="AZ433" s="618">
        <f t="shared" ref="AZ433" si="19674">IFERROR((AZ787/$BQ433)*100,0)</f>
        <v>270348.50636629632</v>
      </c>
      <c r="BA433" s="618">
        <f t="shared" ref="BA433" si="19675">IFERROR(BA787,0)</f>
        <v>0</v>
      </c>
      <c r="BB433" s="618">
        <f t="shared" ref="BB433" si="19676">IFERROR((BB787/$BQ433)*100,0)</f>
        <v>0</v>
      </c>
      <c r="BC433" s="618">
        <f t="shared" ref="BC433" si="19677">IFERROR(BC787,0)</f>
        <v>11979032</v>
      </c>
      <c r="BD433" s="618">
        <f t="shared" ref="BD433" si="19678">IFERROR((BD787/$BQ433)*100,0)</f>
        <v>10356508.069333838</v>
      </c>
      <c r="BE433" s="618">
        <f t="shared" ref="BE433" si="19679">IFERROR(BE787,0)</f>
        <v>0</v>
      </c>
      <c r="BF433" s="618">
        <f t="shared" ref="BF433" si="19680">IFERROR((BF787/$BQ433)*100,0)</f>
        <v>0</v>
      </c>
      <c r="BG433" s="618">
        <f t="shared" ref="BG433" si="19681">IFERROR(BG787,0)</f>
        <v>11080442</v>
      </c>
      <c r="BH433" s="618">
        <f t="shared" ref="BH433" si="19682">IFERROR((BH787/$BQ433)*100,0)</f>
        <v>22999576.478546284</v>
      </c>
      <c r="BI433" s="618">
        <f t="shared" ref="BI433" si="19683">IFERROR(BI787,0)</f>
        <v>1110706</v>
      </c>
      <c r="BJ433" s="618">
        <f t="shared" ref="BJ433" si="19684">IFERROR((BJ787/$BQ433)*100,0)</f>
        <v>766363.33709068736</v>
      </c>
      <c r="BK433" s="618">
        <f t="shared" ref="BK433" si="19685">IFERROR(BK787,0)</f>
        <v>1126095</v>
      </c>
      <c r="BL433" s="618">
        <f t="shared" ref="BL433" si="19686">IFERROR((BL787/$BQ433)*100,0)</f>
        <v>1379312.584204267</v>
      </c>
      <c r="BM433" s="618">
        <f t="shared" ref="BM433" si="19687">IFERROR(BM787,0)</f>
        <v>67953</v>
      </c>
      <c r="BN433" s="618">
        <f t="shared" ref="BN433" si="19688">IFERROR((BN787/$BQ433)*100,0)</f>
        <v>111986.46348183502</v>
      </c>
      <c r="BO433" s="618">
        <f t="shared" ref="BO433" si="19689">IFERROR(BO787,0)</f>
        <v>0</v>
      </c>
      <c r="BP433" s="618">
        <f t="shared" ref="BP433" si="19690">IFERROR((BP787/$BQ433)*100,0)</f>
        <v>0</v>
      </c>
      <c r="BQ433" s="620">
        <f t="shared" ref="BQ433:BQ447" si="19691">BQ421</f>
        <v>54.446759103068061</v>
      </c>
    </row>
    <row r="434" spans="1:69" x14ac:dyDescent="0.25">
      <c r="B434" s="594" t="s">
        <v>295</v>
      </c>
      <c r="C434" s="618">
        <f t="shared" si="18922"/>
        <v>42695</v>
      </c>
      <c r="D434" s="618">
        <f t="shared" si="18923"/>
        <v>80795.305757225331</v>
      </c>
      <c r="E434" s="618" t="s">
        <v>2112</v>
      </c>
      <c r="F434" s="618" t="s">
        <v>2112</v>
      </c>
      <c r="G434" s="618">
        <f t="shared" ref="G434" si="19692">IFERROR(G788,0)</f>
        <v>162377</v>
      </c>
      <c r="H434" s="618">
        <f t="shared" ref="H434" si="19693">IFERROR((H788/$BQ434)*100,0)</f>
        <v>558340.37124685349</v>
      </c>
      <c r="I434" s="618">
        <f t="shared" ref="I434" si="19694">IFERROR(I788,0)</f>
        <v>53590</v>
      </c>
      <c r="J434" s="618">
        <f t="shared" ref="J434" si="19695">IFERROR((J788/$BQ434)*100,0)</f>
        <v>828418.50200245937</v>
      </c>
      <c r="K434" s="618">
        <f t="shared" ref="K434" si="19696">IFERROR(K788,0)</f>
        <v>0</v>
      </c>
      <c r="L434" s="618">
        <f t="shared" ref="L434" si="19697">IFERROR((L788/$BQ434)*100,0)</f>
        <v>0</v>
      </c>
      <c r="M434" s="618">
        <f t="shared" ref="M434" si="19698">IFERROR(M788,0)</f>
        <v>144419</v>
      </c>
      <c r="N434" s="618">
        <f t="shared" ref="N434" si="19699">IFERROR((N788/$BQ434)*100,0)</f>
        <v>223217.15851892764</v>
      </c>
      <c r="O434" s="618">
        <f t="shared" ref="O434" si="19700">IFERROR(O788,0)</f>
        <v>0</v>
      </c>
      <c r="P434" s="618">
        <f t="shared" ref="P434" si="19701">IFERROR((P788/$BQ434)*100,0)</f>
        <v>0</v>
      </c>
      <c r="Q434" s="618">
        <f t="shared" ref="Q434" si="19702">IFERROR(Q788,0)</f>
        <v>0</v>
      </c>
      <c r="R434" s="618">
        <f t="shared" ref="R434" si="19703">IFERROR((R788/$BQ434)*100,0)</f>
        <v>0</v>
      </c>
      <c r="S434" s="618">
        <f t="shared" ref="S434" si="19704">IFERROR(S788,0)</f>
        <v>183104</v>
      </c>
      <c r="T434" s="618">
        <f t="shared" ref="T434" si="19705">IFERROR((T788/$BQ434)*100,0)</f>
        <v>482412.83739110024</v>
      </c>
      <c r="U434" s="618">
        <f t="shared" ref="U434" si="19706">IFERROR(U788,0)</f>
        <v>75873273</v>
      </c>
      <c r="V434" s="618">
        <f t="shared" si="18877"/>
        <v>8892176.6646664627</v>
      </c>
      <c r="W434" s="618" t="s">
        <v>2112</v>
      </c>
      <c r="X434" s="618" t="s">
        <v>2112</v>
      </c>
      <c r="Y434" s="618">
        <f t="shared" ref="Y434" si="19707">IFERROR(Y788,0)</f>
        <v>164540</v>
      </c>
      <c r="Z434" s="618">
        <f t="shared" ref="Z434" si="19708">IFERROR((Z788/$BQ434)*100,0)</f>
        <v>535406.37012587243</v>
      </c>
      <c r="AA434" s="618">
        <f t="shared" ref="AA434" si="19709">IFERROR(AA788,0)</f>
        <v>0</v>
      </c>
      <c r="AB434" s="618">
        <f t="shared" ref="AB434" si="19710">IFERROR((AB788/$BQ434)*100,0)</f>
        <v>0</v>
      </c>
      <c r="AC434" s="618">
        <f t="shared" ref="AC434" si="19711">IFERROR(AC788,0)</f>
        <v>0</v>
      </c>
      <c r="AD434" s="618">
        <f t="shared" ref="AD434" si="19712">IFERROR((AD788/$BQ434)*100,0)</f>
        <v>0</v>
      </c>
      <c r="AE434" s="618">
        <f t="shared" ref="AE434" si="19713">IFERROR(AE788,0)</f>
        <v>0</v>
      </c>
      <c r="AF434" s="618">
        <f t="shared" ref="AF434" si="19714">IFERROR((AF788/$BQ434)*100,0)</f>
        <v>0</v>
      </c>
      <c r="AG434" s="618">
        <f t="shared" ref="AG434" si="19715">IFERROR(AG788,0)</f>
        <v>0</v>
      </c>
      <c r="AH434" s="618">
        <f t="shared" ref="AH434" si="19716">IFERROR((AH788/$BQ434)*100,0)</f>
        <v>0</v>
      </c>
      <c r="AI434" s="618">
        <f t="shared" ref="AI434" si="19717">IFERROR(AI788,0)</f>
        <v>353457</v>
      </c>
      <c r="AJ434" s="618">
        <f t="shared" ref="AJ434" si="19718">IFERROR((AJ788/$BQ434)*100,0)</f>
        <v>1665694.684670076</v>
      </c>
      <c r="AK434" s="618">
        <f t="shared" ref="AK434" si="19719">IFERROR(AK788,0)</f>
        <v>66</v>
      </c>
      <c r="AL434" s="618">
        <f t="shared" ref="AL434" si="19720">IFERROR((AL788/$BQ434)*100,0)</f>
        <v>101.23856091380645</v>
      </c>
      <c r="AM434" s="618">
        <f t="shared" ref="AM434" si="19721">IFERROR(AM788,0)</f>
        <v>38230</v>
      </c>
      <c r="AN434" s="618">
        <f t="shared" ref="AN434" si="19722">IFERROR((AN788/$BQ434)*100,0)</f>
        <v>56151.343737522038</v>
      </c>
      <c r="AO434" s="618">
        <f t="shared" ref="AO434" si="19723">IFERROR(AO788,0)</f>
        <v>0</v>
      </c>
      <c r="AP434" s="618">
        <f t="shared" ref="AP434" si="19724">IFERROR((AP788/$BQ434)*100,0)</f>
        <v>0</v>
      </c>
      <c r="AQ434" s="618">
        <f t="shared" ref="AQ434" si="19725">IFERROR(AQ788,0)</f>
        <v>0</v>
      </c>
      <c r="AR434" s="618">
        <f t="shared" ref="AR434" si="19726">IFERROR((AR788/$BQ434)*100,0)</f>
        <v>0</v>
      </c>
      <c r="AS434" s="618">
        <f t="shared" ref="AS434" si="19727">IFERROR(AS788,0)</f>
        <v>0</v>
      </c>
      <c r="AT434" s="618">
        <f t="shared" ref="AT434" si="19728">IFERROR((AT788/$BQ434)*100,0)</f>
        <v>0</v>
      </c>
      <c r="AU434" s="618">
        <f t="shared" ref="AU434" si="19729">IFERROR(AU788,0)</f>
        <v>0</v>
      </c>
      <c r="AV434" s="618">
        <f t="shared" ref="AV434" si="19730">IFERROR((AV788/$BQ434)*100,0)</f>
        <v>0</v>
      </c>
      <c r="AW434" s="618">
        <f t="shared" ref="AW434" si="19731">IFERROR(AW788,0)</f>
        <v>182132</v>
      </c>
      <c r="AX434" s="618">
        <f t="shared" ref="AX434" si="19732">IFERROR((AX788/$BQ434)*100,0)</f>
        <v>212896.37262412562</v>
      </c>
      <c r="AY434" s="618">
        <f t="shared" ref="AY434" si="19733">IFERROR(AY788,0)</f>
        <v>225295</v>
      </c>
      <c r="AZ434" s="618">
        <f t="shared" ref="AZ434" si="19734">IFERROR((AZ788/$BQ434)*100,0)</f>
        <v>245410.59263267615</v>
      </c>
      <c r="BA434" s="618">
        <f t="shared" ref="BA434" si="19735">IFERROR(BA788,0)</f>
        <v>0</v>
      </c>
      <c r="BB434" s="618">
        <f t="shared" ref="BB434" si="19736">IFERROR((BB788/$BQ434)*100,0)</f>
        <v>0</v>
      </c>
      <c r="BC434" s="618">
        <f t="shared" ref="BC434" si="19737">IFERROR(BC788,0)</f>
        <v>11838775</v>
      </c>
      <c r="BD434" s="618">
        <f t="shared" ref="BD434" si="19738">IFERROR((BD788/$BQ434)*100,0)</f>
        <v>10484057.343793562</v>
      </c>
      <c r="BE434" s="618">
        <f t="shared" ref="BE434" si="19739">IFERROR(BE788,0)</f>
        <v>0</v>
      </c>
      <c r="BF434" s="618">
        <f t="shared" ref="BF434" si="19740">IFERROR((BF788/$BQ434)*100,0)</f>
        <v>0</v>
      </c>
      <c r="BG434" s="618">
        <f t="shared" ref="BG434" si="19741">IFERROR(BG788,0)</f>
        <v>12849800</v>
      </c>
      <c r="BH434" s="618">
        <f t="shared" ref="BH434" si="19742">IFERROR((BH788/$BQ434)*100,0)</f>
        <v>22864170.090053756</v>
      </c>
      <c r="BI434" s="618">
        <f t="shared" ref="BI434" si="19743">IFERROR(BI788,0)</f>
        <v>1165597</v>
      </c>
      <c r="BJ434" s="618">
        <f t="shared" ref="BJ434" si="19744">IFERROR((BJ788/$BQ434)*100,0)</f>
        <v>785741.59467368457</v>
      </c>
      <c r="BK434" s="618">
        <f t="shared" ref="BK434" si="19745">IFERROR(BK788,0)</f>
        <v>1098311</v>
      </c>
      <c r="BL434" s="618">
        <f t="shared" ref="BL434" si="19746">IFERROR((BL788/$BQ434)*100,0)</f>
        <v>1073261.881328098</v>
      </c>
      <c r="BM434" s="618">
        <f t="shared" ref="BM434" si="19747">IFERROR(BM788,0)</f>
        <v>110884</v>
      </c>
      <c r="BN434" s="618">
        <f t="shared" ref="BN434" si="19748">IFERROR((BN788/$BQ434)*100,0)</f>
        <v>199410.84157856597</v>
      </c>
      <c r="BO434" s="618">
        <f t="shared" ref="BO434" si="19749">IFERROR(BO788,0)</f>
        <v>0</v>
      </c>
      <c r="BP434" s="618">
        <f t="shared" ref="BP434" si="19750">IFERROR((BP788/$BQ434)*100,0)</f>
        <v>0</v>
      </c>
      <c r="BQ434" s="620">
        <f t="shared" si="19691"/>
        <v>72.106911972160006</v>
      </c>
    </row>
    <row r="435" spans="1:69" x14ac:dyDescent="0.25">
      <c r="B435" s="594" t="s">
        <v>2669</v>
      </c>
      <c r="C435" s="618">
        <f t="shared" si="18922"/>
        <v>40943</v>
      </c>
      <c r="D435" s="618">
        <f t="shared" si="18923"/>
        <v>61738</v>
      </c>
      <c r="E435" s="618" t="s">
        <v>2112</v>
      </c>
      <c r="F435" s="618" t="s">
        <v>2112</v>
      </c>
      <c r="G435" s="618">
        <f t="shared" ref="G435" si="19751">IFERROR(G789,0)</f>
        <v>138840</v>
      </c>
      <c r="H435" s="618">
        <f t="shared" ref="H435" si="19752">IFERROR((H789/$BQ435)*100,0)</f>
        <v>283404</v>
      </c>
      <c r="I435" s="618">
        <f t="shared" ref="I435" si="19753">IFERROR(I789,0)</f>
        <v>50213</v>
      </c>
      <c r="J435" s="618">
        <f t="shared" ref="J435" si="19754">IFERROR((J789/$BQ435)*100,0)</f>
        <v>664219</v>
      </c>
      <c r="K435" s="618">
        <f t="shared" ref="K435" si="19755">IFERROR(K789,0)</f>
        <v>0</v>
      </c>
      <c r="L435" s="618">
        <f t="shared" ref="L435" si="19756">IFERROR((L789/$BQ435)*100,0)</f>
        <v>0</v>
      </c>
      <c r="M435" s="618">
        <f t="shared" ref="M435" si="19757">IFERROR(M789,0)</f>
        <v>124510</v>
      </c>
      <c r="N435" s="618">
        <f t="shared" ref="N435" si="19758">IFERROR((N789/$BQ435)*100,0)</f>
        <v>163623</v>
      </c>
      <c r="O435" s="618">
        <f t="shared" ref="O435" si="19759">IFERROR(O789,0)</f>
        <v>0</v>
      </c>
      <c r="P435" s="618">
        <f t="shared" ref="P435" si="19760">IFERROR((P789/$BQ435)*100,0)</f>
        <v>0</v>
      </c>
      <c r="Q435" s="618">
        <f t="shared" ref="Q435" si="19761">IFERROR(Q789,0)</f>
        <v>0</v>
      </c>
      <c r="R435" s="618">
        <f t="shared" ref="R435" si="19762">IFERROR((R789/$BQ435)*100,0)</f>
        <v>0</v>
      </c>
      <c r="S435" s="618">
        <f t="shared" ref="S435" si="19763">IFERROR(S789,0)</f>
        <v>177618</v>
      </c>
      <c r="T435" s="618">
        <f t="shared" ref="T435" si="19764">IFERROR((T789/$BQ435)*100,0)</f>
        <v>223304</v>
      </c>
      <c r="U435" s="618">
        <f t="shared" ref="U435" si="19765">IFERROR(U789,0)</f>
        <v>72012198</v>
      </c>
      <c r="V435" s="618">
        <f t="shared" si="18877"/>
        <v>7084432.0000000009</v>
      </c>
      <c r="W435" s="618" t="s">
        <v>2112</v>
      </c>
      <c r="X435" s="618" t="s">
        <v>2112</v>
      </c>
      <c r="Y435" s="618">
        <f t="shared" ref="Y435" si="19766">IFERROR(Y789,0)</f>
        <v>181177</v>
      </c>
      <c r="Z435" s="618">
        <f t="shared" ref="Z435" si="19767">IFERROR((Z789/$BQ435)*100,0)</f>
        <v>188055</v>
      </c>
      <c r="AA435" s="618">
        <f t="shared" ref="AA435" si="19768">IFERROR(AA789,0)</f>
        <v>0</v>
      </c>
      <c r="AB435" s="618">
        <f t="shared" ref="AB435" si="19769">IFERROR((AB789/$BQ435)*100,0)</f>
        <v>0</v>
      </c>
      <c r="AC435" s="618">
        <f t="shared" ref="AC435" si="19770">IFERROR(AC789,0)</f>
        <v>0</v>
      </c>
      <c r="AD435" s="618">
        <f t="shared" ref="AD435" si="19771">IFERROR((AD789/$BQ435)*100,0)</f>
        <v>0</v>
      </c>
      <c r="AE435" s="618">
        <f t="shared" ref="AE435" si="19772">IFERROR(AE789,0)</f>
        <v>0</v>
      </c>
      <c r="AF435" s="618">
        <f t="shared" ref="AF435" si="19773">IFERROR((AF789/$BQ435)*100,0)</f>
        <v>0</v>
      </c>
      <c r="AG435" s="618">
        <f t="shared" ref="AG435" si="19774">IFERROR(AG789,0)</f>
        <v>0</v>
      </c>
      <c r="AH435" s="618">
        <f t="shared" ref="AH435" si="19775">IFERROR((AH789/$BQ435)*100,0)</f>
        <v>0</v>
      </c>
      <c r="AI435" s="618">
        <f t="shared" ref="AI435" si="19776">IFERROR(AI789,0)</f>
        <v>340325</v>
      </c>
      <c r="AJ435" s="618">
        <f t="shared" ref="AJ435" si="19777">IFERROR((AJ789/$BQ435)*100,0)</f>
        <v>1430632</v>
      </c>
      <c r="AK435" s="618">
        <f t="shared" ref="AK435" si="19778">IFERROR(AK789,0)</f>
        <v>59</v>
      </c>
      <c r="AL435" s="618">
        <f t="shared" ref="AL435" si="19779">IFERROR((AL789/$BQ435)*100,0)</f>
        <v>53</v>
      </c>
      <c r="AM435" s="618">
        <f t="shared" ref="AM435" si="19780">IFERROR(AM789,0)</f>
        <v>36661</v>
      </c>
      <c r="AN435" s="618">
        <f t="shared" ref="AN435" si="19781">IFERROR((AN789/$BQ435)*100,0)</f>
        <v>79948</v>
      </c>
      <c r="AO435" s="618">
        <f t="shared" ref="AO435" si="19782">IFERROR(AO789,0)</f>
        <v>0</v>
      </c>
      <c r="AP435" s="618">
        <f t="shared" ref="AP435" si="19783">IFERROR((AP789/$BQ435)*100,0)</f>
        <v>0</v>
      </c>
      <c r="AQ435" s="618">
        <f t="shared" ref="AQ435" si="19784">IFERROR(AQ789,0)</f>
        <v>0</v>
      </c>
      <c r="AR435" s="618">
        <f t="shared" ref="AR435" si="19785">IFERROR((AR789/$BQ435)*100,0)</f>
        <v>0</v>
      </c>
      <c r="AS435" s="618">
        <f t="shared" ref="AS435" si="19786">IFERROR(AS789,0)</f>
        <v>0</v>
      </c>
      <c r="AT435" s="618">
        <f t="shared" ref="AT435" si="19787">IFERROR((AT789/$BQ435)*100,0)</f>
        <v>0</v>
      </c>
      <c r="AU435" s="618">
        <f t="shared" ref="AU435" si="19788">IFERROR(AU789,0)</f>
        <v>0</v>
      </c>
      <c r="AV435" s="618">
        <f t="shared" ref="AV435" si="19789">IFERROR((AV789/$BQ435)*100,0)</f>
        <v>0</v>
      </c>
      <c r="AW435" s="618">
        <f t="shared" ref="AW435" si="19790">IFERROR(AW789,0)</f>
        <v>180820</v>
      </c>
      <c r="AX435" s="618">
        <f t="shared" ref="AX435" si="19791">IFERROR((AX789/$BQ435)*100,0)</f>
        <v>183609</v>
      </c>
      <c r="AY435" s="618">
        <f t="shared" ref="AY435" si="19792">IFERROR(AY789,0)</f>
        <v>278282</v>
      </c>
      <c r="AZ435" s="618">
        <f t="shared" ref="AZ435" si="19793">IFERROR((AZ789/$BQ435)*100,0)</f>
        <v>172692</v>
      </c>
      <c r="BA435" s="618">
        <f t="shared" ref="BA435" si="19794">IFERROR(BA789,0)</f>
        <v>0</v>
      </c>
      <c r="BB435" s="618">
        <f t="shared" ref="BB435" si="19795">IFERROR((BB789/$BQ435)*100,0)</f>
        <v>0</v>
      </c>
      <c r="BC435" s="618">
        <f t="shared" ref="BC435" si="19796">IFERROR(BC789,0)</f>
        <v>10750433</v>
      </c>
      <c r="BD435" s="618">
        <f t="shared" ref="BD435" si="19797">IFERROR((BD789/$BQ435)*100,0)</f>
        <v>14757501</v>
      </c>
      <c r="BE435" s="618">
        <f t="shared" ref="BE435" si="19798">IFERROR(BE789,0)</f>
        <v>0</v>
      </c>
      <c r="BF435" s="618">
        <f t="shared" ref="BF435" si="19799">IFERROR((BF789/$BQ435)*100,0)</f>
        <v>0</v>
      </c>
      <c r="BG435" s="618">
        <f t="shared" ref="BG435" si="19800">IFERROR(BG789,0)</f>
        <v>13654117</v>
      </c>
      <c r="BH435" s="618">
        <f t="shared" ref="BH435" si="19801">IFERROR((BH789/$BQ435)*100,0)</f>
        <v>34547501</v>
      </c>
      <c r="BI435" s="618">
        <f t="shared" ref="BI435" si="19802">IFERROR(BI789,0)</f>
        <v>1140088</v>
      </c>
      <c r="BJ435" s="618">
        <f t="shared" ref="BJ435" si="19803">IFERROR((BJ789/$BQ435)*100,0)</f>
        <v>1255818</v>
      </c>
      <c r="BK435" s="618">
        <f t="shared" ref="BK435" si="19804">IFERROR(BK789,0)</f>
        <v>1026055</v>
      </c>
      <c r="BL435" s="618">
        <f t="shared" ref="BL435" si="19805">IFERROR((BL789/$BQ435)*100,0)</f>
        <v>723801</v>
      </c>
      <c r="BM435" s="618">
        <f t="shared" ref="BM435" si="19806">IFERROR(BM789,0)</f>
        <v>84035</v>
      </c>
      <c r="BN435" s="618">
        <f t="shared" ref="BN435" si="19807">IFERROR((BN789/$BQ435)*100,0)</f>
        <v>127932</v>
      </c>
      <c r="BO435" s="618">
        <f t="shared" ref="BO435" si="19808">IFERROR(BO789,0)</f>
        <v>0</v>
      </c>
      <c r="BP435" s="618">
        <f t="shared" ref="BP435" si="19809">IFERROR((BP789/$BQ435)*100,0)</f>
        <v>0</v>
      </c>
      <c r="BQ435" s="620">
        <f t="shared" si="19691"/>
        <v>100</v>
      </c>
    </row>
    <row r="436" spans="1:69" x14ac:dyDescent="0.25">
      <c r="A436" s="593" t="s">
        <v>33</v>
      </c>
      <c r="B436" s="594" t="s">
        <v>285</v>
      </c>
      <c r="C436" s="618">
        <f t="shared" si="18922"/>
        <v>1049</v>
      </c>
      <c r="D436" s="618">
        <f t="shared" si="18923"/>
        <v>5625.9381283551784</v>
      </c>
      <c r="E436" s="618" t="s">
        <v>2112</v>
      </c>
      <c r="F436" s="618" t="s">
        <v>2112</v>
      </c>
      <c r="G436" s="618">
        <f t="shared" ref="G436" si="19810">IFERROR(G790,0)</f>
        <v>0</v>
      </c>
      <c r="H436" s="618">
        <f t="shared" ref="H436" si="19811">IFERROR((H790/$BQ436)*100,0)</f>
        <v>0</v>
      </c>
      <c r="I436" s="618">
        <f t="shared" ref="I436" si="19812">IFERROR(I790,0)</f>
        <v>1592</v>
      </c>
      <c r="J436" s="618">
        <f t="shared" ref="J436" si="19813">IFERROR((J790/$BQ436)*100,0)</f>
        <v>20387.697800476086</v>
      </c>
      <c r="K436" s="618">
        <f t="shared" ref="K436" si="19814">IFERROR(K790,0)</f>
        <v>0</v>
      </c>
      <c r="L436" s="618">
        <f t="shared" ref="L436" si="19815">IFERROR((L790/$BQ436)*100,0)</f>
        <v>0</v>
      </c>
      <c r="M436" s="618">
        <f t="shared" ref="M436" si="19816">IFERROR(M790,0)</f>
        <v>44</v>
      </c>
      <c r="N436" s="618">
        <f t="shared" ref="N436" si="19817">IFERROR((N790/$BQ436)*100,0)</f>
        <v>67.497757988664404</v>
      </c>
      <c r="O436" s="618">
        <f t="shared" ref="O436" si="19818">IFERROR(O790,0)</f>
        <v>0</v>
      </c>
      <c r="P436" s="618">
        <f t="shared" ref="P436" si="19819">IFERROR((P790/$BQ436)*100,0)</f>
        <v>0</v>
      </c>
      <c r="Q436" s="618">
        <f t="shared" ref="Q436" si="19820">IFERROR(Q790,0)</f>
        <v>1084</v>
      </c>
      <c r="R436" s="618">
        <f t="shared" ref="R436" si="19821">IFERROR((R790/$BQ436)*100,0)</f>
        <v>4387.3542692631863</v>
      </c>
      <c r="S436" s="618">
        <f t="shared" ref="S436" si="19822">IFERROR(S790,0)</f>
        <v>18175</v>
      </c>
      <c r="T436" s="618">
        <f t="shared" ref="T436" si="19823">IFERROR((T790/$BQ436)*100,0)</f>
        <v>44774.637761780534</v>
      </c>
      <c r="U436" s="618">
        <f t="shared" ref="U436" si="19824">IFERROR(U790,0)</f>
        <v>69475</v>
      </c>
      <c r="V436" s="618">
        <f t="shared" si="18877"/>
        <v>15237.618865940991</v>
      </c>
      <c r="W436" s="618" t="s">
        <v>2112</v>
      </c>
      <c r="X436" s="618" t="s">
        <v>2112</v>
      </c>
      <c r="Y436" s="618">
        <f t="shared" ref="Y436" si="19825">IFERROR(Y790,0)</f>
        <v>425</v>
      </c>
      <c r="Z436" s="618">
        <f t="shared" ref="Z436" si="19826">IFERROR((Z790/$BQ436)*100,0)</f>
        <v>1090.0887915169301</v>
      </c>
      <c r="AA436" s="618">
        <f t="shared" ref="AA436" si="19827">IFERROR(AA790,0)</f>
        <v>0</v>
      </c>
      <c r="AB436" s="618">
        <f t="shared" ref="AB436" si="19828">IFERROR((AB790/$BQ436)*100,0)</f>
        <v>0</v>
      </c>
      <c r="AC436" s="618">
        <f t="shared" ref="AC436" si="19829">IFERROR(AC790,0)</f>
        <v>0</v>
      </c>
      <c r="AD436" s="618">
        <f t="shared" ref="AD436" si="19830">IFERROR((AD790/$BQ436)*100,0)</f>
        <v>0</v>
      </c>
      <c r="AE436" s="618">
        <f t="shared" ref="AE436" si="19831">IFERROR(AE790,0)</f>
        <v>0</v>
      </c>
      <c r="AF436" s="618">
        <f t="shared" ref="AF436" si="19832">IFERROR((AF790/$BQ436)*100,0)</f>
        <v>0</v>
      </c>
      <c r="AG436" s="618">
        <f t="shared" ref="AG436" si="19833">IFERROR(AG790,0)</f>
        <v>0</v>
      </c>
      <c r="AH436" s="618">
        <f t="shared" ref="AH436" si="19834">IFERROR((AH790/$BQ436)*100,0)</f>
        <v>0</v>
      </c>
      <c r="AI436" s="618">
        <f t="shared" ref="AI436" si="19835">IFERROR(AI790,0)</f>
        <v>49007</v>
      </c>
      <c r="AJ436" s="618">
        <f t="shared" ref="AJ436" si="19836">IFERROR((AJ790/$BQ436)*100,0)</f>
        <v>208480.32509958776</v>
      </c>
      <c r="AK436" s="618">
        <f t="shared" ref="AK436" si="19837">IFERROR(AK790,0)</f>
        <v>0</v>
      </c>
      <c r="AL436" s="618">
        <f t="shared" ref="AL436" si="19838">IFERROR((AL790/$BQ436)*100,0)</f>
        <v>0</v>
      </c>
      <c r="AM436" s="618">
        <f t="shared" ref="AM436" si="19839">IFERROR(AM790,0)</f>
        <v>0</v>
      </c>
      <c r="AN436" s="618">
        <f t="shared" ref="AN436" si="19840">IFERROR((AN790/$BQ436)*100,0)</f>
        <v>0</v>
      </c>
      <c r="AO436" s="618">
        <f t="shared" ref="AO436" si="19841">IFERROR(AO790,0)</f>
        <v>0</v>
      </c>
      <c r="AP436" s="618">
        <f t="shared" ref="AP436" si="19842">IFERROR((AP790/$BQ436)*100,0)</f>
        <v>0</v>
      </c>
      <c r="AQ436" s="618">
        <f t="shared" ref="AQ436" si="19843">IFERROR(AQ790,0)</f>
        <v>0</v>
      </c>
      <c r="AR436" s="618">
        <f t="shared" ref="AR436" si="19844">IFERROR((AR790/$BQ436)*100,0)</f>
        <v>0</v>
      </c>
      <c r="AS436" s="618">
        <f t="shared" ref="AS436" si="19845">IFERROR(AS790,0)</f>
        <v>0</v>
      </c>
      <c r="AT436" s="618">
        <f t="shared" ref="AT436" si="19846">IFERROR((AT790/$BQ436)*100,0)</f>
        <v>0</v>
      </c>
      <c r="AU436" s="618">
        <f t="shared" ref="AU436" si="19847">IFERROR(AU790,0)</f>
        <v>0</v>
      </c>
      <c r="AV436" s="618">
        <f t="shared" ref="AV436" si="19848">IFERROR((AV790/$BQ436)*100,0)</f>
        <v>0</v>
      </c>
      <c r="AW436" s="618">
        <f t="shared" ref="AW436" si="19849">IFERROR(AW790,0)</f>
        <v>11567</v>
      </c>
      <c r="AX436" s="618">
        <f t="shared" ref="AX436" si="19850">IFERROR((AX790/$BQ436)*100,0)</f>
        <v>23809.834130501367</v>
      </c>
      <c r="AY436" s="618">
        <f t="shared" ref="AY436" si="19851">IFERROR(AY790,0)</f>
        <v>0</v>
      </c>
      <c r="AZ436" s="618">
        <f t="shared" ref="AZ436" si="19852">IFERROR((AZ790/$BQ436)*100,0)</f>
        <v>0</v>
      </c>
      <c r="BA436" s="618">
        <f t="shared" ref="BA436" si="19853">IFERROR(BA790,0)</f>
        <v>0</v>
      </c>
      <c r="BB436" s="618">
        <f t="shared" ref="BB436" si="19854">IFERROR((BB790/$BQ436)*100,0)</f>
        <v>0</v>
      </c>
      <c r="BC436" s="618">
        <f t="shared" ref="BC436" si="19855">IFERROR(BC790,0)</f>
        <v>246219</v>
      </c>
      <c r="BD436" s="618">
        <f t="shared" ref="BD436" si="19856">IFERROR((BD790/$BQ436)*100,0)</f>
        <v>282525.36561315262</v>
      </c>
      <c r="BE436" s="618">
        <f t="shared" ref="BE436" si="19857">IFERROR(BE790,0)</f>
        <v>0</v>
      </c>
      <c r="BF436" s="618">
        <f t="shared" ref="BF436" si="19858">IFERROR((BF790/$BQ436)*100,0)</f>
        <v>0</v>
      </c>
      <c r="BG436" s="618">
        <f t="shared" ref="BG436" si="19859">IFERROR(BG790,0)</f>
        <v>177065</v>
      </c>
      <c r="BH436" s="618">
        <f t="shared" ref="BH436" si="19860">IFERROR((BH790/$BQ436)*100,0)</f>
        <v>308346.63293171622</v>
      </c>
      <c r="BI436" s="618">
        <f t="shared" ref="BI436" si="19861">IFERROR(BI790,0)</f>
        <v>32064</v>
      </c>
      <c r="BJ436" s="618">
        <f t="shared" ref="BJ436" si="19862">IFERROR((BJ790/$BQ436)*100,0)</f>
        <v>25753.769560574903</v>
      </c>
      <c r="BK436" s="618">
        <f t="shared" ref="BK436" si="19863">IFERROR(BK790,0)</f>
        <v>26054</v>
      </c>
      <c r="BL436" s="618">
        <f t="shared" ref="BL436" si="19864">IFERROR((BL790/$BQ436)*100,0)</f>
        <v>77463.801955690709</v>
      </c>
      <c r="BM436" s="618">
        <f t="shared" ref="BM436" si="19865">IFERROR(BM790,0)</f>
        <v>7542</v>
      </c>
      <c r="BN436" s="618">
        <f t="shared" ref="BN436" si="19866">IFERROR((BN790/$BQ436)*100,0)</f>
        <v>13573.799131520414</v>
      </c>
      <c r="BO436" s="618">
        <f t="shared" ref="BO436" si="19867">IFERROR(BO790,0)</f>
        <v>0</v>
      </c>
      <c r="BP436" s="618">
        <f t="shared" ref="BP436" si="19868">IFERROR((BP790/$BQ436)*100,0)</f>
        <v>0</v>
      </c>
      <c r="BQ436" s="620">
        <f t="shared" si="19691"/>
        <v>29.630613809956184</v>
      </c>
    </row>
    <row r="437" spans="1:69" x14ac:dyDescent="0.25">
      <c r="B437" s="594" t="s">
        <v>286</v>
      </c>
      <c r="C437" s="618">
        <f t="shared" si="18922"/>
        <v>330</v>
      </c>
      <c r="D437" s="618">
        <f t="shared" si="18923"/>
        <v>2033.7252253631013</v>
      </c>
      <c r="E437" s="618" t="s">
        <v>2112</v>
      </c>
      <c r="F437" s="618" t="s">
        <v>2112</v>
      </c>
      <c r="G437" s="618">
        <f t="shared" ref="G437" si="19869">IFERROR(G791,0)</f>
        <v>1763</v>
      </c>
      <c r="H437" s="618">
        <f t="shared" ref="H437" si="19870">IFERROR((H791/$BQ437)*100,0)</f>
        <v>9101.5657829014381</v>
      </c>
      <c r="I437" s="618">
        <f t="shared" ref="I437" si="19871">IFERROR(I791,0)</f>
        <v>4951</v>
      </c>
      <c r="J437" s="618">
        <f t="shared" ref="J437" si="19872">IFERROR((J791/$BQ437)*100,0)</f>
        <v>54833.133156616415</v>
      </c>
      <c r="K437" s="618">
        <f t="shared" ref="K437" si="19873">IFERROR(K791,0)</f>
        <v>5</v>
      </c>
      <c r="L437" s="618">
        <f t="shared" ref="L437" si="19874">IFERROR((L791/$BQ437)*100,0)</f>
        <v>37.289743201298045</v>
      </c>
      <c r="M437" s="618">
        <f t="shared" ref="M437" si="19875">IFERROR(M791,0)</f>
        <v>270</v>
      </c>
      <c r="N437" s="618">
        <f t="shared" ref="N437" si="19876">IFERROR((N791/$BQ437)*100,0)</f>
        <v>361.42366487411954</v>
      </c>
      <c r="O437" s="618">
        <f t="shared" ref="O437" si="19877">IFERROR(O791,0)</f>
        <v>0</v>
      </c>
      <c r="P437" s="618">
        <f t="shared" ref="P437" si="19878">IFERROR((P791/$BQ437)*100,0)</f>
        <v>0</v>
      </c>
      <c r="Q437" s="618">
        <f t="shared" ref="Q437" si="19879">IFERROR(Q791,0)</f>
        <v>754</v>
      </c>
      <c r="R437" s="618">
        <f t="shared" ref="R437" si="19880">IFERROR((R791/$BQ437)*100,0)</f>
        <v>2065.278084994969</v>
      </c>
      <c r="S437" s="618">
        <f t="shared" ref="S437" si="19881">IFERROR(S791,0)</f>
        <v>33967</v>
      </c>
      <c r="T437" s="618">
        <f t="shared" ref="T437" si="19882">IFERROR((T791/$BQ437)*100,0)</f>
        <v>77353.269608415721</v>
      </c>
      <c r="U437" s="618">
        <f t="shared" ref="U437" si="19883">IFERROR(U791,0)</f>
        <v>65342</v>
      </c>
      <c r="V437" s="618">
        <f t="shared" si="18877"/>
        <v>13120.252723287482</v>
      </c>
      <c r="W437" s="618" t="s">
        <v>2112</v>
      </c>
      <c r="X437" s="618" t="s">
        <v>2112</v>
      </c>
      <c r="Y437" s="618">
        <f t="shared" ref="Y437" si="19884">IFERROR(Y791,0)</f>
        <v>7070</v>
      </c>
      <c r="Z437" s="618">
        <f t="shared" ref="Z437" si="19885">IFERROR((Z791/$BQ437)*100,0)</f>
        <v>15575.638891003724</v>
      </c>
      <c r="AA437" s="618">
        <f t="shared" ref="AA437" si="19886">IFERROR(AA791,0)</f>
        <v>0</v>
      </c>
      <c r="AB437" s="618">
        <f t="shared" ref="AB437" si="19887">IFERROR((AB791/$BQ437)*100,0)</f>
        <v>0</v>
      </c>
      <c r="AC437" s="618">
        <f t="shared" ref="AC437" si="19888">IFERROR(AC791,0)</f>
        <v>0</v>
      </c>
      <c r="AD437" s="618">
        <f t="shared" ref="AD437" si="19889">IFERROR((AD791/$BQ437)*100,0)</f>
        <v>0</v>
      </c>
      <c r="AE437" s="618">
        <f t="shared" ref="AE437" si="19890">IFERROR(AE791,0)</f>
        <v>0</v>
      </c>
      <c r="AF437" s="618">
        <f t="shared" ref="AF437" si="19891">IFERROR((AF791/$BQ437)*100,0)</f>
        <v>0</v>
      </c>
      <c r="AG437" s="618">
        <f t="shared" ref="AG437" si="19892">IFERROR(AG791,0)</f>
        <v>0</v>
      </c>
      <c r="AH437" s="618">
        <f t="shared" ref="AH437" si="19893">IFERROR((AH791/$BQ437)*100,0)</f>
        <v>0</v>
      </c>
      <c r="AI437" s="618">
        <f t="shared" ref="AI437" si="19894">IFERROR(AI791,0)</f>
        <v>56985</v>
      </c>
      <c r="AJ437" s="618">
        <f t="shared" ref="AJ437" si="19895">IFERROR((AJ791/$BQ437)*100,0)</f>
        <v>185955.34401951922</v>
      </c>
      <c r="AK437" s="618">
        <f t="shared" ref="AK437" si="19896">IFERROR(AK791,0)</f>
        <v>0</v>
      </c>
      <c r="AL437" s="618">
        <f t="shared" ref="AL437" si="19897">IFERROR((AL791/$BQ437)*100,0)</f>
        <v>0</v>
      </c>
      <c r="AM437" s="618">
        <f t="shared" ref="AM437" si="19898">IFERROR(AM791,0)</f>
        <v>96</v>
      </c>
      <c r="AN437" s="618">
        <f t="shared" ref="AN437" si="19899">IFERROR((AN791/$BQ437)*100,0)</f>
        <v>218.00157563835779</v>
      </c>
      <c r="AO437" s="618">
        <f t="shared" ref="AO437" si="19900">IFERROR(AO791,0)</f>
        <v>0</v>
      </c>
      <c r="AP437" s="618">
        <f t="shared" ref="AP437" si="19901">IFERROR((AP791/$BQ437)*100,0)</f>
        <v>0</v>
      </c>
      <c r="AQ437" s="618">
        <f t="shared" ref="AQ437" si="19902">IFERROR(AQ791,0)</f>
        <v>0</v>
      </c>
      <c r="AR437" s="618">
        <f t="shared" ref="AR437" si="19903">IFERROR((AR791/$BQ437)*100,0)</f>
        <v>0</v>
      </c>
      <c r="AS437" s="618">
        <f t="shared" ref="AS437" si="19904">IFERROR(AS791,0)</f>
        <v>0</v>
      </c>
      <c r="AT437" s="618">
        <f t="shared" ref="AT437" si="19905">IFERROR((AT791/$BQ437)*100,0)</f>
        <v>0</v>
      </c>
      <c r="AU437" s="618">
        <f t="shared" ref="AU437" si="19906">IFERROR(AU791,0)</f>
        <v>0</v>
      </c>
      <c r="AV437" s="618">
        <f t="shared" ref="AV437" si="19907">IFERROR((AV791/$BQ437)*100,0)</f>
        <v>0</v>
      </c>
      <c r="AW437" s="618">
        <f t="shared" ref="AW437" si="19908">IFERROR(AW791,0)</f>
        <v>10080</v>
      </c>
      <c r="AX437" s="618">
        <f t="shared" ref="AX437" si="19909">IFERROR((AX791/$BQ437)*100,0)</f>
        <v>22118.554601939173</v>
      </c>
      <c r="AY437" s="618">
        <f t="shared" ref="AY437" si="19910">IFERROR(AY791,0)</f>
        <v>0</v>
      </c>
      <c r="AZ437" s="618">
        <f t="shared" ref="AZ437" si="19911">IFERROR((AZ791/$BQ437)*100,0)</f>
        <v>0</v>
      </c>
      <c r="BA437" s="618">
        <f t="shared" ref="BA437" si="19912">IFERROR(BA791,0)</f>
        <v>0</v>
      </c>
      <c r="BB437" s="618">
        <f t="shared" ref="BB437" si="19913">IFERROR((BB791/$BQ437)*100,0)</f>
        <v>0</v>
      </c>
      <c r="BC437" s="618">
        <f t="shared" ref="BC437" si="19914">IFERROR(BC791,0)</f>
        <v>263888</v>
      </c>
      <c r="BD437" s="618">
        <f t="shared" ref="BD437" si="19915">IFERROR((BD791/$BQ437)*100,0)</f>
        <v>315479.83280833566</v>
      </c>
      <c r="BE437" s="618">
        <f t="shared" ref="BE437" si="19916">IFERROR(BE791,0)</f>
        <v>0</v>
      </c>
      <c r="BF437" s="618">
        <f t="shared" ref="BF437" si="19917">IFERROR((BF791/$BQ437)*100,0)</f>
        <v>0</v>
      </c>
      <c r="BG437" s="618">
        <f t="shared" ref="BG437" si="19918">IFERROR(BG791,0)</f>
        <v>184047</v>
      </c>
      <c r="BH437" s="618">
        <f t="shared" ref="BH437" si="19919">IFERROR((BH791/$BQ437)*100,0)</f>
        <v>365723.45910940767</v>
      </c>
      <c r="BI437" s="618">
        <f t="shared" ref="BI437" si="19920">IFERROR(BI791,0)</f>
        <v>59462</v>
      </c>
      <c r="BJ437" s="618">
        <f t="shared" ref="BJ437" si="19921">IFERROR((BJ791/$BQ437)*100,0)</f>
        <v>48780.720990867281</v>
      </c>
      <c r="BK437" s="618">
        <f t="shared" ref="BK437" si="19922">IFERROR(BK791,0)</f>
        <v>47907</v>
      </c>
      <c r="BL437" s="618">
        <f t="shared" ref="BL437" si="19923">IFERROR((BL791/$BQ437)*100,0)</f>
        <v>195272.04293627432</v>
      </c>
      <c r="BM437" s="618">
        <f t="shared" ref="BM437" si="19924">IFERROR(BM791,0)</f>
        <v>9490</v>
      </c>
      <c r="BN437" s="618">
        <f t="shared" ref="BN437" si="19925">IFERROR((BN791/$BQ437)*100,0)</f>
        <v>14517.1838724438</v>
      </c>
      <c r="BO437" s="618">
        <f t="shared" ref="BO437" si="19926">IFERROR(BO791,0)</f>
        <v>0</v>
      </c>
      <c r="BP437" s="618">
        <f t="shared" ref="BP437" si="19927">IFERROR((BP791/$BQ437)*100,0)</f>
        <v>0</v>
      </c>
      <c r="BQ437" s="620">
        <f t="shared" si="19691"/>
        <v>34.862133348098446</v>
      </c>
    </row>
    <row r="438" spans="1:69" x14ac:dyDescent="0.25">
      <c r="B438" s="594" t="s">
        <v>287</v>
      </c>
      <c r="C438" s="618">
        <f t="shared" si="18922"/>
        <v>76</v>
      </c>
      <c r="D438" s="618">
        <f t="shared" si="18923"/>
        <v>302.50517036996041</v>
      </c>
      <c r="E438" s="618" t="s">
        <v>2112</v>
      </c>
      <c r="F438" s="618" t="s">
        <v>2112</v>
      </c>
      <c r="G438" s="618">
        <f t="shared" ref="G438" si="19928">IFERROR(G792,0)</f>
        <v>385</v>
      </c>
      <c r="H438" s="618">
        <f t="shared" ref="H438" si="19929">IFERROR((H792/$BQ438)*100,0)</f>
        <v>1507.3102454641132</v>
      </c>
      <c r="I438" s="618">
        <f t="shared" ref="I438" si="19930">IFERROR(I792,0)</f>
        <v>5133</v>
      </c>
      <c r="J438" s="618">
        <f t="shared" ref="J438" si="19931">IFERROR((J792/$BQ438)*100,0)</f>
        <v>72898.530452774779</v>
      </c>
      <c r="K438" s="618">
        <f t="shared" ref="K438" si="19932">IFERROR(K792,0)</f>
        <v>6</v>
      </c>
      <c r="L438" s="618">
        <f t="shared" ref="L438" si="19933">IFERROR((L792/$BQ438)*100,0)</f>
        <v>44.332654278356273</v>
      </c>
      <c r="M438" s="618">
        <f t="shared" ref="M438" si="19934">IFERROR(M792,0)</f>
        <v>62</v>
      </c>
      <c r="N438" s="618">
        <f t="shared" ref="N438" si="19935">IFERROR((N792/$BQ438)*100,0)</f>
        <v>70.410686206801145</v>
      </c>
      <c r="O438" s="618">
        <f t="shared" ref="O438" si="19936">IFERROR(O792,0)</f>
        <v>0</v>
      </c>
      <c r="P438" s="618">
        <f t="shared" ref="P438" si="19937">IFERROR((P792/$BQ438)*100,0)</f>
        <v>0</v>
      </c>
      <c r="Q438" s="618">
        <f t="shared" ref="Q438" si="19938">IFERROR(Q792,0)</f>
        <v>1626</v>
      </c>
      <c r="R438" s="618">
        <f t="shared" ref="R438" si="19939">IFERROR((R792/$BQ438)*100,0)</f>
        <v>3095.4623899064059</v>
      </c>
      <c r="S438" s="618">
        <f t="shared" ref="S438" si="19940">IFERROR(S792,0)</f>
        <v>10500</v>
      </c>
      <c r="T438" s="618">
        <f t="shared" ref="T438" si="19941">IFERROR((T792/$BQ438)*100,0)</f>
        <v>22810.454527810725</v>
      </c>
      <c r="U438" s="618">
        <f t="shared" ref="U438" si="19942">IFERROR(U792,0)</f>
        <v>57360</v>
      </c>
      <c r="V438" s="618">
        <f t="shared" si="18877"/>
        <v>11218.769335616982</v>
      </c>
      <c r="W438" s="618" t="s">
        <v>2112</v>
      </c>
      <c r="X438" s="618" t="s">
        <v>2112</v>
      </c>
      <c r="Y438" s="618">
        <f t="shared" ref="Y438" si="19943">IFERROR(Y792,0)</f>
        <v>9548</v>
      </c>
      <c r="Z438" s="618">
        <f t="shared" ref="Z438" si="19944">IFERROR((Z792/$BQ438)*100,0)</f>
        <v>24750.660103287024</v>
      </c>
      <c r="AA438" s="618">
        <f t="shared" ref="AA438" si="19945">IFERROR(AA792,0)</f>
        <v>0</v>
      </c>
      <c r="AB438" s="618">
        <f t="shared" ref="AB438" si="19946">IFERROR((AB792/$BQ438)*100,0)</f>
        <v>0</v>
      </c>
      <c r="AC438" s="618">
        <f t="shared" ref="AC438" si="19947">IFERROR(AC792,0)</f>
        <v>0</v>
      </c>
      <c r="AD438" s="618">
        <f t="shared" ref="AD438" si="19948">IFERROR((AD792/$BQ438)*100,0)</f>
        <v>0</v>
      </c>
      <c r="AE438" s="618">
        <f t="shared" ref="AE438" si="19949">IFERROR(AE792,0)</f>
        <v>0</v>
      </c>
      <c r="AF438" s="618">
        <f t="shared" ref="AF438" si="19950">IFERROR((AF792/$BQ438)*100,0)</f>
        <v>0</v>
      </c>
      <c r="AG438" s="618">
        <f t="shared" ref="AG438" si="19951">IFERROR(AG792,0)</f>
        <v>0</v>
      </c>
      <c r="AH438" s="618">
        <f t="shared" ref="AH438" si="19952">IFERROR((AH792/$BQ438)*100,0)</f>
        <v>0</v>
      </c>
      <c r="AI438" s="618">
        <f t="shared" ref="AI438" si="19953">IFERROR(AI792,0)</f>
        <v>49389</v>
      </c>
      <c r="AJ438" s="618">
        <f t="shared" ref="AJ438" si="19954">IFERROR((AJ792/$BQ438)*100,0)</f>
        <v>288874.18308096228</v>
      </c>
      <c r="AK438" s="618">
        <f t="shared" ref="AK438" si="19955">IFERROR(AK792,0)</f>
        <v>0</v>
      </c>
      <c r="AL438" s="618">
        <f t="shared" ref="AL438" si="19956">IFERROR((AL792/$BQ438)*100,0)</f>
        <v>0</v>
      </c>
      <c r="AM438" s="618">
        <f t="shared" ref="AM438" si="19957">IFERROR(AM792,0)</f>
        <v>1450</v>
      </c>
      <c r="AN438" s="618">
        <f t="shared" ref="AN438" si="19958">IFERROR((AN792/$BQ438)*100,0)</f>
        <v>3215.4213367772522</v>
      </c>
      <c r="AO438" s="618">
        <f t="shared" ref="AO438" si="19959">IFERROR(AO792,0)</f>
        <v>0</v>
      </c>
      <c r="AP438" s="618">
        <f t="shared" ref="AP438" si="19960">IFERROR((AP792/$BQ438)*100,0)</f>
        <v>0</v>
      </c>
      <c r="AQ438" s="618">
        <f t="shared" ref="AQ438" si="19961">IFERROR(AQ792,0)</f>
        <v>0</v>
      </c>
      <c r="AR438" s="618">
        <f t="shared" ref="AR438" si="19962">IFERROR((AR792/$BQ438)*100,0)</f>
        <v>0</v>
      </c>
      <c r="AS438" s="618">
        <f t="shared" ref="AS438" si="19963">IFERROR(AS792,0)</f>
        <v>0</v>
      </c>
      <c r="AT438" s="618">
        <f t="shared" ref="AT438" si="19964">IFERROR((AT792/$BQ438)*100,0)</f>
        <v>0</v>
      </c>
      <c r="AU438" s="618">
        <f t="shared" ref="AU438" si="19965">IFERROR(AU792,0)</f>
        <v>0</v>
      </c>
      <c r="AV438" s="618">
        <f t="shared" ref="AV438" si="19966">IFERROR((AV792/$BQ438)*100,0)</f>
        <v>0</v>
      </c>
      <c r="AW438" s="618">
        <f t="shared" ref="AW438" si="19967">IFERROR(AW792,0)</f>
        <v>15055</v>
      </c>
      <c r="AX438" s="618">
        <f t="shared" ref="AX438" si="19968">IFERROR((AX792/$BQ438)*100,0)</f>
        <v>22771.337479918056</v>
      </c>
      <c r="AY438" s="618">
        <f t="shared" ref="AY438" si="19969">IFERROR(AY792,0)</f>
        <v>107</v>
      </c>
      <c r="AZ438" s="618">
        <f t="shared" ref="AZ438" si="19970">IFERROR((AZ792/$BQ438)*100,0)</f>
        <v>221.66327139178134</v>
      </c>
      <c r="BA438" s="618">
        <f t="shared" ref="BA438" si="19971">IFERROR(BA792,0)</f>
        <v>0</v>
      </c>
      <c r="BB438" s="618">
        <f t="shared" ref="BB438" si="19972">IFERROR((BB792/$BQ438)*100,0)</f>
        <v>0</v>
      </c>
      <c r="BC438" s="618">
        <f t="shared" ref="BC438" si="19973">IFERROR(BC792,0)</f>
        <v>403111</v>
      </c>
      <c r="BD438" s="618">
        <f t="shared" ref="BD438" si="19974">IFERROR((BD792/$BQ438)*100,0)</f>
        <v>388883.43552654836</v>
      </c>
      <c r="BE438" s="618">
        <f t="shared" ref="BE438" si="19975">IFERROR(BE792,0)</f>
        <v>0</v>
      </c>
      <c r="BF438" s="618">
        <f t="shared" ref="BF438" si="19976">IFERROR((BF792/$BQ438)*100,0)</f>
        <v>0</v>
      </c>
      <c r="BG438" s="618">
        <f t="shared" ref="BG438" si="19977">IFERROR(BG792,0)</f>
        <v>176160</v>
      </c>
      <c r="BH438" s="618">
        <f t="shared" ref="BH438" si="19978">IFERROR((BH792/$BQ438)*100,0)</f>
        <v>388184.54427086603</v>
      </c>
      <c r="BI438" s="618">
        <f t="shared" ref="BI438" si="19979">IFERROR(BI792,0)</f>
        <v>29330</v>
      </c>
      <c r="BJ438" s="618">
        <f t="shared" ref="BJ438" si="19980">IFERROR((BJ792/$BQ438)*100,0)</f>
        <v>26208.422088087093</v>
      </c>
      <c r="BK438" s="618">
        <f t="shared" ref="BK438" si="19981">IFERROR(BK792,0)</f>
        <v>29864</v>
      </c>
      <c r="BL438" s="618">
        <f t="shared" ref="BL438" si="19982">IFERROR((BL792/$BQ438)*100,0)</f>
        <v>78659.167705768254</v>
      </c>
      <c r="BM438" s="618">
        <f t="shared" ref="BM438" si="19983">IFERROR(BM792,0)</f>
        <v>4782</v>
      </c>
      <c r="BN438" s="618">
        <f t="shared" ref="BN438" si="19984">IFERROR((BN792/$BQ438)*100,0)</f>
        <v>8728.3172864504959</v>
      </c>
      <c r="BO438" s="618">
        <f t="shared" ref="BO438" si="19985">IFERROR(BO792,0)</f>
        <v>0</v>
      </c>
      <c r="BP438" s="618">
        <f t="shared" ref="BP438" si="19986">IFERROR((BP792/$BQ438)*100,0)</f>
        <v>0</v>
      </c>
      <c r="BQ438" s="620">
        <f t="shared" si="19691"/>
        <v>38.346452015393091</v>
      </c>
    </row>
    <row r="439" spans="1:69" x14ac:dyDescent="0.25">
      <c r="B439" s="594" t="s">
        <v>288</v>
      </c>
      <c r="C439" s="618">
        <f t="shared" si="18922"/>
        <v>58</v>
      </c>
      <c r="D439" s="618">
        <f t="shared" si="18923"/>
        <v>228.79127779554938</v>
      </c>
      <c r="E439" s="618" t="s">
        <v>2112</v>
      </c>
      <c r="F439" s="618" t="s">
        <v>2112</v>
      </c>
      <c r="G439" s="618">
        <f t="shared" ref="G439" si="19987">IFERROR(G793,0)</f>
        <v>0</v>
      </c>
      <c r="H439" s="618">
        <f t="shared" ref="H439" si="19988">IFERROR((H793/$BQ439)*100,0)</f>
        <v>0</v>
      </c>
      <c r="I439" s="618">
        <f t="shared" ref="I439" si="19989">IFERROR(I793,0)</f>
        <v>3688</v>
      </c>
      <c r="J439" s="618">
        <f t="shared" ref="J439" si="19990">IFERROR((J793/$BQ439)*100,0)</f>
        <v>50443.503030488304</v>
      </c>
      <c r="K439" s="618">
        <f t="shared" ref="K439" si="19991">IFERROR(K793,0)</f>
        <v>22</v>
      </c>
      <c r="L439" s="618">
        <f t="shared" ref="L439" si="19992">IFERROR((L793/$BQ439)*100,0)</f>
        <v>146.7248411949719</v>
      </c>
      <c r="M439" s="618">
        <f t="shared" ref="M439" si="19993">IFERROR(M793,0)</f>
        <v>15</v>
      </c>
      <c r="N439" s="618">
        <f t="shared" ref="N439" si="19994">IFERROR((N793/$BQ439)*100,0)</f>
        <v>24.868617151690149</v>
      </c>
      <c r="O439" s="618">
        <f t="shared" ref="O439" si="19995">IFERROR(O793,0)</f>
        <v>0</v>
      </c>
      <c r="P439" s="618">
        <f t="shared" ref="P439" si="19996">IFERROR((P793/$BQ439)*100,0)</f>
        <v>0</v>
      </c>
      <c r="Q439" s="618">
        <f t="shared" ref="Q439" si="19997">IFERROR(Q793,0)</f>
        <v>1483</v>
      </c>
      <c r="R439" s="618">
        <f t="shared" ref="R439" si="19998">IFERROR((R793/$BQ439)*100,0)</f>
        <v>3459.2246458001</v>
      </c>
      <c r="S439" s="618">
        <f t="shared" ref="S439" si="19999">IFERROR(S793,0)</f>
        <v>2764</v>
      </c>
      <c r="T439" s="618">
        <f t="shared" ref="T439" si="20000">IFERROR((T793/$BQ439)*100,0)</f>
        <v>5911.270296956749</v>
      </c>
      <c r="U439" s="618">
        <f t="shared" ref="U439" si="20001">IFERROR(U793,0)</f>
        <v>40368</v>
      </c>
      <c r="V439" s="618">
        <f t="shared" si="18877"/>
        <v>7530.2172735317781</v>
      </c>
      <c r="W439" s="618" t="s">
        <v>2112</v>
      </c>
      <c r="X439" s="618" t="s">
        <v>2112</v>
      </c>
      <c r="Y439" s="618">
        <f t="shared" ref="Y439" si="20002">IFERROR(Y793,0)</f>
        <v>14384</v>
      </c>
      <c r="Z439" s="618">
        <f t="shared" ref="Z439" si="20003">IFERROR((Z793/$BQ439)*100,0)</f>
        <v>39347.126057404152</v>
      </c>
      <c r="AA439" s="618">
        <f t="shared" ref="AA439" si="20004">IFERROR(AA793,0)</f>
        <v>0</v>
      </c>
      <c r="AB439" s="618">
        <f t="shared" ref="AB439" si="20005">IFERROR((AB793/$BQ439)*100,0)</f>
        <v>0</v>
      </c>
      <c r="AC439" s="618">
        <f t="shared" ref="AC439" si="20006">IFERROR(AC793,0)</f>
        <v>0</v>
      </c>
      <c r="AD439" s="618">
        <f t="shared" ref="AD439" si="20007">IFERROR((AD793/$BQ439)*100,0)</f>
        <v>0</v>
      </c>
      <c r="AE439" s="618">
        <f t="shared" ref="AE439" si="20008">IFERROR(AE793,0)</f>
        <v>0</v>
      </c>
      <c r="AF439" s="618">
        <f t="shared" ref="AF439" si="20009">IFERROR((AF793/$BQ439)*100,0)</f>
        <v>0</v>
      </c>
      <c r="AG439" s="618">
        <f t="shared" ref="AG439" si="20010">IFERROR(AG793,0)</f>
        <v>0</v>
      </c>
      <c r="AH439" s="618">
        <f t="shared" ref="AH439" si="20011">IFERROR((AH793/$BQ439)*100,0)</f>
        <v>0</v>
      </c>
      <c r="AI439" s="618">
        <f t="shared" ref="AI439" si="20012">IFERROR(AI793,0)</f>
        <v>25032</v>
      </c>
      <c r="AJ439" s="618">
        <f t="shared" ref="AJ439" si="20013">IFERROR((AJ793/$BQ439)*100,0)</f>
        <v>161429.65451676628</v>
      </c>
      <c r="AK439" s="618">
        <f t="shared" ref="AK439" si="20014">IFERROR(AK793,0)</f>
        <v>0</v>
      </c>
      <c r="AL439" s="618">
        <f t="shared" ref="AL439" si="20015">IFERROR((AL793/$BQ439)*100,0)</f>
        <v>0</v>
      </c>
      <c r="AM439" s="618">
        <f t="shared" ref="AM439" si="20016">IFERROR(AM793,0)</f>
        <v>162</v>
      </c>
      <c r="AN439" s="618">
        <f t="shared" ref="AN439" si="20017">IFERROR((AN793/$BQ439)*100,0)</f>
        <v>731.13734425969051</v>
      </c>
      <c r="AO439" s="618">
        <f t="shared" ref="AO439" si="20018">IFERROR(AO793,0)</f>
        <v>0</v>
      </c>
      <c r="AP439" s="618">
        <f t="shared" ref="AP439" si="20019">IFERROR((AP793/$BQ439)*100,0)</f>
        <v>0</v>
      </c>
      <c r="AQ439" s="618">
        <f t="shared" ref="AQ439" si="20020">IFERROR(AQ793,0)</f>
        <v>0</v>
      </c>
      <c r="AR439" s="618">
        <f t="shared" ref="AR439" si="20021">IFERROR((AR793/$BQ439)*100,0)</f>
        <v>0</v>
      </c>
      <c r="AS439" s="618">
        <f t="shared" ref="AS439" si="20022">IFERROR(AS793,0)</f>
        <v>0</v>
      </c>
      <c r="AT439" s="618">
        <f t="shared" ref="AT439" si="20023">IFERROR((AT793/$BQ439)*100,0)</f>
        <v>0</v>
      </c>
      <c r="AU439" s="618">
        <f t="shared" ref="AU439" si="20024">IFERROR(AU793,0)</f>
        <v>0</v>
      </c>
      <c r="AV439" s="618">
        <f t="shared" ref="AV439" si="20025">IFERROR((AV793/$BQ439)*100,0)</f>
        <v>0</v>
      </c>
      <c r="AW439" s="618">
        <f t="shared" ref="AW439" si="20026">IFERROR(AW793,0)</f>
        <v>20189</v>
      </c>
      <c r="AX439" s="618">
        <f t="shared" ref="AX439" si="20027">IFERROR((AX793/$BQ439)*100,0)</f>
        <v>34492.771989394234</v>
      </c>
      <c r="AY439" s="618">
        <f t="shared" ref="AY439" si="20028">IFERROR(AY793,0)</f>
        <v>49</v>
      </c>
      <c r="AZ439" s="618">
        <f t="shared" ref="AZ439" si="20029">IFERROR((AZ793/$BQ439)*100,0)</f>
        <v>62.17154287922537</v>
      </c>
      <c r="BA439" s="618">
        <f t="shared" ref="BA439" si="20030">IFERROR(BA793,0)</f>
        <v>0</v>
      </c>
      <c r="BB439" s="618">
        <f t="shared" ref="BB439" si="20031">IFERROR((BB793/$BQ439)*100,0)</f>
        <v>0</v>
      </c>
      <c r="BC439" s="618">
        <f t="shared" ref="BC439" si="20032">IFERROR(BC793,0)</f>
        <v>420636</v>
      </c>
      <c r="BD439" s="618">
        <f t="shared" ref="BD439" si="20033">IFERROR((BD793/$BQ439)*100,0)</f>
        <v>427919.26905256277</v>
      </c>
      <c r="BE439" s="618">
        <f t="shared" ref="BE439" si="20034">IFERROR(BE793,0)</f>
        <v>0</v>
      </c>
      <c r="BF439" s="618">
        <f t="shared" ref="BF439" si="20035">IFERROR((BF793/$BQ439)*100,0)</f>
        <v>0</v>
      </c>
      <c r="BG439" s="618">
        <f t="shared" ref="BG439" si="20036">IFERROR(BG793,0)</f>
        <v>152250</v>
      </c>
      <c r="BH439" s="618">
        <f t="shared" ref="BH439" si="20037">IFERROR((BH793/$BQ439)*100,0)</f>
        <v>386197.19005717221</v>
      </c>
      <c r="BI439" s="618">
        <f t="shared" ref="BI439" si="20038">IFERROR(BI793,0)</f>
        <v>35280</v>
      </c>
      <c r="BJ439" s="618">
        <f t="shared" ref="BJ439" si="20039">IFERROR((BJ793/$BQ439)*100,0)</f>
        <v>21934.120327790712</v>
      </c>
      <c r="BK439" s="618">
        <f t="shared" ref="BK439" si="20040">IFERROR(BK793,0)</f>
        <v>48254</v>
      </c>
      <c r="BL439" s="618">
        <f t="shared" ref="BL439" si="20041">IFERROR((BL793/$BQ439)*100,0)</f>
        <v>146040.95422330039</v>
      </c>
      <c r="BM439" s="618">
        <f t="shared" ref="BM439" si="20042">IFERROR(BM793,0)</f>
        <v>4410</v>
      </c>
      <c r="BN439" s="618">
        <f t="shared" ref="BN439" si="20043">IFERROR((BN793/$BQ439)*100,0)</f>
        <v>9875.3278709361584</v>
      </c>
      <c r="BO439" s="618">
        <f t="shared" ref="BO439" si="20044">IFERROR(BO793,0)</f>
        <v>0</v>
      </c>
      <c r="BP439" s="618">
        <f t="shared" ref="BP439" si="20045">IFERROR((BP793/$BQ439)*100,0)</f>
        <v>0</v>
      </c>
      <c r="BQ439" s="620">
        <f t="shared" si="19691"/>
        <v>40.211323126667573</v>
      </c>
    </row>
    <row r="440" spans="1:69" x14ac:dyDescent="0.25">
      <c r="B440" s="594" t="s">
        <v>289</v>
      </c>
      <c r="C440" s="618">
        <f t="shared" si="18922"/>
        <v>102</v>
      </c>
      <c r="D440" s="618">
        <f t="shared" si="18923"/>
        <v>424.85641588770625</v>
      </c>
      <c r="E440" s="618" t="s">
        <v>2112</v>
      </c>
      <c r="F440" s="618" t="s">
        <v>2112</v>
      </c>
      <c r="G440" s="618">
        <f t="shared" ref="G440" si="20046">IFERROR(G794,0)</f>
        <v>0</v>
      </c>
      <c r="H440" s="618">
        <f t="shared" ref="H440" si="20047">IFERROR((H794/$BQ440)*100,0)</f>
        <v>0</v>
      </c>
      <c r="I440" s="618">
        <f t="shared" ref="I440" si="20048">IFERROR(I794,0)</f>
        <v>3480</v>
      </c>
      <c r="J440" s="618">
        <f t="shared" ref="J440" si="20049">IFERROR((J794/$BQ440)*100,0)</f>
        <v>43853.823267053063</v>
      </c>
      <c r="K440" s="618">
        <f t="shared" ref="K440" si="20050">IFERROR(K794,0)</f>
        <v>17</v>
      </c>
      <c r="L440" s="618">
        <f t="shared" ref="L440" si="20051">IFERROR((L794/$BQ440)*100,0)</f>
        <v>115.21529922378473</v>
      </c>
      <c r="M440" s="618">
        <f t="shared" ref="M440" si="20052">IFERROR(M794,0)</f>
        <v>0</v>
      </c>
      <c r="N440" s="618">
        <f t="shared" ref="N440" si="20053">IFERROR((N794/$BQ440)*100,0)</f>
        <v>0</v>
      </c>
      <c r="O440" s="618">
        <f t="shared" ref="O440" si="20054">IFERROR(O794,0)</f>
        <v>0</v>
      </c>
      <c r="P440" s="618">
        <f t="shared" ref="P440" si="20055">IFERROR((P794/$BQ440)*100,0)</f>
        <v>0</v>
      </c>
      <c r="Q440" s="618">
        <f t="shared" ref="Q440" si="20056">IFERROR(Q794,0)</f>
        <v>2642</v>
      </c>
      <c r="R440" s="618">
        <f t="shared" ref="R440" si="20057">IFERROR((R794/$BQ440)*100,0)</f>
        <v>7222.5590700910061</v>
      </c>
      <c r="S440" s="618">
        <f t="shared" ref="S440" si="20058">IFERROR(S794,0)</f>
        <v>3969</v>
      </c>
      <c r="T440" s="618">
        <f t="shared" ref="T440" si="20059">IFERROR((T794/$BQ440)*100,0)</f>
        <v>6668.0854425765419</v>
      </c>
      <c r="U440" s="618">
        <f t="shared" ref="U440" si="20060">IFERROR(U794,0)</f>
        <v>41037</v>
      </c>
      <c r="V440" s="618">
        <f t="shared" si="18877"/>
        <v>5635.9483870301365</v>
      </c>
      <c r="W440" s="618" t="s">
        <v>2112</v>
      </c>
      <c r="X440" s="618" t="s">
        <v>2112</v>
      </c>
      <c r="Y440" s="618">
        <f t="shared" ref="Y440" si="20061">IFERROR(Y794,0)</f>
        <v>8990</v>
      </c>
      <c r="Z440" s="618">
        <f t="shared" ref="Z440" si="20062">IFERROR((Z794/$BQ440)*100,0)</f>
        <v>24168.809330922679</v>
      </c>
      <c r="AA440" s="618">
        <f t="shared" ref="AA440" si="20063">IFERROR(AA794,0)</f>
        <v>0</v>
      </c>
      <c r="AB440" s="618">
        <f t="shared" ref="AB440" si="20064">IFERROR((AB794/$BQ440)*100,0)</f>
        <v>0</v>
      </c>
      <c r="AC440" s="618">
        <f t="shared" ref="AC440" si="20065">IFERROR(AC794,0)</f>
        <v>0</v>
      </c>
      <c r="AD440" s="618">
        <f t="shared" ref="AD440" si="20066">IFERROR((AD794/$BQ440)*100,0)</f>
        <v>0</v>
      </c>
      <c r="AE440" s="618">
        <f t="shared" ref="AE440" si="20067">IFERROR(AE794,0)</f>
        <v>829</v>
      </c>
      <c r="AF440" s="618">
        <f t="shared" ref="AF440" si="20068">IFERROR((AF794/$BQ440)*100,0)</f>
        <v>2985.9965048830877</v>
      </c>
      <c r="AG440" s="618">
        <f t="shared" ref="AG440" si="20069">IFERROR(AG794,0)</f>
        <v>0</v>
      </c>
      <c r="AH440" s="618">
        <f t="shared" ref="AH440" si="20070">IFERROR((AH794/$BQ440)*100,0)</f>
        <v>0</v>
      </c>
      <c r="AI440" s="618">
        <f t="shared" ref="AI440" si="20071">IFERROR(AI794,0)</f>
        <v>44350</v>
      </c>
      <c r="AJ440" s="618">
        <f t="shared" ref="AJ440" si="20072">IFERROR((AJ794/$BQ440)*100,0)</f>
        <v>197731.05633661908</v>
      </c>
      <c r="AK440" s="618">
        <f t="shared" ref="AK440" si="20073">IFERROR(AK794,0)</f>
        <v>0</v>
      </c>
      <c r="AL440" s="618">
        <f t="shared" ref="AL440" si="20074">IFERROR((AL794/$BQ440)*100,0)</f>
        <v>0</v>
      </c>
      <c r="AM440" s="618">
        <f t="shared" ref="AM440" si="20075">IFERROR(AM794,0)</f>
        <v>750</v>
      </c>
      <c r="AN440" s="618">
        <f t="shared" ref="AN440" si="20076">IFERROR((AN794/$BQ440)*100,0)</f>
        <v>3240.4302906689459</v>
      </c>
      <c r="AO440" s="618">
        <f t="shared" ref="AO440" si="20077">IFERROR(AO794,0)</f>
        <v>0</v>
      </c>
      <c r="AP440" s="618">
        <f t="shared" ref="AP440" si="20078">IFERROR((AP794/$BQ440)*100,0)</f>
        <v>0</v>
      </c>
      <c r="AQ440" s="618">
        <f t="shared" ref="AQ440" si="20079">IFERROR(AQ794,0)</f>
        <v>0</v>
      </c>
      <c r="AR440" s="618">
        <f t="shared" ref="AR440" si="20080">IFERROR((AR794/$BQ440)*100,0)</f>
        <v>0</v>
      </c>
      <c r="AS440" s="618">
        <f t="shared" ref="AS440" si="20081">IFERROR(AS794,0)</f>
        <v>0</v>
      </c>
      <c r="AT440" s="618">
        <f t="shared" ref="AT440" si="20082">IFERROR((AT794/$BQ440)*100,0)</f>
        <v>0</v>
      </c>
      <c r="AU440" s="618">
        <f t="shared" ref="AU440" si="20083">IFERROR(AU794,0)</f>
        <v>0</v>
      </c>
      <c r="AV440" s="618">
        <f t="shared" ref="AV440" si="20084">IFERROR((AV794/$BQ440)*100,0)</f>
        <v>0</v>
      </c>
      <c r="AW440" s="618">
        <f t="shared" ref="AW440" si="20085">IFERROR(AW794,0)</f>
        <v>16880</v>
      </c>
      <c r="AX440" s="618">
        <f t="shared" ref="AX440" si="20086">IFERROR((AX794/$BQ440)*100,0)</f>
        <v>28928.641380105284</v>
      </c>
      <c r="AY440" s="618">
        <f t="shared" ref="AY440" si="20087">IFERROR(AY794,0)</f>
        <v>33</v>
      </c>
      <c r="AZ440" s="618">
        <f t="shared" ref="AZ440" si="20088">IFERROR((AZ794/$BQ440)*100,0)</f>
        <v>55.207330878063523</v>
      </c>
      <c r="BA440" s="618">
        <f t="shared" ref="BA440" si="20089">IFERROR(BA794,0)</f>
        <v>0</v>
      </c>
      <c r="BB440" s="618">
        <f t="shared" ref="BB440" si="20090">IFERROR((BB794/$BQ440)*100,0)</f>
        <v>0</v>
      </c>
      <c r="BC440" s="618">
        <f t="shared" ref="BC440" si="20091">IFERROR(BC794,0)</f>
        <v>666390</v>
      </c>
      <c r="BD440" s="618">
        <f t="shared" ref="BD440" si="20092">IFERROR((BD794/$BQ440)*100,0)</f>
        <v>574559.49467914389</v>
      </c>
      <c r="BE440" s="618">
        <f t="shared" ref="BE440" si="20093">IFERROR(BE794,0)</f>
        <v>0</v>
      </c>
      <c r="BF440" s="618">
        <f t="shared" ref="BF440" si="20094">IFERROR((BF794/$BQ440)*100,0)</f>
        <v>0</v>
      </c>
      <c r="BG440" s="618">
        <f t="shared" ref="BG440" si="20095">IFERROR(BG794,0)</f>
        <v>216000</v>
      </c>
      <c r="BH440" s="618">
        <f t="shared" ref="BH440" si="20096">IFERROR((BH794/$BQ440)*100,0)</f>
        <v>522616.59727908752</v>
      </c>
      <c r="BI440" s="618">
        <f t="shared" ref="BI440" si="20097">IFERROR(BI794,0)</f>
        <v>36014</v>
      </c>
      <c r="BJ440" s="618">
        <f t="shared" ref="BJ440" si="20098">IFERROR((BJ794/$BQ440)*100,0)</f>
        <v>23772.756739840919</v>
      </c>
      <c r="BK440" s="618">
        <f t="shared" ref="BK440" si="20099">IFERROR(BK794,0)</f>
        <v>68435</v>
      </c>
      <c r="BL440" s="618">
        <f t="shared" ref="BL440" si="20100">IFERROR((BL794/$BQ440)*100,0)</f>
        <v>250012.3986781452</v>
      </c>
      <c r="BM440" s="618">
        <f t="shared" ref="BM440" si="20101">IFERROR(BM794,0)</f>
        <v>8460</v>
      </c>
      <c r="BN440" s="618">
        <f t="shared" ref="BN440" si="20102">IFERROR((BN794/$BQ440)*100,0)</f>
        <v>14214.687541734444</v>
      </c>
      <c r="BO440" s="618">
        <f t="shared" ref="BO440" si="20103">IFERROR(BO794,0)</f>
        <v>0</v>
      </c>
      <c r="BP440" s="618">
        <f t="shared" ref="BP440" si="20104">IFERROR((BP794/$BQ440)*100,0)</f>
        <v>0</v>
      </c>
      <c r="BQ440" s="620">
        <f t="shared" si="19691"/>
        <v>41.661133828042004</v>
      </c>
    </row>
    <row r="441" spans="1:69" x14ac:dyDescent="0.25">
      <c r="B441" s="594" t="s">
        <v>290</v>
      </c>
      <c r="C441" s="618">
        <f t="shared" si="18922"/>
        <v>116</v>
      </c>
      <c r="D441" s="618">
        <f t="shared" si="18923"/>
        <v>310.9632076312156</v>
      </c>
      <c r="E441" s="618" t="s">
        <v>2112</v>
      </c>
      <c r="F441" s="618" t="s">
        <v>2112</v>
      </c>
      <c r="G441" s="618">
        <f t="shared" ref="G441" si="20105">IFERROR(G795,0)</f>
        <v>0</v>
      </c>
      <c r="H441" s="618">
        <f t="shared" ref="H441" si="20106">IFERROR((H795/$BQ441)*100,0)</f>
        <v>0</v>
      </c>
      <c r="I441" s="618">
        <f t="shared" ref="I441" si="20107">IFERROR(I795,0)</f>
        <v>2634</v>
      </c>
      <c r="J441" s="618">
        <f t="shared" ref="J441" si="20108">IFERROR((J795/$BQ441)*100,0)</f>
        <v>33546.534406229941</v>
      </c>
      <c r="K441" s="618">
        <f t="shared" ref="K441" si="20109">IFERROR(K795,0)</f>
        <v>17</v>
      </c>
      <c r="L441" s="618">
        <f t="shared" ref="L441" si="20110">IFERROR((L795/$BQ441)*100,0)</f>
        <v>86.011099983102184</v>
      </c>
      <c r="M441" s="618">
        <f t="shared" ref="M441" si="20111">IFERROR(M795,0)</f>
        <v>0</v>
      </c>
      <c r="N441" s="618">
        <f t="shared" ref="N441" si="20112">IFERROR((N795/$BQ441)*100,0)</f>
        <v>0</v>
      </c>
      <c r="O441" s="618">
        <f t="shared" ref="O441" si="20113">IFERROR(O795,0)</f>
        <v>0</v>
      </c>
      <c r="P441" s="618">
        <f t="shared" ref="P441" si="20114">IFERROR((P795/$BQ441)*100,0)</f>
        <v>0</v>
      </c>
      <c r="Q441" s="618">
        <f t="shared" ref="Q441" si="20115">IFERROR(Q795,0)</f>
        <v>4420</v>
      </c>
      <c r="R441" s="618">
        <f t="shared" ref="R441" si="20116">IFERROR((R795/$BQ441)*100,0)</f>
        <v>10087.558239043832</v>
      </c>
      <c r="S441" s="618">
        <f t="shared" ref="S441" si="20117">IFERROR(S795,0)</f>
        <v>390</v>
      </c>
      <c r="T441" s="618">
        <f t="shared" ref="T441" si="20118">IFERROR((T795/$BQ441)*100,0)</f>
        <v>489.60164605765863</v>
      </c>
      <c r="U441" s="618">
        <f t="shared" ref="U441" si="20119">IFERROR(U795,0)</f>
        <v>39672</v>
      </c>
      <c r="V441" s="618">
        <f t="shared" si="18877"/>
        <v>5248.8825117893139</v>
      </c>
      <c r="W441" s="618" t="s">
        <v>2112</v>
      </c>
      <c r="X441" s="618" t="s">
        <v>2112</v>
      </c>
      <c r="Y441" s="618">
        <f t="shared" ref="Y441" si="20120">IFERROR(Y795,0)</f>
        <v>8206</v>
      </c>
      <c r="Z441" s="618">
        <f t="shared" ref="Z441" si="20121">IFERROR((Z795/$BQ441)*100,0)</f>
        <v>25891.546507733841</v>
      </c>
      <c r="AA441" s="618">
        <f t="shared" ref="AA441" si="20122">IFERROR(AA795,0)</f>
        <v>0</v>
      </c>
      <c r="AB441" s="618">
        <f t="shared" ref="AB441" si="20123">IFERROR((AB795/$BQ441)*100,0)</f>
        <v>0</v>
      </c>
      <c r="AC441" s="618">
        <f t="shared" ref="AC441" si="20124">IFERROR(AC795,0)</f>
        <v>0</v>
      </c>
      <c r="AD441" s="618">
        <f t="shared" ref="AD441" si="20125">IFERROR((AD795/$BQ441)*100,0)</f>
        <v>0</v>
      </c>
      <c r="AE441" s="618">
        <f t="shared" ref="AE441" si="20126">IFERROR(AE795,0)</f>
        <v>0</v>
      </c>
      <c r="AF441" s="618">
        <f t="shared" ref="AF441" si="20127">IFERROR((AF795/$BQ441)*100,0)</f>
        <v>0</v>
      </c>
      <c r="AG441" s="618">
        <f t="shared" ref="AG441" si="20128">IFERROR(AG795,0)</f>
        <v>0</v>
      </c>
      <c r="AH441" s="618">
        <f t="shared" ref="AH441" si="20129">IFERROR((AH795/$BQ441)*100,0)</f>
        <v>0</v>
      </c>
      <c r="AI441" s="618">
        <f t="shared" ref="AI441" si="20130">IFERROR(AI795,0)</f>
        <v>33496</v>
      </c>
      <c r="AJ441" s="618">
        <f t="shared" ref="AJ441" si="20131">IFERROR((AJ795/$BQ441)*100,0)</f>
        <v>181212.15518747584</v>
      </c>
      <c r="AK441" s="618">
        <f t="shared" ref="AK441" si="20132">IFERROR(AK795,0)</f>
        <v>0</v>
      </c>
      <c r="AL441" s="618">
        <f t="shared" ref="AL441" si="20133">IFERROR((AL795/$BQ441)*100,0)</f>
        <v>0</v>
      </c>
      <c r="AM441" s="618">
        <f t="shared" ref="AM441" si="20134">IFERROR(AM795,0)</f>
        <v>0</v>
      </c>
      <c r="AN441" s="618">
        <f t="shared" ref="AN441" si="20135">IFERROR((AN795/$BQ441)*100,0)</f>
        <v>0</v>
      </c>
      <c r="AO441" s="618">
        <f t="shared" ref="AO441" si="20136">IFERROR(AO795,0)</f>
        <v>0</v>
      </c>
      <c r="AP441" s="618">
        <f t="shared" ref="AP441" si="20137">IFERROR((AP795/$BQ441)*100,0)</f>
        <v>0</v>
      </c>
      <c r="AQ441" s="618">
        <f t="shared" ref="AQ441" si="20138">IFERROR(AQ795,0)</f>
        <v>0</v>
      </c>
      <c r="AR441" s="618">
        <f t="shared" ref="AR441" si="20139">IFERROR((AR795/$BQ441)*100,0)</f>
        <v>0</v>
      </c>
      <c r="AS441" s="618">
        <f t="shared" ref="AS441" si="20140">IFERROR(AS795,0)</f>
        <v>0</v>
      </c>
      <c r="AT441" s="618">
        <f t="shared" ref="AT441" si="20141">IFERROR((AT795/$BQ441)*100,0)</f>
        <v>0</v>
      </c>
      <c r="AU441" s="618">
        <f t="shared" ref="AU441" si="20142">IFERROR(AU795,0)</f>
        <v>0</v>
      </c>
      <c r="AV441" s="618">
        <f t="shared" ref="AV441" si="20143">IFERROR((AV795/$BQ441)*100,0)</f>
        <v>0</v>
      </c>
      <c r="AW441" s="618">
        <f t="shared" ref="AW441" si="20144">IFERROR(AW795,0)</f>
        <v>14096</v>
      </c>
      <c r="AX441" s="618">
        <f t="shared" ref="AX441" si="20145">IFERROR((AX795/$BQ441)*100,0)</f>
        <v>31828.517819387969</v>
      </c>
      <c r="AY441" s="618">
        <f t="shared" ref="AY441" si="20146">IFERROR(AY795,0)</f>
        <v>98</v>
      </c>
      <c r="AZ441" s="618">
        <f t="shared" ref="AZ441" si="20147">IFERROR((AZ795/$BQ441)*100,0)</f>
        <v>130.11935638469308</v>
      </c>
      <c r="BA441" s="618">
        <f t="shared" ref="BA441" si="20148">IFERROR(BA795,0)</f>
        <v>0</v>
      </c>
      <c r="BB441" s="618">
        <f t="shared" ref="BB441" si="20149">IFERROR((BB795/$BQ441)*100,0)</f>
        <v>0</v>
      </c>
      <c r="BC441" s="618">
        <f t="shared" ref="BC441" si="20150">IFERROR(BC795,0)</f>
        <v>528188</v>
      </c>
      <c r="BD441" s="618">
        <f t="shared" ref="BD441" si="20151">IFERROR((BD795/$BQ441)*100,0)</f>
        <v>411071.30636026623</v>
      </c>
      <c r="BE441" s="618">
        <f t="shared" ref="BE441" si="20152">IFERROR(BE795,0)</f>
        <v>0</v>
      </c>
      <c r="BF441" s="618">
        <f t="shared" ref="BF441" si="20153">IFERROR((BF795/$BQ441)*100,0)</f>
        <v>0</v>
      </c>
      <c r="BG441" s="618">
        <f t="shared" ref="BG441" si="20154">IFERROR(BG795,0)</f>
        <v>180832</v>
      </c>
      <c r="BH441" s="618">
        <f t="shared" ref="BH441" si="20155">IFERROR((BH795/$BQ441)*100,0)</f>
        <v>378867.86836146476</v>
      </c>
      <c r="BI441" s="618">
        <f t="shared" ref="BI441" si="20156">IFERROR(BI795,0)</f>
        <v>25795</v>
      </c>
      <c r="BJ441" s="618">
        <f t="shared" ref="BJ441" si="20157">IFERROR((BJ795/$BQ441)*100,0)</f>
        <v>16214.195053224805</v>
      </c>
      <c r="BK441" s="618">
        <f t="shared" ref="BK441" si="20158">IFERROR(BK795,0)</f>
        <v>36691</v>
      </c>
      <c r="BL441" s="618">
        <f t="shared" ref="BL441" si="20159">IFERROR((BL795/$BQ441)*100,0)</f>
        <v>159863.75908910585</v>
      </c>
      <c r="BM441" s="618">
        <f t="shared" ref="BM441" si="20160">IFERROR(BM795,0)</f>
        <v>9920</v>
      </c>
      <c r="BN441" s="618">
        <f t="shared" ref="BN441" si="20161">IFERROR((BN795/$BQ441)*100,0)</f>
        <v>14549.10837406475</v>
      </c>
      <c r="BO441" s="618">
        <f t="shared" ref="BO441" si="20162">IFERROR(BO795,0)</f>
        <v>0</v>
      </c>
      <c r="BP441" s="618">
        <f t="shared" ref="BP441" si="20163">IFERROR((BP795/$BQ441)*100,0)</f>
        <v>0</v>
      </c>
      <c r="BQ441" s="620">
        <f t="shared" si="19691"/>
        <v>45.342984809707083</v>
      </c>
    </row>
    <row r="442" spans="1:69" x14ac:dyDescent="0.25">
      <c r="B442" s="594" t="s">
        <v>291</v>
      </c>
      <c r="C442" s="618">
        <f t="shared" si="18922"/>
        <v>60</v>
      </c>
      <c r="D442" s="618">
        <f t="shared" si="18923"/>
        <v>181.31774230048759</v>
      </c>
      <c r="E442" s="618" t="s">
        <v>2112</v>
      </c>
      <c r="F442" s="618" t="s">
        <v>2112</v>
      </c>
      <c r="G442" s="618">
        <f t="shared" ref="G442" si="20164">IFERROR(G796,0)</f>
        <v>0</v>
      </c>
      <c r="H442" s="618">
        <f t="shared" ref="H442" si="20165">IFERROR((H796/$BQ442)*100,0)</f>
        <v>0</v>
      </c>
      <c r="I442" s="618">
        <f t="shared" ref="I442" si="20166">IFERROR(I796,0)</f>
        <v>4442</v>
      </c>
      <c r="J442" s="618">
        <f t="shared" ref="J442" si="20167">IFERROR((J796/$BQ442)*100,0)</f>
        <v>77287.145528669455</v>
      </c>
      <c r="K442" s="618">
        <f t="shared" ref="K442" si="20168">IFERROR(K796,0)</f>
        <v>11</v>
      </c>
      <c r="L442" s="618">
        <f t="shared" ref="L442" si="20169">IFERROR((L796/$BQ442)*100,0)</f>
        <v>45.787308661739289</v>
      </c>
      <c r="M442" s="618">
        <f t="shared" ref="M442" si="20170">IFERROR(M796,0)</f>
        <v>0</v>
      </c>
      <c r="N442" s="618">
        <f t="shared" ref="N442" si="20171">IFERROR((N796/$BQ442)*100,0)</f>
        <v>0</v>
      </c>
      <c r="O442" s="618">
        <f t="shared" ref="O442" si="20172">IFERROR(O796,0)</f>
        <v>0</v>
      </c>
      <c r="P442" s="618">
        <f t="shared" ref="P442" si="20173">IFERROR((P796/$BQ442)*100,0)</f>
        <v>0</v>
      </c>
      <c r="Q442" s="618">
        <f t="shared" ref="Q442" si="20174">IFERROR(Q796,0)</f>
        <v>4182</v>
      </c>
      <c r="R442" s="618">
        <f t="shared" ref="R442" si="20175">IFERROR((R796/$BQ442)*100,0)</f>
        <v>7214.2483527436425</v>
      </c>
      <c r="S442" s="618">
        <f t="shared" ref="S442" si="20176">IFERROR(S796,0)</f>
        <v>0</v>
      </c>
      <c r="T442" s="618">
        <f t="shared" ref="T442" si="20177">IFERROR((T796/$BQ442)*100,0)</f>
        <v>0</v>
      </c>
      <c r="U442" s="618">
        <f t="shared" ref="U442" si="20178">IFERROR(U796,0)</f>
        <v>20720</v>
      </c>
      <c r="V442" s="618">
        <f t="shared" si="18877"/>
        <v>3225.2580221329154</v>
      </c>
      <c r="W442" s="618" t="s">
        <v>2112</v>
      </c>
      <c r="X442" s="618" t="s">
        <v>2112</v>
      </c>
      <c r="Y442" s="618">
        <f t="shared" ref="Y442" si="20179">IFERROR(Y796,0)</f>
        <v>10250</v>
      </c>
      <c r="Z442" s="618">
        <f t="shared" ref="Z442" si="20180">IFERROR((Z796/$BQ442)*100,0)</f>
        <v>21118.938247140632</v>
      </c>
      <c r="AA442" s="618">
        <f t="shared" ref="AA442" si="20181">IFERROR(AA796,0)</f>
        <v>0</v>
      </c>
      <c r="AB442" s="618">
        <f t="shared" ref="AB442" si="20182">IFERROR((AB796/$BQ442)*100,0)</f>
        <v>0</v>
      </c>
      <c r="AC442" s="618">
        <f t="shared" ref="AC442" si="20183">IFERROR(AC796,0)</f>
        <v>312</v>
      </c>
      <c r="AD442" s="618">
        <f t="shared" ref="AD442" si="20184">IFERROR((AD796/$BQ442)*100,0)</f>
        <v>441.38965549916674</v>
      </c>
      <c r="AE442" s="618">
        <f t="shared" ref="AE442" si="20185">IFERROR(AE796,0)</f>
        <v>2165</v>
      </c>
      <c r="AF442" s="618">
        <f t="shared" ref="AF442" si="20186">IFERROR((AF796/$BQ442)*100,0)</f>
        <v>2855.2965681460619</v>
      </c>
      <c r="AG442" s="618">
        <f t="shared" ref="AG442" si="20187">IFERROR(AG796,0)</f>
        <v>0</v>
      </c>
      <c r="AH442" s="618">
        <f t="shared" ref="AH442" si="20188">IFERROR((AH796/$BQ442)*100,0)</f>
        <v>0</v>
      </c>
      <c r="AI442" s="618">
        <f t="shared" ref="AI442" si="20189">IFERROR(AI796,0)</f>
        <v>25795</v>
      </c>
      <c r="AJ442" s="618">
        <f t="shared" ref="AJ442" si="20190">IFERROR((AJ796/$BQ442)*100,0)</f>
        <v>183810.40338403269</v>
      </c>
      <c r="AK442" s="618">
        <f t="shared" ref="AK442" si="20191">IFERROR(AK796,0)</f>
        <v>0</v>
      </c>
      <c r="AL442" s="618">
        <f t="shared" ref="AL442" si="20192">IFERROR((AL796/$BQ442)*100,0)</f>
        <v>0</v>
      </c>
      <c r="AM442" s="618">
        <f t="shared" ref="AM442" si="20193">IFERROR(AM796,0)</f>
        <v>1120</v>
      </c>
      <c r="AN442" s="618">
        <f t="shared" ref="AN442" si="20194">IFERROR((AN796/$BQ442)*100,0)</f>
        <v>1725.2657903743366</v>
      </c>
      <c r="AO442" s="618">
        <f t="shared" ref="AO442" si="20195">IFERROR(AO796,0)</f>
        <v>0</v>
      </c>
      <c r="AP442" s="618">
        <f t="shared" ref="AP442" si="20196">IFERROR((AP796/$BQ442)*100,0)</f>
        <v>0</v>
      </c>
      <c r="AQ442" s="618">
        <f t="shared" ref="AQ442" si="20197">IFERROR(AQ796,0)</f>
        <v>0</v>
      </c>
      <c r="AR442" s="618">
        <f t="shared" ref="AR442" si="20198">IFERROR((AR796/$BQ442)*100,0)</f>
        <v>0</v>
      </c>
      <c r="AS442" s="618">
        <f t="shared" ref="AS442" si="20199">IFERROR(AS796,0)</f>
        <v>0</v>
      </c>
      <c r="AT442" s="618">
        <f t="shared" ref="AT442" si="20200">IFERROR((AT796/$BQ442)*100,0)</f>
        <v>0</v>
      </c>
      <c r="AU442" s="618">
        <f t="shared" ref="AU442" si="20201">IFERROR(AU796,0)</f>
        <v>0</v>
      </c>
      <c r="AV442" s="618">
        <f t="shared" ref="AV442" si="20202">IFERROR((AV796/$BQ442)*100,0)</f>
        <v>0</v>
      </c>
      <c r="AW442" s="618">
        <f t="shared" ref="AW442" si="20203">IFERROR(AW796,0)</f>
        <v>18040</v>
      </c>
      <c r="AX442" s="618">
        <f t="shared" ref="AX442" si="20204">IFERROR((AX796/$BQ442)*100,0)</f>
        <v>37466.838931728023</v>
      </c>
      <c r="AY442" s="618">
        <f t="shared" ref="AY442" si="20205">IFERROR(AY796,0)</f>
        <v>80</v>
      </c>
      <c r="AZ442" s="618">
        <f t="shared" ref="AZ442" si="20206">IFERROR((AZ796/$BQ442)*100,0)</f>
        <v>111.72103313464386</v>
      </c>
      <c r="BA442" s="618">
        <f t="shared" ref="BA442" si="20207">IFERROR(BA796,0)</f>
        <v>0</v>
      </c>
      <c r="BB442" s="618">
        <f t="shared" ref="BB442" si="20208">IFERROR((BB796/$BQ442)*100,0)</f>
        <v>0</v>
      </c>
      <c r="BC442" s="618">
        <f t="shared" ref="BC442" si="20209">IFERROR(BC796,0)</f>
        <v>292474</v>
      </c>
      <c r="BD442" s="618">
        <f t="shared" ref="BD442" si="20210">IFERROR((BD796/$BQ442)*100,0)</f>
        <v>353624.54225634487</v>
      </c>
      <c r="BE442" s="618">
        <f t="shared" ref="BE442" si="20211">IFERROR(BE796,0)</f>
        <v>0</v>
      </c>
      <c r="BF442" s="618">
        <f t="shared" ref="BF442" si="20212">IFERROR((BF796/$BQ442)*100,0)</f>
        <v>0</v>
      </c>
      <c r="BG442" s="618">
        <f t="shared" ref="BG442" si="20213">IFERROR(BG796,0)</f>
        <v>233888</v>
      </c>
      <c r="BH442" s="618">
        <f t="shared" ref="BH442" si="20214">IFERROR((BH796/$BQ442)*100,0)</f>
        <v>512323.35407793324</v>
      </c>
      <c r="BI442" s="618">
        <f t="shared" ref="BI442" si="20215">IFERROR(BI796,0)</f>
        <v>14679</v>
      </c>
      <c r="BJ442" s="618">
        <f t="shared" ref="BJ442" si="20216">IFERROR((BJ796/$BQ442)*100,0)</f>
        <v>9813.1359923839645</v>
      </c>
      <c r="BK442" s="618">
        <f t="shared" ref="BK442" si="20217">IFERROR(BK796,0)</f>
        <v>31553</v>
      </c>
      <c r="BL442" s="618">
        <f t="shared" ref="BL442" si="20218">IFERROR((BL796/$BQ442)*100,0)</f>
        <v>84545.349697728365</v>
      </c>
      <c r="BM442" s="618">
        <f t="shared" ref="BM442" si="20219">IFERROR(BM796,0)</f>
        <v>2394</v>
      </c>
      <c r="BN442" s="618">
        <f t="shared" ref="BN442" si="20220">IFERROR((BN796/$BQ442)*100,0)</f>
        <v>3069.581172683002</v>
      </c>
      <c r="BO442" s="618">
        <f t="shared" ref="BO442" si="20221">IFERROR(BO796,0)</f>
        <v>0</v>
      </c>
      <c r="BP442" s="618">
        <f t="shared" ref="BP442" si="20222">IFERROR((BP796/$BQ442)*100,0)</f>
        <v>0</v>
      </c>
      <c r="BQ442" s="620">
        <f t="shared" si="19691"/>
        <v>54.600282765452114</v>
      </c>
    </row>
    <row r="443" spans="1:69" x14ac:dyDescent="0.25">
      <c r="B443" s="594" t="s">
        <v>292</v>
      </c>
      <c r="C443" s="618">
        <f t="shared" si="18922"/>
        <v>560</v>
      </c>
      <c r="D443" s="618">
        <f t="shared" si="18923"/>
        <v>4128.1828426553238</v>
      </c>
      <c r="E443" s="618" t="s">
        <v>2112</v>
      </c>
      <c r="F443" s="618" t="s">
        <v>2112</v>
      </c>
      <c r="G443" s="618">
        <f t="shared" ref="G443" si="20223">IFERROR(G797,0)</f>
        <v>113</v>
      </c>
      <c r="H443" s="618">
        <f t="shared" ref="H443" si="20224">IFERROR((H797/$BQ443)*100,0)</f>
        <v>495.54575789810934</v>
      </c>
      <c r="I443" s="618">
        <f t="shared" ref="I443" si="20225">IFERROR(I797,0)</f>
        <v>4716</v>
      </c>
      <c r="J443" s="618">
        <f t="shared" ref="J443" si="20226">IFERROR((J797/$BQ443)*100,0)</f>
        <v>86912.992348046901</v>
      </c>
      <c r="K443" s="618">
        <f t="shared" ref="K443" si="20227">IFERROR(K797,0)</f>
        <v>0</v>
      </c>
      <c r="L443" s="618">
        <f t="shared" ref="L443" si="20228">IFERROR((L797/$BQ443)*100,0)</f>
        <v>0</v>
      </c>
      <c r="M443" s="618">
        <f t="shared" ref="M443" si="20229">IFERROR(M797,0)</f>
        <v>0</v>
      </c>
      <c r="N443" s="618">
        <f t="shared" ref="N443" si="20230">IFERROR((N797/$BQ443)*100,0)</f>
        <v>0</v>
      </c>
      <c r="O443" s="618">
        <f t="shared" ref="O443" si="20231">IFERROR(O797,0)</f>
        <v>0</v>
      </c>
      <c r="P443" s="618">
        <f t="shared" ref="P443" si="20232">IFERROR((P797/$BQ443)*100,0)</f>
        <v>0</v>
      </c>
      <c r="Q443" s="618">
        <f t="shared" ref="Q443" si="20233">IFERROR(Q797,0)</f>
        <v>10245</v>
      </c>
      <c r="R443" s="618">
        <f t="shared" ref="R443" si="20234">IFERROR((R797/$BQ443)*100,0)</f>
        <v>16783.029056747539</v>
      </c>
      <c r="S443" s="618">
        <f t="shared" ref="S443" si="20235">IFERROR(S797,0)</f>
        <v>10812</v>
      </c>
      <c r="T443" s="618">
        <f t="shared" ref="T443" si="20236">IFERROR((T797/$BQ443)*100,0)</f>
        <v>27674.797181789036</v>
      </c>
      <c r="U443" s="618">
        <f t="shared" ref="U443" si="20237">IFERROR(U797,0)</f>
        <v>31125</v>
      </c>
      <c r="V443" s="618">
        <f t="shared" si="18877"/>
        <v>4545.9156303049695</v>
      </c>
      <c r="W443" s="618" t="s">
        <v>2112</v>
      </c>
      <c r="X443" s="618" t="s">
        <v>2112</v>
      </c>
      <c r="Y443" s="618">
        <f t="shared" ref="Y443" si="20238">IFERROR(Y797,0)</f>
        <v>26000</v>
      </c>
      <c r="Z443" s="618">
        <f t="shared" ref="Z443" si="20239">IFERROR((Z797/$BQ443)*100,0)</f>
        <v>53240.453327896037</v>
      </c>
      <c r="AA443" s="618">
        <f t="shared" ref="AA443" si="20240">IFERROR(AA797,0)</f>
        <v>0</v>
      </c>
      <c r="AB443" s="618">
        <f t="shared" ref="AB443" si="20241">IFERROR((AB797/$BQ443)*100,0)</f>
        <v>0</v>
      </c>
      <c r="AC443" s="618">
        <f t="shared" ref="AC443" si="20242">IFERROR(AC797,0)</f>
        <v>0</v>
      </c>
      <c r="AD443" s="618">
        <f t="shared" ref="AD443" si="20243">IFERROR((AD797/$BQ443)*100,0)</f>
        <v>0</v>
      </c>
      <c r="AE443" s="618">
        <f t="shared" ref="AE443" si="20244">IFERROR(AE797,0)</f>
        <v>224</v>
      </c>
      <c r="AF443" s="618">
        <f t="shared" ref="AF443" si="20245">IFERROR((AF797/$BQ443)*100,0)</f>
        <v>321.49042971075687</v>
      </c>
      <c r="AG443" s="618">
        <f t="shared" ref="AG443" si="20246">IFERROR(AG797,0)</f>
        <v>0</v>
      </c>
      <c r="AH443" s="618">
        <f t="shared" ref="AH443" si="20247">IFERROR((AH797/$BQ443)*100,0)</f>
        <v>0</v>
      </c>
      <c r="AI443" s="618">
        <f t="shared" ref="AI443" si="20248">IFERROR(AI797,0)</f>
        <v>44625</v>
      </c>
      <c r="AJ443" s="618">
        <f t="shared" ref="AJ443" si="20249">IFERROR((AJ797/$BQ443)*100,0)</f>
        <v>183824.95137302135</v>
      </c>
      <c r="AK443" s="618">
        <f t="shared" ref="AK443" si="20250">IFERROR(AK797,0)</f>
        <v>0</v>
      </c>
      <c r="AL443" s="618">
        <f t="shared" ref="AL443" si="20251">IFERROR((AL797/$BQ443)*100,0)</f>
        <v>0</v>
      </c>
      <c r="AM443" s="618">
        <f t="shared" ref="AM443" si="20252">IFERROR(AM797,0)</f>
        <v>1296</v>
      </c>
      <c r="AN443" s="618">
        <f t="shared" ref="AN443" si="20253">IFERROR((AN797/$BQ443)*100,0)</f>
        <v>2262.7192664355816</v>
      </c>
      <c r="AO443" s="618">
        <f t="shared" ref="AO443" si="20254">IFERROR(AO797,0)</f>
        <v>0</v>
      </c>
      <c r="AP443" s="618">
        <f t="shared" ref="AP443" si="20255">IFERROR((AP797/$BQ443)*100,0)</f>
        <v>0</v>
      </c>
      <c r="AQ443" s="618">
        <f t="shared" ref="AQ443" si="20256">IFERROR(AQ797,0)</f>
        <v>0</v>
      </c>
      <c r="AR443" s="618">
        <f t="shared" ref="AR443" si="20257">IFERROR((AR797/$BQ443)*100,0)</f>
        <v>0</v>
      </c>
      <c r="AS443" s="618">
        <f t="shared" ref="AS443" si="20258">IFERROR(AS797,0)</f>
        <v>0</v>
      </c>
      <c r="AT443" s="618">
        <f t="shared" ref="AT443" si="20259">IFERROR((AT797/$BQ443)*100,0)</f>
        <v>0</v>
      </c>
      <c r="AU443" s="618">
        <f t="shared" ref="AU443" si="20260">IFERROR(AU797,0)</f>
        <v>0</v>
      </c>
      <c r="AV443" s="618">
        <f t="shared" ref="AV443" si="20261">IFERROR((AV797/$BQ443)*100,0)</f>
        <v>0</v>
      </c>
      <c r="AW443" s="618">
        <f t="shared" ref="AW443" si="20262">IFERROR(AW797,0)</f>
        <v>17400</v>
      </c>
      <c r="AX443" s="618">
        <f t="shared" ref="AX443" si="20263">IFERROR((AX797/$BQ443)*100,0)</f>
        <v>30285.627104599327</v>
      </c>
      <c r="AY443" s="618">
        <f t="shared" ref="AY443" si="20264">IFERROR(AY797,0)</f>
        <v>60</v>
      </c>
      <c r="AZ443" s="618">
        <f t="shared" ref="AZ443" si="20265">IFERROR((AZ797/$BQ443)*100,0)</f>
        <v>122.86258460283702</v>
      </c>
      <c r="BA443" s="618">
        <f t="shared" ref="BA443" si="20266">IFERROR(BA797,0)</f>
        <v>0</v>
      </c>
      <c r="BB443" s="618">
        <f t="shared" ref="BB443" si="20267">IFERROR((BB797/$BQ443)*100,0)</f>
        <v>0</v>
      </c>
      <c r="BC443" s="618">
        <f t="shared" ref="BC443" si="20268">IFERROR(BC797,0)</f>
        <v>460740</v>
      </c>
      <c r="BD443" s="618">
        <f t="shared" ref="BD443" si="20269">IFERROR((BD797/$BQ443)*100,0)</f>
        <v>440276.02421452303</v>
      </c>
      <c r="BE443" s="618">
        <f t="shared" ref="BE443" si="20270">IFERROR(BE797,0)</f>
        <v>0</v>
      </c>
      <c r="BF443" s="618">
        <f t="shared" ref="BF443" si="20271">IFERROR((BF797/$BQ443)*100,0)</f>
        <v>0</v>
      </c>
      <c r="BG443" s="618">
        <f t="shared" ref="BG443" si="20272">IFERROR(BG797,0)</f>
        <v>241500</v>
      </c>
      <c r="BH443" s="618">
        <f t="shared" ref="BH443" si="20273">IFERROR((BH797/$BQ443)*100,0)</f>
        <v>511003.91875088954</v>
      </c>
      <c r="BI443" s="618">
        <f t="shared" ref="BI443" si="20274">IFERROR(BI797,0)</f>
        <v>22500</v>
      </c>
      <c r="BJ443" s="618">
        <f t="shared" ref="BJ443" si="20275">IFERROR((BJ797/$BQ443)*100,0)</f>
        <v>17200.761844397181</v>
      </c>
      <c r="BK443" s="618">
        <f t="shared" ref="BK443" si="20276">IFERROR(BK797,0)</f>
        <v>26200</v>
      </c>
      <c r="BL443" s="618">
        <f t="shared" ref="BL443" si="20277">IFERROR((BL797/$BQ443)*100,0)</f>
        <v>96569.991497829891</v>
      </c>
      <c r="BM443" s="618">
        <f t="shared" ref="BM443" si="20278">IFERROR(BM797,0)</f>
        <v>5706</v>
      </c>
      <c r="BN443" s="618">
        <f t="shared" ref="BN443" si="20279">IFERROR((BN797/$BQ443)*100,0)</f>
        <v>7224.3199746468163</v>
      </c>
      <c r="BO443" s="618">
        <f t="shared" ref="BO443" si="20280">IFERROR(BO797,0)</f>
        <v>0</v>
      </c>
      <c r="BP443" s="618">
        <f t="shared" ref="BP443" si="20281">IFERROR((BP797/$BQ443)*100,0)</f>
        <v>0</v>
      </c>
      <c r="BQ443" s="620">
        <f t="shared" si="19691"/>
        <v>48.835046238002178</v>
      </c>
    </row>
    <row r="444" spans="1:69" x14ac:dyDescent="0.25">
      <c r="B444" s="594" t="s">
        <v>293</v>
      </c>
      <c r="C444" s="618">
        <f t="shared" si="18922"/>
        <v>198</v>
      </c>
      <c r="D444" s="618">
        <f t="shared" si="18923"/>
        <v>1090.261087957665</v>
      </c>
      <c r="E444" s="618" t="s">
        <v>2112</v>
      </c>
      <c r="F444" s="618" t="s">
        <v>2112</v>
      </c>
      <c r="G444" s="618">
        <f t="shared" ref="G444" si="20282">IFERROR(G798,0)</f>
        <v>0</v>
      </c>
      <c r="H444" s="618">
        <f t="shared" ref="H444" si="20283">IFERROR((H798/$BQ444)*100,0)</f>
        <v>0</v>
      </c>
      <c r="I444" s="618">
        <f t="shared" ref="I444" si="20284">IFERROR(I798,0)</f>
        <v>4800</v>
      </c>
      <c r="J444" s="618">
        <f t="shared" ref="J444" si="20285">IFERROR((J798/$BQ444)*100,0)</f>
        <v>68013.399277647841</v>
      </c>
      <c r="K444" s="618">
        <f t="shared" ref="K444" si="20286">IFERROR(K798,0)</f>
        <v>0</v>
      </c>
      <c r="L444" s="618">
        <f t="shared" ref="L444" si="20287">IFERROR((L798/$BQ444)*100,0)</f>
        <v>0</v>
      </c>
      <c r="M444" s="618">
        <f t="shared" ref="M444" si="20288">IFERROR(M798,0)</f>
        <v>0</v>
      </c>
      <c r="N444" s="618">
        <f t="shared" ref="N444" si="20289">IFERROR((N798/$BQ444)*100,0)</f>
        <v>0</v>
      </c>
      <c r="O444" s="618">
        <f t="shared" ref="O444" si="20290">IFERROR(O798,0)</f>
        <v>0</v>
      </c>
      <c r="P444" s="618">
        <f t="shared" ref="P444" si="20291">IFERROR((P798/$BQ444)*100,0)</f>
        <v>0</v>
      </c>
      <c r="Q444" s="618">
        <f t="shared" ref="Q444" si="20292">IFERROR(Q798,0)</f>
        <v>4250</v>
      </c>
      <c r="R444" s="618">
        <f t="shared" ref="R444" si="20293">IFERROR((R798/$BQ444)*100,0)</f>
        <v>8783.0960930596739</v>
      </c>
      <c r="S444" s="618">
        <f t="shared" ref="S444" si="20294">IFERROR(S798,0)</f>
        <v>3400</v>
      </c>
      <c r="T444" s="618">
        <f t="shared" ref="T444" si="20295">IFERROR((T798/$BQ444)*100,0)</f>
        <v>26764.532123148456</v>
      </c>
      <c r="U444" s="618">
        <f t="shared" ref="U444" si="20296">IFERROR(U798,0)</f>
        <v>17425</v>
      </c>
      <c r="V444" s="618">
        <f t="shared" si="18877"/>
        <v>2257.2734077390646</v>
      </c>
      <c r="W444" s="618" t="s">
        <v>2112</v>
      </c>
      <c r="X444" s="618" t="s">
        <v>2112</v>
      </c>
      <c r="Y444" s="618">
        <f t="shared" ref="Y444" si="20297">IFERROR(Y798,0)</f>
        <v>15000</v>
      </c>
      <c r="Z444" s="618">
        <f t="shared" ref="Z444" si="20298">IFERROR((Z798/$BQ444)*100,0)</f>
        <v>38966.010002819079</v>
      </c>
      <c r="AA444" s="618">
        <f t="shared" ref="AA444" si="20299">IFERROR(AA798,0)</f>
        <v>0</v>
      </c>
      <c r="AB444" s="618">
        <f t="shared" ref="AB444" si="20300">IFERROR((AB798/$BQ444)*100,0)</f>
        <v>0</v>
      </c>
      <c r="AC444" s="618">
        <f t="shared" ref="AC444" si="20301">IFERROR(AC798,0)</f>
        <v>450</v>
      </c>
      <c r="AD444" s="618">
        <f t="shared" ref="AD444" si="20302">IFERROR((AD798/$BQ444)*100,0)</f>
        <v>824.58374702935316</v>
      </c>
      <c r="AE444" s="618">
        <f t="shared" ref="AE444" si="20303">IFERROR(AE798,0)</f>
        <v>280</v>
      </c>
      <c r="AF444" s="618">
        <f t="shared" ref="AF444" si="20304">IFERROR((AF798/$BQ444)*100,0)</f>
        <v>4408.2758791068045</v>
      </c>
      <c r="AG444" s="618">
        <f t="shared" ref="AG444" si="20305">IFERROR(AG798,0)</f>
        <v>0</v>
      </c>
      <c r="AH444" s="618">
        <f t="shared" ref="AH444" si="20306">IFERROR((AH798/$BQ444)*100,0)</f>
        <v>0</v>
      </c>
      <c r="AI444" s="618">
        <f t="shared" ref="AI444" si="20307">IFERROR(AI798,0)</f>
        <v>35820</v>
      </c>
      <c r="AJ444" s="618">
        <f t="shared" ref="AJ444" si="20308">IFERROR((AJ798/$BQ444)*100,0)</f>
        <v>114156.63344613768</v>
      </c>
      <c r="AK444" s="618">
        <f t="shared" ref="AK444" si="20309">IFERROR(AK798,0)</f>
        <v>0</v>
      </c>
      <c r="AL444" s="618">
        <f t="shared" ref="AL444" si="20310">IFERROR((AL798/$BQ444)*100,0)</f>
        <v>0</v>
      </c>
      <c r="AM444" s="618">
        <f t="shared" ref="AM444" si="20311">IFERROR(AM798,0)</f>
        <v>1050</v>
      </c>
      <c r="AN444" s="618">
        <f t="shared" ref="AN444" si="20312">IFERROR((AN798/$BQ444)*100,0)</f>
        <v>1964.0443425663352</v>
      </c>
      <c r="AO444" s="618">
        <f t="shared" ref="AO444" si="20313">IFERROR(AO798,0)</f>
        <v>0</v>
      </c>
      <c r="AP444" s="618">
        <f t="shared" ref="AP444" si="20314">IFERROR((AP798/$BQ444)*100,0)</f>
        <v>0</v>
      </c>
      <c r="AQ444" s="618">
        <f t="shared" ref="AQ444" si="20315">IFERROR(AQ798,0)</f>
        <v>0</v>
      </c>
      <c r="AR444" s="618">
        <f t="shared" ref="AR444" si="20316">IFERROR((AR798/$BQ444)*100,0)</f>
        <v>0</v>
      </c>
      <c r="AS444" s="618">
        <f t="shared" ref="AS444" si="20317">IFERROR(AS798,0)</f>
        <v>0</v>
      </c>
      <c r="AT444" s="618">
        <f t="shared" ref="AT444" si="20318">IFERROR((AT798/$BQ444)*100,0)</f>
        <v>0</v>
      </c>
      <c r="AU444" s="618">
        <f t="shared" ref="AU444" si="20319">IFERROR(AU798,0)</f>
        <v>0</v>
      </c>
      <c r="AV444" s="618">
        <f t="shared" ref="AV444" si="20320">IFERROR((AV798/$BQ444)*100,0)</f>
        <v>0</v>
      </c>
      <c r="AW444" s="618">
        <f t="shared" ref="AW444" si="20321">IFERROR(AW798,0)</f>
        <v>20550</v>
      </c>
      <c r="AX444" s="618">
        <f t="shared" ref="AX444" si="20322">IFERROR((AX798/$BQ444)*100,0)</f>
        <v>29118.23656574298</v>
      </c>
      <c r="AY444" s="618">
        <f t="shared" ref="AY444" si="20323">IFERROR(AY798,0)</f>
        <v>60</v>
      </c>
      <c r="AZ444" s="618">
        <f t="shared" ref="AZ444" si="20324">IFERROR((AZ798/$BQ444)*100,0)</f>
        <v>118.07881819036083</v>
      </c>
      <c r="BA444" s="618">
        <f t="shared" ref="BA444" si="20325">IFERROR(BA798,0)</f>
        <v>0</v>
      </c>
      <c r="BB444" s="618">
        <f t="shared" ref="BB444" si="20326">IFERROR((BB798/$BQ444)*100,0)</f>
        <v>0</v>
      </c>
      <c r="BC444" s="618">
        <f t="shared" ref="BC444" si="20327">IFERROR(BC798,0)</f>
        <v>392580</v>
      </c>
      <c r="BD444" s="618">
        <f t="shared" ref="BD444" si="20328">IFERROR((BD798/$BQ444)*100,0)</f>
        <v>356942.42748794489</v>
      </c>
      <c r="BE444" s="618">
        <f t="shared" ref="BE444" si="20329">IFERROR(BE798,0)</f>
        <v>0</v>
      </c>
      <c r="BF444" s="618">
        <f t="shared" ref="BF444" si="20330">IFERROR((BF798/$BQ444)*100,0)</f>
        <v>0</v>
      </c>
      <c r="BG444" s="618">
        <f t="shared" ref="BG444" si="20331">IFERROR(BG798,0)</f>
        <v>253110</v>
      </c>
      <c r="BH444" s="618">
        <f t="shared" ref="BH444" si="20332">IFERROR((BH798/$BQ444)*100,0)</f>
        <v>642569.18474951829</v>
      </c>
      <c r="BI444" s="618">
        <f t="shared" ref="BI444" si="20333">IFERROR(BI798,0)</f>
        <v>30240</v>
      </c>
      <c r="BJ444" s="618">
        <f t="shared" ref="BJ444" si="20334">IFERROR((BJ798/$BQ444)*100,0)</f>
        <v>24796.551819975775</v>
      </c>
      <c r="BK444" s="618">
        <f t="shared" ref="BK444" si="20335">IFERROR(BK798,0)</f>
        <v>28000</v>
      </c>
      <c r="BL444" s="618">
        <f t="shared" ref="BL444" si="20336">IFERROR((BL798/$BQ444)*100,0)</f>
        <v>206637.93183313147</v>
      </c>
      <c r="BM444" s="618">
        <f t="shared" ref="BM444" si="20337">IFERROR(BM798,0)</f>
        <v>7620</v>
      </c>
      <c r="BN444" s="618">
        <f t="shared" ref="BN444" si="20338">IFERROR((BN798/$BQ444)*100,0)</f>
        <v>12543.906452422665</v>
      </c>
      <c r="BO444" s="618">
        <f t="shared" ref="BO444" si="20339">IFERROR(BO798,0)</f>
        <v>0</v>
      </c>
      <c r="BP444" s="618">
        <f t="shared" ref="BP444" si="20340">IFERROR((BP798/$BQ444)*100,0)</f>
        <v>0</v>
      </c>
      <c r="BQ444" s="620">
        <f t="shared" si="19691"/>
        <v>50.813516699727607</v>
      </c>
    </row>
    <row r="445" spans="1:69" x14ac:dyDescent="0.25">
      <c r="B445" s="594" t="s">
        <v>294</v>
      </c>
      <c r="C445" s="618">
        <f t="shared" si="18922"/>
        <v>198</v>
      </c>
      <c r="D445" s="618">
        <f t="shared" si="18923"/>
        <v>1090.9740263429715</v>
      </c>
      <c r="E445" s="618" t="s">
        <v>2112</v>
      </c>
      <c r="F445" s="618" t="s">
        <v>2112</v>
      </c>
      <c r="G445" s="618">
        <f t="shared" ref="G445" si="20341">IFERROR(G799,0)</f>
        <v>0</v>
      </c>
      <c r="H445" s="618">
        <f t="shared" ref="H445" si="20342">IFERROR((H799/$BQ445)*100,0)</f>
        <v>0</v>
      </c>
      <c r="I445" s="618">
        <f t="shared" ref="I445" si="20343">IFERROR(I799,0)</f>
        <v>4800</v>
      </c>
      <c r="J445" s="618">
        <f t="shared" ref="J445" si="20344">IFERROR((J799/$BQ445)*100,0)</f>
        <v>158687.13110443222</v>
      </c>
      <c r="K445" s="618">
        <f t="shared" ref="K445" si="20345">IFERROR(K799,0)</f>
        <v>0</v>
      </c>
      <c r="L445" s="618">
        <f t="shared" ref="L445" si="20346">IFERROR((L799/$BQ445)*100,0)</f>
        <v>0</v>
      </c>
      <c r="M445" s="618">
        <f t="shared" ref="M445" si="20347">IFERROR(M799,0)</f>
        <v>0</v>
      </c>
      <c r="N445" s="618">
        <f t="shared" ref="N445" si="20348">IFERROR((N799/$BQ445)*100,0)</f>
        <v>0</v>
      </c>
      <c r="O445" s="618">
        <f t="shared" ref="O445" si="20349">IFERROR(O799,0)</f>
        <v>0</v>
      </c>
      <c r="P445" s="618">
        <f t="shared" ref="P445" si="20350">IFERROR((P799/$BQ445)*100,0)</f>
        <v>0</v>
      </c>
      <c r="Q445" s="618">
        <f t="shared" ref="Q445" si="20351">IFERROR(Q799,0)</f>
        <v>4250</v>
      </c>
      <c r="R445" s="618">
        <f t="shared" ref="R445" si="20352">IFERROR((R799/$BQ445)*100,0)</f>
        <v>11708.685888781893</v>
      </c>
      <c r="S445" s="618">
        <f t="shared" ref="S445" si="20353">IFERROR(S799,0)</f>
        <v>4250</v>
      </c>
      <c r="T445" s="618">
        <f t="shared" ref="T445" si="20354">IFERROR((T799/$BQ445)*100,0)</f>
        <v>7025.2115332691346</v>
      </c>
      <c r="U445" s="618">
        <f t="shared" ref="U445" si="20355">IFERROR(U799,0)</f>
        <v>17425</v>
      </c>
      <c r="V445" s="618">
        <f t="shared" si="18877"/>
        <v>2231.5377811560784</v>
      </c>
      <c r="W445" s="618" t="s">
        <v>2112</v>
      </c>
      <c r="X445" s="618" t="s">
        <v>2112</v>
      </c>
      <c r="Y445" s="618">
        <f t="shared" ref="Y445" si="20356">IFERROR(Y799,0)</f>
        <v>15000</v>
      </c>
      <c r="Z445" s="618">
        <f t="shared" ref="Z445" si="20357">IFERROR((Z799/$BQ445)*100,0)</f>
        <v>57854.68321515758</v>
      </c>
      <c r="AA445" s="618">
        <f t="shared" ref="AA445" si="20358">IFERROR(AA799,0)</f>
        <v>0</v>
      </c>
      <c r="AB445" s="618">
        <f t="shared" ref="AB445" si="20359">IFERROR((AB799/$BQ445)*100,0)</f>
        <v>0</v>
      </c>
      <c r="AC445" s="618">
        <f t="shared" ref="AC445" si="20360">IFERROR(AC799,0)</f>
        <v>315</v>
      </c>
      <c r="AD445" s="618">
        <f t="shared" ref="AD445" si="20361">IFERROR((AD799/$BQ445)*100,0)</f>
        <v>534.46707351145574</v>
      </c>
      <c r="AE445" s="618">
        <f t="shared" ref="AE445" si="20362">IFERROR(AE799,0)</f>
        <v>280</v>
      </c>
      <c r="AF445" s="618">
        <f t="shared" ref="AF445" si="20363">IFERROR((AF799/$BQ445)*100,0)</f>
        <v>7199.6939112196105</v>
      </c>
      <c r="AG445" s="618">
        <f t="shared" ref="AG445" si="20364">IFERROR(AG799,0)</f>
        <v>0</v>
      </c>
      <c r="AH445" s="618">
        <f t="shared" ref="AH445" si="20365">IFERROR((AH799/$BQ445)*100,0)</f>
        <v>0</v>
      </c>
      <c r="AI445" s="618">
        <f t="shared" ref="AI445" si="20366">IFERROR(AI799,0)</f>
        <v>33609</v>
      </c>
      <c r="AJ445" s="618">
        <f t="shared" ref="AJ445" si="20367">IFERROR((AJ799/$BQ445)*100,0)</f>
        <v>193488.10055080699</v>
      </c>
      <c r="AK445" s="618">
        <f t="shared" ref="AK445" si="20368">IFERROR(AK799,0)</f>
        <v>0</v>
      </c>
      <c r="AL445" s="618">
        <f t="shared" ref="AL445" si="20369">IFERROR((AL799/$BQ445)*100,0)</f>
        <v>0</v>
      </c>
      <c r="AM445" s="618">
        <f t="shared" ref="AM445" si="20370">IFERROR(AM799,0)</f>
        <v>1680</v>
      </c>
      <c r="AN445" s="618">
        <f t="shared" ref="AN445" si="20371">IFERROR((AN799/$BQ445)*100,0)</f>
        <v>3522.7073779895954</v>
      </c>
      <c r="AO445" s="618">
        <f t="shared" ref="AO445" si="20372">IFERROR(AO799,0)</f>
        <v>0</v>
      </c>
      <c r="AP445" s="618">
        <f t="shared" ref="AP445" si="20373">IFERROR((AP799/$BQ445)*100,0)</f>
        <v>0</v>
      </c>
      <c r="AQ445" s="618">
        <f t="shared" ref="AQ445" si="20374">IFERROR(AQ799,0)</f>
        <v>0</v>
      </c>
      <c r="AR445" s="618">
        <f t="shared" ref="AR445" si="20375">IFERROR((AR799/$BQ445)*100,0)</f>
        <v>0</v>
      </c>
      <c r="AS445" s="618">
        <f t="shared" ref="AS445" si="20376">IFERROR(AS799,0)</f>
        <v>0</v>
      </c>
      <c r="AT445" s="618">
        <f t="shared" ref="AT445" si="20377">IFERROR((AT799/$BQ445)*100,0)</f>
        <v>0</v>
      </c>
      <c r="AU445" s="618">
        <f t="shared" ref="AU445" si="20378">IFERROR(AU799,0)</f>
        <v>0</v>
      </c>
      <c r="AV445" s="618">
        <f t="shared" ref="AV445" si="20379">IFERROR((AV799/$BQ445)*100,0)</f>
        <v>0</v>
      </c>
      <c r="AW445" s="618">
        <f t="shared" ref="AW445" si="20380">IFERROR(AW799,0)</f>
        <v>20550</v>
      </c>
      <c r="AX445" s="618">
        <f t="shared" ref="AX445" si="20381">IFERROR((AX799/$BQ445)*100,0)</f>
        <v>47180.034997808507</v>
      </c>
      <c r="AY445" s="618">
        <f t="shared" ref="AY445" si="20382">IFERROR(AY799,0)</f>
        <v>60</v>
      </c>
      <c r="AZ445" s="618">
        <f t="shared" ref="AZ445" si="20383">IFERROR((AZ799/$BQ445)*100,0)</f>
        <v>143.25921558039022</v>
      </c>
      <c r="BA445" s="618">
        <f t="shared" ref="BA445" si="20384">IFERROR(BA799,0)</f>
        <v>0</v>
      </c>
      <c r="BB445" s="618">
        <f t="shared" ref="BB445" si="20385">IFERROR((BB799/$BQ445)*100,0)</f>
        <v>0</v>
      </c>
      <c r="BC445" s="618">
        <f t="shared" ref="BC445" si="20386">IFERROR(BC799,0)</f>
        <v>499800</v>
      </c>
      <c r="BD445" s="618">
        <f t="shared" ref="BD445" si="20387">IFERROR((BD799/$BQ445)*100,0)</f>
        <v>409038.12030099414</v>
      </c>
      <c r="BE445" s="618">
        <f t="shared" ref="BE445" si="20388">IFERROR(BE799,0)</f>
        <v>0</v>
      </c>
      <c r="BF445" s="618">
        <f t="shared" ref="BF445" si="20389">IFERROR((BF799/$BQ445)*100,0)</f>
        <v>0</v>
      </c>
      <c r="BG445" s="618">
        <f t="shared" ref="BG445" si="20390">IFERROR(BG799,0)</f>
        <v>261000</v>
      </c>
      <c r="BH445" s="618">
        <f t="shared" ref="BH445" si="20391">IFERROR((BH799/$BQ445)*100,0)</f>
        <v>512524.53699172603</v>
      </c>
      <c r="BI445" s="618">
        <f t="shared" ref="BI445" si="20392">IFERROR(BI799,0)</f>
        <v>24000</v>
      </c>
      <c r="BJ445" s="618">
        <f t="shared" ref="BJ445" si="20393">IFERROR((BJ799/$BQ445)*100,0)</f>
        <v>14693.252880040021</v>
      </c>
      <c r="BK445" s="618">
        <f t="shared" ref="BK445" si="20394">IFERROR(BK799,0)</f>
        <v>28000</v>
      </c>
      <c r="BL445" s="618">
        <f t="shared" ref="BL445" si="20395">IFERROR((BL799/$BQ445)*100,0)</f>
        <v>115709.36643031516</v>
      </c>
      <c r="BM445" s="618">
        <f t="shared" ref="BM445" si="20396">IFERROR(BM799,0)</f>
        <v>6870</v>
      </c>
      <c r="BN445" s="618">
        <f t="shared" ref="BN445" si="20397">IFERROR((BN799/$BQ445)*100,0)</f>
        <v>8773.7086259938969</v>
      </c>
      <c r="BO445" s="618">
        <f t="shared" ref="BO445" si="20398">IFERROR(BO799,0)</f>
        <v>0</v>
      </c>
      <c r="BP445" s="618">
        <f t="shared" ref="BP445" si="20399">IFERROR((BP799/$BQ445)*100,0)</f>
        <v>0</v>
      </c>
      <c r="BQ445" s="620">
        <f t="shared" si="19691"/>
        <v>54.446759103068061</v>
      </c>
    </row>
    <row r="446" spans="1:69" x14ac:dyDescent="0.25">
      <c r="B446" s="594" t="s">
        <v>295</v>
      </c>
      <c r="C446" s="618">
        <f t="shared" si="18922"/>
        <v>198</v>
      </c>
      <c r="D446" s="618">
        <f t="shared" si="18923"/>
        <v>1098.3690444347219</v>
      </c>
      <c r="E446" s="618" t="s">
        <v>2112</v>
      </c>
      <c r="F446" s="618" t="s">
        <v>2112</v>
      </c>
      <c r="G446" s="618">
        <f t="shared" ref="G446" si="20400">IFERROR(G800,0)</f>
        <v>0</v>
      </c>
      <c r="H446" s="618">
        <f t="shared" ref="H446" si="20401">IFERROR((H800/$BQ446)*100,0)</f>
        <v>0</v>
      </c>
      <c r="I446" s="618">
        <f t="shared" ref="I446" si="20402">IFERROR(I800,0)</f>
        <v>4800</v>
      </c>
      <c r="J446" s="618">
        <f t="shared" ref="J446" si="20403">IFERROR((J800/$BQ446)*100,0)</f>
        <v>93194.949224764292</v>
      </c>
      <c r="K446" s="618">
        <f t="shared" ref="K446" si="20404">IFERROR(K800,0)</f>
        <v>0</v>
      </c>
      <c r="L446" s="618">
        <f t="shared" ref="L446" si="20405">IFERROR((L800/$BQ446)*100,0)</f>
        <v>0</v>
      </c>
      <c r="M446" s="618">
        <f t="shared" ref="M446" si="20406">IFERROR(M800,0)</f>
        <v>0</v>
      </c>
      <c r="N446" s="618">
        <f t="shared" ref="N446" si="20407">IFERROR((N800/$BQ446)*100,0)</f>
        <v>0</v>
      </c>
      <c r="O446" s="618">
        <f t="shared" ref="O446" si="20408">IFERROR(O800,0)</f>
        <v>0</v>
      </c>
      <c r="P446" s="618">
        <f t="shared" ref="P446" si="20409">IFERROR((P800/$BQ446)*100,0)</f>
        <v>0</v>
      </c>
      <c r="Q446" s="618">
        <f t="shared" ref="Q446" si="20410">IFERROR(Q800,0)</f>
        <v>4250</v>
      </c>
      <c r="R446" s="618">
        <f t="shared" ref="R446" si="20411">IFERROR((R800/$BQ446)*100,0)</f>
        <v>11788.051613251437</v>
      </c>
      <c r="S446" s="618">
        <f t="shared" ref="S446" si="20412">IFERROR(S800,0)</f>
        <v>4250</v>
      </c>
      <c r="T446" s="618">
        <f t="shared" ref="T446" si="20413">IFERROR((T800/$BQ446)*100,0)</f>
        <v>14145.661935901722</v>
      </c>
      <c r="U446" s="618">
        <f t="shared" ref="U446" si="20414">IFERROR(U800,0)</f>
        <v>17425</v>
      </c>
      <c r="V446" s="618">
        <f t="shared" si="18877"/>
        <v>2388.1205738845852</v>
      </c>
      <c r="W446" s="618" t="s">
        <v>2112</v>
      </c>
      <c r="X446" s="618" t="s">
        <v>2112</v>
      </c>
      <c r="Y446" s="618">
        <f t="shared" ref="Y446" si="20415">IFERROR(Y800,0)</f>
        <v>15000</v>
      </c>
      <c r="Z446" s="618">
        <f t="shared" ref="Z446" si="20416">IFERROR((Z800/$BQ446)*100,0)</f>
        <v>62407.332070154655</v>
      </c>
      <c r="AA446" s="618">
        <f t="shared" ref="AA446" si="20417">IFERROR(AA800,0)</f>
        <v>0</v>
      </c>
      <c r="AB446" s="618">
        <f t="shared" ref="AB446" si="20418">IFERROR((AB800/$BQ446)*100,0)</f>
        <v>0</v>
      </c>
      <c r="AC446" s="618">
        <f t="shared" ref="AC446" si="20419">IFERROR(AC800,0)</f>
        <v>315</v>
      </c>
      <c r="AD446" s="618">
        <f t="shared" ref="AD446" si="20420">IFERROR((AD800/$BQ446)*100,0)</f>
        <v>619.91283189686953</v>
      </c>
      <c r="AE446" s="618">
        <f t="shared" ref="AE446" si="20421">IFERROR(AE800,0)</f>
        <v>280</v>
      </c>
      <c r="AF446" s="618">
        <f t="shared" ref="AF446" si="20422">IFERROR((AF800/$BQ446)*100,0)</f>
        <v>5824.6843265477683</v>
      </c>
      <c r="AG446" s="618">
        <f t="shared" ref="AG446" si="20423">IFERROR(AG800,0)</f>
        <v>0</v>
      </c>
      <c r="AH446" s="618">
        <f t="shared" ref="AH446" si="20424">IFERROR((AH800/$BQ446)*100,0)</f>
        <v>0</v>
      </c>
      <c r="AI446" s="618">
        <f t="shared" ref="AI446" si="20425">IFERROR(AI800,0)</f>
        <v>46484</v>
      </c>
      <c r="AJ446" s="618">
        <f t="shared" ref="AJ446" si="20426">IFERROR((AJ800/$BQ446)*100,0)</f>
        <v>285516.31788016064</v>
      </c>
      <c r="AK446" s="618">
        <f t="shared" ref="AK446" si="20427">IFERROR(AK800,0)</f>
        <v>0</v>
      </c>
      <c r="AL446" s="618">
        <f t="shared" ref="AL446" si="20428">IFERROR((AL800/$BQ446)*100,0)</f>
        <v>0</v>
      </c>
      <c r="AM446" s="618">
        <f t="shared" ref="AM446" si="20429">IFERROR(AM800,0)</f>
        <v>1680</v>
      </c>
      <c r="AN446" s="618">
        <f t="shared" ref="AN446" si="20430">IFERROR((AN800/$BQ446)*100,0)</f>
        <v>3455.979367085009</v>
      </c>
      <c r="AO446" s="618">
        <f t="shared" ref="AO446" si="20431">IFERROR(AO800,0)</f>
        <v>0</v>
      </c>
      <c r="AP446" s="618">
        <f t="shared" ref="AP446" si="20432">IFERROR((AP800/$BQ446)*100,0)</f>
        <v>0</v>
      </c>
      <c r="AQ446" s="618">
        <f t="shared" ref="AQ446" si="20433">IFERROR(AQ800,0)</f>
        <v>0</v>
      </c>
      <c r="AR446" s="618">
        <f t="shared" ref="AR446" si="20434">IFERROR((AR800/$BQ446)*100,0)</f>
        <v>0</v>
      </c>
      <c r="AS446" s="618">
        <f t="shared" ref="AS446" si="20435">IFERROR(AS800,0)</f>
        <v>0</v>
      </c>
      <c r="AT446" s="618">
        <f t="shared" ref="AT446" si="20436">IFERROR((AT800/$BQ446)*100,0)</f>
        <v>0</v>
      </c>
      <c r="AU446" s="618">
        <f t="shared" ref="AU446" si="20437">IFERROR(AU800,0)</f>
        <v>0</v>
      </c>
      <c r="AV446" s="618">
        <f t="shared" ref="AV446" si="20438">IFERROR((AV800/$BQ446)*100,0)</f>
        <v>0</v>
      </c>
      <c r="AW446" s="618">
        <f t="shared" ref="AW446" si="20439">IFERROR(AW800,0)</f>
        <v>20550</v>
      </c>
      <c r="AX446" s="618">
        <f t="shared" ref="AX446" si="20440">IFERROR((AX800/$BQ446)*100,0)</f>
        <v>35624.878804847394</v>
      </c>
      <c r="AY446" s="618">
        <f t="shared" ref="AY446" si="20441">IFERROR(AY800,0)</f>
        <v>60</v>
      </c>
      <c r="AZ446" s="618">
        <f t="shared" ref="AZ446" si="20442">IFERROR((AZ800/$BQ446)*100,0)</f>
        <v>166.41955218707909</v>
      </c>
      <c r="BA446" s="618">
        <f t="shared" ref="BA446" si="20443">IFERROR(BA800,0)</f>
        <v>0</v>
      </c>
      <c r="BB446" s="618">
        <f t="shared" ref="BB446" si="20444">IFERROR((BB800/$BQ446)*100,0)</f>
        <v>0</v>
      </c>
      <c r="BC446" s="618">
        <f t="shared" ref="BC446" si="20445">IFERROR(BC800,0)</f>
        <v>486138</v>
      </c>
      <c r="BD446" s="618">
        <f t="shared" ref="BD446" si="20446">IFERROR((BD800/$BQ446)*100,0)</f>
        <v>540440.56157953152</v>
      </c>
      <c r="BE446" s="618">
        <f t="shared" ref="BE446" si="20447">IFERROR(BE800,0)</f>
        <v>0</v>
      </c>
      <c r="BF446" s="618">
        <f t="shared" ref="BF446" si="20448">IFERROR((BF800/$BQ446)*100,0)</f>
        <v>0</v>
      </c>
      <c r="BG446" s="618">
        <f t="shared" ref="BG446" si="20449">IFERROR(BG800,0)</f>
        <v>290550</v>
      </c>
      <c r="BH446" s="618">
        <f t="shared" ref="BH446" si="20450">IFERROR((BH800/$BQ446)*100,0)</f>
        <v>574863.05911982723</v>
      </c>
      <c r="BI446" s="618">
        <f t="shared" ref="BI446" si="20451">IFERROR(BI800,0)</f>
        <v>48000</v>
      </c>
      <c r="BJ446" s="618">
        <f t="shared" ref="BJ446" si="20452">IFERROR((BJ800/$BQ446)*100,0)</f>
        <v>43490.976304889999</v>
      </c>
      <c r="BK446" s="618">
        <f t="shared" ref="BK446" si="20453">IFERROR(BK800,0)</f>
        <v>28000</v>
      </c>
      <c r="BL446" s="618">
        <f t="shared" ref="BL446" si="20454">IFERROR((BL800/$BQ446)*100,0)</f>
        <v>135909.30095278125</v>
      </c>
      <c r="BM446" s="618">
        <f t="shared" ref="BM446" si="20455">IFERROR(BM800,0)</f>
        <v>11400</v>
      </c>
      <c r="BN446" s="618">
        <f t="shared" ref="BN446" si="20456">IFERROR((BN800/$BQ446)*100,0)</f>
        <v>15809.857457772514</v>
      </c>
      <c r="BO446" s="618">
        <f t="shared" ref="BO446" si="20457">IFERROR(BO800,0)</f>
        <v>0</v>
      </c>
      <c r="BP446" s="618">
        <f t="shared" ref="BP446" si="20458">IFERROR((BP800/$BQ446)*100,0)</f>
        <v>0</v>
      </c>
      <c r="BQ446" s="620">
        <f t="shared" si="19691"/>
        <v>72.106911972160006</v>
      </c>
    </row>
    <row r="447" spans="1:69" x14ac:dyDescent="0.25">
      <c r="B447" s="594" t="s">
        <v>2669</v>
      </c>
      <c r="C447" s="618">
        <f t="shared" si="18922"/>
        <v>198</v>
      </c>
      <c r="D447" s="618">
        <f t="shared" si="18923"/>
        <v>1158</v>
      </c>
      <c r="E447" s="618" t="s">
        <v>2112</v>
      </c>
      <c r="F447" s="618" t="s">
        <v>2112</v>
      </c>
      <c r="G447" s="618">
        <f t="shared" ref="G447" si="20459">IFERROR(G801,0)</f>
        <v>0</v>
      </c>
      <c r="H447" s="618">
        <f t="shared" ref="H447" si="20460">IFERROR((H801/$BQ447)*100,0)</f>
        <v>0</v>
      </c>
      <c r="I447" s="618">
        <f t="shared" ref="I447" si="20461">IFERROR(I801,0)</f>
        <v>4800</v>
      </c>
      <c r="J447" s="618">
        <f t="shared" ref="J447" si="20462">IFERROR((J801/$BQ447)*100,0)</f>
        <v>82080</v>
      </c>
      <c r="K447" s="618">
        <f t="shared" ref="K447" si="20463">IFERROR(K801,0)</f>
        <v>0</v>
      </c>
      <c r="L447" s="618">
        <f t="shared" ref="L447" si="20464">IFERROR((L801/$BQ447)*100,0)</f>
        <v>0</v>
      </c>
      <c r="M447" s="618">
        <f t="shared" ref="M447" si="20465">IFERROR(M801,0)</f>
        <v>0</v>
      </c>
      <c r="N447" s="618">
        <f t="shared" ref="N447" si="20466">IFERROR((N801/$BQ447)*100,0)</f>
        <v>0</v>
      </c>
      <c r="O447" s="618">
        <f t="shared" ref="O447" si="20467">IFERROR(O801,0)</f>
        <v>0</v>
      </c>
      <c r="P447" s="618">
        <f t="shared" ref="P447" si="20468">IFERROR((P801/$BQ447)*100,0)</f>
        <v>0</v>
      </c>
      <c r="Q447" s="618">
        <f t="shared" ref="Q447" si="20469">IFERROR(Q801,0)</f>
        <v>4250</v>
      </c>
      <c r="R447" s="618">
        <f t="shared" ref="R447" si="20470">IFERROR((R801/$BQ447)*100,0)</f>
        <v>7650</v>
      </c>
      <c r="S447" s="618">
        <f t="shared" ref="S447" si="20471">IFERROR(S801,0)</f>
        <v>4250</v>
      </c>
      <c r="T447" s="618">
        <f t="shared" ref="T447" si="20472">IFERROR((T801/$BQ447)*100,0)</f>
        <v>13769.999999999998</v>
      </c>
      <c r="U447" s="618">
        <f t="shared" ref="U447" si="20473">IFERROR(U801,0)</f>
        <v>17425</v>
      </c>
      <c r="V447" s="618">
        <f t="shared" si="18877"/>
        <v>2335</v>
      </c>
      <c r="W447" s="618" t="s">
        <v>2112</v>
      </c>
      <c r="X447" s="618" t="s">
        <v>2112</v>
      </c>
      <c r="Y447" s="618">
        <f t="shared" ref="Y447" si="20474">IFERROR(Y801,0)</f>
        <v>15000</v>
      </c>
      <c r="Z447" s="618">
        <f t="shared" ref="Z447" si="20475">IFERROR((Z801/$BQ447)*100,0)</f>
        <v>50625</v>
      </c>
      <c r="AA447" s="618">
        <f t="shared" ref="AA447" si="20476">IFERROR(AA801,0)</f>
        <v>0</v>
      </c>
      <c r="AB447" s="618">
        <f t="shared" ref="AB447" si="20477">IFERROR((AB801/$BQ447)*100,0)</f>
        <v>0</v>
      </c>
      <c r="AC447" s="618">
        <f t="shared" ref="AC447" si="20478">IFERROR(AC801,0)</f>
        <v>315</v>
      </c>
      <c r="AD447" s="618">
        <f t="shared" ref="AD447" si="20479">IFERROR((AD801/$BQ447)*100,0)</f>
        <v>532</v>
      </c>
      <c r="AE447" s="618">
        <f t="shared" ref="AE447" si="20480">IFERROR(AE801,0)</f>
        <v>280</v>
      </c>
      <c r="AF447" s="618">
        <f t="shared" ref="AF447" si="20481">IFERROR((AF801/$BQ447)*100,0)</f>
        <v>3402.0000000000005</v>
      </c>
      <c r="AG447" s="618">
        <f t="shared" ref="AG447" si="20482">IFERROR(AG801,0)</f>
        <v>0</v>
      </c>
      <c r="AH447" s="618">
        <f t="shared" ref="AH447" si="20483">IFERROR((AH801/$BQ447)*100,0)</f>
        <v>0</v>
      </c>
      <c r="AI447" s="618">
        <f t="shared" ref="AI447" si="20484">IFERROR(AI801,0)</f>
        <v>27240</v>
      </c>
      <c r="AJ447" s="618">
        <f t="shared" ref="AJ447" si="20485">IFERROR((AJ801/$BQ447)*100,0)</f>
        <v>121570</v>
      </c>
      <c r="AK447" s="618">
        <f t="shared" ref="AK447" si="20486">IFERROR(AK801,0)</f>
        <v>0</v>
      </c>
      <c r="AL447" s="618">
        <f t="shared" ref="AL447" si="20487">IFERROR((AL801/$BQ447)*100,0)</f>
        <v>0</v>
      </c>
      <c r="AM447" s="618">
        <f t="shared" ref="AM447" si="20488">IFERROR(AM801,0)</f>
        <v>1050</v>
      </c>
      <c r="AN447" s="618">
        <f t="shared" ref="AN447" si="20489">IFERROR((AN801/$BQ447)*100,0)</f>
        <v>2537</v>
      </c>
      <c r="AO447" s="618">
        <f t="shared" ref="AO447" si="20490">IFERROR(AO801,0)</f>
        <v>0</v>
      </c>
      <c r="AP447" s="618">
        <f t="shared" ref="AP447" si="20491">IFERROR((AP801/$BQ447)*100,0)</f>
        <v>0</v>
      </c>
      <c r="AQ447" s="618">
        <f t="shared" ref="AQ447" si="20492">IFERROR(AQ801,0)</f>
        <v>0</v>
      </c>
      <c r="AR447" s="618">
        <f t="shared" ref="AR447" si="20493">IFERROR((AR801/$BQ447)*100,0)</f>
        <v>0</v>
      </c>
      <c r="AS447" s="618">
        <f t="shared" ref="AS447" si="20494">IFERROR(AS801,0)</f>
        <v>0</v>
      </c>
      <c r="AT447" s="618">
        <f t="shared" ref="AT447" si="20495">IFERROR((AT801/$BQ447)*100,0)</f>
        <v>0</v>
      </c>
      <c r="AU447" s="618">
        <f t="shared" ref="AU447" si="20496">IFERROR(AU801,0)</f>
        <v>0</v>
      </c>
      <c r="AV447" s="618">
        <f t="shared" ref="AV447" si="20497">IFERROR((AV801/$BQ447)*100,0)</f>
        <v>0</v>
      </c>
      <c r="AW447" s="618">
        <f t="shared" ref="AW447" si="20498">IFERROR(AW801,0)</f>
        <v>20550</v>
      </c>
      <c r="AX447" s="618">
        <f t="shared" ref="AX447" si="20499">IFERROR((AX801/$BQ447)*100,0)</f>
        <v>41614</v>
      </c>
      <c r="AY447" s="618">
        <f t="shared" ref="AY447" si="20500">IFERROR(AY801,0)</f>
        <v>60</v>
      </c>
      <c r="AZ447" s="618">
        <f t="shared" ref="AZ447" si="20501">IFERROR((AZ801/$BQ447)*100,0)</f>
        <v>135</v>
      </c>
      <c r="BA447" s="618">
        <f t="shared" ref="BA447" si="20502">IFERROR(BA801,0)</f>
        <v>0</v>
      </c>
      <c r="BB447" s="618">
        <f t="shared" ref="BB447" si="20503">IFERROR((BB801/$BQ447)*100,0)</f>
        <v>0</v>
      </c>
      <c r="BC447" s="618">
        <f t="shared" ref="BC447" si="20504">IFERROR(BC801,0)</f>
        <v>324000</v>
      </c>
      <c r="BD447" s="618">
        <f t="shared" ref="BD447" si="20505">IFERROR((BD801/$BQ447)*100,0)</f>
        <v>409999</v>
      </c>
      <c r="BE447" s="618">
        <f t="shared" ref="BE447" si="20506">IFERROR(BE801,0)</f>
        <v>0</v>
      </c>
      <c r="BF447" s="618">
        <f t="shared" ref="BF447" si="20507">IFERROR((BF801/$BQ447)*100,0)</f>
        <v>0</v>
      </c>
      <c r="BG447" s="618">
        <f t="shared" ref="BG447" si="20508">IFERROR(BG801,0)</f>
        <v>312000</v>
      </c>
      <c r="BH447" s="618">
        <f t="shared" ref="BH447" si="20509">IFERROR((BH801/$BQ447)*100,0)</f>
        <v>737412</v>
      </c>
      <c r="BI447" s="618">
        <f t="shared" ref="BI447" si="20510">IFERROR(BI801,0)</f>
        <v>35100</v>
      </c>
      <c r="BJ447" s="618">
        <f t="shared" ref="BJ447" si="20511">IFERROR((BJ801/$BQ447)*100,0)</f>
        <v>38025</v>
      </c>
      <c r="BK447" s="618">
        <f t="shared" ref="BK447" si="20512">IFERROR(BK801,0)</f>
        <v>28000</v>
      </c>
      <c r="BL447" s="618">
        <f t="shared" ref="BL447" si="20513">IFERROR((BL801/$BQ447)*100,0)</f>
        <v>151200</v>
      </c>
      <c r="BM447" s="618">
        <f t="shared" ref="BM447" si="20514">IFERROR(BM801,0)</f>
        <v>10500</v>
      </c>
      <c r="BN447" s="618">
        <f t="shared" ref="BN447" si="20515">IFERROR((BN801/$BQ447)*100,0)</f>
        <v>14397.999999999998</v>
      </c>
      <c r="BO447" s="618">
        <f t="shared" ref="BO447" si="20516">IFERROR(BO801,0)</f>
        <v>0</v>
      </c>
      <c r="BP447" s="618">
        <f t="shared" ref="BP447" si="20517">IFERROR((BP801/$BQ447)*100,0)</f>
        <v>0</v>
      </c>
      <c r="BQ447" s="620">
        <f t="shared" si="19691"/>
        <v>100</v>
      </c>
    </row>
    <row r="449" spans="1:74" x14ac:dyDescent="0.25">
      <c r="A449" s="622" t="s">
        <v>2694</v>
      </c>
    </row>
    <row r="450" spans="1:74" x14ac:dyDescent="0.25">
      <c r="A450" s="593" t="s">
        <v>347</v>
      </c>
    </row>
    <row r="451" spans="1:74" x14ac:dyDescent="0.25">
      <c r="A451" s="593" t="s">
        <v>361</v>
      </c>
      <c r="B451" s="594" t="s">
        <v>282</v>
      </c>
      <c r="C451" s="593" t="s">
        <v>348</v>
      </c>
    </row>
    <row r="452" spans="1:74" x14ac:dyDescent="0.25">
      <c r="C452" s="593" t="s">
        <v>296</v>
      </c>
      <c r="E452" s="593" t="s">
        <v>2676</v>
      </c>
      <c r="G452" s="593" t="s">
        <v>422</v>
      </c>
      <c r="I452" s="593" t="s">
        <v>2677</v>
      </c>
      <c r="K452" s="593" t="s">
        <v>403</v>
      </c>
      <c r="M452" s="593" t="s">
        <v>275</v>
      </c>
      <c r="O452" s="593" t="s">
        <v>2678</v>
      </c>
      <c r="Q452" s="593" t="s">
        <v>276</v>
      </c>
      <c r="S452" s="593" t="s">
        <v>2679</v>
      </c>
      <c r="U452" s="593" t="s">
        <v>277</v>
      </c>
      <c r="W452" s="593" t="s">
        <v>2680</v>
      </c>
      <c r="Y452" s="593" t="s">
        <v>2681</v>
      </c>
      <c r="AA452" s="593" t="s">
        <v>2682</v>
      </c>
      <c r="AC452" s="593" t="s">
        <v>2683</v>
      </c>
      <c r="AE452" s="593" t="s">
        <v>2684</v>
      </c>
      <c r="AG452" s="593" t="s">
        <v>404</v>
      </c>
      <c r="AI452" s="593" t="s">
        <v>405</v>
      </c>
      <c r="AK452" s="593" t="s">
        <v>406</v>
      </c>
      <c r="AM452" s="593" t="s">
        <v>407</v>
      </c>
      <c r="AO452" s="593" t="s">
        <v>2685</v>
      </c>
      <c r="AQ452" s="593" t="s">
        <v>2686</v>
      </c>
      <c r="AS452" s="593" t="s">
        <v>2687</v>
      </c>
      <c r="AU452" s="593" t="s">
        <v>2688</v>
      </c>
      <c r="AW452" s="593" t="s">
        <v>278</v>
      </c>
      <c r="AY452" s="593" t="s">
        <v>408</v>
      </c>
      <c r="BA452" s="593" t="s">
        <v>2689</v>
      </c>
      <c r="BC452" s="593" t="s">
        <v>279</v>
      </c>
      <c r="BE452" s="593" t="s">
        <v>2690</v>
      </c>
      <c r="BG452" s="593" t="s">
        <v>2691</v>
      </c>
      <c r="BI452" s="593" t="s">
        <v>423</v>
      </c>
      <c r="BK452" s="593" t="s">
        <v>409</v>
      </c>
      <c r="BM452" s="593" t="s">
        <v>2692</v>
      </c>
      <c r="BO452" s="593" t="s">
        <v>2693</v>
      </c>
      <c r="BU452" s="619"/>
      <c r="BV452" s="351"/>
    </row>
    <row r="453" spans="1:74" x14ac:dyDescent="0.25">
      <c r="C453" s="593" t="s">
        <v>283</v>
      </c>
      <c r="D453" s="593" t="s">
        <v>284</v>
      </c>
      <c r="E453" s="593" t="s">
        <v>283</v>
      </c>
      <c r="F453" s="593" t="s">
        <v>284</v>
      </c>
      <c r="G453" s="593" t="s">
        <v>283</v>
      </c>
      <c r="H453" s="593" t="s">
        <v>284</v>
      </c>
      <c r="I453" s="593" t="s">
        <v>283</v>
      </c>
      <c r="J453" s="593" t="s">
        <v>284</v>
      </c>
      <c r="K453" s="593" t="s">
        <v>283</v>
      </c>
      <c r="L453" s="593" t="s">
        <v>284</v>
      </c>
      <c r="M453" s="593" t="s">
        <v>283</v>
      </c>
      <c r="N453" s="593" t="s">
        <v>284</v>
      </c>
      <c r="O453" s="593" t="s">
        <v>283</v>
      </c>
      <c r="P453" s="593" t="s">
        <v>284</v>
      </c>
      <c r="Q453" s="593" t="s">
        <v>283</v>
      </c>
      <c r="R453" s="593" t="s">
        <v>284</v>
      </c>
      <c r="S453" s="593" t="s">
        <v>283</v>
      </c>
      <c r="T453" s="593" t="s">
        <v>284</v>
      </c>
      <c r="U453" s="593" t="s">
        <v>283</v>
      </c>
      <c r="V453" s="593" t="s">
        <v>284</v>
      </c>
      <c r="W453" s="593" t="s">
        <v>283</v>
      </c>
      <c r="X453" s="593" t="s">
        <v>284</v>
      </c>
      <c r="Y453" s="593" t="s">
        <v>283</v>
      </c>
      <c r="Z453" s="593" t="s">
        <v>284</v>
      </c>
      <c r="AA453" s="593" t="s">
        <v>283</v>
      </c>
      <c r="AB453" s="593" t="s">
        <v>284</v>
      </c>
      <c r="AC453" s="593" t="s">
        <v>283</v>
      </c>
      <c r="AD453" s="593" t="s">
        <v>284</v>
      </c>
      <c r="AE453" s="593" t="s">
        <v>283</v>
      </c>
      <c r="AF453" s="593" t="s">
        <v>284</v>
      </c>
      <c r="AG453" s="593" t="s">
        <v>283</v>
      </c>
      <c r="AH453" s="593" t="s">
        <v>284</v>
      </c>
      <c r="AI453" s="593" t="s">
        <v>283</v>
      </c>
      <c r="AJ453" s="593" t="s">
        <v>284</v>
      </c>
      <c r="AK453" s="593" t="s">
        <v>283</v>
      </c>
      <c r="AL453" s="593" t="s">
        <v>284</v>
      </c>
      <c r="AM453" s="593" t="s">
        <v>283</v>
      </c>
      <c r="AN453" s="593" t="s">
        <v>284</v>
      </c>
      <c r="AO453" s="593" t="s">
        <v>283</v>
      </c>
      <c r="AP453" s="593" t="s">
        <v>284</v>
      </c>
      <c r="AQ453" s="593" t="s">
        <v>283</v>
      </c>
      <c r="AR453" s="593" t="s">
        <v>284</v>
      </c>
      <c r="AS453" s="593" t="s">
        <v>283</v>
      </c>
      <c r="AT453" s="593" t="s">
        <v>284</v>
      </c>
      <c r="AU453" s="593" t="s">
        <v>283</v>
      </c>
      <c r="AV453" s="593" t="s">
        <v>284</v>
      </c>
      <c r="AW453" s="593" t="s">
        <v>283</v>
      </c>
      <c r="AX453" s="593" t="s">
        <v>284</v>
      </c>
      <c r="AY453" s="593" t="s">
        <v>283</v>
      </c>
      <c r="AZ453" s="593" t="s">
        <v>284</v>
      </c>
      <c r="BA453" s="593" t="s">
        <v>283</v>
      </c>
      <c r="BB453" s="593" t="s">
        <v>284</v>
      </c>
      <c r="BC453" s="593" t="s">
        <v>283</v>
      </c>
      <c r="BD453" s="593" t="s">
        <v>284</v>
      </c>
      <c r="BE453" s="593" t="s">
        <v>283</v>
      </c>
      <c r="BF453" s="593" t="s">
        <v>284</v>
      </c>
      <c r="BG453" s="593" t="s">
        <v>283</v>
      </c>
      <c r="BH453" s="593" t="s">
        <v>284</v>
      </c>
      <c r="BI453" s="593" t="s">
        <v>283</v>
      </c>
      <c r="BJ453" s="593" t="s">
        <v>284</v>
      </c>
      <c r="BK453" s="593" t="s">
        <v>283</v>
      </c>
      <c r="BL453" s="593" t="s">
        <v>284</v>
      </c>
      <c r="BM453" s="593" t="s">
        <v>283</v>
      </c>
      <c r="BN453" s="593" t="s">
        <v>284</v>
      </c>
      <c r="BO453" s="593" t="s">
        <v>283</v>
      </c>
      <c r="BP453" s="593" t="s">
        <v>284</v>
      </c>
      <c r="BU453" s="619"/>
      <c r="BV453" s="351"/>
    </row>
    <row r="454" spans="1:74" x14ac:dyDescent="0.25">
      <c r="A454" s="593" t="s">
        <v>5</v>
      </c>
      <c r="B454" s="594" t="s">
        <v>285</v>
      </c>
      <c r="C454" s="618">
        <v>1470391</v>
      </c>
      <c r="D454" s="618">
        <v>1210434</v>
      </c>
      <c r="E454" s="618" t="s">
        <v>2112</v>
      </c>
      <c r="F454" s="618" t="s">
        <v>2112</v>
      </c>
      <c r="G454" s="618">
        <v>2949845</v>
      </c>
      <c r="H454" s="618">
        <v>4130087</v>
      </c>
      <c r="I454" s="618">
        <v>104124</v>
      </c>
      <c r="J454" s="618">
        <v>518356</v>
      </c>
      <c r="K454" s="618">
        <v>261455</v>
      </c>
      <c r="L454" s="618">
        <v>286466</v>
      </c>
      <c r="M454" s="618">
        <v>11235986</v>
      </c>
      <c r="N454" s="618">
        <v>6242879</v>
      </c>
      <c r="O454" s="618">
        <v>395056</v>
      </c>
      <c r="P454" s="618">
        <v>129511</v>
      </c>
      <c r="Q454" s="618">
        <v>495182</v>
      </c>
      <c r="R454" s="618">
        <v>325036</v>
      </c>
      <c r="S454" s="618">
        <v>3547510</v>
      </c>
      <c r="T454" s="618">
        <v>2807685</v>
      </c>
      <c r="U454" s="618">
        <v>717463793</v>
      </c>
      <c r="V454" s="618">
        <v>28309289</v>
      </c>
      <c r="W454" s="618" t="s">
        <v>2112</v>
      </c>
      <c r="X454" s="618" t="s">
        <v>2112</v>
      </c>
      <c r="Y454" s="618">
        <v>1753311</v>
      </c>
      <c r="Z454" s="618">
        <v>1307984</v>
      </c>
      <c r="AA454" s="618">
        <v>3165</v>
      </c>
      <c r="AB454" s="618">
        <v>1237</v>
      </c>
      <c r="AC454" s="618">
        <v>278558</v>
      </c>
      <c r="AD454" s="618">
        <v>125908</v>
      </c>
      <c r="AE454" s="618">
        <v>5909</v>
      </c>
      <c r="AF454" s="618">
        <v>9155</v>
      </c>
      <c r="AG454" s="618">
        <v>7349</v>
      </c>
      <c r="AH454" s="618">
        <v>16492</v>
      </c>
      <c r="AI454" s="618">
        <v>3158905</v>
      </c>
      <c r="AJ454" s="618">
        <v>4944932</v>
      </c>
      <c r="AK454" s="618">
        <v>787817</v>
      </c>
      <c r="AL454" s="618">
        <v>4516942</v>
      </c>
      <c r="AM454" s="618">
        <v>86608</v>
      </c>
      <c r="AN454" s="618">
        <v>50918</v>
      </c>
      <c r="AO454" s="618">
        <v>934</v>
      </c>
      <c r="AP454" s="618">
        <v>1089</v>
      </c>
      <c r="AQ454" s="618">
        <v>16159</v>
      </c>
      <c r="AR454" s="618">
        <v>13754</v>
      </c>
      <c r="AS454" s="618">
        <v>13216</v>
      </c>
      <c r="AT454" s="618">
        <v>16174</v>
      </c>
      <c r="AU454" s="618">
        <v>95183</v>
      </c>
      <c r="AV454" s="618">
        <v>90707</v>
      </c>
      <c r="AW454" s="618">
        <v>24967052</v>
      </c>
      <c r="AX454" s="618">
        <v>7003761</v>
      </c>
      <c r="AY454" s="618">
        <v>2052928</v>
      </c>
      <c r="AZ454" s="618">
        <v>823749</v>
      </c>
      <c r="BA454" s="618">
        <v>478392</v>
      </c>
      <c r="BB454" s="618">
        <v>333355</v>
      </c>
      <c r="BC454" s="618">
        <v>55364271</v>
      </c>
      <c r="BD454" s="618">
        <v>15181295</v>
      </c>
      <c r="BE454" s="618">
        <v>831</v>
      </c>
      <c r="BF454" s="618">
        <v>1173</v>
      </c>
      <c r="BG454" s="618">
        <v>68756343</v>
      </c>
      <c r="BH454" s="618">
        <v>37332815</v>
      </c>
      <c r="BI454" s="618">
        <v>1532064</v>
      </c>
      <c r="BJ454" s="618">
        <v>323620</v>
      </c>
      <c r="BK454" s="618">
        <v>4106846</v>
      </c>
      <c r="BL454" s="618">
        <v>2796890</v>
      </c>
      <c r="BM454" s="618">
        <v>6171250</v>
      </c>
      <c r="BN454" s="618">
        <v>2491624</v>
      </c>
      <c r="BO454" s="618">
        <v>124277</v>
      </c>
      <c r="BP454" s="618">
        <v>37590</v>
      </c>
      <c r="BU454" s="588"/>
      <c r="BV454" s="590"/>
    </row>
    <row r="455" spans="1:74" x14ac:dyDescent="0.25">
      <c r="B455" s="594" t="s">
        <v>286</v>
      </c>
      <c r="C455" s="618">
        <v>1576970</v>
      </c>
      <c r="D455" s="618">
        <v>1474381</v>
      </c>
      <c r="E455" s="618" t="s">
        <v>2112</v>
      </c>
      <c r="F455" s="618" t="s">
        <v>2112</v>
      </c>
      <c r="G455" s="618">
        <v>5070717</v>
      </c>
      <c r="H455" s="618">
        <v>7277575</v>
      </c>
      <c r="I455" s="618">
        <v>143293</v>
      </c>
      <c r="J455" s="618">
        <v>474490</v>
      </c>
      <c r="K455" s="618">
        <v>311409</v>
      </c>
      <c r="L455" s="618">
        <v>409837</v>
      </c>
      <c r="M455" s="618">
        <v>13476994</v>
      </c>
      <c r="N455" s="618">
        <v>5889804</v>
      </c>
      <c r="O455" s="618">
        <v>373009</v>
      </c>
      <c r="P455" s="618">
        <v>129180</v>
      </c>
      <c r="Q455" s="618">
        <v>544820</v>
      </c>
      <c r="R455" s="618">
        <v>354376</v>
      </c>
      <c r="S455" s="618">
        <v>3917234</v>
      </c>
      <c r="T455" s="618">
        <v>2332976</v>
      </c>
      <c r="U455" s="618">
        <v>734006059</v>
      </c>
      <c r="V455" s="618">
        <v>39224254</v>
      </c>
      <c r="W455" s="618" t="s">
        <v>2112</v>
      </c>
      <c r="X455" s="618" t="s">
        <v>2112</v>
      </c>
      <c r="Y455" s="618">
        <v>1523316</v>
      </c>
      <c r="Z455" s="618">
        <v>900348</v>
      </c>
      <c r="AA455" s="618">
        <v>3519</v>
      </c>
      <c r="AB455" s="618">
        <v>1701</v>
      </c>
      <c r="AC455" s="618">
        <v>303872</v>
      </c>
      <c r="AD455" s="618">
        <v>136911</v>
      </c>
      <c r="AE455" s="618">
        <v>3901</v>
      </c>
      <c r="AF455" s="618">
        <v>8099</v>
      </c>
      <c r="AG455" s="618">
        <v>16680</v>
      </c>
      <c r="AH455" s="618">
        <v>40325</v>
      </c>
      <c r="AI455" s="618">
        <v>3435366</v>
      </c>
      <c r="AJ455" s="618">
        <v>5148770</v>
      </c>
      <c r="AK455" s="618">
        <v>951933</v>
      </c>
      <c r="AL455" s="618">
        <v>4802871</v>
      </c>
      <c r="AM455" s="618">
        <v>77932</v>
      </c>
      <c r="AN455" s="618">
        <v>51202</v>
      </c>
      <c r="AO455" s="618">
        <v>1054</v>
      </c>
      <c r="AP455" s="618">
        <v>1304</v>
      </c>
      <c r="AQ455" s="618">
        <v>11046</v>
      </c>
      <c r="AR455" s="618">
        <v>8293</v>
      </c>
      <c r="AS455" s="618">
        <v>15611</v>
      </c>
      <c r="AT455" s="618">
        <v>19540</v>
      </c>
      <c r="AU455" s="618">
        <v>120166</v>
      </c>
      <c r="AV455" s="618">
        <v>112092</v>
      </c>
      <c r="AW455" s="618">
        <v>25349542</v>
      </c>
      <c r="AX455" s="618">
        <v>7133063</v>
      </c>
      <c r="AY455" s="618">
        <v>2198624</v>
      </c>
      <c r="AZ455" s="618">
        <v>951811</v>
      </c>
      <c r="BA455" s="618">
        <v>499330</v>
      </c>
      <c r="BB455" s="618">
        <v>365106</v>
      </c>
      <c r="BC455" s="618">
        <v>55660235</v>
      </c>
      <c r="BD455" s="618">
        <v>22229336</v>
      </c>
      <c r="BE455" s="618">
        <v>971</v>
      </c>
      <c r="BF455" s="618">
        <v>1513</v>
      </c>
      <c r="BG455" s="618">
        <v>74815447</v>
      </c>
      <c r="BH455" s="618">
        <v>50369438</v>
      </c>
      <c r="BI455" s="618">
        <v>1931135</v>
      </c>
      <c r="BJ455" s="618">
        <v>544075</v>
      </c>
      <c r="BK455" s="618">
        <v>4416652</v>
      </c>
      <c r="BL455" s="618">
        <v>3230453</v>
      </c>
      <c r="BM455" s="618">
        <v>5690043</v>
      </c>
      <c r="BN455" s="618">
        <v>2369638</v>
      </c>
      <c r="BO455" s="618">
        <v>90469</v>
      </c>
      <c r="BP455" s="618">
        <v>27690</v>
      </c>
      <c r="BU455" s="588"/>
      <c r="BV455" s="590"/>
    </row>
    <row r="456" spans="1:74" x14ac:dyDescent="0.25">
      <c r="B456" s="594" t="s">
        <v>287</v>
      </c>
      <c r="C456" s="618">
        <v>1697734</v>
      </c>
      <c r="D456" s="618">
        <v>1727858</v>
      </c>
      <c r="E456" s="618" t="s">
        <v>2112</v>
      </c>
      <c r="F456" s="618" t="s">
        <v>2112</v>
      </c>
      <c r="G456" s="618">
        <v>4969064</v>
      </c>
      <c r="H456" s="618">
        <v>8134897</v>
      </c>
      <c r="I456" s="618">
        <v>107009</v>
      </c>
      <c r="J456" s="618">
        <v>637170</v>
      </c>
      <c r="K456" s="618">
        <v>334224</v>
      </c>
      <c r="L456" s="618">
        <v>438934</v>
      </c>
      <c r="M456" s="618">
        <v>11549881</v>
      </c>
      <c r="N456" s="618">
        <v>6290787</v>
      </c>
      <c r="O456" s="618">
        <v>431024</v>
      </c>
      <c r="P456" s="618">
        <v>161582</v>
      </c>
      <c r="Q456" s="618">
        <v>479425</v>
      </c>
      <c r="R456" s="618">
        <v>363504</v>
      </c>
      <c r="S456" s="618">
        <v>3731798</v>
      </c>
      <c r="T456" s="618">
        <v>2345778</v>
      </c>
      <c r="U456" s="618">
        <v>722926450</v>
      </c>
      <c r="V456" s="618">
        <v>40552332</v>
      </c>
      <c r="W456" s="618" t="s">
        <v>2112</v>
      </c>
      <c r="X456" s="618" t="s">
        <v>2112</v>
      </c>
      <c r="Y456" s="618">
        <v>1519022</v>
      </c>
      <c r="Z456" s="618">
        <v>1181946</v>
      </c>
      <c r="AA456" s="618">
        <v>7777</v>
      </c>
      <c r="AB456" s="618">
        <v>3631</v>
      </c>
      <c r="AC456" s="618">
        <v>265025</v>
      </c>
      <c r="AD456" s="618">
        <v>119124</v>
      </c>
      <c r="AE456" s="618">
        <v>4283</v>
      </c>
      <c r="AF456" s="618">
        <v>8889</v>
      </c>
      <c r="AG456" s="618">
        <v>5032</v>
      </c>
      <c r="AH456" s="618">
        <v>19724</v>
      </c>
      <c r="AI456" s="618">
        <v>2794854</v>
      </c>
      <c r="AJ456" s="618">
        <v>6216876</v>
      </c>
      <c r="AK456" s="618">
        <v>810550</v>
      </c>
      <c r="AL456" s="618">
        <v>4600116</v>
      </c>
      <c r="AM456" s="618">
        <v>123646</v>
      </c>
      <c r="AN456" s="618">
        <v>89722</v>
      </c>
      <c r="AO456" s="618">
        <v>993</v>
      </c>
      <c r="AP456" s="618">
        <v>1647</v>
      </c>
      <c r="AQ456" s="618">
        <v>7338</v>
      </c>
      <c r="AR456" s="618">
        <v>7486</v>
      </c>
      <c r="AS456" s="618">
        <v>8467</v>
      </c>
      <c r="AT456" s="618">
        <v>13451</v>
      </c>
      <c r="AU456" s="618">
        <v>25989</v>
      </c>
      <c r="AV456" s="618">
        <v>24058</v>
      </c>
      <c r="AW456" s="618">
        <v>23044557</v>
      </c>
      <c r="AX456" s="618">
        <v>7885089</v>
      </c>
      <c r="AY456" s="618">
        <v>2079547</v>
      </c>
      <c r="AZ456" s="618">
        <v>998206</v>
      </c>
      <c r="BA456" s="618">
        <v>575386</v>
      </c>
      <c r="BB456" s="618">
        <v>475676</v>
      </c>
      <c r="BC456" s="618">
        <v>71072810</v>
      </c>
      <c r="BD456" s="618">
        <v>26824867</v>
      </c>
      <c r="BE456" s="618">
        <v>624</v>
      </c>
      <c r="BF456" s="618">
        <v>1123</v>
      </c>
      <c r="BG456" s="618">
        <v>65848857</v>
      </c>
      <c r="BH456" s="618">
        <v>50465629</v>
      </c>
      <c r="BI456" s="618">
        <v>2016873</v>
      </c>
      <c r="BJ456" s="618">
        <v>555635</v>
      </c>
      <c r="BK456" s="618">
        <v>3873985</v>
      </c>
      <c r="BL456" s="618">
        <v>3356331</v>
      </c>
      <c r="BM456" s="618">
        <v>4418388</v>
      </c>
      <c r="BN456" s="618">
        <v>2324278</v>
      </c>
      <c r="BO456" s="618">
        <v>86466</v>
      </c>
      <c r="BP456" s="618">
        <v>32075</v>
      </c>
      <c r="BU456" s="588"/>
      <c r="BV456" s="590"/>
    </row>
    <row r="457" spans="1:74" x14ac:dyDescent="0.25">
      <c r="B457" s="594" t="s">
        <v>288</v>
      </c>
      <c r="C457" s="618">
        <v>1655887</v>
      </c>
      <c r="D457" s="618">
        <v>1854309</v>
      </c>
      <c r="E457" s="618" t="s">
        <v>2112</v>
      </c>
      <c r="F457" s="618" t="s">
        <v>2112</v>
      </c>
      <c r="G457" s="618">
        <v>3417196</v>
      </c>
      <c r="H457" s="618">
        <v>6923887</v>
      </c>
      <c r="I457" s="618">
        <v>102232</v>
      </c>
      <c r="J457" s="618">
        <v>573738</v>
      </c>
      <c r="K457" s="618">
        <v>389783</v>
      </c>
      <c r="L457" s="618">
        <v>479817</v>
      </c>
      <c r="M457" s="618">
        <v>11782549</v>
      </c>
      <c r="N457" s="618">
        <v>7545033</v>
      </c>
      <c r="O457" s="618">
        <v>520397</v>
      </c>
      <c r="P457" s="618">
        <v>227109</v>
      </c>
      <c r="Q457" s="618">
        <v>505350</v>
      </c>
      <c r="R457" s="618">
        <v>412896</v>
      </c>
      <c r="S457" s="618">
        <v>3553772</v>
      </c>
      <c r="T457" s="618">
        <v>3855675</v>
      </c>
      <c r="U457" s="618">
        <v>768090444</v>
      </c>
      <c r="V457" s="618">
        <v>42946610</v>
      </c>
      <c r="W457" s="618" t="s">
        <v>2112</v>
      </c>
      <c r="X457" s="618" t="s">
        <v>2112</v>
      </c>
      <c r="Y457" s="618">
        <v>1538929</v>
      </c>
      <c r="Z457" s="618">
        <v>1305038</v>
      </c>
      <c r="AA457" s="618">
        <v>5743</v>
      </c>
      <c r="AB457" s="618">
        <v>3308</v>
      </c>
      <c r="AC457" s="618">
        <v>330682</v>
      </c>
      <c r="AD457" s="618">
        <v>190906</v>
      </c>
      <c r="AE457" s="618">
        <v>2992</v>
      </c>
      <c r="AF457" s="618">
        <v>5893</v>
      </c>
      <c r="AG457" s="618">
        <v>7957</v>
      </c>
      <c r="AH457" s="618">
        <v>49394</v>
      </c>
      <c r="AI457" s="618">
        <v>2892599</v>
      </c>
      <c r="AJ457" s="618">
        <v>6945595</v>
      </c>
      <c r="AK457" s="618">
        <v>850673</v>
      </c>
      <c r="AL457" s="618">
        <v>5631445</v>
      </c>
      <c r="AM457" s="618">
        <v>108838</v>
      </c>
      <c r="AN457" s="618">
        <v>93436</v>
      </c>
      <c r="AO457" s="618">
        <v>490</v>
      </c>
      <c r="AP457" s="618">
        <v>822</v>
      </c>
      <c r="AQ457" s="618">
        <v>9734</v>
      </c>
      <c r="AR457" s="618">
        <v>13558</v>
      </c>
      <c r="AS457" s="618">
        <v>9502</v>
      </c>
      <c r="AT457" s="618">
        <v>16384</v>
      </c>
      <c r="AU457" s="618">
        <v>12526</v>
      </c>
      <c r="AV457" s="618">
        <v>17830</v>
      </c>
      <c r="AW457" s="618">
        <v>21484218</v>
      </c>
      <c r="AX457" s="618">
        <v>10130512</v>
      </c>
      <c r="AY457" s="618">
        <v>2163501</v>
      </c>
      <c r="AZ457" s="618">
        <v>1107987</v>
      </c>
      <c r="BA457" s="618">
        <v>565900</v>
      </c>
      <c r="BB457" s="618">
        <v>501652</v>
      </c>
      <c r="BC457" s="618">
        <v>80273172</v>
      </c>
      <c r="BD457" s="618">
        <v>26723097</v>
      </c>
      <c r="BE457" s="618">
        <v>495</v>
      </c>
      <c r="BF457" s="618">
        <v>990</v>
      </c>
      <c r="BG457" s="618">
        <v>81724477</v>
      </c>
      <c r="BH457" s="618">
        <v>68934363</v>
      </c>
      <c r="BI457" s="618">
        <v>2126179</v>
      </c>
      <c r="BJ457" s="618">
        <v>535796</v>
      </c>
      <c r="BK457" s="618">
        <v>4187646</v>
      </c>
      <c r="BL457" s="618">
        <v>5220504</v>
      </c>
      <c r="BM457" s="618">
        <v>5738473</v>
      </c>
      <c r="BN457" s="618">
        <v>3809304</v>
      </c>
      <c r="BO457" s="618">
        <v>62531</v>
      </c>
      <c r="BP457" s="618">
        <v>26522</v>
      </c>
      <c r="BU457" s="588"/>
      <c r="BV457" s="590"/>
    </row>
    <row r="458" spans="1:74" x14ac:dyDescent="0.25">
      <c r="B458" s="594" t="s">
        <v>289</v>
      </c>
      <c r="C458" s="618">
        <v>1764162</v>
      </c>
      <c r="D458" s="618">
        <v>1883380</v>
      </c>
      <c r="E458" s="618" t="s">
        <v>2112</v>
      </c>
      <c r="F458" s="618" t="s">
        <v>2112</v>
      </c>
      <c r="G458" s="618">
        <v>4236763</v>
      </c>
      <c r="H458" s="618">
        <v>8130375</v>
      </c>
      <c r="I458" s="618">
        <v>93769</v>
      </c>
      <c r="J458" s="618">
        <v>485346</v>
      </c>
      <c r="K458" s="618">
        <v>402626</v>
      </c>
      <c r="L458" s="618">
        <v>512705</v>
      </c>
      <c r="M458" s="618">
        <v>12175602</v>
      </c>
      <c r="N458" s="618">
        <v>8365685</v>
      </c>
      <c r="O458" s="618">
        <v>432136</v>
      </c>
      <c r="P458" s="618">
        <v>169578</v>
      </c>
      <c r="Q458" s="618">
        <v>525814</v>
      </c>
      <c r="R458" s="618">
        <v>526084</v>
      </c>
      <c r="S458" s="618">
        <v>3689836</v>
      </c>
      <c r="T458" s="618">
        <v>3235694</v>
      </c>
      <c r="U458" s="618">
        <v>736108487</v>
      </c>
      <c r="V458" s="618">
        <v>42128487</v>
      </c>
      <c r="W458" s="618" t="s">
        <v>2112</v>
      </c>
      <c r="X458" s="618" t="s">
        <v>2112</v>
      </c>
      <c r="Y458" s="618">
        <v>1646498</v>
      </c>
      <c r="Z458" s="618">
        <v>1340507</v>
      </c>
      <c r="AA458" s="618">
        <v>4452</v>
      </c>
      <c r="AB458" s="618">
        <v>2066</v>
      </c>
      <c r="AC458" s="618">
        <v>251539</v>
      </c>
      <c r="AD458" s="618">
        <v>134146</v>
      </c>
      <c r="AE458" s="618">
        <v>3692</v>
      </c>
      <c r="AF458" s="618">
        <v>7592</v>
      </c>
      <c r="AG458" s="618">
        <v>7680</v>
      </c>
      <c r="AH458" s="618">
        <v>63045</v>
      </c>
      <c r="AI458" s="618">
        <v>3294586</v>
      </c>
      <c r="AJ458" s="618">
        <v>5173995</v>
      </c>
      <c r="AK458" s="618">
        <v>862396</v>
      </c>
      <c r="AL458" s="618">
        <v>6052306</v>
      </c>
      <c r="AM458" s="618">
        <v>158563</v>
      </c>
      <c r="AN458" s="618">
        <v>131853</v>
      </c>
      <c r="AO458" s="618">
        <v>1172</v>
      </c>
      <c r="AP458" s="618">
        <v>2356</v>
      </c>
      <c r="AQ458" s="618">
        <v>4839</v>
      </c>
      <c r="AR458" s="618">
        <v>5615</v>
      </c>
      <c r="AS458" s="618">
        <v>8130</v>
      </c>
      <c r="AT458" s="618">
        <v>15726</v>
      </c>
      <c r="AU458" s="618">
        <v>37582</v>
      </c>
      <c r="AV458" s="618">
        <v>50985</v>
      </c>
      <c r="AW458" s="618">
        <v>23253514</v>
      </c>
      <c r="AX458" s="618">
        <v>9555735</v>
      </c>
      <c r="AY458" s="618">
        <v>2171448</v>
      </c>
      <c r="AZ458" s="618">
        <v>1241537</v>
      </c>
      <c r="BA458" s="618">
        <v>589939</v>
      </c>
      <c r="BB458" s="618">
        <v>491762</v>
      </c>
      <c r="BC458" s="618">
        <v>79881614</v>
      </c>
      <c r="BD458" s="618">
        <v>25998864</v>
      </c>
      <c r="BE458" s="618">
        <v>108</v>
      </c>
      <c r="BF458" s="618">
        <v>162</v>
      </c>
      <c r="BG458" s="618">
        <v>86760520</v>
      </c>
      <c r="BH458" s="618">
        <v>84390011</v>
      </c>
      <c r="BI458" s="618">
        <v>2279114</v>
      </c>
      <c r="BJ458" s="618">
        <v>575732</v>
      </c>
      <c r="BK458" s="618">
        <v>4302777</v>
      </c>
      <c r="BL458" s="618">
        <v>5182323</v>
      </c>
      <c r="BM458" s="618">
        <v>6261895</v>
      </c>
      <c r="BN458" s="618">
        <v>3048005</v>
      </c>
      <c r="BO458" s="618">
        <v>51832</v>
      </c>
      <c r="BP458" s="618">
        <v>18693</v>
      </c>
      <c r="BU458" s="588"/>
      <c r="BV458" s="590"/>
    </row>
    <row r="459" spans="1:74" x14ac:dyDescent="0.25">
      <c r="B459" s="594" t="s">
        <v>290</v>
      </c>
      <c r="C459" s="618">
        <v>1769097</v>
      </c>
      <c r="D459" s="618">
        <v>2180080</v>
      </c>
      <c r="E459" s="618" t="s">
        <v>2112</v>
      </c>
      <c r="F459" s="618" t="s">
        <v>2112</v>
      </c>
      <c r="G459" s="618">
        <v>4007326</v>
      </c>
      <c r="H459" s="618">
        <v>6844555</v>
      </c>
      <c r="I459" s="618">
        <v>117272</v>
      </c>
      <c r="J459" s="618">
        <v>793865</v>
      </c>
      <c r="K459" s="618">
        <v>500060</v>
      </c>
      <c r="L459" s="618">
        <v>634593</v>
      </c>
      <c r="M459" s="618">
        <v>12301201</v>
      </c>
      <c r="N459" s="618">
        <v>8662295</v>
      </c>
      <c r="O459" s="618">
        <v>504957</v>
      </c>
      <c r="P459" s="618">
        <v>210874</v>
      </c>
      <c r="Q459" s="618">
        <v>595977</v>
      </c>
      <c r="R459" s="618">
        <v>585615</v>
      </c>
      <c r="S459" s="618">
        <v>3867681</v>
      </c>
      <c r="T459" s="618">
        <v>4202672</v>
      </c>
      <c r="U459" s="618">
        <v>750290277</v>
      </c>
      <c r="V459" s="618">
        <v>43631303</v>
      </c>
      <c r="W459" s="618" t="s">
        <v>2112</v>
      </c>
      <c r="X459" s="618" t="s">
        <v>2112</v>
      </c>
      <c r="Y459" s="618">
        <v>1445989</v>
      </c>
      <c r="Z459" s="618">
        <v>1814510</v>
      </c>
      <c r="AA459" s="618">
        <v>4916</v>
      </c>
      <c r="AB459" s="618">
        <v>3390</v>
      </c>
      <c r="AC459" s="618">
        <v>186285</v>
      </c>
      <c r="AD459" s="618">
        <v>97628</v>
      </c>
      <c r="AE459" s="618">
        <v>2561</v>
      </c>
      <c r="AF459" s="618">
        <v>6065</v>
      </c>
      <c r="AG459" s="618">
        <v>4048</v>
      </c>
      <c r="AH459" s="618">
        <v>32534</v>
      </c>
      <c r="AI459" s="618">
        <v>3088926</v>
      </c>
      <c r="AJ459" s="618">
        <v>6030879</v>
      </c>
      <c r="AK459" s="618">
        <v>867355</v>
      </c>
      <c r="AL459" s="618">
        <v>5882511</v>
      </c>
      <c r="AM459" s="618">
        <v>155018</v>
      </c>
      <c r="AN459" s="618">
        <v>134104</v>
      </c>
      <c r="AO459" s="618">
        <v>953</v>
      </c>
      <c r="AP459" s="618">
        <v>2044</v>
      </c>
      <c r="AQ459" s="618">
        <v>12245</v>
      </c>
      <c r="AR459" s="618">
        <v>17376</v>
      </c>
      <c r="AS459" s="618">
        <v>4917</v>
      </c>
      <c r="AT459" s="618">
        <v>8224</v>
      </c>
      <c r="AU459" s="618">
        <v>46735</v>
      </c>
      <c r="AV459" s="618">
        <v>67486</v>
      </c>
      <c r="AW459" s="618">
        <v>23059704</v>
      </c>
      <c r="AX459" s="618">
        <v>8234091</v>
      </c>
      <c r="AY459" s="618">
        <v>2119559</v>
      </c>
      <c r="AZ459" s="618">
        <v>1233944</v>
      </c>
      <c r="BA459" s="618">
        <v>521596</v>
      </c>
      <c r="BB459" s="618">
        <v>470921</v>
      </c>
      <c r="BC459" s="618">
        <v>85283074</v>
      </c>
      <c r="BD459" s="618">
        <v>29770382</v>
      </c>
      <c r="BE459" s="618">
        <v>216</v>
      </c>
      <c r="BF459" s="618">
        <v>363</v>
      </c>
      <c r="BG459" s="618">
        <v>97464936</v>
      </c>
      <c r="BH459" s="618">
        <v>90354971</v>
      </c>
      <c r="BI459" s="618">
        <v>2136450</v>
      </c>
      <c r="BJ459" s="618">
        <v>586785</v>
      </c>
      <c r="BK459" s="618">
        <v>4187729</v>
      </c>
      <c r="BL459" s="618">
        <v>4892964</v>
      </c>
      <c r="BM459" s="618">
        <v>5508451</v>
      </c>
      <c r="BN459" s="618">
        <v>3116305</v>
      </c>
      <c r="BO459" s="618">
        <v>39959</v>
      </c>
      <c r="BP459" s="618">
        <v>14582</v>
      </c>
      <c r="BU459" s="588"/>
      <c r="BV459" s="590"/>
    </row>
    <row r="460" spans="1:74" x14ac:dyDescent="0.25">
      <c r="B460" s="594" t="s">
        <v>291</v>
      </c>
      <c r="C460" s="618">
        <v>1706078</v>
      </c>
      <c r="D460" s="618">
        <v>2264492</v>
      </c>
      <c r="E460" s="618" t="s">
        <v>2112</v>
      </c>
      <c r="F460" s="618" t="s">
        <v>2112</v>
      </c>
      <c r="G460" s="618">
        <v>3464103</v>
      </c>
      <c r="H460" s="618">
        <v>7463541</v>
      </c>
      <c r="I460" s="618">
        <v>132361</v>
      </c>
      <c r="J460" s="618">
        <v>1280091</v>
      </c>
      <c r="K460" s="618">
        <v>560463</v>
      </c>
      <c r="L460" s="618">
        <v>902168</v>
      </c>
      <c r="M460" s="618">
        <v>10622189</v>
      </c>
      <c r="N460" s="618">
        <v>8725929</v>
      </c>
      <c r="O460" s="618">
        <v>872830</v>
      </c>
      <c r="P460" s="618">
        <v>396250</v>
      </c>
      <c r="Q460" s="618">
        <v>672866</v>
      </c>
      <c r="R460" s="618">
        <v>803962</v>
      </c>
      <c r="S460" s="618">
        <v>3851396</v>
      </c>
      <c r="T460" s="618">
        <v>5880194</v>
      </c>
      <c r="U460" s="618">
        <v>768594154</v>
      </c>
      <c r="V460" s="618">
        <v>51598386</v>
      </c>
      <c r="W460" s="618" t="s">
        <v>2112</v>
      </c>
      <c r="X460" s="618" t="s">
        <v>2112</v>
      </c>
      <c r="Y460" s="618">
        <v>1654546</v>
      </c>
      <c r="Z460" s="618">
        <v>1852659</v>
      </c>
      <c r="AA460" s="618">
        <v>6477</v>
      </c>
      <c r="AB460" s="618">
        <v>3974</v>
      </c>
      <c r="AC460" s="618">
        <v>379687</v>
      </c>
      <c r="AD460" s="618">
        <v>227399</v>
      </c>
      <c r="AE460" s="618">
        <v>3619</v>
      </c>
      <c r="AF460" s="618">
        <v>4086</v>
      </c>
      <c r="AG460" s="618">
        <v>3655</v>
      </c>
      <c r="AH460" s="618">
        <v>30696</v>
      </c>
      <c r="AI460" s="618">
        <v>2621267</v>
      </c>
      <c r="AJ460" s="618">
        <v>9754040</v>
      </c>
      <c r="AK460" s="618">
        <v>677472</v>
      </c>
      <c r="AL460" s="618">
        <v>5736741</v>
      </c>
      <c r="AM460" s="618">
        <v>80695</v>
      </c>
      <c r="AN460" s="618">
        <v>85141</v>
      </c>
      <c r="AO460" s="618">
        <v>181</v>
      </c>
      <c r="AP460" s="618">
        <v>340</v>
      </c>
      <c r="AQ460" s="618">
        <v>12973</v>
      </c>
      <c r="AR460" s="618">
        <v>19269</v>
      </c>
      <c r="AS460" s="618">
        <v>2860</v>
      </c>
      <c r="AT460" s="618">
        <v>5797</v>
      </c>
      <c r="AU460" s="618">
        <v>24620</v>
      </c>
      <c r="AV460" s="618">
        <v>40019</v>
      </c>
      <c r="AW460" s="618">
        <v>21036314</v>
      </c>
      <c r="AX460" s="618">
        <v>10397959</v>
      </c>
      <c r="AY460" s="618">
        <v>2088048</v>
      </c>
      <c r="AZ460" s="618">
        <v>1347431</v>
      </c>
      <c r="BA460" s="618">
        <v>596430</v>
      </c>
      <c r="BB460" s="618">
        <v>597724</v>
      </c>
      <c r="BC460" s="618">
        <v>64188314</v>
      </c>
      <c r="BD460" s="618">
        <v>37693016</v>
      </c>
      <c r="BE460" s="618">
        <v>153</v>
      </c>
      <c r="BF460" s="618">
        <v>383</v>
      </c>
      <c r="BG460" s="618">
        <v>96394820</v>
      </c>
      <c r="BH460" s="618">
        <v>105017264</v>
      </c>
      <c r="BI460" s="618">
        <v>1154456</v>
      </c>
      <c r="BJ460" s="618">
        <v>509649</v>
      </c>
      <c r="BK460" s="618">
        <v>4166789</v>
      </c>
      <c r="BL460" s="618">
        <v>5475851</v>
      </c>
      <c r="BM460" s="618">
        <v>6834421</v>
      </c>
      <c r="BN460" s="618">
        <v>4032961</v>
      </c>
      <c r="BO460" s="618">
        <v>46253</v>
      </c>
      <c r="BP460" s="618">
        <v>19951</v>
      </c>
      <c r="BU460" s="588"/>
      <c r="BV460" s="590"/>
    </row>
    <row r="461" spans="1:74" x14ac:dyDescent="0.25">
      <c r="B461" s="594" t="s">
        <v>292</v>
      </c>
      <c r="C461" s="618">
        <v>1539756</v>
      </c>
      <c r="D461" s="618">
        <v>1801736</v>
      </c>
      <c r="E461" s="618" t="s">
        <v>2112</v>
      </c>
      <c r="F461" s="618" t="s">
        <v>2112</v>
      </c>
      <c r="G461" s="618">
        <v>3842872</v>
      </c>
      <c r="H461" s="618">
        <v>8397570</v>
      </c>
      <c r="I461" s="618">
        <v>120896</v>
      </c>
      <c r="J461" s="618">
        <v>995756</v>
      </c>
      <c r="K461" s="618">
        <v>546929</v>
      </c>
      <c r="L461" s="618">
        <v>930094</v>
      </c>
      <c r="M461" s="618">
        <v>12464766</v>
      </c>
      <c r="N461" s="618">
        <v>9756866</v>
      </c>
      <c r="O461" s="618">
        <v>625769</v>
      </c>
      <c r="P461" s="618">
        <v>221385</v>
      </c>
      <c r="Q461" s="618">
        <v>780461</v>
      </c>
      <c r="R461" s="618">
        <v>769254</v>
      </c>
      <c r="S461" s="618">
        <v>3655069</v>
      </c>
      <c r="T461" s="618">
        <v>2979161</v>
      </c>
      <c r="U461" s="618">
        <v>758646205</v>
      </c>
      <c r="V461" s="618">
        <v>53862323</v>
      </c>
      <c r="W461" s="618" t="s">
        <v>2112</v>
      </c>
      <c r="X461" s="618" t="s">
        <v>2112</v>
      </c>
      <c r="Y461" s="618">
        <v>1615316</v>
      </c>
      <c r="Z461" s="618">
        <v>1422217</v>
      </c>
      <c r="AA461" s="618">
        <v>7577</v>
      </c>
      <c r="AB461" s="618">
        <v>3966</v>
      </c>
      <c r="AC461" s="618">
        <v>302731</v>
      </c>
      <c r="AD461" s="618">
        <v>166099</v>
      </c>
      <c r="AE461" s="618">
        <v>2763</v>
      </c>
      <c r="AF461" s="618">
        <v>6474</v>
      </c>
      <c r="AG461" s="618">
        <v>10019</v>
      </c>
      <c r="AH461" s="618">
        <v>64604</v>
      </c>
      <c r="AI461" s="618">
        <v>3046079</v>
      </c>
      <c r="AJ461" s="618">
        <v>6962922</v>
      </c>
      <c r="AK461" s="618">
        <v>865620</v>
      </c>
      <c r="AL461" s="618">
        <v>6921270</v>
      </c>
      <c r="AM461" s="618">
        <v>104144</v>
      </c>
      <c r="AN461" s="618">
        <v>110591</v>
      </c>
      <c r="AO461" s="618">
        <v>42</v>
      </c>
      <c r="AP461" s="618">
        <v>76</v>
      </c>
      <c r="AQ461" s="618">
        <v>5953</v>
      </c>
      <c r="AR461" s="618">
        <v>6646</v>
      </c>
      <c r="AS461" s="618">
        <v>2807</v>
      </c>
      <c r="AT461" s="618">
        <v>5336</v>
      </c>
      <c r="AU461" s="618">
        <v>13481</v>
      </c>
      <c r="AV461" s="618">
        <v>30449</v>
      </c>
      <c r="AW461" s="618">
        <v>18501645</v>
      </c>
      <c r="AX461" s="618">
        <v>11002098</v>
      </c>
      <c r="AY461" s="618">
        <v>2312993</v>
      </c>
      <c r="AZ461" s="618">
        <v>1344457</v>
      </c>
      <c r="BA461" s="618">
        <v>541298</v>
      </c>
      <c r="BB461" s="618">
        <v>494709</v>
      </c>
      <c r="BC461" s="618">
        <v>97910658</v>
      </c>
      <c r="BD461" s="618">
        <v>33001411</v>
      </c>
      <c r="BE461" s="618">
        <v>80</v>
      </c>
      <c r="BF461" s="618">
        <v>134</v>
      </c>
      <c r="BG461" s="618">
        <v>114732101</v>
      </c>
      <c r="BH461" s="618">
        <v>112305292</v>
      </c>
      <c r="BI461" s="618">
        <v>2223627</v>
      </c>
      <c r="BJ461" s="618">
        <v>602699</v>
      </c>
      <c r="BK461" s="618">
        <v>4225414</v>
      </c>
      <c r="BL461" s="618">
        <v>4354465</v>
      </c>
      <c r="BM461" s="618">
        <v>4342812</v>
      </c>
      <c r="BN461" s="618">
        <v>2355079</v>
      </c>
      <c r="BO461" s="618">
        <v>36424</v>
      </c>
      <c r="BP461" s="618">
        <v>13717</v>
      </c>
      <c r="BU461" s="588"/>
      <c r="BV461" s="590"/>
    </row>
    <row r="462" spans="1:74" x14ac:dyDescent="0.25">
      <c r="B462" s="594" t="s">
        <v>293</v>
      </c>
      <c r="C462" s="618">
        <v>1768154</v>
      </c>
      <c r="D462" s="618">
        <v>2142057</v>
      </c>
      <c r="E462" s="618" t="s">
        <v>2112</v>
      </c>
      <c r="F462" s="618" t="s">
        <v>2112</v>
      </c>
      <c r="G462" s="618">
        <v>4956125</v>
      </c>
      <c r="H462" s="618">
        <v>12817116</v>
      </c>
      <c r="I462" s="618">
        <v>118869</v>
      </c>
      <c r="J462" s="618">
        <v>898666</v>
      </c>
      <c r="K462" s="618">
        <v>563344</v>
      </c>
      <c r="L462" s="618">
        <v>881334</v>
      </c>
      <c r="M462" s="618">
        <v>11808412</v>
      </c>
      <c r="N462" s="618">
        <v>8691890</v>
      </c>
      <c r="O462" s="618">
        <v>899244</v>
      </c>
      <c r="P462" s="618">
        <v>369247</v>
      </c>
      <c r="Q462" s="618">
        <v>741000</v>
      </c>
      <c r="R462" s="618">
        <v>790776</v>
      </c>
      <c r="S462" s="618">
        <v>3728953</v>
      </c>
      <c r="T462" s="618">
        <v>3174946</v>
      </c>
      <c r="U462" s="618">
        <v>747556774</v>
      </c>
      <c r="V462" s="618">
        <v>52024888</v>
      </c>
      <c r="W462" s="618" t="s">
        <v>2112</v>
      </c>
      <c r="X462" s="618" t="s">
        <v>2112</v>
      </c>
      <c r="Y462" s="618">
        <v>1540191</v>
      </c>
      <c r="Z462" s="618">
        <v>1639519</v>
      </c>
      <c r="AA462" s="618">
        <v>8297</v>
      </c>
      <c r="AB462" s="618">
        <v>5655</v>
      </c>
      <c r="AC462" s="618">
        <v>330374</v>
      </c>
      <c r="AD462" s="618">
        <v>254088</v>
      </c>
      <c r="AE462" s="618">
        <v>2813</v>
      </c>
      <c r="AF462" s="618">
        <v>10158</v>
      </c>
      <c r="AG462" s="618">
        <v>11425</v>
      </c>
      <c r="AH462" s="618">
        <v>56212</v>
      </c>
      <c r="AI462" s="618">
        <v>2916365</v>
      </c>
      <c r="AJ462" s="618">
        <v>5588931</v>
      </c>
      <c r="AK462" s="618">
        <v>756232</v>
      </c>
      <c r="AL462" s="618">
        <v>6446287</v>
      </c>
      <c r="AM462" s="618">
        <v>135872</v>
      </c>
      <c r="AN462" s="618">
        <v>151098</v>
      </c>
      <c r="AO462" s="618">
        <v>31</v>
      </c>
      <c r="AP462" s="618">
        <v>53</v>
      </c>
      <c r="AQ462" s="618">
        <v>5972</v>
      </c>
      <c r="AR462" s="618">
        <v>7276</v>
      </c>
      <c r="AS462" s="618">
        <v>2892</v>
      </c>
      <c r="AT462" s="618">
        <v>5489</v>
      </c>
      <c r="AU462" s="618">
        <v>14224</v>
      </c>
      <c r="AV462" s="618">
        <v>35047</v>
      </c>
      <c r="AW462" s="618">
        <v>17877163</v>
      </c>
      <c r="AX462" s="618">
        <v>9954056</v>
      </c>
      <c r="AY462" s="618">
        <v>2244001</v>
      </c>
      <c r="AZ462" s="618">
        <v>1327223</v>
      </c>
      <c r="BA462" s="618">
        <v>581478</v>
      </c>
      <c r="BB462" s="618">
        <v>587296</v>
      </c>
      <c r="BC462" s="618">
        <v>82366531</v>
      </c>
      <c r="BD462" s="618">
        <v>37678190</v>
      </c>
      <c r="BE462" s="618">
        <v>0</v>
      </c>
      <c r="BF462" s="618">
        <v>0</v>
      </c>
      <c r="BG462" s="618">
        <v>117912450</v>
      </c>
      <c r="BH462" s="618">
        <v>127895812</v>
      </c>
      <c r="BI462" s="618">
        <v>2281316</v>
      </c>
      <c r="BJ462" s="618">
        <v>753610</v>
      </c>
      <c r="BK462" s="618">
        <v>4126988</v>
      </c>
      <c r="BL462" s="618">
        <v>4918702</v>
      </c>
      <c r="BM462" s="618">
        <v>5469236</v>
      </c>
      <c r="BN462" s="618">
        <v>3831963</v>
      </c>
      <c r="BO462" s="618">
        <v>33164</v>
      </c>
      <c r="BP462" s="618">
        <v>16208</v>
      </c>
      <c r="BU462" s="588"/>
      <c r="BV462" s="590"/>
    </row>
    <row r="463" spans="1:74" x14ac:dyDescent="0.25">
      <c r="B463" s="594" t="s">
        <v>294</v>
      </c>
      <c r="C463" s="618">
        <v>1612214</v>
      </c>
      <c r="D463" s="618">
        <v>1900483</v>
      </c>
      <c r="E463" s="618" t="s">
        <v>2112</v>
      </c>
      <c r="F463" s="618" t="s">
        <v>2112</v>
      </c>
      <c r="G463" s="618">
        <v>6893340</v>
      </c>
      <c r="H463" s="618">
        <v>16002331</v>
      </c>
      <c r="I463" s="618">
        <v>130900</v>
      </c>
      <c r="J463" s="618">
        <v>1249310</v>
      </c>
      <c r="K463" s="618">
        <v>580573</v>
      </c>
      <c r="L463" s="618">
        <v>1056972</v>
      </c>
      <c r="M463" s="618">
        <v>10368639</v>
      </c>
      <c r="N463" s="618">
        <v>8765013</v>
      </c>
      <c r="O463" s="618">
        <v>930281</v>
      </c>
      <c r="P463" s="618">
        <v>427695</v>
      </c>
      <c r="Q463" s="618">
        <v>803626</v>
      </c>
      <c r="R463" s="618">
        <v>884177</v>
      </c>
      <c r="S463" s="618">
        <v>3711744</v>
      </c>
      <c r="T463" s="618">
        <v>5453382</v>
      </c>
      <c r="U463" s="618">
        <v>753470465</v>
      </c>
      <c r="V463" s="618">
        <v>54617372</v>
      </c>
      <c r="W463" s="618" t="s">
        <v>2112</v>
      </c>
      <c r="X463" s="618" t="s">
        <v>2112</v>
      </c>
      <c r="Y463" s="618">
        <v>1560655</v>
      </c>
      <c r="Z463" s="618">
        <v>2230364</v>
      </c>
      <c r="AA463" s="618">
        <v>10320</v>
      </c>
      <c r="AB463" s="618">
        <v>7299</v>
      </c>
      <c r="AC463" s="618">
        <v>405615</v>
      </c>
      <c r="AD463" s="618">
        <v>357934</v>
      </c>
      <c r="AE463" s="618">
        <v>2715</v>
      </c>
      <c r="AF463" s="618">
        <v>11621</v>
      </c>
      <c r="AG463" s="618">
        <v>11449</v>
      </c>
      <c r="AH463" s="618">
        <v>58190</v>
      </c>
      <c r="AI463" s="618">
        <v>2908075</v>
      </c>
      <c r="AJ463" s="618">
        <v>7474391</v>
      </c>
      <c r="AK463" s="618">
        <v>769801</v>
      </c>
      <c r="AL463" s="618">
        <v>6711659</v>
      </c>
      <c r="AM463" s="618">
        <v>132958</v>
      </c>
      <c r="AN463" s="618">
        <v>146823</v>
      </c>
      <c r="AO463" s="618">
        <v>9</v>
      </c>
      <c r="AP463" s="618">
        <v>18</v>
      </c>
      <c r="AQ463" s="618">
        <v>3772</v>
      </c>
      <c r="AR463" s="618">
        <v>5044</v>
      </c>
      <c r="AS463" s="618">
        <v>2550</v>
      </c>
      <c r="AT463" s="618">
        <v>5311</v>
      </c>
      <c r="AU463" s="618">
        <v>27412</v>
      </c>
      <c r="AV463" s="618">
        <v>74198</v>
      </c>
      <c r="AW463" s="618">
        <v>17593186</v>
      </c>
      <c r="AX463" s="618">
        <v>8854355</v>
      </c>
      <c r="AY463" s="618">
        <v>2292141</v>
      </c>
      <c r="AZ463" s="618">
        <v>1545615</v>
      </c>
      <c r="BA463" s="618">
        <v>589825</v>
      </c>
      <c r="BB463" s="618">
        <v>580867</v>
      </c>
      <c r="BC463" s="618">
        <v>101126409</v>
      </c>
      <c r="BD463" s="618">
        <v>47591383</v>
      </c>
      <c r="BE463" s="618">
        <v>0</v>
      </c>
      <c r="BF463" s="618">
        <v>0</v>
      </c>
      <c r="BG463" s="618">
        <v>114316829</v>
      </c>
      <c r="BH463" s="618">
        <v>125270163</v>
      </c>
      <c r="BI463" s="618">
        <v>2672245</v>
      </c>
      <c r="BJ463" s="618">
        <v>1015743</v>
      </c>
      <c r="BK463" s="618">
        <v>3920997</v>
      </c>
      <c r="BL463" s="618">
        <v>5666999</v>
      </c>
      <c r="BM463" s="618">
        <v>5590815</v>
      </c>
      <c r="BN463" s="618">
        <v>4058074</v>
      </c>
      <c r="BO463" s="618">
        <v>34069</v>
      </c>
      <c r="BP463" s="618">
        <v>17485</v>
      </c>
      <c r="BU463" s="588"/>
      <c r="BV463" s="590"/>
    </row>
    <row r="464" spans="1:74" x14ac:dyDescent="0.25">
      <c r="B464" s="594" t="s">
        <v>295</v>
      </c>
      <c r="C464" s="618">
        <v>1637436</v>
      </c>
      <c r="D464" s="618">
        <v>2333862</v>
      </c>
      <c r="E464" s="618" t="s">
        <v>2112</v>
      </c>
      <c r="F464" s="618" t="s">
        <v>2112</v>
      </c>
      <c r="G464" s="618">
        <v>7070136</v>
      </c>
      <c r="H464" s="618">
        <v>19127892</v>
      </c>
      <c r="I464" s="618">
        <v>155741</v>
      </c>
      <c r="J464" s="618">
        <v>1632326</v>
      </c>
      <c r="K464" s="618">
        <v>651126</v>
      </c>
      <c r="L464" s="618">
        <v>1606571</v>
      </c>
      <c r="M464" s="618">
        <v>11091011</v>
      </c>
      <c r="N464" s="618">
        <v>11631701</v>
      </c>
      <c r="O464" s="618">
        <v>898405</v>
      </c>
      <c r="P464" s="618">
        <v>612079</v>
      </c>
      <c r="Q464" s="618">
        <v>849397</v>
      </c>
      <c r="R464" s="618">
        <v>1014523</v>
      </c>
      <c r="S464" s="618">
        <v>3752999</v>
      </c>
      <c r="T464" s="618">
        <v>5461742</v>
      </c>
      <c r="U464" s="618">
        <v>756070576</v>
      </c>
      <c r="V464" s="618">
        <v>60541009</v>
      </c>
      <c r="W464" s="618" t="s">
        <v>2112</v>
      </c>
      <c r="X464" s="618" t="s">
        <v>2112</v>
      </c>
      <c r="Y464" s="618">
        <v>1499618</v>
      </c>
      <c r="Z464" s="618">
        <v>2556826</v>
      </c>
      <c r="AA464" s="618">
        <v>9263</v>
      </c>
      <c r="AB464" s="618">
        <v>6982</v>
      </c>
      <c r="AC464" s="618">
        <v>387146</v>
      </c>
      <c r="AD464" s="618">
        <v>460923</v>
      </c>
      <c r="AE464" s="618">
        <v>3108</v>
      </c>
      <c r="AF464" s="618">
        <v>14037</v>
      </c>
      <c r="AG464" s="618">
        <v>16616</v>
      </c>
      <c r="AH464" s="618">
        <v>97199</v>
      </c>
      <c r="AI464" s="618">
        <v>3036254</v>
      </c>
      <c r="AJ464" s="618">
        <v>10780677</v>
      </c>
      <c r="AK464" s="618">
        <v>702728</v>
      </c>
      <c r="AL464" s="618">
        <v>6051358</v>
      </c>
      <c r="AM464" s="618">
        <v>79590</v>
      </c>
      <c r="AN464" s="618">
        <v>94651</v>
      </c>
      <c r="AO464" s="618">
        <v>1185</v>
      </c>
      <c r="AP464" s="618">
        <v>2933</v>
      </c>
      <c r="AQ464" s="618">
        <v>3748</v>
      </c>
      <c r="AR464" s="618">
        <v>7146</v>
      </c>
      <c r="AS464" s="618">
        <v>4328</v>
      </c>
      <c r="AT464" s="618">
        <v>10689</v>
      </c>
      <c r="AU464" s="618">
        <v>35800</v>
      </c>
      <c r="AV464" s="618">
        <v>94723</v>
      </c>
      <c r="AW464" s="618">
        <v>18197572</v>
      </c>
      <c r="AX464" s="618">
        <v>10896746</v>
      </c>
      <c r="AY464" s="618">
        <v>2183918</v>
      </c>
      <c r="AZ464" s="618">
        <v>1769264</v>
      </c>
      <c r="BA464" s="618">
        <v>634404</v>
      </c>
      <c r="BB464" s="618">
        <v>641016</v>
      </c>
      <c r="BC464" s="618">
        <v>103991747</v>
      </c>
      <c r="BD464" s="618">
        <v>72424496</v>
      </c>
      <c r="BE464" s="618">
        <v>0</v>
      </c>
      <c r="BF464" s="618">
        <v>0</v>
      </c>
      <c r="BG464" s="618">
        <v>121820949</v>
      </c>
      <c r="BH464" s="618">
        <v>169132781</v>
      </c>
      <c r="BI464" s="618">
        <v>2761837</v>
      </c>
      <c r="BJ464" s="618">
        <v>1415982</v>
      </c>
      <c r="BK464" s="618">
        <v>3757078</v>
      </c>
      <c r="BL464" s="618">
        <v>6078903</v>
      </c>
      <c r="BM464" s="618">
        <v>6344079</v>
      </c>
      <c r="BN464" s="618">
        <v>6773777</v>
      </c>
      <c r="BO464" s="618">
        <v>38443</v>
      </c>
      <c r="BP464" s="618">
        <v>31726</v>
      </c>
      <c r="BU464" s="588"/>
      <c r="BV464" s="590"/>
    </row>
    <row r="465" spans="1:74" x14ac:dyDescent="0.25">
      <c r="B465" s="594" t="s">
        <v>2669</v>
      </c>
      <c r="C465" s="618">
        <v>1545036</v>
      </c>
      <c r="D465" s="618">
        <v>2610025</v>
      </c>
      <c r="E465" s="618" t="s">
        <v>2112</v>
      </c>
      <c r="F465" s="618" t="s">
        <v>2112</v>
      </c>
      <c r="G465" s="618">
        <v>5712308</v>
      </c>
      <c r="H465" s="618">
        <v>26507341</v>
      </c>
      <c r="I465" s="618">
        <v>167102</v>
      </c>
      <c r="J465" s="618">
        <v>1849020</v>
      </c>
      <c r="K465" s="618">
        <v>794225</v>
      </c>
      <c r="L465" s="618">
        <v>2643649</v>
      </c>
      <c r="M465" s="618">
        <v>11660603</v>
      </c>
      <c r="N465" s="618">
        <v>19146736</v>
      </c>
      <c r="O465" s="618">
        <v>1087073</v>
      </c>
      <c r="P465" s="618">
        <v>1037930</v>
      </c>
      <c r="Q465" s="618">
        <v>824680</v>
      </c>
      <c r="R465" s="618">
        <v>1222363</v>
      </c>
      <c r="S465" s="618">
        <v>3853464</v>
      </c>
      <c r="T465" s="618">
        <v>5483747</v>
      </c>
      <c r="U465" s="618">
        <v>715659212</v>
      </c>
      <c r="V465" s="618">
        <v>75284266</v>
      </c>
      <c r="W465" s="618" t="s">
        <v>2112</v>
      </c>
      <c r="X465" s="618" t="s">
        <v>2112</v>
      </c>
      <c r="Y465" s="618">
        <v>1640628</v>
      </c>
      <c r="Z465" s="618">
        <v>2490452</v>
      </c>
      <c r="AA465" s="618">
        <v>10567</v>
      </c>
      <c r="AB465" s="618">
        <v>10951</v>
      </c>
      <c r="AC465" s="618">
        <v>452827</v>
      </c>
      <c r="AD465" s="618">
        <v>722322</v>
      </c>
      <c r="AE465" s="618">
        <v>3062</v>
      </c>
      <c r="AF465" s="618">
        <v>14908</v>
      </c>
      <c r="AG465" s="618">
        <v>9554</v>
      </c>
      <c r="AH465" s="618">
        <v>61642</v>
      </c>
      <c r="AI465" s="618">
        <v>2899864</v>
      </c>
      <c r="AJ465" s="618">
        <v>12049373</v>
      </c>
      <c r="AK465" s="618">
        <v>744161</v>
      </c>
      <c r="AL465" s="618">
        <v>6800830</v>
      </c>
      <c r="AM465" s="618">
        <v>64854</v>
      </c>
      <c r="AN465" s="618">
        <v>139769</v>
      </c>
      <c r="AO465" s="618">
        <v>26</v>
      </c>
      <c r="AP465" s="618">
        <v>73</v>
      </c>
      <c r="AQ465" s="618">
        <v>5354</v>
      </c>
      <c r="AR465" s="618">
        <v>12862</v>
      </c>
      <c r="AS465" s="618">
        <v>2928</v>
      </c>
      <c r="AT465" s="618">
        <v>7859</v>
      </c>
      <c r="AU465" s="618">
        <v>35195</v>
      </c>
      <c r="AV465" s="618">
        <v>104710</v>
      </c>
      <c r="AW465" s="618">
        <v>18098115</v>
      </c>
      <c r="AX465" s="618">
        <v>12702124</v>
      </c>
      <c r="AY465" s="618">
        <v>2141970</v>
      </c>
      <c r="AZ465" s="618">
        <v>1844638</v>
      </c>
      <c r="BA465" s="618">
        <v>607047</v>
      </c>
      <c r="BB465" s="618">
        <v>628322</v>
      </c>
      <c r="BC465" s="618">
        <v>88461943</v>
      </c>
      <c r="BD465" s="618">
        <v>116396867</v>
      </c>
      <c r="BE465" s="618">
        <v>0</v>
      </c>
      <c r="BF465" s="618">
        <v>0</v>
      </c>
      <c r="BG465" s="618">
        <v>134934935</v>
      </c>
      <c r="BH465" s="618">
        <v>341747600</v>
      </c>
      <c r="BI465" s="618">
        <v>2506772</v>
      </c>
      <c r="BJ465" s="618">
        <v>2640770</v>
      </c>
      <c r="BK465" s="618">
        <v>3679160</v>
      </c>
      <c r="BL465" s="618">
        <v>6478833</v>
      </c>
      <c r="BM465" s="618">
        <v>7874525</v>
      </c>
      <c r="BN465" s="618">
        <v>10998648</v>
      </c>
      <c r="BO465" s="618">
        <v>100545</v>
      </c>
      <c r="BP465" s="618">
        <v>112629</v>
      </c>
      <c r="BU465" s="588"/>
      <c r="BV465" s="590"/>
    </row>
    <row r="466" spans="1:74" x14ac:dyDescent="0.25">
      <c r="A466" s="593" t="s">
        <v>6</v>
      </c>
      <c r="B466" s="594" t="s">
        <v>285</v>
      </c>
      <c r="C466" s="618">
        <v>594328</v>
      </c>
      <c r="D466" s="618">
        <v>476907</v>
      </c>
      <c r="E466" s="618" t="s">
        <v>2112</v>
      </c>
      <c r="F466" s="618" t="s">
        <v>2112</v>
      </c>
      <c r="G466" s="618">
        <v>1065318</v>
      </c>
      <c r="H466" s="618">
        <v>1052373</v>
      </c>
      <c r="I466" s="618">
        <v>5567</v>
      </c>
      <c r="J466" s="618">
        <v>20269</v>
      </c>
      <c r="K466" s="618">
        <v>11365</v>
      </c>
      <c r="L466" s="618">
        <v>12120</v>
      </c>
      <c r="M466" s="618">
        <v>889923</v>
      </c>
      <c r="N466" s="618">
        <v>514875</v>
      </c>
      <c r="O466" s="618">
        <v>0</v>
      </c>
      <c r="P466" s="618">
        <v>0</v>
      </c>
      <c r="Q466" s="618">
        <v>179076</v>
      </c>
      <c r="R466" s="618">
        <v>98594</v>
      </c>
      <c r="S466" s="618">
        <v>303615</v>
      </c>
      <c r="T466" s="618">
        <v>223913</v>
      </c>
      <c r="U466" s="618">
        <v>68789726</v>
      </c>
      <c r="V466" s="618">
        <v>4039922</v>
      </c>
      <c r="W466" s="618" t="s">
        <v>2112</v>
      </c>
      <c r="X466" s="618" t="s">
        <v>2112</v>
      </c>
      <c r="Y466" s="618">
        <v>497099</v>
      </c>
      <c r="Z466" s="618">
        <v>395020</v>
      </c>
      <c r="AA466" s="618">
        <v>0</v>
      </c>
      <c r="AB466" s="618">
        <v>0</v>
      </c>
      <c r="AC466" s="618">
        <v>0</v>
      </c>
      <c r="AD466" s="618">
        <v>0</v>
      </c>
      <c r="AE466" s="618">
        <v>0</v>
      </c>
      <c r="AF466" s="618">
        <v>0</v>
      </c>
      <c r="AG466" s="618">
        <v>6667</v>
      </c>
      <c r="AH466" s="618">
        <v>15677</v>
      </c>
      <c r="AI466" s="618">
        <v>613233</v>
      </c>
      <c r="AJ466" s="618">
        <v>1142063</v>
      </c>
      <c r="AK466" s="618">
        <v>25875</v>
      </c>
      <c r="AL466" s="618">
        <v>80116</v>
      </c>
      <c r="AM466" s="618">
        <v>2164</v>
      </c>
      <c r="AN466" s="618">
        <v>1707</v>
      </c>
      <c r="AO466" s="618">
        <v>0</v>
      </c>
      <c r="AP466" s="618">
        <v>0</v>
      </c>
      <c r="AQ466" s="618">
        <v>0</v>
      </c>
      <c r="AR466" s="618">
        <v>0</v>
      </c>
      <c r="AS466" s="618">
        <v>0</v>
      </c>
      <c r="AT466" s="618">
        <v>0</v>
      </c>
      <c r="AU466" s="618">
        <v>83238</v>
      </c>
      <c r="AV466" s="618">
        <v>78519</v>
      </c>
      <c r="AW466" s="618">
        <v>8055084</v>
      </c>
      <c r="AX466" s="618">
        <v>1505797</v>
      </c>
      <c r="AY466" s="618">
        <v>701213</v>
      </c>
      <c r="AZ466" s="618">
        <v>245223</v>
      </c>
      <c r="BA466" s="618">
        <v>456686</v>
      </c>
      <c r="BB466" s="618">
        <v>306945</v>
      </c>
      <c r="BC466" s="618">
        <v>4140132</v>
      </c>
      <c r="BD466" s="618">
        <v>1520134</v>
      </c>
      <c r="BE466" s="618">
        <v>0</v>
      </c>
      <c r="BF466" s="618">
        <v>0</v>
      </c>
      <c r="BG466" s="618">
        <v>5307202</v>
      </c>
      <c r="BH466" s="618">
        <v>3024778</v>
      </c>
      <c r="BI466" s="618">
        <v>103570</v>
      </c>
      <c r="BJ466" s="618">
        <v>33186</v>
      </c>
      <c r="BK466" s="618">
        <v>604409</v>
      </c>
      <c r="BL466" s="618">
        <v>501399</v>
      </c>
      <c r="BM466" s="618">
        <v>0</v>
      </c>
      <c r="BN466" s="618">
        <v>0</v>
      </c>
      <c r="BO466" s="618">
        <v>0</v>
      </c>
      <c r="BP466" s="618">
        <v>0</v>
      </c>
    </row>
    <row r="467" spans="1:74" x14ac:dyDescent="0.25">
      <c r="B467" s="594" t="s">
        <v>286</v>
      </c>
      <c r="C467" s="618">
        <v>610826</v>
      </c>
      <c r="D467" s="618">
        <v>574035</v>
      </c>
      <c r="E467" s="618" t="s">
        <v>2112</v>
      </c>
      <c r="F467" s="618" t="s">
        <v>2112</v>
      </c>
      <c r="G467" s="618">
        <v>1707168</v>
      </c>
      <c r="H467" s="618">
        <v>2282152</v>
      </c>
      <c r="I467" s="618">
        <v>9487</v>
      </c>
      <c r="J467" s="618">
        <v>38645</v>
      </c>
      <c r="K467" s="618">
        <v>14919</v>
      </c>
      <c r="L467" s="618">
        <v>21166</v>
      </c>
      <c r="M467" s="618">
        <v>1165618</v>
      </c>
      <c r="N467" s="618">
        <v>725336</v>
      </c>
      <c r="O467" s="618">
        <v>0</v>
      </c>
      <c r="P467" s="618">
        <v>0</v>
      </c>
      <c r="Q467" s="618">
        <v>184633</v>
      </c>
      <c r="R467" s="618">
        <v>109682</v>
      </c>
      <c r="S467" s="618">
        <v>344039</v>
      </c>
      <c r="T467" s="618">
        <v>296918</v>
      </c>
      <c r="U467" s="618">
        <v>74781736</v>
      </c>
      <c r="V467" s="618">
        <v>4917794</v>
      </c>
      <c r="W467" s="618" t="s">
        <v>2112</v>
      </c>
      <c r="X467" s="618" t="s">
        <v>2112</v>
      </c>
      <c r="Y467" s="618">
        <v>334746</v>
      </c>
      <c r="Z467" s="618">
        <v>299222</v>
      </c>
      <c r="AA467" s="618">
        <v>0</v>
      </c>
      <c r="AB467" s="618">
        <v>0</v>
      </c>
      <c r="AC467" s="618">
        <v>0</v>
      </c>
      <c r="AD467" s="618">
        <v>0</v>
      </c>
      <c r="AE467" s="618">
        <v>0</v>
      </c>
      <c r="AF467" s="618">
        <v>0</v>
      </c>
      <c r="AG467" s="618">
        <v>16060</v>
      </c>
      <c r="AH467" s="618">
        <v>39470</v>
      </c>
      <c r="AI467" s="618">
        <v>818484</v>
      </c>
      <c r="AJ467" s="618">
        <v>1404583</v>
      </c>
      <c r="AK467" s="618">
        <v>18299</v>
      </c>
      <c r="AL467" s="618">
        <v>55780</v>
      </c>
      <c r="AM467" s="618">
        <v>2082</v>
      </c>
      <c r="AN467" s="618">
        <v>1453</v>
      </c>
      <c r="AO467" s="618">
        <v>0</v>
      </c>
      <c r="AP467" s="618">
        <v>0</v>
      </c>
      <c r="AQ467" s="618">
        <v>0</v>
      </c>
      <c r="AR467" s="618">
        <v>0</v>
      </c>
      <c r="AS467" s="618">
        <v>0</v>
      </c>
      <c r="AT467" s="618">
        <v>0</v>
      </c>
      <c r="AU467" s="618">
        <v>110776</v>
      </c>
      <c r="AV467" s="618">
        <v>103355</v>
      </c>
      <c r="AW467" s="618">
        <v>7919997</v>
      </c>
      <c r="AX467" s="618">
        <v>1552800</v>
      </c>
      <c r="AY467" s="618">
        <v>678871</v>
      </c>
      <c r="AZ467" s="618">
        <v>254671</v>
      </c>
      <c r="BA467" s="618">
        <v>468436</v>
      </c>
      <c r="BB467" s="618">
        <v>331732</v>
      </c>
      <c r="BC467" s="618">
        <v>5038990</v>
      </c>
      <c r="BD467" s="618">
        <v>2358205</v>
      </c>
      <c r="BE467" s="618">
        <v>0</v>
      </c>
      <c r="BF467" s="618">
        <v>0</v>
      </c>
      <c r="BG467" s="618">
        <v>6228019</v>
      </c>
      <c r="BH467" s="618">
        <v>4222269</v>
      </c>
      <c r="BI467" s="618">
        <v>206202</v>
      </c>
      <c r="BJ467" s="618">
        <v>76602</v>
      </c>
      <c r="BK467" s="618">
        <v>622215</v>
      </c>
      <c r="BL467" s="618">
        <v>536254</v>
      </c>
      <c r="BM467" s="618">
        <v>0</v>
      </c>
      <c r="BN467" s="618">
        <v>0</v>
      </c>
      <c r="BO467" s="618">
        <v>0</v>
      </c>
      <c r="BP467" s="618">
        <v>0</v>
      </c>
    </row>
    <row r="468" spans="1:74" x14ac:dyDescent="0.25">
      <c r="B468" s="594" t="s">
        <v>287</v>
      </c>
      <c r="C468" s="618">
        <v>614235</v>
      </c>
      <c r="D468" s="618">
        <v>607511</v>
      </c>
      <c r="E468" s="618" t="s">
        <v>2112</v>
      </c>
      <c r="F468" s="618" t="s">
        <v>2112</v>
      </c>
      <c r="G468" s="618">
        <v>1407141</v>
      </c>
      <c r="H468" s="618">
        <v>2968554</v>
      </c>
      <c r="I468" s="618">
        <v>7967</v>
      </c>
      <c r="J468" s="618">
        <v>47337</v>
      </c>
      <c r="K468" s="618">
        <v>8763</v>
      </c>
      <c r="L468" s="618">
        <v>9960</v>
      </c>
      <c r="M468" s="618">
        <v>707390</v>
      </c>
      <c r="N468" s="618">
        <v>464174</v>
      </c>
      <c r="O468" s="618">
        <v>0</v>
      </c>
      <c r="P468" s="618">
        <v>0</v>
      </c>
      <c r="Q468" s="618">
        <v>139992</v>
      </c>
      <c r="R468" s="618">
        <v>113321</v>
      </c>
      <c r="S468" s="618">
        <v>159881</v>
      </c>
      <c r="T468" s="618">
        <v>117518</v>
      </c>
      <c r="U468" s="618">
        <v>68020981</v>
      </c>
      <c r="V468" s="618">
        <v>4305880</v>
      </c>
      <c r="W468" s="618" t="s">
        <v>2112</v>
      </c>
      <c r="X468" s="618" t="s">
        <v>2112</v>
      </c>
      <c r="Y468" s="618">
        <v>325031</v>
      </c>
      <c r="Z468" s="618">
        <v>332650</v>
      </c>
      <c r="AA468" s="618">
        <v>0</v>
      </c>
      <c r="AB468" s="618">
        <v>0</v>
      </c>
      <c r="AC468" s="618">
        <v>0</v>
      </c>
      <c r="AD468" s="618">
        <v>0</v>
      </c>
      <c r="AE468" s="618">
        <v>0</v>
      </c>
      <c r="AF468" s="618">
        <v>0</v>
      </c>
      <c r="AG468" s="618">
        <v>4455</v>
      </c>
      <c r="AH468" s="618">
        <v>18449</v>
      </c>
      <c r="AI468" s="618">
        <v>253362</v>
      </c>
      <c r="AJ468" s="618">
        <v>678113</v>
      </c>
      <c r="AK468" s="618">
        <v>19195</v>
      </c>
      <c r="AL468" s="618">
        <v>52942</v>
      </c>
      <c r="AM468" s="618">
        <v>203</v>
      </c>
      <c r="AN468" s="618">
        <v>260</v>
      </c>
      <c r="AO468" s="618">
        <v>0</v>
      </c>
      <c r="AP468" s="618">
        <v>0</v>
      </c>
      <c r="AQ468" s="618">
        <v>0</v>
      </c>
      <c r="AR468" s="618">
        <v>0</v>
      </c>
      <c r="AS468" s="618">
        <v>0</v>
      </c>
      <c r="AT468" s="618">
        <v>0</v>
      </c>
      <c r="AU468" s="618">
        <v>23072</v>
      </c>
      <c r="AV468" s="618">
        <v>21457</v>
      </c>
      <c r="AW468" s="618">
        <v>6019471</v>
      </c>
      <c r="AX468" s="618">
        <v>1945575</v>
      </c>
      <c r="AY468" s="618">
        <v>642489</v>
      </c>
      <c r="AZ468" s="618">
        <v>324467</v>
      </c>
      <c r="BA468" s="618">
        <v>547262</v>
      </c>
      <c r="BB468" s="618">
        <v>440383</v>
      </c>
      <c r="BC468" s="618">
        <v>3881633</v>
      </c>
      <c r="BD468" s="618">
        <v>1874102</v>
      </c>
      <c r="BE468" s="618">
        <v>0</v>
      </c>
      <c r="BF468" s="618">
        <v>0</v>
      </c>
      <c r="BG468" s="618">
        <v>6099400</v>
      </c>
      <c r="BH468" s="618">
        <v>4840796</v>
      </c>
      <c r="BI468" s="618">
        <v>40164</v>
      </c>
      <c r="BJ468" s="618">
        <v>14027</v>
      </c>
      <c r="BK468" s="618">
        <v>421258</v>
      </c>
      <c r="BL468" s="618">
        <v>416989</v>
      </c>
      <c r="BM468" s="618">
        <v>0</v>
      </c>
      <c r="BN468" s="618">
        <v>0</v>
      </c>
      <c r="BO468" s="618">
        <v>0</v>
      </c>
      <c r="BP468" s="618">
        <v>0</v>
      </c>
    </row>
    <row r="469" spans="1:74" x14ac:dyDescent="0.25">
      <c r="B469" s="594" t="s">
        <v>288</v>
      </c>
      <c r="C469" s="618">
        <v>583100</v>
      </c>
      <c r="D469" s="618">
        <v>673884</v>
      </c>
      <c r="E469" s="618" t="s">
        <v>2112</v>
      </c>
      <c r="F469" s="618" t="s">
        <v>2112</v>
      </c>
      <c r="G469" s="618">
        <v>1040115</v>
      </c>
      <c r="H469" s="618">
        <v>2581705</v>
      </c>
      <c r="I469" s="618">
        <v>6744</v>
      </c>
      <c r="J469" s="618">
        <v>32059</v>
      </c>
      <c r="K469" s="618">
        <v>9500</v>
      </c>
      <c r="L469" s="618">
        <v>11764</v>
      </c>
      <c r="M469" s="618">
        <v>695695</v>
      </c>
      <c r="N469" s="618">
        <v>500754</v>
      </c>
      <c r="O469" s="618">
        <v>0</v>
      </c>
      <c r="P469" s="618">
        <v>0</v>
      </c>
      <c r="Q469" s="618">
        <v>142053</v>
      </c>
      <c r="R469" s="618">
        <v>108388</v>
      </c>
      <c r="S469" s="618">
        <v>245179</v>
      </c>
      <c r="T469" s="618">
        <v>179363</v>
      </c>
      <c r="U469" s="618">
        <v>68125806</v>
      </c>
      <c r="V469" s="618">
        <v>4421420</v>
      </c>
      <c r="W469" s="618" t="s">
        <v>2112</v>
      </c>
      <c r="X469" s="618" t="s">
        <v>2112</v>
      </c>
      <c r="Y469" s="618">
        <v>219530</v>
      </c>
      <c r="Z469" s="618">
        <v>272469</v>
      </c>
      <c r="AA469" s="618">
        <v>0</v>
      </c>
      <c r="AB469" s="618">
        <v>0</v>
      </c>
      <c r="AC469" s="618">
        <v>0</v>
      </c>
      <c r="AD469" s="618">
        <v>0</v>
      </c>
      <c r="AE469" s="618">
        <v>0</v>
      </c>
      <c r="AF469" s="618">
        <v>0</v>
      </c>
      <c r="AG469" s="618">
        <v>7693</v>
      </c>
      <c r="AH469" s="618">
        <v>48311</v>
      </c>
      <c r="AI469" s="618">
        <v>469862</v>
      </c>
      <c r="AJ469" s="618">
        <v>1004631</v>
      </c>
      <c r="AK469" s="618">
        <v>14716</v>
      </c>
      <c r="AL469" s="618">
        <v>35562</v>
      </c>
      <c r="AM469" s="618">
        <v>101</v>
      </c>
      <c r="AN469" s="618">
        <v>95</v>
      </c>
      <c r="AO469" s="618">
        <v>0</v>
      </c>
      <c r="AP469" s="618">
        <v>0</v>
      </c>
      <c r="AQ469" s="618">
        <v>0</v>
      </c>
      <c r="AR469" s="618">
        <v>0</v>
      </c>
      <c r="AS469" s="618">
        <v>0</v>
      </c>
      <c r="AT469" s="618">
        <v>0</v>
      </c>
      <c r="AU469" s="618">
        <v>10914</v>
      </c>
      <c r="AV469" s="618">
        <v>15945</v>
      </c>
      <c r="AW469" s="618">
        <v>4803212</v>
      </c>
      <c r="AX469" s="618">
        <v>1972171</v>
      </c>
      <c r="AY469" s="618">
        <v>603015</v>
      </c>
      <c r="AZ469" s="618">
        <v>305168</v>
      </c>
      <c r="BA469" s="618">
        <v>537437</v>
      </c>
      <c r="BB469" s="618">
        <v>466313</v>
      </c>
      <c r="BC469" s="618">
        <v>4802322</v>
      </c>
      <c r="BD469" s="618">
        <v>2200255</v>
      </c>
      <c r="BE469" s="618">
        <v>0</v>
      </c>
      <c r="BF469" s="618">
        <v>0</v>
      </c>
      <c r="BG469" s="618">
        <v>5268170</v>
      </c>
      <c r="BH469" s="618">
        <v>4397890</v>
      </c>
      <c r="BI469" s="618">
        <v>52207</v>
      </c>
      <c r="BJ469" s="618">
        <v>19516</v>
      </c>
      <c r="BK469" s="618">
        <v>454473</v>
      </c>
      <c r="BL469" s="618">
        <v>569861</v>
      </c>
      <c r="BM469" s="618">
        <v>0</v>
      </c>
      <c r="BN469" s="618">
        <v>0</v>
      </c>
      <c r="BO469" s="618">
        <v>0</v>
      </c>
      <c r="BP469" s="618">
        <v>0</v>
      </c>
    </row>
    <row r="470" spans="1:74" x14ac:dyDescent="0.25">
      <c r="B470" s="594" t="s">
        <v>289</v>
      </c>
      <c r="C470" s="618">
        <v>697292</v>
      </c>
      <c r="D470" s="618">
        <v>669012</v>
      </c>
      <c r="E470" s="618" t="s">
        <v>2112</v>
      </c>
      <c r="F470" s="618" t="s">
        <v>2112</v>
      </c>
      <c r="G470" s="618">
        <v>1288308</v>
      </c>
      <c r="H470" s="618">
        <v>3311389</v>
      </c>
      <c r="I470" s="618">
        <v>6944</v>
      </c>
      <c r="J470" s="618">
        <v>40060</v>
      </c>
      <c r="K470" s="618">
        <v>9617</v>
      </c>
      <c r="L470" s="618">
        <v>13731</v>
      </c>
      <c r="M470" s="618">
        <v>847918</v>
      </c>
      <c r="N470" s="618">
        <v>606358</v>
      </c>
      <c r="O470" s="618">
        <v>0</v>
      </c>
      <c r="P470" s="618">
        <v>0</v>
      </c>
      <c r="Q470" s="618">
        <v>150257</v>
      </c>
      <c r="R470" s="618">
        <v>131139</v>
      </c>
      <c r="S470" s="618">
        <v>283703</v>
      </c>
      <c r="T470" s="618">
        <v>361855</v>
      </c>
      <c r="U470" s="618">
        <v>67450769</v>
      </c>
      <c r="V470" s="618">
        <v>5432733</v>
      </c>
      <c r="W470" s="618" t="s">
        <v>2112</v>
      </c>
      <c r="X470" s="618" t="s">
        <v>2112</v>
      </c>
      <c r="Y470" s="618">
        <v>381382</v>
      </c>
      <c r="Z470" s="618">
        <v>346820</v>
      </c>
      <c r="AA470" s="618">
        <v>0</v>
      </c>
      <c r="AB470" s="618">
        <v>0</v>
      </c>
      <c r="AC470" s="618">
        <v>0</v>
      </c>
      <c r="AD470" s="618">
        <v>0</v>
      </c>
      <c r="AE470" s="618">
        <v>0</v>
      </c>
      <c r="AF470" s="618">
        <v>0</v>
      </c>
      <c r="AG470" s="618">
        <v>7416</v>
      </c>
      <c r="AH470" s="618">
        <v>61936</v>
      </c>
      <c r="AI470" s="618">
        <v>674666</v>
      </c>
      <c r="AJ470" s="618">
        <v>1029246</v>
      </c>
      <c r="AK470" s="618">
        <v>14896</v>
      </c>
      <c r="AL470" s="618">
        <v>36712</v>
      </c>
      <c r="AM470" s="618">
        <v>0</v>
      </c>
      <c r="AN470" s="618">
        <v>0</v>
      </c>
      <c r="AO470" s="618">
        <v>0</v>
      </c>
      <c r="AP470" s="618">
        <v>0</v>
      </c>
      <c r="AQ470" s="618">
        <v>0</v>
      </c>
      <c r="AR470" s="618">
        <v>0</v>
      </c>
      <c r="AS470" s="618">
        <v>0</v>
      </c>
      <c r="AT470" s="618">
        <v>0</v>
      </c>
      <c r="AU470" s="618">
        <v>35156</v>
      </c>
      <c r="AV470" s="618">
        <v>48359</v>
      </c>
      <c r="AW470" s="618">
        <v>5668126</v>
      </c>
      <c r="AX470" s="618">
        <v>1980227</v>
      </c>
      <c r="AY470" s="618">
        <v>619762</v>
      </c>
      <c r="AZ470" s="618">
        <v>312386</v>
      </c>
      <c r="BA470" s="618">
        <v>559102</v>
      </c>
      <c r="BB470" s="618">
        <v>447868</v>
      </c>
      <c r="BC470" s="618">
        <v>6693954</v>
      </c>
      <c r="BD470" s="618">
        <v>2844630</v>
      </c>
      <c r="BE470" s="618">
        <v>0</v>
      </c>
      <c r="BF470" s="618">
        <v>0</v>
      </c>
      <c r="BG470" s="618">
        <v>6571222</v>
      </c>
      <c r="BH470" s="618">
        <v>6263588</v>
      </c>
      <c r="BI470" s="618">
        <v>150061</v>
      </c>
      <c r="BJ470" s="618">
        <v>54920</v>
      </c>
      <c r="BK470" s="618">
        <v>566027</v>
      </c>
      <c r="BL470" s="618">
        <v>692709</v>
      </c>
      <c r="BM470" s="618">
        <v>0</v>
      </c>
      <c r="BN470" s="618">
        <v>0</v>
      </c>
      <c r="BO470" s="618">
        <v>0</v>
      </c>
      <c r="BP470" s="618">
        <v>0</v>
      </c>
    </row>
    <row r="471" spans="1:74" x14ac:dyDescent="0.25">
      <c r="B471" s="594" t="s">
        <v>290</v>
      </c>
      <c r="C471" s="618">
        <v>616810</v>
      </c>
      <c r="D471" s="618">
        <v>717767</v>
      </c>
      <c r="E471" s="618" t="s">
        <v>2112</v>
      </c>
      <c r="F471" s="618" t="s">
        <v>2112</v>
      </c>
      <c r="G471" s="618">
        <v>1338017</v>
      </c>
      <c r="H471" s="618">
        <v>2013726</v>
      </c>
      <c r="I471" s="618">
        <v>7619</v>
      </c>
      <c r="J471" s="618">
        <v>30106</v>
      </c>
      <c r="K471" s="618">
        <v>10517</v>
      </c>
      <c r="L471" s="618">
        <v>14811</v>
      </c>
      <c r="M471" s="618">
        <v>494471</v>
      </c>
      <c r="N471" s="618">
        <v>363246</v>
      </c>
      <c r="O471" s="618">
        <v>0</v>
      </c>
      <c r="P471" s="618">
        <v>0</v>
      </c>
      <c r="Q471" s="618">
        <v>151704</v>
      </c>
      <c r="R471" s="618">
        <v>142070</v>
      </c>
      <c r="S471" s="618">
        <v>302442</v>
      </c>
      <c r="T471" s="618">
        <v>311805</v>
      </c>
      <c r="U471" s="618">
        <v>61546275</v>
      </c>
      <c r="V471" s="618">
        <v>4451176</v>
      </c>
      <c r="W471" s="618" t="s">
        <v>2112</v>
      </c>
      <c r="X471" s="618" t="s">
        <v>2112</v>
      </c>
      <c r="Y471" s="618">
        <v>319168</v>
      </c>
      <c r="Z471" s="618">
        <v>368221</v>
      </c>
      <c r="AA471" s="618">
        <v>0</v>
      </c>
      <c r="AB471" s="618">
        <v>0</v>
      </c>
      <c r="AC471" s="618">
        <v>0</v>
      </c>
      <c r="AD471" s="618">
        <v>0</v>
      </c>
      <c r="AE471" s="618">
        <v>0</v>
      </c>
      <c r="AF471" s="618">
        <v>0</v>
      </c>
      <c r="AG471" s="618">
        <v>3977</v>
      </c>
      <c r="AH471" s="618">
        <v>32264</v>
      </c>
      <c r="AI471" s="618">
        <v>637705</v>
      </c>
      <c r="AJ471" s="618">
        <v>1119957</v>
      </c>
      <c r="AK471" s="618">
        <v>16649</v>
      </c>
      <c r="AL471" s="618">
        <v>41027</v>
      </c>
      <c r="AM471" s="618">
        <v>0</v>
      </c>
      <c r="AN471" s="618">
        <v>0</v>
      </c>
      <c r="AO471" s="618">
        <v>0</v>
      </c>
      <c r="AP471" s="618">
        <v>0</v>
      </c>
      <c r="AQ471" s="618">
        <v>0</v>
      </c>
      <c r="AR471" s="618">
        <v>0</v>
      </c>
      <c r="AS471" s="618">
        <v>0</v>
      </c>
      <c r="AT471" s="618">
        <v>0</v>
      </c>
      <c r="AU471" s="618">
        <v>46180</v>
      </c>
      <c r="AV471" s="618">
        <v>66740</v>
      </c>
      <c r="AW471" s="618">
        <v>5543844</v>
      </c>
      <c r="AX471" s="618">
        <v>1831539</v>
      </c>
      <c r="AY471" s="618">
        <v>538320</v>
      </c>
      <c r="AZ471" s="618">
        <v>285884</v>
      </c>
      <c r="BA471" s="618">
        <v>494065</v>
      </c>
      <c r="BB471" s="618">
        <v>431656</v>
      </c>
      <c r="BC471" s="618">
        <v>5864238</v>
      </c>
      <c r="BD471" s="618">
        <v>2599037</v>
      </c>
      <c r="BE471" s="618">
        <v>0</v>
      </c>
      <c r="BF471" s="618">
        <v>0</v>
      </c>
      <c r="BG471" s="618">
        <v>8386412</v>
      </c>
      <c r="BH471" s="618">
        <v>8034343</v>
      </c>
      <c r="BI471" s="618">
        <v>180751</v>
      </c>
      <c r="BJ471" s="618">
        <v>61778</v>
      </c>
      <c r="BK471" s="618">
        <v>543483</v>
      </c>
      <c r="BL471" s="618">
        <v>656280</v>
      </c>
      <c r="BM471" s="618">
        <v>3000</v>
      </c>
      <c r="BN471" s="618">
        <v>2250</v>
      </c>
      <c r="BO471" s="618">
        <v>0</v>
      </c>
      <c r="BP471" s="618">
        <v>0</v>
      </c>
    </row>
    <row r="472" spans="1:74" x14ac:dyDescent="0.25">
      <c r="B472" s="594" t="s">
        <v>291</v>
      </c>
      <c r="C472" s="618">
        <v>514701</v>
      </c>
      <c r="D472" s="618">
        <v>661702</v>
      </c>
      <c r="E472" s="618" t="s">
        <v>2112</v>
      </c>
      <c r="F472" s="618" t="s">
        <v>2112</v>
      </c>
      <c r="G472" s="618">
        <v>954098</v>
      </c>
      <c r="H472" s="618">
        <v>1912940</v>
      </c>
      <c r="I472" s="618">
        <v>5710</v>
      </c>
      <c r="J472" s="618">
        <v>26173</v>
      </c>
      <c r="K472" s="618">
        <v>9782</v>
      </c>
      <c r="L472" s="618">
        <v>20690</v>
      </c>
      <c r="M472" s="618">
        <v>271226</v>
      </c>
      <c r="N472" s="618">
        <v>243359</v>
      </c>
      <c r="O472" s="618">
        <v>0</v>
      </c>
      <c r="P472" s="618">
        <v>0</v>
      </c>
      <c r="Q472" s="618">
        <v>166543</v>
      </c>
      <c r="R472" s="618">
        <v>190865</v>
      </c>
      <c r="S472" s="618">
        <v>318681</v>
      </c>
      <c r="T472" s="618">
        <v>457923</v>
      </c>
      <c r="U472" s="618">
        <v>55734909</v>
      </c>
      <c r="V472" s="618">
        <v>4658074</v>
      </c>
      <c r="W472" s="618" t="s">
        <v>2112</v>
      </c>
      <c r="X472" s="618" t="s">
        <v>2112</v>
      </c>
      <c r="Y472" s="618">
        <v>321593</v>
      </c>
      <c r="Z472" s="618">
        <v>406607</v>
      </c>
      <c r="AA472" s="618">
        <v>0</v>
      </c>
      <c r="AB472" s="618">
        <v>0</v>
      </c>
      <c r="AC472" s="618">
        <v>0</v>
      </c>
      <c r="AD472" s="618">
        <v>0</v>
      </c>
      <c r="AE472" s="618">
        <v>0</v>
      </c>
      <c r="AF472" s="618">
        <v>0</v>
      </c>
      <c r="AG472" s="618">
        <v>3627</v>
      </c>
      <c r="AH472" s="618">
        <v>30590</v>
      </c>
      <c r="AI472" s="618">
        <v>303120</v>
      </c>
      <c r="AJ472" s="618">
        <v>1224438</v>
      </c>
      <c r="AK472" s="618">
        <v>8123</v>
      </c>
      <c r="AL472" s="618">
        <v>40398</v>
      </c>
      <c r="AM472" s="618">
        <v>0</v>
      </c>
      <c r="AN472" s="618">
        <v>0</v>
      </c>
      <c r="AO472" s="618">
        <v>0</v>
      </c>
      <c r="AP472" s="618">
        <v>0</v>
      </c>
      <c r="AQ472" s="618">
        <v>0</v>
      </c>
      <c r="AR472" s="618">
        <v>0</v>
      </c>
      <c r="AS472" s="618">
        <v>0</v>
      </c>
      <c r="AT472" s="618">
        <v>0</v>
      </c>
      <c r="AU472" s="618">
        <v>23623</v>
      </c>
      <c r="AV472" s="618">
        <v>38550</v>
      </c>
      <c r="AW472" s="618">
        <v>4592496</v>
      </c>
      <c r="AX472" s="618">
        <v>1936574</v>
      </c>
      <c r="AY472" s="618">
        <v>538094</v>
      </c>
      <c r="AZ472" s="618">
        <v>290485</v>
      </c>
      <c r="BA472" s="618">
        <v>570838</v>
      </c>
      <c r="BB472" s="618">
        <v>554679</v>
      </c>
      <c r="BC472" s="618">
        <v>3161555</v>
      </c>
      <c r="BD472" s="618">
        <v>2344659</v>
      </c>
      <c r="BE472" s="618">
        <v>0</v>
      </c>
      <c r="BF472" s="618">
        <v>0</v>
      </c>
      <c r="BG472" s="618">
        <v>5145197</v>
      </c>
      <c r="BH472" s="618">
        <v>5551985</v>
      </c>
      <c r="BI472" s="618">
        <v>91034</v>
      </c>
      <c r="BJ472" s="618">
        <v>45353</v>
      </c>
      <c r="BK472" s="618">
        <v>537566</v>
      </c>
      <c r="BL472" s="618">
        <v>655293</v>
      </c>
      <c r="BM472" s="618">
        <v>19800</v>
      </c>
      <c r="BN472" s="618">
        <v>13860</v>
      </c>
      <c r="BO472" s="618">
        <v>0</v>
      </c>
      <c r="BP472" s="618">
        <v>0</v>
      </c>
    </row>
    <row r="473" spans="1:74" x14ac:dyDescent="0.25">
      <c r="B473" s="594" t="s">
        <v>292</v>
      </c>
      <c r="C473" s="618">
        <v>595678</v>
      </c>
      <c r="D473" s="618">
        <v>663645</v>
      </c>
      <c r="E473" s="618" t="s">
        <v>2112</v>
      </c>
      <c r="F473" s="618" t="s">
        <v>2112</v>
      </c>
      <c r="G473" s="618">
        <v>922092</v>
      </c>
      <c r="H473" s="618">
        <v>2167895</v>
      </c>
      <c r="I473" s="618">
        <v>4345</v>
      </c>
      <c r="J473" s="618">
        <v>22047</v>
      </c>
      <c r="K473" s="618">
        <v>11636</v>
      </c>
      <c r="L473" s="618">
        <v>26952</v>
      </c>
      <c r="M473" s="618">
        <v>433406</v>
      </c>
      <c r="N473" s="618">
        <v>391818</v>
      </c>
      <c r="O473" s="618">
        <v>0</v>
      </c>
      <c r="P473" s="618">
        <v>0</v>
      </c>
      <c r="Q473" s="618">
        <v>241639</v>
      </c>
      <c r="R473" s="618">
        <v>272680</v>
      </c>
      <c r="S473" s="618">
        <v>268054</v>
      </c>
      <c r="T473" s="618">
        <v>329083</v>
      </c>
      <c r="U473" s="618">
        <v>49915833</v>
      </c>
      <c r="V473" s="618">
        <v>3943777</v>
      </c>
      <c r="W473" s="618" t="s">
        <v>2112</v>
      </c>
      <c r="X473" s="618" t="s">
        <v>2112</v>
      </c>
      <c r="Y473" s="618">
        <v>289580</v>
      </c>
      <c r="Z473" s="618">
        <v>247590</v>
      </c>
      <c r="AA473" s="618">
        <v>0</v>
      </c>
      <c r="AB473" s="618">
        <v>0</v>
      </c>
      <c r="AC473" s="618">
        <v>0</v>
      </c>
      <c r="AD473" s="618">
        <v>0</v>
      </c>
      <c r="AE473" s="618">
        <v>0</v>
      </c>
      <c r="AF473" s="618">
        <v>0</v>
      </c>
      <c r="AG473" s="618">
        <v>9257</v>
      </c>
      <c r="AH473" s="618">
        <v>60529</v>
      </c>
      <c r="AI473" s="618">
        <v>485743</v>
      </c>
      <c r="AJ473" s="618">
        <v>1194846</v>
      </c>
      <c r="AK473" s="618">
        <v>21057</v>
      </c>
      <c r="AL473" s="618">
        <v>125394</v>
      </c>
      <c r="AM473" s="618">
        <v>0</v>
      </c>
      <c r="AN473" s="618">
        <v>0</v>
      </c>
      <c r="AO473" s="618">
        <v>0</v>
      </c>
      <c r="AP473" s="618">
        <v>0</v>
      </c>
      <c r="AQ473" s="618">
        <v>0</v>
      </c>
      <c r="AR473" s="618">
        <v>0</v>
      </c>
      <c r="AS473" s="618">
        <v>0</v>
      </c>
      <c r="AT473" s="618">
        <v>0</v>
      </c>
      <c r="AU473" s="618">
        <v>12789</v>
      </c>
      <c r="AV473" s="618">
        <v>29753</v>
      </c>
      <c r="AW473" s="618">
        <v>3439173</v>
      </c>
      <c r="AX473" s="618">
        <v>1842433</v>
      </c>
      <c r="AY473" s="618">
        <v>665845</v>
      </c>
      <c r="AZ473" s="618">
        <v>325137</v>
      </c>
      <c r="BA473" s="618">
        <v>514651</v>
      </c>
      <c r="BB473" s="618">
        <v>454877</v>
      </c>
      <c r="BC473" s="618">
        <v>6312607</v>
      </c>
      <c r="BD473" s="618">
        <v>3087064</v>
      </c>
      <c r="BE473" s="618">
        <v>0</v>
      </c>
      <c r="BF473" s="618">
        <v>0</v>
      </c>
      <c r="BG473" s="618">
        <v>9497022</v>
      </c>
      <c r="BH473" s="618">
        <v>9849038</v>
      </c>
      <c r="BI473" s="618">
        <v>252969</v>
      </c>
      <c r="BJ473" s="618">
        <v>87542</v>
      </c>
      <c r="BK473" s="618">
        <v>495863</v>
      </c>
      <c r="BL473" s="618">
        <v>667248</v>
      </c>
      <c r="BM473" s="618">
        <v>12976</v>
      </c>
      <c r="BN473" s="618">
        <v>7604</v>
      </c>
      <c r="BO473" s="618">
        <v>0</v>
      </c>
      <c r="BP473" s="618">
        <v>0</v>
      </c>
    </row>
    <row r="474" spans="1:74" x14ac:dyDescent="0.25">
      <c r="B474" s="594" t="s">
        <v>293</v>
      </c>
      <c r="C474" s="618">
        <v>593613</v>
      </c>
      <c r="D474" s="618">
        <v>613742</v>
      </c>
      <c r="E474" s="618" t="s">
        <v>2112</v>
      </c>
      <c r="F474" s="618" t="s">
        <v>2112</v>
      </c>
      <c r="G474" s="618">
        <v>1367272</v>
      </c>
      <c r="H474" s="618">
        <v>3835160</v>
      </c>
      <c r="I474" s="618">
        <v>4056</v>
      </c>
      <c r="J474" s="618">
        <v>23270</v>
      </c>
      <c r="K474" s="618">
        <v>12406</v>
      </c>
      <c r="L474" s="618">
        <v>27745</v>
      </c>
      <c r="M474" s="618">
        <v>394271</v>
      </c>
      <c r="N474" s="618">
        <v>329136</v>
      </c>
      <c r="O474" s="618">
        <v>0</v>
      </c>
      <c r="P474" s="618">
        <v>0</v>
      </c>
      <c r="Q474" s="618">
        <v>252076</v>
      </c>
      <c r="R474" s="618">
        <v>287808</v>
      </c>
      <c r="S474" s="618">
        <v>305241</v>
      </c>
      <c r="T474" s="618">
        <v>416898</v>
      </c>
      <c r="U474" s="618">
        <v>49883730</v>
      </c>
      <c r="V474" s="618">
        <v>3949593</v>
      </c>
      <c r="W474" s="618" t="s">
        <v>2112</v>
      </c>
      <c r="X474" s="618" t="s">
        <v>2112</v>
      </c>
      <c r="Y474" s="618">
        <v>296131</v>
      </c>
      <c r="Z474" s="618">
        <v>304155</v>
      </c>
      <c r="AA474" s="618">
        <v>0</v>
      </c>
      <c r="AB474" s="618">
        <v>0</v>
      </c>
      <c r="AC474" s="618">
        <v>0</v>
      </c>
      <c r="AD474" s="618">
        <v>0</v>
      </c>
      <c r="AE474" s="618">
        <v>0</v>
      </c>
      <c r="AF474" s="618">
        <v>0</v>
      </c>
      <c r="AG474" s="618">
        <v>11189</v>
      </c>
      <c r="AH474" s="618">
        <v>55114</v>
      </c>
      <c r="AI474" s="618">
        <v>512070</v>
      </c>
      <c r="AJ474" s="618">
        <v>1083687</v>
      </c>
      <c r="AK474" s="618">
        <v>13853</v>
      </c>
      <c r="AL474" s="618">
        <v>151133</v>
      </c>
      <c r="AM474" s="618">
        <v>0</v>
      </c>
      <c r="AN474" s="618">
        <v>0</v>
      </c>
      <c r="AO474" s="618">
        <v>0</v>
      </c>
      <c r="AP474" s="618">
        <v>0</v>
      </c>
      <c r="AQ474" s="618">
        <v>0</v>
      </c>
      <c r="AR474" s="618">
        <v>0</v>
      </c>
      <c r="AS474" s="618">
        <v>0</v>
      </c>
      <c r="AT474" s="618">
        <v>0</v>
      </c>
      <c r="AU474" s="618">
        <v>12598</v>
      </c>
      <c r="AV474" s="618">
        <v>32774</v>
      </c>
      <c r="AW474" s="618">
        <v>3517051</v>
      </c>
      <c r="AX474" s="618">
        <v>1562136</v>
      </c>
      <c r="AY474" s="618">
        <v>797969</v>
      </c>
      <c r="AZ474" s="618">
        <v>424471</v>
      </c>
      <c r="BA474" s="618">
        <v>555411</v>
      </c>
      <c r="BB474" s="618">
        <v>545726</v>
      </c>
      <c r="BC474" s="618">
        <v>5833630</v>
      </c>
      <c r="BD474" s="618">
        <v>3228486</v>
      </c>
      <c r="BE474" s="618">
        <v>0</v>
      </c>
      <c r="BF474" s="618">
        <v>0</v>
      </c>
      <c r="BG474" s="618">
        <v>11534301</v>
      </c>
      <c r="BH474" s="618">
        <v>13100853</v>
      </c>
      <c r="BI474" s="618">
        <v>193826</v>
      </c>
      <c r="BJ474" s="618">
        <v>80471</v>
      </c>
      <c r="BK474" s="618">
        <v>499304</v>
      </c>
      <c r="BL474" s="618">
        <v>741953</v>
      </c>
      <c r="BM474" s="618">
        <v>26850</v>
      </c>
      <c r="BN474" s="618">
        <v>18795</v>
      </c>
      <c r="BO474" s="618">
        <v>0</v>
      </c>
      <c r="BP474" s="618">
        <v>0</v>
      </c>
    </row>
    <row r="475" spans="1:74" x14ac:dyDescent="0.25">
      <c r="B475" s="594" t="s">
        <v>294</v>
      </c>
      <c r="C475" s="618">
        <v>572038</v>
      </c>
      <c r="D475" s="618">
        <v>671222</v>
      </c>
      <c r="E475" s="618" t="s">
        <v>2112</v>
      </c>
      <c r="F475" s="618" t="s">
        <v>2112</v>
      </c>
      <c r="G475" s="618">
        <v>1660829</v>
      </c>
      <c r="H475" s="618">
        <v>4123500</v>
      </c>
      <c r="I475" s="618">
        <v>4254</v>
      </c>
      <c r="J475" s="618">
        <v>31609</v>
      </c>
      <c r="K475" s="618">
        <v>13701</v>
      </c>
      <c r="L475" s="618">
        <v>34086</v>
      </c>
      <c r="M475" s="618">
        <v>306828</v>
      </c>
      <c r="N475" s="618">
        <v>261307</v>
      </c>
      <c r="O475" s="618">
        <v>0</v>
      </c>
      <c r="P475" s="618">
        <v>0</v>
      </c>
      <c r="Q475" s="618">
        <v>317815</v>
      </c>
      <c r="R475" s="618">
        <v>382301</v>
      </c>
      <c r="S475" s="618">
        <v>300272</v>
      </c>
      <c r="T475" s="618">
        <v>610041</v>
      </c>
      <c r="U475" s="618">
        <v>51959459</v>
      </c>
      <c r="V475" s="618">
        <v>4262161</v>
      </c>
      <c r="W475" s="618" t="s">
        <v>2112</v>
      </c>
      <c r="X475" s="618" t="s">
        <v>2112</v>
      </c>
      <c r="Y475" s="618">
        <v>315066</v>
      </c>
      <c r="Z475" s="618">
        <v>396630</v>
      </c>
      <c r="AA475" s="618">
        <v>0</v>
      </c>
      <c r="AB475" s="618">
        <v>0</v>
      </c>
      <c r="AC475" s="618">
        <v>0</v>
      </c>
      <c r="AD475" s="618">
        <v>0</v>
      </c>
      <c r="AE475" s="618">
        <v>0</v>
      </c>
      <c r="AF475" s="618">
        <v>0</v>
      </c>
      <c r="AG475" s="618">
        <v>11381</v>
      </c>
      <c r="AH475" s="618">
        <v>57963</v>
      </c>
      <c r="AI475" s="618">
        <v>507995</v>
      </c>
      <c r="AJ475" s="618">
        <v>1193977</v>
      </c>
      <c r="AK475" s="618">
        <v>30185</v>
      </c>
      <c r="AL475" s="618">
        <v>210251</v>
      </c>
      <c r="AM475" s="618">
        <v>0</v>
      </c>
      <c r="AN475" s="618">
        <v>0</v>
      </c>
      <c r="AO475" s="618">
        <v>0</v>
      </c>
      <c r="AP475" s="618">
        <v>0</v>
      </c>
      <c r="AQ475" s="618">
        <v>0</v>
      </c>
      <c r="AR475" s="618">
        <v>0</v>
      </c>
      <c r="AS475" s="618">
        <v>0</v>
      </c>
      <c r="AT475" s="618">
        <v>0</v>
      </c>
      <c r="AU475" s="618">
        <v>26621</v>
      </c>
      <c r="AV475" s="618">
        <v>72293</v>
      </c>
      <c r="AW475" s="618">
        <v>3414742</v>
      </c>
      <c r="AX475" s="618">
        <v>1306067</v>
      </c>
      <c r="AY475" s="618">
        <v>790924</v>
      </c>
      <c r="AZ475" s="618">
        <v>455176</v>
      </c>
      <c r="BA475" s="618">
        <v>565503</v>
      </c>
      <c r="BB475" s="618">
        <v>540838</v>
      </c>
      <c r="BC475" s="618">
        <v>6791517</v>
      </c>
      <c r="BD475" s="618">
        <v>3892910</v>
      </c>
      <c r="BE475" s="618">
        <v>0</v>
      </c>
      <c r="BF475" s="618">
        <v>0</v>
      </c>
      <c r="BG475" s="618">
        <v>10516092</v>
      </c>
      <c r="BH475" s="618">
        <v>11550753</v>
      </c>
      <c r="BI475" s="618">
        <v>195585</v>
      </c>
      <c r="BJ475" s="618">
        <v>73869</v>
      </c>
      <c r="BK475" s="618">
        <v>499510</v>
      </c>
      <c r="BL475" s="618">
        <v>1065064</v>
      </c>
      <c r="BM475" s="618">
        <v>14600</v>
      </c>
      <c r="BN475" s="618">
        <v>10950</v>
      </c>
      <c r="BO475" s="618">
        <v>0</v>
      </c>
      <c r="BP475" s="618">
        <v>0</v>
      </c>
    </row>
    <row r="476" spans="1:74" x14ac:dyDescent="0.25">
      <c r="B476" s="594" t="s">
        <v>295</v>
      </c>
      <c r="C476" s="618">
        <v>528841</v>
      </c>
      <c r="D476" s="618">
        <v>688586</v>
      </c>
      <c r="E476" s="618" t="s">
        <v>2112</v>
      </c>
      <c r="F476" s="618" t="s">
        <v>2112</v>
      </c>
      <c r="G476" s="618">
        <v>1639384</v>
      </c>
      <c r="H476" s="618">
        <v>4793812</v>
      </c>
      <c r="I476" s="618">
        <v>6963</v>
      </c>
      <c r="J476" s="618">
        <v>61782</v>
      </c>
      <c r="K476" s="618">
        <v>13757</v>
      </c>
      <c r="L476" s="618">
        <v>39348</v>
      </c>
      <c r="M476" s="618">
        <v>335526</v>
      </c>
      <c r="N476" s="618">
        <v>331551</v>
      </c>
      <c r="O476" s="618">
        <v>0</v>
      </c>
      <c r="P476" s="618">
        <v>0</v>
      </c>
      <c r="Q476" s="618">
        <v>345799</v>
      </c>
      <c r="R476" s="618">
        <v>464488</v>
      </c>
      <c r="S476" s="618">
        <v>390972</v>
      </c>
      <c r="T476" s="618">
        <v>805435</v>
      </c>
      <c r="U476" s="618">
        <v>51653642</v>
      </c>
      <c r="V476" s="618">
        <v>4957068</v>
      </c>
      <c r="W476" s="618" t="s">
        <v>2112</v>
      </c>
      <c r="X476" s="618" t="s">
        <v>2112</v>
      </c>
      <c r="Y476" s="618">
        <v>301305</v>
      </c>
      <c r="Z476" s="618">
        <v>514685</v>
      </c>
      <c r="AA476" s="618">
        <v>0</v>
      </c>
      <c r="AB476" s="618">
        <v>0</v>
      </c>
      <c r="AC476" s="618">
        <v>0</v>
      </c>
      <c r="AD476" s="618">
        <v>0</v>
      </c>
      <c r="AE476" s="618">
        <v>0</v>
      </c>
      <c r="AF476" s="618">
        <v>0</v>
      </c>
      <c r="AG476" s="618">
        <v>16559</v>
      </c>
      <c r="AH476" s="618">
        <v>96992</v>
      </c>
      <c r="AI476" s="618">
        <v>567914</v>
      </c>
      <c r="AJ476" s="618">
        <v>1964929</v>
      </c>
      <c r="AK476" s="618">
        <v>33410</v>
      </c>
      <c r="AL476" s="618">
        <v>247858</v>
      </c>
      <c r="AM476" s="618">
        <v>0</v>
      </c>
      <c r="AN476" s="618">
        <v>0</v>
      </c>
      <c r="AO476" s="618">
        <v>0</v>
      </c>
      <c r="AP476" s="618">
        <v>0</v>
      </c>
      <c r="AQ476" s="618">
        <v>0</v>
      </c>
      <c r="AR476" s="618">
        <v>0</v>
      </c>
      <c r="AS476" s="618">
        <v>0</v>
      </c>
      <c r="AT476" s="618">
        <v>0</v>
      </c>
      <c r="AU476" s="618">
        <v>35504</v>
      </c>
      <c r="AV476" s="618">
        <v>94544</v>
      </c>
      <c r="AW476" s="618">
        <v>3635099</v>
      </c>
      <c r="AX476" s="618">
        <v>1699563</v>
      </c>
      <c r="AY476" s="618">
        <v>825780</v>
      </c>
      <c r="AZ476" s="618">
        <v>540729</v>
      </c>
      <c r="BA476" s="618">
        <v>615018</v>
      </c>
      <c r="BB476" s="618">
        <v>604661</v>
      </c>
      <c r="BC476" s="618">
        <v>8825143</v>
      </c>
      <c r="BD476" s="618">
        <v>7017147</v>
      </c>
      <c r="BE476" s="618">
        <v>0</v>
      </c>
      <c r="BF476" s="618">
        <v>0</v>
      </c>
      <c r="BG476" s="618">
        <v>11588170</v>
      </c>
      <c r="BH476" s="618">
        <v>18982389</v>
      </c>
      <c r="BI476" s="618">
        <v>193070</v>
      </c>
      <c r="BJ476" s="618">
        <v>106358</v>
      </c>
      <c r="BK476" s="618">
        <v>504692</v>
      </c>
      <c r="BL476" s="618">
        <v>1181414</v>
      </c>
      <c r="BM476" s="618">
        <v>17027</v>
      </c>
      <c r="BN476" s="618">
        <v>17878</v>
      </c>
      <c r="BO476" s="618">
        <v>0</v>
      </c>
      <c r="BP476" s="618">
        <v>0</v>
      </c>
    </row>
    <row r="477" spans="1:74" x14ac:dyDescent="0.25">
      <c r="B477" s="594" t="s">
        <v>2669</v>
      </c>
      <c r="C477" s="618">
        <v>522721</v>
      </c>
      <c r="D477" s="618">
        <v>750429</v>
      </c>
      <c r="E477" s="618" t="s">
        <v>2112</v>
      </c>
      <c r="F477" s="618" t="s">
        <v>2112</v>
      </c>
      <c r="G477" s="618">
        <v>1350886</v>
      </c>
      <c r="H477" s="618">
        <v>4469356</v>
      </c>
      <c r="I477" s="618">
        <v>5139</v>
      </c>
      <c r="J477" s="618">
        <v>51584</v>
      </c>
      <c r="K477" s="618">
        <v>12863</v>
      </c>
      <c r="L477" s="618">
        <v>50360</v>
      </c>
      <c r="M477" s="618">
        <v>373623</v>
      </c>
      <c r="N477" s="618">
        <v>512880</v>
      </c>
      <c r="O477" s="618">
        <v>0</v>
      </c>
      <c r="P477" s="618">
        <v>0</v>
      </c>
      <c r="Q477" s="618">
        <v>317308</v>
      </c>
      <c r="R477" s="618">
        <v>495705</v>
      </c>
      <c r="S477" s="618">
        <v>393961</v>
      </c>
      <c r="T477" s="618">
        <v>673031</v>
      </c>
      <c r="U477" s="618">
        <v>54660012</v>
      </c>
      <c r="V477" s="618">
        <v>6785536</v>
      </c>
      <c r="W477" s="618" t="s">
        <v>2112</v>
      </c>
      <c r="X477" s="618" t="s">
        <v>2112</v>
      </c>
      <c r="Y477" s="618">
        <v>329682</v>
      </c>
      <c r="Z477" s="618">
        <v>542566</v>
      </c>
      <c r="AA477" s="618">
        <v>0</v>
      </c>
      <c r="AB477" s="618">
        <v>0</v>
      </c>
      <c r="AC477" s="618">
        <v>0</v>
      </c>
      <c r="AD477" s="618">
        <v>0</v>
      </c>
      <c r="AE477" s="618">
        <v>0</v>
      </c>
      <c r="AF477" s="618">
        <v>0</v>
      </c>
      <c r="AG477" s="618">
        <v>9532</v>
      </c>
      <c r="AH477" s="618">
        <v>61509</v>
      </c>
      <c r="AI477" s="618">
        <v>473171</v>
      </c>
      <c r="AJ477" s="618">
        <v>2015700</v>
      </c>
      <c r="AK477" s="618">
        <v>33106</v>
      </c>
      <c r="AL477" s="618">
        <v>211803</v>
      </c>
      <c r="AM477" s="618">
        <v>0</v>
      </c>
      <c r="AN477" s="618">
        <v>0</v>
      </c>
      <c r="AO477" s="618">
        <v>0</v>
      </c>
      <c r="AP477" s="618">
        <v>0</v>
      </c>
      <c r="AQ477" s="618">
        <v>0</v>
      </c>
      <c r="AR477" s="618">
        <v>0</v>
      </c>
      <c r="AS477" s="618">
        <v>0</v>
      </c>
      <c r="AT477" s="618">
        <v>0</v>
      </c>
      <c r="AU477" s="618">
        <v>34954</v>
      </c>
      <c r="AV477" s="618">
        <v>104294</v>
      </c>
      <c r="AW477" s="618">
        <v>3599851</v>
      </c>
      <c r="AX477" s="618">
        <v>2236362</v>
      </c>
      <c r="AY477" s="618">
        <v>802192</v>
      </c>
      <c r="AZ477" s="618">
        <v>596162</v>
      </c>
      <c r="BA477" s="618">
        <v>584484</v>
      </c>
      <c r="BB477" s="618">
        <v>589976</v>
      </c>
      <c r="BC477" s="618">
        <v>8228810</v>
      </c>
      <c r="BD477" s="618">
        <v>9708482</v>
      </c>
      <c r="BE477" s="618">
        <v>0</v>
      </c>
      <c r="BF477" s="618">
        <v>0</v>
      </c>
      <c r="BG477" s="618">
        <v>12809057</v>
      </c>
      <c r="BH477" s="618">
        <v>32548950</v>
      </c>
      <c r="BI477" s="618">
        <v>177752</v>
      </c>
      <c r="BJ477" s="618">
        <v>134018</v>
      </c>
      <c r="BK477" s="618">
        <v>541701</v>
      </c>
      <c r="BL477" s="618">
        <v>1465060</v>
      </c>
      <c r="BM477" s="618">
        <v>17737</v>
      </c>
      <c r="BN477" s="618">
        <v>20859</v>
      </c>
      <c r="BO477" s="618">
        <v>0</v>
      </c>
      <c r="BP477" s="618">
        <v>0</v>
      </c>
    </row>
    <row r="478" spans="1:74" x14ac:dyDescent="0.25">
      <c r="A478" s="593" t="s">
        <v>8</v>
      </c>
      <c r="B478" s="594" t="s">
        <v>285</v>
      </c>
      <c r="C478" s="618">
        <v>4811</v>
      </c>
      <c r="D478" s="618">
        <v>4071</v>
      </c>
      <c r="E478" s="618" t="s">
        <v>2112</v>
      </c>
      <c r="F478" s="618" t="s">
        <v>2112</v>
      </c>
      <c r="G478" s="618">
        <v>0</v>
      </c>
      <c r="H478" s="618">
        <v>0</v>
      </c>
      <c r="I478" s="618">
        <v>0</v>
      </c>
      <c r="J478" s="618">
        <v>0</v>
      </c>
      <c r="K478" s="618">
        <v>42</v>
      </c>
      <c r="L478" s="618">
        <v>80</v>
      </c>
      <c r="M478" s="618">
        <v>164701</v>
      </c>
      <c r="N478" s="618">
        <v>89876</v>
      </c>
      <c r="O478" s="618">
        <v>0</v>
      </c>
      <c r="P478" s="618">
        <v>0</v>
      </c>
      <c r="Q478" s="618">
        <v>0</v>
      </c>
      <c r="R478" s="618">
        <v>0</v>
      </c>
      <c r="S478" s="618">
        <v>0</v>
      </c>
      <c r="T478" s="618">
        <v>0</v>
      </c>
      <c r="U478" s="618">
        <v>233527</v>
      </c>
      <c r="V478" s="618">
        <v>9194</v>
      </c>
      <c r="W478" s="618" t="s">
        <v>2112</v>
      </c>
      <c r="X478" s="618" t="s">
        <v>2112</v>
      </c>
      <c r="Y478" s="618">
        <v>0</v>
      </c>
      <c r="Z478" s="618">
        <v>0</v>
      </c>
      <c r="AA478" s="618">
        <v>0</v>
      </c>
      <c r="AB478" s="618">
        <v>0</v>
      </c>
      <c r="AC478" s="618">
        <v>0</v>
      </c>
      <c r="AD478" s="618">
        <v>0</v>
      </c>
      <c r="AE478" s="618">
        <v>0</v>
      </c>
      <c r="AF478" s="618">
        <v>0</v>
      </c>
      <c r="AG478" s="618">
        <v>0</v>
      </c>
      <c r="AH478" s="618">
        <v>0</v>
      </c>
      <c r="AI478" s="618">
        <v>8747</v>
      </c>
      <c r="AJ478" s="618">
        <v>18751</v>
      </c>
      <c r="AK478" s="618">
        <v>0</v>
      </c>
      <c r="AL478" s="618">
        <v>0</v>
      </c>
      <c r="AM478" s="618">
        <v>0</v>
      </c>
      <c r="AN478" s="618">
        <v>0</v>
      </c>
      <c r="AO478" s="618">
        <v>0</v>
      </c>
      <c r="AP478" s="618">
        <v>0</v>
      </c>
      <c r="AQ478" s="618">
        <v>0</v>
      </c>
      <c r="AR478" s="618">
        <v>0</v>
      </c>
      <c r="AS478" s="618">
        <v>0</v>
      </c>
      <c r="AT478" s="618">
        <v>0</v>
      </c>
      <c r="AU478" s="618">
        <v>0</v>
      </c>
      <c r="AV478" s="618">
        <v>0</v>
      </c>
      <c r="AW478" s="618">
        <v>505004</v>
      </c>
      <c r="AX478" s="618">
        <v>242682</v>
      </c>
      <c r="AY478" s="618">
        <v>9354</v>
      </c>
      <c r="AZ478" s="618">
        <v>4988</v>
      </c>
      <c r="BA478" s="618">
        <v>0</v>
      </c>
      <c r="BB478" s="618">
        <v>0</v>
      </c>
      <c r="BC478" s="618">
        <v>365980</v>
      </c>
      <c r="BD478" s="618">
        <v>118537</v>
      </c>
      <c r="BE478" s="618">
        <v>0</v>
      </c>
      <c r="BF478" s="618">
        <v>0</v>
      </c>
      <c r="BG478" s="618">
        <v>385388</v>
      </c>
      <c r="BH478" s="618">
        <v>252749</v>
      </c>
      <c r="BI478" s="618">
        <v>0</v>
      </c>
      <c r="BJ478" s="618">
        <v>0</v>
      </c>
      <c r="BK478" s="618">
        <v>3902</v>
      </c>
      <c r="BL478" s="618">
        <v>1936</v>
      </c>
      <c r="BM478" s="618">
        <v>0</v>
      </c>
      <c r="BN478" s="618">
        <v>0</v>
      </c>
      <c r="BO478" s="618">
        <v>0</v>
      </c>
      <c r="BP478" s="618">
        <v>0</v>
      </c>
    </row>
    <row r="479" spans="1:74" x14ac:dyDescent="0.25">
      <c r="B479" s="594" t="s">
        <v>286</v>
      </c>
      <c r="C479" s="618">
        <v>9009</v>
      </c>
      <c r="D479" s="618">
        <v>9042</v>
      </c>
      <c r="E479" s="618" t="s">
        <v>2112</v>
      </c>
      <c r="F479" s="618" t="s">
        <v>2112</v>
      </c>
      <c r="G479" s="618">
        <v>0</v>
      </c>
      <c r="H479" s="618">
        <v>0</v>
      </c>
      <c r="I479" s="618">
        <v>0</v>
      </c>
      <c r="J479" s="618">
        <v>0</v>
      </c>
      <c r="K479" s="618">
        <v>43</v>
      </c>
      <c r="L479" s="618">
        <v>87</v>
      </c>
      <c r="M479" s="618">
        <v>168956</v>
      </c>
      <c r="N479" s="618">
        <v>93222</v>
      </c>
      <c r="O479" s="618">
        <v>0</v>
      </c>
      <c r="P479" s="618">
        <v>0</v>
      </c>
      <c r="Q479" s="618">
        <v>0</v>
      </c>
      <c r="R479" s="618">
        <v>0</v>
      </c>
      <c r="S479" s="618">
        <v>0</v>
      </c>
      <c r="T479" s="618">
        <v>0</v>
      </c>
      <c r="U479" s="618">
        <v>218975</v>
      </c>
      <c r="V479" s="618">
        <v>64335</v>
      </c>
      <c r="W479" s="618" t="s">
        <v>2112</v>
      </c>
      <c r="X479" s="618" t="s">
        <v>2112</v>
      </c>
      <c r="Y479" s="618">
        <v>0</v>
      </c>
      <c r="Z479" s="618">
        <v>0</v>
      </c>
      <c r="AA479" s="618">
        <v>0</v>
      </c>
      <c r="AB479" s="618">
        <v>0</v>
      </c>
      <c r="AC479" s="618">
        <v>0</v>
      </c>
      <c r="AD479" s="618">
        <v>0</v>
      </c>
      <c r="AE479" s="618">
        <v>0</v>
      </c>
      <c r="AF479" s="618">
        <v>0</v>
      </c>
      <c r="AG479" s="618">
        <v>0</v>
      </c>
      <c r="AH479" s="618">
        <v>0</v>
      </c>
      <c r="AI479" s="618">
        <v>35563</v>
      </c>
      <c r="AJ479" s="618">
        <v>51437</v>
      </c>
      <c r="AK479" s="618">
        <v>0</v>
      </c>
      <c r="AL479" s="618">
        <v>0</v>
      </c>
      <c r="AM479" s="618">
        <v>0</v>
      </c>
      <c r="AN479" s="618">
        <v>0</v>
      </c>
      <c r="AO479" s="618">
        <v>0</v>
      </c>
      <c r="AP479" s="618">
        <v>0</v>
      </c>
      <c r="AQ479" s="618">
        <v>0</v>
      </c>
      <c r="AR479" s="618">
        <v>0</v>
      </c>
      <c r="AS479" s="618">
        <v>0</v>
      </c>
      <c r="AT479" s="618">
        <v>0</v>
      </c>
      <c r="AU479" s="618">
        <v>0</v>
      </c>
      <c r="AV479" s="618">
        <v>0</v>
      </c>
      <c r="AW479" s="618">
        <v>513515</v>
      </c>
      <c r="AX479" s="618">
        <v>309543</v>
      </c>
      <c r="AY479" s="618">
        <v>9922</v>
      </c>
      <c r="AZ479" s="618">
        <v>5892</v>
      </c>
      <c r="BA479" s="618">
        <v>0</v>
      </c>
      <c r="BB479" s="618">
        <v>0</v>
      </c>
      <c r="BC479" s="618">
        <v>340045</v>
      </c>
      <c r="BD479" s="618">
        <v>136417</v>
      </c>
      <c r="BE479" s="618">
        <v>0</v>
      </c>
      <c r="BF479" s="618">
        <v>0</v>
      </c>
      <c r="BG479" s="618">
        <v>419522</v>
      </c>
      <c r="BH479" s="618">
        <v>328273</v>
      </c>
      <c r="BI479" s="618">
        <v>0</v>
      </c>
      <c r="BJ479" s="618">
        <v>0</v>
      </c>
      <c r="BK479" s="618">
        <v>3982</v>
      </c>
      <c r="BL479" s="618">
        <v>1832</v>
      </c>
      <c r="BM479" s="618">
        <v>0</v>
      </c>
      <c r="BN479" s="618">
        <v>0</v>
      </c>
      <c r="BO479" s="618">
        <v>0</v>
      </c>
      <c r="BP479" s="618">
        <v>0</v>
      </c>
    </row>
    <row r="480" spans="1:74" x14ac:dyDescent="0.25">
      <c r="B480" s="594" t="s">
        <v>287</v>
      </c>
      <c r="C480" s="618">
        <v>6655</v>
      </c>
      <c r="D480" s="618">
        <v>6841</v>
      </c>
      <c r="E480" s="618" t="s">
        <v>2112</v>
      </c>
      <c r="F480" s="618" t="s">
        <v>2112</v>
      </c>
      <c r="G480" s="618">
        <v>0</v>
      </c>
      <c r="H480" s="618">
        <v>0</v>
      </c>
      <c r="I480" s="618">
        <v>0</v>
      </c>
      <c r="J480" s="618">
        <v>0</v>
      </c>
      <c r="K480" s="618">
        <v>18</v>
      </c>
      <c r="L480" s="618">
        <v>37</v>
      </c>
      <c r="M480" s="618">
        <v>239082</v>
      </c>
      <c r="N480" s="618">
        <v>116124</v>
      </c>
      <c r="O480" s="618">
        <v>0</v>
      </c>
      <c r="P480" s="618">
        <v>0</v>
      </c>
      <c r="Q480" s="618">
        <v>0</v>
      </c>
      <c r="R480" s="618">
        <v>0</v>
      </c>
      <c r="S480" s="618">
        <v>0</v>
      </c>
      <c r="T480" s="618">
        <v>0</v>
      </c>
      <c r="U480" s="618">
        <v>221870</v>
      </c>
      <c r="V480" s="618">
        <v>74939</v>
      </c>
      <c r="W480" s="618" t="s">
        <v>2112</v>
      </c>
      <c r="X480" s="618" t="s">
        <v>2112</v>
      </c>
      <c r="Y480" s="618">
        <v>0</v>
      </c>
      <c r="Z480" s="618">
        <v>0</v>
      </c>
      <c r="AA480" s="618">
        <v>0</v>
      </c>
      <c r="AB480" s="618">
        <v>0</v>
      </c>
      <c r="AC480" s="618">
        <v>0</v>
      </c>
      <c r="AD480" s="618">
        <v>0</v>
      </c>
      <c r="AE480" s="618">
        <v>0</v>
      </c>
      <c r="AF480" s="618">
        <v>0</v>
      </c>
      <c r="AG480" s="618">
        <v>0</v>
      </c>
      <c r="AH480" s="618">
        <v>0</v>
      </c>
      <c r="AI480" s="618">
        <v>37685</v>
      </c>
      <c r="AJ480" s="618">
        <v>86058</v>
      </c>
      <c r="AK480" s="618">
        <v>0</v>
      </c>
      <c r="AL480" s="618">
        <v>0</v>
      </c>
      <c r="AM480" s="618">
        <v>0</v>
      </c>
      <c r="AN480" s="618">
        <v>0</v>
      </c>
      <c r="AO480" s="618">
        <v>0</v>
      </c>
      <c r="AP480" s="618">
        <v>0</v>
      </c>
      <c r="AQ480" s="618">
        <v>0</v>
      </c>
      <c r="AR480" s="618">
        <v>0</v>
      </c>
      <c r="AS480" s="618">
        <v>0</v>
      </c>
      <c r="AT480" s="618">
        <v>0</v>
      </c>
      <c r="AU480" s="618">
        <v>0</v>
      </c>
      <c r="AV480" s="618">
        <v>0</v>
      </c>
      <c r="AW480" s="618">
        <v>472207</v>
      </c>
      <c r="AX480" s="618">
        <v>306033</v>
      </c>
      <c r="AY480" s="618">
        <v>9567</v>
      </c>
      <c r="AZ480" s="618">
        <v>6094</v>
      </c>
      <c r="BA480" s="618">
        <v>0</v>
      </c>
      <c r="BB480" s="618">
        <v>0</v>
      </c>
      <c r="BC480" s="618">
        <v>534423</v>
      </c>
      <c r="BD480" s="618">
        <v>204552</v>
      </c>
      <c r="BE480" s="618">
        <v>0</v>
      </c>
      <c r="BF480" s="618">
        <v>0</v>
      </c>
      <c r="BG480" s="618">
        <v>470485</v>
      </c>
      <c r="BH480" s="618">
        <v>593306</v>
      </c>
      <c r="BI480" s="618">
        <v>0</v>
      </c>
      <c r="BJ480" s="618">
        <v>0</v>
      </c>
      <c r="BK480" s="618">
        <v>43350</v>
      </c>
      <c r="BL480" s="618">
        <v>71785</v>
      </c>
      <c r="BM480" s="618">
        <v>0</v>
      </c>
      <c r="BN480" s="618">
        <v>0</v>
      </c>
      <c r="BO480" s="618">
        <v>0</v>
      </c>
      <c r="BP480" s="618">
        <v>0</v>
      </c>
    </row>
    <row r="481" spans="1:68" x14ac:dyDescent="0.25">
      <c r="B481" s="594" t="s">
        <v>288</v>
      </c>
      <c r="C481" s="618">
        <v>8730</v>
      </c>
      <c r="D481" s="618">
        <v>11541</v>
      </c>
      <c r="E481" s="618" t="s">
        <v>2112</v>
      </c>
      <c r="F481" s="618" t="s">
        <v>2112</v>
      </c>
      <c r="G481" s="618">
        <v>0</v>
      </c>
      <c r="H481" s="618">
        <v>0</v>
      </c>
      <c r="I481" s="618">
        <v>0</v>
      </c>
      <c r="J481" s="618">
        <v>0</v>
      </c>
      <c r="K481" s="618">
        <v>112</v>
      </c>
      <c r="L481" s="618">
        <v>288</v>
      </c>
      <c r="M481" s="618">
        <v>125441</v>
      </c>
      <c r="N481" s="618">
        <v>78798</v>
      </c>
      <c r="O481" s="618">
        <v>0</v>
      </c>
      <c r="P481" s="618">
        <v>0</v>
      </c>
      <c r="Q481" s="618">
        <v>0</v>
      </c>
      <c r="R481" s="618">
        <v>0</v>
      </c>
      <c r="S481" s="618">
        <v>0</v>
      </c>
      <c r="T481" s="618">
        <v>0</v>
      </c>
      <c r="U481" s="618">
        <v>309620</v>
      </c>
      <c r="V481" s="618">
        <v>133701</v>
      </c>
      <c r="W481" s="618" t="s">
        <v>2112</v>
      </c>
      <c r="X481" s="618" t="s">
        <v>2112</v>
      </c>
      <c r="Y481" s="618">
        <v>0</v>
      </c>
      <c r="Z481" s="618">
        <v>0</v>
      </c>
      <c r="AA481" s="618">
        <v>0</v>
      </c>
      <c r="AB481" s="618">
        <v>0</v>
      </c>
      <c r="AC481" s="618">
        <v>0</v>
      </c>
      <c r="AD481" s="618">
        <v>0</v>
      </c>
      <c r="AE481" s="618">
        <v>0</v>
      </c>
      <c r="AF481" s="618">
        <v>0</v>
      </c>
      <c r="AG481" s="618">
        <v>0</v>
      </c>
      <c r="AH481" s="618">
        <v>0</v>
      </c>
      <c r="AI481" s="618">
        <v>27993</v>
      </c>
      <c r="AJ481" s="618">
        <v>70998</v>
      </c>
      <c r="AK481" s="618">
        <v>0</v>
      </c>
      <c r="AL481" s="618">
        <v>0</v>
      </c>
      <c r="AM481" s="618">
        <v>0</v>
      </c>
      <c r="AN481" s="618">
        <v>0</v>
      </c>
      <c r="AO481" s="618">
        <v>0</v>
      </c>
      <c r="AP481" s="618">
        <v>0</v>
      </c>
      <c r="AQ481" s="618">
        <v>0</v>
      </c>
      <c r="AR481" s="618">
        <v>0</v>
      </c>
      <c r="AS481" s="618">
        <v>0</v>
      </c>
      <c r="AT481" s="618">
        <v>0</v>
      </c>
      <c r="AU481" s="618">
        <v>0</v>
      </c>
      <c r="AV481" s="618">
        <v>0</v>
      </c>
      <c r="AW481" s="618">
        <v>446724</v>
      </c>
      <c r="AX481" s="618">
        <v>309240</v>
      </c>
      <c r="AY481" s="618">
        <v>11127</v>
      </c>
      <c r="AZ481" s="618">
        <v>7594</v>
      </c>
      <c r="BA481" s="618">
        <v>0</v>
      </c>
      <c r="BB481" s="618">
        <v>0</v>
      </c>
      <c r="BC481" s="618">
        <v>449449</v>
      </c>
      <c r="BD481" s="618">
        <v>136511</v>
      </c>
      <c r="BE481" s="618">
        <v>0</v>
      </c>
      <c r="BF481" s="618">
        <v>0</v>
      </c>
      <c r="BG481" s="618">
        <v>574900</v>
      </c>
      <c r="BH481" s="618">
        <v>505849</v>
      </c>
      <c r="BI481" s="618">
        <v>23310</v>
      </c>
      <c r="BJ481" s="618">
        <v>7459</v>
      </c>
      <c r="BK481" s="618">
        <v>4442</v>
      </c>
      <c r="BL481" s="618">
        <v>7234</v>
      </c>
      <c r="BM481" s="618">
        <v>0</v>
      </c>
      <c r="BN481" s="618">
        <v>0</v>
      </c>
      <c r="BO481" s="618">
        <v>0</v>
      </c>
      <c r="BP481" s="618">
        <v>0</v>
      </c>
    </row>
    <row r="482" spans="1:68" x14ac:dyDescent="0.25">
      <c r="B482" s="594" t="s">
        <v>289</v>
      </c>
      <c r="C482" s="618">
        <v>17618</v>
      </c>
      <c r="D482" s="618">
        <v>29442</v>
      </c>
      <c r="E482" s="618" t="s">
        <v>2112</v>
      </c>
      <c r="F482" s="618" t="s">
        <v>2112</v>
      </c>
      <c r="G482" s="618">
        <v>0</v>
      </c>
      <c r="H482" s="618">
        <v>0</v>
      </c>
      <c r="I482" s="618">
        <v>0</v>
      </c>
      <c r="J482" s="618">
        <v>0</v>
      </c>
      <c r="K482" s="618">
        <v>36</v>
      </c>
      <c r="L482" s="618">
        <v>102</v>
      </c>
      <c r="M482" s="618">
        <v>134834</v>
      </c>
      <c r="N482" s="618">
        <v>88781</v>
      </c>
      <c r="O482" s="618">
        <v>0</v>
      </c>
      <c r="P482" s="618">
        <v>0</v>
      </c>
      <c r="Q482" s="618">
        <v>0</v>
      </c>
      <c r="R482" s="618">
        <v>0</v>
      </c>
      <c r="S482" s="618">
        <v>0</v>
      </c>
      <c r="T482" s="618">
        <v>0</v>
      </c>
      <c r="U482" s="618">
        <v>334636</v>
      </c>
      <c r="V482" s="618">
        <v>140541</v>
      </c>
      <c r="W482" s="618" t="s">
        <v>2112</v>
      </c>
      <c r="X482" s="618" t="s">
        <v>2112</v>
      </c>
      <c r="Y482" s="618">
        <v>0</v>
      </c>
      <c r="Z482" s="618">
        <v>0</v>
      </c>
      <c r="AA482" s="618">
        <v>0</v>
      </c>
      <c r="AB482" s="618">
        <v>0</v>
      </c>
      <c r="AC482" s="618">
        <v>0</v>
      </c>
      <c r="AD482" s="618">
        <v>0</v>
      </c>
      <c r="AE482" s="618">
        <v>0</v>
      </c>
      <c r="AF482" s="618">
        <v>0</v>
      </c>
      <c r="AG482" s="618">
        <v>0</v>
      </c>
      <c r="AH482" s="618">
        <v>0</v>
      </c>
      <c r="AI482" s="618">
        <v>21587</v>
      </c>
      <c r="AJ482" s="618">
        <v>54424</v>
      </c>
      <c r="AK482" s="618">
        <v>0</v>
      </c>
      <c r="AL482" s="618">
        <v>0</v>
      </c>
      <c r="AM482" s="618">
        <v>0</v>
      </c>
      <c r="AN482" s="618">
        <v>0</v>
      </c>
      <c r="AO482" s="618">
        <v>0</v>
      </c>
      <c r="AP482" s="618">
        <v>0</v>
      </c>
      <c r="AQ482" s="618">
        <v>0</v>
      </c>
      <c r="AR482" s="618">
        <v>0</v>
      </c>
      <c r="AS482" s="618">
        <v>0</v>
      </c>
      <c r="AT482" s="618">
        <v>0</v>
      </c>
      <c r="AU482" s="618">
        <v>0</v>
      </c>
      <c r="AV482" s="618">
        <v>0</v>
      </c>
      <c r="AW482" s="618">
        <v>531829</v>
      </c>
      <c r="AX482" s="618">
        <v>402071</v>
      </c>
      <c r="AY482" s="618">
        <v>14770</v>
      </c>
      <c r="AZ482" s="618">
        <v>10322</v>
      </c>
      <c r="BA482" s="618">
        <v>0</v>
      </c>
      <c r="BB482" s="618">
        <v>0</v>
      </c>
      <c r="BC482" s="618">
        <v>542279</v>
      </c>
      <c r="BD482" s="618">
        <v>197211</v>
      </c>
      <c r="BE482" s="618">
        <v>0</v>
      </c>
      <c r="BF482" s="618">
        <v>0</v>
      </c>
      <c r="BG482" s="618">
        <v>614678</v>
      </c>
      <c r="BH482" s="618">
        <v>601575</v>
      </c>
      <c r="BI482" s="618">
        <v>34650</v>
      </c>
      <c r="BJ482" s="618">
        <v>10748</v>
      </c>
      <c r="BK482" s="618">
        <v>4986</v>
      </c>
      <c r="BL482" s="618">
        <v>12032</v>
      </c>
      <c r="BM482" s="618">
        <v>0</v>
      </c>
      <c r="BN482" s="618">
        <v>0</v>
      </c>
      <c r="BO482" s="618">
        <v>0</v>
      </c>
      <c r="BP482" s="618">
        <v>0</v>
      </c>
    </row>
    <row r="483" spans="1:68" x14ac:dyDescent="0.25">
      <c r="B483" s="594" t="s">
        <v>290</v>
      </c>
      <c r="C483" s="618">
        <v>17378</v>
      </c>
      <c r="D483" s="618">
        <v>44336</v>
      </c>
      <c r="E483" s="618" t="s">
        <v>2112</v>
      </c>
      <c r="F483" s="618" t="s">
        <v>2112</v>
      </c>
      <c r="G483" s="618">
        <v>0</v>
      </c>
      <c r="H483" s="618">
        <v>0</v>
      </c>
      <c r="I483" s="618">
        <v>0</v>
      </c>
      <c r="J483" s="618">
        <v>0</v>
      </c>
      <c r="K483" s="618">
        <v>42</v>
      </c>
      <c r="L483" s="618">
        <v>129</v>
      </c>
      <c r="M483" s="618">
        <v>122321</v>
      </c>
      <c r="N483" s="618">
        <v>76357</v>
      </c>
      <c r="O483" s="618">
        <v>0</v>
      </c>
      <c r="P483" s="618">
        <v>0</v>
      </c>
      <c r="Q483" s="618">
        <v>0</v>
      </c>
      <c r="R483" s="618">
        <v>0</v>
      </c>
      <c r="S483" s="618">
        <v>0</v>
      </c>
      <c r="T483" s="618">
        <v>0</v>
      </c>
      <c r="U483" s="618">
        <v>159383</v>
      </c>
      <c r="V483" s="618">
        <v>32777</v>
      </c>
      <c r="W483" s="618" t="s">
        <v>2112</v>
      </c>
      <c r="X483" s="618" t="s">
        <v>2112</v>
      </c>
      <c r="Y483" s="618">
        <v>0</v>
      </c>
      <c r="Z483" s="618">
        <v>0</v>
      </c>
      <c r="AA483" s="618">
        <v>0</v>
      </c>
      <c r="AB483" s="618">
        <v>0</v>
      </c>
      <c r="AC483" s="618">
        <v>0</v>
      </c>
      <c r="AD483" s="618">
        <v>0</v>
      </c>
      <c r="AE483" s="618">
        <v>0</v>
      </c>
      <c r="AF483" s="618">
        <v>0</v>
      </c>
      <c r="AG483" s="618">
        <v>0</v>
      </c>
      <c r="AH483" s="618">
        <v>0</v>
      </c>
      <c r="AI483" s="618">
        <v>19475</v>
      </c>
      <c r="AJ483" s="618">
        <v>41777</v>
      </c>
      <c r="AK483" s="618">
        <v>0</v>
      </c>
      <c r="AL483" s="618">
        <v>0</v>
      </c>
      <c r="AM483" s="618">
        <v>0</v>
      </c>
      <c r="AN483" s="618">
        <v>0</v>
      </c>
      <c r="AO483" s="618">
        <v>0</v>
      </c>
      <c r="AP483" s="618">
        <v>0</v>
      </c>
      <c r="AQ483" s="618">
        <v>0</v>
      </c>
      <c r="AR483" s="618">
        <v>0</v>
      </c>
      <c r="AS483" s="618">
        <v>0</v>
      </c>
      <c r="AT483" s="618">
        <v>0</v>
      </c>
      <c r="AU483" s="618">
        <v>0</v>
      </c>
      <c r="AV483" s="618">
        <v>0</v>
      </c>
      <c r="AW483" s="618">
        <v>573960</v>
      </c>
      <c r="AX483" s="618">
        <v>411146</v>
      </c>
      <c r="AY483" s="618">
        <v>12033</v>
      </c>
      <c r="AZ483" s="618">
        <v>17316</v>
      </c>
      <c r="BA483" s="618">
        <v>0</v>
      </c>
      <c r="BB483" s="618">
        <v>0</v>
      </c>
      <c r="BC483" s="618">
        <v>787093</v>
      </c>
      <c r="BD483" s="618">
        <v>305143</v>
      </c>
      <c r="BE483" s="618">
        <v>0</v>
      </c>
      <c r="BF483" s="618">
        <v>0</v>
      </c>
      <c r="BG483" s="618">
        <v>748429</v>
      </c>
      <c r="BH483" s="618">
        <v>609560</v>
      </c>
      <c r="BI483" s="618">
        <v>0</v>
      </c>
      <c r="BJ483" s="618">
        <v>0</v>
      </c>
      <c r="BK483" s="618">
        <v>2542</v>
      </c>
      <c r="BL483" s="618">
        <v>5577</v>
      </c>
      <c r="BM483" s="618">
        <v>0</v>
      </c>
      <c r="BN483" s="618">
        <v>0</v>
      </c>
      <c r="BO483" s="618">
        <v>0</v>
      </c>
      <c r="BP483" s="618">
        <v>0</v>
      </c>
    </row>
    <row r="484" spans="1:68" x14ac:dyDescent="0.25">
      <c r="B484" s="594" t="s">
        <v>291</v>
      </c>
      <c r="C484" s="618">
        <v>16281</v>
      </c>
      <c r="D484" s="618">
        <v>42207</v>
      </c>
      <c r="E484" s="618" t="s">
        <v>2112</v>
      </c>
      <c r="F484" s="618" t="s">
        <v>2112</v>
      </c>
      <c r="G484" s="618">
        <v>1456</v>
      </c>
      <c r="H484" s="618">
        <v>747</v>
      </c>
      <c r="I484" s="618">
        <v>0</v>
      </c>
      <c r="J484" s="618">
        <v>0</v>
      </c>
      <c r="K484" s="618">
        <v>55</v>
      </c>
      <c r="L484" s="618">
        <v>181</v>
      </c>
      <c r="M484" s="618">
        <v>138175</v>
      </c>
      <c r="N484" s="618">
        <v>95252</v>
      </c>
      <c r="O484" s="618">
        <v>0</v>
      </c>
      <c r="P484" s="618">
        <v>0</v>
      </c>
      <c r="Q484" s="618">
        <v>0</v>
      </c>
      <c r="R484" s="618">
        <v>0</v>
      </c>
      <c r="S484" s="618">
        <v>0</v>
      </c>
      <c r="T484" s="618">
        <v>0</v>
      </c>
      <c r="U484" s="618">
        <v>339481</v>
      </c>
      <c r="V484" s="618">
        <v>59397</v>
      </c>
      <c r="W484" s="618" t="s">
        <v>2112</v>
      </c>
      <c r="X484" s="618" t="s">
        <v>2112</v>
      </c>
      <c r="Y484" s="618">
        <v>0</v>
      </c>
      <c r="Z484" s="618">
        <v>0</v>
      </c>
      <c r="AA484" s="618">
        <v>0</v>
      </c>
      <c r="AB484" s="618">
        <v>0</v>
      </c>
      <c r="AC484" s="618">
        <v>0</v>
      </c>
      <c r="AD484" s="618">
        <v>0</v>
      </c>
      <c r="AE484" s="618">
        <v>0</v>
      </c>
      <c r="AF484" s="618">
        <v>0</v>
      </c>
      <c r="AG484" s="618">
        <v>0</v>
      </c>
      <c r="AH484" s="618">
        <v>0</v>
      </c>
      <c r="AI484" s="618">
        <v>13323</v>
      </c>
      <c r="AJ484" s="618">
        <v>35446</v>
      </c>
      <c r="AK484" s="618">
        <v>0</v>
      </c>
      <c r="AL484" s="618">
        <v>0</v>
      </c>
      <c r="AM484" s="618">
        <v>0</v>
      </c>
      <c r="AN484" s="618">
        <v>0</v>
      </c>
      <c r="AO484" s="618">
        <v>0</v>
      </c>
      <c r="AP484" s="618">
        <v>0</v>
      </c>
      <c r="AQ484" s="618">
        <v>0</v>
      </c>
      <c r="AR484" s="618">
        <v>0</v>
      </c>
      <c r="AS484" s="618">
        <v>0</v>
      </c>
      <c r="AT484" s="618">
        <v>0</v>
      </c>
      <c r="AU484" s="618">
        <v>0</v>
      </c>
      <c r="AV484" s="618">
        <v>0</v>
      </c>
      <c r="AW484" s="618">
        <v>664928</v>
      </c>
      <c r="AX484" s="618">
        <v>563104</v>
      </c>
      <c r="AY484" s="618">
        <v>22218</v>
      </c>
      <c r="AZ484" s="618">
        <v>32081</v>
      </c>
      <c r="BA484" s="618">
        <v>0</v>
      </c>
      <c r="BB484" s="618">
        <v>0</v>
      </c>
      <c r="BC484" s="618">
        <v>602411</v>
      </c>
      <c r="BD484" s="618">
        <v>329345</v>
      </c>
      <c r="BE484" s="618">
        <v>0</v>
      </c>
      <c r="BF484" s="618">
        <v>0</v>
      </c>
      <c r="BG484" s="618">
        <v>759928</v>
      </c>
      <c r="BH484" s="618">
        <v>779838</v>
      </c>
      <c r="BI484" s="618">
        <v>0</v>
      </c>
      <c r="BJ484" s="618">
        <v>0</v>
      </c>
      <c r="BK484" s="618">
        <v>2766</v>
      </c>
      <c r="BL484" s="618">
        <v>6273</v>
      </c>
      <c r="BM484" s="618">
        <v>0</v>
      </c>
      <c r="BN484" s="618">
        <v>0</v>
      </c>
      <c r="BO484" s="618">
        <v>0</v>
      </c>
      <c r="BP484" s="618">
        <v>0</v>
      </c>
    </row>
    <row r="485" spans="1:68" x14ac:dyDescent="0.25">
      <c r="B485" s="594" t="s">
        <v>292</v>
      </c>
      <c r="C485" s="618">
        <v>16878</v>
      </c>
      <c r="D485" s="618">
        <v>23691</v>
      </c>
      <c r="E485" s="618" t="s">
        <v>2112</v>
      </c>
      <c r="F485" s="618" t="s">
        <v>2112</v>
      </c>
      <c r="G485" s="618">
        <v>0</v>
      </c>
      <c r="H485" s="618">
        <v>0</v>
      </c>
      <c r="I485" s="618">
        <v>0</v>
      </c>
      <c r="J485" s="618">
        <v>0</v>
      </c>
      <c r="K485" s="618">
        <v>146</v>
      </c>
      <c r="L485" s="618">
        <v>535</v>
      </c>
      <c r="M485" s="618">
        <v>104749</v>
      </c>
      <c r="N485" s="618">
        <v>73498</v>
      </c>
      <c r="O485" s="618">
        <v>0</v>
      </c>
      <c r="P485" s="618">
        <v>0</v>
      </c>
      <c r="Q485" s="618">
        <v>0</v>
      </c>
      <c r="R485" s="618">
        <v>0</v>
      </c>
      <c r="S485" s="618">
        <v>0</v>
      </c>
      <c r="T485" s="618">
        <v>0</v>
      </c>
      <c r="U485" s="618">
        <v>236736</v>
      </c>
      <c r="V485" s="618">
        <v>44299</v>
      </c>
      <c r="W485" s="618" t="s">
        <v>2112</v>
      </c>
      <c r="X485" s="618" t="s">
        <v>2112</v>
      </c>
      <c r="Y485" s="618">
        <v>0</v>
      </c>
      <c r="Z485" s="618">
        <v>0</v>
      </c>
      <c r="AA485" s="618">
        <v>0</v>
      </c>
      <c r="AB485" s="618">
        <v>0</v>
      </c>
      <c r="AC485" s="618">
        <v>0</v>
      </c>
      <c r="AD485" s="618">
        <v>0</v>
      </c>
      <c r="AE485" s="618">
        <v>0</v>
      </c>
      <c r="AF485" s="618">
        <v>0</v>
      </c>
      <c r="AG485" s="618">
        <v>0</v>
      </c>
      <c r="AH485" s="618">
        <v>0</v>
      </c>
      <c r="AI485" s="618">
        <v>16541</v>
      </c>
      <c r="AJ485" s="618">
        <v>92664</v>
      </c>
      <c r="AK485" s="618">
        <v>0</v>
      </c>
      <c r="AL485" s="618">
        <v>0</v>
      </c>
      <c r="AM485" s="618">
        <v>0</v>
      </c>
      <c r="AN485" s="618">
        <v>0</v>
      </c>
      <c r="AO485" s="618">
        <v>0</v>
      </c>
      <c r="AP485" s="618">
        <v>0</v>
      </c>
      <c r="AQ485" s="618">
        <v>0</v>
      </c>
      <c r="AR485" s="618">
        <v>0</v>
      </c>
      <c r="AS485" s="618">
        <v>0</v>
      </c>
      <c r="AT485" s="618">
        <v>0</v>
      </c>
      <c r="AU485" s="618">
        <v>0</v>
      </c>
      <c r="AV485" s="618">
        <v>0</v>
      </c>
      <c r="AW485" s="618">
        <v>658268</v>
      </c>
      <c r="AX485" s="618">
        <v>610201</v>
      </c>
      <c r="AY485" s="618">
        <v>15435</v>
      </c>
      <c r="AZ485" s="618">
        <v>14157</v>
      </c>
      <c r="BA485" s="618">
        <v>0</v>
      </c>
      <c r="BB485" s="618">
        <v>0</v>
      </c>
      <c r="BC485" s="618">
        <v>933956</v>
      </c>
      <c r="BD485" s="618">
        <v>334025</v>
      </c>
      <c r="BE485" s="618">
        <v>0</v>
      </c>
      <c r="BF485" s="618">
        <v>0</v>
      </c>
      <c r="BG485" s="618">
        <v>913454</v>
      </c>
      <c r="BH485" s="618">
        <v>951525</v>
      </c>
      <c r="BI485" s="618">
        <v>0</v>
      </c>
      <c r="BJ485" s="618">
        <v>0</v>
      </c>
      <c r="BK485" s="618">
        <v>4868</v>
      </c>
      <c r="BL485" s="618">
        <v>10602</v>
      </c>
      <c r="BM485" s="618">
        <v>0</v>
      </c>
      <c r="BN485" s="618">
        <v>0</v>
      </c>
      <c r="BO485" s="618">
        <v>0</v>
      </c>
      <c r="BP485" s="618">
        <v>0</v>
      </c>
    </row>
    <row r="486" spans="1:68" x14ac:dyDescent="0.25">
      <c r="B486" s="594" t="s">
        <v>293</v>
      </c>
      <c r="C486" s="618">
        <v>17336</v>
      </c>
      <c r="D486" s="618">
        <v>29024</v>
      </c>
      <c r="E486" s="618" t="s">
        <v>2112</v>
      </c>
      <c r="F486" s="618" t="s">
        <v>2112</v>
      </c>
      <c r="G486" s="618">
        <v>0</v>
      </c>
      <c r="H486" s="618">
        <v>0</v>
      </c>
      <c r="I486" s="618">
        <v>0</v>
      </c>
      <c r="J486" s="618">
        <v>0</v>
      </c>
      <c r="K486" s="618">
        <v>143</v>
      </c>
      <c r="L486" s="618">
        <v>518</v>
      </c>
      <c r="M486" s="618">
        <v>109651</v>
      </c>
      <c r="N486" s="618">
        <v>78230</v>
      </c>
      <c r="O486" s="618">
        <v>0</v>
      </c>
      <c r="P486" s="618">
        <v>0</v>
      </c>
      <c r="Q486" s="618">
        <v>0</v>
      </c>
      <c r="R486" s="618">
        <v>0</v>
      </c>
      <c r="S486" s="618">
        <v>0</v>
      </c>
      <c r="T486" s="618">
        <v>0</v>
      </c>
      <c r="U486" s="618">
        <v>71962</v>
      </c>
      <c r="V486" s="618">
        <v>12201</v>
      </c>
      <c r="W486" s="618" t="s">
        <v>2112</v>
      </c>
      <c r="X486" s="618" t="s">
        <v>2112</v>
      </c>
      <c r="Y486" s="618">
        <v>0</v>
      </c>
      <c r="Z486" s="618">
        <v>0</v>
      </c>
      <c r="AA486" s="618">
        <v>0</v>
      </c>
      <c r="AB486" s="618">
        <v>0</v>
      </c>
      <c r="AC486" s="618">
        <v>0</v>
      </c>
      <c r="AD486" s="618">
        <v>0</v>
      </c>
      <c r="AE486" s="618">
        <v>0</v>
      </c>
      <c r="AF486" s="618">
        <v>0</v>
      </c>
      <c r="AG486" s="618">
        <v>0</v>
      </c>
      <c r="AH486" s="618">
        <v>0</v>
      </c>
      <c r="AI486" s="618">
        <v>16158</v>
      </c>
      <c r="AJ486" s="618">
        <v>44380</v>
      </c>
      <c r="AK486" s="618">
        <v>0</v>
      </c>
      <c r="AL486" s="618">
        <v>0</v>
      </c>
      <c r="AM486" s="618">
        <v>0</v>
      </c>
      <c r="AN486" s="618">
        <v>0</v>
      </c>
      <c r="AO486" s="618">
        <v>0</v>
      </c>
      <c r="AP486" s="618">
        <v>0</v>
      </c>
      <c r="AQ486" s="618">
        <v>0</v>
      </c>
      <c r="AR486" s="618">
        <v>0</v>
      </c>
      <c r="AS486" s="618">
        <v>0</v>
      </c>
      <c r="AT486" s="618">
        <v>0</v>
      </c>
      <c r="AU486" s="618">
        <v>0</v>
      </c>
      <c r="AV486" s="618">
        <v>0</v>
      </c>
      <c r="AW486" s="618">
        <v>583319</v>
      </c>
      <c r="AX486" s="618">
        <v>589366</v>
      </c>
      <c r="AY486" s="618">
        <v>18603</v>
      </c>
      <c r="AZ486" s="618">
        <v>18803</v>
      </c>
      <c r="BA486" s="618">
        <v>0</v>
      </c>
      <c r="BB486" s="618">
        <v>0</v>
      </c>
      <c r="BC486" s="618">
        <v>735150</v>
      </c>
      <c r="BD486" s="618">
        <v>315092</v>
      </c>
      <c r="BE486" s="618">
        <v>0</v>
      </c>
      <c r="BF486" s="618">
        <v>0</v>
      </c>
      <c r="BG486" s="618">
        <v>1000311</v>
      </c>
      <c r="BH486" s="618">
        <v>999713</v>
      </c>
      <c r="BI486" s="618">
        <v>0</v>
      </c>
      <c r="BJ486" s="618">
        <v>0</v>
      </c>
      <c r="BK486" s="618">
        <v>6289</v>
      </c>
      <c r="BL486" s="618">
        <v>12961</v>
      </c>
      <c r="BM486" s="618">
        <v>0</v>
      </c>
      <c r="BN486" s="618">
        <v>0</v>
      </c>
      <c r="BO486" s="618">
        <v>0</v>
      </c>
      <c r="BP486" s="618">
        <v>0</v>
      </c>
    </row>
    <row r="487" spans="1:68" x14ac:dyDescent="0.25">
      <c r="B487" s="594" t="s">
        <v>294</v>
      </c>
      <c r="C487" s="618">
        <v>17870</v>
      </c>
      <c r="D487" s="618">
        <v>29630</v>
      </c>
      <c r="E487" s="618" t="s">
        <v>2112</v>
      </c>
      <c r="F487" s="618" t="s">
        <v>2112</v>
      </c>
      <c r="G487" s="618">
        <v>0</v>
      </c>
      <c r="H487" s="618">
        <v>0</v>
      </c>
      <c r="I487" s="618">
        <v>0</v>
      </c>
      <c r="J487" s="618">
        <v>0</v>
      </c>
      <c r="K487" s="618">
        <v>194</v>
      </c>
      <c r="L487" s="618">
        <v>942</v>
      </c>
      <c r="M487" s="618">
        <v>123940</v>
      </c>
      <c r="N487" s="618">
        <v>86198</v>
      </c>
      <c r="O487" s="618">
        <v>0</v>
      </c>
      <c r="P487" s="618">
        <v>0</v>
      </c>
      <c r="Q487" s="618">
        <v>0</v>
      </c>
      <c r="R487" s="618">
        <v>0</v>
      </c>
      <c r="S487" s="618">
        <v>0</v>
      </c>
      <c r="T487" s="618">
        <v>0</v>
      </c>
      <c r="U487" s="618">
        <v>111336</v>
      </c>
      <c r="V487" s="618">
        <v>18668</v>
      </c>
      <c r="W487" s="618" t="s">
        <v>2112</v>
      </c>
      <c r="X487" s="618" t="s">
        <v>2112</v>
      </c>
      <c r="Y487" s="618">
        <v>0</v>
      </c>
      <c r="Z487" s="618">
        <v>0</v>
      </c>
      <c r="AA487" s="618">
        <v>0</v>
      </c>
      <c r="AB487" s="618">
        <v>0</v>
      </c>
      <c r="AC487" s="618">
        <v>0</v>
      </c>
      <c r="AD487" s="618">
        <v>0</v>
      </c>
      <c r="AE487" s="618">
        <v>0</v>
      </c>
      <c r="AF487" s="618">
        <v>0</v>
      </c>
      <c r="AG487" s="618">
        <v>0</v>
      </c>
      <c r="AH487" s="618">
        <v>0</v>
      </c>
      <c r="AI487" s="618">
        <v>16036</v>
      </c>
      <c r="AJ487" s="618">
        <v>44625</v>
      </c>
      <c r="AK487" s="618">
        <v>0</v>
      </c>
      <c r="AL487" s="618">
        <v>0</v>
      </c>
      <c r="AM487" s="618">
        <v>0</v>
      </c>
      <c r="AN487" s="618">
        <v>0</v>
      </c>
      <c r="AO487" s="618">
        <v>0</v>
      </c>
      <c r="AP487" s="618">
        <v>0</v>
      </c>
      <c r="AQ487" s="618">
        <v>0</v>
      </c>
      <c r="AR487" s="618">
        <v>0</v>
      </c>
      <c r="AS487" s="618">
        <v>0</v>
      </c>
      <c r="AT487" s="618">
        <v>0</v>
      </c>
      <c r="AU487" s="618">
        <v>0</v>
      </c>
      <c r="AV487" s="618">
        <v>0</v>
      </c>
      <c r="AW487" s="618">
        <v>521258</v>
      </c>
      <c r="AX487" s="618">
        <v>415020</v>
      </c>
      <c r="AY487" s="618">
        <v>19956</v>
      </c>
      <c r="AZ487" s="618">
        <v>18443</v>
      </c>
      <c r="BA487" s="618">
        <v>0</v>
      </c>
      <c r="BB487" s="618">
        <v>0</v>
      </c>
      <c r="BC487" s="618">
        <v>1004717</v>
      </c>
      <c r="BD487" s="618">
        <v>557492</v>
      </c>
      <c r="BE487" s="618">
        <v>0</v>
      </c>
      <c r="BF487" s="618">
        <v>0</v>
      </c>
      <c r="BG487" s="618">
        <v>1190195</v>
      </c>
      <c r="BH487" s="618">
        <v>1217348</v>
      </c>
      <c r="BI487" s="618">
        <v>0</v>
      </c>
      <c r="BJ487" s="618">
        <v>0</v>
      </c>
      <c r="BK487" s="618">
        <v>7437</v>
      </c>
      <c r="BL487" s="618">
        <v>18242</v>
      </c>
      <c r="BM487" s="618">
        <v>0</v>
      </c>
      <c r="BN487" s="618">
        <v>0</v>
      </c>
      <c r="BO487" s="618">
        <v>0</v>
      </c>
      <c r="BP487" s="618">
        <v>0</v>
      </c>
    </row>
    <row r="488" spans="1:68" x14ac:dyDescent="0.25">
      <c r="B488" s="594" t="s">
        <v>295</v>
      </c>
      <c r="C488" s="618">
        <v>23299</v>
      </c>
      <c r="D488" s="618">
        <v>46439</v>
      </c>
      <c r="E488" s="618" t="s">
        <v>2112</v>
      </c>
      <c r="F488" s="618" t="s">
        <v>2112</v>
      </c>
      <c r="G488" s="618">
        <v>0</v>
      </c>
      <c r="H488" s="618">
        <v>0</v>
      </c>
      <c r="I488" s="618">
        <v>0</v>
      </c>
      <c r="J488" s="618">
        <v>0</v>
      </c>
      <c r="K488" s="618">
        <v>169</v>
      </c>
      <c r="L488" s="618">
        <v>604</v>
      </c>
      <c r="M488" s="618">
        <v>112848</v>
      </c>
      <c r="N488" s="618">
        <v>97989</v>
      </c>
      <c r="O488" s="618">
        <v>0</v>
      </c>
      <c r="P488" s="618">
        <v>0</v>
      </c>
      <c r="Q488" s="618">
        <v>0</v>
      </c>
      <c r="R488" s="618">
        <v>0</v>
      </c>
      <c r="S488" s="618">
        <v>0</v>
      </c>
      <c r="T488" s="618">
        <v>0</v>
      </c>
      <c r="U488" s="618">
        <v>30643</v>
      </c>
      <c r="V488" s="618">
        <v>3474</v>
      </c>
      <c r="W488" s="618" t="s">
        <v>2112</v>
      </c>
      <c r="X488" s="618" t="s">
        <v>2112</v>
      </c>
      <c r="Y488" s="618">
        <v>0</v>
      </c>
      <c r="Z488" s="618">
        <v>0</v>
      </c>
      <c r="AA488" s="618">
        <v>0</v>
      </c>
      <c r="AB488" s="618">
        <v>0</v>
      </c>
      <c r="AC488" s="618">
        <v>0</v>
      </c>
      <c r="AD488" s="618">
        <v>0</v>
      </c>
      <c r="AE488" s="618">
        <v>0</v>
      </c>
      <c r="AF488" s="618">
        <v>0</v>
      </c>
      <c r="AG488" s="618">
        <v>0</v>
      </c>
      <c r="AH488" s="618">
        <v>0</v>
      </c>
      <c r="AI488" s="618">
        <v>15660</v>
      </c>
      <c r="AJ488" s="618">
        <v>52170</v>
      </c>
      <c r="AK488" s="618">
        <v>0</v>
      </c>
      <c r="AL488" s="618">
        <v>0</v>
      </c>
      <c r="AM488" s="618">
        <v>0</v>
      </c>
      <c r="AN488" s="618">
        <v>0</v>
      </c>
      <c r="AO488" s="618">
        <v>0</v>
      </c>
      <c r="AP488" s="618">
        <v>0</v>
      </c>
      <c r="AQ488" s="618">
        <v>0</v>
      </c>
      <c r="AR488" s="618">
        <v>0</v>
      </c>
      <c r="AS488" s="618">
        <v>0</v>
      </c>
      <c r="AT488" s="618">
        <v>0</v>
      </c>
      <c r="AU488" s="618">
        <v>0</v>
      </c>
      <c r="AV488" s="618">
        <v>0</v>
      </c>
      <c r="AW488" s="618">
        <v>503922</v>
      </c>
      <c r="AX488" s="618">
        <v>604146</v>
      </c>
      <c r="AY488" s="618">
        <v>17141</v>
      </c>
      <c r="AZ488" s="618">
        <v>17820</v>
      </c>
      <c r="BA488" s="618">
        <v>49</v>
      </c>
      <c r="BB488" s="618">
        <v>57</v>
      </c>
      <c r="BC488" s="618">
        <v>1036905</v>
      </c>
      <c r="BD488" s="618">
        <v>751811</v>
      </c>
      <c r="BE488" s="618">
        <v>0</v>
      </c>
      <c r="BF488" s="618">
        <v>0</v>
      </c>
      <c r="BG488" s="618">
        <v>1348724</v>
      </c>
      <c r="BH488" s="618">
        <v>1676618</v>
      </c>
      <c r="BI488" s="618">
        <v>0</v>
      </c>
      <c r="BJ488" s="618">
        <v>0</v>
      </c>
      <c r="BK488" s="618">
        <v>5324</v>
      </c>
      <c r="BL488" s="618">
        <v>14175</v>
      </c>
      <c r="BM488" s="618">
        <v>0</v>
      </c>
      <c r="BN488" s="618">
        <v>0</v>
      </c>
      <c r="BO488" s="618">
        <v>0</v>
      </c>
      <c r="BP488" s="618">
        <v>0</v>
      </c>
    </row>
    <row r="489" spans="1:68" x14ac:dyDescent="0.25">
      <c r="B489" s="594" t="s">
        <v>2669</v>
      </c>
      <c r="C489" s="618">
        <v>14167</v>
      </c>
      <c r="D489" s="618">
        <v>32871</v>
      </c>
      <c r="E489" s="618" t="s">
        <v>2112</v>
      </c>
      <c r="F489" s="618" t="s">
        <v>2112</v>
      </c>
      <c r="G489" s="618">
        <v>0</v>
      </c>
      <c r="H489" s="618">
        <v>0</v>
      </c>
      <c r="I489" s="618">
        <v>0</v>
      </c>
      <c r="J489" s="618">
        <v>0</v>
      </c>
      <c r="K489" s="618">
        <v>164</v>
      </c>
      <c r="L489" s="618">
        <v>1285</v>
      </c>
      <c r="M489" s="618">
        <v>114942</v>
      </c>
      <c r="N489" s="618">
        <v>140972</v>
      </c>
      <c r="O489" s="618">
        <v>0</v>
      </c>
      <c r="P489" s="618">
        <v>0</v>
      </c>
      <c r="Q489" s="618">
        <v>0</v>
      </c>
      <c r="R489" s="618">
        <v>0</v>
      </c>
      <c r="S489" s="618">
        <v>0</v>
      </c>
      <c r="T489" s="618">
        <v>0</v>
      </c>
      <c r="U489" s="618">
        <v>19848</v>
      </c>
      <c r="V489" s="618">
        <v>5594</v>
      </c>
      <c r="W489" s="618" t="s">
        <v>2112</v>
      </c>
      <c r="X489" s="618" t="s">
        <v>2112</v>
      </c>
      <c r="Y489" s="618">
        <v>0</v>
      </c>
      <c r="Z489" s="618">
        <v>0</v>
      </c>
      <c r="AA489" s="618">
        <v>0</v>
      </c>
      <c r="AB489" s="618">
        <v>0</v>
      </c>
      <c r="AC489" s="618">
        <v>0</v>
      </c>
      <c r="AD489" s="618">
        <v>0</v>
      </c>
      <c r="AE489" s="618">
        <v>0</v>
      </c>
      <c r="AF489" s="618">
        <v>0</v>
      </c>
      <c r="AG489" s="618">
        <v>0</v>
      </c>
      <c r="AH489" s="618">
        <v>0</v>
      </c>
      <c r="AI489" s="618">
        <v>11968</v>
      </c>
      <c r="AJ489" s="618">
        <v>46955</v>
      </c>
      <c r="AK489" s="618">
        <v>0</v>
      </c>
      <c r="AL489" s="618">
        <v>0</v>
      </c>
      <c r="AM489" s="618">
        <v>0</v>
      </c>
      <c r="AN489" s="618">
        <v>0</v>
      </c>
      <c r="AO489" s="618">
        <v>0</v>
      </c>
      <c r="AP489" s="618">
        <v>0</v>
      </c>
      <c r="AQ489" s="618">
        <v>0</v>
      </c>
      <c r="AR489" s="618">
        <v>0</v>
      </c>
      <c r="AS489" s="618">
        <v>0</v>
      </c>
      <c r="AT489" s="618">
        <v>0</v>
      </c>
      <c r="AU489" s="618">
        <v>0</v>
      </c>
      <c r="AV489" s="618">
        <v>0</v>
      </c>
      <c r="AW489" s="618">
        <v>417748</v>
      </c>
      <c r="AX489" s="618">
        <v>519740</v>
      </c>
      <c r="AY489" s="618">
        <v>14762</v>
      </c>
      <c r="AZ489" s="618">
        <v>21917</v>
      </c>
      <c r="BA489" s="618">
        <v>0</v>
      </c>
      <c r="BB489" s="618">
        <v>0</v>
      </c>
      <c r="BC489" s="618">
        <v>1355590</v>
      </c>
      <c r="BD489" s="618">
        <v>1596786</v>
      </c>
      <c r="BE489" s="618">
        <v>0</v>
      </c>
      <c r="BF489" s="618">
        <v>0</v>
      </c>
      <c r="BG489" s="618">
        <v>1352087</v>
      </c>
      <c r="BH489" s="618">
        <v>3360818</v>
      </c>
      <c r="BI489" s="618">
        <v>0</v>
      </c>
      <c r="BJ489" s="618">
        <v>0</v>
      </c>
      <c r="BK489" s="618">
        <v>4485</v>
      </c>
      <c r="BL489" s="618">
        <v>15992</v>
      </c>
      <c r="BM489" s="618">
        <v>0</v>
      </c>
      <c r="BN489" s="618">
        <v>0</v>
      </c>
      <c r="BO489" s="618">
        <v>0</v>
      </c>
      <c r="BP489" s="618">
        <v>0</v>
      </c>
    </row>
    <row r="490" spans="1:68" x14ac:dyDescent="0.25">
      <c r="A490" s="593" t="s">
        <v>9</v>
      </c>
      <c r="B490" s="594" t="s">
        <v>285</v>
      </c>
      <c r="C490" s="618">
        <v>6550</v>
      </c>
      <c r="D490" s="618">
        <v>7958</v>
      </c>
      <c r="E490" s="618" t="s">
        <v>2112</v>
      </c>
      <c r="F490" s="618" t="s">
        <v>2112</v>
      </c>
      <c r="G490" s="618">
        <v>0</v>
      </c>
      <c r="H490" s="618">
        <v>0</v>
      </c>
      <c r="I490" s="618">
        <v>0</v>
      </c>
      <c r="J490" s="618">
        <v>0</v>
      </c>
      <c r="K490" s="618">
        <v>203</v>
      </c>
      <c r="L490" s="618">
        <v>500</v>
      </c>
      <c r="M490" s="618">
        <v>25826</v>
      </c>
      <c r="N490" s="618">
        <v>14708</v>
      </c>
      <c r="O490" s="618">
        <v>0</v>
      </c>
      <c r="P490" s="618">
        <v>0</v>
      </c>
      <c r="Q490" s="618">
        <v>306</v>
      </c>
      <c r="R490" s="618">
        <v>272</v>
      </c>
      <c r="S490" s="618">
        <v>0</v>
      </c>
      <c r="T490" s="618">
        <v>0</v>
      </c>
      <c r="U490" s="618">
        <v>107251</v>
      </c>
      <c r="V490" s="618">
        <v>7209</v>
      </c>
      <c r="W490" s="618" t="s">
        <v>2112</v>
      </c>
      <c r="X490" s="618" t="s">
        <v>2112</v>
      </c>
      <c r="Y490" s="618">
        <v>0</v>
      </c>
      <c r="Z490" s="618">
        <v>0</v>
      </c>
      <c r="AA490" s="618">
        <v>0</v>
      </c>
      <c r="AB490" s="618">
        <v>0</v>
      </c>
      <c r="AC490" s="618">
        <v>0</v>
      </c>
      <c r="AD490" s="618">
        <v>0</v>
      </c>
      <c r="AE490" s="618">
        <v>0</v>
      </c>
      <c r="AF490" s="618">
        <v>0</v>
      </c>
      <c r="AG490" s="618">
        <v>0</v>
      </c>
      <c r="AH490" s="618">
        <v>0</v>
      </c>
      <c r="AI490" s="618">
        <v>6551</v>
      </c>
      <c r="AJ490" s="618">
        <v>15222</v>
      </c>
      <c r="AK490" s="618">
        <v>177</v>
      </c>
      <c r="AL490" s="618">
        <v>1223</v>
      </c>
      <c r="AM490" s="618">
        <v>0</v>
      </c>
      <c r="AN490" s="618">
        <v>0</v>
      </c>
      <c r="AO490" s="618">
        <v>0</v>
      </c>
      <c r="AP490" s="618">
        <v>0</v>
      </c>
      <c r="AQ490" s="618">
        <v>0</v>
      </c>
      <c r="AR490" s="618">
        <v>0</v>
      </c>
      <c r="AS490" s="618">
        <v>0</v>
      </c>
      <c r="AT490" s="618">
        <v>0</v>
      </c>
      <c r="AU490" s="618">
        <v>0</v>
      </c>
      <c r="AV490" s="618">
        <v>0</v>
      </c>
      <c r="AW490" s="618">
        <v>849667</v>
      </c>
      <c r="AX490" s="618">
        <v>284211</v>
      </c>
      <c r="AY490" s="618">
        <v>16023</v>
      </c>
      <c r="AZ490" s="618">
        <v>5072</v>
      </c>
      <c r="BA490" s="618">
        <v>0</v>
      </c>
      <c r="BB490" s="618">
        <v>0</v>
      </c>
      <c r="BC490" s="618">
        <v>81125</v>
      </c>
      <c r="BD490" s="618">
        <v>31533</v>
      </c>
      <c r="BE490" s="618">
        <v>0</v>
      </c>
      <c r="BF490" s="618">
        <v>0</v>
      </c>
      <c r="BG490" s="618">
        <v>330</v>
      </c>
      <c r="BH490" s="618">
        <v>219</v>
      </c>
      <c r="BI490" s="618">
        <v>0</v>
      </c>
      <c r="BJ490" s="618">
        <v>0</v>
      </c>
      <c r="BK490" s="618">
        <v>50</v>
      </c>
      <c r="BL490" s="618">
        <v>125</v>
      </c>
      <c r="BM490" s="618">
        <v>0</v>
      </c>
      <c r="BN490" s="618">
        <v>0</v>
      </c>
      <c r="BO490" s="618">
        <v>0</v>
      </c>
      <c r="BP490" s="618">
        <v>0</v>
      </c>
    </row>
    <row r="491" spans="1:68" x14ac:dyDescent="0.25">
      <c r="B491" s="594" t="s">
        <v>286</v>
      </c>
      <c r="C491" s="618">
        <v>6778</v>
      </c>
      <c r="D491" s="618">
        <v>10241</v>
      </c>
      <c r="E491" s="618" t="s">
        <v>2112</v>
      </c>
      <c r="F491" s="618" t="s">
        <v>2112</v>
      </c>
      <c r="G491" s="618">
        <v>0</v>
      </c>
      <c r="H491" s="618">
        <v>0</v>
      </c>
      <c r="I491" s="618">
        <v>0</v>
      </c>
      <c r="J491" s="618">
        <v>0</v>
      </c>
      <c r="K491" s="618">
        <v>339</v>
      </c>
      <c r="L491" s="618">
        <v>935</v>
      </c>
      <c r="M491" s="618">
        <v>23746</v>
      </c>
      <c r="N491" s="618">
        <v>14133</v>
      </c>
      <c r="O491" s="618">
        <v>0</v>
      </c>
      <c r="P491" s="618">
        <v>0</v>
      </c>
      <c r="Q491" s="618">
        <v>426</v>
      </c>
      <c r="R491" s="618">
        <v>612</v>
      </c>
      <c r="S491" s="618">
        <v>0</v>
      </c>
      <c r="T491" s="618">
        <v>0</v>
      </c>
      <c r="U491" s="618">
        <v>179044</v>
      </c>
      <c r="V491" s="618">
        <v>11185</v>
      </c>
      <c r="W491" s="618" t="s">
        <v>2112</v>
      </c>
      <c r="X491" s="618" t="s">
        <v>2112</v>
      </c>
      <c r="Y491" s="618">
        <v>0</v>
      </c>
      <c r="Z491" s="618">
        <v>0</v>
      </c>
      <c r="AA491" s="618">
        <v>0</v>
      </c>
      <c r="AB491" s="618">
        <v>0</v>
      </c>
      <c r="AC491" s="618">
        <v>0</v>
      </c>
      <c r="AD491" s="618">
        <v>0</v>
      </c>
      <c r="AE491" s="618">
        <v>0</v>
      </c>
      <c r="AF491" s="618">
        <v>0</v>
      </c>
      <c r="AG491" s="618">
        <v>0</v>
      </c>
      <c r="AH491" s="618">
        <v>0</v>
      </c>
      <c r="AI491" s="618">
        <v>4598</v>
      </c>
      <c r="AJ491" s="618">
        <v>11355</v>
      </c>
      <c r="AK491" s="618">
        <v>181</v>
      </c>
      <c r="AL491" s="618">
        <v>1269</v>
      </c>
      <c r="AM491" s="618">
        <v>0</v>
      </c>
      <c r="AN491" s="618">
        <v>0</v>
      </c>
      <c r="AO491" s="618">
        <v>0</v>
      </c>
      <c r="AP491" s="618">
        <v>0</v>
      </c>
      <c r="AQ491" s="618">
        <v>0</v>
      </c>
      <c r="AR491" s="618">
        <v>0</v>
      </c>
      <c r="AS491" s="618">
        <v>0</v>
      </c>
      <c r="AT491" s="618">
        <v>0</v>
      </c>
      <c r="AU491" s="618">
        <v>0</v>
      </c>
      <c r="AV491" s="618">
        <v>0</v>
      </c>
      <c r="AW491" s="618">
        <v>939032</v>
      </c>
      <c r="AX491" s="618">
        <v>256919</v>
      </c>
      <c r="AY491" s="618">
        <v>14933</v>
      </c>
      <c r="AZ491" s="618">
        <v>5609</v>
      </c>
      <c r="BA491" s="618">
        <v>0</v>
      </c>
      <c r="BB491" s="618">
        <v>0</v>
      </c>
      <c r="BC491" s="618">
        <v>81793</v>
      </c>
      <c r="BD491" s="618">
        <v>41450</v>
      </c>
      <c r="BE491" s="618">
        <v>0</v>
      </c>
      <c r="BF491" s="618">
        <v>0</v>
      </c>
      <c r="BG491" s="618">
        <v>282</v>
      </c>
      <c r="BH491" s="618">
        <v>197</v>
      </c>
      <c r="BI491" s="618">
        <v>0</v>
      </c>
      <c r="BJ491" s="618">
        <v>0</v>
      </c>
      <c r="BK491" s="618">
        <v>77</v>
      </c>
      <c r="BL491" s="618">
        <v>284</v>
      </c>
      <c r="BM491" s="618">
        <v>0</v>
      </c>
      <c r="BN491" s="618">
        <v>0</v>
      </c>
      <c r="BO491" s="618">
        <v>0</v>
      </c>
      <c r="BP491" s="618">
        <v>0</v>
      </c>
    </row>
    <row r="492" spans="1:68" x14ac:dyDescent="0.25">
      <c r="B492" s="594" t="s">
        <v>287</v>
      </c>
      <c r="C492" s="618">
        <v>7712</v>
      </c>
      <c r="D492" s="618">
        <v>12848</v>
      </c>
      <c r="E492" s="618" t="s">
        <v>2112</v>
      </c>
      <c r="F492" s="618" t="s">
        <v>2112</v>
      </c>
      <c r="G492" s="618">
        <v>0</v>
      </c>
      <c r="H492" s="618">
        <v>0</v>
      </c>
      <c r="I492" s="618">
        <v>0</v>
      </c>
      <c r="J492" s="618">
        <v>0</v>
      </c>
      <c r="K492" s="618">
        <v>566</v>
      </c>
      <c r="L492" s="618">
        <v>1503</v>
      </c>
      <c r="M492" s="618">
        <v>18358</v>
      </c>
      <c r="N492" s="618">
        <v>12094</v>
      </c>
      <c r="O492" s="618">
        <v>0</v>
      </c>
      <c r="P492" s="618">
        <v>0</v>
      </c>
      <c r="Q492" s="618">
        <v>532</v>
      </c>
      <c r="R492" s="618">
        <v>679</v>
      </c>
      <c r="S492" s="618">
        <v>0</v>
      </c>
      <c r="T492" s="618">
        <v>0</v>
      </c>
      <c r="U492" s="618">
        <v>199370</v>
      </c>
      <c r="V492" s="618">
        <v>11600</v>
      </c>
      <c r="W492" s="618" t="s">
        <v>2112</v>
      </c>
      <c r="X492" s="618" t="s">
        <v>2112</v>
      </c>
      <c r="Y492" s="618">
        <v>0</v>
      </c>
      <c r="Z492" s="618">
        <v>0</v>
      </c>
      <c r="AA492" s="618">
        <v>0</v>
      </c>
      <c r="AB492" s="618">
        <v>0</v>
      </c>
      <c r="AC492" s="618">
        <v>0</v>
      </c>
      <c r="AD492" s="618">
        <v>0</v>
      </c>
      <c r="AE492" s="618">
        <v>0</v>
      </c>
      <c r="AF492" s="618">
        <v>0</v>
      </c>
      <c r="AG492" s="618">
        <v>0</v>
      </c>
      <c r="AH492" s="618">
        <v>0</v>
      </c>
      <c r="AI492" s="618">
        <v>6428</v>
      </c>
      <c r="AJ492" s="618">
        <v>18001</v>
      </c>
      <c r="AK492" s="618">
        <v>180</v>
      </c>
      <c r="AL492" s="618">
        <v>761</v>
      </c>
      <c r="AM492" s="618">
        <v>0</v>
      </c>
      <c r="AN492" s="618">
        <v>0</v>
      </c>
      <c r="AO492" s="618">
        <v>0</v>
      </c>
      <c r="AP492" s="618">
        <v>0</v>
      </c>
      <c r="AQ492" s="618">
        <v>0</v>
      </c>
      <c r="AR492" s="618">
        <v>0</v>
      </c>
      <c r="AS492" s="618">
        <v>0</v>
      </c>
      <c r="AT492" s="618">
        <v>0</v>
      </c>
      <c r="AU492" s="618">
        <v>0</v>
      </c>
      <c r="AV492" s="618">
        <v>0</v>
      </c>
      <c r="AW492" s="618">
        <v>897160</v>
      </c>
      <c r="AX492" s="618">
        <v>261794</v>
      </c>
      <c r="AY492" s="618">
        <v>18860</v>
      </c>
      <c r="AZ492" s="618">
        <v>8803</v>
      </c>
      <c r="BA492" s="618">
        <v>0</v>
      </c>
      <c r="BB492" s="618">
        <v>0</v>
      </c>
      <c r="BC492" s="618">
        <v>96687</v>
      </c>
      <c r="BD492" s="618">
        <v>54980</v>
      </c>
      <c r="BE492" s="618">
        <v>0</v>
      </c>
      <c r="BF492" s="618">
        <v>0</v>
      </c>
      <c r="BG492" s="618">
        <v>0</v>
      </c>
      <c r="BH492" s="618">
        <v>0</v>
      </c>
      <c r="BI492" s="618">
        <v>0</v>
      </c>
      <c r="BJ492" s="618">
        <v>0</v>
      </c>
      <c r="BK492" s="618">
        <v>23</v>
      </c>
      <c r="BL492" s="618">
        <v>46</v>
      </c>
      <c r="BM492" s="618">
        <v>0</v>
      </c>
      <c r="BN492" s="618">
        <v>0</v>
      </c>
      <c r="BO492" s="618">
        <v>0</v>
      </c>
      <c r="BP492" s="618">
        <v>0</v>
      </c>
    </row>
    <row r="493" spans="1:68" x14ac:dyDescent="0.25">
      <c r="B493" s="594" t="s">
        <v>288</v>
      </c>
      <c r="C493" s="618">
        <v>7050</v>
      </c>
      <c r="D493" s="618">
        <v>11915</v>
      </c>
      <c r="E493" s="618" t="s">
        <v>2112</v>
      </c>
      <c r="F493" s="618" t="s">
        <v>2112</v>
      </c>
      <c r="G493" s="618">
        <v>0</v>
      </c>
      <c r="H493" s="618">
        <v>0</v>
      </c>
      <c r="I493" s="618">
        <v>0</v>
      </c>
      <c r="J493" s="618">
        <v>0</v>
      </c>
      <c r="K493" s="618">
        <v>433</v>
      </c>
      <c r="L493" s="618">
        <v>1267</v>
      </c>
      <c r="M493" s="618">
        <v>15407</v>
      </c>
      <c r="N493" s="618">
        <v>9526</v>
      </c>
      <c r="O493" s="618">
        <v>0</v>
      </c>
      <c r="P493" s="618">
        <v>0</v>
      </c>
      <c r="Q493" s="618">
        <v>660</v>
      </c>
      <c r="R493" s="618">
        <v>666</v>
      </c>
      <c r="S493" s="618">
        <v>0</v>
      </c>
      <c r="T493" s="618">
        <v>0</v>
      </c>
      <c r="U493" s="618">
        <v>152345</v>
      </c>
      <c r="V493" s="618">
        <v>9625</v>
      </c>
      <c r="W493" s="618" t="s">
        <v>2112</v>
      </c>
      <c r="X493" s="618" t="s">
        <v>2112</v>
      </c>
      <c r="Y493" s="618">
        <v>0</v>
      </c>
      <c r="Z493" s="618">
        <v>0</v>
      </c>
      <c r="AA493" s="618">
        <v>0</v>
      </c>
      <c r="AB493" s="618">
        <v>0</v>
      </c>
      <c r="AC493" s="618">
        <v>0</v>
      </c>
      <c r="AD493" s="618">
        <v>0</v>
      </c>
      <c r="AE493" s="618">
        <v>0</v>
      </c>
      <c r="AF493" s="618">
        <v>0</v>
      </c>
      <c r="AG493" s="618">
        <v>0</v>
      </c>
      <c r="AH493" s="618">
        <v>0</v>
      </c>
      <c r="AI493" s="618">
        <v>6604</v>
      </c>
      <c r="AJ493" s="618">
        <v>19167</v>
      </c>
      <c r="AK493" s="618">
        <v>162</v>
      </c>
      <c r="AL493" s="618">
        <v>707</v>
      </c>
      <c r="AM493" s="618">
        <v>0</v>
      </c>
      <c r="AN493" s="618">
        <v>0</v>
      </c>
      <c r="AO493" s="618">
        <v>0</v>
      </c>
      <c r="AP493" s="618">
        <v>0</v>
      </c>
      <c r="AQ493" s="618">
        <v>0</v>
      </c>
      <c r="AR493" s="618">
        <v>0</v>
      </c>
      <c r="AS493" s="618">
        <v>0</v>
      </c>
      <c r="AT493" s="618">
        <v>0</v>
      </c>
      <c r="AU493" s="618">
        <v>0</v>
      </c>
      <c r="AV493" s="618">
        <v>0</v>
      </c>
      <c r="AW493" s="618">
        <v>939178</v>
      </c>
      <c r="AX493" s="618">
        <v>374173</v>
      </c>
      <c r="AY493" s="618">
        <v>16232</v>
      </c>
      <c r="AZ493" s="618">
        <v>8990</v>
      </c>
      <c r="BA493" s="618">
        <v>0</v>
      </c>
      <c r="BB493" s="618">
        <v>0</v>
      </c>
      <c r="BC493" s="618">
        <v>124536</v>
      </c>
      <c r="BD493" s="618">
        <v>66549</v>
      </c>
      <c r="BE493" s="618">
        <v>0</v>
      </c>
      <c r="BF493" s="618">
        <v>0</v>
      </c>
      <c r="BG493" s="618">
        <v>154</v>
      </c>
      <c r="BH493" s="618">
        <v>129</v>
      </c>
      <c r="BI493" s="618">
        <v>0</v>
      </c>
      <c r="BJ493" s="618">
        <v>0</v>
      </c>
      <c r="BK493" s="618">
        <v>0</v>
      </c>
      <c r="BL493" s="618">
        <v>0</v>
      </c>
      <c r="BM493" s="618">
        <v>0</v>
      </c>
      <c r="BN493" s="618">
        <v>0</v>
      </c>
      <c r="BO493" s="618">
        <v>0</v>
      </c>
      <c r="BP493" s="618">
        <v>0</v>
      </c>
    </row>
    <row r="494" spans="1:68" x14ac:dyDescent="0.25">
      <c r="B494" s="594" t="s">
        <v>289</v>
      </c>
      <c r="C494" s="618">
        <v>7519</v>
      </c>
      <c r="D494" s="618">
        <v>18845</v>
      </c>
      <c r="E494" s="618" t="s">
        <v>2112</v>
      </c>
      <c r="F494" s="618" t="s">
        <v>2112</v>
      </c>
      <c r="G494" s="618">
        <v>0</v>
      </c>
      <c r="H494" s="618">
        <v>0</v>
      </c>
      <c r="I494" s="618">
        <v>0</v>
      </c>
      <c r="J494" s="618">
        <v>0</v>
      </c>
      <c r="K494" s="618">
        <v>476</v>
      </c>
      <c r="L494" s="618">
        <v>1607</v>
      </c>
      <c r="M494" s="618">
        <v>7490</v>
      </c>
      <c r="N494" s="618">
        <v>4883</v>
      </c>
      <c r="O494" s="618">
        <v>0</v>
      </c>
      <c r="P494" s="618">
        <v>0</v>
      </c>
      <c r="Q494" s="618">
        <v>773</v>
      </c>
      <c r="R494" s="618">
        <v>848</v>
      </c>
      <c r="S494" s="618">
        <v>0</v>
      </c>
      <c r="T494" s="618">
        <v>0</v>
      </c>
      <c r="U494" s="618">
        <v>188976</v>
      </c>
      <c r="V494" s="618">
        <v>13468</v>
      </c>
      <c r="W494" s="618" t="s">
        <v>2112</v>
      </c>
      <c r="X494" s="618" t="s">
        <v>2112</v>
      </c>
      <c r="Y494" s="618">
        <v>0</v>
      </c>
      <c r="Z494" s="618">
        <v>0</v>
      </c>
      <c r="AA494" s="618">
        <v>0</v>
      </c>
      <c r="AB494" s="618">
        <v>0</v>
      </c>
      <c r="AC494" s="618">
        <v>0</v>
      </c>
      <c r="AD494" s="618">
        <v>0</v>
      </c>
      <c r="AE494" s="618">
        <v>0</v>
      </c>
      <c r="AF494" s="618">
        <v>0</v>
      </c>
      <c r="AG494" s="618">
        <v>0</v>
      </c>
      <c r="AH494" s="618">
        <v>0</v>
      </c>
      <c r="AI494" s="618">
        <v>4657</v>
      </c>
      <c r="AJ494" s="618">
        <v>14466</v>
      </c>
      <c r="AK494" s="618">
        <v>189</v>
      </c>
      <c r="AL494" s="618">
        <v>985</v>
      </c>
      <c r="AM494" s="618">
        <v>0</v>
      </c>
      <c r="AN494" s="618">
        <v>0</v>
      </c>
      <c r="AO494" s="618">
        <v>0</v>
      </c>
      <c r="AP494" s="618">
        <v>0</v>
      </c>
      <c r="AQ494" s="618">
        <v>0</v>
      </c>
      <c r="AR494" s="618">
        <v>0</v>
      </c>
      <c r="AS494" s="618">
        <v>0</v>
      </c>
      <c r="AT494" s="618">
        <v>0</v>
      </c>
      <c r="AU494" s="618">
        <v>0</v>
      </c>
      <c r="AV494" s="618">
        <v>0</v>
      </c>
      <c r="AW494" s="618">
        <v>1239731</v>
      </c>
      <c r="AX494" s="618">
        <v>450029</v>
      </c>
      <c r="AY494" s="618">
        <v>17535</v>
      </c>
      <c r="AZ494" s="618">
        <v>11058</v>
      </c>
      <c r="BA494" s="618">
        <v>0</v>
      </c>
      <c r="BB494" s="618">
        <v>0</v>
      </c>
      <c r="BC494" s="618">
        <v>104984</v>
      </c>
      <c r="BD494" s="618">
        <v>59757</v>
      </c>
      <c r="BE494" s="618">
        <v>0</v>
      </c>
      <c r="BF494" s="618">
        <v>0</v>
      </c>
      <c r="BG494" s="618">
        <v>1095</v>
      </c>
      <c r="BH494" s="618">
        <v>926</v>
      </c>
      <c r="BI494" s="618">
        <v>0</v>
      </c>
      <c r="BJ494" s="618">
        <v>0</v>
      </c>
      <c r="BK494" s="618">
        <v>0</v>
      </c>
      <c r="BL494" s="618">
        <v>0</v>
      </c>
      <c r="BM494" s="618">
        <v>0</v>
      </c>
      <c r="BN494" s="618">
        <v>0</v>
      </c>
      <c r="BO494" s="618">
        <v>0</v>
      </c>
      <c r="BP494" s="618">
        <v>0</v>
      </c>
    </row>
    <row r="495" spans="1:68" x14ac:dyDescent="0.25">
      <c r="B495" s="594" t="s">
        <v>290</v>
      </c>
      <c r="C495" s="618">
        <v>7700</v>
      </c>
      <c r="D495" s="618">
        <v>17122</v>
      </c>
      <c r="E495" s="618" t="s">
        <v>2112</v>
      </c>
      <c r="F495" s="618" t="s">
        <v>2112</v>
      </c>
      <c r="G495" s="618">
        <v>0</v>
      </c>
      <c r="H495" s="618">
        <v>0</v>
      </c>
      <c r="I495" s="618">
        <v>0</v>
      </c>
      <c r="J495" s="618">
        <v>0</v>
      </c>
      <c r="K495" s="618">
        <v>443</v>
      </c>
      <c r="L495" s="618">
        <v>1550</v>
      </c>
      <c r="M495" s="618">
        <v>7144</v>
      </c>
      <c r="N495" s="618">
        <v>5057</v>
      </c>
      <c r="O495" s="618">
        <v>0</v>
      </c>
      <c r="P495" s="618">
        <v>0</v>
      </c>
      <c r="Q495" s="618">
        <v>786</v>
      </c>
      <c r="R495" s="618">
        <v>1072</v>
      </c>
      <c r="S495" s="618">
        <v>0</v>
      </c>
      <c r="T495" s="618">
        <v>0</v>
      </c>
      <c r="U495" s="618">
        <v>197376</v>
      </c>
      <c r="V495" s="618">
        <v>14472</v>
      </c>
      <c r="W495" s="618" t="s">
        <v>2112</v>
      </c>
      <c r="X495" s="618" t="s">
        <v>2112</v>
      </c>
      <c r="Y495" s="618">
        <v>0</v>
      </c>
      <c r="Z495" s="618">
        <v>0</v>
      </c>
      <c r="AA495" s="618">
        <v>0</v>
      </c>
      <c r="AB495" s="618">
        <v>0</v>
      </c>
      <c r="AC495" s="618">
        <v>0</v>
      </c>
      <c r="AD495" s="618">
        <v>0</v>
      </c>
      <c r="AE495" s="618">
        <v>0</v>
      </c>
      <c r="AF495" s="618">
        <v>0</v>
      </c>
      <c r="AG495" s="618">
        <v>0</v>
      </c>
      <c r="AH495" s="618">
        <v>0</v>
      </c>
      <c r="AI495" s="618">
        <v>4226</v>
      </c>
      <c r="AJ495" s="618">
        <v>13928</v>
      </c>
      <c r="AK495" s="618">
        <v>242</v>
      </c>
      <c r="AL495" s="618">
        <v>1922</v>
      </c>
      <c r="AM495" s="618">
        <v>0</v>
      </c>
      <c r="AN495" s="618">
        <v>0</v>
      </c>
      <c r="AO495" s="618">
        <v>0</v>
      </c>
      <c r="AP495" s="618">
        <v>0</v>
      </c>
      <c r="AQ495" s="618">
        <v>0</v>
      </c>
      <c r="AR495" s="618">
        <v>0</v>
      </c>
      <c r="AS495" s="618">
        <v>0</v>
      </c>
      <c r="AT495" s="618">
        <v>0</v>
      </c>
      <c r="AU495" s="618">
        <v>0</v>
      </c>
      <c r="AV495" s="618">
        <v>0</v>
      </c>
      <c r="AW495" s="618">
        <v>1122578</v>
      </c>
      <c r="AX495" s="618">
        <v>331840</v>
      </c>
      <c r="AY495" s="618">
        <v>19591</v>
      </c>
      <c r="AZ495" s="618">
        <v>13351</v>
      </c>
      <c r="BA495" s="618">
        <v>0</v>
      </c>
      <c r="BB495" s="618">
        <v>0</v>
      </c>
      <c r="BC495" s="618">
        <v>94483</v>
      </c>
      <c r="BD495" s="618">
        <v>57888</v>
      </c>
      <c r="BE495" s="618">
        <v>0</v>
      </c>
      <c r="BF495" s="618">
        <v>0</v>
      </c>
      <c r="BG495" s="618">
        <v>0</v>
      </c>
      <c r="BH495" s="618">
        <v>0</v>
      </c>
      <c r="BI495" s="618">
        <v>0</v>
      </c>
      <c r="BJ495" s="618">
        <v>0</v>
      </c>
      <c r="BK495" s="618">
        <v>0</v>
      </c>
      <c r="BL495" s="618">
        <v>0</v>
      </c>
      <c r="BM495" s="618">
        <v>0</v>
      </c>
      <c r="BN495" s="618">
        <v>0</v>
      </c>
      <c r="BO495" s="618">
        <v>0</v>
      </c>
      <c r="BP495" s="618">
        <v>0</v>
      </c>
    </row>
    <row r="496" spans="1:68" x14ac:dyDescent="0.25">
      <c r="B496" s="594" t="s">
        <v>291</v>
      </c>
      <c r="C496" s="618">
        <v>8441</v>
      </c>
      <c r="D496" s="618">
        <v>20380</v>
      </c>
      <c r="E496" s="618" t="s">
        <v>2112</v>
      </c>
      <c r="F496" s="618" t="s">
        <v>2112</v>
      </c>
      <c r="G496" s="618">
        <v>0</v>
      </c>
      <c r="H496" s="618">
        <v>0</v>
      </c>
      <c r="I496" s="618">
        <v>0</v>
      </c>
      <c r="J496" s="618">
        <v>0</v>
      </c>
      <c r="K496" s="618">
        <v>398</v>
      </c>
      <c r="L496" s="618">
        <v>1288</v>
      </c>
      <c r="M496" s="618">
        <v>6375</v>
      </c>
      <c r="N496" s="618">
        <v>5272</v>
      </c>
      <c r="O496" s="618">
        <v>0</v>
      </c>
      <c r="P496" s="618">
        <v>0</v>
      </c>
      <c r="Q496" s="618">
        <v>742</v>
      </c>
      <c r="R496" s="618">
        <v>1080</v>
      </c>
      <c r="S496" s="618">
        <v>0</v>
      </c>
      <c r="T496" s="618">
        <v>0</v>
      </c>
      <c r="U496" s="618">
        <v>117244</v>
      </c>
      <c r="V496" s="618">
        <v>10023</v>
      </c>
      <c r="W496" s="618" t="s">
        <v>2112</v>
      </c>
      <c r="X496" s="618" t="s">
        <v>2112</v>
      </c>
      <c r="Y496" s="618">
        <v>0</v>
      </c>
      <c r="Z496" s="618">
        <v>0</v>
      </c>
      <c r="AA496" s="618">
        <v>0</v>
      </c>
      <c r="AB496" s="618">
        <v>0</v>
      </c>
      <c r="AC496" s="618">
        <v>0</v>
      </c>
      <c r="AD496" s="618">
        <v>0</v>
      </c>
      <c r="AE496" s="618">
        <v>0</v>
      </c>
      <c r="AF496" s="618">
        <v>0</v>
      </c>
      <c r="AG496" s="618">
        <v>0</v>
      </c>
      <c r="AH496" s="618">
        <v>0</v>
      </c>
      <c r="AI496" s="618">
        <v>4444</v>
      </c>
      <c r="AJ496" s="618">
        <v>27406</v>
      </c>
      <c r="AK496" s="618">
        <v>183</v>
      </c>
      <c r="AL496" s="618">
        <v>1309</v>
      </c>
      <c r="AM496" s="618">
        <v>0</v>
      </c>
      <c r="AN496" s="618">
        <v>0</v>
      </c>
      <c r="AO496" s="618">
        <v>0</v>
      </c>
      <c r="AP496" s="618">
        <v>0</v>
      </c>
      <c r="AQ496" s="618">
        <v>0</v>
      </c>
      <c r="AR496" s="618">
        <v>0</v>
      </c>
      <c r="AS496" s="618">
        <v>0</v>
      </c>
      <c r="AT496" s="618">
        <v>0</v>
      </c>
      <c r="AU496" s="618">
        <v>0</v>
      </c>
      <c r="AV496" s="618">
        <v>0</v>
      </c>
      <c r="AW496" s="618">
        <v>1125439</v>
      </c>
      <c r="AX496" s="618">
        <v>330255</v>
      </c>
      <c r="AY496" s="618">
        <v>22575</v>
      </c>
      <c r="AZ496" s="618">
        <v>16395</v>
      </c>
      <c r="BA496" s="618">
        <v>0</v>
      </c>
      <c r="BB496" s="618">
        <v>0</v>
      </c>
      <c r="BC496" s="618">
        <v>82329</v>
      </c>
      <c r="BD496" s="618">
        <v>58053</v>
      </c>
      <c r="BE496" s="618">
        <v>0</v>
      </c>
      <c r="BF496" s="618">
        <v>0</v>
      </c>
      <c r="BG496" s="618">
        <v>150</v>
      </c>
      <c r="BH496" s="618">
        <v>195</v>
      </c>
      <c r="BI496" s="618">
        <v>0</v>
      </c>
      <c r="BJ496" s="618">
        <v>0</v>
      </c>
      <c r="BK496" s="618">
        <v>0</v>
      </c>
      <c r="BL496" s="618">
        <v>0</v>
      </c>
      <c r="BM496" s="618">
        <v>0</v>
      </c>
      <c r="BN496" s="618">
        <v>0</v>
      </c>
      <c r="BO496" s="618">
        <v>0</v>
      </c>
      <c r="BP496" s="618">
        <v>0</v>
      </c>
    </row>
    <row r="497" spans="1:68" x14ac:dyDescent="0.25">
      <c r="B497" s="594" t="s">
        <v>292</v>
      </c>
      <c r="C497" s="618">
        <v>8042</v>
      </c>
      <c r="D497" s="618">
        <v>19283</v>
      </c>
      <c r="E497" s="618" t="s">
        <v>2112</v>
      </c>
      <c r="F497" s="618" t="s">
        <v>2112</v>
      </c>
      <c r="G497" s="618">
        <v>0</v>
      </c>
      <c r="H497" s="618">
        <v>0</v>
      </c>
      <c r="I497" s="618">
        <v>0</v>
      </c>
      <c r="J497" s="618">
        <v>0</v>
      </c>
      <c r="K497" s="618">
        <v>277</v>
      </c>
      <c r="L497" s="618">
        <v>897</v>
      </c>
      <c r="M497" s="618">
        <v>6259</v>
      </c>
      <c r="N497" s="618">
        <v>5225</v>
      </c>
      <c r="O497" s="618">
        <v>0</v>
      </c>
      <c r="P497" s="618">
        <v>0</v>
      </c>
      <c r="Q497" s="618">
        <v>702</v>
      </c>
      <c r="R497" s="618">
        <v>1045</v>
      </c>
      <c r="S497" s="618">
        <v>0</v>
      </c>
      <c r="T497" s="618">
        <v>0</v>
      </c>
      <c r="U497" s="618">
        <v>20229</v>
      </c>
      <c r="V497" s="618">
        <v>3502</v>
      </c>
      <c r="W497" s="618" t="s">
        <v>2112</v>
      </c>
      <c r="X497" s="618" t="s">
        <v>2112</v>
      </c>
      <c r="Y497" s="618">
        <v>0</v>
      </c>
      <c r="Z497" s="618">
        <v>0</v>
      </c>
      <c r="AA497" s="618">
        <v>0</v>
      </c>
      <c r="AB497" s="618">
        <v>0</v>
      </c>
      <c r="AC497" s="618">
        <v>0</v>
      </c>
      <c r="AD497" s="618">
        <v>0</v>
      </c>
      <c r="AE497" s="618">
        <v>0</v>
      </c>
      <c r="AF497" s="618">
        <v>0</v>
      </c>
      <c r="AG497" s="618">
        <v>0</v>
      </c>
      <c r="AH497" s="618">
        <v>0</v>
      </c>
      <c r="AI497" s="618">
        <v>3907</v>
      </c>
      <c r="AJ497" s="618">
        <v>19741</v>
      </c>
      <c r="AK497" s="618">
        <v>203</v>
      </c>
      <c r="AL497" s="618">
        <v>1428</v>
      </c>
      <c r="AM497" s="618">
        <v>0</v>
      </c>
      <c r="AN497" s="618">
        <v>0</v>
      </c>
      <c r="AO497" s="618">
        <v>0</v>
      </c>
      <c r="AP497" s="618">
        <v>0</v>
      </c>
      <c r="AQ497" s="618">
        <v>0</v>
      </c>
      <c r="AR497" s="618">
        <v>0</v>
      </c>
      <c r="AS497" s="618">
        <v>0</v>
      </c>
      <c r="AT497" s="618">
        <v>0</v>
      </c>
      <c r="AU497" s="618">
        <v>0</v>
      </c>
      <c r="AV497" s="618">
        <v>0</v>
      </c>
      <c r="AW497" s="618">
        <v>897895</v>
      </c>
      <c r="AX497" s="618">
        <v>289937</v>
      </c>
      <c r="AY497" s="618">
        <v>22615</v>
      </c>
      <c r="AZ497" s="618">
        <v>17211</v>
      </c>
      <c r="BA497" s="618">
        <v>0</v>
      </c>
      <c r="BB497" s="618">
        <v>0</v>
      </c>
      <c r="BC497" s="618">
        <v>89244</v>
      </c>
      <c r="BD497" s="618">
        <v>61876</v>
      </c>
      <c r="BE497" s="618">
        <v>0</v>
      </c>
      <c r="BF497" s="618">
        <v>0</v>
      </c>
      <c r="BG497" s="618">
        <v>261</v>
      </c>
      <c r="BH497" s="618">
        <v>277</v>
      </c>
      <c r="BI497" s="618">
        <v>0</v>
      </c>
      <c r="BJ497" s="618">
        <v>0</v>
      </c>
      <c r="BK497" s="618">
        <v>0</v>
      </c>
      <c r="BL497" s="618">
        <v>0</v>
      </c>
      <c r="BM497" s="618">
        <v>0</v>
      </c>
      <c r="BN497" s="618">
        <v>0</v>
      </c>
      <c r="BO497" s="618">
        <v>0</v>
      </c>
      <c r="BP497" s="618">
        <v>0</v>
      </c>
    </row>
    <row r="498" spans="1:68" x14ac:dyDescent="0.25">
      <c r="B498" s="594" t="s">
        <v>293</v>
      </c>
      <c r="C498" s="618">
        <v>6379</v>
      </c>
      <c r="D498" s="618">
        <v>14501</v>
      </c>
      <c r="E498" s="618" t="s">
        <v>2112</v>
      </c>
      <c r="F498" s="618" t="s">
        <v>2112</v>
      </c>
      <c r="G498" s="618">
        <v>0</v>
      </c>
      <c r="H498" s="618">
        <v>0</v>
      </c>
      <c r="I498" s="618">
        <v>0</v>
      </c>
      <c r="J498" s="618">
        <v>0</v>
      </c>
      <c r="K498" s="618">
        <v>211</v>
      </c>
      <c r="L498" s="618">
        <v>773</v>
      </c>
      <c r="M498" s="618">
        <v>6201</v>
      </c>
      <c r="N498" s="618">
        <v>5297</v>
      </c>
      <c r="O498" s="618">
        <v>0</v>
      </c>
      <c r="P498" s="618">
        <v>0</v>
      </c>
      <c r="Q498" s="618">
        <v>630</v>
      </c>
      <c r="R498" s="618">
        <v>991</v>
      </c>
      <c r="S498" s="618">
        <v>0</v>
      </c>
      <c r="T498" s="618">
        <v>0</v>
      </c>
      <c r="U498" s="618">
        <v>11989</v>
      </c>
      <c r="V498" s="618">
        <v>2103</v>
      </c>
      <c r="W498" s="618" t="s">
        <v>2112</v>
      </c>
      <c r="X498" s="618" t="s">
        <v>2112</v>
      </c>
      <c r="Y498" s="618">
        <v>0</v>
      </c>
      <c r="Z498" s="618">
        <v>0</v>
      </c>
      <c r="AA498" s="618">
        <v>0</v>
      </c>
      <c r="AB498" s="618">
        <v>0</v>
      </c>
      <c r="AC498" s="618">
        <v>0</v>
      </c>
      <c r="AD498" s="618">
        <v>0</v>
      </c>
      <c r="AE498" s="618">
        <v>0</v>
      </c>
      <c r="AF498" s="618">
        <v>0</v>
      </c>
      <c r="AG498" s="618">
        <v>0</v>
      </c>
      <c r="AH498" s="618">
        <v>0</v>
      </c>
      <c r="AI498" s="618">
        <v>3401</v>
      </c>
      <c r="AJ498" s="618">
        <v>14464</v>
      </c>
      <c r="AK498" s="618">
        <v>138</v>
      </c>
      <c r="AL498" s="618">
        <v>1055</v>
      </c>
      <c r="AM498" s="618">
        <v>0</v>
      </c>
      <c r="AN498" s="618">
        <v>0</v>
      </c>
      <c r="AO498" s="618">
        <v>0</v>
      </c>
      <c r="AP498" s="618">
        <v>0</v>
      </c>
      <c r="AQ498" s="618">
        <v>0</v>
      </c>
      <c r="AR498" s="618">
        <v>0</v>
      </c>
      <c r="AS498" s="618">
        <v>0</v>
      </c>
      <c r="AT498" s="618">
        <v>0</v>
      </c>
      <c r="AU498" s="618">
        <v>0</v>
      </c>
      <c r="AV498" s="618">
        <v>0</v>
      </c>
      <c r="AW498" s="618">
        <v>667700</v>
      </c>
      <c r="AX498" s="618">
        <v>256764</v>
      </c>
      <c r="AY498" s="618">
        <v>18395</v>
      </c>
      <c r="AZ498" s="618">
        <v>15619</v>
      </c>
      <c r="BA498" s="618">
        <v>0</v>
      </c>
      <c r="BB498" s="618">
        <v>0</v>
      </c>
      <c r="BC498" s="618">
        <v>80631</v>
      </c>
      <c r="BD498" s="618">
        <v>56590</v>
      </c>
      <c r="BE498" s="618">
        <v>0</v>
      </c>
      <c r="BF498" s="618">
        <v>0</v>
      </c>
      <c r="BG498" s="618">
        <v>1410</v>
      </c>
      <c r="BH498" s="618">
        <v>1739</v>
      </c>
      <c r="BI498" s="618">
        <v>0</v>
      </c>
      <c r="BJ498" s="618">
        <v>0</v>
      </c>
      <c r="BK498" s="618">
        <v>0</v>
      </c>
      <c r="BL498" s="618">
        <v>0</v>
      </c>
      <c r="BM498" s="618">
        <v>0</v>
      </c>
      <c r="BN498" s="618">
        <v>0</v>
      </c>
      <c r="BO498" s="618">
        <v>0</v>
      </c>
      <c r="BP498" s="618">
        <v>0</v>
      </c>
    </row>
    <row r="499" spans="1:68" x14ac:dyDescent="0.25">
      <c r="B499" s="594" t="s">
        <v>294</v>
      </c>
      <c r="C499" s="618">
        <v>6155</v>
      </c>
      <c r="D499" s="618">
        <v>14347</v>
      </c>
      <c r="E499" s="618" t="s">
        <v>2112</v>
      </c>
      <c r="F499" s="618" t="s">
        <v>2112</v>
      </c>
      <c r="G499" s="618">
        <v>0</v>
      </c>
      <c r="H499" s="618">
        <v>0</v>
      </c>
      <c r="I499" s="618">
        <v>0</v>
      </c>
      <c r="J499" s="618">
        <v>0</v>
      </c>
      <c r="K499" s="618">
        <v>122</v>
      </c>
      <c r="L499" s="618">
        <v>412</v>
      </c>
      <c r="M499" s="618">
        <v>4540</v>
      </c>
      <c r="N499" s="618">
        <v>4069</v>
      </c>
      <c r="O499" s="618">
        <v>0</v>
      </c>
      <c r="P499" s="618">
        <v>0</v>
      </c>
      <c r="Q499" s="618">
        <v>596</v>
      </c>
      <c r="R499" s="618">
        <v>920</v>
      </c>
      <c r="S499" s="618">
        <v>0</v>
      </c>
      <c r="T499" s="618">
        <v>0</v>
      </c>
      <c r="U499" s="618">
        <v>12119</v>
      </c>
      <c r="V499" s="618">
        <v>2151</v>
      </c>
      <c r="W499" s="618" t="s">
        <v>2112</v>
      </c>
      <c r="X499" s="618" t="s">
        <v>2112</v>
      </c>
      <c r="Y499" s="618">
        <v>0</v>
      </c>
      <c r="Z499" s="618">
        <v>0</v>
      </c>
      <c r="AA499" s="618">
        <v>0</v>
      </c>
      <c r="AB499" s="618">
        <v>0</v>
      </c>
      <c r="AC499" s="618">
        <v>0</v>
      </c>
      <c r="AD499" s="618">
        <v>0</v>
      </c>
      <c r="AE499" s="618">
        <v>0</v>
      </c>
      <c r="AF499" s="618">
        <v>0</v>
      </c>
      <c r="AG499" s="618">
        <v>0</v>
      </c>
      <c r="AH499" s="618">
        <v>0</v>
      </c>
      <c r="AI499" s="618">
        <v>3025</v>
      </c>
      <c r="AJ499" s="618">
        <v>12137</v>
      </c>
      <c r="AK499" s="618">
        <v>133</v>
      </c>
      <c r="AL499" s="618">
        <v>1103</v>
      </c>
      <c r="AM499" s="618">
        <v>0</v>
      </c>
      <c r="AN499" s="618">
        <v>0</v>
      </c>
      <c r="AO499" s="618">
        <v>0</v>
      </c>
      <c r="AP499" s="618">
        <v>0</v>
      </c>
      <c r="AQ499" s="618">
        <v>0</v>
      </c>
      <c r="AR499" s="618">
        <v>0</v>
      </c>
      <c r="AS499" s="618">
        <v>0</v>
      </c>
      <c r="AT499" s="618">
        <v>0</v>
      </c>
      <c r="AU499" s="618">
        <v>0</v>
      </c>
      <c r="AV499" s="618">
        <v>0</v>
      </c>
      <c r="AW499" s="618">
        <v>628422</v>
      </c>
      <c r="AX499" s="618">
        <v>221342</v>
      </c>
      <c r="AY499" s="618">
        <v>17399</v>
      </c>
      <c r="AZ499" s="618">
        <v>15337</v>
      </c>
      <c r="BA499" s="618">
        <v>0</v>
      </c>
      <c r="BB499" s="618">
        <v>0</v>
      </c>
      <c r="BC499" s="618">
        <v>75412</v>
      </c>
      <c r="BD499" s="618">
        <v>54984</v>
      </c>
      <c r="BE499" s="618">
        <v>0</v>
      </c>
      <c r="BF499" s="618">
        <v>0</v>
      </c>
      <c r="BG499" s="618">
        <v>5051</v>
      </c>
      <c r="BH499" s="618">
        <v>6360</v>
      </c>
      <c r="BI499" s="618">
        <v>0</v>
      </c>
      <c r="BJ499" s="618">
        <v>0</v>
      </c>
      <c r="BK499" s="618">
        <v>0</v>
      </c>
      <c r="BL499" s="618">
        <v>0</v>
      </c>
      <c r="BM499" s="618">
        <v>0</v>
      </c>
      <c r="BN499" s="618">
        <v>0</v>
      </c>
      <c r="BO499" s="618">
        <v>0</v>
      </c>
      <c r="BP499" s="618">
        <v>0</v>
      </c>
    </row>
    <row r="500" spans="1:68" x14ac:dyDescent="0.25">
      <c r="B500" s="594" t="s">
        <v>295</v>
      </c>
      <c r="C500" s="618">
        <v>6182</v>
      </c>
      <c r="D500" s="618">
        <v>14558</v>
      </c>
      <c r="E500" s="618" t="s">
        <v>2112</v>
      </c>
      <c r="F500" s="618" t="s">
        <v>2112</v>
      </c>
      <c r="G500" s="618">
        <v>0</v>
      </c>
      <c r="H500" s="618">
        <v>0</v>
      </c>
      <c r="I500" s="618">
        <v>0</v>
      </c>
      <c r="J500" s="618">
        <v>0</v>
      </c>
      <c r="K500" s="618">
        <v>120</v>
      </c>
      <c r="L500" s="618">
        <v>406</v>
      </c>
      <c r="M500" s="618">
        <v>4626</v>
      </c>
      <c r="N500" s="618">
        <v>4160</v>
      </c>
      <c r="O500" s="618">
        <v>0</v>
      </c>
      <c r="P500" s="618">
        <v>0</v>
      </c>
      <c r="Q500" s="618">
        <v>591</v>
      </c>
      <c r="R500" s="618">
        <v>895</v>
      </c>
      <c r="S500" s="618">
        <v>0</v>
      </c>
      <c r="T500" s="618">
        <v>0</v>
      </c>
      <c r="U500" s="618">
        <v>11822</v>
      </c>
      <c r="V500" s="618">
        <v>2148</v>
      </c>
      <c r="W500" s="618" t="s">
        <v>2112</v>
      </c>
      <c r="X500" s="618" t="s">
        <v>2112</v>
      </c>
      <c r="Y500" s="618">
        <v>0</v>
      </c>
      <c r="Z500" s="618">
        <v>0</v>
      </c>
      <c r="AA500" s="618">
        <v>0</v>
      </c>
      <c r="AB500" s="618">
        <v>0</v>
      </c>
      <c r="AC500" s="618">
        <v>0</v>
      </c>
      <c r="AD500" s="618">
        <v>0</v>
      </c>
      <c r="AE500" s="618">
        <v>0</v>
      </c>
      <c r="AF500" s="618">
        <v>0</v>
      </c>
      <c r="AG500" s="618">
        <v>0</v>
      </c>
      <c r="AH500" s="618">
        <v>0</v>
      </c>
      <c r="AI500" s="618">
        <v>2941</v>
      </c>
      <c r="AJ500" s="618">
        <v>11679</v>
      </c>
      <c r="AK500" s="618">
        <v>128</v>
      </c>
      <c r="AL500" s="618">
        <v>1036</v>
      </c>
      <c r="AM500" s="618">
        <v>0</v>
      </c>
      <c r="AN500" s="618">
        <v>0</v>
      </c>
      <c r="AO500" s="618">
        <v>0</v>
      </c>
      <c r="AP500" s="618">
        <v>0</v>
      </c>
      <c r="AQ500" s="618">
        <v>0</v>
      </c>
      <c r="AR500" s="618">
        <v>0</v>
      </c>
      <c r="AS500" s="618">
        <v>0</v>
      </c>
      <c r="AT500" s="618">
        <v>0</v>
      </c>
      <c r="AU500" s="618">
        <v>0</v>
      </c>
      <c r="AV500" s="618">
        <v>0</v>
      </c>
      <c r="AW500" s="618">
        <v>575102</v>
      </c>
      <c r="AX500" s="618">
        <v>208076</v>
      </c>
      <c r="AY500" s="618">
        <v>17236</v>
      </c>
      <c r="AZ500" s="618">
        <v>15501</v>
      </c>
      <c r="BA500" s="618">
        <v>0</v>
      </c>
      <c r="BB500" s="618">
        <v>0</v>
      </c>
      <c r="BC500" s="618">
        <v>83819</v>
      </c>
      <c r="BD500" s="618">
        <v>71164</v>
      </c>
      <c r="BE500" s="618">
        <v>0</v>
      </c>
      <c r="BF500" s="618">
        <v>0</v>
      </c>
      <c r="BG500" s="618">
        <v>10380</v>
      </c>
      <c r="BH500" s="618">
        <v>14485</v>
      </c>
      <c r="BI500" s="618">
        <v>0</v>
      </c>
      <c r="BJ500" s="618">
        <v>0</v>
      </c>
      <c r="BK500" s="618">
        <v>0</v>
      </c>
      <c r="BL500" s="618">
        <v>0</v>
      </c>
      <c r="BM500" s="618">
        <v>0</v>
      </c>
      <c r="BN500" s="618">
        <v>0</v>
      </c>
      <c r="BO500" s="618">
        <v>0</v>
      </c>
      <c r="BP500" s="618">
        <v>0</v>
      </c>
    </row>
    <row r="501" spans="1:68" x14ac:dyDescent="0.25">
      <c r="B501" s="594" t="s">
        <v>2669</v>
      </c>
      <c r="C501" s="618">
        <v>6124</v>
      </c>
      <c r="D501" s="618">
        <v>16151</v>
      </c>
      <c r="E501" s="618" t="s">
        <v>2112</v>
      </c>
      <c r="F501" s="618" t="s">
        <v>2112</v>
      </c>
      <c r="G501" s="618">
        <v>0</v>
      </c>
      <c r="H501" s="618">
        <v>0</v>
      </c>
      <c r="I501" s="618">
        <v>0</v>
      </c>
      <c r="J501" s="618">
        <v>0</v>
      </c>
      <c r="K501" s="618">
        <v>122</v>
      </c>
      <c r="L501" s="618">
        <v>429</v>
      </c>
      <c r="M501" s="618">
        <v>4473</v>
      </c>
      <c r="N501" s="618">
        <v>4395</v>
      </c>
      <c r="O501" s="618">
        <v>0</v>
      </c>
      <c r="P501" s="618">
        <v>0</v>
      </c>
      <c r="Q501" s="618">
        <v>593</v>
      </c>
      <c r="R501" s="618">
        <v>1022</v>
      </c>
      <c r="S501" s="618">
        <v>0</v>
      </c>
      <c r="T501" s="618">
        <v>0</v>
      </c>
      <c r="U501" s="618">
        <v>12439</v>
      </c>
      <c r="V501" s="618">
        <v>2358</v>
      </c>
      <c r="W501" s="618" t="s">
        <v>2112</v>
      </c>
      <c r="X501" s="618" t="s">
        <v>2112</v>
      </c>
      <c r="Y501" s="618">
        <v>0</v>
      </c>
      <c r="Z501" s="618">
        <v>0</v>
      </c>
      <c r="AA501" s="618">
        <v>0</v>
      </c>
      <c r="AB501" s="618">
        <v>0</v>
      </c>
      <c r="AC501" s="618">
        <v>0</v>
      </c>
      <c r="AD501" s="618">
        <v>0</v>
      </c>
      <c r="AE501" s="618">
        <v>0</v>
      </c>
      <c r="AF501" s="618">
        <v>0</v>
      </c>
      <c r="AG501" s="618">
        <v>0</v>
      </c>
      <c r="AH501" s="618">
        <v>0</v>
      </c>
      <c r="AI501" s="618">
        <v>2855</v>
      </c>
      <c r="AJ501" s="618">
        <v>12330</v>
      </c>
      <c r="AK501" s="618">
        <v>121</v>
      </c>
      <c r="AL501" s="618">
        <v>962</v>
      </c>
      <c r="AM501" s="618">
        <v>0</v>
      </c>
      <c r="AN501" s="618">
        <v>0</v>
      </c>
      <c r="AO501" s="618">
        <v>0</v>
      </c>
      <c r="AP501" s="618">
        <v>0</v>
      </c>
      <c r="AQ501" s="618">
        <v>0</v>
      </c>
      <c r="AR501" s="618">
        <v>0</v>
      </c>
      <c r="AS501" s="618">
        <v>0</v>
      </c>
      <c r="AT501" s="618">
        <v>0</v>
      </c>
      <c r="AU501" s="618">
        <v>0</v>
      </c>
      <c r="AV501" s="618">
        <v>0</v>
      </c>
      <c r="AW501" s="618">
        <v>532059</v>
      </c>
      <c r="AX501" s="618">
        <v>214365</v>
      </c>
      <c r="AY501" s="618">
        <v>17705</v>
      </c>
      <c r="AZ501" s="618">
        <v>16289</v>
      </c>
      <c r="BA501" s="618">
        <v>0</v>
      </c>
      <c r="BB501" s="618">
        <v>0</v>
      </c>
      <c r="BC501" s="618">
        <v>105885</v>
      </c>
      <c r="BD501" s="618">
        <v>130992</v>
      </c>
      <c r="BE501" s="618">
        <v>0</v>
      </c>
      <c r="BF501" s="618">
        <v>0</v>
      </c>
      <c r="BG501" s="618">
        <v>20156</v>
      </c>
      <c r="BH501" s="618">
        <v>51934</v>
      </c>
      <c r="BI501" s="618">
        <v>0</v>
      </c>
      <c r="BJ501" s="618">
        <v>0</v>
      </c>
      <c r="BK501" s="618">
        <v>0</v>
      </c>
      <c r="BL501" s="618">
        <v>0</v>
      </c>
      <c r="BM501" s="618">
        <v>0</v>
      </c>
      <c r="BN501" s="618">
        <v>0</v>
      </c>
      <c r="BO501" s="618">
        <v>0</v>
      </c>
      <c r="BP501" s="618">
        <v>0</v>
      </c>
    </row>
    <row r="502" spans="1:68" x14ac:dyDescent="0.25">
      <c r="A502" s="593" t="s">
        <v>10</v>
      </c>
      <c r="B502" s="594" t="s">
        <v>285</v>
      </c>
      <c r="C502" s="618">
        <v>38213</v>
      </c>
      <c r="D502" s="618">
        <v>53422</v>
      </c>
      <c r="E502" s="618" t="s">
        <v>2112</v>
      </c>
      <c r="F502" s="618" t="s">
        <v>2112</v>
      </c>
      <c r="G502" s="618">
        <v>0</v>
      </c>
      <c r="H502" s="618">
        <v>0</v>
      </c>
      <c r="I502" s="618">
        <v>0</v>
      </c>
      <c r="J502" s="618">
        <v>0</v>
      </c>
      <c r="K502" s="618">
        <v>0</v>
      </c>
      <c r="L502" s="618">
        <v>0</v>
      </c>
      <c r="M502" s="618">
        <v>8716</v>
      </c>
      <c r="N502" s="618">
        <v>8305</v>
      </c>
      <c r="O502" s="618">
        <v>0</v>
      </c>
      <c r="P502" s="618">
        <v>0</v>
      </c>
      <c r="Q502" s="618">
        <v>8406</v>
      </c>
      <c r="R502" s="618">
        <v>7714</v>
      </c>
      <c r="S502" s="618">
        <v>0</v>
      </c>
      <c r="T502" s="618">
        <v>0</v>
      </c>
      <c r="U502" s="618">
        <v>341186</v>
      </c>
      <c r="V502" s="618">
        <v>71747</v>
      </c>
      <c r="W502" s="618" t="s">
        <v>2112</v>
      </c>
      <c r="X502" s="618" t="s">
        <v>2112</v>
      </c>
      <c r="Y502" s="618">
        <v>0</v>
      </c>
      <c r="Z502" s="618">
        <v>0</v>
      </c>
      <c r="AA502" s="618">
        <v>0</v>
      </c>
      <c r="AB502" s="618">
        <v>0</v>
      </c>
      <c r="AC502" s="618">
        <v>0</v>
      </c>
      <c r="AD502" s="618">
        <v>0</v>
      </c>
      <c r="AE502" s="618">
        <v>0</v>
      </c>
      <c r="AF502" s="618">
        <v>0</v>
      </c>
      <c r="AG502" s="618">
        <v>0</v>
      </c>
      <c r="AH502" s="618">
        <v>0</v>
      </c>
      <c r="AI502" s="618">
        <v>4350</v>
      </c>
      <c r="AJ502" s="618">
        <v>8619</v>
      </c>
      <c r="AK502" s="618">
        <v>34</v>
      </c>
      <c r="AL502" s="618">
        <v>26</v>
      </c>
      <c r="AM502" s="618">
        <v>0</v>
      </c>
      <c r="AN502" s="618">
        <v>0</v>
      </c>
      <c r="AO502" s="618">
        <v>907</v>
      </c>
      <c r="AP502" s="618">
        <v>1041</v>
      </c>
      <c r="AQ502" s="618">
        <v>0</v>
      </c>
      <c r="AR502" s="618">
        <v>0</v>
      </c>
      <c r="AS502" s="618">
        <v>11595</v>
      </c>
      <c r="AT502" s="618">
        <v>13635</v>
      </c>
      <c r="AU502" s="618">
        <v>0</v>
      </c>
      <c r="AV502" s="618">
        <v>0</v>
      </c>
      <c r="AW502" s="618">
        <v>778217</v>
      </c>
      <c r="AX502" s="618">
        <v>369759</v>
      </c>
      <c r="AY502" s="618">
        <v>66379</v>
      </c>
      <c r="AZ502" s="618">
        <v>66620</v>
      </c>
      <c r="BA502" s="618">
        <v>0</v>
      </c>
      <c r="BB502" s="618">
        <v>0</v>
      </c>
      <c r="BC502" s="618">
        <v>34880</v>
      </c>
      <c r="BD502" s="618">
        <v>20921</v>
      </c>
      <c r="BE502" s="618">
        <v>0</v>
      </c>
      <c r="BF502" s="618">
        <v>0</v>
      </c>
      <c r="BG502" s="618">
        <v>540</v>
      </c>
      <c r="BH502" s="618">
        <v>324</v>
      </c>
      <c r="BI502" s="618">
        <v>0</v>
      </c>
      <c r="BJ502" s="618">
        <v>0</v>
      </c>
      <c r="BK502" s="618">
        <v>1782</v>
      </c>
      <c r="BL502" s="618">
        <v>3774</v>
      </c>
      <c r="BM502" s="618">
        <v>0</v>
      </c>
      <c r="BN502" s="618">
        <v>0</v>
      </c>
      <c r="BO502" s="618">
        <v>0</v>
      </c>
      <c r="BP502" s="618">
        <v>0</v>
      </c>
    </row>
    <row r="503" spans="1:68" x14ac:dyDescent="0.25">
      <c r="B503" s="594" t="s">
        <v>286</v>
      </c>
      <c r="C503" s="618">
        <v>62330</v>
      </c>
      <c r="D503" s="618">
        <v>87292</v>
      </c>
      <c r="E503" s="618" t="s">
        <v>2112</v>
      </c>
      <c r="F503" s="618" t="s">
        <v>2112</v>
      </c>
      <c r="G503" s="618">
        <v>0</v>
      </c>
      <c r="H503" s="618">
        <v>0</v>
      </c>
      <c r="I503" s="618">
        <v>0</v>
      </c>
      <c r="J503" s="618">
        <v>0</v>
      </c>
      <c r="K503" s="618">
        <v>0</v>
      </c>
      <c r="L503" s="618">
        <v>0</v>
      </c>
      <c r="M503" s="618">
        <v>11080</v>
      </c>
      <c r="N503" s="618">
        <v>10632</v>
      </c>
      <c r="O503" s="618">
        <v>0</v>
      </c>
      <c r="P503" s="618">
        <v>0</v>
      </c>
      <c r="Q503" s="618">
        <v>9259</v>
      </c>
      <c r="R503" s="618">
        <v>9394</v>
      </c>
      <c r="S503" s="618">
        <v>0</v>
      </c>
      <c r="T503" s="618">
        <v>0</v>
      </c>
      <c r="U503" s="618">
        <v>302895</v>
      </c>
      <c r="V503" s="618">
        <v>69964</v>
      </c>
      <c r="W503" s="618" t="s">
        <v>2112</v>
      </c>
      <c r="X503" s="618" t="s">
        <v>2112</v>
      </c>
      <c r="Y503" s="618">
        <v>0</v>
      </c>
      <c r="Z503" s="618">
        <v>0</v>
      </c>
      <c r="AA503" s="618">
        <v>0</v>
      </c>
      <c r="AB503" s="618">
        <v>0</v>
      </c>
      <c r="AC503" s="618">
        <v>0</v>
      </c>
      <c r="AD503" s="618">
        <v>0</v>
      </c>
      <c r="AE503" s="618">
        <v>0</v>
      </c>
      <c r="AF503" s="618">
        <v>0</v>
      </c>
      <c r="AG503" s="618">
        <v>0</v>
      </c>
      <c r="AH503" s="618">
        <v>0</v>
      </c>
      <c r="AI503" s="618">
        <v>4760</v>
      </c>
      <c r="AJ503" s="618">
        <v>9875</v>
      </c>
      <c r="AK503" s="618">
        <v>33</v>
      </c>
      <c r="AL503" s="618">
        <v>21</v>
      </c>
      <c r="AM503" s="618">
        <v>0</v>
      </c>
      <c r="AN503" s="618">
        <v>0</v>
      </c>
      <c r="AO503" s="618">
        <v>990</v>
      </c>
      <c r="AP503" s="618">
        <v>1192</v>
      </c>
      <c r="AQ503" s="618">
        <v>0</v>
      </c>
      <c r="AR503" s="618">
        <v>0</v>
      </c>
      <c r="AS503" s="618">
        <v>13819</v>
      </c>
      <c r="AT503" s="618">
        <v>16496</v>
      </c>
      <c r="AU503" s="618">
        <v>0</v>
      </c>
      <c r="AV503" s="618">
        <v>0</v>
      </c>
      <c r="AW503" s="618">
        <v>966341</v>
      </c>
      <c r="AX503" s="618">
        <v>470509</v>
      </c>
      <c r="AY503" s="618">
        <v>72538</v>
      </c>
      <c r="AZ503" s="618">
        <v>74534</v>
      </c>
      <c r="BA503" s="618">
        <v>0</v>
      </c>
      <c r="BB503" s="618">
        <v>0</v>
      </c>
      <c r="BC503" s="618">
        <v>35945</v>
      </c>
      <c r="BD503" s="618">
        <v>22499</v>
      </c>
      <c r="BE503" s="618">
        <v>0</v>
      </c>
      <c r="BF503" s="618">
        <v>0</v>
      </c>
      <c r="BG503" s="618">
        <v>540</v>
      </c>
      <c r="BH503" s="618">
        <v>324</v>
      </c>
      <c r="BI503" s="618">
        <v>0</v>
      </c>
      <c r="BJ503" s="618">
        <v>0</v>
      </c>
      <c r="BK503" s="618">
        <v>1640</v>
      </c>
      <c r="BL503" s="618">
        <v>3522</v>
      </c>
      <c r="BM503" s="618">
        <v>0</v>
      </c>
      <c r="BN503" s="618">
        <v>0</v>
      </c>
      <c r="BO503" s="618">
        <v>0</v>
      </c>
      <c r="BP503" s="618">
        <v>0</v>
      </c>
    </row>
    <row r="504" spans="1:68" x14ac:dyDescent="0.25">
      <c r="B504" s="594" t="s">
        <v>287</v>
      </c>
      <c r="C504" s="618">
        <v>69320</v>
      </c>
      <c r="D504" s="618">
        <v>101828</v>
      </c>
      <c r="E504" s="618" t="s">
        <v>2112</v>
      </c>
      <c r="F504" s="618" t="s">
        <v>2112</v>
      </c>
      <c r="G504" s="618">
        <v>0</v>
      </c>
      <c r="H504" s="618">
        <v>0</v>
      </c>
      <c r="I504" s="618">
        <v>0</v>
      </c>
      <c r="J504" s="618">
        <v>0</v>
      </c>
      <c r="K504" s="618">
        <v>0</v>
      </c>
      <c r="L504" s="618">
        <v>0</v>
      </c>
      <c r="M504" s="618">
        <v>12908</v>
      </c>
      <c r="N504" s="618">
        <v>13131</v>
      </c>
      <c r="O504" s="618">
        <v>0</v>
      </c>
      <c r="P504" s="618">
        <v>0</v>
      </c>
      <c r="Q504" s="618">
        <v>5697</v>
      </c>
      <c r="R504" s="618">
        <v>5795</v>
      </c>
      <c r="S504" s="618">
        <v>0</v>
      </c>
      <c r="T504" s="618">
        <v>0</v>
      </c>
      <c r="U504" s="618">
        <v>304751</v>
      </c>
      <c r="V504" s="618">
        <v>71648</v>
      </c>
      <c r="W504" s="618" t="s">
        <v>2112</v>
      </c>
      <c r="X504" s="618" t="s">
        <v>2112</v>
      </c>
      <c r="Y504" s="618">
        <v>0</v>
      </c>
      <c r="Z504" s="618">
        <v>0</v>
      </c>
      <c r="AA504" s="618">
        <v>0</v>
      </c>
      <c r="AB504" s="618">
        <v>0</v>
      </c>
      <c r="AC504" s="618">
        <v>0</v>
      </c>
      <c r="AD504" s="618">
        <v>0</v>
      </c>
      <c r="AE504" s="618">
        <v>0</v>
      </c>
      <c r="AF504" s="618">
        <v>0</v>
      </c>
      <c r="AG504" s="618">
        <v>0</v>
      </c>
      <c r="AH504" s="618">
        <v>0</v>
      </c>
      <c r="AI504" s="618">
        <v>5353</v>
      </c>
      <c r="AJ504" s="618">
        <v>11609</v>
      </c>
      <c r="AK504" s="618">
        <v>6</v>
      </c>
      <c r="AL504" s="618">
        <v>4</v>
      </c>
      <c r="AM504" s="618">
        <v>0</v>
      </c>
      <c r="AN504" s="618">
        <v>0</v>
      </c>
      <c r="AO504" s="618">
        <v>965</v>
      </c>
      <c r="AP504" s="618">
        <v>1598</v>
      </c>
      <c r="AQ504" s="618">
        <v>0</v>
      </c>
      <c r="AR504" s="618">
        <v>0</v>
      </c>
      <c r="AS504" s="618">
        <v>6859</v>
      </c>
      <c r="AT504" s="618">
        <v>10836</v>
      </c>
      <c r="AU504" s="618">
        <v>0</v>
      </c>
      <c r="AV504" s="618">
        <v>0</v>
      </c>
      <c r="AW504" s="618">
        <v>926297</v>
      </c>
      <c r="AX504" s="618">
        <v>516121</v>
      </c>
      <c r="AY504" s="618">
        <v>93074</v>
      </c>
      <c r="AZ504" s="618">
        <v>89338</v>
      </c>
      <c r="BA504" s="618">
        <v>400</v>
      </c>
      <c r="BB504" s="618">
        <v>1200</v>
      </c>
      <c r="BC504" s="618">
        <v>36697</v>
      </c>
      <c r="BD504" s="618">
        <v>25208</v>
      </c>
      <c r="BE504" s="618">
        <v>0</v>
      </c>
      <c r="BF504" s="618">
        <v>0</v>
      </c>
      <c r="BG504" s="618">
        <v>660</v>
      </c>
      <c r="BH504" s="618">
        <v>504</v>
      </c>
      <c r="BI504" s="618">
        <v>0</v>
      </c>
      <c r="BJ504" s="618">
        <v>0</v>
      </c>
      <c r="BK504" s="618">
        <v>1430</v>
      </c>
      <c r="BL504" s="618">
        <v>3314</v>
      </c>
      <c r="BM504" s="618">
        <v>0</v>
      </c>
      <c r="BN504" s="618">
        <v>0</v>
      </c>
      <c r="BO504" s="618">
        <v>0</v>
      </c>
      <c r="BP504" s="618">
        <v>0</v>
      </c>
    </row>
    <row r="505" spans="1:68" x14ac:dyDescent="0.25">
      <c r="B505" s="594" t="s">
        <v>288</v>
      </c>
      <c r="C505" s="618">
        <v>78447</v>
      </c>
      <c r="D505" s="618">
        <v>101173</v>
      </c>
      <c r="E505" s="618" t="s">
        <v>2112</v>
      </c>
      <c r="F505" s="618" t="s">
        <v>2112</v>
      </c>
      <c r="G505" s="618">
        <v>0</v>
      </c>
      <c r="H505" s="618">
        <v>0</v>
      </c>
      <c r="I505" s="618">
        <v>0</v>
      </c>
      <c r="J505" s="618">
        <v>0</v>
      </c>
      <c r="K505" s="618">
        <v>0</v>
      </c>
      <c r="L505" s="618">
        <v>0</v>
      </c>
      <c r="M505" s="618">
        <v>8201</v>
      </c>
      <c r="N505" s="618">
        <v>8292</v>
      </c>
      <c r="O505" s="618">
        <v>0</v>
      </c>
      <c r="P505" s="618">
        <v>0</v>
      </c>
      <c r="Q505" s="618">
        <v>5567</v>
      </c>
      <c r="R505" s="618">
        <v>6239</v>
      </c>
      <c r="S505" s="618">
        <v>0</v>
      </c>
      <c r="T505" s="618">
        <v>0</v>
      </c>
      <c r="U505" s="618">
        <v>288550</v>
      </c>
      <c r="V505" s="618">
        <v>74296</v>
      </c>
      <c r="W505" s="618" t="s">
        <v>2112</v>
      </c>
      <c r="X505" s="618" t="s">
        <v>2112</v>
      </c>
      <c r="Y505" s="618">
        <v>0</v>
      </c>
      <c r="Z505" s="618">
        <v>0</v>
      </c>
      <c r="AA505" s="618">
        <v>0</v>
      </c>
      <c r="AB505" s="618">
        <v>0</v>
      </c>
      <c r="AC505" s="618">
        <v>0</v>
      </c>
      <c r="AD505" s="618">
        <v>0</v>
      </c>
      <c r="AE505" s="618">
        <v>0</v>
      </c>
      <c r="AF505" s="618">
        <v>0</v>
      </c>
      <c r="AG505" s="618">
        <v>0</v>
      </c>
      <c r="AH505" s="618">
        <v>0</v>
      </c>
      <c r="AI505" s="618">
        <v>3886</v>
      </c>
      <c r="AJ505" s="618">
        <v>8784</v>
      </c>
      <c r="AK505" s="618">
        <v>4</v>
      </c>
      <c r="AL505" s="618">
        <v>2</v>
      </c>
      <c r="AM505" s="618">
        <v>0</v>
      </c>
      <c r="AN505" s="618">
        <v>0</v>
      </c>
      <c r="AO505" s="618">
        <v>448</v>
      </c>
      <c r="AP505" s="618">
        <v>745</v>
      </c>
      <c r="AQ505" s="618">
        <v>0</v>
      </c>
      <c r="AR505" s="618">
        <v>0</v>
      </c>
      <c r="AS505" s="618">
        <v>8343</v>
      </c>
      <c r="AT505" s="618">
        <v>14452</v>
      </c>
      <c r="AU505" s="618">
        <v>0</v>
      </c>
      <c r="AV505" s="618">
        <v>0</v>
      </c>
      <c r="AW505" s="618">
        <v>940975</v>
      </c>
      <c r="AX505" s="618">
        <v>669456</v>
      </c>
      <c r="AY505" s="618">
        <v>95653</v>
      </c>
      <c r="AZ505" s="618">
        <v>94134</v>
      </c>
      <c r="BA505" s="618">
        <v>384</v>
      </c>
      <c r="BB505" s="618">
        <v>696</v>
      </c>
      <c r="BC505" s="618">
        <v>27610</v>
      </c>
      <c r="BD505" s="618">
        <v>22015</v>
      </c>
      <c r="BE505" s="618">
        <v>0</v>
      </c>
      <c r="BF505" s="618">
        <v>0</v>
      </c>
      <c r="BG505" s="618">
        <v>60</v>
      </c>
      <c r="BH505" s="618">
        <v>46</v>
      </c>
      <c r="BI505" s="618">
        <v>0</v>
      </c>
      <c r="BJ505" s="618">
        <v>0</v>
      </c>
      <c r="BK505" s="618">
        <v>1231</v>
      </c>
      <c r="BL505" s="618">
        <v>3370</v>
      </c>
      <c r="BM505" s="618">
        <v>0</v>
      </c>
      <c r="BN505" s="618">
        <v>0</v>
      </c>
      <c r="BO505" s="618">
        <v>0</v>
      </c>
      <c r="BP505" s="618">
        <v>0</v>
      </c>
    </row>
    <row r="506" spans="1:68" x14ac:dyDescent="0.25">
      <c r="B506" s="594" t="s">
        <v>289</v>
      </c>
      <c r="C506" s="618">
        <v>76921</v>
      </c>
      <c r="D506" s="618">
        <v>107967</v>
      </c>
      <c r="E506" s="618" t="s">
        <v>2112</v>
      </c>
      <c r="F506" s="618" t="s">
        <v>2112</v>
      </c>
      <c r="G506" s="618">
        <v>0</v>
      </c>
      <c r="H506" s="618">
        <v>0</v>
      </c>
      <c r="I506" s="618">
        <v>0</v>
      </c>
      <c r="J506" s="618">
        <v>0</v>
      </c>
      <c r="K506" s="618">
        <v>0</v>
      </c>
      <c r="L506" s="618">
        <v>0</v>
      </c>
      <c r="M506" s="618">
        <v>7114</v>
      </c>
      <c r="N506" s="618">
        <v>8255</v>
      </c>
      <c r="O506" s="618">
        <v>0</v>
      </c>
      <c r="P506" s="618">
        <v>0</v>
      </c>
      <c r="Q506" s="618">
        <v>4433</v>
      </c>
      <c r="R506" s="618">
        <v>5911</v>
      </c>
      <c r="S506" s="618">
        <v>0</v>
      </c>
      <c r="T506" s="618">
        <v>0</v>
      </c>
      <c r="U506" s="618">
        <v>302066</v>
      </c>
      <c r="V506" s="618">
        <v>78697</v>
      </c>
      <c r="W506" s="618" t="s">
        <v>2112</v>
      </c>
      <c r="X506" s="618" t="s">
        <v>2112</v>
      </c>
      <c r="Y506" s="618">
        <v>0</v>
      </c>
      <c r="Z506" s="618">
        <v>0</v>
      </c>
      <c r="AA506" s="618">
        <v>0</v>
      </c>
      <c r="AB506" s="618">
        <v>0</v>
      </c>
      <c r="AC506" s="618">
        <v>0</v>
      </c>
      <c r="AD506" s="618">
        <v>0</v>
      </c>
      <c r="AE506" s="618">
        <v>0</v>
      </c>
      <c r="AF506" s="618">
        <v>0</v>
      </c>
      <c r="AG506" s="618">
        <v>0</v>
      </c>
      <c r="AH506" s="618">
        <v>0</v>
      </c>
      <c r="AI506" s="618">
        <v>1806</v>
      </c>
      <c r="AJ506" s="618">
        <v>5247</v>
      </c>
      <c r="AK506" s="618">
        <v>0</v>
      </c>
      <c r="AL506" s="618">
        <v>0</v>
      </c>
      <c r="AM506" s="618">
        <v>0</v>
      </c>
      <c r="AN506" s="618">
        <v>0</v>
      </c>
      <c r="AO506" s="618">
        <v>1169</v>
      </c>
      <c r="AP506" s="618">
        <v>2349</v>
      </c>
      <c r="AQ506" s="618">
        <v>0</v>
      </c>
      <c r="AR506" s="618">
        <v>0</v>
      </c>
      <c r="AS506" s="618">
        <v>7075</v>
      </c>
      <c r="AT506" s="618">
        <v>14327</v>
      </c>
      <c r="AU506" s="618">
        <v>0</v>
      </c>
      <c r="AV506" s="618">
        <v>0</v>
      </c>
      <c r="AW506" s="618">
        <v>846884</v>
      </c>
      <c r="AX506" s="618">
        <v>666228</v>
      </c>
      <c r="AY506" s="618">
        <v>86071</v>
      </c>
      <c r="AZ506" s="618">
        <v>92214</v>
      </c>
      <c r="BA506" s="618">
        <v>77</v>
      </c>
      <c r="BB506" s="618">
        <v>141</v>
      </c>
      <c r="BC506" s="618">
        <v>21430</v>
      </c>
      <c r="BD506" s="618">
        <v>22125</v>
      </c>
      <c r="BE506" s="618">
        <v>0</v>
      </c>
      <c r="BF506" s="618">
        <v>0</v>
      </c>
      <c r="BG506" s="618">
        <v>0</v>
      </c>
      <c r="BH506" s="618">
        <v>0</v>
      </c>
      <c r="BI506" s="618">
        <v>0</v>
      </c>
      <c r="BJ506" s="618">
        <v>0</v>
      </c>
      <c r="BK506" s="618">
        <v>601</v>
      </c>
      <c r="BL506" s="618">
        <v>1785</v>
      </c>
      <c r="BM506" s="618">
        <v>0</v>
      </c>
      <c r="BN506" s="618">
        <v>0</v>
      </c>
      <c r="BO506" s="618">
        <v>0</v>
      </c>
      <c r="BP506" s="618">
        <v>0</v>
      </c>
    </row>
    <row r="507" spans="1:68" x14ac:dyDescent="0.25">
      <c r="B507" s="594" t="s">
        <v>290</v>
      </c>
      <c r="C507" s="618">
        <v>69090</v>
      </c>
      <c r="D507" s="618">
        <v>107000</v>
      </c>
      <c r="E507" s="618" t="s">
        <v>2112</v>
      </c>
      <c r="F507" s="618" t="s">
        <v>2112</v>
      </c>
      <c r="G507" s="618">
        <v>0</v>
      </c>
      <c r="H507" s="618">
        <v>0</v>
      </c>
      <c r="I507" s="618">
        <v>0</v>
      </c>
      <c r="J507" s="618">
        <v>0</v>
      </c>
      <c r="K507" s="618">
        <v>0</v>
      </c>
      <c r="L507" s="618">
        <v>0</v>
      </c>
      <c r="M507" s="618">
        <v>4099</v>
      </c>
      <c r="N507" s="618">
        <v>4306</v>
      </c>
      <c r="O507" s="618">
        <v>0</v>
      </c>
      <c r="P507" s="618">
        <v>0</v>
      </c>
      <c r="Q507" s="618">
        <v>5094</v>
      </c>
      <c r="R507" s="618">
        <v>7532</v>
      </c>
      <c r="S507" s="618">
        <v>0</v>
      </c>
      <c r="T507" s="618">
        <v>0</v>
      </c>
      <c r="U507" s="618">
        <v>232389</v>
      </c>
      <c r="V507" s="618">
        <v>62014</v>
      </c>
      <c r="W507" s="618" t="s">
        <v>2112</v>
      </c>
      <c r="X507" s="618" t="s">
        <v>2112</v>
      </c>
      <c r="Y507" s="618">
        <v>0</v>
      </c>
      <c r="Z507" s="618">
        <v>0</v>
      </c>
      <c r="AA507" s="618">
        <v>0</v>
      </c>
      <c r="AB507" s="618">
        <v>0</v>
      </c>
      <c r="AC507" s="618">
        <v>0</v>
      </c>
      <c r="AD507" s="618">
        <v>0</v>
      </c>
      <c r="AE507" s="618">
        <v>0</v>
      </c>
      <c r="AF507" s="618">
        <v>0</v>
      </c>
      <c r="AG507" s="618">
        <v>0</v>
      </c>
      <c r="AH507" s="618">
        <v>0</v>
      </c>
      <c r="AI507" s="618">
        <v>2434</v>
      </c>
      <c r="AJ507" s="618">
        <v>4853</v>
      </c>
      <c r="AK507" s="618">
        <v>0</v>
      </c>
      <c r="AL507" s="618">
        <v>0</v>
      </c>
      <c r="AM507" s="618">
        <v>0</v>
      </c>
      <c r="AN507" s="618">
        <v>0</v>
      </c>
      <c r="AO507" s="618">
        <v>945</v>
      </c>
      <c r="AP507" s="618">
        <v>2033</v>
      </c>
      <c r="AQ507" s="618">
        <v>0</v>
      </c>
      <c r="AR507" s="618">
        <v>0</v>
      </c>
      <c r="AS507" s="618">
        <v>3812</v>
      </c>
      <c r="AT507" s="618">
        <v>6238</v>
      </c>
      <c r="AU507" s="618">
        <v>0</v>
      </c>
      <c r="AV507" s="618">
        <v>0</v>
      </c>
      <c r="AW507" s="618">
        <v>801299</v>
      </c>
      <c r="AX507" s="618">
        <v>696080</v>
      </c>
      <c r="AY507" s="618">
        <v>57979</v>
      </c>
      <c r="AZ507" s="618">
        <v>77993</v>
      </c>
      <c r="BA507" s="618">
        <v>228</v>
      </c>
      <c r="BB507" s="618">
        <v>482</v>
      </c>
      <c r="BC507" s="618">
        <v>16816</v>
      </c>
      <c r="BD507" s="618">
        <v>18589</v>
      </c>
      <c r="BE507" s="618">
        <v>0</v>
      </c>
      <c r="BF507" s="618">
        <v>0</v>
      </c>
      <c r="BG507" s="618">
        <v>0</v>
      </c>
      <c r="BH507" s="618">
        <v>0</v>
      </c>
      <c r="BI507" s="618">
        <v>0</v>
      </c>
      <c r="BJ507" s="618">
        <v>0</v>
      </c>
      <c r="BK507" s="618">
        <v>249</v>
      </c>
      <c r="BL507" s="618">
        <v>987</v>
      </c>
      <c r="BM507" s="618">
        <v>0</v>
      </c>
      <c r="BN507" s="618">
        <v>0</v>
      </c>
      <c r="BO507" s="618">
        <v>0</v>
      </c>
      <c r="BP507" s="618">
        <v>0</v>
      </c>
    </row>
    <row r="508" spans="1:68" x14ac:dyDescent="0.25">
      <c r="B508" s="594" t="s">
        <v>291</v>
      </c>
      <c r="C508" s="618">
        <v>78370</v>
      </c>
      <c r="D508" s="618">
        <v>218699</v>
      </c>
      <c r="E508" s="618" t="s">
        <v>2112</v>
      </c>
      <c r="F508" s="618" t="s">
        <v>2112</v>
      </c>
      <c r="G508" s="618">
        <v>0</v>
      </c>
      <c r="H508" s="618">
        <v>0</v>
      </c>
      <c r="I508" s="618">
        <v>0</v>
      </c>
      <c r="J508" s="618">
        <v>0</v>
      </c>
      <c r="K508" s="618">
        <v>0</v>
      </c>
      <c r="L508" s="618">
        <v>0</v>
      </c>
      <c r="M508" s="618">
        <v>819</v>
      </c>
      <c r="N508" s="618">
        <v>1041</v>
      </c>
      <c r="O508" s="618">
        <v>0</v>
      </c>
      <c r="P508" s="618">
        <v>0</v>
      </c>
      <c r="Q508" s="618">
        <v>6083</v>
      </c>
      <c r="R508" s="618">
        <v>9479</v>
      </c>
      <c r="S508" s="618">
        <v>0</v>
      </c>
      <c r="T508" s="618">
        <v>0</v>
      </c>
      <c r="U508" s="618">
        <v>224429</v>
      </c>
      <c r="V508" s="618">
        <v>59392</v>
      </c>
      <c r="W508" s="618" t="s">
        <v>2112</v>
      </c>
      <c r="X508" s="618" t="s">
        <v>2112</v>
      </c>
      <c r="Y508" s="618">
        <v>0</v>
      </c>
      <c r="Z508" s="618">
        <v>0</v>
      </c>
      <c r="AA508" s="618">
        <v>0</v>
      </c>
      <c r="AB508" s="618">
        <v>0</v>
      </c>
      <c r="AC508" s="618">
        <v>0</v>
      </c>
      <c r="AD508" s="618">
        <v>0</v>
      </c>
      <c r="AE508" s="618">
        <v>0</v>
      </c>
      <c r="AF508" s="618">
        <v>0</v>
      </c>
      <c r="AG508" s="618">
        <v>0</v>
      </c>
      <c r="AH508" s="618">
        <v>0</v>
      </c>
      <c r="AI508" s="618">
        <v>2004</v>
      </c>
      <c r="AJ508" s="618">
        <v>4830</v>
      </c>
      <c r="AK508" s="618">
        <v>0</v>
      </c>
      <c r="AL508" s="618">
        <v>0</v>
      </c>
      <c r="AM508" s="618">
        <v>0</v>
      </c>
      <c r="AN508" s="618">
        <v>0</v>
      </c>
      <c r="AO508" s="618">
        <v>181</v>
      </c>
      <c r="AP508" s="618">
        <v>340</v>
      </c>
      <c r="AQ508" s="618">
        <v>0</v>
      </c>
      <c r="AR508" s="618">
        <v>0</v>
      </c>
      <c r="AS508" s="618">
        <v>2264</v>
      </c>
      <c r="AT508" s="618">
        <v>4482</v>
      </c>
      <c r="AU508" s="618">
        <v>0</v>
      </c>
      <c r="AV508" s="618">
        <v>0</v>
      </c>
      <c r="AW508" s="618">
        <v>924899</v>
      </c>
      <c r="AX508" s="618">
        <v>840182</v>
      </c>
      <c r="AY508" s="618">
        <v>56189</v>
      </c>
      <c r="AZ508" s="618">
        <v>76023</v>
      </c>
      <c r="BA508" s="618">
        <v>68</v>
      </c>
      <c r="BB508" s="618">
        <v>36</v>
      </c>
      <c r="BC508" s="618">
        <v>9929</v>
      </c>
      <c r="BD508" s="618">
        <v>9769</v>
      </c>
      <c r="BE508" s="618">
        <v>0</v>
      </c>
      <c r="BF508" s="618">
        <v>0</v>
      </c>
      <c r="BG508" s="618">
        <v>0</v>
      </c>
      <c r="BH508" s="618">
        <v>0</v>
      </c>
      <c r="BI508" s="618">
        <v>0</v>
      </c>
      <c r="BJ508" s="618">
        <v>0</v>
      </c>
      <c r="BK508" s="618">
        <v>162</v>
      </c>
      <c r="BL508" s="618">
        <v>592</v>
      </c>
      <c r="BM508" s="618">
        <v>0</v>
      </c>
      <c r="BN508" s="618">
        <v>0</v>
      </c>
      <c r="BO508" s="618">
        <v>0</v>
      </c>
      <c r="BP508" s="618">
        <v>0</v>
      </c>
    </row>
    <row r="509" spans="1:68" x14ac:dyDescent="0.25">
      <c r="B509" s="594" t="s">
        <v>292</v>
      </c>
      <c r="C509" s="618">
        <v>77053</v>
      </c>
      <c r="D509" s="618">
        <v>142371</v>
      </c>
      <c r="E509" s="618" t="s">
        <v>2112</v>
      </c>
      <c r="F509" s="618" t="s">
        <v>2112</v>
      </c>
      <c r="G509" s="618">
        <v>0</v>
      </c>
      <c r="H509" s="618">
        <v>0</v>
      </c>
      <c r="I509" s="618">
        <v>0</v>
      </c>
      <c r="J509" s="618">
        <v>0</v>
      </c>
      <c r="K509" s="618">
        <v>0</v>
      </c>
      <c r="L509" s="618">
        <v>0</v>
      </c>
      <c r="M509" s="618">
        <v>744</v>
      </c>
      <c r="N509" s="618">
        <v>1071</v>
      </c>
      <c r="O509" s="618">
        <v>0</v>
      </c>
      <c r="P509" s="618">
        <v>0</v>
      </c>
      <c r="Q509" s="618">
        <v>5986</v>
      </c>
      <c r="R509" s="618">
        <v>9321</v>
      </c>
      <c r="S509" s="618">
        <v>0</v>
      </c>
      <c r="T509" s="618">
        <v>0</v>
      </c>
      <c r="U509" s="618">
        <v>241073</v>
      </c>
      <c r="V509" s="618">
        <v>64806</v>
      </c>
      <c r="W509" s="618" t="s">
        <v>2112</v>
      </c>
      <c r="X509" s="618" t="s">
        <v>2112</v>
      </c>
      <c r="Y509" s="618">
        <v>5</v>
      </c>
      <c r="Z509" s="618">
        <v>25</v>
      </c>
      <c r="AA509" s="618">
        <v>0</v>
      </c>
      <c r="AB509" s="618">
        <v>0</v>
      </c>
      <c r="AC509" s="618">
        <v>0</v>
      </c>
      <c r="AD509" s="618">
        <v>0</v>
      </c>
      <c r="AE509" s="618">
        <v>0</v>
      </c>
      <c r="AF509" s="618">
        <v>0</v>
      </c>
      <c r="AG509" s="618">
        <v>0</v>
      </c>
      <c r="AH509" s="618">
        <v>0</v>
      </c>
      <c r="AI509" s="618">
        <v>2221</v>
      </c>
      <c r="AJ509" s="618">
        <v>4944</v>
      </c>
      <c r="AK509" s="618">
        <v>0</v>
      </c>
      <c r="AL509" s="618">
        <v>0</v>
      </c>
      <c r="AM509" s="618">
        <v>0</v>
      </c>
      <c r="AN509" s="618">
        <v>0</v>
      </c>
      <c r="AO509" s="618">
        <v>42</v>
      </c>
      <c r="AP509" s="618">
        <v>76</v>
      </c>
      <c r="AQ509" s="618">
        <v>0</v>
      </c>
      <c r="AR509" s="618">
        <v>0</v>
      </c>
      <c r="AS509" s="618">
        <v>2123</v>
      </c>
      <c r="AT509" s="618">
        <v>3647</v>
      </c>
      <c r="AU509" s="618">
        <v>0</v>
      </c>
      <c r="AV509" s="618">
        <v>0</v>
      </c>
      <c r="AW509" s="618">
        <v>964525</v>
      </c>
      <c r="AX509" s="618">
        <v>929663</v>
      </c>
      <c r="AY509" s="618">
        <v>63673</v>
      </c>
      <c r="AZ509" s="618">
        <v>85180</v>
      </c>
      <c r="BA509" s="618">
        <v>14</v>
      </c>
      <c r="BB509" s="618">
        <v>28</v>
      </c>
      <c r="BC509" s="618">
        <v>8852</v>
      </c>
      <c r="BD509" s="618">
        <v>9424</v>
      </c>
      <c r="BE509" s="618">
        <v>0</v>
      </c>
      <c r="BF509" s="618">
        <v>0</v>
      </c>
      <c r="BG509" s="618">
        <v>0</v>
      </c>
      <c r="BH509" s="618">
        <v>0</v>
      </c>
      <c r="BI509" s="618">
        <v>0</v>
      </c>
      <c r="BJ509" s="618">
        <v>0</v>
      </c>
      <c r="BK509" s="618">
        <v>55</v>
      </c>
      <c r="BL509" s="618">
        <v>73</v>
      </c>
      <c r="BM509" s="618">
        <v>0</v>
      </c>
      <c r="BN509" s="618">
        <v>0</v>
      </c>
      <c r="BO509" s="618">
        <v>0</v>
      </c>
      <c r="BP509" s="618">
        <v>0</v>
      </c>
    </row>
    <row r="510" spans="1:68" x14ac:dyDescent="0.25">
      <c r="B510" s="594" t="s">
        <v>293</v>
      </c>
      <c r="C510" s="618">
        <v>68612</v>
      </c>
      <c r="D510" s="618">
        <v>121517</v>
      </c>
      <c r="E510" s="618" t="s">
        <v>2112</v>
      </c>
      <c r="F510" s="618" t="s">
        <v>2112</v>
      </c>
      <c r="G510" s="618">
        <v>0</v>
      </c>
      <c r="H510" s="618">
        <v>0</v>
      </c>
      <c r="I510" s="618">
        <v>0</v>
      </c>
      <c r="J510" s="618">
        <v>0</v>
      </c>
      <c r="K510" s="618">
        <v>0</v>
      </c>
      <c r="L510" s="618">
        <v>0</v>
      </c>
      <c r="M510" s="618">
        <v>1224</v>
      </c>
      <c r="N510" s="618">
        <v>1498</v>
      </c>
      <c r="O510" s="618">
        <v>0</v>
      </c>
      <c r="P510" s="618">
        <v>0</v>
      </c>
      <c r="Q510" s="618">
        <v>5839</v>
      </c>
      <c r="R510" s="618">
        <v>12390</v>
      </c>
      <c r="S510" s="618">
        <v>0</v>
      </c>
      <c r="T510" s="618">
        <v>0</v>
      </c>
      <c r="U510" s="618">
        <v>252734</v>
      </c>
      <c r="V510" s="618">
        <v>66296</v>
      </c>
      <c r="W510" s="618" t="s">
        <v>2112</v>
      </c>
      <c r="X510" s="618" t="s">
        <v>2112</v>
      </c>
      <c r="Y510" s="618">
        <v>0</v>
      </c>
      <c r="Z510" s="618">
        <v>0</v>
      </c>
      <c r="AA510" s="618">
        <v>0</v>
      </c>
      <c r="AB510" s="618">
        <v>0</v>
      </c>
      <c r="AC510" s="618">
        <v>0</v>
      </c>
      <c r="AD510" s="618">
        <v>0</v>
      </c>
      <c r="AE510" s="618">
        <v>0</v>
      </c>
      <c r="AF510" s="618">
        <v>0</v>
      </c>
      <c r="AG510" s="618">
        <v>0</v>
      </c>
      <c r="AH510" s="618">
        <v>0</v>
      </c>
      <c r="AI510" s="618">
        <v>1324</v>
      </c>
      <c r="AJ510" s="618">
        <v>3010</v>
      </c>
      <c r="AK510" s="618">
        <v>0</v>
      </c>
      <c r="AL510" s="618">
        <v>0</v>
      </c>
      <c r="AM510" s="618">
        <v>0</v>
      </c>
      <c r="AN510" s="618">
        <v>0</v>
      </c>
      <c r="AO510" s="618">
        <v>31</v>
      </c>
      <c r="AP510" s="618">
        <v>53</v>
      </c>
      <c r="AQ510" s="618">
        <v>0</v>
      </c>
      <c r="AR510" s="618">
        <v>0</v>
      </c>
      <c r="AS510" s="618">
        <v>2209</v>
      </c>
      <c r="AT510" s="618">
        <v>3774</v>
      </c>
      <c r="AU510" s="618">
        <v>0</v>
      </c>
      <c r="AV510" s="618">
        <v>0</v>
      </c>
      <c r="AW510" s="618">
        <v>889002</v>
      </c>
      <c r="AX510" s="618">
        <v>844685</v>
      </c>
      <c r="AY510" s="618">
        <v>69967</v>
      </c>
      <c r="AZ510" s="618">
        <v>88027</v>
      </c>
      <c r="BA510" s="618">
        <v>14</v>
      </c>
      <c r="BB510" s="618">
        <v>56</v>
      </c>
      <c r="BC510" s="618">
        <v>8114</v>
      </c>
      <c r="BD510" s="618">
        <v>6719</v>
      </c>
      <c r="BE510" s="618">
        <v>0</v>
      </c>
      <c r="BF510" s="618">
        <v>0</v>
      </c>
      <c r="BG510" s="618">
        <v>0</v>
      </c>
      <c r="BH510" s="618">
        <v>0</v>
      </c>
      <c r="BI510" s="618">
        <v>0</v>
      </c>
      <c r="BJ510" s="618">
        <v>0</v>
      </c>
      <c r="BK510" s="618">
        <v>200</v>
      </c>
      <c r="BL510" s="618">
        <v>632</v>
      </c>
      <c r="BM510" s="618">
        <v>0</v>
      </c>
      <c r="BN510" s="618">
        <v>0</v>
      </c>
      <c r="BO510" s="618">
        <v>0</v>
      </c>
      <c r="BP510" s="618">
        <v>0</v>
      </c>
    </row>
    <row r="511" spans="1:68" x14ac:dyDescent="0.25">
      <c r="B511" s="594" t="s">
        <v>294</v>
      </c>
      <c r="C511" s="618">
        <v>72314</v>
      </c>
      <c r="D511" s="618">
        <v>115433</v>
      </c>
      <c r="E511" s="618" t="s">
        <v>2112</v>
      </c>
      <c r="F511" s="618" t="s">
        <v>2112</v>
      </c>
      <c r="G511" s="618">
        <v>0</v>
      </c>
      <c r="H511" s="618">
        <v>0</v>
      </c>
      <c r="I511" s="618">
        <v>0</v>
      </c>
      <c r="J511" s="618">
        <v>0</v>
      </c>
      <c r="K511" s="618">
        <v>0</v>
      </c>
      <c r="L511" s="618">
        <v>0</v>
      </c>
      <c r="M511" s="618">
        <v>1100</v>
      </c>
      <c r="N511" s="618">
        <v>1421</v>
      </c>
      <c r="O511" s="618">
        <v>0</v>
      </c>
      <c r="P511" s="618">
        <v>0</v>
      </c>
      <c r="Q511" s="618">
        <v>4079</v>
      </c>
      <c r="R511" s="618">
        <v>7049</v>
      </c>
      <c r="S511" s="618">
        <v>0</v>
      </c>
      <c r="T511" s="618">
        <v>0</v>
      </c>
      <c r="U511" s="618">
        <v>284685</v>
      </c>
      <c r="V511" s="618">
        <v>74300</v>
      </c>
      <c r="W511" s="618" t="s">
        <v>2112</v>
      </c>
      <c r="X511" s="618" t="s">
        <v>2112</v>
      </c>
      <c r="Y511" s="618">
        <v>0</v>
      </c>
      <c r="Z511" s="618">
        <v>0</v>
      </c>
      <c r="AA511" s="618">
        <v>0</v>
      </c>
      <c r="AB511" s="618">
        <v>0</v>
      </c>
      <c r="AC511" s="618">
        <v>0</v>
      </c>
      <c r="AD511" s="618">
        <v>0</v>
      </c>
      <c r="AE511" s="618">
        <v>0</v>
      </c>
      <c r="AF511" s="618">
        <v>0</v>
      </c>
      <c r="AG511" s="618">
        <v>0</v>
      </c>
      <c r="AH511" s="618">
        <v>0</v>
      </c>
      <c r="AI511" s="618">
        <v>1432</v>
      </c>
      <c r="AJ511" s="618">
        <v>3015</v>
      </c>
      <c r="AK511" s="618">
        <v>0</v>
      </c>
      <c r="AL511" s="618">
        <v>0</v>
      </c>
      <c r="AM511" s="618">
        <v>0</v>
      </c>
      <c r="AN511" s="618">
        <v>0</v>
      </c>
      <c r="AO511" s="618">
        <v>5</v>
      </c>
      <c r="AP511" s="618">
        <v>9</v>
      </c>
      <c r="AQ511" s="618">
        <v>0</v>
      </c>
      <c r="AR511" s="618">
        <v>0</v>
      </c>
      <c r="AS511" s="618">
        <v>1914</v>
      </c>
      <c r="AT511" s="618">
        <v>3675</v>
      </c>
      <c r="AU511" s="618">
        <v>0</v>
      </c>
      <c r="AV511" s="618">
        <v>0</v>
      </c>
      <c r="AW511" s="618">
        <v>876452</v>
      </c>
      <c r="AX511" s="618">
        <v>949229</v>
      </c>
      <c r="AY511" s="618">
        <v>53757</v>
      </c>
      <c r="AZ511" s="618">
        <v>69607</v>
      </c>
      <c r="BA511" s="618">
        <v>4</v>
      </c>
      <c r="BB511" s="618">
        <v>5</v>
      </c>
      <c r="BC511" s="618">
        <v>6683</v>
      </c>
      <c r="BD511" s="618">
        <v>5657</v>
      </c>
      <c r="BE511" s="618">
        <v>0</v>
      </c>
      <c r="BF511" s="618">
        <v>0</v>
      </c>
      <c r="BG511" s="618">
        <v>7500</v>
      </c>
      <c r="BH511" s="618">
        <v>9000</v>
      </c>
      <c r="BI511" s="618">
        <v>0</v>
      </c>
      <c r="BJ511" s="618">
        <v>0</v>
      </c>
      <c r="BK511" s="618">
        <v>264</v>
      </c>
      <c r="BL511" s="618">
        <v>595</v>
      </c>
      <c r="BM511" s="618">
        <v>0</v>
      </c>
      <c r="BN511" s="618">
        <v>0</v>
      </c>
      <c r="BO511" s="618">
        <v>0</v>
      </c>
      <c r="BP511" s="618">
        <v>0</v>
      </c>
    </row>
    <row r="512" spans="1:68" x14ac:dyDescent="0.25">
      <c r="B512" s="594" t="s">
        <v>295</v>
      </c>
      <c r="C512" s="618">
        <v>66511</v>
      </c>
      <c r="D512" s="618">
        <v>130726</v>
      </c>
      <c r="E512" s="618" t="s">
        <v>2112</v>
      </c>
      <c r="F512" s="618" t="s">
        <v>2112</v>
      </c>
      <c r="G512" s="618">
        <v>0</v>
      </c>
      <c r="H512" s="618">
        <v>0</v>
      </c>
      <c r="I512" s="618">
        <v>0</v>
      </c>
      <c r="J512" s="618">
        <v>0</v>
      </c>
      <c r="K512" s="618">
        <v>0</v>
      </c>
      <c r="L512" s="618">
        <v>0</v>
      </c>
      <c r="M512" s="618">
        <v>1680</v>
      </c>
      <c r="N512" s="618">
        <v>3521</v>
      </c>
      <c r="O512" s="618">
        <v>0</v>
      </c>
      <c r="P512" s="618">
        <v>0</v>
      </c>
      <c r="Q512" s="618">
        <v>6471</v>
      </c>
      <c r="R512" s="618">
        <v>11395</v>
      </c>
      <c r="S512" s="618">
        <v>0</v>
      </c>
      <c r="T512" s="618">
        <v>0</v>
      </c>
      <c r="U512" s="618">
        <v>305363</v>
      </c>
      <c r="V512" s="618">
        <v>80080</v>
      </c>
      <c r="W512" s="618" t="s">
        <v>2112</v>
      </c>
      <c r="X512" s="618" t="s">
        <v>2112</v>
      </c>
      <c r="Y512" s="618">
        <v>0</v>
      </c>
      <c r="Z512" s="618">
        <v>0</v>
      </c>
      <c r="AA512" s="618">
        <v>0</v>
      </c>
      <c r="AB512" s="618">
        <v>0</v>
      </c>
      <c r="AC512" s="618">
        <v>0</v>
      </c>
      <c r="AD512" s="618">
        <v>0</v>
      </c>
      <c r="AE512" s="618">
        <v>0</v>
      </c>
      <c r="AF512" s="618">
        <v>0</v>
      </c>
      <c r="AG512" s="618">
        <v>0</v>
      </c>
      <c r="AH512" s="618">
        <v>0</v>
      </c>
      <c r="AI512" s="618">
        <v>1508</v>
      </c>
      <c r="AJ512" s="618">
        <v>3394</v>
      </c>
      <c r="AK512" s="618">
        <v>0</v>
      </c>
      <c r="AL512" s="618">
        <v>0</v>
      </c>
      <c r="AM512" s="618">
        <v>0</v>
      </c>
      <c r="AN512" s="618">
        <v>0</v>
      </c>
      <c r="AO512" s="618">
        <v>1179</v>
      </c>
      <c r="AP512" s="618">
        <v>2924</v>
      </c>
      <c r="AQ512" s="618">
        <v>0</v>
      </c>
      <c r="AR512" s="618">
        <v>0</v>
      </c>
      <c r="AS512" s="618">
        <v>3643</v>
      </c>
      <c r="AT512" s="618">
        <v>8748</v>
      </c>
      <c r="AU512" s="618">
        <v>0</v>
      </c>
      <c r="AV512" s="618">
        <v>0</v>
      </c>
      <c r="AW512" s="618">
        <v>890124</v>
      </c>
      <c r="AX512" s="618">
        <v>900348</v>
      </c>
      <c r="AY512" s="618">
        <v>44611</v>
      </c>
      <c r="AZ512" s="618">
        <v>57030</v>
      </c>
      <c r="BA512" s="618">
        <v>0</v>
      </c>
      <c r="BB512" s="618">
        <v>0</v>
      </c>
      <c r="BC512" s="618">
        <v>6824</v>
      </c>
      <c r="BD512" s="618">
        <v>6426</v>
      </c>
      <c r="BE512" s="618">
        <v>0</v>
      </c>
      <c r="BF512" s="618">
        <v>0</v>
      </c>
      <c r="BG512" s="618">
        <v>8000</v>
      </c>
      <c r="BH512" s="618">
        <v>10000</v>
      </c>
      <c r="BI512" s="618">
        <v>0</v>
      </c>
      <c r="BJ512" s="618">
        <v>0</v>
      </c>
      <c r="BK512" s="618">
        <v>300</v>
      </c>
      <c r="BL512" s="618">
        <v>616</v>
      </c>
      <c r="BM512" s="618">
        <v>0</v>
      </c>
      <c r="BN512" s="618">
        <v>0</v>
      </c>
      <c r="BO512" s="618">
        <v>0</v>
      </c>
      <c r="BP512" s="618">
        <v>0</v>
      </c>
    </row>
    <row r="513" spans="1:68" x14ac:dyDescent="0.25">
      <c r="B513" s="594" t="s">
        <v>2669</v>
      </c>
      <c r="C513" s="618">
        <v>41357</v>
      </c>
      <c r="D513" s="618">
        <v>87480</v>
      </c>
      <c r="E513" s="618" t="s">
        <v>2112</v>
      </c>
      <c r="F513" s="618" t="s">
        <v>2112</v>
      </c>
      <c r="G513" s="618">
        <v>0</v>
      </c>
      <c r="H513" s="618">
        <v>0</v>
      </c>
      <c r="I513" s="618">
        <v>0</v>
      </c>
      <c r="J513" s="618">
        <v>0</v>
      </c>
      <c r="K513" s="618">
        <v>0</v>
      </c>
      <c r="L513" s="618">
        <v>0</v>
      </c>
      <c r="M513" s="618">
        <v>1147</v>
      </c>
      <c r="N513" s="618">
        <v>2738</v>
      </c>
      <c r="O513" s="618">
        <v>0</v>
      </c>
      <c r="P513" s="618">
        <v>0</v>
      </c>
      <c r="Q513" s="618">
        <v>5306</v>
      </c>
      <c r="R513" s="618">
        <v>11543</v>
      </c>
      <c r="S513" s="618">
        <v>0</v>
      </c>
      <c r="T513" s="618">
        <v>0</v>
      </c>
      <c r="U513" s="618">
        <v>287472</v>
      </c>
      <c r="V513" s="618">
        <v>82754</v>
      </c>
      <c r="W513" s="618" t="s">
        <v>2112</v>
      </c>
      <c r="X513" s="618" t="s">
        <v>2112</v>
      </c>
      <c r="Y513" s="618">
        <v>0</v>
      </c>
      <c r="Z513" s="618">
        <v>0</v>
      </c>
      <c r="AA513" s="618">
        <v>0</v>
      </c>
      <c r="AB513" s="618">
        <v>0</v>
      </c>
      <c r="AC513" s="618">
        <v>0</v>
      </c>
      <c r="AD513" s="618">
        <v>0</v>
      </c>
      <c r="AE513" s="618">
        <v>0</v>
      </c>
      <c r="AF513" s="618">
        <v>0</v>
      </c>
      <c r="AG513" s="618">
        <v>0</v>
      </c>
      <c r="AH513" s="618">
        <v>0</v>
      </c>
      <c r="AI513" s="618">
        <v>1169</v>
      </c>
      <c r="AJ513" s="618">
        <v>2935</v>
      </c>
      <c r="AK513" s="618">
        <v>0</v>
      </c>
      <c r="AL513" s="618">
        <v>0</v>
      </c>
      <c r="AM513" s="618">
        <v>0</v>
      </c>
      <c r="AN513" s="618">
        <v>0</v>
      </c>
      <c r="AO513" s="618">
        <v>26</v>
      </c>
      <c r="AP513" s="618">
        <v>73</v>
      </c>
      <c r="AQ513" s="618">
        <v>0</v>
      </c>
      <c r="AR513" s="618">
        <v>0</v>
      </c>
      <c r="AS513" s="618">
        <v>2161</v>
      </c>
      <c r="AT513" s="618">
        <v>5970</v>
      </c>
      <c r="AU513" s="618">
        <v>0</v>
      </c>
      <c r="AV513" s="618">
        <v>0</v>
      </c>
      <c r="AW513" s="618">
        <v>720488</v>
      </c>
      <c r="AX513" s="618">
        <v>752858</v>
      </c>
      <c r="AY513" s="618">
        <v>46092</v>
      </c>
      <c r="AZ513" s="618">
        <v>64933</v>
      </c>
      <c r="BA513" s="618">
        <v>30</v>
      </c>
      <c r="BB513" s="618">
        <v>30</v>
      </c>
      <c r="BC513" s="618">
        <v>6363</v>
      </c>
      <c r="BD513" s="618">
        <v>6989</v>
      </c>
      <c r="BE513" s="618">
        <v>0</v>
      </c>
      <c r="BF513" s="618">
        <v>0</v>
      </c>
      <c r="BG513" s="618">
        <v>10000</v>
      </c>
      <c r="BH513" s="618">
        <v>13000</v>
      </c>
      <c r="BI513" s="618">
        <v>0</v>
      </c>
      <c r="BJ513" s="618">
        <v>0</v>
      </c>
      <c r="BK513" s="618">
        <v>281</v>
      </c>
      <c r="BL513" s="618">
        <v>671</v>
      </c>
      <c r="BM513" s="618">
        <v>0</v>
      </c>
      <c r="BN513" s="618">
        <v>0</v>
      </c>
      <c r="BO513" s="618">
        <v>0</v>
      </c>
      <c r="BP513" s="618">
        <v>0</v>
      </c>
    </row>
    <row r="514" spans="1:68" x14ac:dyDescent="0.25">
      <c r="A514" s="593" t="s">
        <v>11</v>
      </c>
      <c r="B514" s="594" t="s">
        <v>285</v>
      </c>
      <c r="C514" s="618">
        <v>959</v>
      </c>
      <c r="D514" s="618">
        <v>1246</v>
      </c>
      <c r="E514" s="618" t="s">
        <v>2112</v>
      </c>
      <c r="F514" s="618" t="s">
        <v>2112</v>
      </c>
      <c r="G514" s="618">
        <v>0</v>
      </c>
      <c r="H514" s="618">
        <v>0</v>
      </c>
      <c r="I514" s="618">
        <v>0</v>
      </c>
      <c r="J514" s="618">
        <v>0</v>
      </c>
      <c r="K514" s="618">
        <v>0</v>
      </c>
      <c r="L514" s="618">
        <v>0</v>
      </c>
      <c r="M514" s="618">
        <v>85325</v>
      </c>
      <c r="N514" s="618">
        <v>59727</v>
      </c>
      <c r="O514" s="618">
        <v>0</v>
      </c>
      <c r="P514" s="618">
        <v>0</v>
      </c>
      <c r="Q514" s="618">
        <v>0</v>
      </c>
      <c r="R514" s="618">
        <v>0</v>
      </c>
      <c r="S514" s="618">
        <v>0</v>
      </c>
      <c r="T514" s="618">
        <v>0</v>
      </c>
      <c r="U514" s="618">
        <v>1455</v>
      </c>
      <c r="V514" s="618">
        <v>509</v>
      </c>
      <c r="W514" s="618" t="s">
        <v>2112</v>
      </c>
      <c r="X514" s="618" t="s">
        <v>2112</v>
      </c>
      <c r="Y514" s="618">
        <v>0</v>
      </c>
      <c r="Z514" s="618">
        <v>0</v>
      </c>
      <c r="AA514" s="618">
        <v>0</v>
      </c>
      <c r="AB514" s="618">
        <v>0</v>
      </c>
      <c r="AC514" s="618">
        <v>0</v>
      </c>
      <c r="AD514" s="618">
        <v>0</v>
      </c>
      <c r="AE514" s="618">
        <v>0</v>
      </c>
      <c r="AF514" s="618">
        <v>0</v>
      </c>
      <c r="AG514" s="618">
        <v>0</v>
      </c>
      <c r="AH514" s="618">
        <v>0</v>
      </c>
      <c r="AI514" s="618">
        <v>1992</v>
      </c>
      <c r="AJ514" s="618">
        <v>3884</v>
      </c>
      <c r="AK514" s="618">
        <v>0</v>
      </c>
      <c r="AL514" s="618">
        <v>0</v>
      </c>
      <c r="AM514" s="618">
        <v>0</v>
      </c>
      <c r="AN514" s="618">
        <v>0</v>
      </c>
      <c r="AO514" s="618">
        <v>0</v>
      </c>
      <c r="AP514" s="618">
        <v>0</v>
      </c>
      <c r="AQ514" s="618">
        <v>0</v>
      </c>
      <c r="AR514" s="618">
        <v>0</v>
      </c>
      <c r="AS514" s="618">
        <v>0</v>
      </c>
      <c r="AT514" s="618">
        <v>0</v>
      </c>
      <c r="AU514" s="618">
        <v>0</v>
      </c>
      <c r="AV514" s="618">
        <v>0</v>
      </c>
      <c r="AW514" s="618">
        <v>77119</v>
      </c>
      <c r="AX514" s="618">
        <v>34703</v>
      </c>
      <c r="AY514" s="618">
        <v>7657</v>
      </c>
      <c r="AZ514" s="618">
        <v>3828</v>
      </c>
      <c r="BA514" s="618">
        <v>230</v>
      </c>
      <c r="BB514" s="618">
        <v>322</v>
      </c>
      <c r="BC514" s="618">
        <v>12800</v>
      </c>
      <c r="BD514" s="618">
        <v>8320</v>
      </c>
      <c r="BE514" s="618">
        <v>0</v>
      </c>
      <c r="BF514" s="618">
        <v>0</v>
      </c>
      <c r="BG514" s="618">
        <v>3920</v>
      </c>
      <c r="BH514" s="618">
        <v>2744</v>
      </c>
      <c r="BI514" s="618">
        <v>0</v>
      </c>
      <c r="BJ514" s="618">
        <v>0</v>
      </c>
      <c r="BK514" s="618">
        <v>5268</v>
      </c>
      <c r="BL514" s="618">
        <v>7375</v>
      </c>
      <c r="BM514" s="618">
        <v>0</v>
      </c>
      <c r="BN514" s="618">
        <v>0</v>
      </c>
      <c r="BO514" s="618">
        <v>0</v>
      </c>
      <c r="BP514" s="618">
        <v>0</v>
      </c>
    </row>
    <row r="515" spans="1:68" x14ac:dyDescent="0.25">
      <c r="B515" s="594" t="s">
        <v>286</v>
      </c>
      <c r="C515" s="618">
        <v>911</v>
      </c>
      <c r="D515" s="618">
        <v>1193</v>
      </c>
      <c r="E515" s="618" t="s">
        <v>2112</v>
      </c>
      <c r="F515" s="618" t="s">
        <v>2112</v>
      </c>
      <c r="G515" s="618">
        <v>0</v>
      </c>
      <c r="H515" s="618">
        <v>0</v>
      </c>
      <c r="I515" s="618">
        <v>0</v>
      </c>
      <c r="J515" s="618">
        <v>0</v>
      </c>
      <c r="K515" s="618">
        <v>0</v>
      </c>
      <c r="L515" s="618">
        <v>0</v>
      </c>
      <c r="M515" s="618">
        <v>107075</v>
      </c>
      <c r="N515" s="618">
        <v>74953</v>
      </c>
      <c r="O515" s="618">
        <v>0</v>
      </c>
      <c r="P515" s="618">
        <v>0</v>
      </c>
      <c r="Q515" s="618">
        <v>0</v>
      </c>
      <c r="R515" s="618">
        <v>0</v>
      </c>
      <c r="S515" s="618">
        <v>0</v>
      </c>
      <c r="T515" s="618">
        <v>0</v>
      </c>
      <c r="U515" s="618">
        <v>1383</v>
      </c>
      <c r="V515" s="618">
        <v>512</v>
      </c>
      <c r="W515" s="618" t="s">
        <v>2112</v>
      </c>
      <c r="X515" s="618" t="s">
        <v>2112</v>
      </c>
      <c r="Y515" s="618">
        <v>0</v>
      </c>
      <c r="Z515" s="618">
        <v>0</v>
      </c>
      <c r="AA515" s="618">
        <v>0</v>
      </c>
      <c r="AB515" s="618">
        <v>0</v>
      </c>
      <c r="AC515" s="618">
        <v>0</v>
      </c>
      <c r="AD515" s="618">
        <v>0</v>
      </c>
      <c r="AE515" s="618">
        <v>0</v>
      </c>
      <c r="AF515" s="618">
        <v>0</v>
      </c>
      <c r="AG515" s="618">
        <v>0</v>
      </c>
      <c r="AH515" s="618">
        <v>0</v>
      </c>
      <c r="AI515" s="618">
        <v>1992</v>
      </c>
      <c r="AJ515" s="618">
        <v>3984</v>
      </c>
      <c r="AK515" s="618">
        <v>0</v>
      </c>
      <c r="AL515" s="618">
        <v>0</v>
      </c>
      <c r="AM515" s="618">
        <v>0</v>
      </c>
      <c r="AN515" s="618">
        <v>0</v>
      </c>
      <c r="AO515" s="618">
        <v>0</v>
      </c>
      <c r="AP515" s="618">
        <v>0</v>
      </c>
      <c r="AQ515" s="618">
        <v>0</v>
      </c>
      <c r="AR515" s="618">
        <v>0</v>
      </c>
      <c r="AS515" s="618">
        <v>0</v>
      </c>
      <c r="AT515" s="618">
        <v>0</v>
      </c>
      <c r="AU515" s="618">
        <v>0</v>
      </c>
      <c r="AV515" s="618">
        <v>0</v>
      </c>
      <c r="AW515" s="618">
        <v>77190</v>
      </c>
      <c r="AX515" s="618">
        <v>45542</v>
      </c>
      <c r="AY515" s="618">
        <v>7657</v>
      </c>
      <c r="AZ515" s="618">
        <v>4058</v>
      </c>
      <c r="BA515" s="618">
        <v>230</v>
      </c>
      <c r="BB515" s="618">
        <v>334</v>
      </c>
      <c r="BC515" s="618">
        <v>11800</v>
      </c>
      <c r="BD515" s="618">
        <v>7729</v>
      </c>
      <c r="BE515" s="618">
        <v>0</v>
      </c>
      <c r="BF515" s="618">
        <v>0</v>
      </c>
      <c r="BG515" s="618">
        <v>10080</v>
      </c>
      <c r="BH515" s="618">
        <v>7560</v>
      </c>
      <c r="BI515" s="618">
        <v>0</v>
      </c>
      <c r="BJ515" s="618">
        <v>0</v>
      </c>
      <c r="BK515" s="618">
        <v>5268</v>
      </c>
      <c r="BL515" s="618">
        <v>7902</v>
      </c>
      <c r="BM515" s="618">
        <v>0</v>
      </c>
      <c r="BN515" s="618">
        <v>0</v>
      </c>
      <c r="BO515" s="618">
        <v>0</v>
      </c>
      <c r="BP515" s="618">
        <v>0</v>
      </c>
    </row>
    <row r="516" spans="1:68" x14ac:dyDescent="0.25">
      <c r="B516" s="594" t="s">
        <v>287</v>
      </c>
      <c r="C516" s="618">
        <v>911</v>
      </c>
      <c r="D516" s="618">
        <v>1221</v>
      </c>
      <c r="E516" s="618" t="s">
        <v>2112</v>
      </c>
      <c r="F516" s="618" t="s">
        <v>2112</v>
      </c>
      <c r="G516" s="618">
        <v>0</v>
      </c>
      <c r="H516" s="618">
        <v>0</v>
      </c>
      <c r="I516" s="618">
        <v>0</v>
      </c>
      <c r="J516" s="618">
        <v>0</v>
      </c>
      <c r="K516" s="618">
        <v>0</v>
      </c>
      <c r="L516" s="618">
        <v>0</v>
      </c>
      <c r="M516" s="618">
        <v>106681</v>
      </c>
      <c r="N516" s="618">
        <v>96013</v>
      </c>
      <c r="O516" s="618">
        <v>0</v>
      </c>
      <c r="P516" s="618">
        <v>0</v>
      </c>
      <c r="Q516" s="618">
        <v>0</v>
      </c>
      <c r="R516" s="618">
        <v>0</v>
      </c>
      <c r="S516" s="618">
        <v>0</v>
      </c>
      <c r="T516" s="618">
        <v>0</v>
      </c>
      <c r="U516" s="618">
        <v>1300</v>
      </c>
      <c r="V516" s="618">
        <v>520</v>
      </c>
      <c r="W516" s="618" t="s">
        <v>2112</v>
      </c>
      <c r="X516" s="618" t="s">
        <v>2112</v>
      </c>
      <c r="Y516" s="618">
        <v>0</v>
      </c>
      <c r="Z516" s="618">
        <v>0</v>
      </c>
      <c r="AA516" s="618">
        <v>0</v>
      </c>
      <c r="AB516" s="618">
        <v>0</v>
      </c>
      <c r="AC516" s="618">
        <v>0</v>
      </c>
      <c r="AD516" s="618">
        <v>0</v>
      </c>
      <c r="AE516" s="618">
        <v>0</v>
      </c>
      <c r="AF516" s="618">
        <v>0</v>
      </c>
      <c r="AG516" s="618">
        <v>0</v>
      </c>
      <c r="AH516" s="618">
        <v>0</v>
      </c>
      <c r="AI516" s="618">
        <v>1992</v>
      </c>
      <c r="AJ516" s="618">
        <v>4382</v>
      </c>
      <c r="AK516" s="618">
        <v>0</v>
      </c>
      <c r="AL516" s="618">
        <v>0</v>
      </c>
      <c r="AM516" s="618">
        <v>0</v>
      </c>
      <c r="AN516" s="618">
        <v>0</v>
      </c>
      <c r="AO516" s="618">
        <v>0</v>
      </c>
      <c r="AP516" s="618">
        <v>0</v>
      </c>
      <c r="AQ516" s="618">
        <v>0</v>
      </c>
      <c r="AR516" s="618">
        <v>0</v>
      </c>
      <c r="AS516" s="618">
        <v>0</v>
      </c>
      <c r="AT516" s="618">
        <v>0</v>
      </c>
      <c r="AU516" s="618">
        <v>0</v>
      </c>
      <c r="AV516" s="618">
        <v>0</v>
      </c>
      <c r="AW516" s="618">
        <v>77190</v>
      </c>
      <c r="AX516" s="618">
        <v>50174</v>
      </c>
      <c r="AY516" s="618">
        <v>7668</v>
      </c>
      <c r="AZ516" s="618">
        <v>4217</v>
      </c>
      <c r="BA516" s="618">
        <v>0</v>
      </c>
      <c r="BB516" s="618">
        <v>0</v>
      </c>
      <c r="BC516" s="618">
        <v>11800</v>
      </c>
      <c r="BD516" s="618">
        <v>8260</v>
      </c>
      <c r="BE516" s="618">
        <v>0</v>
      </c>
      <c r="BF516" s="618">
        <v>0</v>
      </c>
      <c r="BG516" s="618">
        <v>14000</v>
      </c>
      <c r="BH516" s="618">
        <v>11200</v>
      </c>
      <c r="BI516" s="618">
        <v>0</v>
      </c>
      <c r="BJ516" s="618">
        <v>0</v>
      </c>
      <c r="BK516" s="618">
        <v>3684</v>
      </c>
      <c r="BL516" s="618">
        <v>6631</v>
      </c>
      <c r="BM516" s="618">
        <v>0</v>
      </c>
      <c r="BN516" s="618">
        <v>0</v>
      </c>
      <c r="BO516" s="618">
        <v>0</v>
      </c>
      <c r="BP516" s="618">
        <v>0</v>
      </c>
    </row>
    <row r="517" spans="1:68" x14ac:dyDescent="0.25">
      <c r="B517" s="594" t="s">
        <v>288</v>
      </c>
      <c r="C517" s="618">
        <v>4368</v>
      </c>
      <c r="D517" s="618">
        <v>6554</v>
      </c>
      <c r="E517" s="618" t="s">
        <v>2112</v>
      </c>
      <c r="F517" s="618" t="s">
        <v>2112</v>
      </c>
      <c r="G517" s="618">
        <v>0</v>
      </c>
      <c r="H517" s="618">
        <v>0</v>
      </c>
      <c r="I517" s="618">
        <v>0</v>
      </c>
      <c r="J517" s="618">
        <v>0</v>
      </c>
      <c r="K517" s="618">
        <v>0</v>
      </c>
      <c r="L517" s="618">
        <v>0</v>
      </c>
      <c r="M517" s="618">
        <v>89069</v>
      </c>
      <c r="N517" s="618">
        <v>84489</v>
      </c>
      <c r="O517" s="618">
        <v>0</v>
      </c>
      <c r="P517" s="618">
        <v>0</v>
      </c>
      <c r="Q517" s="618">
        <v>94</v>
      </c>
      <c r="R517" s="618">
        <v>150</v>
      </c>
      <c r="S517" s="618">
        <v>0</v>
      </c>
      <c r="T517" s="618">
        <v>0</v>
      </c>
      <c r="U517" s="618">
        <v>4460</v>
      </c>
      <c r="V517" s="618">
        <v>2011</v>
      </c>
      <c r="W517" s="618" t="s">
        <v>2112</v>
      </c>
      <c r="X517" s="618" t="s">
        <v>2112</v>
      </c>
      <c r="Y517" s="618">
        <v>0</v>
      </c>
      <c r="Z517" s="618">
        <v>0</v>
      </c>
      <c r="AA517" s="618">
        <v>0</v>
      </c>
      <c r="AB517" s="618">
        <v>0</v>
      </c>
      <c r="AC517" s="618">
        <v>0</v>
      </c>
      <c r="AD517" s="618">
        <v>0</v>
      </c>
      <c r="AE517" s="618">
        <v>0</v>
      </c>
      <c r="AF517" s="618">
        <v>0</v>
      </c>
      <c r="AG517" s="618">
        <v>0</v>
      </c>
      <c r="AH517" s="618">
        <v>0</v>
      </c>
      <c r="AI517" s="618">
        <v>2251</v>
      </c>
      <c r="AJ517" s="618">
        <v>5489</v>
      </c>
      <c r="AK517" s="618">
        <v>0</v>
      </c>
      <c r="AL517" s="618">
        <v>0</v>
      </c>
      <c r="AM517" s="618">
        <v>0</v>
      </c>
      <c r="AN517" s="618">
        <v>0</v>
      </c>
      <c r="AO517" s="618">
        <v>0</v>
      </c>
      <c r="AP517" s="618">
        <v>0</v>
      </c>
      <c r="AQ517" s="618">
        <v>0</v>
      </c>
      <c r="AR517" s="618">
        <v>0</v>
      </c>
      <c r="AS517" s="618">
        <v>0</v>
      </c>
      <c r="AT517" s="618">
        <v>0</v>
      </c>
      <c r="AU517" s="618">
        <v>0</v>
      </c>
      <c r="AV517" s="618">
        <v>0</v>
      </c>
      <c r="AW517" s="618">
        <v>140342</v>
      </c>
      <c r="AX517" s="618">
        <v>97984</v>
      </c>
      <c r="AY517" s="618">
        <v>26513</v>
      </c>
      <c r="AZ517" s="618">
        <v>16550</v>
      </c>
      <c r="BA517" s="618">
        <v>0</v>
      </c>
      <c r="BB517" s="618">
        <v>0</v>
      </c>
      <c r="BC517" s="618">
        <v>15438</v>
      </c>
      <c r="BD517" s="618">
        <v>10410</v>
      </c>
      <c r="BE517" s="618">
        <v>0</v>
      </c>
      <c r="BF517" s="618">
        <v>0</v>
      </c>
      <c r="BG517" s="618">
        <v>40200</v>
      </c>
      <c r="BH517" s="618">
        <v>36606</v>
      </c>
      <c r="BI517" s="618">
        <v>0</v>
      </c>
      <c r="BJ517" s="618">
        <v>0</v>
      </c>
      <c r="BK517" s="618">
        <v>5046</v>
      </c>
      <c r="BL517" s="618">
        <v>10602</v>
      </c>
      <c r="BM517" s="618">
        <v>0</v>
      </c>
      <c r="BN517" s="618">
        <v>0</v>
      </c>
      <c r="BO517" s="618">
        <v>0</v>
      </c>
      <c r="BP517" s="618">
        <v>0</v>
      </c>
    </row>
    <row r="518" spans="1:68" x14ac:dyDescent="0.25">
      <c r="B518" s="594" t="s">
        <v>289</v>
      </c>
      <c r="C518" s="618">
        <v>4523</v>
      </c>
      <c r="D518" s="618">
        <v>6851</v>
      </c>
      <c r="E518" s="618" t="s">
        <v>2112</v>
      </c>
      <c r="F518" s="618" t="s">
        <v>2112</v>
      </c>
      <c r="G518" s="618">
        <v>0</v>
      </c>
      <c r="H518" s="618">
        <v>0</v>
      </c>
      <c r="I518" s="618">
        <v>0</v>
      </c>
      <c r="J518" s="618">
        <v>0</v>
      </c>
      <c r="K518" s="618">
        <v>0</v>
      </c>
      <c r="L518" s="618">
        <v>0</v>
      </c>
      <c r="M518" s="618">
        <v>78612</v>
      </c>
      <c r="N518" s="618">
        <v>58124</v>
      </c>
      <c r="O518" s="618">
        <v>0</v>
      </c>
      <c r="P518" s="618">
        <v>0</v>
      </c>
      <c r="Q518" s="618">
        <v>744</v>
      </c>
      <c r="R518" s="618">
        <v>1730</v>
      </c>
      <c r="S518" s="618">
        <v>0</v>
      </c>
      <c r="T518" s="618">
        <v>0</v>
      </c>
      <c r="U518" s="618">
        <v>2808</v>
      </c>
      <c r="V518" s="618">
        <v>1231</v>
      </c>
      <c r="W518" s="618" t="s">
        <v>2112</v>
      </c>
      <c r="X518" s="618" t="s">
        <v>2112</v>
      </c>
      <c r="Y518" s="618">
        <v>0</v>
      </c>
      <c r="Z518" s="618">
        <v>0</v>
      </c>
      <c r="AA518" s="618">
        <v>0</v>
      </c>
      <c r="AB518" s="618">
        <v>0</v>
      </c>
      <c r="AC518" s="618">
        <v>0</v>
      </c>
      <c r="AD518" s="618">
        <v>0</v>
      </c>
      <c r="AE518" s="618">
        <v>0</v>
      </c>
      <c r="AF518" s="618">
        <v>0</v>
      </c>
      <c r="AG518" s="618">
        <v>0</v>
      </c>
      <c r="AH518" s="618">
        <v>0</v>
      </c>
      <c r="AI518" s="618">
        <v>1886</v>
      </c>
      <c r="AJ518" s="618">
        <v>5032</v>
      </c>
      <c r="AK518" s="618">
        <v>0</v>
      </c>
      <c r="AL518" s="618">
        <v>0</v>
      </c>
      <c r="AM518" s="618">
        <v>0</v>
      </c>
      <c r="AN518" s="618">
        <v>0</v>
      </c>
      <c r="AO518" s="618">
        <v>0</v>
      </c>
      <c r="AP518" s="618">
        <v>0</v>
      </c>
      <c r="AQ518" s="618">
        <v>0</v>
      </c>
      <c r="AR518" s="618">
        <v>0</v>
      </c>
      <c r="AS518" s="618">
        <v>0</v>
      </c>
      <c r="AT518" s="618">
        <v>0</v>
      </c>
      <c r="AU518" s="618">
        <v>0</v>
      </c>
      <c r="AV518" s="618">
        <v>0</v>
      </c>
      <c r="AW518" s="618">
        <v>129850</v>
      </c>
      <c r="AX518" s="618">
        <v>92501</v>
      </c>
      <c r="AY518" s="618">
        <v>26731</v>
      </c>
      <c r="AZ518" s="618">
        <v>17309</v>
      </c>
      <c r="BA518" s="618">
        <v>0</v>
      </c>
      <c r="BB518" s="618">
        <v>0</v>
      </c>
      <c r="BC518" s="618">
        <v>15350</v>
      </c>
      <c r="BD518" s="618">
        <v>10795</v>
      </c>
      <c r="BE518" s="618">
        <v>0</v>
      </c>
      <c r="BF518" s="618">
        <v>0</v>
      </c>
      <c r="BG518" s="618">
        <v>33950</v>
      </c>
      <c r="BH518" s="618">
        <v>30603</v>
      </c>
      <c r="BI518" s="618">
        <v>0</v>
      </c>
      <c r="BJ518" s="618">
        <v>0</v>
      </c>
      <c r="BK518" s="618">
        <v>3779</v>
      </c>
      <c r="BL518" s="618">
        <v>7123</v>
      </c>
      <c r="BM518" s="618">
        <v>0</v>
      </c>
      <c r="BN518" s="618">
        <v>0</v>
      </c>
      <c r="BO518" s="618">
        <v>0</v>
      </c>
      <c r="BP518" s="618">
        <v>0</v>
      </c>
    </row>
    <row r="519" spans="1:68" x14ac:dyDescent="0.25">
      <c r="B519" s="594" t="s">
        <v>290</v>
      </c>
      <c r="C519" s="618">
        <v>4270</v>
      </c>
      <c r="D519" s="618">
        <v>7570</v>
      </c>
      <c r="E519" s="618" t="s">
        <v>2112</v>
      </c>
      <c r="F519" s="618" t="s">
        <v>2112</v>
      </c>
      <c r="G519" s="618">
        <v>1215</v>
      </c>
      <c r="H519" s="618">
        <v>6966</v>
      </c>
      <c r="I519" s="618">
        <v>0</v>
      </c>
      <c r="J519" s="618">
        <v>0</v>
      </c>
      <c r="K519" s="618">
        <v>0</v>
      </c>
      <c r="L519" s="618">
        <v>0</v>
      </c>
      <c r="M519" s="618">
        <v>53003</v>
      </c>
      <c r="N519" s="618">
        <v>64905</v>
      </c>
      <c r="O519" s="618">
        <v>0</v>
      </c>
      <c r="P519" s="618">
        <v>0</v>
      </c>
      <c r="Q519" s="618">
        <v>948</v>
      </c>
      <c r="R519" s="618">
        <v>2815</v>
      </c>
      <c r="S519" s="618">
        <v>0</v>
      </c>
      <c r="T519" s="618">
        <v>0</v>
      </c>
      <c r="U519" s="618">
        <v>3975</v>
      </c>
      <c r="V519" s="618">
        <v>1753</v>
      </c>
      <c r="W519" s="618" t="s">
        <v>2112</v>
      </c>
      <c r="X519" s="618" t="s">
        <v>2112</v>
      </c>
      <c r="Y519" s="618">
        <v>0</v>
      </c>
      <c r="Z519" s="618">
        <v>0</v>
      </c>
      <c r="AA519" s="618">
        <v>0</v>
      </c>
      <c r="AB519" s="618">
        <v>0</v>
      </c>
      <c r="AC519" s="618">
        <v>0</v>
      </c>
      <c r="AD519" s="618">
        <v>0</v>
      </c>
      <c r="AE519" s="618">
        <v>0</v>
      </c>
      <c r="AF519" s="618">
        <v>0</v>
      </c>
      <c r="AG519" s="618">
        <v>0</v>
      </c>
      <c r="AH519" s="618">
        <v>0</v>
      </c>
      <c r="AI519" s="618">
        <v>1964</v>
      </c>
      <c r="AJ519" s="618">
        <v>5707</v>
      </c>
      <c r="AK519" s="618">
        <v>0</v>
      </c>
      <c r="AL519" s="618">
        <v>0</v>
      </c>
      <c r="AM519" s="618">
        <v>0</v>
      </c>
      <c r="AN519" s="618">
        <v>0</v>
      </c>
      <c r="AO519" s="618">
        <v>0</v>
      </c>
      <c r="AP519" s="618">
        <v>0</v>
      </c>
      <c r="AQ519" s="618">
        <v>0</v>
      </c>
      <c r="AR519" s="618">
        <v>0</v>
      </c>
      <c r="AS519" s="618">
        <v>0</v>
      </c>
      <c r="AT519" s="618">
        <v>0</v>
      </c>
      <c r="AU519" s="618">
        <v>0</v>
      </c>
      <c r="AV519" s="618">
        <v>0</v>
      </c>
      <c r="AW519" s="618">
        <v>176754</v>
      </c>
      <c r="AX519" s="618">
        <v>150440</v>
      </c>
      <c r="AY519" s="618">
        <v>28621</v>
      </c>
      <c r="AZ519" s="618">
        <v>22183</v>
      </c>
      <c r="BA519" s="618">
        <v>6</v>
      </c>
      <c r="BB519" s="618">
        <v>6</v>
      </c>
      <c r="BC519" s="618">
        <v>15528</v>
      </c>
      <c r="BD519" s="618">
        <v>11725</v>
      </c>
      <c r="BE519" s="618">
        <v>0</v>
      </c>
      <c r="BF519" s="618">
        <v>0</v>
      </c>
      <c r="BG519" s="618">
        <v>55795</v>
      </c>
      <c r="BH519" s="618">
        <v>67288</v>
      </c>
      <c r="BI519" s="618">
        <v>0</v>
      </c>
      <c r="BJ519" s="618">
        <v>0</v>
      </c>
      <c r="BK519" s="618">
        <v>4067</v>
      </c>
      <c r="BL519" s="618">
        <v>11074</v>
      </c>
      <c r="BM519" s="618">
        <v>0</v>
      </c>
      <c r="BN519" s="618">
        <v>0</v>
      </c>
      <c r="BO519" s="618">
        <v>0</v>
      </c>
      <c r="BP519" s="618">
        <v>0</v>
      </c>
    </row>
    <row r="520" spans="1:68" x14ac:dyDescent="0.25">
      <c r="B520" s="594" t="s">
        <v>291</v>
      </c>
      <c r="C520" s="618">
        <v>3968</v>
      </c>
      <c r="D520" s="618">
        <v>6851</v>
      </c>
      <c r="E520" s="618" t="s">
        <v>2112</v>
      </c>
      <c r="F520" s="618" t="s">
        <v>2112</v>
      </c>
      <c r="G520" s="618">
        <v>1215</v>
      </c>
      <c r="H520" s="618">
        <v>6966</v>
      </c>
      <c r="I520" s="618">
        <v>0</v>
      </c>
      <c r="J520" s="618">
        <v>0</v>
      </c>
      <c r="K520" s="618">
        <v>0</v>
      </c>
      <c r="L520" s="618">
        <v>0</v>
      </c>
      <c r="M520" s="618">
        <v>67556</v>
      </c>
      <c r="N520" s="618">
        <v>60857</v>
      </c>
      <c r="O520" s="618">
        <v>0</v>
      </c>
      <c r="P520" s="618">
        <v>0</v>
      </c>
      <c r="Q520" s="618">
        <v>987</v>
      </c>
      <c r="R520" s="618">
        <v>3181</v>
      </c>
      <c r="S520" s="618">
        <v>0</v>
      </c>
      <c r="T520" s="618">
        <v>0</v>
      </c>
      <c r="U520" s="618">
        <v>3008</v>
      </c>
      <c r="V520" s="618">
        <v>1347</v>
      </c>
      <c r="W520" s="618" t="s">
        <v>2112</v>
      </c>
      <c r="X520" s="618" t="s">
        <v>2112</v>
      </c>
      <c r="Y520" s="618">
        <v>0</v>
      </c>
      <c r="Z520" s="618">
        <v>0</v>
      </c>
      <c r="AA520" s="618">
        <v>0</v>
      </c>
      <c r="AB520" s="618">
        <v>0</v>
      </c>
      <c r="AC520" s="618">
        <v>0</v>
      </c>
      <c r="AD520" s="618">
        <v>0</v>
      </c>
      <c r="AE520" s="618">
        <v>0</v>
      </c>
      <c r="AF520" s="618">
        <v>0</v>
      </c>
      <c r="AG520" s="618">
        <v>0</v>
      </c>
      <c r="AH520" s="618">
        <v>0</v>
      </c>
      <c r="AI520" s="618">
        <v>1613</v>
      </c>
      <c r="AJ520" s="618">
        <v>6295</v>
      </c>
      <c r="AK520" s="618">
        <v>0</v>
      </c>
      <c r="AL520" s="618">
        <v>0</v>
      </c>
      <c r="AM520" s="618">
        <v>0</v>
      </c>
      <c r="AN520" s="618">
        <v>0</v>
      </c>
      <c r="AO520" s="618">
        <v>0</v>
      </c>
      <c r="AP520" s="618">
        <v>0</v>
      </c>
      <c r="AQ520" s="618">
        <v>0</v>
      </c>
      <c r="AR520" s="618">
        <v>0</v>
      </c>
      <c r="AS520" s="618">
        <v>0</v>
      </c>
      <c r="AT520" s="618">
        <v>0</v>
      </c>
      <c r="AU520" s="618">
        <v>0</v>
      </c>
      <c r="AV520" s="618">
        <v>0</v>
      </c>
      <c r="AW520" s="618">
        <v>151486</v>
      </c>
      <c r="AX520" s="618">
        <v>137012</v>
      </c>
      <c r="AY520" s="618">
        <v>39751</v>
      </c>
      <c r="AZ520" s="618">
        <v>25949</v>
      </c>
      <c r="BA520" s="618">
        <v>72</v>
      </c>
      <c r="BB520" s="618">
        <v>72</v>
      </c>
      <c r="BC520" s="618">
        <v>17013</v>
      </c>
      <c r="BD520" s="618">
        <v>17627</v>
      </c>
      <c r="BE520" s="618">
        <v>0</v>
      </c>
      <c r="BF520" s="618">
        <v>0</v>
      </c>
      <c r="BG520" s="618">
        <v>67347</v>
      </c>
      <c r="BH520" s="618">
        <v>87476</v>
      </c>
      <c r="BI520" s="618">
        <v>0</v>
      </c>
      <c r="BJ520" s="618">
        <v>0</v>
      </c>
      <c r="BK520" s="618">
        <v>4019</v>
      </c>
      <c r="BL520" s="618">
        <v>11750</v>
      </c>
      <c r="BM520" s="618">
        <v>0</v>
      </c>
      <c r="BN520" s="618">
        <v>0</v>
      </c>
      <c r="BO520" s="618">
        <v>0</v>
      </c>
      <c r="BP520" s="618">
        <v>0</v>
      </c>
    </row>
    <row r="521" spans="1:68" x14ac:dyDescent="0.25">
      <c r="B521" s="594" t="s">
        <v>292</v>
      </c>
      <c r="C521" s="618">
        <v>1708</v>
      </c>
      <c r="D521" s="618">
        <v>3370</v>
      </c>
      <c r="E521" s="618" t="s">
        <v>2112</v>
      </c>
      <c r="F521" s="618" t="s">
        <v>2112</v>
      </c>
      <c r="G521" s="618">
        <v>10500</v>
      </c>
      <c r="H521" s="618">
        <v>57635</v>
      </c>
      <c r="I521" s="618">
        <v>0</v>
      </c>
      <c r="J521" s="618">
        <v>0</v>
      </c>
      <c r="K521" s="618">
        <v>0</v>
      </c>
      <c r="L521" s="618">
        <v>0</v>
      </c>
      <c r="M521" s="618">
        <v>70160</v>
      </c>
      <c r="N521" s="618">
        <v>52552</v>
      </c>
      <c r="O521" s="618">
        <v>0</v>
      </c>
      <c r="P521" s="618">
        <v>0</v>
      </c>
      <c r="Q521" s="618">
        <v>1651</v>
      </c>
      <c r="R521" s="618">
        <v>5631</v>
      </c>
      <c r="S521" s="618">
        <v>0</v>
      </c>
      <c r="T521" s="618">
        <v>0</v>
      </c>
      <c r="U521" s="618">
        <v>2975</v>
      </c>
      <c r="V521" s="618">
        <v>1333</v>
      </c>
      <c r="W521" s="618" t="s">
        <v>2112</v>
      </c>
      <c r="X521" s="618" t="s">
        <v>2112</v>
      </c>
      <c r="Y521" s="618">
        <v>0</v>
      </c>
      <c r="Z521" s="618">
        <v>0</v>
      </c>
      <c r="AA521" s="618">
        <v>0</v>
      </c>
      <c r="AB521" s="618">
        <v>0</v>
      </c>
      <c r="AC521" s="618">
        <v>0</v>
      </c>
      <c r="AD521" s="618">
        <v>0</v>
      </c>
      <c r="AE521" s="618">
        <v>0</v>
      </c>
      <c r="AF521" s="618">
        <v>0</v>
      </c>
      <c r="AG521" s="618">
        <v>0</v>
      </c>
      <c r="AH521" s="618">
        <v>0</v>
      </c>
      <c r="AI521" s="618">
        <v>1716</v>
      </c>
      <c r="AJ521" s="618">
        <v>3717</v>
      </c>
      <c r="AK521" s="618">
        <v>0</v>
      </c>
      <c r="AL521" s="618">
        <v>0</v>
      </c>
      <c r="AM521" s="618">
        <v>0</v>
      </c>
      <c r="AN521" s="618">
        <v>0</v>
      </c>
      <c r="AO521" s="618">
        <v>0</v>
      </c>
      <c r="AP521" s="618">
        <v>0</v>
      </c>
      <c r="AQ521" s="618">
        <v>0</v>
      </c>
      <c r="AR521" s="618">
        <v>0</v>
      </c>
      <c r="AS521" s="618">
        <v>0</v>
      </c>
      <c r="AT521" s="618">
        <v>0</v>
      </c>
      <c r="AU521" s="618">
        <v>0</v>
      </c>
      <c r="AV521" s="618">
        <v>0</v>
      </c>
      <c r="AW521" s="618">
        <v>122987</v>
      </c>
      <c r="AX521" s="618">
        <v>136723</v>
      </c>
      <c r="AY521" s="618">
        <v>28112</v>
      </c>
      <c r="AZ521" s="618">
        <v>26355</v>
      </c>
      <c r="BA521" s="618">
        <v>350</v>
      </c>
      <c r="BB521" s="618">
        <v>906</v>
      </c>
      <c r="BC521" s="618">
        <v>41374</v>
      </c>
      <c r="BD521" s="618">
        <v>33314</v>
      </c>
      <c r="BE521" s="618">
        <v>0</v>
      </c>
      <c r="BF521" s="618">
        <v>0</v>
      </c>
      <c r="BG521" s="618">
        <v>45077</v>
      </c>
      <c r="BH521" s="618">
        <v>55979</v>
      </c>
      <c r="BI521" s="618">
        <v>300</v>
      </c>
      <c r="BJ521" s="618">
        <v>125</v>
      </c>
      <c r="BK521" s="618">
        <v>1768</v>
      </c>
      <c r="BL521" s="618">
        <v>6003</v>
      </c>
      <c r="BM521" s="618">
        <v>0</v>
      </c>
      <c r="BN521" s="618">
        <v>0</v>
      </c>
      <c r="BO521" s="618">
        <v>0</v>
      </c>
      <c r="BP521" s="618">
        <v>0</v>
      </c>
    </row>
    <row r="522" spans="1:68" x14ac:dyDescent="0.25">
      <c r="B522" s="594" t="s">
        <v>293</v>
      </c>
      <c r="C522" s="618">
        <v>4767</v>
      </c>
      <c r="D522" s="618">
        <v>6004</v>
      </c>
      <c r="E522" s="618" t="s">
        <v>2112</v>
      </c>
      <c r="F522" s="618" t="s">
        <v>2112</v>
      </c>
      <c r="G522" s="618">
        <v>0</v>
      </c>
      <c r="H522" s="618">
        <v>0</v>
      </c>
      <c r="I522" s="618">
        <v>0</v>
      </c>
      <c r="J522" s="618">
        <v>0</v>
      </c>
      <c r="K522" s="618">
        <v>0</v>
      </c>
      <c r="L522" s="618">
        <v>0</v>
      </c>
      <c r="M522" s="618">
        <v>72664</v>
      </c>
      <c r="N522" s="618">
        <v>54641</v>
      </c>
      <c r="O522" s="618">
        <v>0</v>
      </c>
      <c r="P522" s="618">
        <v>0</v>
      </c>
      <c r="Q522" s="618">
        <v>1486</v>
      </c>
      <c r="R522" s="618">
        <v>2085</v>
      </c>
      <c r="S522" s="618">
        <v>0</v>
      </c>
      <c r="T522" s="618">
        <v>0</v>
      </c>
      <c r="U522" s="618">
        <v>2031</v>
      </c>
      <c r="V522" s="618">
        <v>1221</v>
      </c>
      <c r="W522" s="618" t="s">
        <v>2112</v>
      </c>
      <c r="X522" s="618" t="s">
        <v>2112</v>
      </c>
      <c r="Y522" s="618">
        <v>0</v>
      </c>
      <c r="Z522" s="618">
        <v>0</v>
      </c>
      <c r="AA522" s="618">
        <v>0</v>
      </c>
      <c r="AB522" s="618">
        <v>0</v>
      </c>
      <c r="AC522" s="618">
        <v>0</v>
      </c>
      <c r="AD522" s="618">
        <v>0</v>
      </c>
      <c r="AE522" s="618">
        <v>0</v>
      </c>
      <c r="AF522" s="618">
        <v>0</v>
      </c>
      <c r="AG522" s="618">
        <v>0</v>
      </c>
      <c r="AH522" s="618">
        <v>0</v>
      </c>
      <c r="AI522" s="618">
        <v>910</v>
      </c>
      <c r="AJ522" s="618">
        <v>2927</v>
      </c>
      <c r="AK522" s="618">
        <v>0</v>
      </c>
      <c r="AL522" s="618">
        <v>0</v>
      </c>
      <c r="AM522" s="618">
        <v>0</v>
      </c>
      <c r="AN522" s="618">
        <v>0</v>
      </c>
      <c r="AO522" s="618">
        <v>0</v>
      </c>
      <c r="AP522" s="618">
        <v>0</v>
      </c>
      <c r="AQ522" s="618">
        <v>0</v>
      </c>
      <c r="AR522" s="618">
        <v>0</v>
      </c>
      <c r="AS522" s="618">
        <v>0</v>
      </c>
      <c r="AT522" s="618">
        <v>0</v>
      </c>
      <c r="AU522" s="618">
        <v>0</v>
      </c>
      <c r="AV522" s="618">
        <v>0</v>
      </c>
      <c r="AW522" s="618">
        <v>79510</v>
      </c>
      <c r="AX522" s="618">
        <v>50187</v>
      </c>
      <c r="AY522" s="618">
        <v>31939</v>
      </c>
      <c r="AZ522" s="618">
        <v>20101</v>
      </c>
      <c r="BA522" s="618">
        <v>144</v>
      </c>
      <c r="BB522" s="618">
        <v>158</v>
      </c>
      <c r="BC522" s="618">
        <v>44648</v>
      </c>
      <c r="BD522" s="618">
        <v>31580</v>
      </c>
      <c r="BE522" s="618">
        <v>0</v>
      </c>
      <c r="BF522" s="618">
        <v>0</v>
      </c>
      <c r="BG522" s="618">
        <v>105780</v>
      </c>
      <c r="BH522" s="618">
        <v>132558</v>
      </c>
      <c r="BI522" s="618">
        <v>0</v>
      </c>
      <c r="BJ522" s="618">
        <v>0</v>
      </c>
      <c r="BK522" s="618">
        <v>1837</v>
      </c>
      <c r="BL522" s="618">
        <v>3441</v>
      </c>
      <c r="BM522" s="618">
        <v>0</v>
      </c>
      <c r="BN522" s="618">
        <v>0</v>
      </c>
      <c r="BO522" s="618">
        <v>0</v>
      </c>
      <c r="BP522" s="618">
        <v>0</v>
      </c>
    </row>
    <row r="523" spans="1:68" x14ac:dyDescent="0.25">
      <c r="B523" s="594" t="s">
        <v>294</v>
      </c>
      <c r="C523" s="618">
        <v>5384</v>
      </c>
      <c r="D523" s="618">
        <v>7408</v>
      </c>
      <c r="E523" s="618" t="s">
        <v>2112</v>
      </c>
      <c r="F523" s="618" t="s">
        <v>2112</v>
      </c>
      <c r="G523" s="618">
        <v>0</v>
      </c>
      <c r="H523" s="618">
        <v>0</v>
      </c>
      <c r="I523" s="618">
        <v>0</v>
      </c>
      <c r="J523" s="618">
        <v>0</v>
      </c>
      <c r="K523" s="618">
        <v>0</v>
      </c>
      <c r="L523" s="618">
        <v>0</v>
      </c>
      <c r="M523" s="618">
        <v>97655</v>
      </c>
      <c r="N523" s="618">
        <v>75247</v>
      </c>
      <c r="O523" s="618">
        <v>0</v>
      </c>
      <c r="P523" s="618">
        <v>0</v>
      </c>
      <c r="Q523" s="618">
        <v>5840</v>
      </c>
      <c r="R523" s="618">
        <v>6326</v>
      </c>
      <c r="S523" s="618">
        <v>0</v>
      </c>
      <c r="T523" s="618">
        <v>0</v>
      </c>
      <c r="U523" s="618">
        <v>2090</v>
      </c>
      <c r="V523" s="618">
        <v>1182</v>
      </c>
      <c r="W523" s="618" t="s">
        <v>2112</v>
      </c>
      <c r="X523" s="618" t="s">
        <v>2112</v>
      </c>
      <c r="Y523" s="618">
        <v>0</v>
      </c>
      <c r="Z523" s="618">
        <v>0</v>
      </c>
      <c r="AA523" s="618">
        <v>0</v>
      </c>
      <c r="AB523" s="618">
        <v>0</v>
      </c>
      <c r="AC523" s="618">
        <v>0</v>
      </c>
      <c r="AD523" s="618">
        <v>0</v>
      </c>
      <c r="AE523" s="618">
        <v>0</v>
      </c>
      <c r="AF523" s="618">
        <v>0</v>
      </c>
      <c r="AG523" s="618">
        <v>0</v>
      </c>
      <c r="AH523" s="618">
        <v>0</v>
      </c>
      <c r="AI523" s="618">
        <v>970</v>
      </c>
      <c r="AJ523" s="618">
        <v>2951</v>
      </c>
      <c r="AK523" s="618">
        <v>0</v>
      </c>
      <c r="AL523" s="618">
        <v>0</v>
      </c>
      <c r="AM523" s="618">
        <v>0</v>
      </c>
      <c r="AN523" s="618">
        <v>0</v>
      </c>
      <c r="AO523" s="618">
        <v>0</v>
      </c>
      <c r="AP523" s="618">
        <v>0</v>
      </c>
      <c r="AQ523" s="618">
        <v>0</v>
      </c>
      <c r="AR523" s="618">
        <v>0</v>
      </c>
      <c r="AS523" s="618">
        <v>0</v>
      </c>
      <c r="AT523" s="618">
        <v>0</v>
      </c>
      <c r="AU523" s="618">
        <v>0</v>
      </c>
      <c r="AV523" s="618">
        <v>0</v>
      </c>
      <c r="AW523" s="618">
        <v>82792</v>
      </c>
      <c r="AX523" s="618">
        <v>62826</v>
      </c>
      <c r="AY523" s="618">
        <v>39189</v>
      </c>
      <c r="AZ523" s="618">
        <v>29152</v>
      </c>
      <c r="BA523" s="618">
        <v>600</v>
      </c>
      <c r="BB523" s="618">
        <v>780</v>
      </c>
      <c r="BC523" s="618">
        <v>50390</v>
      </c>
      <c r="BD523" s="618">
        <v>37370</v>
      </c>
      <c r="BE523" s="618">
        <v>0</v>
      </c>
      <c r="BF523" s="618">
        <v>0</v>
      </c>
      <c r="BG523" s="618">
        <v>110090</v>
      </c>
      <c r="BH523" s="618">
        <v>129785</v>
      </c>
      <c r="BI523" s="618">
        <v>0</v>
      </c>
      <c r="BJ523" s="618">
        <v>0</v>
      </c>
      <c r="BK523" s="618">
        <v>2230</v>
      </c>
      <c r="BL523" s="618">
        <v>5617</v>
      </c>
      <c r="BM523" s="618">
        <v>0</v>
      </c>
      <c r="BN523" s="618">
        <v>0</v>
      </c>
      <c r="BO523" s="618">
        <v>0</v>
      </c>
      <c r="BP523" s="618">
        <v>0</v>
      </c>
    </row>
    <row r="524" spans="1:68" x14ac:dyDescent="0.25">
      <c r="B524" s="594" t="s">
        <v>295</v>
      </c>
      <c r="C524" s="618">
        <v>5391</v>
      </c>
      <c r="D524" s="618">
        <v>7115</v>
      </c>
      <c r="E524" s="618" t="s">
        <v>2112</v>
      </c>
      <c r="F524" s="618" t="s">
        <v>2112</v>
      </c>
      <c r="G524" s="618">
        <v>0</v>
      </c>
      <c r="H524" s="618">
        <v>0</v>
      </c>
      <c r="I524" s="618">
        <v>0</v>
      </c>
      <c r="J524" s="618">
        <v>0</v>
      </c>
      <c r="K524" s="618">
        <v>0</v>
      </c>
      <c r="L524" s="618">
        <v>0</v>
      </c>
      <c r="M524" s="618">
        <v>71054</v>
      </c>
      <c r="N524" s="618">
        <v>120629</v>
      </c>
      <c r="O524" s="618">
        <v>0</v>
      </c>
      <c r="P524" s="618">
        <v>0</v>
      </c>
      <c r="Q524" s="618">
        <v>5220</v>
      </c>
      <c r="R524" s="618">
        <v>5634</v>
      </c>
      <c r="S524" s="618">
        <v>0</v>
      </c>
      <c r="T524" s="618">
        <v>0</v>
      </c>
      <c r="U524" s="618">
        <v>2290</v>
      </c>
      <c r="V524" s="618">
        <v>1411</v>
      </c>
      <c r="W524" s="618" t="s">
        <v>2112</v>
      </c>
      <c r="X524" s="618" t="s">
        <v>2112</v>
      </c>
      <c r="Y524" s="618">
        <v>0</v>
      </c>
      <c r="Z524" s="618">
        <v>0</v>
      </c>
      <c r="AA524" s="618">
        <v>0</v>
      </c>
      <c r="AB524" s="618">
        <v>0</v>
      </c>
      <c r="AC524" s="618">
        <v>0</v>
      </c>
      <c r="AD524" s="618">
        <v>0</v>
      </c>
      <c r="AE524" s="618">
        <v>0</v>
      </c>
      <c r="AF524" s="618">
        <v>0</v>
      </c>
      <c r="AG524" s="618">
        <v>0</v>
      </c>
      <c r="AH524" s="618">
        <v>0</v>
      </c>
      <c r="AI524" s="618">
        <v>1072</v>
      </c>
      <c r="AJ524" s="618">
        <v>3122</v>
      </c>
      <c r="AK524" s="618">
        <v>0</v>
      </c>
      <c r="AL524" s="618">
        <v>0</v>
      </c>
      <c r="AM524" s="618">
        <v>0</v>
      </c>
      <c r="AN524" s="618">
        <v>0</v>
      </c>
      <c r="AO524" s="618">
        <v>0</v>
      </c>
      <c r="AP524" s="618">
        <v>0</v>
      </c>
      <c r="AQ524" s="618">
        <v>0</v>
      </c>
      <c r="AR524" s="618">
        <v>0</v>
      </c>
      <c r="AS524" s="618">
        <v>0</v>
      </c>
      <c r="AT524" s="618">
        <v>0</v>
      </c>
      <c r="AU524" s="618">
        <v>0</v>
      </c>
      <c r="AV524" s="618">
        <v>0</v>
      </c>
      <c r="AW524" s="618">
        <v>85520</v>
      </c>
      <c r="AX524" s="618">
        <v>67049</v>
      </c>
      <c r="AY524" s="618">
        <v>40332</v>
      </c>
      <c r="AZ524" s="618">
        <v>33394</v>
      </c>
      <c r="BA524" s="618">
        <v>600</v>
      </c>
      <c r="BB524" s="618">
        <v>840</v>
      </c>
      <c r="BC524" s="618">
        <v>79128</v>
      </c>
      <c r="BD524" s="618">
        <v>89325</v>
      </c>
      <c r="BE524" s="618">
        <v>0</v>
      </c>
      <c r="BF524" s="618">
        <v>0</v>
      </c>
      <c r="BG524" s="618">
        <v>139550</v>
      </c>
      <c r="BH524" s="618">
        <v>307483</v>
      </c>
      <c r="BI524" s="618">
        <v>0</v>
      </c>
      <c r="BJ524" s="618">
        <v>0</v>
      </c>
      <c r="BK524" s="618">
        <v>2285</v>
      </c>
      <c r="BL524" s="618">
        <v>5741</v>
      </c>
      <c r="BM524" s="618">
        <v>0</v>
      </c>
      <c r="BN524" s="618">
        <v>0</v>
      </c>
      <c r="BO524" s="618">
        <v>0</v>
      </c>
      <c r="BP524" s="618">
        <v>0</v>
      </c>
    </row>
    <row r="525" spans="1:68" x14ac:dyDescent="0.25">
      <c r="B525" s="594" t="s">
        <v>2669</v>
      </c>
      <c r="C525" s="618">
        <v>5453</v>
      </c>
      <c r="D525" s="618">
        <v>8220</v>
      </c>
      <c r="E525" s="618" t="s">
        <v>2112</v>
      </c>
      <c r="F525" s="618" t="s">
        <v>2112</v>
      </c>
      <c r="G525" s="618">
        <v>0</v>
      </c>
      <c r="H525" s="618">
        <v>0</v>
      </c>
      <c r="I525" s="618">
        <v>0</v>
      </c>
      <c r="J525" s="618">
        <v>0</v>
      </c>
      <c r="K525" s="618">
        <v>0</v>
      </c>
      <c r="L525" s="618">
        <v>0</v>
      </c>
      <c r="M525" s="618">
        <v>83830</v>
      </c>
      <c r="N525" s="618">
        <v>140752</v>
      </c>
      <c r="O525" s="618">
        <v>0</v>
      </c>
      <c r="P525" s="618">
        <v>0</v>
      </c>
      <c r="Q525" s="618">
        <v>5324</v>
      </c>
      <c r="R525" s="618">
        <v>8413</v>
      </c>
      <c r="S525" s="618">
        <v>0</v>
      </c>
      <c r="T525" s="618">
        <v>0</v>
      </c>
      <c r="U525" s="618">
        <v>2586</v>
      </c>
      <c r="V525" s="618">
        <v>1954</v>
      </c>
      <c r="W525" s="618" t="s">
        <v>2112</v>
      </c>
      <c r="X525" s="618" t="s">
        <v>2112</v>
      </c>
      <c r="Y525" s="618">
        <v>3500</v>
      </c>
      <c r="Z525" s="618">
        <v>6300</v>
      </c>
      <c r="AA525" s="618">
        <v>0</v>
      </c>
      <c r="AB525" s="618">
        <v>0</v>
      </c>
      <c r="AC525" s="618">
        <v>0</v>
      </c>
      <c r="AD525" s="618">
        <v>0</v>
      </c>
      <c r="AE525" s="618">
        <v>0</v>
      </c>
      <c r="AF525" s="618">
        <v>0</v>
      </c>
      <c r="AG525" s="618">
        <v>0</v>
      </c>
      <c r="AH525" s="618">
        <v>0</v>
      </c>
      <c r="AI525" s="618">
        <v>1514</v>
      </c>
      <c r="AJ525" s="618">
        <v>5494</v>
      </c>
      <c r="AK525" s="618">
        <v>0</v>
      </c>
      <c r="AL525" s="618">
        <v>0</v>
      </c>
      <c r="AM525" s="618">
        <v>0</v>
      </c>
      <c r="AN525" s="618">
        <v>0</v>
      </c>
      <c r="AO525" s="618">
        <v>0</v>
      </c>
      <c r="AP525" s="618">
        <v>0</v>
      </c>
      <c r="AQ525" s="618">
        <v>0</v>
      </c>
      <c r="AR525" s="618">
        <v>0</v>
      </c>
      <c r="AS525" s="618">
        <v>0</v>
      </c>
      <c r="AT525" s="618">
        <v>0</v>
      </c>
      <c r="AU525" s="618">
        <v>0</v>
      </c>
      <c r="AV525" s="618">
        <v>0</v>
      </c>
      <c r="AW525" s="618">
        <v>58210</v>
      </c>
      <c r="AX525" s="618">
        <v>46464</v>
      </c>
      <c r="AY525" s="618">
        <v>38490</v>
      </c>
      <c r="AZ525" s="618">
        <v>38257</v>
      </c>
      <c r="BA525" s="618">
        <v>874</v>
      </c>
      <c r="BB525" s="618">
        <v>1328</v>
      </c>
      <c r="BC525" s="618">
        <v>114159</v>
      </c>
      <c r="BD525" s="618">
        <v>203531</v>
      </c>
      <c r="BE525" s="618">
        <v>0</v>
      </c>
      <c r="BF525" s="618">
        <v>0</v>
      </c>
      <c r="BG525" s="618">
        <v>177414</v>
      </c>
      <c r="BH525" s="618">
        <v>548242</v>
      </c>
      <c r="BI525" s="618">
        <v>0</v>
      </c>
      <c r="BJ525" s="618">
        <v>0</v>
      </c>
      <c r="BK525" s="618">
        <v>3222</v>
      </c>
      <c r="BL525" s="618">
        <v>7069</v>
      </c>
      <c r="BM525" s="618">
        <v>0</v>
      </c>
      <c r="BN525" s="618">
        <v>0</v>
      </c>
      <c r="BO525" s="618">
        <v>0</v>
      </c>
      <c r="BP525" s="618">
        <v>0</v>
      </c>
    </row>
    <row r="526" spans="1:68" x14ac:dyDescent="0.25">
      <c r="A526" s="593" t="s">
        <v>12</v>
      </c>
      <c r="B526" s="594" t="s">
        <v>285</v>
      </c>
      <c r="C526" s="618">
        <v>254347</v>
      </c>
      <c r="D526" s="618">
        <v>158309</v>
      </c>
      <c r="E526" s="618" t="s">
        <v>2112</v>
      </c>
      <c r="F526" s="618" t="s">
        <v>2112</v>
      </c>
      <c r="G526" s="618">
        <v>0</v>
      </c>
      <c r="H526" s="618">
        <v>0</v>
      </c>
      <c r="I526" s="618">
        <v>0</v>
      </c>
      <c r="J526" s="618">
        <v>0</v>
      </c>
      <c r="K526" s="618">
        <v>193</v>
      </c>
      <c r="L526" s="618">
        <v>174</v>
      </c>
      <c r="M526" s="618">
        <v>263874</v>
      </c>
      <c r="N526" s="618">
        <v>163246</v>
      </c>
      <c r="O526" s="618">
        <v>0</v>
      </c>
      <c r="P526" s="618">
        <v>0</v>
      </c>
      <c r="Q526" s="618">
        <v>225</v>
      </c>
      <c r="R526" s="618">
        <v>112</v>
      </c>
      <c r="S526" s="618">
        <v>0</v>
      </c>
      <c r="T526" s="618">
        <v>0</v>
      </c>
      <c r="U526" s="618">
        <v>668738</v>
      </c>
      <c r="V526" s="618">
        <v>29620</v>
      </c>
      <c r="W526" s="618" t="s">
        <v>2112</v>
      </c>
      <c r="X526" s="618" t="s">
        <v>2112</v>
      </c>
      <c r="Y526" s="618">
        <v>0</v>
      </c>
      <c r="Z526" s="618">
        <v>0</v>
      </c>
      <c r="AA526" s="618">
        <v>0</v>
      </c>
      <c r="AB526" s="618">
        <v>0</v>
      </c>
      <c r="AC526" s="618">
        <v>0</v>
      </c>
      <c r="AD526" s="618">
        <v>0</v>
      </c>
      <c r="AE526" s="618">
        <v>0</v>
      </c>
      <c r="AF526" s="618">
        <v>0</v>
      </c>
      <c r="AG526" s="618">
        <v>0</v>
      </c>
      <c r="AH526" s="618">
        <v>0</v>
      </c>
      <c r="AI526" s="618">
        <v>36498</v>
      </c>
      <c r="AJ526" s="618">
        <v>74102</v>
      </c>
      <c r="AK526" s="618">
        <v>37</v>
      </c>
      <c r="AL526" s="618">
        <v>581</v>
      </c>
      <c r="AM526" s="618">
        <v>0</v>
      </c>
      <c r="AN526" s="618">
        <v>0</v>
      </c>
      <c r="AO526" s="618">
        <v>27</v>
      </c>
      <c r="AP526" s="618">
        <v>47</v>
      </c>
      <c r="AQ526" s="618">
        <v>0</v>
      </c>
      <c r="AR526" s="618">
        <v>0</v>
      </c>
      <c r="AS526" s="618">
        <v>1621</v>
      </c>
      <c r="AT526" s="618">
        <v>2538</v>
      </c>
      <c r="AU526" s="618">
        <v>0</v>
      </c>
      <c r="AV526" s="618">
        <v>0</v>
      </c>
      <c r="AW526" s="618">
        <v>4596083</v>
      </c>
      <c r="AX526" s="618">
        <v>1057077</v>
      </c>
      <c r="AY526" s="618">
        <v>92875</v>
      </c>
      <c r="AZ526" s="618">
        <v>51745</v>
      </c>
      <c r="BA526" s="618">
        <v>35</v>
      </c>
      <c r="BB526" s="618">
        <v>14</v>
      </c>
      <c r="BC526" s="618">
        <v>519258</v>
      </c>
      <c r="BD526" s="618">
        <v>249847</v>
      </c>
      <c r="BE526" s="618">
        <v>0</v>
      </c>
      <c r="BF526" s="618">
        <v>0</v>
      </c>
      <c r="BG526" s="618">
        <v>243616</v>
      </c>
      <c r="BH526" s="618">
        <v>149811</v>
      </c>
      <c r="BI526" s="618">
        <v>0</v>
      </c>
      <c r="BJ526" s="618">
        <v>0</v>
      </c>
      <c r="BK526" s="618">
        <v>10686</v>
      </c>
      <c r="BL526" s="618">
        <v>16214</v>
      </c>
      <c r="BM526" s="618">
        <v>0</v>
      </c>
      <c r="BN526" s="618">
        <v>0</v>
      </c>
      <c r="BO526" s="618">
        <v>0</v>
      </c>
      <c r="BP526" s="618">
        <v>0</v>
      </c>
    </row>
    <row r="527" spans="1:68" x14ac:dyDescent="0.25">
      <c r="B527" s="594" t="s">
        <v>286</v>
      </c>
      <c r="C527" s="618">
        <v>270532</v>
      </c>
      <c r="D527" s="618">
        <v>193615</v>
      </c>
      <c r="E527" s="618" t="s">
        <v>2112</v>
      </c>
      <c r="F527" s="618" t="s">
        <v>2112</v>
      </c>
      <c r="G527" s="618">
        <v>0</v>
      </c>
      <c r="H527" s="618">
        <v>0</v>
      </c>
      <c r="I527" s="618">
        <v>0</v>
      </c>
      <c r="J527" s="618">
        <v>0</v>
      </c>
      <c r="K527" s="618">
        <v>125</v>
      </c>
      <c r="L527" s="618">
        <v>126</v>
      </c>
      <c r="M527" s="618">
        <v>209491</v>
      </c>
      <c r="N527" s="618">
        <v>112704</v>
      </c>
      <c r="O527" s="618">
        <v>0</v>
      </c>
      <c r="P527" s="618">
        <v>0</v>
      </c>
      <c r="Q527" s="618">
        <v>250</v>
      </c>
      <c r="R527" s="618">
        <v>125</v>
      </c>
      <c r="S527" s="618">
        <v>0</v>
      </c>
      <c r="T527" s="618">
        <v>0</v>
      </c>
      <c r="U527" s="618">
        <v>715152</v>
      </c>
      <c r="V527" s="618">
        <v>52045</v>
      </c>
      <c r="W527" s="618" t="s">
        <v>2112</v>
      </c>
      <c r="X527" s="618" t="s">
        <v>2112</v>
      </c>
      <c r="Y527" s="618">
        <v>0</v>
      </c>
      <c r="Z527" s="618">
        <v>0</v>
      </c>
      <c r="AA527" s="618">
        <v>0</v>
      </c>
      <c r="AB527" s="618">
        <v>0</v>
      </c>
      <c r="AC527" s="618">
        <v>0</v>
      </c>
      <c r="AD527" s="618">
        <v>0</v>
      </c>
      <c r="AE527" s="618">
        <v>0</v>
      </c>
      <c r="AF527" s="618">
        <v>0</v>
      </c>
      <c r="AG527" s="618">
        <v>0</v>
      </c>
      <c r="AH527" s="618">
        <v>0</v>
      </c>
      <c r="AI527" s="618">
        <v>38013</v>
      </c>
      <c r="AJ527" s="618">
        <v>65107</v>
      </c>
      <c r="AK527" s="618">
        <v>33</v>
      </c>
      <c r="AL527" s="618">
        <v>238</v>
      </c>
      <c r="AM527" s="618">
        <v>0</v>
      </c>
      <c r="AN527" s="618">
        <v>0</v>
      </c>
      <c r="AO527" s="618">
        <v>64</v>
      </c>
      <c r="AP527" s="618">
        <v>112</v>
      </c>
      <c r="AQ527" s="618">
        <v>0</v>
      </c>
      <c r="AR527" s="618">
        <v>0</v>
      </c>
      <c r="AS527" s="618">
        <v>1792</v>
      </c>
      <c r="AT527" s="618">
        <v>3044</v>
      </c>
      <c r="AU527" s="618">
        <v>0</v>
      </c>
      <c r="AV527" s="618">
        <v>0</v>
      </c>
      <c r="AW527" s="618">
        <v>4647552</v>
      </c>
      <c r="AX527" s="618">
        <v>1021089</v>
      </c>
      <c r="AY527" s="618">
        <v>120909</v>
      </c>
      <c r="AZ527" s="618">
        <v>68193</v>
      </c>
      <c r="BA527" s="618">
        <v>35</v>
      </c>
      <c r="BB527" s="618">
        <v>14</v>
      </c>
      <c r="BC527" s="618">
        <v>541128</v>
      </c>
      <c r="BD527" s="618">
        <v>294236</v>
      </c>
      <c r="BE527" s="618">
        <v>0</v>
      </c>
      <c r="BF527" s="618">
        <v>0</v>
      </c>
      <c r="BG527" s="618">
        <v>317093</v>
      </c>
      <c r="BH527" s="618">
        <v>229334</v>
      </c>
      <c r="BI527" s="618">
        <v>0</v>
      </c>
      <c r="BJ527" s="618">
        <v>0</v>
      </c>
      <c r="BK527" s="618">
        <v>12621</v>
      </c>
      <c r="BL527" s="618">
        <v>25653</v>
      </c>
      <c r="BM527" s="618">
        <v>0</v>
      </c>
      <c r="BN527" s="618">
        <v>0</v>
      </c>
      <c r="BO527" s="618">
        <v>0</v>
      </c>
      <c r="BP527" s="618">
        <v>0</v>
      </c>
    </row>
    <row r="528" spans="1:68" x14ac:dyDescent="0.25">
      <c r="B528" s="594" t="s">
        <v>287</v>
      </c>
      <c r="C528" s="618">
        <v>317127</v>
      </c>
      <c r="D528" s="618">
        <v>241898</v>
      </c>
      <c r="E528" s="618" t="s">
        <v>2112</v>
      </c>
      <c r="F528" s="618" t="s">
        <v>2112</v>
      </c>
      <c r="G528" s="618">
        <v>0</v>
      </c>
      <c r="H528" s="618">
        <v>0</v>
      </c>
      <c r="I528" s="618">
        <v>0</v>
      </c>
      <c r="J528" s="618">
        <v>0</v>
      </c>
      <c r="K528" s="618">
        <v>124</v>
      </c>
      <c r="L528" s="618">
        <v>173</v>
      </c>
      <c r="M528" s="618">
        <v>211335</v>
      </c>
      <c r="N528" s="618">
        <v>108920</v>
      </c>
      <c r="O528" s="618">
        <v>0</v>
      </c>
      <c r="P528" s="618">
        <v>0</v>
      </c>
      <c r="Q528" s="618">
        <v>250</v>
      </c>
      <c r="R528" s="618">
        <v>160</v>
      </c>
      <c r="S528" s="618">
        <v>0</v>
      </c>
      <c r="T528" s="618">
        <v>0</v>
      </c>
      <c r="U528" s="618">
        <v>750378</v>
      </c>
      <c r="V528" s="618">
        <v>53004</v>
      </c>
      <c r="W528" s="618" t="s">
        <v>2112</v>
      </c>
      <c r="X528" s="618" t="s">
        <v>2112</v>
      </c>
      <c r="Y528" s="618">
        <v>0</v>
      </c>
      <c r="Z528" s="618">
        <v>0</v>
      </c>
      <c r="AA528" s="618">
        <v>0</v>
      </c>
      <c r="AB528" s="618">
        <v>0</v>
      </c>
      <c r="AC528" s="618">
        <v>0</v>
      </c>
      <c r="AD528" s="618">
        <v>0</v>
      </c>
      <c r="AE528" s="618">
        <v>0</v>
      </c>
      <c r="AF528" s="618">
        <v>0</v>
      </c>
      <c r="AG528" s="618">
        <v>0</v>
      </c>
      <c r="AH528" s="618">
        <v>0</v>
      </c>
      <c r="AI528" s="618">
        <v>35512</v>
      </c>
      <c r="AJ528" s="618">
        <v>66845</v>
      </c>
      <c r="AK528" s="618">
        <v>28</v>
      </c>
      <c r="AL528" s="618">
        <v>272</v>
      </c>
      <c r="AM528" s="618">
        <v>0</v>
      </c>
      <c r="AN528" s="618">
        <v>0</v>
      </c>
      <c r="AO528" s="618">
        <v>28</v>
      </c>
      <c r="AP528" s="618">
        <v>49</v>
      </c>
      <c r="AQ528" s="618">
        <v>0</v>
      </c>
      <c r="AR528" s="618">
        <v>0</v>
      </c>
      <c r="AS528" s="618">
        <v>1608</v>
      </c>
      <c r="AT528" s="618">
        <v>2616</v>
      </c>
      <c r="AU528" s="618">
        <v>0</v>
      </c>
      <c r="AV528" s="618">
        <v>0</v>
      </c>
      <c r="AW528" s="618">
        <v>4617543</v>
      </c>
      <c r="AX528" s="618">
        <v>1187507</v>
      </c>
      <c r="AY528" s="618">
        <v>117707</v>
      </c>
      <c r="AZ528" s="618">
        <v>56134</v>
      </c>
      <c r="BA528" s="618">
        <v>35</v>
      </c>
      <c r="BB528" s="618">
        <v>19</v>
      </c>
      <c r="BC528" s="618">
        <v>604799</v>
      </c>
      <c r="BD528" s="618">
        <v>309222</v>
      </c>
      <c r="BE528" s="618">
        <v>0</v>
      </c>
      <c r="BF528" s="618">
        <v>0</v>
      </c>
      <c r="BG528" s="618">
        <v>373398</v>
      </c>
      <c r="BH528" s="618">
        <v>353454</v>
      </c>
      <c r="BI528" s="618">
        <v>0</v>
      </c>
      <c r="BJ528" s="618">
        <v>0</v>
      </c>
      <c r="BK528" s="618">
        <v>10007</v>
      </c>
      <c r="BL528" s="618">
        <v>20362</v>
      </c>
      <c r="BM528" s="618">
        <v>0</v>
      </c>
      <c r="BN528" s="618">
        <v>0</v>
      </c>
      <c r="BO528" s="618">
        <v>0</v>
      </c>
      <c r="BP528" s="618">
        <v>0</v>
      </c>
    </row>
    <row r="529" spans="1:68" x14ac:dyDescent="0.25">
      <c r="B529" s="594" t="s">
        <v>288</v>
      </c>
      <c r="C529" s="618">
        <v>320478</v>
      </c>
      <c r="D529" s="618">
        <v>263636</v>
      </c>
      <c r="E529" s="618" t="s">
        <v>2112</v>
      </c>
      <c r="F529" s="618" t="s">
        <v>2112</v>
      </c>
      <c r="G529" s="618">
        <v>0</v>
      </c>
      <c r="H529" s="618">
        <v>0</v>
      </c>
      <c r="I529" s="618">
        <v>0</v>
      </c>
      <c r="J529" s="618">
        <v>0</v>
      </c>
      <c r="K529" s="618">
        <v>147</v>
      </c>
      <c r="L529" s="618">
        <v>232</v>
      </c>
      <c r="M529" s="618">
        <v>205358</v>
      </c>
      <c r="N529" s="618">
        <v>130111</v>
      </c>
      <c r="O529" s="618">
        <v>0</v>
      </c>
      <c r="P529" s="618">
        <v>0</v>
      </c>
      <c r="Q529" s="618">
        <v>150</v>
      </c>
      <c r="R529" s="618">
        <v>155</v>
      </c>
      <c r="S529" s="618">
        <v>0</v>
      </c>
      <c r="T529" s="618">
        <v>0</v>
      </c>
      <c r="U529" s="618">
        <v>935020</v>
      </c>
      <c r="V529" s="618">
        <v>94267</v>
      </c>
      <c r="W529" s="618" t="s">
        <v>2112</v>
      </c>
      <c r="X529" s="618" t="s">
        <v>2112</v>
      </c>
      <c r="Y529" s="618">
        <v>0</v>
      </c>
      <c r="Z529" s="618">
        <v>0</v>
      </c>
      <c r="AA529" s="618">
        <v>0</v>
      </c>
      <c r="AB529" s="618">
        <v>0</v>
      </c>
      <c r="AC529" s="618">
        <v>0</v>
      </c>
      <c r="AD529" s="618">
        <v>0</v>
      </c>
      <c r="AE529" s="618">
        <v>0</v>
      </c>
      <c r="AF529" s="618">
        <v>0</v>
      </c>
      <c r="AG529" s="618">
        <v>0</v>
      </c>
      <c r="AH529" s="618">
        <v>0</v>
      </c>
      <c r="AI529" s="618">
        <v>30737</v>
      </c>
      <c r="AJ529" s="618">
        <v>65493</v>
      </c>
      <c r="AK529" s="618">
        <v>21</v>
      </c>
      <c r="AL529" s="618">
        <v>313</v>
      </c>
      <c r="AM529" s="618">
        <v>0</v>
      </c>
      <c r="AN529" s="618">
        <v>0</v>
      </c>
      <c r="AO529" s="618">
        <v>42</v>
      </c>
      <c r="AP529" s="618">
        <v>77</v>
      </c>
      <c r="AQ529" s="618">
        <v>0</v>
      </c>
      <c r="AR529" s="618">
        <v>0</v>
      </c>
      <c r="AS529" s="618">
        <v>1159</v>
      </c>
      <c r="AT529" s="618">
        <v>1933</v>
      </c>
      <c r="AU529" s="618">
        <v>0</v>
      </c>
      <c r="AV529" s="618">
        <v>0</v>
      </c>
      <c r="AW529" s="618">
        <v>4621692</v>
      </c>
      <c r="AX529" s="618">
        <v>2208029</v>
      </c>
      <c r="AY529" s="618">
        <v>117410</v>
      </c>
      <c r="AZ529" s="618">
        <v>81232</v>
      </c>
      <c r="BA529" s="618">
        <v>7</v>
      </c>
      <c r="BB529" s="618">
        <v>4</v>
      </c>
      <c r="BC529" s="618">
        <v>613546</v>
      </c>
      <c r="BD529" s="618">
        <v>356781</v>
      </c>
      <c r="BE529" s="618">
        <v>0</v>
      </c>
      <c r="BF529" s="618">
        <v>0</v>
      </c>
      <c r="BG529" s="618">
        <v>506347</v>
      </c>
      <c r="BH529" s="618">
        <v>499807</v>
      </c>
      <c r="BI529" s="618">
        <v>24000</v>
      </c>
      <c r="BJ529" s="618">
        <v>6384</v>
      </c>
      <c r="BK529" s="618">
        <v>9055</v>
      </c>
      <c r="BL529" s="618">
        <v>20164</v>
      </c>
      <c r="BM529" s="618">
        <v>0</v>
      </c>
      <c r="BN529" s="618">
        <v>0</v>
      </c>
      <c r="BO529" s="618">
        <v>0</v>
      </c>
      <c r="BP529" s="618">
        <v>0</v>
      </c>
    </row>
    <row r="530" spans="1:68" x14ac:dyDescent="0.25">
      <c r="B530" s="594" t="s">
        <v>289</v>
      </c>
      <c r="C530" s="618">
        <v>326210</v>
      </c>
      <c r="D530" s="618">
        <v>272679</v>
      </c>
      <c r="E530" s="618" t="s">
        <v>2112</v>
      </c>
      <c r="F530" s="618" t="s">
        <v>2112</v>
      </c>
      <c r="G530" s="618">
        <v>0</v>
      </c>
      <c r="H530" s="618">
        <v>0</v>
      </c>
      <c r="I530" s="618">
        <v>0</v>
      </c>
      <c r="J530" s="618">
        <v>0</v>
      </c>
      <c r="K530" s="618">
        <v>147</v>
      </c>
      <c r="L530" s="618">
        <v>259</v>
      </c>
      <c r="M530" s="618">
        <v>192072</v>
      </c>
      <c r="N530" s="618">
        <v>123004</v>
      </c>
      <c r="O530" s="618">
        <v>0</v>
      </c>
      <c r="P530" s="618">
        <v>0</v>
      </c>
      <c r="Q530" s="618">
        <v>150</v>
      </c>
      <c r="R530" s="618">
        <v>350</v>
      </c>
      <c r="S530" s="618">
        <v>0</v>
      </c>
      <c r="T530" s="618">
        <v>0</v>
      </c>
      <c r="U530" s="618">
        <v>921704</v>
      </c>
      <c r="V530" s="618">
        <v>75572</v>
      </c>
      <c r="W530" s="618" t="s">
        <v>2112</v>
      </c>
      <c r="X530" s="618" t="s">
        <v>2112</v>
      </c>
      <c r="Y530" s="618">
        <v>0</v>
      </c>
      <c r="Z530" s="618">
        <v>0</v>
      </c>
      <c r="AA530" s="618">
        <v>0</v>
      </c>
      <c r="AB530" s="618">
        <v>0</v>
      </c>
      <c r="AC530" s="618">
        <v>0</v>
      </c>
      <c r="AD530" s="618">
        <v>0</v>
      </c>
      <c r="AE530" s="618">
        <v>0</v>
      </c>
      <c r="AF530" s="618">
        <v>0</v>
      </c>
      <c r="AG530" s="618">
        <v>0</v>
      </c>
      <c r="AH530" s="618">
        <v>0</v>
      </c>
      <c r="AI530" s="618">
        <v>28751</v>
      </c>
      <c r="AJ530" s="618">
        <v>64822</v>
      </c>
      <c r="AK530" s="618">
        <v>22</v>
      </c>
      <c r="AL530" s="618">
        <v>484</v>
      </c>
      <c r="AM530" s="618">
        <v>0</v>
      </c>
      <c r="AN530" s="618">
        <v>0</v>
      </c>
      <c r="AO530" s="618">
        <v>3</v>
      </c>
      <c r="AP530" s="618">
        <v>7</v>
      </c>
      <c r="AQ530" s="618">
        <v>0</v>
      </c>
      <c r="AR530" s="618">
        <v>0</v>
      </c>
      <c r="AS530" s="618">
        <v>1055</v>
      </c>
      <c r="AT530" s="618">
        <v>1399</v>
      </c>
      <c r="AU530" s="618">
        <v>0</v>
      </c>
      <c r="AV530" s="618">
        <v>0</v>
      </c>
      <c r="AW530" s="618">
        <v>4914831</v>
      </c>
      <c r="AX530" s="618">
        <v>1676500</v>
      </c>
      <c r="AY530" s="618">
        <v>114992</v>
      </c>
      <c r="AZ530" s="618">
        <v>81444</v>
      </c>
      <c r="BA530" s="618">
        <v>49</v>
      </c>
      <c r="BB530" s="618">
        <v>32</v>
      </c>
      <c r="BC530" s="618">
        <v>590078</v>
      </c>
      <c r="BD530" s="618">
        <v>318787</v>
      </c>
      <c r="BE530" s="618">
        <v>0</v>
      </c>
      <c r="BF530" s="618">
        <v>0</v>
      </c>
      <c r="BG530" s="618">
        <v>736947</v>
      </c>
      <c r="BH530" s="618">
        <v>688146</v>
      </c>
      <c r="BI530" s="618">
        <v>24000</v>
      </c>
      <c r="BJ530" s="618">
        <v>6720</v>
      </c>
      <c r="BK530" s="618">
        <v>8700</v>
      </c>
      <c r="BL530" s="618">
        <v>17800</v>
      </c>
      <c r="BM530" s="618">
        <v>0</v>
      </c>
      <c r="BN530" s="618">
        <v>0</v>
      </c>
      <c r="BO530" s="618">
        <v>0</v>
      </c>
      <c r="BP530" s="618">
        <v>0</v>
      </c>
    </row>
    <row r="531" spans="1:68" x14ac:dyDescent="0.25">
      <c r="B531" s="594" t="s">
        <v>290</v>
      </c>
      <c r="C531" s="618">
        <v>372686</v>
      </c>
      <c r="D531" s="618">
        <v>450243</v>
      </c>
      <c r="E531" s="618" t="s">
        <v>2112</v>
      </c>
      <c r="F531" s="618" t="s">
        <v>2112</v>
      </c>
      <c r="G531" s="618">
        <v>0</v>
      </c>
      <c r="H531" s="618">
        <v>0</v>
      </c>
      <c r="I531" s="618">
        <v>0</v>
      </c>
      <c r="J531" s="618">
        <v>0</v>
      </c>
      <c r="K531" s="618">
        <v>114</v>
      </c>
      <c r="L531" s="618">
        <v>361</v>
      </c>
      <c r="M531" s="618">
        <v>168368</v>
      </c>
      <c r="N531" s="618">
        <v>109799</v>
      </c>
      <c r="O531" s="618">
        <v>0</v>
      </c>
      <c r="P531" s="618">
        <v>0</v>
      </c>
      <c r="Q531" s="618">
        <v>155</v>
      </c>
      <c r="R531" s="618">
        <v>365</v>
      </c>
      <c r="S531" s="618">
        <v>0</v>
      </c>
      <c r="T531" s="618">
        <v>0</v>
      </c>
      <c r="U531" s="618">
        <v>918297</v>
      </c>
      <c r="V531" s="618">
        <v>77613</v>
      </c>
      <c r="W531" s="618" t="s">
        <v>2112</v>
      </c>
      <c r="X531" s="618" t="s">
        <v>2112</v>
      </c>
      <c r="Y531" s="618">
        <v>0</v>
      </c>
      <c r="Z531" s="618">
        <v>0</v>
      </c>
      <c r="AA531" s="618">
        <v>0</v>
      </c>
      <c r="AB531" s="618">
        <v>0</v>
      </c>
      <c r="AC531" s="618">
        <v>0</v>
      </c>
      <c r="AD531" s="618">
        <v>0</v>
      </c>
      <c r="AE531" s="618">
        <v>0</v>
      </c>
      <c r="AF531" s="618">
        <v>0</v>
      </c>
      <c r="AG531" s="618">
        <v>0</v>
      </c>
      <c r="AH531" s="618">
        <v>0</v>
      </c>
      <c r="AI531" s="618">
        <v>24800</v>
      </c>
      <c r="AJ531" s="618">
        <v>47606</v>
      </c>
      <c r="AK531" s="618">
        <v>17</v>
      </c>
      <c r="AL531" s="618">
        <v>187</v>
      </c>
      <c r="AM531" s="618">
        <v>0</v>
      </c>
      <c r="AN531" s="618">
        <v>0</v>
      </c>
      <c r="AO531" s="618">
        <v>8</v>
      </c>
      <c r="AP531" s="618">
        <v>10</v>
      </c>
      <c r="AQ531" s="618">
        <v>0</v>
      </c>
      <c r="AR531" s="618">
        <v>0</v>
      </c>
      <c r="AS531" s="618">
        <v>1105</v>
      </c>
      <c r="AT531" s="618">
        <v>1986</v>
      </c>
      <c r="AU531" s="618">
        <v>0</v>
      </c>
      <c r="AV531" s="618">
        <v>0</v>
      </c>
      <c r="AW531" s="618">
        <v>4695735</v>
      </c>
      <c r="AX531" s="618">
        <v>1221060</v>
      </c>
      <c r="AY531" s="618">
        <v>117472</v>
      </c>
      <c r="AZ531" s="618">
        <v>88147</v>
      </c>
      <c r="BA531" s="618">
        <v>49</v>
      </c>
      <c r="BB531" s="618">
        <v>31</v>
      </c>
      <c r="BC531" s="618">
        <v>759662</v>
      </c>
      <c r="BD531" s="618">
        <v>398561</v>
      </c>
      <c r="BE531" s="618">
        <v>0</v>
      </c>
      <c r="BF531" s="618">
        <v>0</v>
      </c>
      <c r="BG531" s="618">
        <v>1022677</v>
      </c>
      <c r="BH531" s="618">
        <v>932225</v>
      </c>
      <c r="BI531" s="618">
        <v>15000</v>
      </c>
      <c r="BJ531" s="618">
        <v>3750</v>
      </c>
      <c r="BK531" s="618">
        <v>9315</v>
      </c>
      <c r="BL531" s="618">
        <v>18218</v>
      </c>
      <c r="BM531" s="618">
        <v>0</v>
      </c>
      <c r="BN531" s="618">
        <v>0</v>
      </c>
      <c r="BO531" s="618">
        <v>0</v>
      </c>
      <c r="BP531" s="618">
        <v>0</v>
      </c>
    </row>
    <row r="532" spans="1:68" x14ac:dyDescent="0.25">
      <c r="B532" s="594" t="s">
        <v>291</v>
      </c>
      <c r="C532" s="618">
        <v>412102</v>
      </c>
      <c r="D532" s="618">
        <v>368823</v>
      </c>
      <c r="E532" s="618" t="s">
        <v>2112</v>
      </c>
      <c r="F532" s="618" t="s">
        <v>2112</v>
      </c>
      <c r="G532" s="618">
        <v>0</v>
      </c>
      <c r="H532" s="618">
        <v>0</v>
      </c>
      <c r="I532" s="618">
        <v>0</v>
      </c>
      <c r="J532" s="618">
        <v>0</v>
      </c>
      <c r="K532" s="618">
        <v>81</v>
      </c>
      <c r="L532" s="618">
        <v>198</v>
      </c>
      <c r="M532" s="618">
        <v>181660</v>
      </c>
      <c r="N532" s="618">
        <v>149324</v>
      </c>
      <c r="O532" s="618">
        <v>0</v>
      </c>
      <c r="P532" s="618">
        <v>0</v>
      </c>
      <c r="Q532" s="618">
        <v>155</v>
      </c>
      <c r="R532" s="618">
        <v>388</v>
      </c>
      <c r="S532" s="618">
        <v>0</v>
      </c>
      <c r="T532" s="618">
        <v>0</v>
      </c>
      <c r="U532" s="618">
        <v>918560</v>
      </c>
      <c r="V532" s="618">
        <v>77592</v>
      </c>
      <c r="W532" s="618" t="s">
        <v>2112</v>
      </c>
      <c r="X532" s="618" t="s">
        <v>2112</v>
      </c>
      <c r="Y532" s="618">
        <v>525</v>
      </c>
      <c r="Z532" s="618">
        <v>630</v>
      </c>
      <c r="AA532" s="618">
        <v>0</v>
      </c>
      <c r="AB532" s="618">
        <v>0</v>
      </c>
      <c r="AC532" s="618">
        <v>0</v>
      </c>
      <c r="AD532" s="618">
        <v>0</v>
      </c>
      <c r="AE532" s="618">
        <v>0</v>
      </c>
      <c r="AF532" s="618">
        <v>0</v>
      </c>
      <c r="AG532" s="618">
        <v>0</v>
      </c>
      <c r="AH532" s="618">
        <v>0</v>
      </c>
      <c r="AI532" s="618">
        <v>24066</v>
      </c>
      <c r="AJ532" s="618">
        <v>83453</v>
      </c>
      <c r="AK532" s="618">
        <v>15</v>
      </c>
      <c r="AL532" s="618">
        <v>91</v>
      </c>
      <c r="AM532" s="618">
        <v>0</v>
      </c>
      <c r="AN532" s="618">
        <v>0</v>
      </c>
      <c r="AO532" s="618">
        <v>0</v>
      </c>
      <c r="AP532" s="618">
        <v>0</v>
      </c>
      <c r="AQ532" s="618">
        <v>0</v>
      </c>
      <c r="AR532" s="618">
        <v>0</v>
      </c>
      <c r="AS532" s="618">
        <v>596</v>
      </c>
      <c r="AT532" s="618">
        <v>1315</v>
      </c>
      <c r="AU532" s="618">
        <v>0</v>
      </c>
      <c r="AV532" s="618">
        <v>0</v>
      </c>
      <c r="AW532" s="618">
        <v>4263013</v>
      </c>
      <c r="AX532" s="618">
        <v>1933296</v>
      </c>
      <c r="AY532" s="618">
        <v>121114</v>
      </c>
      <c r="AZ532" s="618">
        <v>109765</v>
      </c>
      <c r="BA532" s="618">
        <v>77</v>
      </c>
      <c r="BB532" s="618">
        <v>61</v>
      </c>
      <c r="BC532" s="618">
        <v>643008</v>
      </c>
      <c r="BD532" s="618">
        <v>470505</v>
      </c>
      <c r="BE532" s="618">
        <v>0</v>
      </c>
      <c r="BF532" s="618">
        <v>0</v>
      </c>
      <c r="BG532" s="618">
        <v>1304598</v>
      </c>
      <c r="BH532" s="618">
        <v>1574981</v>
      </c>
      <c r="BI532" s="618">
        <v>15852</v>
      </c>
      <c r="BJ532" s="618">
        <v>4216</v>
      </c>
      <c r="BK532" s="618">
        <v>6580</v>
      </c>
      <c r="BL532" s="618">
        <v>18141</v>
      </c>
      <c r="BM532" s="618">
        <v>0</v>
      </c>
      <c r="BN532" s="618">
        <v>0</v>
      </c>
      <c r="BO532" s="618">
        <v>0</v>
      </c>
      <c r="BP532" s="618">
        <v>0</v>
      </c>
    </row>
    <row r="533" spans="1:68" x14ac:dyDescent="0.25">
      <c r="B533" s="594" t="s">
        <v>292</v>
      </c>
      <c r="C533" s="618">
        <v>217856</v>
      </c>
      <c r="D533" s="618">
        <v>205920</v>
      </c>
      <c r="E533" s="618" t="s">
        <v>2112</v>
      </c>
      <c r="F533" s="618" t="s">
        <v>2112</v>
      </c>
      <c r="G533" s="618">
        <v>0</v>
      </c>
      <c r="H533" s="618">
        <v>0</v>
      </c>
      <c r="I533" s="618">
        <v>0</v>
      </c>
      <c r="J533" s="618">
        <v>0</v>
      </c>
      <c r="K533" s="618">
        <v>86</v>
      </c>
      <c r="L533" s="618">
        <v>186</v>
      </c>
      <c r="M533" s="618">
        <v>187561</v>
      </c>
      <c r="N533" s="618">
        <v>137665</v>
      </c>
      <c r="O533" s="618">
        <v>0</v>
      </c>
      <c r="P533" s="618">
        <v>0</v>
      </c>
      <c r="Q533" s="618">
        <v>155</v>
      </c>
      <c r="R533" s="618">
        <v>351</v>
      </c>
      <c r="S533" s="618">
        <v>0</v>
      </c>
      <c r="T533" s="618">
        <v>0</v>
      </c>
      <c r="U533" s="618">
        <v>859683</v>
      </c>
      <c r="V533" s="618">
        <v>74445</v>
      </c>
      <c r="W533" s="618" t="s">
        <v>2112</v>
      </c>
      <c r="X533" s="618" t="s">
        <v>2112</v>
      </c>
      <c r="Y533" s="618">
        <v>700</v>
      </c>
      <c r="Z533" s="618">
        <v>770</v>
      </c>
      <c r="AA533" s="618">
        <v>0</v>
      </c>
      <c r="AB533" s="618">
        <v>0</v>
      </c>
      <c r="AC533" s="618">
        <v>0</v>
      </c>
      <c r="AD533" s="618">
        <v>0</v>
      </c>
      <c r="AE533" s="618">
        <v>0</v>
      </c>
      <c r="AF533" s="618">
        <v>0</v>
      </c>
      <c r="AG533" s="618">
        <v>0</v>
      </c>
      <c r="AH533" s="618">
        <v>0</v>
      </c>
      <c r="AI533" s="618">
        <v>27880</v>
      </c>
      <c r="AJ533" s="618">
        <v>71074</v>
      </c>
      <c r="AK533" s="618">
        <v>14</v>
      </c>
      <c r="AL533" s="618">
        <v>112</v>
      </c>
      <c r="AM533" s="618">
        <v>0</v>
      </c>
      <c r="AN533" s="618">
        <v>0</v>
      </c>
      <c r="AO533" s="618">
        <v>0</v>
      </c>
      <c r="AP533" s="618">
        <v>0</v>
      </c>
      <c r="AQ533" s="618">
        <v>0</v>
      </c>
      <c r="AR533" s="618">
        <v>0</v>
      </c>
      <c r="AS533" s="618">
        <v>684</v>
      </c>
      <c r="AT533" s="618">
        <v>1690</v>
      </c>
      <c r="AU533" s="618">
        <v>0</v>
      </c>
      <c r="AV533" s="618">
        <v>0</v>
      </c>
      <c r="AW533" s="618">
        <v>4234797</v>
      </c>
      <c r="AX533" s="618">
        <v>1845760</v>
      </c>
      <c r="AY533" s="618">
        <v>88495</v>
      </c>
      <c r="AZ533" s="618">
        <v>88861</v>
      </c>
      <c r="BA533" s="618">
        <v>70</v>
      </c>
      <c r="BB533" s="618">
        <v>102</v>
      </c>
      <c r="BC533" s="618">
        <v>872065</v>
      </c>
      <c r="BD533" s="618">
        <v>444526</v>
      </c>
      <c r="BE533" s="618">
        <v>0</v>
      </c>
      <c r="BF533" s="618">
        <v>0</v>
      </c>
      <c r="BG533" s="618">
        <v>1632115</v>
      </c>
      <c r="BH533" s="618">
        <v>1568243</v>
      </c>
      <c r="BI533" s="618">
        <v>16339</v>
      </c>
      <c r="BJ533" s="618">
        <v>4362</v>
      </c>
      <c r="BK533" s="618">
        <v>6240</v>
      </c>
      <c r="BL533" s="618">
        <v>16691</v>
      </c>
      <c r="BM533" s="618">
        <v>0</v>
      </c>
      <c r="BN533" s="618">
        <v>0</v>
      </c>
      <c r="BO533" s="618">
        <v>0</v>
      </c>
      <c r="BP533" s="618">
        <v>0</v>
      </c>
    </row>
    <row r="534" spans="1:68" x14ac:dyDescent="0.25">
      <c r="B534" s="594" t="s">
        <v>293</v>
      </c>
      <c r="C534" s="618">
        <v>426060</v>
      </c>
      <c r="D534" s="618">
        <v>565210</v>
      </c>
      <c r="E534" s="618" t="s">
        <v>2112</v>
      </c>
      <c r="F534" s="618" t="s">
        <v>2112</v>
      </c>
      <c r="G534" s="618">
        <v>0</v>
      </c>
      <c r="H534" s="618">
        <v>0</v>
      </c>
      <c r="I534" s="618">
        <v>0</v>
      </c>
      <c r="J534" s="618">
        <v>0</v>
      </c>
      <c r="K534" s="618">
        <v>85</v>
      </c>
      <c r="L534" s="618">
        <v>222</v>
      </c>
      <c r="M534" s="618">
        <v>114035</v>
      </c>
      <c r="N534" s="618">
        <v>78172</v>
      </c>
      <c r="O534" s="618">
        <v>0</v>
      </c>
      <c r="P534" s="618">
        <v>0</v>
      </c>
      <c r="Q534" s="618">
        <v>125</v>
      </c>
      <c r="R534" s="618">
        <v>250</v>
      </c>
      <c r="S534" s="618">
        <v>0</v>
      </c>
      <c r="T534" s="618">
        <v>0</v>
      </c>
      <c r="U534" s="618">
        <v>925527</v>
      </c>
      <c r="V534" s="618">
        <v>79664</v>
      </c>
      <c r="W534" s="618" t="s">
        <v>2112</v>
      </c>
      <c r="X534" s="618" t="s">
        <v>2112</v>
      </c>
      <c r="Y534" s="618">
        <v>700</v>
      </c>
      <c r="Z534" s="618">
        <v>770</v>
      </c>
      <c r="AA534" s="618">
        <v>0</v>
      </c>
      <c r="AB534" s="618">
        <v>0</v>
      </c>
      <c r="AC534" s="618">
        <v>0</v>
      </c>
      <c r="AD534" s="618">
        <v>0</v>
      </c>
      <c r="AE534" s="618">
        <v>0</v>
      </c>
      <c r="AF534" s="618">
        <v>0</v>
      </c>
      <c r="AG534" s="618">
        <v>0</v>
      </c>
      <c r="AH534" s="618">
        <v>0</v>
      </c>
      <c r="AI534" s="618">
        <v>20584</v>
      </c>
      <c r="AJ534" s="618">
        <v>40745</v>
      </c>
      <c r="AK534" s="618">
        <v>20</v>
      </c>
      <c r="AL534" s="618">
        <v>140</v>
      </c>
      <c r="AM534" s="618">
        <v>0</v>
      </c>
      <c r="AN534" s="618">
        <v>0</v>
      </c>
      <c r="AO534" s="618">
        <v>0</v>
      </c>
      <c r="AP534" s="618">
        <v>0</v>
      </c>
      <c r="AQ534" s="618">
        <v>0</v>
      </c>
      <c r="AR534" s="618">
        <v>0</v>
      </c>
      <c r="AS534" s="618">
        <v>683</v>
      </c>
      <c r="AT534" s="618">
        <v>1716</v>
      </c>
      <c r="AU534" s="618">
        <v>0</v>
      </c>
      <c r="AV534" s="618">
        <v>0</v>
      </c>
      <c r="AW534" s="618">
        <v>3836215</v>
      </c>
      <c r="AX534" s="618">
        <v>1647494</v>
      </c>
      <c r="AY534" s="618">
        <v>83766</v>
      </c>
      <c r="AZ534" s="618">
        <v>72009</v>
      </c>
      <c r="BA534" s="618">
        <v>56</v>
      </c>
      <c r="BB534" s="618">
        <v>34</v>
      </c>
      <c r="BC534" s="618">
        <v>790965</v>
      </c>
      <c r="BD534" s="618">
        <v>457890</v>
      </c>
      <c r="BE534" s="618">
        <v>0</v>
      </c>
      <c r="BF534" s="618">
        <v>0</v>
      </c>
      <c r="BG534" s="618">
        <v>1638469</v>
      </c>
      <c r="BH534" s="618">
        <v>1744033</v>
      </c>
      <c r="BI534" s="618">
        <v>13266</v>
      </c>
      <c r="BJ534" s="618">
        <v>4598</v>
      </c>
      <c r="BK534" s="618">
        <v>6197</v>
      </c>
      <c r="BL534" s="618">
        <v>13476</v>
      </c>
      <c r="BM534" s="618">
        <v>0</v>
      </c>
      <c r="BN534" s="618">
        <v>0</v>
      </c>
      <c r="BO534" s="618">
        <v>0</v>
      </c>
      <c r="BP534" s="618">
        <v>0</v>
      </c>
    </row>
    <row r="535" spans="1:68" x14ac:dyDescent="0.25">
      <c r="B535" s="594" t="s">
        <v>294</v>
      </c>
      <c r="C535" s="618">
        <v>311947</v>
      </c>
      <c r="D535" s="618">
        <v>271305</v>
      </c>
      <c r="E535" s="618" t="s">
        <v>2112</v>
      </c>
      <c r="F535" s="618" t="s">
        <v>2112</v>
      </c>
      <c r="G535" s="618">
        <v>0</v>
      </c>
      <c r="H535" s="618">
        <v>0</v>
      </c>
      <c r="I535" s="618">
        <v>0</v>
      </c>
      <c r="J535" s="618">
        <v>0</v>
      </c>
      <c r="K535" s="618">
        <v>106</v>
      </c>
      <c r="L535" s="618">
        <v>244</v>
      </c>
      <c r="M535" s="618">
        <v>94508</v>
      </c>
      <c r="N535" s="618">
        <v>75186</v>
      </c>
      <c r="O535" s="618">
        <v>0</v>
      </c>
      <c r="P535" s="618">
        <v>0</v>
      </c>
      <c r="Q535" s="618">
        <v>125</v>
      </c>
      <c r="R535" s="618">
        <v>235</v>
      </c>
      <c r="S535" s="618">
        <v>0</v>
      </c>
      <c r="T535" s="618">
        <v>0</v>
      </c>
      <c r="U535" s="618">
        <v>1029044</v>
      </c>
      <c r="V535" s="618">
        <v>105028</v>
      </c>
      <c r="W535" s="618" t="s">
        <v>2112</v>
      </c>
      <c r="X535" s="618" t="s">
        <v>2112</v>
      </c>
      <c r="Y535" s="618">
        <v>700</v>
      </c>
      <c r="Z535" s="618">
        <v>840</v>
      </c>
      <c r="AA535" s="618">
        <v>0</v>
      </c>
      <c r="AB535" s="618">
        <v>0</v>
      </c>
      <c r="AC535" s="618">
        <v>0</v>
      </c>
      <c r="AD535" s="618">
        <v>0</v>
      </c>
      <c r="AE535" s="618">
        <v>0</v>
      </c>
      <c r="AF535" s="618">
        <v>0</v>
      </c>
      <c r="AG535" s="618">
        <v>0</v>
      </c>
      <c r="AH535" s="618">
        <v>0</v>
      </c>
      <c r="AI535" s="618">
        <v>20883</v>
      </c>
      <c r="AJ535" s="618">
        <v>48647</v>
      </c>
      <c r="AK535" s="618">
        <v>16</v>
      </c>
      <c r="AL535" s="618">
        <v>144</v>
      </c>
      <c r="AM535" s="618">
        <v>0</v>
      </c>
      <c r="AN535" s="618">
        <v>0</v>
      </c>
      <c r="AO535" s="618">
        <v>4</v>
      </c>
      <c r="AP535" s="618">
        <v>9</v>
      </c>
      <c r="AQ535" s="618">
        <v>0</v>
      </c>
      <c r="AR535" s="618">
        <v>0</v>
      </c>
      <c r="AS535" s="618">
        <v>636</v>
      </c>
      <c r="AT535" s="618">
        <v>1636</v>
      </c>
      <c r="AU535" s="618">
        <v>0</v>
      </c>
      <c r="AV535" s="618">
        <v>0</v>
      </c>
      <c r="AW535" s="618">
        <v>3711214</v>
      </c>
      <c r="AX535" s="618">
        <v>1518521</v>
      </c>
      <c r="AY535" s="618">
        <v>83581</v>
      </c>
      <c r="AZ535" s="618">
        <v>84400</v>
      </c>
      <c r="BA535" s="618">
        <v>42</v>
      </c>
      <c r="BB535" s="618">
        <v>25</v>
      </c>
      <c r="BC535" s="618">
        <v>827720</v>
      </c>
      <c r="BD535" s="618">
        <v>482179</v>
      </c>
      <c r="BE535" s="618">
        <v>0</v>
      </c>
      <c r="BF535" s="618">
        <v>0</v>
      </c>
      <c r="BG535" s="618">
        <v>1781672</v>
      </c>
      <c r="BH535" s="618">
        <v>1985588</v>
      </c>
      <c r="BI535" s="618">
        <v>39771</v>
      </c>
      <c r="BJ535" s="618">
        <v>15667</v>
      </c>
      <c r="BK535" s="618">
        <v>5610</v>
      </c>
      <c r="BL535" s="618">
        <v>13097</v>
      </c>
      <c r="BM535" s="618">
        <v>0</v>
      </c>
      <c r="BN535" s="618">
        <v>0</v>
      </c>
      <c r="BO535" s="618">
        <v>0</v>
      </c>
      <c r="BP535" s="618">
        <v>0</v>
      </c>
    </row>
    <row r="536" spans="1:68" x14ac:dyDescent="0.25">
      <c r="B536" s="594" t="s">
        <v>295</v>
      </c>
      <c r="C536" s="618">
        <v>357021</v>
      </c>
      <c r="D536" s="618">
        <v>551699</v>
      </c>
      <c r="E536" s="618" t="s">
        <v>2112</v>
      </c>
      <c r="F536" s="618" t="s">
        <v>2112</v>
      </c>
      <c r="G536" s="618">
        <v>0</v>
      </c>
      <c r="H536" s="618">
        <v>0</v>
      </c>
      <c r="I536" s="618">
        <v>0</v>
      </c>
      <c r="J536" s="618">
        <v>0</v>
      </c>
      <c r="K536" s="618">
        <v>104</v>
      </c>
      <c r="L536" s="618">
        <v>283</v>
      </c>
      <c r="M536" s="618">
        <v>112470</v>
      </c>
      <c r="N536" s="618">
        <v>93926</v>
      </c>
      <c r="O536" s="618">
        <v>0</v>
      </c>
      <c r="P536" s="618">
        <v>0</v>
      </c>
      <c r="Q536" s="618">
        <v>132</v>
      </c>
      <c r="R536" s="618">
        <v>273</v>
      </c>
      <c r="S536" s="618">
        <v>0</v>
      </c>
      <c r="T536" s="618">
        <v>0</v>
      </c>
      <c r="U536" s="618">
        <v>1014244</v>
      </c>
      <c r="V536" s="618">
        <v>124387</v>
      </c>
      <c r="W536" s="618" t="s">
        <v>2112</v>
      </c>
      <c r="X536" s="618" t="s">
        <v>2112</v>
      </c>
      <c r="Y536" s="618">
        <v>735</v>
      </c>
      <c r="Z536" s="618">
        <v>1029</v>
      </c>
      <c r="AA536" s="618">
        <v>0</v>
      </c>
      <c r="AB536" s="618">
        <v>0</v>
      </c>
      <c r="AC536" s="618">
        <v>0</v>
      </c>
      <c r="AD536" s="618">
        <v>0</v>
      </c>
      <c r="AE536" s="618">
        <v>0</v>
      </c>
      <c r="AF536" s="618">
        <v>0</v>
      </c>
      <c r="AG536" s="618">
        <v>0</v>
      </c>
      <c r="AH536" s="618">
        <v>0</v>
      </c>
      <c r="AI536" s="618">
        <v>19891</v>
      </c>
      <c r="AJ536" s="618">
        <v>56919</v>
      </c>
      <c r="AK536" s="618">
        <v>16</v>
      </c>
      <c r="AL536" s="618">
        <v>224</v>
      </c>
      <c r="AM536" s="618">
        <v>0</v>
      </c>
      <c r="AN536" s="618">
        <v>0</v>
      </c>
      <c r="AO536" s="618">
        <v>6</v>
      </c>
      <c r="AP536" s="618">
        <v>9</v>
      </c>
      <c r="AQ536" s="618">
        <v>0</v>
      </c>
      <c r="AR536" s="618">
        <v>0</v>
      </c>
      <c r="AS536" s="618">
        <v>685</v>
      </c>
      <c r="AT536" s="618">
        <v>1941</v>
      </c>
      <c r="AU536" s="618">
        <v>0</v>
      </c>
      <c r="AV536" s="618">
        <v>0</v>
      </c>
      <c r="AW536" s="618">
        <v>3813369</v>
      </c>
      <c r="AX536" s="618">
        <v>2178350</v>
      </c>
      <c r="AY536" s="618">
        <v>84774</v>
      </c>
      <c r="AZ536" s="618">
        <v>98333</v>
      </c>
      <c r="BA536" s="618">
        <v>56</v>
      </c>
      <c r="BB536" s="618">
        <v>63</v>
      </c>
      <c r="BC536" s="618">
        <v>893065</v>
      </c>
      <c r="BD536" s="618">
        <v>667890</v>
      </c>
      <c r="BE536" s="618">
        <v>0</v>
      </c>
      <c r="BF536" s="618">
        <v>0</v>
      </c>
      <c r="BG536" s="618">
        <v>1990794</v>
      </c>
      <c r="BH536" s="618">
        <v>2823606</v>
      </c>
      <c r="BI536" s="618">
        <v>47056</v>
      </c>
      <c r="BJ536" s="618">
        <v>20773</v>
      </c>
      <c r="BK536" s="618">
        <v>5679</v>
      </c>
      <c r="BL536" s="618">
        <v>12541</v>
      </c>
      <c r="BM536" s="618">
        <v>0</v>
      </c>
      <c r="BN536" s="618">
        <v>0</v>
      </c>
      <c r="BO536" s="618">
        <v>0</v>
      </c>
      <c r="BP536" s="618">
        <v>0</v>
      </c>
    </row>
    <row r="537" spans="1:68" x14ac:dyDescent="0.25">
      <c r="B537" s="594" t="s">
        <v>2669</v>
      </c>
      <c r="C537" s="618">
        <v>361027</v>
      </c>
      <c r="D537" s="618">
        <v>694364</v>
      </c>
      <c r="E537" s="618" t="s">
        <v>2112</v>
      </c>
      <c r="F537" s="618" t="s">
        <v>2112</v>
      </c>
      <c r="G537" s="618">
        <v>0</v>
      </c>
      <c r="H537" s="618">
        <v>0</v>
      </c>
      <c r="I537" s="618">
        <v>0</v>
      </c>
      <c r="J537" s="618">
        <v>0</v>
      </c>
      <c r="K537" s="618">
        <v>104</v>
      </c>
      <c r="L537" s="618">
        <v>249</v>
      </c>
      <c r="M537" s="618">
        <v>113734</v>
      </c>
      <c r="N537" s="618">
        <v>139219</v>
      </c>
      <c r="O537" s="618">
        <v>0</v>
      </c>
      <c r="P537" s="618">
        <v>0</v>
      </c>
      <c r="Q537" s="618">
        <v>162</v>
      </c>
      <c r="R537" s="618">
        <v>305</v>
      </c>
      <c r="S537" s="618">
        <v>0</v>
      </c>
      <c r="T537" s="618">
        <v>0</v>
      </c>
      <c r="U537" s="618">
        <v>1028940</v>
      </c>
      <c r="V537" s="618">
        <v>126758</v>
      </c>
      <c r="W537" s="618" t="s">
        <v>2112</v>
      </c>
      <c r="X537" s="618" t="s">
        <v>2112</v>
      </c>
      <c r="Y537" s="618">
        <v>700</v>
      </c>
      <c r="Z537" s="618">
        <v>700</v>
      </c>
      <c r="AA537" s="618">
        <v>0</v>
      </c>
      <c r="AB537" s="618">
        <v>0</v>
      </c>
      <c r="AC537" s="618">
        <v>0</v>
      </c>
      <c r="AD537" s="618">
        <v>0</v>
      </c>
      <c r="AE537" s="618">
        <v>0</v>
      </c>
      <c r="AF537" s="618">
        <v>0</v>
      </c>
      <c r="AG537" s="618">
        <v>0</v>
      </c>
      <c r="AH537" s="618">
        <v>0</v>
      </c>
      <c r="AI537" s="618">
        <v>20759</v>
      </c>
      <c r="AJ537" s="618">
        <v>72157</v>
      </c>
      <c r="AK537" s="618">
        <v>8</v>
      </c>
      <c r="AL537" s="618">
        <v>46</v>
      </c>
      <c r="AM537" s="618">
        <v>0</v>
      </c>
      <c r="AN537" s="618">
        <v>0</v>
      </c>
      <c r="AO537" s="618">
        <v>0</v>
      </c>
      <c r="AP537" s="618">
        <v>0</v>
      </c>
      <c r="AQ537" s="618">
        <v>0</v>
      </c>
      <c r="AR537" s="618">
        <v>0</v>
      </c>
      <c r="AS537" s="618">
        <v>767</v>
      </c>
      <c r="AT537" s="618">
        <v>1889</v>
      </c>
      <c r="AU537" s="618">
        <v>0</v>
      </c>
      <c r="AV537" s="618">
        <v>0</v>
      </c>
      <c r="AW537" s="618">
        <v>4053932</v>
      </c>
      <c r="AX537" s="618">
        <v>2717388</v>
      </c>
      <c r="AY537" s="618">
        <v>87125</v>
      </c>
      <c r="AZ537" s="618">
        <v>108917</v>
      </c>
      <c r="BA537" s="618">
        <v>53</v>
      </c>
      <c r="BB537" s="618">
        <v>68</v>
      </c>
      <c r="BC537" s="618">
        <v>1122835</v>
      </c>
      <c r="BD537" s="618">
        <v>1360008</v>
      </c>
      <c r="BE537" s="618">
        <v>0</v>
      </c>
      <c r="BF537" s="618">
        <v>0</v>
      </c>
      <c r="BG537" s="618">
        <v>2232499</v>
      </c>
      <c r="BH537" s="618">
        <v>5601633</v>
      </c>
      <c r="BI537" s="618">
        <v>54785</v>
      </c>
      <c r="BJ537" s="618">
        <v>35546</v>
      </c>
      <c r="BK537" s="618">
        <v>5748</v>
      </c>
      <c r="BL537" s="618">
        <v>15542</v>
      </c>
      <c r="BM537" s="618">
        <v>0</v>
      </c>
      <c r="BN537" s="618">
        <v>0</v>
      </c>
      <c r="BO537" s="618">
        <v>0</v>
      </c>
      <c r="BP537" s="618">
        <v>0</v>
      </c>
    </row>
    <row r="538" spans="1:68" x14ac:dyDescent="0.25">
      <c r="A538" s="593" t="s">
        <v>13</v>
      </c>
      <c r="B538" s="594" t="s">
        <v>285</v>
      </c>
      <c r="C538" s="618">
        <v>2787</v>
      </c>
      <c r="D538" s="618">
        <v>3186</v>
      </c>
      <c r="E538" s="618" t="s">
        <v>2112</v>
      </c>
      <c r="F538" s="618" t="s">
        <v>2112</v>
      </c>
      <c r="G538" s="618">
        <v>0</v>
      </c>
      <c r="H538" s="618">
        <v>0</v>
      </c>
      <c r="I538" s="618">
        <v>0</v>
      </c>
      <c r="J538" s="618">
        <v>0</v>
      </c>
      <c r="K538" s="618">
        <v>0</v>
      </c>
      <c r="L538" s="618">
        <v>0</v>
      </c>
      <c r="M538" s="618">
        <v>4428</v>
      </c>
      <c r="N538" s="618">
        <v>4220</v>
      </c>
      <c r="O538" s="618">
        <v>0</v>
      </c>
      <c r="P538" s="618">
        <v>0</v>
      </c>
      <c r="Q538" s="618">
        <v>0</v>
      </c>
      <c r="R538" s="618">
        <v>0</v>
      </c>
      <c r="S538" s="618">
        <v>0</v>
      </c>
      <c r="T538" s="618">
        <v>0</v>
      </c>
      <c r="U538" s="618">
        <v>4146</v>
      </c>
      <c r="V538" s="618">
        <v>1711</v>
      </c>
      <c r="W538" s="618" t="s">
        <v>2112</v>
      </c>
      <c r="X538" s="618" t="s">
        <v>2112</v>
      </c>
      <c r="Y538" s="618">
        <v>0</v>
      </c>
      <c r="Z538" s="618">
        <v>0</v>
      </c>
      <c r="AA538" s="618">
        <v>0</v>
      </c>
      <c r="AB538" s="618">
        <v>0</v>
      </c>
      <c r="AC538" s="618">
        <v>0</v>
      </c>
      <c r="AD538" s="618">
        <v>0</v>
      </c>
      <c r="AE538" s="618">
        <v>0</v>
      </c>
      <c r="AF538" s="618">
        <v>0</v>
      </c>
      <c r="AG538" s="618">
        <v>0</v>
      </c>
      <c r="AH538" s="618">
        <v>0</v>
      </c>
      <c r="AI538" s="618">
        <v>1468</v>
      </c>
      <c r="AJ538" s="618">
        <v>1757</v>
      </c>
      <c r="AK538" s="618">
        <v>0</v>
      </c>
      <c r="AL538" s="618">
        <v>0</v>
      </c>
      <c r="AM538" s="618">
        <v>0</v>
      </c>
      <c r="AN538" s="618">
        <v>0</v>
      </c>
      <c r="AO538" s="618">
        <v>0</v>
      </c>
      <c r="AP538" s="618">
        <v>0</v>
      </c>
      <c r="AQ538" s="618">
        <v>0</v>
      </c>
      <c r="AR538" s="618">
        <v>0</v>
      </c>
      <c r="AS538" s="618">
        <v>0</v>
      </c>
      <c r="AT538" s="618">
        <v>0</v>
      </c>
      <c r="AU538" s="618">
        <v>0</v>
      </c>
      <c r="AV538" s="618">
        <v>0</v>
      </c>
      <c r="AW538" s="618">
        <v>138254</v>
      </c>
      <c r="AX538" s="618">
        <v>81005</v>
      </c>
      <c r="AY538" s="618">
        <v>2981</v>
      </c>
      <c r="AZ538" s="618">
        <v>5842</v>
      </c>
      <c r="BA538" s="618">
        <v>0</v>
      </c>
      <c r="BB538" s="618">
        <v>0</v>
      </c>
      <c r="BC538" s="618">
        <v>3233</v>
      </c>
      <c r="BD538" s="618">
        <v>1813</v>
      </c>
      <c r="BE538" s="618">
        <v>0</v>
      </c>
      <c r="BF538" s="618">
        <v>0</v>
      </c>
      <c r="BG538" s="618">
        <v>0</v>
      </c>
      <c r="BH538" s="618">
        <v>0</v>
      </c>
      <c r="BI538" s="618">
        <v>0</v>
      </c>
      <c r="BJ538" s="618">
        <v>0</v>
      </c>
      <c r="BK538" s="618">
        <v>0</v>
      </c>
      <c r="BL538" s="618">
        <v>0</v>
      </c>
      <c r="BM538" s="618">
        <v>0</v>
      </c>
      <c r="BN538" s="618">
        <v>0</v>
      </c>
      <c r="BO538" s="618">
        <v>0</v>
      </c>
      <c r="BP538" s="618">
        <v>0</v>
      </c>
    </row>
    <row r="539" spans="1:68" x14ac:dyDescent="0.25">
      <c r="B539" s="594" t="s">
        <v>286</v>
      </c>
      <c r="C539" s="618">
        <v>4220</v>
      </c>
      <c r="D539" s="618">
        <v>5954</v>
      </c>
      <c r="E539" s="618" t="s">
        <v>2112</v>
      </c>
      <c r="F539" s="618" t="s">
        <v>2112</v>
      </c>
      <c r="G539" s="618">
        <v>0</v>
      </c>
      <c r="H539" s="618">
        <v>0</v>
      </c>
      <c r="I539" s="618">
        <v>0</v>
      </c>
      <c r="J539" s="618">
        <v>0</v>
      </c>
      <c r="K539" s="618">
        <v>0</v>
      </c>
      <c r="L539" s="618">
        <v>0</v>
      </c>
      <c r="M539" s="618">
        <v>2833</v>
      </c>
      <c r="N539" s="618">
        <v>2842</v>
      </c>
      <c r="O539" s="618">
        <v>0</v>
      </c>
      <c r="P539" s="618">
        <v>0</v>
      </c>
      <c r="Q539" s="618">
        <v>0</v>
      </c>
      <c r="R539" s="618">
        <v>0</v>
      </c>
      <c r="S539" s="618">
        <v>0</v>
      </c>
      <c r="T539" s="618">
        <v>0</v>
      </c>
      <c r="U539" s="618">
        <v>3428</v>
      </c>
      <c r="V539" s="618">
        <v>1416</v>
      </c>
      <c r="W539" s="618" t="s">
        <v>2112</v>
      </c>
      <c r="X539" s="618" t="s">
        <v>2112</v>
      </c>
      <c r="Y539" s="618">
        <v>0</v>
      </c>
      <c r="Z539" s="618">
        <v>0</v>
      </c>
      <c r="AA539" s="618">
        <v>0</v>
      </c>
      <c r="AB539" s="618">
        <v>0</v>
      </c>
      <c r="AC539" s="618">
        <v>0</v>
      </c>
      <c r="AD539" s="618">
        <v>0</v>
      </c>
      <c r="AE539" s="618">
        <v>0</v>
      </c>
      <c r="AF539" s="618">
        <v>0</v>
      </c>
      <c r="AG539" s="618">
        <v>0</v>
      </c>
      <c r="AH539" s="618">
        <v>0</v>
      </c>
      <c r="AI539" s="618">
        <v>954</v>
      </c>
      <c r="AJ539" s="618">
        <v>1223</v>
      </c>
      <c r="AK539" s="618">
        <v>0</v>
      </c>
      <c r="AL539" s="618">
        <v>0</v>
      </c>
      <c r="AM539" s="618">
        <v>0</v>
      </c>
      <c r="AN539" s="618">
        <v>0</v>
      </c>
      <c r="AO539" s="618">
        <v>0</v>
      </c>
      <c r="AP539" s="618">
        <v>0</v>
      </c>
      <c r="AQ539" s="618">
        <v>0</v>
      </c>
      <c r="AR539" s="618">
        <v>0</v>
      </c>
      <c r="AS539" s="618">
        <v>0</v>
      </c>
      <c r="AT539" s="618">
        <v>0</v>
      </c>
      <c r="AU539" s="618">
        <v>0</v>
      </c>
      <c r="AV539" s="618">
        <v>0</v>
      </c>
      <c r="AW539" s="618">
        <v>137141</v>
      </c>
      <c r="AX539" s="618">
        <v>95779</v>
      </c>
      <c r="AY539" s="618">
        <v>2966</v>
      </c>
      <c r="AZ539" s="618">
        <v>5947</v>
      </c>
      <c r="BA539" s="618">
        <v>0</v>
      </c>
      <c r="BB539" s="618">
        <v>0</v>
      </c>
      <c r="BC539" s="618">
        <v>2466</v>
      </c>
      <c r="BD539" s="618">
        <v>1613</v>
      </c>
      <c r="BE539" s="618">
        <v>0</v>
      </c>
      <c r="BF539" s="618">
        <v>0</v>
      </c>
      <c r="BG539" s="618">
        <v>0</v>
      </c>
      <c r="BH539" s="618">
        <v>0</v>
      </c>
      <c r="BI539" s="618">
        <v>0</v>
      </c>
      <c r="BJ539" s="618">
        <v>0</v>
      </c>
      <c r="BK539" s="618">
        <v>0</v>
      </c>
      <c r="BL539" s="618">
        <v>0</v>
      </c>
      <c r="BM539" s="618">
        <v>0</v>
      </c>
      <c r="BN539" s="618">
        <v>0</v>
      </c>
      <c r="BO539" s="618">
        <v>0</v>
      </c>
      <c r="BP539" s="618">
        <v>0</v>
      </c>
    </row>
    <row r="540" spans="1:68" x14ac:dyDescent="0.25">
      <c r="B540" s="594" t="s">
        <v>287</v>
      </c>
      <c r="C540" s="618">
        <v>5384</v>
      </c>
      <c r="D540" s="618">
        <v>7744</v>
      </c>
      <c r="E540" s="618" t="s">
        <v>2112</v>
      </c>
      <c r="F540" s="618" t="s">
        <v>2112</v>
      </c>
      <c r="G540" s="618">
        <v>0</v>
      </c>
      <c r="H540" s="618">
        <v>0</v>
      </c>
      <c r="I540" s="618">
        <v>0</v>
      </c>
      <c r="J540" s="618">
        <v>0</v>
      </c>
      <c r="K540" s="618">
        <v>0</v>
      </c>
      <c r="L540" s="618">
        <v>0</v>
      </c>
      <c r="M540" s="618">
        <v>2640</v>
      </c>
      <c r="N540" s="618">
        <v>2727</v>
      </c>
      <c r="O540" s="618">
        <v>0</v>
      </c>
      <c r="P540" s="618">
        <v>0</v>
      </c>
      <c r="Q540" s="618">
        <v>0</v>
      </c>
      <c r="R540" s="618">
        <v>0</v>
      </c>
      <c r="S540" s="618">
        <v>0</v>
      </c>
      <c r="T540" s="618">
        <v>0</v>
      </c>
      <c r="U540" s="618">
        <v>3645</v>
      </c>
      <c r="V540" s="618">
        <v>1572</v>
      </c>
      <c r="W540" s="618" t="s">
        <v>2112</v>
      </c>
      <c r="X540" s="618" t="s">
        <v>2112</v>
      </c>
      <c r="Y540" s="618">
        <v>0</v>
      </c>
      <c r="Z540" s="618">
        <v>0</v>
      </c>
      <c r="AA540" s="618">
        <v>0</v>
      </c>
      <c r="AB540" s="618">
        <v>0</v>
      </c>
      <c r="AC540" s="618">
        <v>0</v>
      </c>
      <c r="AD540" s="618">
        <v>0</v>
      </c>
      <c r="AE540" s="618">
        <v>0</v>
      </c>
      <c r="AF540" s="618">
        <v>0</v>
      </c>
      <c r="AG540" s="618">
        <v>0</v>
      </c>
      <c r="AH540" s="618">
        <v>0</v>
      </c>
      <c r="AI540" s="618">
        <v>925</v>
      </c>
      <c r="AJ540" s="618">
        <v>1242</v>
      </c>
      <c r="AK540" s="618">
        <v>0</v>
      </c>
      <c r="AL540" s="618">
        <v>0</v>
      </c>
      <c r="AM540" s="618">
        <v>0</v>
      </c>
      <c r="AN540" s="618">
        <v>0</v>
      </c>
      <c r="AO540" s="618">
        <v>0</v>
      </c>
      <c r="AP540" s="618">
        <v>0</v>
      </c>
      <c r="AQ540" s="618">
        <v>0</v>
      </c>
      <c r="AR540" s="618">
        <v>0</v>
      </c>
      <c r="AS540" s="618">
        <v>0</v>
      </c>
      <c r="AT540" s="618">
        <v>0</v>
      </c>
      <c r="AU540" s="618">
        <v>0</v>
      </c>
      <c r="AV540" s="618">
        <v>0</v>
      </c>
      <c r="AW540" s="618">
        <v>149355</v>
      </c>
      <c r="AX540" s="618">
        <v>99957</v>
      </c>
      <c r="AY540" s="618">
        <v>2972</v>
      </c>
      <c r="AZ540" s="618">
        <v>6126</v>
      </c>
      <c r="BA540" s="618">
        <v>0</v>
      </c>
      <c r="BB540" s="618">
        <v>0</v>
      </c>
      <c r="BC540" s="618">
        <v>2120</v>
      </c>
      <c r="BD540" s="618">
        <v>1350</v>
      </c>
      <c r="BE540" s="618">
        <v>0</v>
      </c>
      <c r="BF540" s="618">
        <v>0</v>
      </c>
      <c r="BG540" s="618">
        <v>0</v>
      </c>
      <c r="BH540" s="618">
        <v>0</v>
      </c>
      <c r="BI540" s="618">
        <v>0</v>
      </c>
      <c r="BJ540" s="618">
        <v>0</v>
      </c>
      <c r="BK540" s="618">
        <v>0</v>
      </c>
      <c r="BL540" s="618">
        <v>0</v>
      </c>
      <c r="BM540" s="618">
        <v>0</v>
      </c>
      <c r="BN540" s="618">
        <v>0</v>
      </c>
      <c r="BO540" s="618">
        <v>0</v>
      </c>
      <c r="BP540" s="618">
        <v>0</v>
      </c>
    </row>
    <row r="541" spans="1:68" x14ac:dyDescent="0.25">
      <c r="B541" s="594" t="s">
        <v>288</v>
      </c>
      <c r="C541" s="618">
        <v>7250</v>
      </c>
      <c r="D541" s="618">
        <v>7653</v>
      </c>
      <c r="E541" s="618" t="s">
        <v>2112</v>
      </c>
      <c r="F541" s="618" t="s">
        <v>2112</v>
      </c>
      <c r="G541" s="618">
        <v>0</v>
      </c>
      <c r="H541" s="618">
        <v>0</v>
      </c>
      <c r="I541" s="618">
        <v>0</v>
      </c>
      <c r="J541" s="618">
        <v>0</v>
      </c>
      <c r="K541" s="618">
        <v>0</v>
      </c>
      <c r="L541" s="618">
        <v>0</v>
      </c>
      <c r="M541" s="618">
        <v>2390</v>
      </c>
      <c r="N541" s="618">
        <v>1417</v>
      </c>
      <c r="O541" s="618">
        <v>0</v>
      </c>
      <c r="P541" s="618">
        <v>0</v>
      </c>
      <c r="Q541" s="618">
        <v>0</v>
      </c>
      <c r="R541" s="618">
        <v>0</v>
      </c>
      <c r="S541" s="618">
        <v>0</v>
      </c>
      <c r="T541" s="618">
        <v>0</v>
      </c>
      <c r="U541" s="618">
        <v>3885</v>
      </c>
      <c r="V541" s="618">
        <v>1596</v>
      </c>
      <c r="W541" s="618" t="s">
        <v>2112</v>
      </c>
      <c r="X541" s="618" t="s">
        <v>2112</v>
      </c>
      <c r="Y541" s="618">
        <v>0</v>
      </c>
      <c r="Z541" s="618">
        <v>0</v>
      </c>
      <c r="AA541" s="618">
        <v>0</v>
      </c>
      <c r="AB541" s="618">
        <v>0</v>
      </c>
      <c r="AC541" s="618">
        <v>0</v>
      </c>
      <c r="AD541" s="618">
        <v>0</v>
      </c>
      <c r="AE541" s="618">
        <v>0</v>
      </c>
      <c r="AF541" s="618">
        <v>0</v>
      </c>
      <c r="AG541" s="618">
        <v>0</v>
      </c>
      <c r="AH541" s="618">
        <v>0</v>
      </c>
      <c r="AI541" s="618">
        <v>1180</v>
      </c>
      <c r="AJ541" s="618">
        <v>736</v>
      </c>
      <c r="AK541" s="618">
        <v>0</v>
      </c>
      <c r="AL541" s="618">
        <v>0</v>
      </c>
      <c r="AM541" s="618">
        <v>0</v>
      </c>
      <c r="AN541" s="618">
        <v>0</v>
      </c>
      <c r="AO541" s="618">
        <v>0</v>
      </c>
      <c r="AP541" s="618">
        <v>0</v>
      </c>
      <c r="AQ541" s="618">
        <v>0</v>
      </c>
      <c r="AR541" s="618">
        <v>0</v>
      </c>
      <c r="AS541" s="618">
        <v>0</v>
      </c>
      <c r="AT541" s="618">
        <v>0</v>
      </c>
      <c r="AU541" s="618">
        <v>0</v>
      </c>
      <c r="AV541" s="618">
        <v>0</v>
      </c>
      <c r="AW541" s="618">
        <v>134720</v>
      </c>
      <c r="AX541" s="618">
        <v>68515</v>
      </c>
      <c r="AY541" s="618">
        <v>3565</v>
      </c>
      <c r="AZ541" s="618">
        <v>7118</v>
      </c>
      <c r="BA541" s="618">
        <v>0</v>
      </c>
      <c r="BB541" s="618">
        <v>0</v>
      </c>
      <c r="BC541" s="618">
        <v>2011</v>
      </c>
      <c r="BD541" s="618">
        <v>994</v>
      </c>
      <c r="BE541" s="618">
        <v>0</v>
      </c>
      <c r="BF541" s="618">
        <v>0</v>
      </c>
      <c r="BG541" s="618">
        <v>12906</v>
      </c>
      <c r="BH541" s="618">
        <v>11314</v>
      </c>
      <c r="BI541" s="618">
        <v>0</v>
      </c>
      <c r="BJ541" s="618">
        <v>0</v>
      </c>
      <c r="BK541" s="618">
        <v>0</v>
      </c>
      <c r="BL541" s="618">
        <v>0</v>
      </c>
      <c r="BM541" s="618">
        <v>0</v>
      </c>
      <c r="BN541" s="618">
        <v>0</v>
      </c>
      <c r="BO541" s="618">
        <v>0</v>
      </c>
      <c r="BP541" s="618">
        <v>0</v>
      </c>
    </row>
    <row r="542" spans="1:68" x14ac:dyDescent="0.25">
      <c r="B542" s="594" t="s">
        <v>289</v>
      </c>
      <c r="C542" s="618">
        <v>8264</v>
      </c>
      <c r="D542" s="618">
        <v>12003</v>
      </c>
      <c r="E542" s="618" t="s">
        <v>2112</v>
      </c>
      <c r="F542" s="618" t="s">
        <v>2112</v>
      </c>
      <c r="G542" s="618">
        <v>0</v>
      </c>
      <c r="H542" s="618">
        <v>0</v>
      </c>
      <c r="I542" s="618">
        <v>0</v>
      </c>
      <c r="J542" s="618">
        <v>0</v>
      </c>
      <c r="K542" s="618">
        <v>0</v>
      </c>
      <c r="L542" s="618">
        <v>0</v>
      </c>
      <c r="M542" s="618">
        <v>2173</v>
      </c>
      <c r="N542" s="618">
        <v>1330</v>
      </c>
      <c r="O542" s="618">
        <v>0</v>
      </c>
      <c r="P542" s="618">
        <v>0</v>
      </c>
      <c r="Q542" s="618">
        <v>0</v>
      </c>
      <c r="R542" s="618">
        <v>0</v>
      </c>
      <c r="S542" s="618">
        <v>0</v>
      </c>
      <c r="T542" s="618">
        <v>0</v>
      </c>
      <c r="U542" s="618">
        <v>4381</v>
      </c>
      <c r="V542" s="618">
        <v>1934</v>
      </c>
      <c r="W542" s="618" t="s">
        <v>2112</v>
      </c>
      <c r="X542" s="618" t="s">
        <v>2112</v>
      </c>
      <c r="Y542" s="618">
        <v>0</v>
      </c>
      <c r="Z542" s="618">
        <v>0</v>
      </c>
      <c r="AA542" s="618">
        <v>0</v>
      </c>
      <c r="AB542" s="618">
        <v>0</v>
      </c>
      <c r="AC542" s="618">
        <v>0</v>
      </c>
      <c r="AD542" s="618">
        <v>0</v>
      </c>
      <c r="AE542" s="618">
        <v>0</v>
      </c>
      <c r="AF542" s="618">
        <v>0</v>
      </c>
      <c r="AG542" s="618">
        <v>0</v>
      </c>
      <c r="AH542" s="618">
        <v>0</v>
      </c>
      <c r="AI542" s="618">
        <v>1043</v>
      </c>
      <c r="AJ542" s="618">
        <v>672</v>
      </c>
      <c r="AK542" s="618">
        <v>0</v>
      </c>
      <c r="AL542" s="618">
        <v>0</v>
      </c>
      <c r="AM542" s="618">
        <v>0</v>
      </c>
      <c r="AN542" s="618">
        <v>0</v>
      </c>
      <c r="AO542" s="618">
        <v>0</v>
      </c>
      <c r="AP542" s="618">
        <v>0</v>
      </c>
      <c r="AQ542" s="618">
        <v>0</v>
      </c>
      <c r="AR542" s="618">
        <v>0</v>
      </c>
      <c r="AS542" s="618">
        <v>0</v>
      </c>
      <c r="AT542" s="618">
        <v>0</v>
      </c>
      <c r="AU542" s="618">
        <v>0</v>
      </c>
      <c r="AV542" s="618">
        <v>0</v>
      </c>
      <c r="AW542" s="618">
        <v>159650</v>
      </c>
      <c r="AX542" s="618">
        <v>88602</v>
      </c>
      <c r="AY542" s="618">
        <v>4091</v>
      </c>
      <c r="AZ542" s="618">
        <v>8374</v>
      </c>
      <c r="BA542" s="618">
        <v>0</v>
      </c>
      <c r="BB542" s="618">
        <v>0</v>
      </c>
      <c r="BC542" s="618">
        <v>1958</v>
      </c>
      <c r="BD542" s="618">
        <v>1019</v>
      </c>
      <c r="BE542" s="618">
        <v>0</v>
      </c>
      <c r="BF542" s="618">
        <v>0</v>
      </c>
      <c r="BG542" s="618">
        <v>40792</v>
      </c>
      <c r="BH542" s="618">
        <v>36136</v>
      </c>
      <c r="BI542" s="618">
        <v>0</v>
      </c>
      <c r="BJ542" s="618">
        <v>0</v>
      </c>
      <c r="BK542" s="618">
        <v>0</v>
      </c>
      <c r="BL542" s="618">
        <v>0</v>
      </c>
      <c r="BM542" s="618">
        <v>0</v>
      </c>
      <c r="BN542" s="618">
        <v>0</v>
      </c>
      <c r="BO542" s="618">
        <v>0</v>
      </c>
      <c r="BP542" s="618">
        <v>0</v>
      </c>
    </row>
    <row r="543" spans="1:68" x14ac:dyDescent="0.25">
      <c r="B543" s="594" t="s">
        <v>290</v>
      </c>
      <c r="C543" s="618">
        <v>8107</v>
      </c>
      <c r="D543" s="618">
        <v>10660</v>
      </c>
      <c r="E543" s="618" t="s">
        <v>2112</v>
      </c>
      <c r="F543" s="618" t="s">
        <v>2112</v>
      </c>
      <c r="G543" s="618">
        <v>0</v>
      </c>
      <c r="H543" s="618">
        <v>0</v>
      </c>
      <c r="I543" s="618">
        <v>0</v>
      </c>
      <c r="J543" s="618">
        <v>0</v>
      </c>
      <c r="K543" s="618">
        <v>0</v>
      </c>
      <c r="L543" s="618">
        <v>0</v>
      </c>
      <c r="M543" s="618">
        <v>1600</v>
      </c>
      <c r="N543" s="618">
        <v>1041</v>
      </c>
      <c r="O543" s="618">
        <v>0</v>
      </c>
      <c r="P543" s="618">
        <v>0</v>
      </c>
      <c r="Q543" s="618">
        <v>0</v>
      </c>
      <c r="R543" s="618">
        <v>0</v>
      </c>
      <c r="S543" s="618">
        <v>0</v>
      </c>
      <c r="T543" s="618">
        <v>0</v>
      </c>
      <c r="U543" s="618">
        <v>4480</v>
      </c>
      <c r="V543" s="618">
        <v>2133</v>
      </c>
      <c r="W543" s="618" t="s">
        <v>2112</v>
      </c>
      <c r="X543" s="618" t="s">
        <v>2112</v>
      </c>
      <c r="Y543" s="618">
        <v>0</v>
      </c>
      <c r="Z543" s="618">
        <v>0</v>
      </c>
      <c r="AA543" s="618">
        <v>0</v>
      </c>
      <c r="AB543" s="618">
        <v>0</v>
      </c>
      <c r="AC543" s="618">
        <v>0</v>
      </c>
      <c r="AD543" s="618">
        <v>0</v>
      </c>
      <c r="AE543" s="618">
        <v>0</v>
      </c>
      <c r="AF543" s="618">
        <v>0</v>
      </c>
      <c r="AG543" s="618">
        <v>0</v>
      </c>
      <c r="AH543" s="618">
        <v>0</v>
      </c>
      <c r="AI543" s="618">
        <v>980</v>
      </c>
      <c r="AJ543" s="618">
        <v>734</v>
      </c>
      <c r="AK543" s="618">
        <v>0</v>
      </c>
      <c r="AL543" s="618">
        <v>0</v>
      </c>
      <c r="AM543" s="618">
        <v>0</v>
      </c>
      <c r="AN543" s="618">
        <v>0</v>
      </c>
      <c r="AO543" s="618">
        <v>0</v>
      </c>
      <c r="AP543" s="618">
        <v>0</v>
      </c>
      <c r="AQ543" s="618">
        <v>0</v>
      </c>
      <c r="AR543" s="618">
        <v>0</v>
      </c>
      <c r="AS543" s="618">
        <v>0</v>
      </c>
      <c r="AT543" s="618">
        <v>0</v>
      </c>
      <c r="AU543" s="618">
        <v>0</v>
      </c>
      <c r="AV543" s="618">
        <v>0</v>
      </c>
      <c r="AW543" s="618">
        <v>156875</v>
      </c>
      <c r="AX543" s="618">
        <v>93149</v>
      </c>
      <c r="AY543" s="618">
        <v>4175</v>
      </c>
      <c r="AZ543" s="618">
        <v>8910</v>
      </c>
      <c r="BA543" s="618">
        <v>0</v>
      </c>
      <c r="BB543" s="618">
        <v>0</v>
      </c>
      <c r="BC543" s="618">
        <v>1650</v>
      </c>
      <c r="BD543" s="618">
        <v>995</v>
      </c>
      <c r="BE543" s="618">
        <v>0</v>
      </c>
      <c r="BF543" s="618">
        <v>0</v>
      </c>
      <c r="BG543" s="618">
        <v>29370</v>
      </c>
      <c r="BH543" s="618">
        <v>23952</v>
      </c>
      <c r="BI543" s="618">
        <v>0</v>
      </c>
      <c r="BJ543" s="618">
        <v>0</v>
      </c>
      <c r="BK543" s="618">
        <v>0</v>
      </c>
      <c r="BL543" s="618">
        <v>0</v>
      </c>
      <c r="BM543" s="618">
        <v>0</v>
      </c>
      <c r="BN543" s="618">
        <v>0</v>
      </c>
      <c r="BO543" s="618">
        <v>0</v>
      </c>
      <c r="BP543" s="618">
        <v>0</v>
      </c>
    </row>
    <row r="544" spans="1:68" x14ac:dyDescent="0.25">
      <c r="B544" s="594" t="s">
        <v>291</v>
      </c>
      <c r="C544" s="618">
        <v>9118</v>
      </c>
      <c r="D544" s="618">
        <v>12094</v>
      </c>
      <c r="E544" s="618" t="s">
        <v>2112</v>
      </c>
      <c r="F544" s="618" t="s">
        <v>2112</v>
      </c>
      <c r="G544" s="618">
        <v>0</v>
      </c>
      <c r="H544" s="618">
        <v>0</v>
      </c>
      <c r="I544" s="618">
        <v>0</v>
      </c>
      <c r="J544" s="618">
        <v>0</v>
      </c>
      <c r="K544" s="618">
        <v>0</v>
      </c>
      <c r="L544" s="618">
        <v>0</v>
      </c>
      <c r="M544" s="618">
        <v>1312</v>
      </c>
      <c r="N544" s="618">
        <v>1076</v>
      </c>
      <c r="O544" s="618">
        <v>0</v>
      </c>
      <c r="P544" s="618">
        <v>0</v>
      </c>
      <c r="Q544" s="618">
        <v>0</v>
      </c>
      <c r="R544" s="618">
        <v>0</v>
      </c>
      <c r="S544" s="618">
        <v>0</v>
      </c>
      <c r="T544" s="618">
        <v>0</v>
      </c>
      <c r="U544" s="618">
        <v>4560</v>
      </c>
      <c r="V544" s="618">
        <v>1925</v>
      </c>
      <c r="W544" s="618" t="s">
        <v>2112</v>
      </c>
      <c r="X544" s="618" t="s">
        <v>2112</v>
      </c>
      <c r="Y544" s="618">
        <v>0</v>
      </c>
      <c r="Z544" s="618">
        <v>0</v>
      </c>
      <c r="AA544" s="618">
        <v>0</v>
      </c>
      <c r="AB544" s="618">
        <v>0</v>
      </c>
      <c r="AC544" s="618">
        <v>0</v>
      </c>
      <c r="AD544" s="618">
        <v>0</v>
      </c>
      <c r="AE544" s="618">
        <v>0</v>
      </c>
      <c r="AF544" s="618">
        <v>0</v>
      </c>
      <c r="AG544" s="618">
        <v>0</v>
      </c>
      <c r="AH544" s="618">
        <v>0</v>
      </c>
      <c r="AI544" s="618">
        <v>1100</v>
      </c>
      <c r="AJ544" s="618">
        <v>1432</v>
      </c>
      <c r="AK544" s="618">
        <v>0</v>
      </c>
      <c r="AL544" s="618">
        <v>0</v>
      </c>
      <c r="AM544" s="618">
        <v>0</v>
      </c>
      <c r="AN544" s="618">
        <v>0</v>
      </c>
      <c r="AO544" s="618">
        <v>0</v>
      </c>
      <c r="AP544" s="618">
        <v>0</v>
      </c>
      <c r="AQ544" s="618">
        <v>0</v>
      </c>
      <c r="AR544" s="618">
        <v>0</v>
      </c>
      <c r="AS544" s="618">
        <v>0</v>
      </c>
      <c r="AT544" s="618">
        <v>0</v>
      </c>
      <c r="AU544" s="618">
        <v>0</v>
      </c>
      <c r="AV544" s="618">
        <v>0</v>
      </c>
      <c r="AW544" s="618">
        <v>148650</v>
      </c>
      <c r="AX544" s="618">
        <v>86268</v>
      </c>
      <c r="AY544" s="618">
        <v>3937</v>
      </c>
      <c r="AZ544" s="618">
        <v>7948</v>
      </c>
      <c r="BA544" s="618">
        <v>0</v>
      </c>
      <c r="BB544" s="618">
        <v>0</v>
      </c>
      <c r="BC544" s="618">
        <v>1517</v>
      </c>
      <c r="BD544" s="618">
        <v>930</v>
      </c>
      <c r="BE544" s="618">
        <v>0</v>
      </c>
      <c r="BF544" s="618">
        <v>0</v>
      </c>
      <c r="BG544" s="618">
        <v>42351</v>
      </c>
      <c r="BH544" s="618">
        <v>37183</v>
      </c>
      <c r="BI544" s="618">
        <v>0</v>
      </c>
      <c r="BJ544" s="618">
        <v>0</v>
      </c>
      <c r="BK544" s="618">
        <v>0</v>
      </c>
      <c r="BL544" s="618">
        <v>0</v>
      </c>
      <c r="BM544" s="618">
        <v>0</v>
      </c>
      <c r="BN544" s="618">
        <v>0</v>
      </c>
      <c r="BO544" s="618">
        <v>0</v>
      </c>
      <c r="BP544" s="618">
        <v>0</v>
      </c>
    </row>
    <row r="545" spans="1:68" x14ac:dyDescent="0.25">
      <c r="B545" s="594" t="s">
        <v>292</v>
      </c>
      <c r="C545" s="618">
        <v>10198</v>
      </c>
      <c r="D545" s="618">
        <v>13665</v>
      </c>
      <c r="E545" s="618" t="s">
        <v>2112</v>
      </c>
      <c r="F545" s="618" t="s">
        <v>2112</v>
      </c>
      <c r="G545" s="618">
        <v>0</v>
      </c>
      <c r="H545" s="618">
        <v>0</v>
      </c>
      <c r="I545" s="618">
        <v>0</v>
      </c>
      <c r="J545" s="618">
        <v>0</v>
      </c>
      <c r="K545" s="618">
        <v>0</v>
      </c>
      <c r="L545" s="618">
        <v>0</v>
      </c>
      <c r="M545" s="618">
        <v>1370</v>
      </c>
      <c r="N545" s="618">
        <v>1140</v>
      </c>
      <c r="O545" s="618">
        <v>0</v>
      </c>
      <c r="P545" s="618">
        <v>0</v>
      </c>
      <c r="Q545" s="618">
        <v>0</v>
      </c>
      <c r="R545" s="618">
        <v>0</v>
      </c>
      <c r="S545" s="618">
        <v>0</v>
      </c>
      <c r="T545" s="618">
        <v>0</v>
      </c>
      <c r="U545" s="618">
        <v>3107</v>
      </c>
      <c r="V545" s="618">
        <v>145</v>
      </c>
      <c r="W545" s="618" t="s">
        <v>2112</v>
      </c>
      <c r="X545" s="618" t="s">
        <v>2112</v>
      </c>
      <c r="Y545" s="618">
        <v>0</v>
      </c>
      <c r="Z545" s="618">
        <v>0</v>
      </c>
      <c r="AA545" s="618">
        <v>0</v>
      </c>
      <c r="AB545" s="618">
        <v>0</v>
      </c>
      <c r="AC545" s="618">
        <v>0</v>
      </c>
      <c r="AD545" s="618">
        <v>0</v>
      </c>
      <c r="AE545" s="618">
        <v>0</v>
      </c>
      <c r="AF545" s="618">
        <v>0</v>
      </c>
      <c r="AG545" s="618">
        <v>0</v>
      </c>
      <c r="AH545" s="618">
        <v>0</v>
      </c>
      <c r="AI545" s="618">
        <v>1274</v>
      </c>
      <c r="AJ545" s="618">
        <v>1699</v>
      </c>
      <c r="AK545" s="618">
        <v>0</v>
      </c>
      <c r="AL545" s="618">
        <v>0</v>
      </c>
      <c r="AM545" s="618">
        <v>0</v>
      </c>
      <c r="AN545" s="618">
        <v>0</v>
      </c>
      <c r="AO545" s="618">
        <v>0</v>
      </c>
      <c r="AP545" s="618">
        <v>0</v>
      </c>
      <c r="AQ545" s="618">
        <v>0</v>
      </c>
      <c r="AR545" s="618">
        <v>0</v>
      </c>
      <c r="AS545" s="618">
        <v>0</v>
      </c>
      <c r="AT545" s="618">
        <v>0</v>
      </c>
      <c r="AU545" s="618">
        <v>0</v>
      </c>
      <c r="AV545" s="618">
        <v>0</v>
      </c>
      <c r="AW545" s="618">
        <v>166580</v>
      </c>
      <c r="AX545" s="618">
        <v>99373</v>
      </c>
      <c r="AY545" s="618">
        <v>4073</v>
      </c>
      <c r="AZ545" s="618">
        <v>7813</v>
      </c>
      <c r="BA545" s="618">
        <v>0</v>
      </c>
      <c r="BB545" s="618">
        <v>0</v>
      </c>
      <c r="BC545" s="618">
        <v>1564</v>
      </c>
      <c r="BD545" s="618">
        <v>974</v>
      </c>
      <c r="BE545" s="618">
        <v>0</v>
      </c>
      <c r="BF545" s="618">
        <v>0</v>
      </c>
      <c r="BG545" s="618">
        <v>54400</v>
      </c>
      <c r="BH545" s="618">
        <v>48491</v>
      </c>
      <c r="BI545" s="618">
        <v>0</v>
      </c>
      <c r="BJ545" s="618">
        <v>0</v>
      </c>
      <c r="BK545" s="618">
        <v>0</v>
      </c>
      <c r="BL545" s="618">
        <v>0</v>
      </c>
      <c r="BM545" s="618">
        <v>0</v>
      </c>
      <c r="BN545" s="618">
        <v>0</v>
      </c>
      <c r="BO545" s="618">
        <v>0</v>
      </c>
      <c r="BP545" s="618">
        <v>0</v>
      </c>
    </row>
    <row r="546" spans="1:68" x14ac:dyDescent="0.25">
      <c r="B546" s="594" t="s">
        <v>293</v>
      </c>
      <c r="C546" s="618">
        <v>8884</v>
      </c>
      <c r="D546" s="618">
        <v>11988</v>
      </c>
      <c r="E546" s="618" t="s">
        <v>2112</v>
      </c>
      <c r="F546" s="618" t="s">
        <v>2112</v>
      </c>
      <c r="G546" s="618">
        <v>0</v>
      </c>
      <c r="H546" s="618">
        <v>0</v>
      </c>
      <c r="I546" s="618">
        <v>0</v>
      </c>
      <c r="J546" s="618">
        <v>0</v>
      </c>
      <c r="K546" s="618">
        <v>0</v>
      </c>
      <c r="L546" s="618">
        <v>0</v>
      </c>
      <c r="M546" s="618">
        <v>835</v>
      </c>
      <c r="N546" s="618">
        <v>715</v>
      </c>
      <c r="O546" s="618">
        <v>0</v>
      </c>
      <c r="P546" s="618">
        <v>0</v>
      </c>
      <c r="Q546" s="618">
        <v>0</v>
      </c>
      <c r="R546" s="618">
        <v>0</v>
      </c>
      <c r="S546" s="618">
        <v>0</v>
      </c>
      <c r="T546" s="618">
        <v>0</v>
      </c>
      <c r="U546" s="618">
        <v>5988</v>
      </c>
      <c r="V546" s="618">
        <v>2885</v>
      </c>
      <c r="W546" s="618" t="s">
        <v>2112</v>
      </c>
      <c r="X546" s="618" t="s">
        <v>2112</v>
      </c>
      <c r="Y546" s="618">
        <v>0</v>
      </c>
      <c r="Z546" s="618">
        <v>0</v>
      </c>
      <c r="AA546" s="618">
        <v>0</v>
      </c>
      <c r="AB546" s="618">
        <v>0</v>
      </c>
      <c r="AC546" s="618">
        <v>0</v>
      </c>
      <c r="AD546" s="618">
        <v>0</v>
      </c>
      <c r="AE546" s="618">
        <v>0</v>
      </c>
      <c r="AF546" s="618">
        <v>0</v>
      </c>
      <c r="AG546" s="618">
        <v>0</v>
      </c>
      <c r="AH546" s="618">
        <v>0</v>
      </c>
      <c r="AI546" s="618">
        <v>782</v>
      </c>
      <c r="AJ546" s="618">
        <v>1057</v>
      </c>
      <c r="AK546" s="618">
        <v>0</v>
      </c>
      <c r="AL546" s="618">
        <v>0</v>
      </c>
      <c r="AM546" s="618">
        <v>0</v>
      </c>
      <c r="AN546" s="618">
        <v>0</v>
      </c>
      <c r="AO546" s="618">
        <v>0</v>
      </c>
      <c r="AP546" s="618">
        <v>0</v>
      </c>
      <c r="AQ546" s="618">
        <v>0</v>
      </c>
      <c r="AR546" s="618">
        <v>0</v>
      </c>
      <c r="AS546" s="618">
        <v>0</v>
      </c>
      <c r="AT546" s="618">
        <v>0</v>
      </c>
      <c r="AU546" s="618">
        <v>0</v>
      </c>
      <c r="AV546" s="618">
        <v>0</v>
      </c>
      <c r="AW546" s="618">
        <v>105648</v>
      </c>
      <c r="AX546" s="618">
        <v>63887</v>
      </c>
      <c r="AY546" s="618">
        <v>2993</v>
      </c>
      <c r="AZ546" s="618">
        <v>5676</v>
      </c>
      <c r="BA546" s="618">
        <v>0</v>
      </c>
      <c r="BB546" s="618">
        <v>0</v>
      </c>
      <c r="BC546" s="618">
        <v>1155</v>
      </c>
      <c r="BD546" s="618">
        <v>730</v>
      </c>
      <c r="BE546" s="618">
        <v>0</v>
      </c>
      <c r="BF546" s="618">
        <v>0</v>
      </c>
      <c r="BG546" s="618">
        <v>57239</v>
      </c>
      <c r="BH546" s="618">
        <v>52537</v>
      </c>
      <c r="BI546" s="618">
        <v>0</v>
      </c>
      <c r="BJ546" s="618">
        <v>0</v>
      </c>
      <c r="BK546" s="618">
        <v>0</v>
      </c>
      <c r="BL546" s="618">
        <v>0</v>
      </c>
      <c r="BM546" s="618">
        <v>0</v>
      </c>
      <c r="BN546" s="618">
        <v>0</v>
      </c>
      <c r="BO546" s="618">
        <v>0</v>
      </c>
      <c r="BP546" s="618">
        <v>0</v>
      </c>
    </row>
    <row r="547" spans="1:68" x14ac:dyDescent="0.25">
      <c r="B547" s="594" t="s">
        <v>294</v>
      </c>
      <c r="C547" s="618">
        <v>9243</v>
      </c>
      <c r="D547" s="618">
        <v>14505</v>
      </c>
      <c r="E547" s="618" t="s">
        <v>2112</v>
      </c>
      <c r="F547" s="618" t="s">
        <v>2112</v>
      </c>
      <c r="G547" s="618">
        <v>0</v>
      </c>
      <c r="H547" s="618">
        <v>0</v>
      </c>
      <c r="I547" s="618">
        <v>0</v>
      </c>
      <c r="J547" s="618">
        <v>0</v>
      </c>
      <c r="K547" s="618">
        <v>0</v>
      </c>
      <c r="L547" s="618">
        <v>0</v>
      </c>
      <c r="M547" s="618">
        <v>820</v>
      </c>
      <c r="N547" s="618">
        <v>730</v>
      </c>
      <c r="O547" s="618">
        <v>0</v>
      </c>
      <c r="P547" s="618">
        <v>0</v>
      </c>
      <c r="Q547" s="618">
        <v>0</v>
      </c>
      <c r="R547" s="618">
        <v>0</v>
      </c>
      <c r="S547" s="618">
        <v>0</v>
      </c>
      <c r="T547" s="618">
        <v>0</v>
      </c>
      <c r="U547" s="618">
        <v>11038</v>
      </c>
      <c r="V547" s="618">
        <v>5118</v>
      </c>
      <c r="W547" s="618" t="s">
        <v>2112</v>
      </c>
      <c r="X547" s="618" t="s">
        <v>2112</v>
      </c>
      <c r="Y547" s="618">
        <v>0</v>
      </c>
      <c r="Z547" s="618">
        <v>0</v>
      </c>
      <c r="AA547" s="618">
        <v>0</v>
      </c>
      <c r="AB547" s="618">
        <v>0</v>
      </c>
      <c r="AC547" s="618">
        <v>0</v>
      </c>
      <c r="AD547" s="618">
        <v>0</v>
      </c>
      <c r="AE547" s="618">
        <v>0</v>
      </c>
      <c r="AF547" s="618">
        <v>0</v>
      </c>
      <c r="AG547" s="618">
        <v>0</v>
      </c>
      <c r="AH547" s="618">
        <v>0</v>
      </c>
      <c r="AI547" s="618">
        <v>805</v>
      </c>
      <c r="AJ547" s="618">
        <v>1112</v>
      </c>
      <c r="AK547" s="618">
        <v>0</v>
      </c>
      <c r="AL547" s="618">
        <v>0</v>
      </c>
      <c r="AM547" s="618">
        <v>0</v>
      </c>
      <c r="AN547" s="618">
        <v>0</v>
      </c>
      <c r="AO547" s="618">
        <v>0</v>
      </c>
      <c r="AP547" s="618">
        <v>0</v>
      </c>
      <c r="AQ547" s="618">
        <v>0</v>
      </c>
      <c r="AR547" s="618">
        <v>0</v>
      </c>
      <c r="AS547" s="618">
        <v>0</v>
      </c>
      <c r="AT547" s="618">
        <v>0</v>
      </c>
      <c r="AU547" s="618">
        <v>0</v>
      </c>
      <c r="AV547" s="618">
        <v>0</v>
      </c>
      <c r="AW547" s="618">
        <v>108530</v>
      </c>
      <c r="AX547" s="618">
        <v>64640</v>
      </c>
      <c r="AY547" s="618">
        <v>3095</v>
      </c>
      <c r="AZ547" s="618">
        <v>6075</v>
      </c>
      <c r="BA547" s="618">
        <v>0</v>
      </c>
      <c r="BB547" s="618">
        <v>0</v>
      </c>
      <c r="BC547" s="618">
        <v>1138</v>
      </c>
      <c r="BD547" s="618">
        <v>817</v>
      </c>
      <c r="BE547" s="618">
        <v>0</v>
      </c>
      <c r="BF547" s="618">
        <v>0</v>
      </c>
      <c r="BG547" s="618">
        <v>46862</v>
      </c>
      <c r="BH547" s="618">
        <v>47984</v>
      </c>
      <c r="BI547" s="618">
        <v>0</v>
      </c>
      <c r="BJ547" s="618">
        <v>0</v>
      </c>
      <c r="BK547" s="618">
        <v>0</v>
      </c>
      <c r="BL547" s="618">
        <v>0</v>
      </c>
      <c r="BM547" s="618">
        <v>0</v>
      </c>
      <c r="BN547" s="618">
        <v>0</v>
      </c>
      <c r="BO547" s="618">
        <v>0</v>
      </c>
      <c r="BP547" s="618">
        <v>0</v>
      </c>
    </row>
    <row r="548" spans="1:68" x14ac:dyDescent="0.25">
      <c r="B548" s="594" t="s">
        <v>295</v>
      </c>
      <c r="C548" s="618">
        <v>9368</v>
      </c>
      <c r="D548" s="618">
        <v>17934</v>
      </c>
      <c r="E548" s="618" t="s">
        <v>2112</v>
      </c>
      <c r="F548" s="618" t="s">
        <v>2112</v>
      </c>
      <c r="G548" s="618">
        <v>0</v>
      </c>
      <c r="H548" s="618">
        <v>0</v>
      </c>
      <c r="I548" s="618">
        <v>0</v>
      </c>
      <c r="J548" s="618">
        <v>0</v>
      </c>
      <c r="K548" s="618">
        <v>0</v>
      </c>
      <c r="L548" s="618">
        <v>0</v>
      </c>
      <c r="M548" s="618">
        <v>835</v>
      </c>
      <c r="N548" s="618">
        <v>716</v>
      </c>
      <c r="O548" s="618">
        <v>0</v>
      </c>
      <c r="P548" s="618">
        <v>0</v>
      </c>
      <c r="Q548" s="618">
        <v>0</v>
      </c>
      <c r="R548" s="618">
        <v>0</v>
      </c>
      <c r="S548" s="618">
        <v>0</v>
      </c>
      <c r="T548" s="618">
        <v>0</v>
      </c>
      <c r="U548" s="618">
        <v>10325</v>
      </c>
      <c r="V548" s="618">
        <v>5006</v>
      </c>
      <c r="W548" s="618" t="s">
        <v>2112</v>
      </c>
      <c r="X548" s="618" t="s">
        <v>2112</v>
      </c>
      <c r="Y548" s="618">
        <v>0</v>
      </c>
      <c r="Z548" s="618">
        <v>0</v>
      </c>
      <c r="AA548" s="618">
        <v>0</v>
      </c>
      <c r="AB548" s="618">
        <v>0</v>
      </c>
      <c r="AC548" s="618">
        <v>0</v>
      </c>
      <c r="AD548" s="618">
        <v>0</v>
      </c>
      <c r="AE548" s="618">
        <v>0</v>
      </c>
      <c r="AF548" s="618">
        <v>0</v>
      </c>
      <c r="AG548" s="618">
        <v>0</v>
      </c>
      <c r="AH548" s="618">
        <v>0</v>
      </c>
      <c r="AI548" s="618">
        <v>812</v>
      </c>
      <c r="AJ548" s="618">
        <v>1085</v>
      </c>
      <c r="AK548" s="618">
        <v>0</v>
      </c>
      <c r="AL548" s="618">
        <v>0</v>
      </c>
      <c r="AM548" s="618">
        <v>0</v>
      </c>
      <c r="AN548" s="618">
        <v>0</v>
      </c>
      <c r="AO548" s="618">
        <v>0</v>
      </c>
      <c r="AP548" s="618">
        <v>0</v>
      </c>
      <c r="AQ548" s="618">
        <v>0</v>
      </c>
      <c r="AR548" s="618">
        <v>0</v>
      </c>
      <c r="AS548" s="618">
        <v>0</v>
      </c>
      <c r="AT548" s="618">
        <v>0</v>
      </c>
      <c r="AU548" s="618">
        <v>0</v>
      </c>
      <c r="AV548" s="618">
        <v>0</v>
      </c>
      <c r="AW548" s="618">
        <v>112244</v>
      </c>
      <c r="AX548" s="618">
        <v>59241</v>
      </c>
      <c r="AY548" s="618">
        <v>2965</v>
      </c>
      <c r="AZ548" s="618">
        <v>6139</v>
      </c>
      <c r="BA548" s="618">
        <v>0</v>
      </c>
      <c r="BB548" s="618">
        <v>0</v>
      </c>
      <c r="BC548" s="618">
        <v>1150</v>
      </c>
      <c r="BD548" s="618">
        <v>973</v>
      </c>
      <c r="BE548" s="618">
        <v>0</v>
      </c>
      <c r="BF548" s="618">
        <v>0</v>
      </c>
      <c r="BG548" s="618">
        <v>47818</v>
      </c>
      <c r="BH548" s="618">
        <v>44468</v>
      </c>
      <c r="BI548" s="618">
        <v>0</v>
      </c>
      <c r="BJ548" s="618">
        <v>0</v>
      </c>
      <c r="BK548" s="618">
        <v>0</v>
      </c>
      <c r="BL548" s="618">
        <v>0</v>
      </c>
      <c r="BM548" s="618">
        <v>0</v>
      </c>
      <c r="BN548" s="618">
        <v>0</v>
      </c>
      <c r="BO548" s="618">
        <v>0</v>
      </c>
      <c r="BP548" s="618">
        <v>0</v>
      </c>
    </row>
    <row r="549" spans="1:68" x14ac:dyDescent="0.25">
      <c r="B549" s="594" t="s">
        <v>2669</v>
      </c>
      <c r="C549" s="618">
        <v>9825</v>
      </c>
      <c r="D549" s="618">
        <v>19005</v>
      </c>
      <c r="E549" s="618" t="s">
        <v>2112</v>
      </c>
      <c r="F549" s="618" t="s">
        <v>2112</v>
      </c>
      <c r="G549" s="618">
        <v>0</v>
      </c>
      <c r="H549" s="618">
        <v>0</v>
      </c>
      <c r="I549" s="618">
        <v>0</v>
      </c>
      <c r="J549" s="618">
        <v>0</v>
      </c>
      <c r="K549" s="618">
        <v>0</v>
      </c>
      <c r="L549" s="618">
        <v>0</v>
      </c>
      <c r="M549" s="618">
        <v>815</v>
      </c>
      <c r="N549" s="618">
        <v>717</v>
      </c>
      <c r="O549" s="618">
        <v>0</v>
      </c>
      <c r="P549" s="618">
        <v>0</v>
      </c>
      <c r="Q549" s="618">
        <v>0</v>
      </c>
      <c r="R549" s="618">
        <v>0</v>
      </c>
      <c r="S549" s="618">
        <v>0</v>
      </c>
      <c r="T549" s="618">
        <v>0</v>
      </c>
      <c r="U549" s="618">
        <v>8153</v>
      </c>
      <c r="V549" s="618">
        <v>3985</v>
      </c>
      <c r="W549" s="618" t="s">
        <v>2112</v>
      </c>
      <c r="X549" s="618" t="s">
        <v>2112</v>
      </c>
      <c r="Y549" s="618">
        <v>0</v>
      </c>
      <c r="Z549" s="618">
        <v>0</v>
      </c>
      <c r="AA549" s="618">
        <v>0</v>
      </c>
      <c r="AB549" s="618">
        <v>0</v>
      </c>
      <c r="AC549" s="618">
        <v>0</v>
      </c>
      <c r="AD549" s="618">
        <v>0</v>
      </c>
      <c r="AE549" s="618">
        <v>0</v>
      </c>
      <c r="AF549" s="618">
        <v>0</v>
      </c>
      <c r="AG549" s="618">
        <v>0</v>
      </c>
      <c r="AH549" s="618">
        <v>0</v>
      </c>
      <c r="AI549" s="618">
        <v>3820</v>
      </c>
      <c r="AJ549" s="618">
        <v>5239</v>
      </c>
      <c r="AK549" s="618">
        <v>0</v>
      </c>
      <c r="AL549" s="618">
        <v>0</v>
      </c>
      <c r="AM549" s="618">
        <v>0</v>
      </c>
      <c r="AN549" s="618">
        <v>0</v>
      </c>
      <c r="AO549" s="618">
        <v>0</v>
      </c>
      <c r="AP549" s="618">
        <v>0</v>
      </c>
      <c r="AQ549" s="618">
        <v>0</v>
      </c>
      <c r="AR549" s="618">
        <v>0</v>
      </c>
      <c r="AS549" s="618">
        <v>0</v>
      </c>
      <c r="AT549" s="618">
        <v>0</v>
      </c>
      <c r="AU549" s="618">
        <v>0</v>
      </c>
      <c r="AV549" s="618">
        <v>0</v>
      </c>
      <c r="AW549" s="618">
        <v>113506</v>
      </c>
      <c r="AX549" s="618">
        <v>62248</v>
      </c>
      <c r="AY549" s="618">
        <v>2841</v>
      </c>
      <c r="AZ549" s="618">
        <v>6265</v>
      </c>
      <c r="BA549" s="618">
        <v>0</v>
      </c>
      <c r="BB549" s="618">
        <v>0</v>
      </c>
      <c r="BC549" s="618">
        <v>1186</v>
      </c>
      <c r="BD549" s="618">
        <v>1047</v>
      </c>
      <c r="BE549" s="618">
        <v>0</v>
      </c>
      <c r="BF549" s="618">
        <v>0</v>
      </c>
      <c r="BG549" s="618">
        <v>17956</v>
      </c>
      <c r="BH549" s="618">
        <v>17941</v>
      </c>
      <c r="BI549" s="618">
        <v>0</v>
      </c>
      <c r="BJ549" s="618">
        <v>0</v>
      </c>
      <c r="BK549" s="618">
        <v>0</v>
      </c>
      <c r="BL549" s="618">
        <v>0</v>
      </c>
      <c r="BM549" s="618">
        <v>0</v>
      </c>
      <c r="BN549" s="618">
        <v>0</v>
      </c>
      <c r="BO549" s="618">
        <v>0</v>
      </c>
      <c r="BP549" s="618">
        <v>0</v>
      </c>
    </row>
    <row r="550" spans="1:68" x14ac:dyDescent="0.25">
      <c r="A550" s="593" t="s">
        <v>14</v>
      </c>
      <c r="B550" s="594" t="s">
        <v>285</v>
      </c>
      <c r="C550" s="618">
        <v>41946</v>
      </c>
      <c r="D550" s="618">
        <v>51228</v>
      </c>
      <c r="E550" s="618" t="s">
        <v>2112</v>
      </c>
      <c r="F550" s="618" t="s">
        <v>2112</v>
      </c>
      <c r="G550" s="618">
        <v>14408</v>
      </c>
      <c r="H550" s="618">
        <v>18488</v>
      </c>
      <c r="I550" s="618">
        <v>0</v>
      </c>
      <c r="J550" s="618">
        <v>0</v>
      </c>
      <c r="K550" s="618">
        <v>11137</v>
      </c>
      <c r="L550" s="618">
        <v>8871</v>
      </c>
      <c r="M550" s="618">
        <v>447320</v>
      </c>
      <c r="N550" s="618">
        <v>244335</v>
      </c>
      <c r="O550" s="618">
        <v>0</v>
      </c>
      <c r="P550" s="618">
        <v>0</v>
      </c>
      <c r="Q550" s="618">
        <v>0</v>
      </c>
      <c r="R550" s="618">
        <v>0</v>
      </c>
      <c r="S550" s="618">
        <v>0</v>
      </c>
      <c r="T550" s="618">
        <v>0</v>
      </c>
      <c r="U550" s="618">
        <v>715317</v>
      </c>
      <c r="V550" s="618">
        <v>67937</v>
      </c>
      <c r="W550" s="618" t="s">
        <v>2112</v>
      </c>
      <c r="X550" s="618" t="s">
        <v>2112</v>
      </c>
      <c r="Y550" s="618">
        <v>0</v>
      </c>
      <c r="Z550" s="618">
        <v>0</v>
      </c>
      <c r="AA550" s="618">
        <v>0</v>
      </c>
      <c r="AB550" s="618">
        <v>0</v>
      </c>
      <c r="AC550" s="618">
        <v>0</v>
      </c>
      <c r="AD550" s="618">
        <v>0</v>
      </c>
      <c r="AE550" s="618">
        <v>0</v>
      </c>
      <c r="AF550" s="618">
        <v>0</v>
      </c>
      <c r="AG550" s="618">
        <v>0</v>
      </c>
      <c r="AH550" s="618">
        <v>0</v>
      </c>
      <c r="AI550" s="618">
        <v>33427</v>
      </c>
      <c r="AJ550" s="618">
        <v>68556</v>
      </c>
      <c r="AK550" s="618">
        <v>0</v>
      </c>
      <c r="AL550" s="618">
        <v>0</v>
      </c>
      <c r="AM550" s="618">
        <v>0</v>
      </c>
      <c r="AN550" s="618">
        <v>0</v>
      </c>
      <c r="AO550" s="618">
        <v>0</v>
      </c>
      <c r="AP550" s="618">
        <v>0</v>
      </c>
      <c r="AQ550" s="618">
        <v>0</v>
      </c>
      <c r="AR550" s="618">
        <v>0</v>
      </c>
      <c r="AS550" s="618">
        <v>0</v>
      </c>
      <c r="AT550" s="618">
        <v>0</v>
      </c>
      <c r="AU550" s="618">
        <v>0</v>
      </c>
      <c r="AV550" s="618">
        <v>0</v>
      </c>
      <c r="AW550" s="618">
        <v>337026</v>
      </c>
      <c r="AX550" s="618">
        <v>40321</v>
      </c>
      <c r="AY550" s="618">
        <v>87224</v>
      </c>
      <c r="AZ550" s="618">
        <v>34428</v>
      </c>
      <c r="BA550" s="618">
        <v>0</v>
      </c>
      <c r="BB550" s="618">
        <v>0</v>
      </c>
      <c r="BC550" s="618">
        <v>282475</v>
      </c>
      <c r="BD550" s="618">
        <v>99609</v>
      </c>
      <c r="BE550" s="618">
        <v>0</v>
      </c>
      <c r="BF550" s="618">
        <v>0</v>
      </c>
      <c r="BG550" s="618">
        <v>991326</v>
      </c>
      <c r="BH550" s="618">
        <v>594909</v>
      </c>
      <c r="BI550" s="618">
        <v>43756</v>
      </c>
      <c r="BJ550" s="618">
        <v>16922</v>
      </c>
      <c r="BK550" s="618">
        <v>0</v>
      </c>
      <c r="BL550" s="618">
        <v>0</v>
      </c>
      <c r="BM550" s="618">
        <v>0</v>
      </c>
      <c r="BN550" s="618">
        <v>0</v>
      </c>
      <c r="BO550" s="618">
        <v>0</v>
      </c>
      <c r="BP550" s="618">
        <v>0</v>
      </c>
    </row>
    <row r="551" spans="1:68" x14ac:dyDescent="0.25">
      <c r="B551" s="594" t="s">
        <v>286</v>
      </c>
      <c r="C551" s="618">
        <v>39664</v>
      </c>
      <c r="D551" s="618">
        <v>50985</v>
      </c>
      <c r="E551" s="618" t="s">
        <v>2112</v>
      </c>
      <c r="F551" s="618" t="s">
        <v>2112</v>
      </c>
      <c r="G551" s="618">
        <v>18653</v>
      </c>
      <c r="H551" s="618">
        <v>26846</v>
      </c>
      <c r="I551" s="618">
        <v>0</v>
      </c>
      <c r="J551" s="618">
        <v>0</v>
      </c>
      <c r="K551" s="618">
        <v>5290</v>
      </c>
      <c r="L551" s="618">
        <v>4381</v>
      </c>
      <c r="M551" s="618">
        <v>467710</v>
      </c>
      <c r="N551" s="618">
        <v>261357</v>
      </c>
      <c r="O551" s="618">
        <v>0</v>
      </c>
      <c r="P551" s="618">
        <v>0</v>
      </c>
      <c r="Q551" s="618">
        <v>0</v>
      </c>
      <c r="R551" s="618">
        <v>0</v>
      </c>
      <c r="S551" s="618">
        <v>0</v>
      </c>
      <c r="T551" s="618">
        <v>0</v>
      </c>
      <c r="U551" s="618">
        <v>2164861</v>
      </c>
      <c r="V551" s="618">
        <v>151911</v>
      </c>
      <c r="W551" s="618" t="s">
        <v>2112</v>
      </c>
      <c r="X551" s="618" t="s">
        <v>2112</v>
      </c>
      <c r="Y551" s="618">
        <v>0</v>
      </c>
      <c r="Z551" s="618">
        <v>0</v>
      </c>
      <c r="AA551" s="618">
        <v>0</v>
      </c>
      <c r="AB551" s="618">
        <v>0</v>
      </c>
      <c r="AC551" s="618">
        <v>0</v>
      </c>
      <c r="AD551" s="618">
        <v>0</v>
      </c>
      <c r="AE551" s="618">
        <v>0</v>
      </c>
      <c r="AF551" s="618">
        <v>0</v>
      </c>
      <c r="AG551" s="618">
        <v>0</v>
      </c>
      <c r="AH551" s="618">
        <v>0</v>
      </c>
      <c r="AI551" s="618">
        <v>34003</v>
      </c>
      <c r="AJ551" s="618">
        <v>64121</v>
      </c>
      <c r="AK551" s="618">
        <v>0</v>
      </c>
      <c r="AL551" s="618">
        <v>0</v>
      </c>
      <c r="AM551" s="618">
        <v>0</v>
      </c>
      <c r="AN551" s="618">
        <v>0</v>
      </c>
      <c r="AO551" s="618">
        <v>0</v>
      </c>
      <c r="AP551" s="618">
        <v>0</v>
      </c>
      <c r="AQ551" s="618">
        <v>0</v>
      </c>
      <c r="AR551" s="618">
        <v>0</v>
      </c>
      <c r="AS551" s="618">
        <v>0</v>
      </c>
      <c r="AT551" s="618">
        <v>0</v>
      </c>
      <c r="AU551" s="618">
        <v>0</v>
      </c>
      <c r="AV551" s="618">
        <v>0</v>
      </c>
      <c r="AW551" s="618">
        <v>316090</v>
      </c>
      <c r="AX551" s="618">
        <v>43100</v>
      </c>
      <c r="AY551" s="618">
        <v>90580</v>
      </c>
      <c r="AZ551" s="618">
        <v>38264</v>
      </c>
      <c r="BA551" s="618">
        <v>1280</v>
      </c>
      <c r="BB551" s="618">
        <v>1772</v>
      </c>
      <c r="BC551" s="618">
        <v>312213</v>
      </c>
      <c r="BD551" s="618">
        <v>155044</v>
      </c>
      <c r="BE551" s="618">
        <v>0</v>
      </c>
      <c r="BF551" s="618">
        <v>0</v>
      </c>
      <c r="BG551" s="618">
        <v>1193453</v>
      </c>
      <c r="BH551" s="618">
        <v>807180</v>
      </c>
      <c r="BI551" s="618">
        <v>16066</v>
      </c>
      <c r="BJ551" s="618">
        <v>4866</v>
      </c>
      <c r="BK551" s="618">
        <v>0</v>
      </c>
      <c r="BL551" s="618">
        <v>0</v>
      </c>
      <c r="BM551" s="618">
        <v>0</v>
      </c>
      <c r="BN551" s="618">
        <v>0</v>
      </c>
      <c r="BO551" s="618">
        <v>0</v>
      </c>
      <c r="BP551" s="618">
        <v>0</v>
      </c>
    </row>
    <row r="552" spans="1:68" x14ac:dyDescent="0.25">
      <c r="B552" s="594" t="s">
        <v>287</v>
      </c>
      <c r="C552" s="618">
        <v>34270</v>
      </c>
      <c r="D552" s="618">
        <v>34826</v>
      </c>
      <c r="E552" s="618" t="s">
        <v>2112</v>
      </c>
      <c r="F552" s="618" t="s">
        <v>2112</v>
      </c>
      <c r="G552" s="618">
        <v>22318</v>
      </c>
      <c r="H552" s="618">
        <v>31245</v>
      </c>
      <c r="I552" s="618">
        <v>0</v>
      </c>
      <c r="J552" s="618">
        <v>0</v>
      </c>
      <c r="K552" s="618">
        <v>9688</v>
      </c>
      <c r="L552" s="618">
        <v>11009</v>
      </c>
      <c r="M552" s="618">
        <v>348241</v>
      </c>
      <c r="N552" s="618">
        <v>194578</v>
      </c>
      <c r="O552" s="618">
        <v>0</v>
      </c>
      <c r="P552" s="618">
        <v>0</v>
      </c>
      <c r="Q552" s="618">
        <v>0</v>
      </c>
      <c r="R552" s="618">
        <v>0</v>
      </c>
      <c r="S552" s="618">
        <v>0</v>
      </c>
      <c r="T552" s="618">
        <v>0</v>
      </c>
      <c r="U552" s="618">
        <v>1859109</v>
      </c>
      <c r="V552" s="618">
        <v>137551</v>
      </c>
      <c r="W552" s="618" t="s">
        <v>2112</v>
      </c>
      <c r="X552" s="618" t="s">
        <v>2112</v>
      </c>
      <c r="Y552" s="618">
        <v>0</v>
      </c>
      <c r="Z552" s="618">
        <v>0</v>
      </c>
      <c r="AA552" s="618">
        <v>0</v>
      </c>
      <c r="AB552" s="618">
        <v>0</v>
      </c>
      <c r="AC552" s="618">
        <v>0</v>
      </c>
      <c r="AD552" s="618">
        <v>0</v>
      </c>
      <c r="AE552" s="618">
        <v>0</v>
      </c>
      <c r="AF552" s="618">
        <v>0</v>
      </c>
      <c r="AG552" s="618">
        <v>0</v>
      </c>
      <c r="AH552" s="618">
        <v>0</v>
      </c>
      <c r="AI552" s="618">
        <v>32784</v>
      </c>
      <c r="AJ552" s="618">
        <v>58654</v>
      </c>
      <c r="AK552" s="618">
        <v>0</v>
      </c>
      <c r="AL552" s="618">
        <v>0</v>
      </c>
      <c r="AM552" s="618">
        <v>0</v>
      </c>
      <c r="AN552" s="618">
        <v>0</v>
      </c>
      <c r="AO552" s="618">
        <v>0</v>
      </c>
      <c r="AP552" s="618">
        <v>0</v>
      </c>
      <c r="AQ552" s="618">
        <v>0</v>
      </c>
      <c r="AR552" s="618">
        <v>0</v>
      </c>
      <c r="AS552" s="618">
        <v>0</v>
      </c>
      <c r="AT552" s="618">
        <v>0</v>
      </c>
      <c r="AU552" s="618">
        <v>0</v>
      </c>
      <c r="AV552" s="618">
        <v>0</v>
      </c>
      <c r="AW552" s="618">
        <v>281728</v>
      </c>
      <c r="AX552" s="618">
        <v>40325</v>
      </c>
      <c r="AY552" s="618">
        <v>96339</v>
      </c>
      <c r="AZ552" s="618">
        <v>35945</v>
      </c>
      <c r="BA552" s="618">
        <v>1134</v>
      </c>
      <c r="BB552" s="618">
        <v>732</v>
      </c>
      <c r="BC552" s="618">
        <v>370940</v>
      </c>
      <c r="BD552" s="618">
        <v>163491</v>
      </c>
      <c r="BE552" s="618">
        <v>0</v>
      </c>
      <c r="BF552" s="618">
        <v>0</v>
      </c>
      <c r="BG552" s="618">
        <v>1276928</v>
      </c>
      <c r="BH552" s="618">
        <v>969249</v>
      </c>
      <c r="BI552" s="618">
        <v>30126</v>
      </c>
      <c r="BJ552" s="618">
        <v>8788</v>
      </c>
      <c r="BK552" s="618">
        <v>0</v>
      </c>
      <c r="BL552" s="618">
        <v>0</v>
      </c>
      <c r="BM552" s="618">
        <v>0</v>
      </c>
      <c r="BN552" s="618">
        <v>0</v>
      </c>
      <c r="BO552" s="618">
        <v>0</v>
      </c>
      <c r="BP552" s="618">
        <v>0</v>
      </c>
    </row>
    <row r="553" spans="1:68" x14ac:dyDescent="0.25">
      <c r="B553" s="594" t="s">
        <v>288</v>
      </c>
      <c r="C553" s="618">
        <v>41503</v>
      </c>
      <c r="D553" s="618">
        <v>41338</v>
      </c>
      <c r="E553" s="618" t="s">
        <v>2112</v>
      </c>
      <c r="F553" s="618" t="s">
        <v>2112</v>
      </c>
      <c r="G553" s="618">
        <v>15242</v>
      </c>
      <c r="H553" s="618">
        <v>21339</v>
      </c>
      <c r="I553" s="618">
        <v>0</v>
      </c>
      <c r="J553" s="618">
        <v>0</v>
      </c>
      <c r="K553" s="618">
        <v>5984</v>
      </c>
      <c r="L553" s="618">
        <v>6776</v>
      </c>
      <c r="M553" s="618">
        <v>489577</v>
      </c>
      <c r="N553" s="618">
        <v>321030</v>
      </c>
      <c r="O553" s="618">
        <v>0</v>
      </c>
      <c r="P553" s="618">
        <v>0</v>
      </c>
      <c r="Q553" s="618">
        <v>0</v>
      </c>
      <c r="R553" s="618">
        <v>0</v>
      </c>
      <c r="S553" s="618">
        <v>0</v>
      </c>
      <c r="T553" s="618">
        <v>0</v>
      </c>
      <c r="U553" s="618">
        <v>2074454</v>
      </c>
      <c r="V553" s="618">
        <v>201051</v>
      </c>
      <c r="W553" s="618" t="s">
        <v>2112</v>
      </c>
      <c r="X553" s="618" t="s">
        <v>2112</v>
      </c>
      <c r="Y553" s="618">
        <v>0</v>
      </c>
      <c r="Z553" s="618">
        <v>0</v>
      </c>
      <c r="AA553" s="618">
        <v>0</v>
      </c>
      <c r="AB553" s="618">
        <v>0</v>
      </c>
      <c r="AC553" s="618">
        <v>0</v>
      </c>
      <c r="AD553" s="618">
        <v>0</v>
      </c>
      <c r="AE553" s="618">
        <v>0</v>
      </c>
      <c r="AF553" s="618">
        <v>0</v>
      </c>
      <c r="AG553" s="618">
        <v>0</v>
      </c>
      <c r="AH553" s="618">
        <v>0</v>
      </c>
      <c r="AI553" s="618">
        <v>17948</v>
      </c>
      <c r="AJ553" s="618">
        <v>39557</v>
      </c>
      <c r="AK553" s="618">
        <v>0</v>
      </c>
      <c r="AL553" s="618">
        <v>0</v>
      </c>
      <c r="AM553" s="618">
        <v>0</v>
      </c>
      <c r="AN553" s="618">
        <v>0</v>
      </c>
      <c r="AO553" s="618">
        <v>0</v>
      </c>
      <c r="AP553" s="618">
        <v>0</v>
      </c>
      <c r="AQ553" s="618">
        <v>0</v>
      </c>
      <c r="AR553" s="618">
        <v>0</v>
      </c>
      <c r="AS553" s="618">
        <v>0</v>
      </c>
      <c r="AT553" s="618">
        <v>0</v>
      </c>
      <c r="AU553" s="618">
        <v>0</v>
      </c>
      <c r="AV553" s="618">
        <v>0</v>
      </c>
      <c r="AW553" s="618">
        <v>244312</v>
      </c>
      <c r="AX553" s="618">
        <v>40797</v>
      </c>
      <c r="AY553" s="618">
        <v>199237</v>
      </c>
      <c r="AZ553" s="618">
        <v>98510</v>
      </c>
      <c r="BA553" s="618">
        <v>792</v>
      </c>
      <c r="BB553" s="618">
        <v>543</v>
      </c>
      <c r="BC553" s="618">
        <v>350669</v>
      </c>
      <c r="BD553" s="618">
        <v>134243</v>
      </c>
      <c r="BE553" s="618">
        <v>0</v>
      </c>
      <c r="BF553" s="618">
        <v>0</v>
      </c>
      <c r="BG553" s="618">
        <v>1557939</v>
      </c>
      <c r="BH553" s="618">
        <v>1203175</v>
      </c>
      <c r="BI553" s="618">
        <v>15575</v>
      </c>
      <c r="BJ553" s="618">
        <v>5430</v>
      </c>
      <c r="BK553" s="618">
        <v>0</v>
      </c>
      <c r="BL553" s="618">
        <v>0</v>
      </c>
      <c r="BM553" s="618">
        <v>0</v>
      </c>
      <c r="BN553" s="618">
        <v>0</v>
      </c>
      <c r="BO553" s="618">
        <v>0</v>
      </c>
      <c r="BP553" s="618">
        <v>0</v>
      </c>
    </row>
    <row r="554" spans="1:68" x14ac:dyDescent="0.25">
      <c r="B554" s="594" t="s">
        <v>289</v>
      </c>
      <c r="C554" s="618">
        <v>16266</v>
      </c>
      <c r="D554" s="618">
        <v>19786</v>
      </c>
      <c r="E554" s="618" t="s">
        <v>2112</v>
      </c>
      <c r="F554" s="618" t="s">
        <v>2112</v>
      </c>
      <c r="G554" s="618">
        <v>18556</v>
      </c>
      <c r="H554" s="618">
        <v>47413</v>
      </c>
      <c r="I554" s="618">
        <v>0</v>
      </c>
      <c r="J554" s="618">
        <v>0</v>
      </c>
      <c r="K554" s="618">
        <v>1446</v>
      </c>
      <c r="L554" s="618">
        <v>1726</v>
      </c>
      <c r="M554" s="618">
        <v>511035</v>
      </c>
      <c r="N554" s="618">
        <v>333294</v>
      </c>
      <c r="O554" s="618">
        <v>0</v>
      </c>
      <c r="P554" s="618">
        <v>0</v>
      </c>
      <c r="Q554" s="618">
        <v>0</v>
      </c>
      <c r="R554" s="618">
        <v>0</v>
      </c>
      <c r="S554" s="618">
        <v>0</v>
      </c>
      <c r="T554" s="618">
        <v>0</v>
      </c>
      <c r="U554" s="618">
        <v>2805957</v>
      </c>
      <c r="V554" s="618">
        <v>153285</v>
      </c>
      <c r="W554" s="618" t="s">
        <v>2112</v>
      </c>
      <c r="X554" s="618" t="s">
        <v>2112</v>
      </c>
      <c r="Y554" s="618">
        <v>0</v>
      </c>
      <c r="Z554" s="618">
        <v>0</v>
      </c>
      <c r="AA554" s="618">
        <v>0</v>
      </c>
      <c r="AB554" s="618">
        <v>0</v>
      </c>
      <c r="AC554" s="618">
        <v>0</v>
      </c>
      <c r="AD554" s="618">
        <v>0</v>
      </c>
      <c r="AE554" s="618">
        <v>0</v>
      </c>
      <c r="AF554" s="618">
        <v>0</v>
      </c>
      <c r="AG554" s="618">
        <v>0</v>
      </c>
      <c r="AH554" s="618">
        <v>0</v>
      </c>
      <c r="AI554" s="618">
        <v>12418</v>
      </c>
      <c r="AJ554" s="618">
        <v>24147</v>
      </c>
      <c r="AK554" s="618">
        <v>0</v>
      </c>
      <c r="AL554" s="618">
        <v>0</v>
      </c>
      <c r="AM554" s="618">
        <v>0</v>
      </c>
      <c r="AN554" s="618">
        <v>0</v>
      </c>
      <c r="AO554" s="618">
        <v>0</v>
      </c>
      <c r="AP554" s="618">
        <v>0</v>
      </c>
      <c r="AQ554" s="618">
        <v>0</v>
      </c>
      <c r="AR554" s="618">
        <v>0</v>
      </c>
      <c r="AS554" s="618">
        <v>0</v>
      </c>
      <c r="AT554" s="618">
        <v>0</v>
      </c>
      <c r="AU554" s="618">
        <v>0</v>
      </c>
      <c r="AV554" s="618">
        <v>0</v>
      </c>
      <c r="AW554" s="618">
        <v>220232</v>
      </c>
      <c r="AX554" s="618">
        <v>42343</v>
      </c>
      <c r="AY554" s="618">
        <v>186053</v>
      </c>
      <c r="AZ554" s="618">
        <v>119431</v>
      </c>
      <c r="BA554" s="618">
        <v>700</v>
      </c>
      <c r="BB554" s="618">
        <v>637</v>
      </c>
      <c r="BC554" s="618">
        <v>452126</v>
      </c>
      <c r="BD554" s="618">
        <v>196558</v>
      </c>
      <c r="BE554" s="618">
        <v>0</v>
      </c>
      <c r="BF554" s="618">
        <v>0</v>
      </c>
      <c r="BG554" s="618">
        <v>2094100</v>
      </c>
      <c r="BH554" s="618">
        <v>1951334</v>
      </c>
      <c r="BI554" s="618">
        <v>17002</v>
      </c>
      <c r="BJ554" s="618">
        <v>6758</v>
      </c>
      <c r="BK554" s="618">
        <v>0</v>
      </c>
      <c r="BL554" s="618">
        <v>0</v>
      </c>
      <c r="BM554" s="618">
        <v>0</v>
      </c>
      <c r="BN554" s="618">
        <v>0</v>
      </c>
      <c r="BO554" s="618">
        <v>0</v>
      </c>
      <c r="BP554" s="618">
        <v>0</v>
      </c>
    </row>
    <row r="555" spans="1:68" x14ac:dyDescent="0.25">
      <c r="B555" s="594" t="s">
        <v>290</v>
      </c>
      <c r="C555" s="618">
        <v>56850</v>
      </c>
      <c r="D555" s="618">
        <v>68699</v>
      </c>
      <c r="E555" s="618" t="s">
        <v>2112</v>
      </c>
      <c r="F555" s="618" t="s">
        <v>2112</v>
      </c>
      <c r="G555" s="618">
        <v>12903</v>
      </c>
      <c r="H555" s="618">
        <v>18489</v>
      </c>
      <c r="I555" s="618">
        <v>0</v>
      </c>
      <c r="J555" s="618">
        <v>0</v>
      </c>
      <c r="K555" s="618">
        <v>8932</v>
      </c>
      <c r="L555" s="618">
        <v>8567</v>
      </c>
      <c r="M555" s="618">
        <v>621216</v>
      </c>
      <c r="N555" s="618">
        <v>432981</v>
      </c>
      <c r="O555" s="618">
        <v>0</v>
      </c>
      <c r="P555" s="618">
        <v>0</v>
      </c>
      <c r="Q555" s="618">
        <v>8</v>
      </c>
      <c r="R555" s="618">
        <v>11</v>
      </c>
      <c r="S555" s="618">
        <v>0</v>
      </c>
      <c r="T555" s="618">
        <v>0</v>
      </c>
      <c r="U555" s="618">
        <v>2855536</v>
      </c>
      <c r="V555" s="618">
        <v>162161</v>
      </c>
      <c r="W555" s="618" t="s">
        <v>2112</v>
      </c>
      <c r="X555" s="618" t="s">
        <v>2112</v>
      </c>
      <c r="Y555" s="618">
        <v>0</v>
      </c>
      <c r="Z555" s="618">
        <v>0</v>
      </c>
      <c r="AA555" s="618">
        <v>0</v>
      </c>
      <c r="AB555" s="618">
        <v>0</v>
      </c>
      <c r="AC555" s="618">
        <v>0</v>
      </c>
      <c r="AD555" s="618">
        <v>0</v>
      </c>
      <c r="AE555" s="618">
        <v>0</v>
      </c>
      <c r="AF555" s="618">
        <v>0</v>
      </c>
      <c r="AG555" s="618">
        <v>0</v>
      </c>
      <c r="AH555" s="618">
        <v>0</v>
      </c>
      <c r="AI555" s="618">
        <v>7651</v>
      </c>
      <c r="AJ555" s="618">
        <v>17748</v>
      </c>
      <c r="AK555" s="618">
        <v>0</v>
      </c>
      <c r="AL555" s="618">
        <v>0</v>
      </c>
      <c r="AM555" s="618">
        <v>0</v>
      </c>
      <c r="AN555" s="618">
        <v>0</v>
      </c>
      <c r="AO555" s="618">
        <v>0</v>
      </c>
      <c r="AP555" s="618">
        <v>0</v>
      </c>
      <c r="AQ555" s="618">
        <v>0</v>
      </c>
      <c r="AR555" s="618">
        <v>0</v>
      </c>
      <c r="AS555" s="618">
        <v>0</v>
      </c>
      <c r="AT555" s="618">
        <v>0</v>
      </c>
      <c r="AU555" s="618">
        <v>0</v>
      </c>
      <c r="AV555" s="618">
        <v>0</v>
      </c>
      <c r="AW555" s="618">
        <v>260194</v>
      </c>
      <c r="AX555" s="618">
        <v>48938</v>
      </c>
      <c r="AY555" s="618">
        <v>196651</v>
      </c>
      <c r="AZ555" s="618">
        <v>98602</v>
      </c>
      <c r="BA555" s="618">
        <v>624</v>
      </c>
      <c r="BB555" s="618">
        <v>468</v>
      </c>
      <c r="BC555" s="618">
        <v>639736</v>
      </c>
      <c r="BD555" s="618">
        <v>285630</v>
      </c>
      <c r="BE555" s="618">
        <v>0</v>
      </c>
      <c r="BF555" s="618">
        <v>0</v>
      </c>
      <c r="BG555" s="618">
        <v>2418367</v>
      </c>
      <c r="BH555" s="618">
        <v>2001281</v>
      </c>
      <c r="BI555" s="618">
        <v>28170</v>
      </c>
      <c r="BJ555" s="618">
        <v>9122</v>
      </c>
      <c r="BK555" s="618">
        <v>0</v>
      </c>
      <c r="BL555" s="618">
        <v>0</v>
      </c>
      <c r="BM555" s="618">
        <v>0</v>
      </c>
      <c r="BN555" s="618">
        <v>0</v>
      </c>
      <c r="BO555" s="618">
        <v>0</v>
      </c>
      <c r="BP555" s="618">
        <v>0</v>
      </c>
    </row>
    <row r="556" spans="1:68" x14ac:dyDescent="0.25">
      <c r="B556" s="594" t="s">
        <v>291</v>
      </c>
      <c r="C556" s="618">
        <v>64424</v>
      </c>
      <c r="D556" s="618">
        <v>94981</v>
      </c>
      <c r="E556" s="618" t="s">
        <v>2112</v>
      </c>
      <c r="F556" s="618" t="s">
        <v>2112</v>
      </c>
      <c r="G556" s="618">
        <v>7276</v>
      </c>
      <c r="H556" s="618">
        <v>6692</v>
      </c>
      <c r="I556" s="618">
        <v>0</v>
      </c>
      <c r="J556" s="618">
        <v>0</v>
      </c>
      <c r="K556" s="618">
        <v>1867</v>
      </c>
      <c r="L556" s="618">
        <v>1759</v>
      </c>
      <c r="M556" s="618">
        <v>529175</v>
      </c>
      <c r="N556" s="618">
        <v>517447</v>
      </c>
      <c r="O556" s="618">
        <v>0</v>
      </c>
      <c r="P556" s="618">
        <v>0</v>
      </c>
      <c r="Q556" s="618">
        <v>0</v>
      </c>
      <c r="R556" s="618">
        <v>0</v>
      </c>
      <c r="S556" s="618">
        <v>0</v>
      </c>
      <c r="T556" s="618">
        <v>0</v>
      </c>
      <c r="U556" s="618">
        <v>2974039</v>
      </c>
      <c r="V556" s="618">
        <v>169595</v>
      </c>
      <c r="W556" s="618" t="s">
        <v>2112</v>
      </c>
      <c r="X556" s="618" t="s">
        <v>2112</v>
      </c>
      <c r="Y556" s="618">
        <v>0</v>
      </c>
      <c r="Z556" s="618">
        <v>0</v>
      </c>
      <c r="AA556" s="618">
        <v>0</v>
      </c>
      <c r="AB556" s="618">
        <v>0</v>
      </c>
      <c r="AC556" s="618">
        <v>0</v>
      </c>
      <c r="AD556" s="618">
        <v>0</v>
      </c>
      <c r="AE556" s="618">
        <v>0</v>
      </c>
      <c r="AF556" s="618">
        <v>0</v>
      </c>
      <c r="AG556" s="618">
        <v>0</v>
      </c>
      <c r="AH556" s="618">
        <v>0</v>
      </c>
      <c r="AI556" s="618">
        <v>18013</v>
      </c>
      <c r="AJ556" s="618">
        <v>37738</v>
      </c>
      <c r="AK556" s="618">
        <v>0</v>
      </c>
      <c r="AL556" s="618">
        <v>0</v>
      </c>
      <c r="AM556" s="618">
        <v>0</v>
      </c>
      <c r="AN556" s="618">
        <v>0</v>
      </c>
      <c r="AO556" s="618">
        <v>0</v>
      </c>
      <c r="AP556" s="618">
        <v>0</v>
      </c>
      <c r="AQ556" s="618">
        <v>0</v>
      </c>
      <c r="AR556" s="618">
        <v>0</v>
      </c>
      <c r="AS556" s="618">
        <v>0</v>
      </c>
      <c r="AT556" s="618">
        <v>0</v>
      </c>
      <c r="AU556" s="618">
        <v>0</v>
      </c>
      <c r="AV556" s="618">
        <v>0</v>
      </c>
      <c r="AW556" s="618">
        <v>260582</v>
      </c>
      <c r="AX556" s="618">
        <v>57389</v>
      </c>
      <c r="AY556" s="618">
        <v>164466</v>
      </c>
      <c r="AZ556" s="618">
        <v>115642</v>
      </c>
      <c r="BA556" s="618">
        <v>864</v>
      </c>
      <c r="BB556" s="618">
        <v>2016</v>
      </c>
      <c r="BC556" s="618">
        <v>531685</v>
      </c>
      <c r="BD556" s="618">
        <v>323258</v>
      </c>
      <c r="BE556" s="618">
        <v>0</v>
      </c>
      <c r="BF556" s="618">
        <v>0</v>
      </c>
      <c r="BG556" s="618">
        <v>1922508</v>
      </c>
      <c r="BH556" s="618">
        <v>1924493</v>
      </c>
      <c r="BI556" s="618">
        <v>42526</v>
      </c>
      <c r="BJ556" s="618">
        <v>15667</v>
      </c>
      <c r="BK556" s="618">
        <v>0</v>
      </c>
      <c r="BL556" s="618">
        <v>0</v>
      </c>
      <c r="BM556" s="618">
        <v>0</v>
      </c>
      <c r="BN556" s="618">
        <v>0</v>
      </c>
      <c r="BO556" s="618">
        <v>0</v>
      </c>
      <c r="BP556" s="618">
        <v>0</v>
      </c>
    </row>
    <row r="557" spans="1:68" x14ac:dyDescent="0.25">
      <c r="B557" s="594" t="s">
        <v>292</v>
      </c>
      <c r="C557" s="618">
        <v>80091</v>
      </c>
      <c r="D557" s="618">
        <v>130329</v>
      </c>
      <c r="E557" s="618" t="s">
        <v>2112</v>
      </c>
      <c r="F557" s="618" t="s">
        <v>2112</v>
      </c>
      <c r="G557" s="618">
        <v>12520</v>
      </c>
      <c r="H557" s="618">
        <v>18844</v>
      </c>
      <c r="I557" s="618">
        <v>0</v>
      </c>
      <c r="J557" s="618">
        <v>0</v>
      </c>
      <c r="K557" s="618">
        <v>289</v>
      </c>
      <c r="L557" s="618">
        <v>186</v>
      </c>
      <c r="M557" s="618">
        <v>694133</v>
      </c>
      <c r="N557" s="618">
        <v>475468</v>
      </c>
      <c r="O557" s="618">
        <v>0</v>
      </c>
      <c r="P557" s="618">
        <v>0</v>
      </c>
      <c r="Q557" s="618">
        <v>0</v>
      </c>
      <c r="R557" s="618">
        <v>0</v>
      </c>
      <c r="S557" s="618">
        <v>43</v>
      </c>
      <c r="T557" s="618">
        <v>96</v>
      </c>
      <c r="U557" s="618">
        <v>2935119</v>
      </c>
      <c r="V557" s="618">
        <v>165784</v>
      </c>
      <c r="W557" s="618" t="s">
        <v>2112</v>
      </c>
      <c r="X557" s="618" t="s">
        <v>2112</v>
      </c>
      <c r="Y557" s="618">
        <v>0</v>
      </c>
      <c r="Z557" s="618">
        <v>0</v>
      </c>
      <c r="AA557" s="618">
        <v>0</v>
      </c>
      <c r="AB557" s="618">
        <v>0</v>
      </c>
      <c r="AC557" s="618">
        <v>0</v>
      </c>
      <c r="AD557" s="618">
        <v>0</v>
      </c>
      <c r="AE557" s="618">
        <v>0</v>
      </c>
      <c r="AF557" s="618">
        <v>0</v>
      </c>
      <c r="AG557" s="618">
        <v>11</v>
      </c>
      <c r="AH557" s="618">
        <v>77</v>
      </c>
      <c r="AI557" s="618">
        <v>15026</v>
      </c>
      <c r="AJ557" s="618">
        <v>28908</v>
      </c>
      <c r="AK557" s="618">
        <v>0</v>
      </c>
      <c r="AL557" s="618">
        <v>0</v>
      </c>
      <c r="AM557" s="618">
        <v>0</v>
      </c>
      <c r="AN557" s="618">
        <v>0</v>
      </c>
      <c r="AO557" s="618">
        <v>0</v>
      </c>
      <c r="AP557" s="618">
        <v>0</v>
      </c>
      <c r="AQ557" s="618">
        <v>0</v>
      </c>
      <c r="AR557" s="618">
        <v>0</v>
      </c>
      <c r="AS557" s="618">
        <v>0</v>
      </c>
      <c r="AT557" s="618">
        <v>0</v>
      </c>
      <c r="AU557" s="618">
        <v>0</v>
      </c>
      <c r="AV557" s="618">
        <v>0</v>
      </c>
      <c r="AW557" s="618">
        <v>229216</v>
      </c>
      <c r="AX557" s="618">
        <v>78625</v>
      </c>
      <c r="AY557" s="618">
        <v>232907</v>
      </c>
      <c r="AZ557" s="618">
        <v>98874</v>
      </c>
      <c r="BA557" s="618">
        <v>630</v>
      </c>
      <c r="BB557" s="618">
        <v>571</v>
      </c>
      <c r="BC557" s="618">
        <v>841957</v>
      </c>
      <c r="BD557" s="618">
        <v>375457</v>
      </c>
      <c r="BE557" s="618">
        <v>0</v>
      </c>
      <c r="BF557" s="618">
        <v>0</v>
      </c>
      <c r="BG557" s="618">
        <v>2410207</v>
      </c>
      <c r="BH557" s="618">
        <v>2283976</v>
      </c>
      <c r="BI557" s="618">
        <v>23248</v>
      </c>
      <c r="BJ557" s="618">
        <v>7034</v>
      </c>
      <c r="BK557" s="618">
        <v>0</v>
      </c>
      <c r="BL557" s="618">
        <v>0</v>
      </c>
      <c r="BM557" s="618">
        <v>0</v>
      </c>
      <c r="BN557" s="618">
        <v>0</v>
      </c>
      <c r="BO557" s="618">
        <v>0</v>
      </c>
      <c r="BP557" s="618">
        <v>0</v>
      </c>
    </row>
    <row r="558" spans="1:68" x14ac:dyDescent="0.25">
      <c r="B558" s="594" t="s">
        <v>293</v>
      </c>
      <c r="C558" s="618">
        <v>71030</v>
      </c>
      <c r="D558" s="618">
        <v>104115</v>
      </c>
      <c r="E558" s="618" t="s">
        <v>2112</v>
      </c>
      <c r="F558" s="618" t="s">
        <v>2112</v>
      </c>
      <c r="G558" s="618">
        <v>8000</v>
      </c>
      <c r="H558" s="618">
        <v>12400</v>
      </c>
      <c r="I558" s="618">
        <v>0</v>
      </c>
      <c r="J558" s="618">
        <v>0</v>
      </c>
      <c r="K558" s="618">
        <v>1231</v>
      </c>
      <c r="L558" s="618">
        <v>1905</v>
      </c>
      <c r="M558" s="618">
        <v>718000</v>
      </c>
      <c r="N558" s="618">
        <v>598217</v>
      </c>
      <c r="O558" s="618">
        <v>0</v>
      </c>
      <c r="P558" s="618">
        <v>0</v>
      </c>
      <c r="Q558" s="618">
        <v>0</v>
      </c>
      <c r="R558" s="618">
        <v>0</v>
      </c>
      <c r="S558" s="618">
        <v>0</v>
      </c>
      <c r="T558" s="618">
        <v>0</v>
      </c>
      <c r="U558" s="618">
        <v>3104359</v>
      </c>
      <c r="V558" s="618">
        <v>201959</v>
      </c>
      <c r="W558" s="618" t="s">
        <v>2112</v>
      </c>
      <c r="X558" s="618" t="s">
        <v>2112</v>
      </c>
      <c r="Y558" s="618">
        <v>0</v>
      </c>
      <c r="Z558" s="618">
        <v>0</v>
      </c>
      <c r="AA558" s="618">
        <v>0</v>
      </c>
      <c r="AB558" s="618">
        <v>0</v>
      </c>
      <c r="AC558" s="618">
        <v>0</v>
      </c>
      <c r="AD558" s="618">
        <v>0</v>
      </c>
      <c r="AE558" s="618">
        <v>0</v>
      </c>
      <c r="AF558" s="618">
        <v>0</v>
      </c>
      <c r="AG558" s="618">
        <v>0</v>
      </c>
      <c r="AH558" s="618">
        <v>0</v>
      </c>
      <c r="AI558" s="618">
        <v>23025</v>
      </c>
      <c r="AJ558" s="618">
        <v>47339</v>
      </c>
      <c r="AK558" s="618">
        <v>0</v>
      </c>
      <c r="AL558" s="618">
        <v>0</v>
      </c>
      <c r="AM558" s="618">
        <v>0</v>
      </c>
      <c r="AN558" s="618">
        <v>0</v>
      </c>
      <c r="AO558" s="618">
        <v>0</v>
      </c>
      <c r="AP558" s="618">
        <v>0</v>
      </c>
      <c r="AQ558" s="618">
        <v>0</v>
      </c>
      <c r="AR558" s="618">
        <v>0</v>
      </c>
      <c r="AS558" s="618">
        <v>0</v>
      </c>
      <c r="AT558" s="618">
        <v>0</v>
      </c>
      <c r="AU558" s="618">
        <v>0</v>
      </c>
      <c r="AV558" s="618">
        <v>0</v>
      </c>
      <c r="AW558" s="618">
        <v>262427</v>
      </c>
      <c r="AX558" s="618">
        <v>96201</v>
      </c>
      <c r="AY558" s="618">
        <v>181095</v>
      </c>
      <c r="AZ558" s="618">
        <v>73327</v>
      </c>
      <c r="BA558" s="618">
        <v>719</v>
      </c>
      <c r="BB558" s="618">
        <v>762</v>
      </c>
      <c r="BC558" s="618">
        <v>812816</v>
      </c>
      <c r="BD558" s="618">
        <v>397065</v>
      </c>
      <c r="BE558" s="618">
        <v>0</v>
      </c>
      <c r="BF558" s="618">
        <v>0</v>
      </c>
      <c r="BG558" s="618">
        <v>2606036</v>
      </c>
      <c r="BH558" s="618">
        <v>2613259</v>
      </c>
      <c r="BI558" s="618">
        <v>40289</v>
      </c>
      <c r="BJ558" s="618">
        <v>14305</v>
      </c>
      <c r="BK558" s="618">
        <v>0</v>
      </c>
      <c r="BL558" s="618">
        <v>0</v>
      </c>
      <c r="BM558" s="618">
        <v>0</v>
      </c>
      <c r="BN558" s="618">
        <v>0</v>
      </c>
      <c r="BO558" s="618">
        <v>0</v>
      </c>
      <c r="BP558" s="618">
        <v>0</v>
      </c>
    </row>
    <row r="559" spans="1:68" x14ac:dyDescent="0.25">
      <c r="B559" s="594" t="s">
        <v>294</v>
      </c>
      <c r="C559" s="618">
        <v>85634</v>
      </c>
      <c r="D559" s="618">
        <v>114585</v>
      </c>
      <c r="E559" s="618" t="s">
        <v>2112</v>
      </c>
      <c r="F559" s="618" t="s">
        <v>2112</v>
      </c>
      <c r="G559" s="618">
        <v>12709</v>
      </c>
      <c r="H559" s="618">
        <v>63991</v>
      </c>
      <c r="I559" s="618">
        <v>0</v>
      </c>
      <c r="J559" s="618">
        <v>0</v>
      </c>
      <c r="K559" s="618">
        <v>966</v>
      </c>
      <c r="L559" s="618">
        <v>994</v>
      </c>
      <c r="M559" s="618">
        <v>636908</v>
      </c>
      <c r="N559" s="618">
        <v>591720</v>
      </c>
      <c r="O559" s="618">
        <v>0</v>
      </c>
      <c r="P559" s="618">
        <v>0</v>
      </c>
      <c r="Q559" s="618">
        <v>1</v>
      </c>
      <c r="R559" s="618">
        <v>1</v>
      </c>
      <c r="S559" s="618">
        <v>0</v>
      </c>
      <c r="T559" s="618">
        <v>0</v>
      </c>
      <c r="U559" s="618">
        <v>3106411</v>
      </c>
      <c r="V559" s="618">
        <v>246661</v>
      </c>
      <c r="W559" s="618" t="s">
        <v>2112</v>
      </c>
      <c r="X559" s="618" t="s">
        <v>2112</v>
      </c>
      <c r="Y559" s="618">
        <v>0</v>
      </c>
      <c r="Z559" s="618">
        <v>0</v>
      </c>
      <c r="AA559" s="618">
        <v>0</v>
      </c>
      <c r="AB559" s="618">
        <v>0</v>
      </c>
      <c r="AC559" s="618">
        <v>0</v>
      </c>
      <c r="AD559" s="618">
        <v>0</v>
      </c>
      <c r="AE559" s="618">
        <v>0</v>
      </c>
      <c r="AF559" s="618">
        <v>0</v>
      </c>
      <c r="AG559" s="618">
        <v>0</v>
      </c>
      <c r="AH559" s="618">
        <v>0</v>
      </c>
      <c r="AI559" s="618">
        <v>26450</v>
      </c>
      <c r="AJ559" s="618">
        <v>61129</v>
      </c>
      <c r="AK559" s="618">
        <v>0</v>
      </c>
      <c r="AL559" s="618">
        <v>0</v>
      </c>
      <c r="AM559" s="618">
        <v>0</v>
      </c>
      <c r="AN559" s="618">
        <v>0</v>
      </c>
      <c r="AO559" s="618">
        <v>0</v>
      </c>
      <c r="AP559" s="618">
        <v>0</v>
      </c>
      <c r="AQ559" s="618">
        <v>0</v>
      </c>
      <c r="AR559" s="618">
        <v>0</v>
      </c>
      <c r="AS559" s="618">
        <v>0</v>
      </c>
      <c r="AT559" s="618">
        <v>0</v>
      </c>
      <c r="AU559" s="618">
        <v>0</v>
      </c>
      <c r="AV559" s="618">
        <v>0</v>
      </c>
      <c r="AW559" s="618">
        <v>225763</v>
      </c>
      <c r="AX559" s="618">
        <v>80599</v>
      </c>
      <c r="AY559" s="618">
        <v>208812</v>
      </c>
      <c r="AZ559" s="618">
        <v>149734</v>
      </c>
      <c r="BA559" s="618">
        <v>495</v>
      </c>
      <c r="BB559" s="618">
        <v>585</v>
      </c>
      <c r="BC559" s="618">
        <v>1085843</v>
      </c>
      <c r="BD559" s="618">
        <v>531792</v>
      </c>
      <c r="BE559" s="618">
        <v>0</v>
      </c>
      <c r="BF559" s="618">
        <v>0</v>
      </c>
      <c r="BG559" s="618">
        <v>2615178</v>
      </c>
      <c r="BH559" s="618">
        <v>2803522</v>
      </c>
      <c r="BI559" s="618">
        <v>47113</v>
      </c>
      <c r="BJ559" s="618">
        <v>15125</v>
      </c>
      <c r="BK559" s="618">
        <v>0</v>
      </c>
      <c r="BL559" s="618">
        <v>0</v>
      </c>
      <c r="BM559" s="618">
        <v>0</v>
      </c>
      <c r="BN559" s="618">
        <v>0</v>
      </c>
      <c r="BO559" s="618">
        <v>0</v>
      </c>
      <c r="BP559" s="618">
        <v>0</v>
      </c>
    </row>
    <row r="560" spans="1:68" x14ac:dyDescent="0.25">
      <c r="B560" s="594" t="s">
        <v>295</v>
      </c>
      <c r="C560" s="618">
        <v>98523</v>
      </c>
      <c r="D560" s="618">
        <v>155228</v>
      </c>
      <c r="E560" s="618" t="s">
        <v>2112</v>
      </c>
      <c r="F560" s="618" t="s">
        <v>2112</v>
      </c>
      <c r="G560" s="618">
        <v>19393</v>
      </c>
      <c r="H560" s="618">
        <v>119899</v>
      </c>
      <c r="I560" s="618">
        <v>0</v>
      </c>
      <c r="J560" s="618">
        <v>0</v>
      </c>
      <c r="K560" s="618">
        <v>1504</v>
      </c>
      <c r="L560" s="618">
        <v>2698</v>
      </c>
      <c r="M560" s="618">
        <v>690099</v>
      </c>
      <c r="N560" s="618">
        <v>1095857</v>
      </c>
      <c r="O560" s="618">
        <v>0</v>
      </c>
      <c r="P560" s="618">
        <v>0</v>
      </c>
      <c r="Q560" s="618">
        <v>1</v>
      </c>
      <c r="R560" s="618">
        <v>1</v>
      </c>
      <c r="S560" s="618">
        <v>0</v>
      </c>
      <c r="T560" s="618">
        <v>0</v>
      </c>
      <c r="U560" s="618">
        <v>2379054</v>
      </c>
      <c r="V560" s="618">
        <v>248356</v>
      </c>
      <c r="W560" s="618" t="s">
        <v>2112</v>
      </c>
      <c r="X560" s="618" t="s">
        <v>2112</v>
      </c>
      <c r="Y560" s="618">
        <v>0</v>
      </c>
      <c r="Z560" s="618">
        <v>0</v>
      </c>
      <c r="AA560" s="618">
        <v>0</v>
      </c>
      <c r="AB560" s="618">
        <v>0</v>
      </c>
      <c r="AC560" s="618">
        <v>0</v>
      </c>
      <c r="AD560" s="618">
        <v>0</v>
      </c>
      <c r="AE560" s="618">
        <v>0</v>
      </c>
      <c r="AF560" s="618">
        <v>0</v>
      </c>
      <c r="AG560" s="618">
        <v>1</v>
      </c>
      <c r="AH560" s="618">
        <v>10</v>
      </c>
      <c r="AI560" s="618">
        <v>32379</v>
      </c>
      <c r="AJ560" s="618">
        <v>102980</v>
      </c>
      <c r="AK560" s="618">
        <v>0</v>
      </c>
      <c r="AL560" s="618">
        <v>0</v>
      </c>
      <c r="AM560" s="618">
        <v>0</v>
      </c>
      <c r="AN560" s="618">
        <v>0</v>
      </c>
      <c r="AO560" s="618">
        <v>0</v>
      </c>
      <c r="AP560" s="618">
        <v>0</v>
      </c>
      <c r="AQ560" s="618">
        <v>0</v>
      </c>
      <c r="AR560" s="618">
        <v>0</v>
      </c>
      <c r="AS560" s="618">
        <v>0</v>
      </c>
      <c r="AT560" s="618">
        <v>0</v>
      </c>
      <c r="AU560" s="618">
        <v>0</v>
      </c>
      <c r="AV560" s="618">
        <v>0</v>
      </c>
      <c r="AW560" s="618">
        <v>234915</v>
      </c>
      <c r="AX560" s="618">
        <v>276934</v>
      </c>
      <c r="AY560" s="618">
        <v>205188</v>
      </c>
      <c r="AZ560" s="618">
        <v>246349</v>
      </c>
      <c r="BA560" s="618">
        <v>165</v>
      </c>
      <c r="BB560" s="618">
        <v>192</v>
      </c>
      <c r="BC560" s="618">
        <v>1430951</v>
      </c>
      <c r="BD560" s="618">
        <v>1175849</v>
      </c>
      <c r="BE560" s="618">
        <v>0</v>
      </c>
      <c r="BF560" s="618">
        <v>0</v>
      </c>
      <c r="BG560" s="618">
        <v>3004239</v>
      </c>
      <c r="BH560" s="618">
        <v>4646661</v>
      </c>
      <c r="BI560" s="618">
        <v>54075</v>
      </c>
      <c r="BJ560" s="618">
        <v>28430</v>
      </c>
      <c r="BK560" s="618">
        <v>0</v>
      </c>
      <c r="BL560" s="618">
        <v>0</v>
      </c>
      <c r="BM560" s="618">
        <v>0</v>
      </c>
      <c r="BN560" s="618">
        <v>0</v>
      </c>
      <c r="BO560" s="618">
        <v>0</v>
      </c>
      <c r="BP560" s="618">
        <v>0</v>
      </c>
    </row>
    <row r="561" spans="1:68" x14ac:dyDescent="0.25">
      <c r="B561" s="594" t="s">
        <v>2669</v>
      </c>
      <c r="C561" s="618">
        <v>97329</v>
      </c>
      <c r="D561" s="618">
        <v>204226</v>
      </c>
      <c r="E561" s="618" t="s">
        <v>2112</v>
      </c>
      <c r="F561" s="618" t="s">
        <v>2112</v>
      </c>
      <c r="G561" s="618">
        <v>6069</v>
      </c>
      <c r="H561" s="618">
        <v>52074</v>
      </c>
      <c r="I561" s="618">
        <v>0</v>
      </c>
      <c r="J561" s="618">
        <v>0</v>
      </c>
      <c r="K561" s="618">
        <v>62</v>
      </c>
      <c r="L561" s="618">
        <v>326</v>
      </c>
      <c r="M561" s="618">
        <v>671205</v>
      </c>
      <c r="N561" s="618">
        <v>1030765</v>
      </c>
      <c r="O561" s="618">
        <v>0</v>
      </c>
      <c r="P561" s="618">
        <v>0</v>
      </c>
      <c r="Q561" s="618">
        <v>14</v>
      </c>
      <c r="R561" s="618">
        <v>56</v>
      </c>
      <c r="S561" s="618">
        <v>0</v>
      </c>
      <c r="T561" s="618">
        <v>0</v>
      </c>
      <c r="U561" s="618">
        <v>2284081</v>
      </c>
      <c r="V561" s="618">
        <v>292381</v>
      </c>
      <c r="W561" s="618" t="s">
        <v>2112</v>
      </c>
      <c r="X561" s="618" t="s">
        <v>2112</v>
      </c>
      <c r="Y561" s="618">
        <v>0</v>
      </c>
      <c r="Z561" s="618">
        <v>0</v>
      </c>
      <c r="AA561" s="618">
        <v>0</v>
      </c>
      <c r="AB561" s="618">
        <v>0</v>
      </c>
      <c r="AC561" s="618">
        <v>0</v>
      </c>
      <c r="AD561" s="618">
        <v>0</v>
      </c>
      <c r="AE561" s="618">
        <v>0</v>
      </c>
      <c r="AF561" s="618">
        <v>0</v>
      </c>
      <c r="AG561" s="618">
        <v>5</v>
      </c>
      <c r="AH561" s="618">
        <v>50</v>
      </c>
      <c r="AI561" s="618">
        <v>52539</v>
      </c>
      <c r="AJ561" s="618">
        <v>201777</v>
      </c>
      <c r="AK561" s="618">
        <v>0</v>
      </c>
      <c r="AL561" s="618">
        <v>0</v>
      </c>
      <c r="AM561" s="618">
        <v>0</v>
      </c>
      <c r="AN561" s="618">
        <v>0</v>
      </c>
      <c r="AO561" s="618">
        <v>0</v>
      </c>
      <c r="AP561" s="618">
        <v>0</v>
      </c>
      <c r="AQ561" s="618">
        <v>0</v>
      </c>
      <c r="AR561" s="618">
        <v>0</v>
      </c>
      <c r="AS561" s="618">
        <v>0</v>
      </c>
      <c r="AT561" s="618">
        <v>0</v>
      </c>
      <c r="AU561" s="618">
        <v>0</v>
      </c>
      <c r="AV561" s="618">
        <v>0</v>
      </c>
      <c r="AW561" s="618">
        <v>265699</v>
      </c>
      <c r="AX561" s="618">
        <v>416754</v>
      </c>
      <c r="AY561" s="618">
        <v>144146</v>
      </c>
      <c r="AZ561" s="618">
        <v>196272</v>
      </c>
      <c r="BA561" s="618">
        <v>365</v>
      </c>
      <c r="BB561" s="618">
        <v>420</v>
      </c>
      <c r="BC561" s="618">
        <v>1509160</v>
      </c>
      <c r="BD561" s="618">
        <v>2041729</v>
      </c>
      <c r="BE561" s="618">
        <v>0</v>
      </c>
      <c r="BF561" s="618">
        <v>0</v>
      </c>
      <c r="BG561" s="618">
        <v>3666925</v>
      </c>
      <c r="BH561" s="618">
        <v>9650713</v>
      </c>
      <c r="BI561" s="618">
        <v>75972</v>
      </c>
      <c r="BJ561" s="618">
        <v>68965</v>
      </c>
      <c r="BK561" s="618">
        <v>0</v>
      </c>
      <c r="BL561" s="618">
        <v>0</v>
      </c>
      <c r="BM561" s="618">
        <v>0</v>
      </c>
      <c r="BN561" s="618">
        <v>0</v>
      </c>
      <c r="BO561" s="618">
        <v>0</v>
      </c>
      <c r="BP561" s="618">
        <v>0</v>
      </c>
    </row>
    <row r="562" spans="1:68" x14ac:dyDescent="0.25">
      <c r="A562" s="593" t="s">
        <v>15</v>
      </c>
      <c r="B562" s="594" t="s">
        <v>285</v>
      </c>
      <c r="C562" s="618">
        <v>23684</v>
      </c>
      <c r="D562" s="618">
        <v>7710</v>
      </c>
      <c r="E562" s="618" t="s">
        <v>2112</v>
      </c>
      <c r="F562" s="618" t="s">
        <v>2112</v>
      </c>
      <c r="G562" s="618">
        <v>42855</v>
      </c>
      <c r="H562" s="618">
        <v>71383</v>
      </c>
      <c r="I562" s="618">
        <v>0</v>
      </c>
      <c r="J562" s="618">
        <v>0</v>
      </c>
      <c r="K562" s="618">
        <v>103</v>
      </c>
      <c r="L562" s="618">
        <v>152</v>
      </c>
      <c r="M562" s="618">
        <v>589945</v>
      </c>
      <c r="N562" s="618">
        <v>339478</v>
      </c>
      <c r="O562" s="618">
        <v>0</v>
      </c>
      <c r="P562" s="618">
        <v>0</v>
      </c>
      <c r="Q562" s="618">
        <v>56</v>
      </c>
      <c r="R562" s="618">
        <v>55</v>
      </c>
      <c r="S562" s="618">
        <v>0</v>
      </c>
      <c r="T562" s="618">
        <v>0</v>
      </c>
      <c r="U562" s="618">
        <v>3176531</v>
      </c>
      <c r="V562" s="618">
        <v>329813</v>
      </c>
      <c r="W562" s="618" t="s">
        <v>2112</v>
      </c>
      <c r="X562" s="618" t="s">
        <v>2112</v>
      </c>
      <c r="Y562" s="618">
        <v>0</v>
      </c>
      <c r="Z562" s="618">
        <v>0</v>
      </c>
      <c r="AA562" s="618">
        <v>0</v>
      </c>
      <c r="AB562" s="618">
        <v>0</v>
      </c>
      <c r="AC562" s="618">
        <v>0</v>
      </c>
      <c r="AD562" s="618">
        <v>0</v>
      </c>
      <c r="AE562" s="618">
        <v>0</v>
      </c>
      <c r="AF562" s="618">
        <v>0</v>
      </c>
      <c r="AG562" s="618">
        <v>330</v>
      </c>
      <c r="AH562" s="618">
        <v>1128</v>
      </c>
      <c r="AI562" s="618">
        <v>37542</v>
      </c>
      <c r="AJ562" s="618">
        <v>61082</v>
      </c>
      <c r="AK562" s="618">
        <v>0</v>
      </c>
      <c r="AL562" s="618">
        <v>0</v>
      </c>
      <c r="AM562" s="618">
        <v>0</v>
      </c>
      <c r="AN562" s="618">
        <v>0</v>
      </c>
      <c r="AO562" s="618">
        <v>0</v>
      </c>
      <c r="AP562" s="618">
        <v>0</v>
      </c>
      <c r="AQ562" s="618">
        <v>0</v>
      </c>
      <c r="AR562" s="618">
        <v>0</v>
      </c>
      <c r="AS562" s="618">
        <v>0</v>
      </c>
      <c r="AT562" s="618">
        <v>0</v>
      </c>
      <c r="AU562" s="618">
        <v>0</v>
      </c>
      <c r="AV562" s="618">
        <v>0</v>
      </c>
      <c r="AW562" s="618">
        <v>1540586</v>
      </c>
      <c r="AX562" s="618">
        <v>397204</v>
      </c>
      <c r="AY562" s="618">
        <v>43043</v>
      </c>
      <c r="AZ562" s="618">
        <v>18452</v>
      </c>
      <c r="BA562" s="618">
        <v>192</v>
      </c>
      <c r="BB562" s="618">
        <v>76</v>
      </c>
      <c r="BC562" s="618">
        <v>535853</v>
      </c>
      <c r="BD562" s="618">
        <v>203514</v>
      </c>
      <c r="BE562" s="618">
        <v>0</v>
      </c>
      <c r="BF562" s="618">
        <v>0</v>
      </c>
      <c r="BG562" s="618">
        <v>1322363</v>
      </c>
      <c r="BH562" s="618">
        <v>928342</v>
      </c>
      <c r="BI562" s="618">
        <v>18</v>
      </c>
      <c r="BJ562" s="618">
        <v>4</v>
      </c>
      <c r="BK562" s="618">
        <v>5712</v>
      </c>
      <c r="BL562" s="618">
        <v>7024</v>
      </c>
      <c r="BM562" s="618">
        <v>0</v>
      </c>
      <c r="BN562" s="618">
        <v>0</v>
      </c>
      <c r="BO562" s="618">
        <v>0</v>
      </c>
      <c r="BP562" s="618">
        <v>0</v>
      </c>
    </row>
    <row r="563" spans="1:68" x14ac:dyDescent="0.25">
      <c r="B563" s="594" t="s">
        <v>286</v>
      </c>
      <c r="C563" s="618">
        <v>23170</v>
      </c>
      <c r="D563" s="618">
        <v>10889</v>
      </c>
      <c r="E563" s="618" t="s">
        <v>2112</v>
      </c>
      <c r="F563" s="618" t="s">
        <v>2112</v>
      </c>
      <c r="G563" s="618">
        <v>61412</v>
      </c>
      <c r="H563" s="618">
        <v>107800</v>
      </c>
      <c r="I563" s="618">
        <v>0</v>
      </c>
      <c r="J563" s="618">
        <v>0</v>
      </c>
      <c r="K563" s="618">
        <v>32</v>
      </c>
      <c r="L563" s="618">
        <v>37</v>
      </c>
      <c r="M563" s="618">
        <v>707846</v>
      </c>
      <c r="N563" s="618">
        <v>442504</v>
      </c>
      <c r="O563" s="618">
        <v>0</v>
      </c>
      <c r="P563" s="618">
        <v>0</v>
      </c>
      <c r="Q563" s="618">
        <v>13</v>
      </c>
      <c r="R563" s="618">
        <v>14</v>
      </c>
      <c r="S563" s="618">
        <v>0</v>
      </c>
      <c r="T563" s="618">
        <v>0</v>
      </c>
      <c r="U563" s="618">
        <v>2673211</v>
      </c>
      <c r="V563" s="618">
        <v>290867</v>
      </c>
      <c r="W563" s="618" t="s">
        <v>2112</v>
      </c>
      <c r="X563" s="618" t="s">
        <v>2112</v>
      </c>
      <c r="Y563" s="618">
        <v>0</v>
      </c>
      <c r="Z563" s="618">
        <v>0</v>
      </c>
      <c r="AA563" s="618">
        <v>0</v>
      </c>
      <c r="AB563" s="618">
        <v>0</v>
      </c>
      <c r="AC563" s="618">
        <v>0</v>
      </c>
      <c r="AD563" s="618">
        <v>0</v>
      </c>
      <c r="AE563" s="618">
        <v>0</v>
      </c>
      <c r="AF563" s="618">
        <v>0</v>
      </c>
      <c r="AG563" s="618">
        <v>336</v>
      </c>
      <c r="AH563" s="618">
        <v>1211</v>
      </c>
      <c r="AI563" s="618">
        <v>43030</v>
      </c>
      <c r="AJ563" s="618">
        <v>83548</v>
      </c>
      <c r="AK563" s="618">
        <v>0</v>
      </c>
      <c r="AL563" s="618">
        <v>0</v>
      </c>
      <c r="AM563" s="618">
        <v>0</v>
      </c>
      <c r="AN563" s="618">
        <v>0</v>
      </c>
      <c r="AO563" s="618">
        <v>0</v>
      </c>
      <c r="AP563" s="618">
        <v>0</v>
      </c>
      <c r="AQ563" s="618">
        <v>0</v>
      </c>
      <c r="AR563" s="618">
        <v>0</v>
      </c>
      <c r="AS563" s="618">
        <v>0</v>
      </c>
      <c r="AT563" s="618">
        <v>0</v>
      </c>
      <c r="AU563" s="618">
        <v>0</v>
      </c>
      <c r="AV563" s="618">
        <v>0</v>
      </c>
      <c r="AW563" s="618">
        <v>1780279</v>
      </c>
      <c r="AX563" s="618">
        <v>453618</v>
      </c>
      <c r="AY563" s="618">
        <v>50722</v>
      </c>
      <c r="AZ563" s="618">
        <v>20080</v>
      </c>
      <c r="BA563" s="618">
        <v>132</v>
      </c>
      <c r="BB563" s="618">
        <v>59</v>
      </c>
      <c r="BC563" s="618">
        <v>646209</v>
      </c>
      <c r="BD563" s="618">
        <v>333877</v>
      </c>
      <c r="BE563" s="618">
        <v>0</v>
      </c>
      <c r="BF563" s="618">
        <v>0</v>
      </c>
      <c r="BG563" s="618">
        <v>1571418</v>
      </c>
      <c r="BH563" s="618">
        <v>1035441</v>
      </c>
      <c r="BI563" s="618">
        <v>20</v>
      </c>
      <c r="BJ563" s="618">
        <v>10</v>
      </c>
      <c r="BK563" s="618">
        <v>4739</v>
      </c>
      <c r="BL563" s="618">
        <v>6501</v>
      </c>
      <c r="BM563" s="618">
        <v>0</v>
      </c>
      <c r="BN563" s="618">
        <v>0</v>
      </c>
      <c r="BO563" s="618">
        <v>0</v>
      </c>
      <c r="BP563" s="618">
        <v>0</v>
      </c>
    </row>
    <row r="564" spans="1:68" x14ac:dyDescent="0.25">
      <c r="B564" s="594" t="s">
        <v>287</v>
      </c>
      <c r="C564" s="618">
        <v>22747</v>
      </c>
      <c r="D564" s="618">
        <v>20065</v>
      </c>
      <c r="E564" s="618" t="s">
        <v>2112</v>
      </c>
      <c r="F564" s="618" t="s">
        <v>2112</v>
      </c>
      <c r="G564" s="618">
        <v>75059</v>
      </c>
      <c r="H564" s="618">
        <v>133788</v>
      </c>
      <c r="I564" s="618">
        <v>0</v>
      </c>
      <c r="J564" s="618">
        <v>0</v>
      </c>
      <c r="K564" s="618">
        <v>16</v>
      </c>
      <c r="L564" s="618">
        <v>22</v>
      </c>
      <c r="M564" s="618">
        <v>439143</v>
      </c>
      <c r="N564" s="618">
        <v>286022</v>
      </c>
      <c r="O564" s="618">
        <v>0</v>
      </c>
      <c r="P564" s="618">
        <v>0</v>
      </c>
      <c r="Q564" s="618">
        <v>14</v>
      </c>
      <c r="R564" s="618">
        <v>15</v>
      </c>
      <c r="S564" s="618">
        <v>0</v>
      </c>
      <c r="T564" s="618">
        <v>0</v>
      </c>
      <c r="U564" s="618">
        <v>3011709</v>
      </c>
      <c r="V564" s="618">
        <v>239583</v>
      </c>
      <c r="W564" s="618" t="s">
        <v>2112</v>
      </c>
      <c r="X564" s="618" t="s">
        <v>2112</v>
      </c>
      <c r="Y564" s="618">
        <v>0</v>
      </c>
      <c r="Z564" s="618">
        <v>0</v>
      </c>
      <c r="AA564" s="618">
        <v>0</v>
      </c>
      <c r="AB564" s="618">
        <v>0</v>
      </c>
      <c r="AC564" s="618">
        <v>0</v>
      </c>
      <c r="AD564" s="618">
        <v>0</v>
      </c>
      <c r="AE564" s="618">
        <v>0</v>
      </c>
      <c r="AF564" s="618">
        <v>0</v>
      </c>
      <c r="AG564" s="618">
        <v>157</v>
      </c>
      <c r="AH564" s="618">
        <v>1086</v>
      </c>
      <c r="AI564" s="618">
        <v>34837</v>
      </c>
      <c r="AJ564" s="618">
        <v>78522</v>
      </c>
      <c r="AK564" s="618">
        <v>0</v>
      </c>
      <c r="AL564" s="618">
        <v>0</v>
      </c>
      <c r="AM564" s="618">
        <v>0</v>
      </c>
      <c r="AN564" s="618">
        <v>0</v>
      </c>
      <c r="AO564" s="618">
        <v>0</v>
      </c>
      <c r="AP564" s="618">
        <v>0</v>
      </c>
      <c r="AQ564" s="618">
        <v>0</v>
      </c>
      <c r="AR564" s="618">
        <v>0</v>
      </c>
      <c r="AS564" s="618">
        <v>0</v>
      </c>
      <c r="AT564" s="618">
        <v>0</v>
      </c>
      <c r="AU564" s="618">
        <v>0</v>
      </c>
      <c r="AV564" s="618">
        <v>0</v>
      </c>
      <c r="AW564" s="618">
        <v>1529579</v>
      </c>
      <c r="AX564" s="618">
        <v>441068</v>
      </c>
      <c r="AY564" s="618">
        <v>33114</v>
      </c>
      <c r="AZ564" s="618">
        <v>17507</v>
      </c>
      <c r="BA564" s="618">
        <v>106</v>
      </c>
      <c r="BB564" s="618">
        <v>68</v>
      </c>
      <c r="BC564" s="618">
        <v>783491</v>
      </c>
      <c r="BD564" s="618">
        <v>369659</v>
      </c>
      <c r="BE564" s="618">
        <v>0</v>
      </c>
      <c r="BF564" s="618">
        <v>0</v>
      </c>
      <c r="BG564" s="618">
        <v>1640183</v>
      </c>
      <c r="BH564" s="618">
        <v>1220199</v>
      </c>
      <c r="BI564" s="618">
        <v>0</v>
      </c>
      <c r="BJ564" s="618">
        <v>0</v>
      </c>
      <c r="BK564" s="618">
        <v>3961</v>
      </c>
      <c r="BL564" s="618">
        <v>5577</v>
      </c>
      <c r="BM564" s="618">
        <v>0</v>
      </c>
      <c r="BN564" s="618">
        <v>0</v>
      </c>
      <c r="BO564" s="618">
        <v>0</v>
      </c>
      <c r="BP564" s="618">
        <v>0</v>
      </c>
    </row>
    <row r="565" spans="1:68" x14ac:dyDescent="0.25">
      <c r="B565" s="594" t="s">
        <v>288</v>
      </c>
      <c r="C565" s="618">
        <v>26638</v>
      </c>
      <c r="D565" s="618">
        <v>30919</v>
      </c>
      <c r="E565" s="618" t="s">
        <v>2112</v>
      </c>
      <c r="F565" s="618" t="s">
        <v>2112</v>
      </c>
      <c r="G565" s="618">
        <v>75093</v>
      </c>
      <c r="H565" s="618">
        <v>138439</v>
      </c>
      <c r="I565" s="618">
        <v>0</v>
      </c>
      <c r="J565" s="618">
        <v>0</v>
      </c>
      <c r="K565" s="618">
        <v>167</v>
      </c>
      <c r="L565" s="618">
        <v>227</v>
      </c>
      <c r="M565" s="618">
        <v>481396</v>
      </c>
      <c r="N565" s="618">
        <v>341351</v>
      </c>
      <c r="O565" s="618">
        <v>0</v>
      </c>
      <c r="P565" s="618">
        <v>0</v>
      </c>
      <c r="Q565" s="618">
        <v>17</v>
      </c>
      <c r="R565" s="618">
        <v>6</v>
      </c>
      <c r="S565" s="618">
        <v>0</v>
      </c>
      <c r="T565" s="618">
        <v>0</v>
      </c>
      <c r="U565" s="618">
        <v>2948317</v>
      </c>
      <c r="V565" s="618">
        <v>253691</v>
      </c>
      <c r="W565" s="618" t="s">
        <v>2112</v>
      </c>
      <c r="X565" s="618" t="s">
        <v>2112</v>
      </c>
      <c r="Y565" s="618">
        <v>0</v>
      </c>
      <c r="Z565" s="618">
        <v>0</v>
      </c>
      <c r="AA565" s="618">
        <v>0</v>
      </c>
      <c r="AB565" s="618">
        <v>0</v>
      </c>
      <c r="AC565" s="618">
        <v>0</v>
      </c>
      <c r="AD565" s="618">
        <v>0</v>
      </c>
      <c r="AE565" s="618">
        <v>0</v>
      </c>
      <c r="AF565" s="618">
        <v>0</v>
      </c>
      <c r="AG565" s="618">
        <v>163</v>
      </c>
      <c r="AH565" s="618">
        <v>1069</v>
      </c>
      <c r="AI565" s="618">
        <v>42983</v>
      </c>
      <c r="AJ565" s="618">
        <v>92028</v>
      </c>
      <c r="AK565" s="618">
        <v>0</v>
      </c>
      <c r="AL565" s="618">
        <v>0</v>
      </c>
      <c r="AM565" s="618">
        <v>0</v>
      </c>
      <c r="AN565" s="618">
        <v>0</v>
      </c>
      <c r="AO565" s="618">
        <v>0</v>
      </c>
      <c r="AP565" s="618">
        <v>0</v>
      </c>
      <c r="AQ565" s="618">
        <v>0</v>
      </c>
      <c r="AR565" s="618">
        <v>0</v>
      </c>
      <c r="AS565" s="618">
        <v>0</v>
      </c>
      <c r="AT565" s="618">
        <v>0</v>
      </c>
      <c r="AU565" s="618">
        <v>0</v>
      </c>
      <c r="AV565" s="618">
        <v>0</v>
      </c>
      <c r="AW565" s="618">
        <v>1325328</v>
      </c>
      <c r="AX565" s="618">
        <v>605127</v>
      </c>
      <c r="AY565" s="618">
        <v>40210</v>
      </c>
      <c r="AZ565" s="618">
        <v>20391</v>
      </c>
      <c r="BA565" s="618">
        <v>81</v>
      </c>
      <c r="BB565" s="618">
        <v>61</v>
      </c>
      <c r="BC565" s="618">
        <v>1321683</v>
      </c>
      <c r="BD565" s="618">
        <v>649488</v>
      </c>
      <c r="BE565" s="618">
        <v>0</v>
      </c>
      <c r="BF565" s="618">
        <v>0</v>
      </c>
      <c r="BG565" s="618">
        <v>1581687</v>
      </c>
      <c r="BH565" s="618">
        <v>1321389</v>
      </c>
      <c r="BI565" s="618">
        <v>192</v>
      </c>
      <c r="BJ565" s="618">
        <v>81</v>
      </c>
      <c r="BK565" s="618">
        <v>4272</v>
      </c>
      <c r="BL565" s="618">
        <v>8744</v>
      </c>
      <c r="BM565" s="618">
        <v>0</v>
      </c>
      <c r="BN565" s="618">
        <v>0</v>
      </c>
      <c r="BO565" s="618">
        <v>0</v>
      </c>
      <c r="BP565" s="618">
        <v>0</v>
      </c>
    </row>
    <row r="566" spans="1:68" x14ac:dyDescent="0.25">
      <c r="B566" s="594" t="s">
        <v>289</v>
      </c>
      <c r="C566" s="618">
        <v>31174</v>
      </c>
      <c r="D566" s="618">
        <v>30925</v>
      </c>
      <c r="E566" s="618" t="s">
        <v>2112</v>
      </c>
      <c r="F566" s="618" t="s">
        <v>2112</v>
      </c>
      <c r="G566" s="618">
        <v>76249</v>
      </c>
      <c r="H566" s="618">
        <v>185898</v>
      </c>
      <c r="I566" s="618">
        <v>0</v>
      </c>
      <c r="J566" s="618">
        <v>0</v>
      </c>
      <c r="K566" s="618">
        <v>49</v>
      </c>
      <c r="L566" s="618">
        <v>85</v>
      </c>
      <c r="M566" s="618">
        <v>586998</v>
      </c>
      <c r="N566" s="618">
        <v>409823</v>
      </c>
      <c r="O566" s="618">
        <v>0</v>
      </c>
      <c r="P566" s="618">
        <v>0</v>
      </c>
      <c r="Q566" s="618">
        <v>14</v>
      </c>
      <c r="R566" s="618">
        <v>6</v>
      </c>
      <c r="S566" s="618">
        <v>0</v>
      </c>
      <c r="T566" s="618">
        <v>0</v>
      </c>
      <c r="U566" s="618">
        <v>2665104</v>
      </c>
      <c r="V566" s="618">
        <v>675281</v>
      </c>
      <c r="W566" s="618" t="s">
        <v>2112</v>
      </c>
      <c r="X566" s="618" t="s">
        <v>2112</v>
      </c>
      <c r="Y566" s="618">
        <v>0</v>
      </c>
      <c r="Z566" s="618">
        <v>0</v>
      </c>
      <c r="AA566" s="618">
        <v>0</v>
      </c>
      <c r="AB566" s="618">
        <v>0</v>
      </c>
      <c r="AC566" s="618">
        <v>0</v>
      </c>
      <c r="AD566" s="618">
        <v>0</v>
      </c>
      <c r="AE566" s="618">
        <v>0</v>
      </c>
      <c r="AF566" s="618">
        <v>0</v>
      </c>
      <c r="AG566" s="618">
        <v>117</v>
      </c>
      <c r="AH566" s="618">
        <v>727</v>
      </c>
      <c r="AI566" s="618">
        <v>49988</v>
      </c>
      <c r="AJ566" s="618">
        <v>92923</v>
      </c>
      <c r="AK566" s="618">
        <v>0</v>
      </c>
      <c r="AL566" s="618">
        <v>0</v>
      </c>
      <c r="AM566" s="618">
        <v>0</v>
      </c>
      <c r="AN566" s="618">
        <v>0</v>
      </c>
      <c r="AO566" s="618">
        <v>0</v>
      </c>
      <c r="AP566" s="618">
        <v>0</v>
      </c>
      <c r="AQ566" s="618">
        <v>0</v>
      </c>
      <c r="AR566" s="618">
        <v>0</v>
      </c>
      <c r="AS566" s="618">
        <v>0</v>
      </c>
      <c r="AT566" s="618">
        <v>0</v>
      </c>
      <c r="AU566" s="618">
        <v>0</v>
      </c>
      <c r="AV566" s="618">
        <v>0</v>
      </c>
      <c r="AW566" s="618">
        <v>1619342</v>
      </c>
      <c r="AX566" s="618">
        <v>560042</v>
      </c>
      <c r="AY566" s="618">
        <v>23129</v>
      </c>
      <c r="AZ566" s="618">
        <v>14756</v>
      </c>
      <c r="BA566" s="618">
        <v>24</v>
      </c>
      <c r="BB566" s="618">
        <v>15</v>
      </c>
      <c r="BC566" s="618">
        <v>1520047</v>
      </c>
      <c r="BD566" s="618">
        <v>613336</v>
      </c>
      <c r="BE566" s="618">
        <v>0</v>
      </c>
      <c r="BF566" s="618">
        <v>0</v>
      </c>
      <c r="BG566" s="618">
        <v>1875792</v>
      </c>
      <c r="BH566" s="618">
        <v>1734291</v>
      </c>
      <c r="BI566" s="618">
        <v>48</v>
      </c>
      <c r="BJ566" s="618">
        <v>20</v>
      </c>
      <c r="BK566" s="618">
        <v>4199</v>
      </c>
      <c r="BL566" s="618">
        <v>5880</v>
      </c>
      <c r="BM566" s="618">
        <v>0</v>
      </c>
      <c r="BN566" s="618">
        <v>0</v>
      </c>
      <c r="BO566" s="618">
        <v>0</v>
      </c>
      <c r="BP566" s="618">
        <v>0</v>
      </c>
    </row>
    <row r="567" spans="1:68" x14ac:dyDescent="0.25">
      <c r="B567" s="594" t="s">
        <v>290</v>
      </c>
      <c r="C567" s="618">
        <v>40573</v>
      </c>
      <c r="D567" s="618">
        <v>46947</v>
      </c>
      <c r="E567" s="618" t="s">
        <v>2112</v>
      </c>
      <c r="F567" s="618" t="s">
        <v>2112</v>
      </c>
      <c r="G567" s="618">
        <v>89774</v>
      </c>
      <c r="H567" s="618">
        <v>174962</v>
      </c>
      <c r="I567" s="618">
        <v>0</v>
      </c>
      <c r="J567" s="618">
        <v>0</v>
      </c>
      <c r="K567" s="618">
        <v>114</v>
      </c>
      <c r="L567" s="618">
        <v>210</v>
      </c>
      <c r="M567" s="618">
        <v>314486</v>
      </c>
      <c r="N567" s="618">
        <v>224903</v>
      </c>
      <c r="O567" s="618">
        <v>0</v>
      </c>
      <c r="P567" s="618">
        <v>0</v>
      </c>
      <c r="Q567" s="618">
        <v>0</v>
      </c>
      <c r="R567" s="618">
        <v>0</v>
      </c>
      <c r="S567" s="618">
        <v>0</v>
      </c>
      <c r="T567" s="618">
        <v>0</v>
      </c>
      <c r="U567" s="618">
        <v>3124141</v>
      </c>
      <c r="V567" s="618">
        <v>224314</v>
      </c>
      <c r="W567" s="618" t="s">
        <v>2112</v>
      </c>
      <c r="X567" s="618" t="s">
        <v>2112</v>
      </c>
      <c r="Y567" s="618">
        <v>0</v>
      </c>
      <c r="Z567" s="618">
        <v>0</v>
      </c>
      <c r="AA567" s="618">
        <v>0</v>
      </c>
      <c r="AB567" s="618">
        <v>0</v>
      </c>
      <c r="AC567" s="618">
        <v>0</v>
      </c>
      <c r="AD567" s="618">
        <v>0</v>
      </c>
      <c r="AE567" s="618">
        <v>0</v>
      </c>
      <c r="AF567" s="618">
        <v>0</v>
      </c>
      <c r="AG567" s="618">
        <v>95</v>
      </c>
      <c r="AH567" s="618">
        <v>608</v>
      </c>
      <c r="AI567" s="618">
        <v>45918</v>
      </c>
      <c r="AJ567" s="618">
        <v>88409</v>
      </c>
      <c r="AK567" s="618">
        <v>0</v>
      </c>
      <c r="AL567" s="618">
        <v>0</v>
      </c>
      <c r="AM567" s="618">
        <v>0</v>
      </c>
      <c r="AN567" s="618">
        <v>0</v>
      </c>
      <c r="AO567" s="618">
        <v>0</v>
      </c>
      <c r="AP567" s="618">
        <v>0</v>
      </c>
      <c r="AQ567" s="618">
        <v>0</v>
      </c>
      <c r="AR567" s="618">
        <v>0</v>
      </c>
      <c r="AS567" s="618">
        <v>0</v>
      </c>
      <c r="AT567" s="618">
        <v>0</v>
      </c>
      <c r="AU567" s="618">
        <v>0</v>
      </c>
      <c r="AV567" s="618">
        <v>0</v>
      </c>
      <c r="AW567" s="618">
        <v>1481907</v>
      </c>
      <c r="AX567" s="618">
        <v>464910</v>
      </c>
      <c r="AY567" s="618">
        <v>17490</v>
      </c>
      <c r="AZ567" s="618">
        <v>11146</v>
      </c>
      <c r="BA567" s="618">
        <v>34</v>
      </c>
      <c r="BB567" s="618">
        <v>21</v>
      </c>
      <c r="BC567" s="618">
        <v>1397831</v>
      </c>
      <c r="BD567" s="618">
        <v>591935</v>
      </c>
      <c r="BE567" s="618">
        <v>0</v>
      </c>
      <c r="BF567" s="618">
        <v>0</v>
      </c>
      <c r="BG567" s="618">
        <v>2099507</v>
      </c>
      <c r="BH567" s="618">
        <v>1949912</v>
      </c>
      <c r="BI567" s="618">
        <v>19946</v>
      </c>
      <c r="BJ567" s="618">
        <v>7467</v>
      </c>
      <c r="BK567" s="618">
        <v>4330</v>
      </c>
      <c r="BL567" s="618">
        <v>8166</v>
      </c>
      <c r="BM567" s="618">
        <v>0</v>
      </c>
      <c r="BN567" s="618">
        <v>0</v>
      </c>
      <c r="BO567" s="618">
        <v>0</v>
      </c>
      <c r="BP567" s="618">
        <v>0</v>
      </c>
    </row>
    <row r="568" spans="1:68" x14ac:dyDescent="0.25">
      <c r="B568" s="594" t="s">
        <v>291</v>
      </c>
      <c r="C568" s="618">
        <v>20704</v>
      </c>
      <c r="D568" s="618">
        <v>24210</v>
      </c>
      <c r="E568" s="618" t="s">
        <v>2112</v>
      </c>
      <c r="F568" s="618" t="s">
        <v>2112</v>
      </c>
      <c r="G568" s="618">
        <v>66690</v>
      </c>
      <c r="H568" s="618">
        <v>153843</v>
      </c>
      <c r="I568" s="618">
        <v>0</v>
      </c>
      <c r="J568" s="618">
        <v>0</v>
      </c>
      <c r="K568" s="618">
        <v>155</v>
      </c>
      <c r="L568" s="618">
        <v>263</v>
      </c>
      <c r="M568" s="618">
        <v>152216</v>
      </c>
      <c r="N568" s="618">
        <v>131284</v>
      </c>
      <c r="O568" s="618">
        <v>0</v>
      </c>
      <c r="P568" s="618">
        <v>0</v>
      </c>
      <c r="Q568" s="618">
        <v>168</v>
      </c>
      <c r="R568" s="618">
        <v>252</v>
      </c>
      <c r="S568" s="618">
        <v>0</v>
      </c>
      <c r="T568" s="618">
        <v>0</v>
      </c>
      <c r="U568" s="618">
        <v>2520500</v>
      </c>
      <c r="V568" s="618">
        <v>196690</v>
      </c>
      <c r="W568" s="618" t="s">
        <v>2112</v>
      </c>
      <c r="X568" s="618" t="s">
        <v>2112</v>
      </c>
      <c r="Y568" s="618">
        <v>0</v>
      </c>
      <c r="Z568" s="618">
        <v>0</v>
      </c>
      <c r="AA568" s="618">
        <v>0</v>
      </c>
      <c r="AB568" s="618">
        <v>0</v>
      </c>
      <c r="AC568" s="618">
        <v>0</v>
      </c>
      <c r="AD568" s="618">
        <v>0</v>
      </c>
      <c r="AE568" s="618">
        <v>0</v>
      </c>
      <c r="AF568" s="618">
        <v>0</v>
      </c>
      <c r="AG568" s="618">
        <v>76</v>
      </c>
      <c r="AH568" s="618">
        <v>553</v>
      </c>
      <c r="AI568" s="618">
        <v>33776</v>
      </c>
      <c r="AJ568" s="618">
        <v>81077</v>
      </c>
      <c r="AK568" s="618">
        <v>0</v>
      </c>
      <c r="AL568" s="618">
        <v>0</v>
      </c>
      <c r="AM568" s="618">
        <v>0</v>
      </c>
      <c r="AN568" s="618">
        <v>0</v>
      </c>
      <c r="AO568" s="618">
        <v>0</v>
      </c>
      <c r="AP568" s="618">
        <v>0</v>
      </c>
      <c r="AQ568" s="618">
        <v>0</v>
      </c>
      <c r="AR568" s="618">
        <v>0</v>
      </c>
      <c r="AS568" s="618">
        <v>0</v>
      </c>
      <c r="AT568" s="618">
        <v>0</v>
      </c>
      <c r="AU568" s="618">
        <v>0</v>
      </c>
      <c r="AV568" s="618">
        <v>0</v>
      </c>
      <c r="AW568" s="618">
        <v>1073966</v>
      </c>
      <c r="AX568" s="618">
        <v>406890</v>
      </c>
      <c r="AY568" s="618">
        <v>23112</v>
      </c>
      <c r="AZ568" s="618">
        <v>14432</v>
      </c>
      <c r="BA568" s="618">
        <v>76</v>
      </c>
      <c r="BB568" s="618">
        <v>60</v>
      </c>
      <c r="BC568" s="618">
        <v>682791</v>
      </c>
      <c r="BD568" s="618">
        <v>511467</v>
      </c>
      <c r="BE568" s="618">
        <v>0</v>
      </c>
      <c r="BF568" s="618">
        <v>0</v>
      </c>
      <c r="BG568" s="618">
        <v>1242772</v>
      </c>
      <c r="BH568" s="618">
        <v>1314891</v>
      </c>
      <c r="BI568" s="618">
        <v>19418</v>
      </c>
      <c r="BJ568" s="618">
        <v>7727</v>
      </c>
      <c r="BK568" s="618">
        <v>3671</v>
      </c>
      <c r="BL568" s="618">
        <v>6450</v>
      </c>
      <c r="BM568" s="618">
        <v>0</v>
      </c>
      <c r="BN568" s="618">
        <v>0</v>
      </c>
      <c r="BO568" s="618">
        <v>0</v>
      </c>
      <c r="BP568" s="618">
        <v>0</v>
      </c>
    </row>
    <row r="569" spans="1:68" x14ac:dyDescent="0.25">
      <c r="B569" s="594" t="s">
        <v>292</v>
      </c>
      <c r="C569" s="618">
        <v>31523</v>
      </c>
      <c r="D569" s="618">
        <v>37944</v>
      </c>
      <c r="E569" s="618" t="s">
        <v>2112</v>
      </c>
      <c r="F569" s="618" t="s">
        <v>2112</v>
      </c>
      <c r="G569" s="618">
        <v>85365</v>
      </c>
      <c r="H569" s="618">
        <v>202478</v>
      </c>
      <c r="I569" s="618">
        <v>0</v>
      </c>
      <c r="J569" s="618">
        <v>0</v>
      </c>
      <c r="K569" s="618">
        <v>123</v>
      </c>
      <c r="L569" s="618">
        <v>318</v>
      </c>
      <c r="M569" s="618">
        <v>244573</v>
      </c>
      <c r="N569" s="618">
        <v>214593</v>
      </c>
      <c r="O569" s="618">
        <v>0</v>
      </c>
      <c r="P569" s="618">
        <v>0</v>
      </c>
      <c r="Q569" s="618">
        <v>46</v>
      </c>
      <c r="R569" s="618">
        <v>69</v>
      </c>
      <c r="S569" s="618">
        <v>0</v>
      </c>
      <c r="T569" s="618">
        <v>0</v>
      </c>
      <c r="U569" s="618">
        <v>2482939</v>
      </c>
      <c r="V569" s="618">
        <v>209656</v>
      </c>
      <c r="W569" s="618" t="s">
        <v>2112</v>
      </c>
      <c r="X569" s="618" t="s">
        <v>2112</v>
      </c>
      <c r="Y569" s="618">
        <v>0</v>
      </c>
      <c r="Z569" s="618">
        <v>0</v>
      </c>
      <c r="AA569" s="618">
        <v>0</v>
      </c>
      <c r="AB569" s="618">
        <v>0</v>
      </c>
      <c r="AC569" s="618">
        <v>0</v>
      </c>
      <c r="AD569" s="618">
        <v>0</v>
      </c>
      <c r="AE569" s="618">
        <v>0</v>
      </c>
      <c r="AF569" s="618">
        <v>0</v>
      </c>
      <c r="AG569" s="618">
        <v>111</v>
      </c>
      <c r="AH569" s="618">
        <v>703</v>
      </c>
      <c r="AI569" s="618">
        <v>43454</v>
      </c>
      <c r="AJ569" s="618">
        <v>98190</v>
      </c>
      <c r="AK569" s="618">
        <v>0</v>
      </c>
      <c r="AL569" s="618">
        <v>0</v>
      </c>
      <c r="AM569" s="618">
        <v>0</v>
      </c>
      <c r="AN569" s="618">
        <v>0</v>
      </c>
      <c r="AO569" s="618">
        <v>0</v>
      </c>
      <c r="AP569" s="618">
        <v>0</v>
      </c>
      <c r="AQ569" s="618">
        <v>0</v>
      </c>
      <c r="AR569" s="618">
        <v>0</v>
      </c>
      <c r="AS569" s="618">
        <v>0</v>
      </c>
      <c r="AT569" s="618">
        <v>0</v>
      </c>
      <c r="AU569" s="618">
        <v>0</v>
      </c>
      <c r="AV569" s="618">
        <v>0</v>
      </c>
      <c r="AW569" s="618">
        <v>856770</v>
      </c>
      <c r="AX569" s="618">
        <v>303714</v>
      </c>
      <c r="AY569" s="618">
        <v>18574</v>
      </c>
      <c r="AZ569" s="618">
        <v>10416</v>
      </c>
      <c r="BA569" s="618">
        <v>102</v>
      </c>
      <c r="BB569" s="618">
        <v>102</v>
      </c>
      <c r="BC569" s="618">
        <v>1631080</v>
      </c>
      <c r="BD569" s="618">
        <v>662101</v>
      </c>
      <c r="BE569" s="618">
        <v>0</v>
      </c>
      <c r="BF569" s="618">
        <v>0</v>
      </c>
      <c r="BG569" s="618">
        <v>2331688</v>
      </c>
      <c r="BH569" s="618">
        <v>2322178</v>
      </c>
      <c r="BI569" s="618">
        <v>117741</v>
      </c>
      <c r="BJ569" s="618">
        <v>38665</v>
      </c>
      <c r="BK569" s="618">
        <v>4005</v>
      </c>
      <c r="BL569" s="618">
        <v>7822</v>
      </c>
      <c r="BM569" s="618">
        <v>0</v>
      </c>
      <c r="BN569" s="618">
        <v>0</v>
      </c>
      <c r="BO569" s="618">
        <v>0</v>
      </c>
      <c r="BP569" s="618">
        <v>0</v>
      </c>
    </row>
    <row r="570" spans="1:68" x14ac:dyDescent="0.25">
      <c r="B570" s="594" t="s">
        <v>293</v>
      </c>
      <c r="C570" s="618">
        <v>33855</v>
      </c>
      <c r="D570" s="618">
        <v>31642</v>
      </c>
      <c r="E570" s="618" t="s">
        <v>2112</v>
      </c>
      <c r="F570" s="618" t="s">
        <v>2112</v>
      </c>
      <c r="G570" s="618">
        <v>91654</v>
      </c>
      <c r="H570" s="618">
        <v>226635</v>
      </c>
      <c r="I570" s="618">
        <v>0</v>
      </c>
      <c r="J570" s="618">
        <v>0</v>
      </c>
      <c r="K570" s="618">
        <v>247</v>
      </c>
      <c r="L570" s="618">
        <v>489</v>
      </c>
      <c r="M570" s="618">
        <v>206634</v>
      </c>
      <c r="N570" s="618">
        <v>162714</v>
      </c>
      <c r="O570" s="618">
        <v>0</v>
      </c>
      <c r="P570" s="618">
        <v>0</v>
      </c>
      <c r="Q570" s="618">
        <v>18</v>
      </c>
      <c r="R570" s="618">
        <v>7</v>
      </c>
      <c r="S570" s="618">
        <v>0</v>
      </c>
      <c r="T570" s="618">
        <v>0</v>
      </c>
      <c r="U570" s="618">
        <v>2427100</v>
      </c>
      <c r="V570" s="618">
        <v>213744</v>
      </c>
      <c r="W570" s="618" t="s">
        <v>2112</v>
      </c>
      <c r="X570" s="618" t="s">
        <v>2112</v>
      </c>
      <c r="Y570" s="618">
        <v>0</v>
      </c>
      <c r="Z570" s="618">
        <v>0</v>
      </c>
      <c r="AA570" s="618">
        <v>0</v>
      </c>
      <c r="AB570" s="618">
        <v>0</v>
      </c>
      <c r="AC570" s="618">
        <v>0</v>
      </c>
      <c r="AD570" s="618">
        <v>0</v>
      </c>
      <c r="AE570" s="618">
        <v>0</v>
      </c>
      <c r="AF570" s="618">
        <v>0</v>
      </c>
      <c r="AG570" s="618">
        <v>313</v>
      </c>
      <c r="AH570" s="618">
        <v>1861</v>
      </c>
      <c r="AI570" s="618">
        <v>34236</v>
      </c>
      <c r="AJ570" s="618">
        <v>66291</v>
      </c>
      <c r="AK570" s="618">
        <v>0</v>
      </c>
      <c r="AL570" s="618">
        <v>0</v>
      </c>
      <c r="AM570" s="618">
        <v>0</v>
      </c>
      <c r="AN570" s="618">
        <v>0</v>
      </c>
      <c r="AO570" s="618">
        <v>0</v>
      </c>
      <c r="AP570" s="618">
        <v>0</v>
      </c>
      <c r="AQ570" s="618">
        <v>0</v>
      </c>
      <c r="AR570" s="618">
        <v>0</v>
      </c>
      <c r="AS570" s="618">
        <v>0</v>
      </c>
      <c r="AT570" s="618">
        <v>0</v>
      </c>
      <c r="AU570" s="618">
        <v>0</v>
      </c>
      <c r="AV570" s="618">
        <v>0</v>
      </c>
      <c r="AW570" s="618">
        <v>677099</v>
      </c>
      <c r="AX570" s="618">
        <v>243595</v>
      </c>
      <c r="AY570" s="618">
        <v>16711</v>
      </c>
      <c r="AZ570" s="618">
        <v>9131</v>
      </c>
      <c r="BA570" s="618">
        <v>113</v>
      </c>
      <c r="BB570" s="618">
        <v>107</v>
      </c>
      <c r="BC570" s="618">
        <v>1318782</v>
      </c>
      <c r="BD570" s="618">
        <v>721692</v>
      </c>
      <c r="BE570" s="618">
        <v>0</v>
      </c>
      <c r="BF570" s="618">
        <v>0</v>
      </c>
      <c r="BG570" s="618">
        <v>2751206</v>
      </c>
      <c r="BH570" s="618">
        <v>3152954</v>
      </c>
      <c r="BI570" s="618">
        <v>59356</v>
      </c>
      <c r="BJ570" s="618">
        <v>19209</v>
      </c>
      <c r="BK570" s="618">
        <v>4730</v>
      </c>
      <c r="BL570" s="618">
        <v>6631</v>
      </c>
      <c r="BM570" s="618">
        <v>0</v>
      </c>
      <c r="BN570" s="618">
        <v>0</v>
      </c>
      <c r="BO570" s="618">
        <v>0</v>
      </c>
      <c r="BP570" s="618">
        <v>0</v>
      </c>
    </row>
    <row r="571" spans="1:68" x14ac:dyDescent="0.25">
      <c r="B571" s="594" t="s">
        <v>294</v>
      </c>
      <c r="C571" s="618">
        <v>28660</v>
      </c>
      <c r="D571" s="618">
        <v>26649</v>
      </c>
      <c r="E571" s="618" t="s">
        <v>2112</v>
      </c>
      <c r="F571" s="618" t="s">
        <v>2112</v>
      </c>
      <c r="G571" s="618">
        <v>103680</v>
      </c>
      <c r="H571" s="618">
        <v>261943</v>
      </c>
      <c r="I571" s="618">
        <v>0</v>
      </c>
      <c r="J571" s="618">
        <v>0</v>
      </c>
      <c r="K571" s="618">
        <v>189</v>
      </c>
      <c r="L571" s="618">
        <v>363</v>
      </c>
      <c r="M571" s="618">
        <v>155552</v>
      </c>
      <c r="N571" s="618">
        <v>121815</v>
      </c>
      <c r="O571" s="618">
        <v>0</v>
      </c>
      <c r="P571" s="618">
        <v>0</v>
      </c>
      <c r="Q571" s="618">
        <v>11</v>
      </c>
      <c r="R571" s="618">
        <v>4</v>
      </c>
      <c r="S571" s="618">
        <v>0</v>
      </c>
      <c r="T571" s="618">
        <v>0</v>
      </c>
      <c r="U571" s="618">
        <v>2907191</v>
      </c>
      <c r="V571" s="618">
        <v>250340</v>
      </c>
      <c r="W571" s="618" t="s">
        <v>2112</v>
      </c>
      <c r="X571" s="618" t="s">
        <v>2112</v>
      </c>
      <c r="Y571" s="618">
        <v>0</v>
      </c>
      <c r="Z571" s="618">
        <v>0</v>
      </c>
      <c r="AA571" s="618">
        <v>0</v>
      </c>
      <c r="AB571" s="618">
        <v>0</v>
      </c>
      <c r="AC571" s="618">
        <v>0</v>
      </c>
      <c r="AD571" s="618">
        <v>0</v>
      </c>
      <c r="AE571" s="618">
        <v>0</v>
      </c>
      <c r="AF571" s="618">
        <v>0</v>
      </c>
      <c r="AG571" s="618">
        <v>347</v>
      </c>
      <c r="AH571" s="618">
        <v>2053</v>
      </c>
      <c r="AI571" s="618">
        <v>31047</v>
      </c>
      <c r="AJ571" s="618">
        <v>64611</v>
      </c>
      <c r="AK571" s="618">
        <v>0</v>
      </c>
      <c r="AL571" s="618">
        <v>0</v>
      </c>
      <c r="AM571" s="618">
        <v>0</v>
      </c>
      <c r="AN571" s="618">
        <v>0</v>
      </c>
      <c r="AO571" s="618">
        <v>0</v>
      </c>
      <c r="AP571" s="618">
        <v>0</v>
      </c>
      <c r="AQ571" s="618">
        <v>0</v>
      </c>
      <c r="AR571" s="618">
        <v>0</v>
      </c>
      <c r="AS571" s="618">
        <v>0</v>
      </c>
      <c r="AT571" s="618">
        <v>0</v>
      </c>
      <c r="AU571" s="618">
        <v>0</v>
      </c>
      <c r="AV571" s="618">
        <v>0</v>
      </c>
      <c r="AW571" s="618">
        <v>464148</v>
      </c>
      <c r="AX571" s="618">
        <v>164536</v>
      </c>
      <c r="AY571" s="618">
        <v>17903</v>
      </c>
      <c r="AZ571" s="618">
        <v>9428</v>
      </c>
      <c r="BA571" s="618">
        <v>106</v>
      </c>
      <c r="BB571" s="618">
        <v>99</v>
      </c>
      <c r="BC571" s="618">
        <v>1803512</v>
      </c>
      <c r="BD571" s="618">
        <v>892742</v>
      </c>
      <c r="BE571" s="618">
        <v>0</v>
      </c>
      <c r="BF571" s="618">
        <v>0</v>
      </c>
      <c r="BG571" s="618">
        <v>2850084</v>
      </c>
      <c r="BH571" s="618">
        <v>3068163</v>
      </c>
      <c r="BI571" s="618">
        <v>21882</v>
      </c>
      <c r="BJ571" s="618">
        <v>6663</v>
      </c>
      <c r="BK571" s="618">
        <v>4533</v>
      </c>
      <c r="BL571" s="618">
        <v>8242</v>
      </c>
      <c r="BM571" s="618">
        <v>0</v>
      </c>
      <c r="BN571" s="618">
        <v>0</v>
      </c>
      <c r="BO571" s="618">
        <v>0</v>
      </c>
      <c r="BP571" s="618">
        <v>0</v>
      </c>
    </row>
    <row r="572" spans="1:68" x14ac:dyDescent="0.25">
      <c r="B572" s="594" t="s">
        <v>295</v>
      </c>
      <c r="C572" s="618">
        <v>24290</v>
      </c>
      <c r="D572" s="618">
        <v>22975</v>
      </c>
      <c r="E572" s="618" t="s">
        <v>2112</v>
      </c>
      <c r="F572" s="618" t="s">
        <v>2112</v>
      </c>
      <c r="G572" s="618">
        <v>107798</v>
      </c>
      <c r="H572" s="618">
        <v>297980</v>
      </c>
      <c r="I572" s="618">
        <v>0</v>
      </c>
      <c r="J572" s="618">
        <v>0</v>
      </c>
      <c r="K572" s="618">
        <v>260</v>
      </c>
      <c r="L572" s="618">
        <v>470</v>
      </c>
      <c r="M572" s="618">
        <v>154856</v>
      </c>
      <c r="N572" s="618">
        <v>130729</v>
      </c>
      <c r="O572" s="618">
        <v>0</v>
      </c>
      <c r="P572" s="618">
        <v>0</v>
      </c>
      <c r="Q572" s="618">
        <v>9</v>
      </c>
      <c r="R572" s="618">
        <v>4</v>
      </c>
      <c r="S572" s="618">
        <v>0</v>
      </c>
      <c r="T572" s="618">
        <v>0</v>
      </c>
      <c r="U572" s="618">
        <v>2838087</v>
      </c>
      <c r="V572" s="618">
        <v>245787</v>
      </c>
      <c r="W572" s="618" t="s">
        <v>2112</v>
      </c>
      <c r="X572" s="618" t="s">
        <v>2112</v>
      </c>
      <c r="Y572" s="618">
        <v>0</v>
      </c>
      <c r="Z572" s="618">
        <v>0</v>
      </c>
      <c r="AA572" s="618">
        <v>0</v>
      </c>
      <c r="AB572" s="618">
        <v>0</v>
      </c>
      <c r="AC572" s="618">
        <v>0</v>
      </c>
      <c r="AD572" s="618">
        <v>0</v>
      </c>
      <c r="AE572" s="618">
        <v>0</v>
      </c>
      <c r="AF572" s="618">
        <v>0</v>
      </c>
      <c r="AG572" s="618">
        <v>324</v>
      </c>
      <c r="AH572" s="618">
        <v>1886</v>
      </c>
      <c r="AI572" s="618">
        <v>27260</v>
      </c>
      <c r="AJ572" s="618">
        <v>65998</v>
      </c>
      <c r="AK572" s="618">
        <v>0</v>
      </c>
      <c r="AL572" s="618">
        <v>0</v>
      </c>
      <c r="AM572" s="618">
        <v>0</v>
      </c>
      <c r="AN572" s="618">
        <v>0</v>
      </c>
      <c r="AO572" s="618">
        <v>0</v>
      </c>
      <c r="AP572" s="618">
        <v>0</v>
      </c>
      <c r="AQ572" s="618">
        <v>0</v>
      </c>
      <c r="AR572" s="618">
        <v>0</v>
      </c>
      <c r="AS572" s="618">
        <v>0</v>
      </c>
      <c r="AT572" s="618">
        <v>0</v>
      </c>
      <c r="AU572" s="618">
        <v>0</v>
      </c>
      <c r="AV572" s="618">
        <v>0</v>
      </c>
      <c r="AW572" s="618">
        <v>434344</v>
      </c>
      <c r="AX572" s="618">
        <v>158990</v>
      </c>
      <c r="AY572" s="618">
        <v>15518</v>
      </c>
      <c r="AZ572" s="618">
        <v>8494</v>
      </c>
      <c r="BA572" s="618">
        <v>117</v>
      </c>
      <c r="BB572" s="618">
        <v>115</v>
      </c>
      <c r="BC572" s="618">
        <v>2177432</v>
      </c>
      <c r="BD572" s="618">
        <v>1530695</v>
      </c>
      <c r="BE572" s="618">
        <v>0</v>
      </c>
      <c r="BF572" s="618">
        <v>0</v>
      </c>
      <c r="BG572" s="618">
        <v>3056550</v>
      </c>
      <c r="BH572" s="618">
        <v>5204529</v>
      </c>
      <c r="BI572" s="618">
        <v>20274</v>
      </c>
      <c r="BJ572" s="618">
        <v>9809</v>
      </c>
      <c r="BK572" s="618">
        <v>3703</v>
      </c>
      <c r="BL572" s="618">
        <v>6986</v>
      </c>
      <c r="BM572" s="618">
        <v>0</v>
      </c>
      <c r="BN572" s="618">
        <v>0</v>
      </c>
      <c r="BO572" s="618">
        <v>0</v>
      </c>
      <c r="BP572" s="618">
        <v>0</v>
      </c>
    </row>
    <row r="573" spans="1:68" x14ac:dyDescent="0.25">
      <c r="B573" s="594" t="s">
        <v>2669</v>
      </c>
      <c r="C573" s="618">
        <v>24570</v>
      </c>
      <c r="D573" s="618">
        <v>24586</v>
      </c>
      <c r="E573" s="618" t="s">
        <v>2112</v>
      </c>
      <c r="F573" s="618" t="s">
        <v>2112</v>
      </c>
      <c r="G573" s="618">
        <v>108511</v>
      </c>
      <c r="H573" s="618">
        <v>307612</v>
      </c>
      <c r="I573" s="618">
        <v>0</v>
      </c>
      <c r="J573" s="618">
        <v>0</v>
      </c>
      <c r="K573" s="618">
        <v>256</v>
      </c>
      <c r="L573" s="618">
        <v>536</v>
      </c>
      <c r="M573" s="618">
        <v>168014</v>
      </c>
      <c r="N573" s="618">
        <v>227116</v>
      </c>
      <c r="O573" s="618">
        <v>0</v>
      </c>
      <c r="P573" s="618">
        <v>0</v>
      </c>
      <c r="Q573" s="618">
        <v>6</v>
      </c>
      <c r="R573" s="618">
        <v>3</v>
      </c>
      <c r="S573" s="618">
        <v>0</v>
      </c>
      <c r="T573" s="618">
        <v>0</v>
      </c>
      <c r="U573" s="618">
        <v>2732064</v>
      </c>
      <c r="V573" s="618">
        <v>292324</v>
      </c>
      <c r="W573" s="618" t="s">
        <v>2112</v>
      </c>
      <c r="X573" s="618" t="s">
        <v>2112</v>
      </c>
      <c r="Y573" s="618">
        <v>0</v>
      </c>
      <c r="Z573" s="618">
        <v>0</v>
      </c>
      <c r="AA573" s="618">
        <v>0</v>
      </c>
      <c r="AB573" s="618">
        <v>0</v>
      </c>
      <c r="AC573" s="618">
        <v>0</v>
      </c>
      <c r="AD573" s="618">
        <v>0</v>
      </c>
      <c r="AE573" s="618">
        <v>0</v>
      </c>
      <c r="AF573" s="618">
        <v>0</v>
      </c>
      <c r="AG573" s="618">
        <v>292</v>
      </c>
      <c r="AH573" s="618">
        <v>2014</v>
      </c>
      <c r="AI573" s="618">
        <v>26707</v>
      </c>
      <c r="AJ573" s="618">
        <v>80805</v>
      </c>
      <c r="AK573" s="618">
        <v>0</v>
      </c>
      <c r="AL573" s="618">
        <v>0</v>
      </c>
      <c r="AM573" s="618">
        <v>0</v>
      </c>
      <c r="AN573" s="618">
        <v>0</v>
      </c>
      <c r="AO573" s="618">
        <v>0</v>
      </c>
      <c r="AP573" s="618">
        <v>0</v>
      </c>
      <c r="AQ573" s="618">
        <v>0</v>
      </c>
      <c r="AR573" s="618">
        <v>0</v>
      </c>
      <c r="AS573" s="618">
        <v>0</v>
      </c>
      <c r="AT573" s="618">
        <v>0</v>
      </c>
      <c r="AU573" s="618">
        <v>0</v>
      </c>
      <c r="AV573" s="618">
        <v>0</v>
      </c>
      <c r="AW573" s="618">
        <v>440241</v>
      </c>
      <c r="AX573" s="618">
        <v>191399</v>
      </c>
      <c r="AY573" s="618">
        <v>13012</v>
      </c>
      <c r="AZ573" s="618">
        <v>8184</v>
      </c>
      <c r="BA573" s="618">
        <v>104</v>
      </c>
      <c r="BB573" s="618">
        <v>99</v>
      </c>
      <c r="BC573" s="618">
        <v>2267556</v>
      </c>
      <c r="BD573" s="618">
        <v>2576633</v>
      </c>
      <c r="BE573" s="618">
        <v>0</v>
      </c>
      <c r="BF573" s="618">
        <v>0</v>
      </c>
      <c r="BG573" s="618">
        <v>3240985</v>
      </c>
      <c r="BH573" s="618">
        <v>7867928</v>
      </c>
      <c r="BI573" s="618">
        <v>21081</v>
      </c>
      <c r="BJ573" s="618">
        <v>12322</v>
      </c>
      <c r="BK573" s="618">
        <v>3288</v>
      </c>
      <c r="BL573" s="618">
        <v>6799</v>
      </c>
      <c r="BM573" s="618">
        <v>0</v>
      </c>
      <c r="BN573" s="618">
        <v>0</v>
      </c>
      <c r="BO573" s="618">
        <v>0</v>
      </c>
      <c r="BP573" s="618">
        <v>0</v>
      </c>
    </row>
    <row r="574" spans="1:68" x14ac:dyDescent="0.25">
      <c r="A574" s="593" t="s">
        <v>16</v>
      </c>
      <c r="B574" s="594" t="s">
        <v>285</v>
      </c>
      <c r="C574" s="618">
        <v>150</v>
      </c>
      <c r="D574" s="618">
        <v>150</v>
      </c>
      <c r="E574" s="618" t="s">
        <v>2112</v>
      </c>
      <c r="F574" s="618" t="s">
        <v>2112</v>
      </c>
      <c r="G574" s="618">
        <v>20850</v>
      </c>
      <c r="H574" s="618">
        <v>19218</v>
      </c>
      <c r="I574" s="618">
        <v>55</v>
      </c>
      <c r="J574" s="618">
        <v>148</v>
      </c>
      <c r="K574" s="618">
        <v>69</v>
      </c>
      <c r="L574" s="618">
        <v>88</v>
      </c>
      <c r="M574" s="618">
        <v>113013</v>
      </c>
      <c r="N574" s="618">
        <v>72354</v>
      </c>
      <c r="O574" s="618">
        <v>0</v>
      </c>
      <c r="P574" s="618">
        <v>0</v>
      </c>
      <c r="Q574" s="618">
        <v>570</v>
      </c>
      <c r="R574" s="618">
        <v>350</v>
      </c>
      <c r="S574" s="618">
        <v>0</v>
      </c>
      <c r="T574" s="618">
        <v>0</v>
      </c>
      <c r="U574" s="618">
        <v>779084</v>
      </c>
      <c r="V574" s="618">
        <v>39907</v>
      </c>
      <c r="W574" s="618" t="s">
        <v>2112</v>
      </c>
      <c r="X574" s="618" t="s">
        <v>2112</v>
      </c>
      <c r="Y574" s="618">
        <v>34</v>
      </c>
      <c r="Z574" s="618">
        <v>36</v>
      </c>
      <c r="AA574" s="618">
        <v>0</v>
      </c>
      <c r="AB574" s="618">
        <v>0</v>
      </c>
      <c r="AC574" s="618">
        <v>0</v>
      </c>
      <c r="AD574" s="618">
        <v>0</v>
      </c>
      <c r="AE574" s="618">
        <v>0</v>
      </c>
      <c r="AF574" s="618">
        <v>0</v>
      </c>
      <c r="AG574" s="618">
        <v>485</v>
      </c>
      <c r="AH574" s="618">
        <v>1067</v>
      </c>
      <c r="AI574" s="618">
        <v>32761</v>
      </c>
      <c r="AJ574" s="618">
        <v>51591</v>
      </c>
      <c r="AK574" s="618">
        <v>0</v>
      </c>
      <c r="AL574" s="618">
        <v>0</v>
      </c>
      <c r="AM574" s="618">
        <v>0</v>
      </c>
      <c r="AN574" s="618">
        <v>0</v>
      </c>
      <c r="AO574" s="618">
        <v>0</v>
      </c>
      <c r="AP574" s="618">
        <v>0</v>
      </c>
      <c r="AQ574" s="618">
        <v>0</v>
      </c>
      <c r="AR574" s="618">
        <v>0</v>
      </c>
      <c r="AS574" s="618">
        <v>0</v>
      </c>
      <c r="AT574" s="618">
        <v>0</v>
      </c>
      <c r="AU574" s="618">
        <v>432</v>
      </c>
      <c r="AV574" s="618">
        <v>361</v>
      </c>
      <c r="AW574" s="618">
        <v>565659</v>
      </c>
      <c r="AX574" s="618">
        <v>65979</v>
      </c>
      <c r="AY574" s="618">
        <v>67023</v>
      </c>
      <c r="AZ574" s="618">
        <v>18962</v>
      </c>
      <c r="BA574" s="618">
        <v>8530</v>
      </c>
      <c r="BB574" s="618">
        <v>13568</v>
      </c>
      <c r="BC574" s="618">
        <v>342483</v>
      </c>
      <c r="BD574" s="618">
        <v>146360</v>
      </c>
      <c r="BE574" s="618">
        <v>0</v>
      </c>
      <c r="BF574" s="618">
        <v>0</v>
      </c>
      <c r="BG574" s="618">
        <v>868493</v>
      </c>
      <c r="BH574" s="618">
        <v>442960</v>
      </c>
      <c r="BI574" s="618">
        <v>1869</v>
      </c>
      <c r="BJ574" s="618">
        <v>435</v>
      </c>
      <c r="BK574" s="618">
        <v>4110</v>
      </c>
      <c r="BL574" s="618">
        <v>4823</v>
      </c>
      <c r="BM574" s="618">
        <v>0</v>
      </c>
      <c r="BN574" s="618">
        <v>0</v>
      </c>
      <c r="BO574" s="618">
        <v>0</v>
      </c>
      <c r="BP574" s="618">
        <v>0</v>
      </c>
    </row>
    <row r="575" spans="1:68" x14ac:dyDescent="0.25">
      <c r="B575" s="594" t="s">
        <v>286</v>
      </c>
      <c r="C575" s="618">
        <v>90</v>
      </c>
      <c r="D575" s="618">
        <v>93</v>
      </c>
      <c r="E575" s="618" t="s">
        <v>2112</v>
      </c>
      <c r="F575" s="618" t="s">
        <v>2112</v>
      </c>
      <c r="G575" s="618">
        <v>57020</v>
      </c>
      <c r="H575" s="618">
        <v>53165</v>
      </c>
      <c r="I575" s="618">
        <v>45</v>
      </c>
      <c r="J575" s="618">
        <v>136</v>
      </c>
      <c r="K575" s="618">
        <v>81</v>
      </c>
      <c r="L575" s="618">
        <v>120</v>
      </c>
      <c r="M575" s="618">
        <v>271620</v>
      </c>
      <c r="N575" s="618">
        <v>174622</v>
      </c>
      <c r="O575" s="618">
        <v>0</v>
      </c>
      <c r="P575" s="618">
        <v>0</v>
      </c>
      <c r="Q575" s="618">
        <v>536</v>
      </c>
      <c r="R575" s="618">
        <v>360</v>
      </c>
      <c r="S575" s="618">
        <v>0</v>
      </c>
      <c r="T575" s="618">
        <v>0</v>
      </c>
      <c r="U575" s="618">
        <v>981605</v>
      </c>
      <c r="V575" s="618">
        <v>54202</v>
      </c>
      <c r="W575" s="618" t="s">
        <v>2112</v>
      </c>
      <c r="X575" s="618" t="s">
        <v>2112</v>
      </c>
      <c r="Y575" s="618">
        <v>39</v>
      </c>
      <c r="Z575" s="618">
        <v>50</v>
      </c>
      <c r="AA575" s="618">
        <v>0</v>
      </c>
      <c r="AB575" s="618">
        <v>0</v>
      </c>
      <c r="AC575" s="618">
        <v>0</v>
      </c>
      <c r="AD575" s="618">
        <v>0</v>
      </c>
      <c r="AE575" s="618">
        <v>0</v>
      </c>
      <c r="AF575" s="618">
        <v>0</v>
      </c>
      <c r="AG575" s="618">
        <v>1119</v>
      </c>
      <c r="AH575" s="618">
        <v>2773</v>
      </c>
      <c r="AI575" s="618">
        <v>79946</v>
      </c>
      <c r="AJ575" s="618">
        <v>135056</v>
      </c>
      <c r="AK575" s="618">
        <v>0</v>
      </c>
      <c r="AL575" s="618">
        <v>0</v>
      </c>
      <c r="AM575" s="618">
        <v>0</v>
      </c>
      <c r="AN575" s="618">
        <v>0</v>
      </c>
      <c r="AO575" s="618">
        <v>0</v>
      </c>
      <c r="AP575" s="618">
        <v>0</v>
      </c>
      <c r="AQ575" s="618">
        <v>0</v>
      </c>
      <c r="AR575" s="618">
        <v>0</v>
      </c>
      <c r="AS575" s="618">
        <v>0</v>
      </c>
      <c r="AT575" s="618">
        <v>0</v>
      </c>
      <c r="AU575" s="618">
        <v>1061</v>
      </c>
      <c r="AV575" s="618">
        <v>1035</v>
      </c>
      <c r="AW575" s="618">
        <v>511424</v>
      </c>
      <c r="AX575" s="618">
        <v>66594</v>
      </c>
      <c r="AY575" s="618">
        <v>76923</v>
      </c>
      <c r="AZ575" s="618">
        <v>23511</v>
      </c>
      <c r="BA575" s="618">
        <v>9963</v>
      </c>
      <c r="BB575" s="618">
        <v>17550</v>
      </c>
      <c r="BC575" s="618">
        <v>677623</v>
      </c>
      <c r="BD575" s="618">
        <v>341270</v>
      </c>
      <c r="BE575" s="618">
        <v>0</v>
      </c>
      <c r="BF575" s="618">
        <v>0</v>
      </c>
      <c r="BG575" s="618">
        <v>1144033</v>
      </c>
      <c r="BH575" s="618">
        <v>804604</v>
      </c>
      <c r="BI575" s="618">
        <v>15159</v>
      </c>
      <c r="BJ575" s="618">
        <v>4793</v>
      </c>
      <c r="BK575" s="618">
        <v>3801</v>
      </c>
      <c r="BL575" s="618">
        <v>4826</v>
      </c>
      <c r="BM575" s="618">
        <v>0</v>
      </c>
      <c r="BN575" s="618">
        <v>0</v>
      </c>
      <c r="BO575" s="618">
        <v>0</v>
      </c>
      <c r="BP575" s="618">
        <v>0</v>
      </c>
    </row>
    <row r="576" spans="1:68" x14ac:dyDescent="0.25">
      <c r="B576" s="594" t="s">
        <v>287</v>
      </c>
      <c r="C576" s="618">
        <v>0</v>
      </c>
      <c r="D576" s="618">
        <v>0</v>
      </c>
      <c r="E576" s="618" t="s">
        <v>2112</v>
      </c>
      <c r="F576" s="618" t="s">
        <v>2112</v>
      </c>
      <c r="G576" s="618">
        <v>74820</v>
      </c>
      <c r="H576" s="618">
        <v>70987</v>
      </c>
      <c r="I576" s="618">
        <v>0</v>
      </c>
      <c r="J576" s="618">
        <v>0</v>
      </c>
      <c r="K576" s="618">
        <v>63</v>
      </c>
      <c r="L576" s="618">
        <v>100</v>
      </c>
      <c r="M576" s="618">
        <v>130702</v>
      </c>
      <c r="N576" s="618">
        <v>86595</v>
      </c>
      <c r="O576" s="618">
        <v>0</v>
      </c>
      <c r="P576" s="618">
        <v>0</v>
      </c>
      <c r="Q576" s="618">
        <v>335</v>
      </c>
      <c r="R576" s="618">
        <v>236</v>
      </c>
      <c r="S576" s="618">
        <v>0</v>
      </c>
      <c r="T576" s="618">
        <v>0</v>
      </c>
      <c r="U576" s="618">
        <v>807877</v>
      </c>
      <c r="V576" s="618">
        <v>52147</v>
      </c>
      <c r="W576" s="618" t="s">
        <v>2112</v>
      </c>
      <c r="X576" s="618" t="s">
        <v>2112</v>
      </c>
      <c r="Y576" s="618">
        <v>39</v>
      </c>
      <c r="Z576" s="618">
        <v>59</v>
      </c>
      <c r="AA576" s="618">
        <v>0</v>
      </c>
      <c r="AB576" s="618">
        <v>0</v>
      </c>
      <c r="AC576" s="618">
        <v>0</v>
      </c>
      <c r="AD576" s="618">
        <v>0</v>
      </c>
      <c r="AE576" s="618">
        <v>0</v>
      </c>
      <c r="AF576" s="618">
        <v>0</v>
      </c>
      <c r="AG576" s="618">
        <v>283</v>
      </c>
      <c r="AH576" s="618">
        <v>1273</v>
      </c>
      <c r="AI576" s="618">
        <v>26520</v>
      </c>
      <c r="AJ576" s="618">
        <v>72885</v>
      </c>
      <c r="AK576" s="618">
        <v>0</v>
      </c>
      <c r="AL576" s="618">
        <v>0</v>
      </c>
      <c r="AM576" s="618">
        <v>0</v>
      </c>
      <c r="AN576" s="618">
        <v>0</v>
      </c>
      <c r="AO576" s="618">
        <v>0</v>
      </c>
      <c r="AP576" s="618">
        <v>0</v>
      </c>
      <c r="AQ576" s="618">
        <v>0</v>
      </c>
      <c r="AR576" s="618">
        <v>0</v>
      </c>
      <c r="AS576" s="618">
        <v>0</v>
      </c>
      <c r="AT576" s="618">
        <v>0</v>
      </c>
      <c r="AU576" s="618">
        <v>0</v>
      </c>
      <c r="AV576" s="618">
        <v>0</v>
      </c>
      <c r="AW576" s="618">
        <v>319629</v>
      </c>
      <c r="AX576" s="618">
        <v>51854</v>
      </c>
      <c r="AY576" s="618">
        <v>58344</v>
      </c>
      <c r="AZ576" s="618">
        <v>21902</v>
      </c>
      <c r="BA576" s="618">
        <v>14502</v>
      </c>
      <c r="BB576" s="618">
        <v>19999</v>
      </c>
      <c r="BC576" s="618">
        <v>769387</v>
      </c>
      <c r="BD576" s="618">
        <v>400719</v>
      </c>
      <c r="BE576" s="618">
        <v>0</v>
      </c>
      <c r="BF576" s="618">
        <v>0</v>
      </c>
      <c r="BG576" s="618">
        <v>1242574</v>
      </c>
      <c r="BH576" s="618">
        <v>934416</v>
      </c>
      <c r="BI576" s="618">
        <v>3570</v>
      </c>
      <c r="BJ576" s="618">
        <v>1232</v>
      </c>
      <c r="BK576" s="618">
        <v>4478</v>
      </c>
      <c r="BL576" s="618">
        <v>6173</v>
      </c>
      <c r="BM576" s="618">
        <v>0</v>
      </c>
      <c r="BN576" s="618">
        <v>0</v>
      </c>
      <c r="BO576" s="618">
        <v>0</v>
      </c>
      <c r="BP576" s="618">
        <v>0</v>
      </c>
    </row>
    <row r="577" spans="1:68" x14ac:dyDescent="0.25">
      <c r="B577" s="594" t="s">
        <v>288</v>
      </c>
      <c r="C577" s="618">
        <v>0</v>
      </c>
      <c r="D577" s="618">
        <v>0</v>
      </c>
      <c r="E577" s="618" t="s">
        <v>2112</v>
      </c>
      <c r="F577" s="618" t="s">
        <v>2112</v>
      </c>
      <c r="G577" s="618">
        <v>37273</v>
      </c>
      <c r="H577" s="618">
        <v>37273</v>
      </c>
      <c r="I577" s="618">
        <v>0</v>
      </c>
      <c r="J577" s="618">
        <v>0</v>
      </c>
      <c r="K577" s="618">
        <v>95</v>
      </c>
      <c r="L577" s="618">
        <v>164</v>
      </c>
      <c r="M577" s="618">
        <v>90392</v>
      </c>
      <c r="N577" s="618">
        <v>72823</v>
      </c>
      <c r="O577" s="618">
        <v>0</v>
      </c>
      <c r="P577" s="618">
        <v>0</v>
      </c>
      <c r="Q577" s="618">
        <v>331</v>
      </c>
      <c r="R577" s="618">
        <v>352</v>
      </c>
      <c r="S577" s="618">
        <v>0</v>
      </c>
      <c r="T577" s="618">
        <v>0</v>
      </c>
      <c r="U577" s="618">
        <v>756191</v>
      </c>
      <c r="V577" s="618">
        <v>70161</v>
      </c>
      <c r="W577" s="618" t="s">
        <v>2112</v>
      </c>
      <c r="X577" s="618" t="s">
        <v>2112</v>
      </c>
      <c r="Y577" s="618">
        <v>39</v>
      </c>
      <c r="Z577" s="618">
        <v>46</v>
      </c>
      <c r="AA577" s="618">
        <v>0</v>
      </c>
      <c r="AB577" s="618">
        <v>0</v>
      </c>
      <c r="AC577" s="618">
        <v>0</v>
      </c>
      <c r="AD577" s="618">
        <v>0</v>
      </c>
      <c r="AE577" s="618">
        <v>0</v>
      </c>
      <c r="AF577" s="618">
        <v>0</v>
      </c>
      <c r="AG577" s="618">
        <v>266</v>
      </c>
      <c r="AH577" s="618">
        <v>2240</v>
      </c>
      <c r="AI577" s="618">
        <v>39833</v>
      </c>
      <c r="AJ577" s="618">
        <v>121193</v>
      </c>
      <c r="AK577" s="618">
        <v>0</v>
      </c>
      <c r="AL577" s="618">
        <v>0</v>
      </c>
      <c r="AM577" s="618">
        <v>0</v>
      </c>
      <c r="AN577" s="618">
        <v>0</v>
      </c>
      <c r="AO577" s="618">
        <v>0</v>
      </c>
      <c r="AP577" s="618">
        <v>0</v>
      </c>
      <c r="AQ577" s="618">
        <v>0</v>
      </c>
      <c r="AR577" s="618">
        <v>0</v>
      </c>
      <c r="AS577" s="618">
        <v>0</v>
      </c>
      <c r="AT577" s="618">
        <v>0</v>
      </c>
      <c r="AU577" s="618">
        <v>64</v>
      </c>
      <c r="AV577" s="618">
        <v>64</v>
      </c>
      <c r="AW577" s="618">
        <v>156256</v>
      </c>
      <c r="AX577" s="618">
        <v>42902</v>
      </c>
      <c r="AY577" s="618">
        <v>67756</v>
      </c>
      <c r="AZ577" s="618">
        <v>28154</v>
      </c>
      <c r="BA577" s="618">
        <v>15573</v>
      </c>
      <c r="BB577" s="618">
        <v>33344</v>
      </c>
      <c r="BC577" s="618">
        <v>485043</v>
      </c>
      <c r="BD577" s="618">
        <v>254271</v>
      </c>
      <c r="BE577" s="618">
        <v>0</v>
      </c>
      <c r="BF577" s="618">
        <v>0</v>
      </c>
      <c r="BG577" s="618">
        <v>920950</v>
      </c>
      <c r="BH577" s="618">
        <v>775148</v>
      </c>
      <c r="BI577" s="618">
        <v>0</v>
      </c>
      <c r="BJ577" s="618">
        <v>0</v>
      </c>
      <c r="BK577" s="618">
        <v>3963</v>
      </c>
      <c r="BL577" s="618">
        <v>5883</v>
      </c>
      <c r="BM577" s="618">
        <v>0</v>
      </c>
      <c r="BN577" s="618">
        <v>0</v>
      </c>
      <c r="BO577" s="618">
        <v>0</v>
      </c>
      <c r="BP577" s="618">
        <v>0</v>
      </c>
    </row>
    <row r="578" spans="1:68" x14ac:dyDescent="0.25">
      <c r="B578" s="594" t="s">
        <v>289</v>
      </c>
      <c r="C578" s="618">
        <v>0</v>
      </c>
      <c r="D578" s="618">
        <v>0</v>
      </c>
      <c r="E578" s="618" t="s">
        <v>2112</v>
      </c>
      <c r="F578" s="618" t="s">
        <v>2112</v>
      </c>
      <c r="G578" s="618">
        <v>44945</v>
      </c>
      <c r="H578" s="618">
        <v>53936</v>
      </c>
      <c r="I578" s="618">
        <v>0</v>
      </c>
      <c r="J578" s="618">
        <v>0</v>
      </c>
      <c r="K578" s="618">
        <v>61</v>
      </c>
      <c r="L578" s="618">
        <v>125</v>
      </c>
      <c r="M578" s="618">
        <v>144309</v>
      </c>
      <c r="N578" s="618">
        <v>113287</v>
      </c>
      <c r="O578" s="618">
        <v>0</v>
      </c>
      <c r="P578" s="618">
        <v>0</v>
      </c>
      <c r="Q578" s="618">
        <v>285</v>
      </c>
      <c r="R578" s="618">
        <v>337</v>
      </c>
      <c r="S578" s="618">
        <v>0</v>
      </c>
      <c r="T578" s="618">
        <v>0</v>
      </c>
      <c r="U578" s="618">
        <v>903943</v>
      </c>
      <c r="V578" s="618">
        <v>75256</v>
      </c>
      <c r="W578" s="618" t="s">
        <v>2112</v>
      </c>
      <c r="X578" s="618" t="s">
        <v>2112</v>
      </c>
      <c r="Y578" s="618">
        <v>48</v>
      </c>
      <c r="Z578" s="618">
        <v>85</v>
      </c>
      <c r="AA578" s="618">
        <v>0</v>
      </c>
      <c r="AB578" s="618">
        <v>0</v>
      </c>
      <c r="AC578" s="618">
        <v>0</v>
      </c>
      <c r="AD578" s="618">
        <v>0</v>
      </c>
      <c r="AE578" s="618">
        <v>0</v>
      </c>
      <c r="AF578" s="618">
        <v>0</v>
      </c>
      <c r="AG578" s="618">
        <v>616</v>
      </c>
      <c r="AH578" s="618">
        <v>4119</v>
      </c>
      <c r="AI578" s="618">
        <v>55278</v>
      </c>
      <c r="AJ578" s="618">
        <v>113947</v>
      </c>
      <c r="AK578" s="618">
        <v>0</v>
      </c>
      <c r="AL578" s="618">
        <v>0</v>
      </c>
      <c r="AM578" s="618">
        <v>0</v>
      </c>
      <c r="AN578" s="618">
        <v>0</v>
      </c>
      <c r="AO578" s="618">
        <v>0</v>
      </c>
      <c r="AP578" s="618">
        <v>0</v>
      </c>
      <c r="AQ578" s="618">
        <v>0</v>
      </c>
      <c r="AR578" s="618">
        <v>0</v>
      </c>
      <c r="AS578" s="618">
        <v>0</v>
      </c>
      <c r="AT578" s="618">
        <v>0</v>
      </c>
      <c r="AU578" s="618">
        <v>92</v>
      </c>
      <c r="AV578" s="618">
        <v>120</v>
      </c>
      <c r="AW578" s="618">
        <v>174931</v>
      </c>
      <c r="AX578" s="618">
        <v>44419</v>
      </c>
      <c r="AY578" s="618">
        <v>63635</v>
      </c>
      <c r="AZ578" s="618">
        <v>31120</v>
      </c>
      <c r="BA578" s="618">
        <v>15269</v>
      </c>
      <c r="BB578" s="618">
        <v>30315</v>
      </c>
      <c r="BC578" s="618">
        <v>1036825</v>
      </c>
      <c r="BD578" s="618">
        <v>491005</v>
      </c>
      <c r="BE578" s="618">
        <v>0</v>
      </c>
      <c r="BF578" s="618">
        <v>0</v>
      </c>
      <c r="BG578" s="618">
        <v>1488646</v>
      </c>
      <c r="BH578" s="618">
        <v>1430915</v>
      </c>
      <c r="BI578" s="618">
        <v>24229</v>
      </c>
      <c r="BJ578" s="618">
        <v>8739</v>
      </c>
      <c r="BK578" s="618">
        <v>3320</v>
      </c>
      <c r="BL578" s="618">
        <v>6104</v>
      </c>
      <c r="BM578" s="618">
        <v>0</v>
      </c>
      <c r="BN578" s="618">
        <v>0</v>
      </c>
      <c r="BO578" s="618">
        <v>0</v>
      </c>
      <c r="BP578" s="618">
        <v>0</v>
      </c>
    </row>
    <row r="579" spans="1:68" x14ac:dyDescent="0.25">
      <c r="B579" s="594" t="s">
        <v>290</v>
      </c>
      <c r="C579" s="618">
        <v>0</v>
      </c>
      <c r="D579" s="618">
        <v>0</v>
      </c>
      <c r="E579" s="618" t="s">
        <v>2112</v>
      </c>
      <c r="F579" s="618" t="s">
        <v>2112</v>
      </c>
      <c r="G579" s="618">
        <v>50875</v>
      </c>
      <c r="H579" s="618">
        <v>61053</v>
      </c>
      <c r="I579" s="618">
        <v>0</v>
      </c>
      <c r="J579" s="618">
        <v>0</v>
      </c>
      <c r="K579" s="618">
        <v>54</v>
      </c>
      <c r="L579" s="618">
        <v>125</v>
      </c>
      <c r="M579" s="618">
        <v>99945</v>
      </c>
      <c r="N579" s="618">
        <v>77699</v>
      </c>
      <c r="O579" s="618">
        <v>0</v>
      </c>
      <c r="P579" s="618">
        <v>0</v>
      </c>
      <c r="Q579" s="618">
        <v>281</v>
      </c>
      <c r="R579" s="618">
        <v>403</v>
      </c>
      <c r="S579" s="618">
        <v>0</v>
      </c>
      <c r="T579" s="618">
        <v>0</v>
      </c>
      <c r="U579" s="618">
        <v>861393</v>
      </c>
      <c r="V579" s="618">
        <v>80853</v>
      </c>
      <c r="W579" s="618" t="s">
        <v>2112</v>
      </c>
      <c r="X579" s="618" t="s">
        <v>2112</v>
      </c>
      <c r="Y579" s="618">
        <v>33</v>
      </c>
      <c r="Z579" s="618">
        <v>70</v>
      </c>
      <c r="AA579" s="618">
        <v>0</v>
      </c>
      <c r="AB579" s="618">
        <v>0</v>
      </c>
      <c r="AC579" s="618">
        <v>0</v>
      </c>
      <c r="AD579" s="618">
        <v>0</v>
      </c>
      <c r="AE579" s="618">
        <v>0</v>
      </c>
      <c r="AF579" s="618">
        <v>0</v>
      </c>
      <c r="AG579" s="618">
        <v>316</v>
      </c>
      <c r="AH579" s="618">
        <v>2396</v>
      </c>
      <c r="AI579" s="618">
        <v>47531</v>
      </c>
      <c r="AJ579" s="618">
        <v>106081</v>
      </c>
      <c r="AK579" s="618">
        <v>0</v>
      </c>
      <c r="AL579" s="618">
        <v>0</v>
      </c>
      <c r="AM579" s="618">
        <v>0</v>
      </c>
      <c r="AN579" s="618">
        <v>0</v>
      </c>
      <c r="AO579" s="618">
        <v>0</v>
      </c>
      <c r="AP579" s="618">
        <v>0</v>
      </c>
      <c r="AQ579" s="618">
        <v>0</v>
      </c>
      <c r="AR579" s="618">
        <v>0</v>
      </c>
      <c r="AS579" s="618">
        <v>0</v>
      </c>
      <c r="AT579" s="618">
        <v>0</v>
      </c>
      <c r="AU579" s="618">
        <v>73</v>
      </c>
      <c r="AV579" s="618">
        <v>95</v>
      </c>
      <c r="AW579" s="618">
        <v>265687</v>
      </c>
      <c r="AX579" s="618">
        <v>60026</v>
      </c>
      <c r="AY579" s="618">
        <v>46075</v>
      </c>
      <c r="AZ579" s="618">
        <v>26277</v>
      </c>
      <c r="BA579" s="618">
        <v>25311</v>
      </c>
      <c r="BB579" s="618">
        <v>56275</v>
      </c>
      <c r="BC579" s="618">
        <v>1101439</v>
      </c>
      <c r="BD579" s="618">
        <v>457237</v>
      </c>
      <c r="BE579" s="618">
        <v>0</v>
      </c>
      <c r="BF579" s="618">
        <v>0</v>
      </c>
      <c r="BG579" s="618">
        <v>1772722</v>
      </c>
      <c r="BH579" s="618">
        <v>1631254</v>
      </c>
      <c r="BI579" s="618">
        <v>24278</v>
      </c>
      <c r="BJ579" s="618">
        <v>9547</v>
      </c>
      <c r="BK579" s="618">
        <v>3120</v>
      </c>
      <c r="BL579" s="618">
        <v>6625</v>
      </c>
      <c r="BM579" s="618">
        <v>0</v>
      </c>
      <c r="BN579" s="618">
        <v>0</v>
      </c>
      <c r="BO579" s="618">
        <v>0</v>
      </c>
      <c r="BP579" s="618">
        <v>0</v>
      </c>
    </row>
    <row r="580" spans="1:68" x14ac:dyDescent="0.25">
      <c r="B580" s="594" t="s">
        <v>291</v>
      </c>
      <c r="C580" s="618">
        <v>0</v>
      </c>
      <c r="D580" s="618">
        <v>0</v>
      </c>
      <c r="E580" s="618" t="s">
        <v>2112</v>
      </c>
      <c r="F580" s="618" t="s">
        <v>2112</v>
      </c>
      <c r="G580" s="618">
        <v>7147</v>
      </c>
      <c r="H580" s="618">
        <v>9044</v>
      </c>
      <c r="I580" s="618">
        <v>0</v>
      </c>
      <c r="J580" s="618">
        <v>0</v>
      </c>
      <c r="K580" s="618">
        <v>61</v>
      </c>
      <c r="L580" s="618">
        <v>227</v>
      </c>
      <c r="M580" s="618">
        <v>43488</v>
      </c>
      <c r="N580" s="618">
        <v>39165</v>
      </c>
      <c r="O580" s="618">
        <v>0</v>
      </c>
      <c r="P580" s="618">
        <v>0</v>
      </c>
      <c r="Q580" s="618">
        <v>189</v>
      </c>
      <c r="R580" s="618">
        <v>273</v>
      </c>
      <c r="S580" s="618">
        <v>0</v>
      </c>
      <c r="T580" s="618">
        <v>0</v>
      </c>
      <c r="U580" s="618">
        <v>726743</v>
      </c>
      <c r="V580" s="618">
        <v>79416</v>
      </c>
      <c r="W580" s="618" t="s">
        <v>2112</v>
      </c>
      <c r="X580" s="618" t="s">
        <v>2112</v>
      </c>
      <c r="Y580" s="618">
        <v>27</v>
      </c>
      <c r="Z580" s="618">
        <v>66</v>
      </c>
      <c r="AA580" s="618">
        <v>0</v>
      </c>
      <c r="AB580" s="618">
        <v>0</v>
      </c>
      <c r="AC580" s="618">
        <v>0</v>
      </c>
      <c r="AD580" s="618">
        <v>0</v>
      </c>
      <c r="AE580" s="618">
        <v>0</v>
      </c>
      <c r="AF580" s="618">
        <v>0</v>
      </c>
      <c r="AG580" s="618">
        <v>215</v>
      </c>
      <c r="AH580" s="618">
        <v>1912</v>
      </c>
      <c r="AI580" s="618">
        <v>21959</v>
      </c>
      <c r="AJ580" s="618">
        <v>81198</v>
      </c>
      <c r="AK580" s="618">
        <v>0</v>
      </c>
      <c r="AL580" s="618">
        <v>0</v>
      </c>
      <c r="AM580" s="618">
        <v>0</v>
      </c>
      <c r="AN580" s="618">
        <v>0</v>
      </c>
      <c r="AO580" s="618">
        <v>0</v>
      </c>
      <c r="AP580" s="618">
        <v>0</v>
      </c>
      <c r="AQ580" s="618">
        <v>0</v>
      </c>
      <c r="AR580" s="618">
        <v>0</v>
      </c>
      <c r="AS580" s="618">
        <v>0</v>
      </c>
      <c r="AT580" s="618">
        <v>0</v>
      </c>
      <c r="AU580" s="618">
        <v>21</v>
      </c>
      <c r="AV580" s="618">
        <v>28</v>
      </c>
      <c r="AW580" s="618">
        <v>202238</v>
      </c>
      <c r="AX580" s="618">
        <v>70341</v>
      </c>
      <c r="AY580" s="618">
        <v>50078</v>
      </c>
      <c r="AZ580" s="618">
        <v>33663</v>
      </c>
      <c r="BA580" s="618">
        <v>31587</v>
      </c>
      <c r="BB580" s="618">
        <v>78188</v>
      </c>
      <c r="BC580" s="618">
        <v>600690</v>
      </c>
      <c r="BD580" s="618">
        <v>474951</v>
      </c>
      <c r="BE580" s="618">
        <v>0</v>
      </c>
      <c r="BF580" s="618">
        <v>0</v>
      </c>
      <c r="BG580" s="618">
        <v>644263</v>
      </c>
      <c r="BH580" s="618">
        <v>743437</v>
      </c>
      <c r="BI580" s="618">
        <v>964</v>
      </c>
      <c r="BJ580" s="618">
        <v>389</v>
      </c>
      <c r="BK580" s="618">
        <v>2498</v>
      </c>
      <c r="BL580" s="618">
        <v>5678</v>
      </c>
      <c r="BM580" s="618">
        <v>0</v>
      </c>
      <c r="BN580" s="618">
        <v>0</v>
      </c>
      <c r="BO580" s="618">
        <v>0</v>
      </c>
      <c r="BP580" s="618">
        <v>0</v>
      </c>
    </row>
    <row r="581" spans="1:68" x14ac:dyDescent="0.25">
      <c r="B581" s="594" t="s">
        <v>292</v>
      </c>
      <c r="C581" s="618">
        <v>0</v>
      </c>
      <c r="D581" s="618">
        <v>0</v>
      </c>
      <c r="E581" s="618" t="s">
        <v>2112</v>
      </c>
      <c r="F581" s="618" t="s">
        <v>2112</v>
      </c>
      <c r="G581" s="618">
        <v>20033</v>
      </c>
      <c r="H581" s="618">
        <v>23761</v>
      </c>
      <c r="I581" s="618">
        <v>0</v>
      </c>
      <c r="J581" s="618">
        <v>0</v>
      </c>
      <c r="K581" s="618">
        <v>60</v>
      </c>
      <c r="L581" s="618">
        <v>192</v>
      </c>
      <c r="M581" s="618">
        <v>106093</v>
      </c>
      <c r="N581" s="618">
        <v>97132</v>
      </c>
      <c r="O581" s="618">
        <v>0</v>
      </c>
      <c r="P581" s="618">
        <v>0</v>
      </c>
      <c r="Q581" s="618">
        <v>138</v>
      </c>
      <c r="R581" s="618">
        <v>162</v>
      </c>
      <c r="S581" s="618">
        <v>0</v>
      </c>
      <c r="T581" s="618">
        <v>0</v>
      </c>
      <c r="U581" s="618">
        <v>829102</v>
      </c>
      <c r="V581" s="618">
        <v>104756</v>
      </c>
      <c r="W581" s="618" t="s">
        <v>2112</v>
      </c>
      <c r="X581" s="618" t="s">
        <v>2112</v>
      </c>
      <c r="Y581" s="618">
        <v>20</v>
      </c>
      <c r="Z581" s="618">
        <v>37</v>
      </c>
      <c r="AA581" s="618">
        <v>0</v>
      </c>
      <c r="AB581" s="618">
        <v>0</v>
      </c>
      <c r="AC581" s="618">
        <v>0</v>
      </c>
      <c r="AD581" s="618">
        <v>0</v>
      </c>
      <c r="AE581" s="618">
        <v>0</v>
      </c>
      <c r="AF581" s="618">
        <v>0</v>
      </c>
      <c r="AG581" s="618">
        <v>801</v>
      </c>
      <c r="AH581" s="618">
        <v>6911</v>
      </c>
      <c r="AI581" s="618">
        <v>68653</v>
      </c>
      <c r="AJ581" s="618">
        <v>232557</v>
      </c>
      <c r="AK581" s="618">
        <v>0</v>
      </c>
      <c r="AL581" s="618">
        <v>0</v>
      </c>
      <c r="AM581" s="618">
        <v>0</v>
      </c>
      <c r="AN581" s="618">
        <v>0</v>
      </c>
      <c r="AO581" s="618">
        <v>0</v>
      </c>
      <c r="AP581" s="618">
        <v>0</v>
      </c>
      <c r="AQ581" s="618">
        <v>0</v>
      </c>
      <c r="AR581" s="618">
        <v>0</v>
      </c>
      <c r="AS581" s="618">
        <v>0</v>
      </c>
      <c r="AT581" s="618">
        <v>0</v>
      </c>
      <c r="AU581" s="618">
        <v>14</v>
      </c>
      <c r="AV581" s="618">
        <v>18</v>
      </c>
      <c r="AW581" s="618">
        <v>262648</v>
      </c>
      <c r="AX581" s="618">
        <v>91132</v>
      </c>
      <c r="AY581" s="618">
        <v>57187</v>
      </c>
      <c r="AZ581" s="618">
        <v>38935</v>
      </c>
      <c r="BA581" s="618">
        <v>26024</v>
      </c>
      <c r="BB581" s="618">
        <v>69977</v>
      </c>
      <c r="BC581" s="618">
        <v>1439469</v>
      </c>
      <c r="BD581" s="618">
        <v>809958</v>
      </c>
      <c r="BE581" s="618">
        <v>0</v>
      </c>
      <c r="BF581" s="618">
        <v>0</v>
      </c>
      <c r="BG581" s="618">
        <v>2020195</v>
      </c>
      <c r="BH581" s="618">
        <v>2199289</v>
      </c>
      <c r="BI581" s="618">
        <v>38511</v>
      </c>
      <c r="BJ581" s="618">
        <v>13433</v>
      </c>
      <c r="BK581" s="618">
        <v>3150</v>
      </c>
      <c r="BL581" s="618">
        <v>6800</v>
      </c>
      <c r="BM581" s="618">
        <v>0</v>
      </c>
      <c r="BN581" s="618">
        <v>0</v>
      </c>
      <c r="BO581" s="618">
        <v>0</v>
      </c>
      <c r="BP581" s="618">
        <v>0</v>
      </c>
    </row>
    <row r="582" spans="1:68" x14ac:dyDescent="0.25">
      <c r="B582" s="594" t="s">
        <v>293</v>
      </c>
      <c r="C582" s="618">
        <v>0</v>
      </c>
      <c r="D582" s="618">
        <v>0</v>
      </c>
      <c r="E582" s="618" t="s">
        <v>2112</v>
      </c>
      <c r="F582" s="618" t="s">
        <v>2112</v>
      </c>
      <c r="G582" s="618">
        <v>24943</v>
      </c>
      <c r="H582" s="618">
        <v>32746</v>
      </c>
      <c r="I582" s="618">
        <v>0</v>
      </c>
      <c r="J582" s="618">
        <v>0</v>
      </c>
      <c r="K582" s="618">
        <v>58</v>
      </c>
      <c r="L582" s="618">
        <v>202</v>
      </c>
      <c r="M582" s="618">
        <v>109373</v>
      </c>
      <c r="N582" s="618">
        <v>97348</v>
      </c>
      <c r="O582" s="618">
        <v>0</v>
      </c>
      <c r="P582" s="618">
        <v>0</v>
      </c>
      <c r="Q582" s="618">
        <v>232</v>
      </c>
      <c r="R582" s="618">
        <v>341</v>
      </c>
      <c r="S582" s="618">
        <v>0</v>
      </c>
      <c r="T582" s="618">
        <v>0</v>
      </c>
      <c r="U582" s="618">
        <v>839534</v>
      </c>
      <c r="V582" s="618">
        <v>103540</v>
      </c>
      <c r="W582" s="618" t="s">
        <v>2112</v>
      </c>
      <c r="X582" s="618" t="s">
        <v>2112</v>
      </c>
      <c r="Y582" s="618">
        <v>26</v>
      </c>
      <c r="Z582" s="618">
        <v>53</v>
      </c>
      <c r="AA582" s="618">
        <v>0</v>
      </c>
      <c r="AB582" s="618">
        <v>0</v>
      </c>
      <c r="AC582" s="618">
        <v>0</v>
      </c>
      <c r="AD582" s="618">
        <v>0</v>
      </c>
      <c r="AE582" s="618">
        <v>0</v>
      </c>
      <c r="AF582" s="618">
        <v>0</v>
      </c>
      <c r="AG582" s="618">
        <v>780</v>
      </c>
      <c r="AH582" s="618">
        <v>5142</v>
      </c>
      <c r="AI582" s="618">
        <v>93926</v>
      </c>
      <c r="AJ582" s="618">
        <v>219295</v>
      </c>
      <c r="AK582" s="618">
        <v>0</v>
      </c>
      <c r="AL582" s="618">
        <v>0</v>
      </c>
      <c r="AM582" s="618">
        <v>0</v>
      </c>
      <c r="AN582" s="618">
        <v>0</v>
      </c>
      <c r="AO582" s="618">
        <v>0</v>
      </c>
      <c r="AP582" s="618">
        <v>0</v>
      </c>
      <c r="AQ582" s="618">
        <v>0</v>
      </c>
      <c r="AR582" s="618">
        <v>0</v>
      </c>
      <c r="AS582" s="618">
        <v>0</v>
      </c>
      <c r="AT582" s="618">
        <v>0</v>
      </c>
      <c r="AU582" s="618">
        <v>5</v>
      </c>
      <c r="AV582" s="618">
        <v>6</v>
      </c>
      <c r="AW582" s="618">
        <v>331546</v>
      </c>
      <c r="AX582" s="618">
        <v>109720</v>
      </c>
      <c r="AY582" s="618">
        <v>56974</v>
      </c>
      <c r="AZ582" s="618">
        <v>39550</v>
      </c>
      <c r="BA582" s="618">
        <v>27521</v>
      </c>
      <c r="BB582" s="618">
        <v>68517</v>
      </c>
      <c r="BC582" s="618">
        <v>1518094</v>
      </c>
      <c r="BD582" s="618">
        <v>877040</v>
      </c>
      <c r="BE582" s="618">
        <v>0</v>
      </c>
      <c r="BF582" s="618">
        <v>0</v>
      </c>
      <c r="BG582" s="618">
        <v>2469650</v>
      </c>
      <c r="BH582" s="618">
        <v>2842561</v>
      </c>
      <c r="BI582" s="618">
        <v>23013</v>
      </c>
      <c r="BJ582" s="618">
        <v>8121</v>
      </c>
      <c r="BK582" s="618">
        <v>5136</v>
      </c>
      <c r="BL582" s="618">
        <v>8800</v>
      </c>
      <c r="BM582" s="618">
        <v>0</v>
      </c>
      <c r="BN582" s="618">
        <v>0</v>
      </c>
      <c r="BO582" s="618">
        <v>0</v>
      </c>
      <c r="BP582" s="618">
        <v>0</v>
      </c>
    </row>
    <row r="583" spans="1:68" x14ac:dyDescent="0.25">
      <c r="B583" s="594" t="s">
        <v>294</v>
      </c>
      <c r="C583" s="618">
        <v>0</v>
      </c>
      <c r="D583" s="618">
        <v>0</v>
      </c>
      <c r="E583" s="618" t="s">
        <v>2112</v>
      </c>
      <c r="F583" s="618" t="s">
        <v>2112</v>
      </c>
      <c r="G583" s="618">
        <v>57486</v>
      </c>
      <c r="H583" s="618">
        <v>72640</v>
      </c>
      <c r="I583" s="618">
        <v>0</v>
      </c>
      <c r="J583" s="618">
        <v>0</v>
      </c>
      <c r="K583" s="618">
        <v>50</v>
      </c>
      <c r="L583" s="618">
        <v>153</v>
      </c>
      <c r="M583" s="618">
        <v>78444</v>
      </c>
      <c r="N583" s="618">
        <v>70763</v>
      </c>
      <c r="O583" s="618">
        <v>0</v>
      </c>
      <c r="P583" s="618">
        <v>0</v>
      </c>
      <c r="Q583" s="618">
        <v>228</v>
      </c>
      <c r="R583" s="618">
        <v>370</v>
      </c>
      <c r="S583" s="618">
        <v>0</v>
      </c>
      <c r="T583" s="618">
        <v>0</v>
      </c>
      <c r="U583" s="618">
        <v>992980</v>
      </c>
      <c r="V583" s="618">
        <v>124296</v>
      </c>
      <c r="W583" s="618" t="s">
        <v>2112</v>
      </c>
      <c r="X583" s="618" t="s">
        <v>2112</v>
      </c>
      <c r="Y583" s="618">
        <v>18</v>
      </c>
      <c r="Z583" s="618">
        <v>36</v>
      </c>
      <c r="AA583" s="618">
        <v>0</v>
      </c>
      <c r="AB583" s="618">
        <v>0</v>
      </c>
      <c r="AC583" s="618">
        <v>0</v>
      </c>
      <c r="AD583" s="618">
        <v>0</v>
      </c>
      <c r="AE583" s="618">
        <v>0</v>
      </c>
      <c r="AF583" s="618">
        <v>0</v>
      </c>
      <c r="AG583" s="618">
        <v>985</v>
      </c>
      <c r="AH583" s="618">
        <v>5896</v>
      </c>
      <c r="AI583" s="618">
        <v>78642</v>
      </c>
      <c r="AJ583" s="618">
        <v>186607</v>
      </c>
      <c r="AK583" s="618">
        <v>0</v>
      </c>
      <c r="AL583" s="618">
        <v>0</v>
      </c>
      <c r="AM583" s="618">
        <v>0</v>
      </c>
      <c r="AN583" s="618">
        <v>0</v>
      </c>
      <c r="AO583" s="618">
        <v>0</v>
      </c>
      <c r="AP583" s="618">
        <v>0</v>
      </c>
      <c r="AQ583" s="618">
        <v>0</v>
      </c>
      <c r="AR583" s="618">
        <v>0</v>
      </c>
      <c r="AS583" s="618">
        <v>0</v>
      </c>
      <c r="AT583" s="618">
        <v>0</v>
      </c>
      <c r="AU583" s="618">
        <v>0</v>
      </c>
      <c r="AV583" s="618">
        <v>0</v>
      </c>
      <c r="AW583" s="618">
        <v>365109</v>
      </c>
      <c r="AX583" s="618">
        <v>96092</v>
      </c>
      <c r="AY583" s="618">
        <v>56530</v>
      </c>
      <c r="AZ583" s="618">
        <v>40730</v>
      </c>
      <c r="BA583" s="618">
        <v>23648</v>
      </c>
      <c r="BB583" s="618">
        <v>51642</v>
      </c>
      <c r="BC583" s="618">
        <v>1835613</v>
      </c>
      <c r="BD583" s="618">
        <v>982068</v>
      </c>
      <c r="BE583" s="618">
        <v>0</v>
      </c>
      <c r="BF583" s="618">
        <v>0</v>
      </c>
      <c r="BG583" s="618">
        <v>2325951</v>
      </c>
      <c r="BH583" s="618">
        <v>2542666</v>
      </c>
      <c r="BI583" s="618">
        <v>62810</v>
      </c>
      <c r="BJ583" s="618">
        <v>21983</v>
      </c>
      <c r="BK583" s="618">
        <v>4511</v>
      </c>
      <c r="BL583" s="618">
        <v>8789</v>
      </c>
      <c r="BM583" s="618">
        <v>0</v>
      </c>
      <c r="BN583" s="618">
        <v>0</v>
      </c>
      <c r="BO583" s="618">
        <v>0</v>
      </c>
      <c r="BP583" s="618">
        <v>0</v>
      </c>
    </row>
    <row r="584" spans="1:68" x14ac:dyDescent="0.25">
      <c r="B584" s="594" t="s">
        <v>295</v>
      </c>
      <c r="C584" s="618">
        <v>0</v>
      </c>
      <c r="D584" s="618">
        <v>0</v>
      </c>
      <c r="E584" s="618" t="s">
        <v>2112</v>
      </c>
      <c r="F584" s="618" t="s">
        <v>2112</v>
      </c>
      <c r="G584" s="618">
        <v>57179</v>
      </c>
      <c r="H584" s="618">
        <v>78732</v>
      </c>
      <c r="I584" s="618">
        <v>0</v>
      </c>
      <c r="J584" s="618">
        <v>0</v>
      </c>
      <c r="K584" s="618">
        <v>52</v>
      </c>
      <c r="L584" s="618">
        <v>199</v>
      </c>
      <c r="M584" s="618">
        <v>103759</v>
      </c>
      <c r="N584" s="618">
        <v>106143</v>
      </c>
      <c r="O584" s="618">
        <v>0</v>
      </c>
      <c r="P584" s="618">
        <v>0</v>
      </c>
      <c r="Q584" s="618">
        <v>191</v>
      </c>
      <c r="R584" s="618">
        <v>330</v>
      </c>
      <c r="S584" s="618">
        <v>0</v>
      </c>
      <c r="T584" s="618">
        <v>0</v>
      </c>
      <c r="U584" s="618">
        <v>1002464</v>
      </c>
      <c r="V584" s="618">
        <v>125235</v>
      </c>
      <c r="W584" s="618" t="s">
        <v>2112</v>
      </c>
      <c r="X584" s="618" t="s">
        <v>2112</v>
      </c>
      <c r="Y584" s="618">
        <v>14</v>
      </c>
      <c r="Z584" s="618">
        <v>29</v>
      </c>
      <c r="AA584" s="618">
        <v>0</v>
      </c>
      <c r="AB584" s="618">
        <v>0</v>
      </c>
      <c r="AC584" s="618">
        <v>0</v>
      </c>
      <c r="AD584" s="618">
        <v>0</v>
      </c>
      <c r="AE584" s="618">
        <v>0</v>
      </c>
      <c r="AF584" s="618">
        <v>0</v>
      </c>
      <c r="AG584" s="618">
        <v>910</v>
      </c>
      <c r="AH584" s="618">
        <v>5829</v>
      </c>
      <c r="AI584" s="618">
        <v>82984</v>
      </c>
      <c r="AJ584" s="618">
        <v>279489</v>
      </c>
      <c r="AK584" s="618">
        <v>0</v>
      </c>
      <c r="AL584" s="618">
        <v>0</v>
      </c>
      <c r="AM584" s="618">
        <v>0</v>
      </c>
      <c r="AN584" s="618">
        <v>0</v>
      </c>
      <c r="AO584" s="618">
        <v>0</v>
      </c>
      <c r="AP584" s="618">
        <v>0</v>
      </c>
      <c r="AQ584" s="618">
        <v>0</v>
      </c>
      <c r="AR584" s="618">
        <v>0</v>
      </c>
      <c r="AS584" s="618">
        <v>0</v>
      </c>
      <c r="AT584" s="618">
        <v>0</v>
      </c>
      <c r="AU584" s="618">
        <v>0</v>
      </c>
      <c r="AV584" s="618">
        <v>0</v>
      </c>
      <c r="AW584" s="618">
        <v>444433</v>
      </c>
      <c r="AX584" s="618">
        <v>130758</v>
      </c>
      <c r="AY584" s="618">
        <v>60537</v>
      </c>
      <c r="AZ584" s="618">
        <v>47395</v>
      </c>
      <c r="BA584" s="618">
        <v>32181</v>
      </c>
      <c r="BB584" s="618">
        <v>73510</v>
      </c>
      <c r="BC584" s="618">
        <v>2199753</v>
      </c>
      <c r="BD584" s="618">
        <v>1622506</v>
      </c>
      <c r="BE584" s="618">
        <v>0</v>
      </c>
      <c r="BF584" s="618">
        <v>0</v>
      </c>
      <c r="BG584" s="618">
        <v>2447620</v>
      </c>
      <c r="BH584" s="618">
        <v>3473000</v>
      </c>
      <c r="BI584" s="618">
        <v>37836</v>
      </c>
      <c r="BJ584" s="618">
        <v>13450</v>
      </c>
      <c r="BK584" s="618">
        <v>5319</v>
      </c>
      <c r="BL584" s="618">
        <v>10849</v>
      </c>
      <c r="BM584" s="618">
        <v>0</v>
      </c>
      <c r="BN584" s="618">
        <v>0</v>
      </c>
      <c r="BO584" s="618">
        <v>0</v>
      </c>
      <c r="BP584" s="618">
        <v>0</v>
      </c>
    </row>
    <row r="585" spans="1:68" x14ac:dyDescent="0.25">
      <c r="B585" s="594" t="s">
        <v>2669</v>
      </c>
      <c r="C585" s="618">
        <v>0</v>
      </c>
      <c r="D585" s="618">
        <v>0</v>
      </c>
      <c r="E585" s="618" t="s">
        <v>2112</v>
      </c>
      <c r="F585" s="618" t="s">
        <v>2112</v>
      </c>
      <c r="G585" s="618">
        <v>40154</v>
      </c>
      <c r="H585" s="618">
        <v>72863</v>
      </c>
      <c r="I585" s="618">
        <v>0</v>
      </c>
      <c r="J585" s="618">
        <v>0</v>
      </c>
      <c r="K585" s="618">
        <v>31</v>
      </c>
      <c r="L585" s="618">
        <v>132</v>
      </c>
      <c r="M585" s="618">
        <v>97188</v>
      </c>
      <c r="N585" s="618">
        <v>127233</v>
      </c>
      <c r="O585" s="618">
        <v>0</v>
      </c>
      <c r="P585" s="618">
        <v>0</v>
      </c>
      <c r="Q585" s="618">
        <v>127</v>
      </c>
      <c r="R585" s="618">
        <v>261</v>
      </c>
      <c r="S585" s="618">
        <v>0</v>
      </c>
      <c r="T585" s="618">
        <v>0</v>
      </c>
      <c r="U585" s="618">
        <v>1110157</v>
      </c>
      <c r="V585" s="618">
        <v>149344</v>
      </c>
      <c r="W585" s="618" t="s">
        <v>2112</v>
      </c>
      <c r="X585" s="618" t="s">
        <v>2112</v>
      </c>
      <c r="Y585" s="618">
        <v>12</v>
      </c>
      <c r="Z585" s="618">
        <v>24</v>
      </c>
      <c r="AA585" s="618">
        <v>0</v>
      </c>
      <c r="AB585" s="618">
        <v>0</v>
      </c>
      <c r="AC585" s="618">
        <v>0</v>
      </c>
      <c r="AD585" s="618">
        <v>0</v>
      </c>
      <c r="AE585" s="618">
        <v>0</v>
      </c>
      <c r="AF585" s="618">
        <v>0</v>
      </c>
      <c r="AG585" s="618">
        <v>679</v>
      </c>
      <c r="AH585" s="618">
        <v>5166</v>
      </c>
      <c r="AI585" s="618">
        <v>53280</v>
      </c>
      <c r="AJ585" s="618">
        <v>216557</v>
      </c>
      <c r="AK585" s="618">
        <v>0</v>
      </c>
      <c r="AL585" s="618">
        <v>0</v>
      </c>
      <c r="AM585" s="618">
        <v>0</v>
      </c>
      <c r="AN585" s="618">
        <v>0</v>
      </c>
      <c r="AO585" s="618">
        <v>0</v>
      </c>
      <c r="AP585" s="618">
        <v>0</v>
      </c>
      <c r="AQ585" s="618">
        <v>0</v>
      </c>
      <c r="AR585" s="618">
        <v>0</v>
      </c>
      <c r="AS585" s="618">
        <v>0</v>
      </c>
      <c r="AT585" s="618">
        <v>0</v>
      </c>
      <c r="AU585" s="618">
        <v>0</v>
      </c>
      <c r="AV585" s="618">
        <v>0</v>
      </c>
      <c r="AW585" s="618">
        <v>405718</v>
      </c>
      <c r="AX585" s="618">
        <v>167476</v>
      </c>
      <c r="AY585" s="618">
        <v>61349</v>
      </c>
      <c r="AZ585" s="618">
        <v>54495</v>
      </c>
      <c r="BA585" s="618">
        <v>23494</v>
      </c>
      <c r="BB585" s="618">
        <v>66203</v>
      </c>
      <c r="BC585" s="618">
        <v>2145035</v>
      </c>
      <c r="BD585" s="618">
        <v>2725435</v>
      </c>
      <c r="BE585" s="618">
        <v>0</v>
      </c>
      <c r="BF585" s="618">
        <v>0</v>
      </c>
      <c r="BG585" s="618">
        <v>2713998</v>
      </c>
      <c r="BH585" s="618">
        <v>7131695</v>
      </c>
      <c r="BI585" s="618">
        <v>21261</v>
      </c>
      <c r="BJ585" s="618">
        <v>17434</v>
      </c>
      <c r="BK585" s="618">
        <v>4095</v>
      </c>
      <c r="BL585" s="618">
        <v>9148</v>
      </c>
      <c r="BM585" s="618">
        <v>0</v>
      </c>
      <c r="BN585" s="618">
        <v>0</v>
      </c>
      <c r="BO585" s="618">
        <v>0</v>
      </c>
      <c r="BP585" s="618">
        <v>0</v>
      </c>
    </row>
    <row r="586" spans="1:68" x14ac:dyDescent="0.25">
      <c r="A586" s="593" t="s">
        <v>17</v>
      </c>
      <c r="B586" s="594" t="s">
        <v>285</v>
      </c>
      <c r="C586" s="618">
        <v>11451</v>
      </c>
      <c r="D586" s="618">
        <v>13599</v>
      </c>
      <c r="E586" s="618" t="s">
        <v>2112</v>
      </c>
      <c r="F586" s="618" t="s">
        <v>2112</v>
      </c>
      <c r="G586" s="618">
        <v>2196</v>
      </c>
      <c r="H586" s="618">
        <v>2108</v>
      </c>
      <c r="I586" s="618">
        <v>18</v>
      </c>
      <c r="J586" s="618">
        <v>85</v>
      </c>
      <c r="K586" s="618">
        <v>378</v>
      </c>
      <c r="L586" s="618">
        <v>644</v>
      </c>
      <c r="M586" s="618">
        <v>63868</v>
      </c>
      <c r="N586" s="618">
        <v>37211</v>
      </c>
      <c r="O586" s="618">
        <v>0</v>
      </c>
      <c r="P586" s="618">
        <v>0</v>
      </c>
      <c r="Q586" s="618">
        <v>15277</v>
      </c>
      <c r="R586" s="618">
        <v>9241</v>
      </c>
      <c r="S586" s="618">
        <v>0</v>
      </c>
      <c r="T586" s="618">
        <v>0</v>
      </c>
      <c r="U586" s="618">
        <v>2306004</v>
      </c>
      <c r="V586" s="618">
        <v>114556</v>
      </c>
      <c r="W586" s="618" t="s">
        <v>2112</v>
      </c>
      <c r="X586" s="618" t="s">
        <v>2112</v>
      </c>
      <c r="Y586" s="618">
        <v>268</v>
      </c>
      <c r="Z586" s="618">
        <v>233</v>
      </c>
      <c r="AA586" s="618">
        <v>0</v>
      </c>
      <c r="AB586" s="618">
        <v>0</v>
      </c>
      <c r="AC586" s="618">
        <v>0</v>
      </c>
      <c r="AD586" s="618">
        <v>0</v>
      </c>
      <c r="AE586" s="618">
        <v>0</v>
      </c>
      <c r="AF586" s="618">
        <v>0</v>
      </c>
      <c r="AG586" s="618">
        <v>917</v>
      </c>
      <c r="AH586" s="618">
        <v>2302</v>
      </c>
      <c r="AI586" s="618">
        <v>83286</v>
      </c>
      <c r="AJ586" s="618">
        <v>198191</v>
      </c>
      <c r="AK586" s="618">
        <v>321</v>
      </c>
      <c r="AL586" s="618">
        <v>3014</v>
      </c>
      <c r="AM586" s="618">
        <v>838</v>
      </c>
      <c r="AN586" s="618">
        <v>727</v>
      </c>
      <c r="AO586" s="618">
        <v>0</v>
      </c>
      <c r="AP586" s="618">
        <v>0</v>
      </c>
      <c r="AQ586" s="618">
        <v>0</v>
      </c>
      <c r="AR586" s="618">
        <v>0</v>
      </c>
      <c r="AS586" s="618">
        <v>0</v>
      </c>
      <c r="AT586" s="618">
        <v>0</v>
      </c>
      <c r="AU586" s="618">
        <v>4942</v>
      </c>
      <c r="AV586" s="618">
        <v>5288</v>
      </c>
      <c r="AW586" s="618">
        <v>620964</v>
      </c>
      <c r="AX586" s="618">
        <v>121125</v>
      </c>
      <c r="AY586" s="618">
        <v>50324</v>
      </c>
      <c r="AZ586" s="618">
        <v>15160</v>
      </c>
      <c r="BA586" s="618">
        <v>153161</v>
      </c>
      <c r="BB586" s="618">
        <v>103928</v>
      </c>
      <c r="BC586" s="618">
        <v>174955</v>
      </c>
      <c r="BD586" s="618">
        <v>94585</v>
      </c>
      <c r="BE586" s="618">
        <v>0</v>
      </c>
      <c r="BF586" s="618">
        <v>0</v>
      </c>
      <c r="BG586" s="618">
        <v>3417</v>
      </c>
      <c r="BH586" s="618">
        <v>2904</v>
      </c>
      <c r="BI586" s="618">
        <v>5544</v>
      </c>
      <c r="BJ586" s="618">
        <v>2177</v>
      </c>
      <c r="BK586" s="618">
        <v>114564</v>
      </c>
      <c r="BL586" s="618">
        <v>115493</v>
      </c>
      <c r="BM586" s="618">
        <v>0</v>
      </c>
      <c r="BN586" s="618">
        <v>0</v>
      </c>
      <c r="BO586" s="618">
        <v>0</v>
      </c>
      <c r="BP586" s="618">
        <v>0</v>
      </c>
    </row>
    <row r="587" spans="1:68" x14ac:dyDescent="0.25">
      <c r="B587" s="594" t="s">
        <v>286</v>
      </c>
      <c r="C587" s="618">
        <v>11074</v>
      </c>
      <c r="D587" s="618">
        <v>13188</v>
      </c>
      <c r="E587" s="618" t="s">
        <v>2112</v>
      </c>
      <c r="F587" s="618" t="s">
        <v>2112</v>
      </c>
      <c r="G587" s="618">
        <v>3436</v>
      </c>
      <c r="H587" s="618">
        <v>5455</v>
      </c>
      <c r="I587" s="618">
        <v>0</v>
      </c>
      <c r="J587" s="618">
        <v>0</v>
      </c>
      <c r="K587" s="618">
        <v>2719</v>
      </c>
      <c r="L587" s="618">
        <v>8172</v>
      </c>
      <c r="M587" s="618">
        <v>93460</v>
      </c>
      <c r="N587" s="618">
        <v>58899</v>
      </c>
      <c r="O587" s="618">
        <v>0</v>
      </c>
      <c r="P587" s="618">
        <v>0</v>
      </c>
      <c r="Q587" s="618">
        <v>19180</v>
      </c>
      <c r="R587" s="618">
        <v>11318</v>
      </c>
      <c r="S587" s="618">
        <v>0</v>
      </c>
      <c r="T587" s="618">
        <v>0</v>
      </c>
      <c r="U587" s="618">
        <v>2209852</v>
      </c>
      <c r="V587" s="618">
        <v>118247</v>
      </c>
      <c r="W587" s="618" t="s">
        <v>2112</v>
      </c>
      <c r="X587" s="618" t="s">
        <v>2112</v>
      </c>
      <c r="Y587" s="618">
        <v>320</v>
      </c>
      <c r="Z587" s="618">
        <v>384</v>
      </c>
      <c r="AA587" s="618">
        <v>0</v>
      </c>
      <c r="AB587" s="618">
        <v>0</v>
      </c>
      <c r="AC587" s="618">
        <v>0</v>
      </c>
      <c r="AD587" s="618">
        <v>0</v>
      </c>
      <c r="AE587" s="618">
        <v>0</v>
      </c>
      <c r="AF587" s="618">
        <v>0</v>
      </c>
      <c r="AG587" s="618">
        <v>2630</v>
      </c>
      <c r="AH587" s="618">
        <v>7098</v>
      </c>
      <c r="AI587" s="618">
        <v>264205</v>
      </c>
      <c r="AJ587" s="618">
        <v>490604</v>
      </c>
      <c r="AK587" s="618">
        <v>135</v>
      </c>
      <c r="AL587" s="618">
        <v>1171</v>
      </c>
      <c r="AM587" s="618">
        <v>1131</v>
      </c>
      <c r="AN587" s="618">
        <v>807</v>
      </c>
      <c r="AO587" s="618">
        <v>0</v>
      </c>
      <c r="AP587" s="618">
        <v>0</v>
      </c>
      <c r="AQ587" s="618">
        <v>0</v>
      </c>
      <c r="AR587" s="618">
        <v>0</v>
      </c>
      <c r="AS587" s="618">
        <v>0</v>
      </c>
      <c r="AT587" s="618">
        <v>0</v>
      </c>
      <c r="AU587" s="618">
        <v>15131</v>
      </c>
      <c r="AV587" s="618">
        <v>16936</v>
      </c>
      <c r="AW587" s="618">
        <v>836606</v>
      </c>
      <c r="AX587" s="618">
        <v>175934</v>
      </c>
      <c r="AY587" s="618">
        <v>56910</v>
      </c>
      <c r="AZ587" s="618">
        <v>32659</v>
      </c>
      <c r="BA587" s="618">
        <v>143466</v>
      </c>
      <c r="BB587" s="618">
        <v>116980</v>
      </c>
      <c r="BC587" s="618">
        <v>915286</v>
      </c>
      <c r="BD587" s="618">
        <v>519181</v>
      </c>
      <c r="BE587" s="618">
        <v>0</v>
      </c>
      <c r="BF587" s="618">
        <v>0</v>
      </c>
      <c r="BG587" s="618">
        <v>0</v>
      </c>
      <c r="BH587" s="618">
        <v>0</v>
      </c>
      <c r="BI587" s="618">
        <v>4895</v>
      </c>
      <c r="BJ587" s="618">
        <v>2094</v>
      </c>
      <c r="BK587" s="618">
        <v>114583</v>
      </c>
      <c r="BL587" s="618">
        <v>130994</v>
      </c>
      <c r="BM587" s="618">
        <v>0</v>
      </c>
      <c r="BN587" s="618">
        <v>0</v>
      </c>
      <c r="BO587" s="618">
        <v>0</v>
      </c>
      <c r="BP587" s="618">
        <v>0</v>
      </c>
    </row>
    <row r="588" spans="1:68" x14ac:dyDescent="0.25">
      <c r="B588" s="594" t="s">
        <v>287</v>
      </c>
      <c r="C588" s="618">
        <v>10538</v>
      </c>
      <c r="D588" s="618">
        <v>13207</v>
      </c>
      <c r="E588" s="618" t="s">
        <v>2112</v>
      </c>
      <c r="F588" s="618" t="s">
        <v>2112</v>
      </c>
      <c r="G588" s="618">
        <v>375</v>
      </c>
      <c r="H588" s="618">
        <v>627</v>
      </c>
      <c r="I588" s="618">
        <v>0</v>
      </c>
      <c r="J588" s="618">
        <v>0</v>
      </c>
      <c r="K588" s="618">
        <v>325</v>
      </c>
      <c r="L588" s="618">
        <v>984</v>
      </c>
      <c r="M588" s="618">
        <v>51200</v>
      </c>
      <c r="N588" s="618">
        <v>36966</v>
      </c>
      <c r="O588" s="618">
        <v>0</v>
      </c>
      <c r="P588" s="618">
        <v>0</v>
      </c>
      <c r="Q588" s="618">
        <v>20007</v>
      </c>
      <c r="R588" s="618">
        <v>16533</v>
      </c>
      <c r="S588" s="618">
        <v>0</v>
      </c>
      <c r="T588" s="618">
        <v>0</v>
      </c>
      <c r="U588" s="618">
        <v>1996789</v>
      </c>
      <c r="V588" s="618">
        <v>124181</v>
      </c>
      <c r="W588" s="618" t="s">
        <v>2112</v>
      </c>
      <c r="X588" s="618" t="s">
        <v>2112</v>
      </c>
      <c r="Y588" s="618">
        <v>520</v>
      </c>
      <c r="Z588" s="618">
        <v>753</v>
      </c>
      <c r="AA588" s="618">
        <v>0</v>
      </c>
      <c r="AB588" s="618">
        <v>0</v>
      </c>
      <c r="AC588" s="618">
        <v>0</v>
      </c>
      <c r="AD588" s="618">
        <v>0</v>
      </c>
      <c r="AE588" s="618">
        <v>0</v>
      </c>
      <c r="AF588" s="618">
        <v>0</v>
      </c>
      <c r="AG588" s="618">
        <v>2075</v>
      </c>
      <c r="AH588" s="618">
        <v>9638</v>
      </c>
      <c r="AI588" s="618">
        <v>52721</v>
      </c>
      <c r="AJ588" s="618">
        <v>207246</v>
      </c>
      <c r="AK588" s="618">
        <v>68</v>
      </c>
      <c r="AL588" s="618">
        <v>574</v>
      </c>
      <c r="AM588" s="618">
        <v>7</v>
      </c>
      <c r="AN588" s="618">
        <v>5</v>
      </c>
      <c r="AO588" s="618">
        <v>0</v>
      </c>
      <c r="AP588" s="618">
        <v>0</v>
      </c>
      <c r="AQ588" s="618">
        <v>0</v>
      </c>
      <c r="AR588" s="618">
        <v>0</v>
      </c>
      <c r="AS588" s="618">
        <v>0</v>
      </c>
      <c r="AT588" s="618">
        <v>0</v>
      </c>
      <c r="AU588" s="618">
        <v>2409</v>
      </c>
      <c r="AV588" s="618">
        <v>2798</v>
      </c>
      <c r="AW588" s="618">
        <v>468724</v>
      </c>
      <c r="AX588" s="618">
        <v>133807</v>
      </c>
      <c r="AY588" s="618">
        <v>75442</v>
      </c>
      <c r="AZ588" s="618">
        <v>41476</v>
      </c>
      <c r="BA588" s="618">
        <v>219309</v>
      </c>
      <c r="BB588" s="618">
        <v>163809</v>
      </c>
      <c r="BC588" s="618">
        <v>122501</v>
      </c>
      <c r="BD588" s="618">
        <v>73410</v>
      </c>
      <c r="BE588" s="618">
        <v>0</v>
      </c>
      <c r="BF588" s="618">
        <v>0</v>
      </c>
      <c r="BG588" s="618">
        <v>3854</v>
      </c>
      <c r="BH588" s="618">
        <v>3815</v>
      </c>
      <c r="BI588" s="618">
        <v>2315</v>
      </c>
      <c r="BJ588" s="618">
        <v>985</v>
      </c>
      <c r="BK588" s="618">
        <v>106489</v>
      </c>
      <c r="BL588" s="618">
        <v>108774</v>
      </c>
      <c r="BM588" s="618">
        <v>0</v>
      </c>
      <c r="BN588" s="618">
        <v>0</v>
      </c>
      <c r="BO588" s="618">
        <v>0</v>
      </c>
      <c r="BP588" s="618">
        <v>0</v>
      </c>
    </row>
    <row r="589" spans="1:68" x14ac:dyDescent="0.25">
      <c r="B589" s="594" t="s">
        <v>288</v>
      </c>
      <c r="C589" s="618">
        <v>11247</v>
      </c>
      <c r="D589" s="618">
        <v>14866</v>
      </c>
      <c r="E589" s="618" t="s">
        <v>2112</v>
      </c>
      <c r="F589" s="618" t="s">
        <v>2112</v>
      </c>
      <c r="G589" s="618">
        <v>2176</v>
      </c>
      <c r="H589" s="618">
        <v>6562</v>
      </c>
      <c r="I589" s="618">
        <v>0</v>
      </c>
      <c r="J589" s="618">
        <v>0</v>
      </c>
      <c r="K589" s="618">
        <v>449</v>
      </c>
      <c r="L589" s="618">
        <v>1248</v>
      </c>
      <c r="M589" s="618">
        <v>49268</v>
      </c>
      <c r="N589" s="618">
        <v>34318</v>
      </c>
      <c r="O589" s="618">
        <v>0</v>
      </c>
      <c r="P589" s="618">
        <v>0</v>
      </c>
      <c r="Q589" s="618">
        <v>20486</v>
      </c>
      <c r="R589" s="618">
        <v>19820</v>
      </c>
      <c r="S589" s="618">
        <v>0</v>
      </c>
      <c r="T589" s="618">
        <v>0</v>
      </c>
      <c r="U589" s="618">
        <v>1674705</v>
      </c>
      <c r="V589" s="618">
        <v>203819</v>
      </c>
      <c r="W589" s="618" t="s">
        <v>2112</v>
      </c>
      <c r="X589" s="618" t="s">
        <v>2112</v>
      </c>
      <c r="Y589" s="618">
        <v>315</v>
      </c>
      <c r="Z589" s="618">
        <v>600</v>
      </c>
      <c r="AA589" s="618">
        <v>0</v>
      </c>
      <c r="AB589" s="618">
        <v>0</v>
      </c>
      <c r="AC589" s="618">
        <v>0</v>
      </c>
      <c r="AD589" s="618">
        <v>0</v>
      </c>
      <c r="AE589" s="618">
        <v>0</v>
      </c>
      <c r="AF589" s="618">
        <v>0</v>
      </c>
      <c r="AG589" s="618">
        <v>1620</v>
      </c>
      <c r="AH589" s="618">
        <v>15431</v>
      </c>
      <c r="AI589" s="618">
        <v>55630</v>
      </c>
      <c r="AJ589" s="618">
        <v>138650</v>
      </c>
      <c r="AK589" s="618">
        <v>61</v>
      </c>
      <c r="AL589" s="618">
        <v>415</v>
      </c>
      <c r="AM589" s="618">
        <v>0</v>
      </c>
      <c r="AN589" s="618">
        <v>0</v>
      </c>
      <c r="AO589" s="618">
        <v>0</v>
      </c>
      <c r="AP589" s="618">
        <v>0</v>
      </c>
      <c r="AQ589" s="618">
        <v>0</v>
      </c>
      <c r="AR589" s="618">
        <v>0</v>
      </c>
      <c r="AS589" s="618">
        <v>0</v>
      </c>
      <c r="AT589" s="618">
        <v>0</v>
      </c>
      <c r="AU589" s="618">
        <v>1157</v>
      </c>
      <c r="AV589" s="618">
        <v>1359</v>
      </c>
      <c r="AW589" s="618">
        <v>300348</v>
      </c>
      <c r="AX589" s="618">
        <v>136790</v>
      </c>
      <c r="AY589" s="618">
        <v>68895</v>
      </c>
      <c r="AZ589" s="618">
        <v>50082</v>
      </c>
      <c r="BA589" s="618">
        <v>212362</v>
      </c>
      <c r="BB589" s="618">
        <v>166290</v>
      </c>
      <c r="BC589" s="618">
        <v>112741</v>
      </c>
      <c r="BD589" s="618">
        <v>78449</v>
      </c>
      <c r="BE589" s="618">
        <v>0</v>
      </c>
      <c r="BF589" s="618">
        <v>0</v>
      </c>
      <c r="BG589" s="618">
        <v>0</v>
      </c>
      <c r="BH589" s="618">
        <v>0</v>
      </c>
      <c r="BI589" s="618">
        <v>1270</v>
      </c>
      <c r="BJ589" s="618">
        <v>735</v>
      </c>
      <c r="BK589" s="618">
        <v>128499</v>
      </c>
      <c r="BL589" s="618">
        <v>230483</v>
      </c>
      <c r="BM589" s="618">
        <v>0</v>
      </c>
      <c r="BN589" s="618">
        <v>0</v>
      </c>
      <c r="BO589" s="618">
        <v>0</v>
      </c>
      <c r="BP589" s="618">
        <v>0</v>
      </c>
    </row>
    <row r="590" spans="1:68" x14ac:dyDescent="0.25">
      <c r="B590" s="594" t="s">
        <v>289</v>
      </c>
      <c r="C590" s="618">
        <v>10403</v>
      </c>
      <c r="D590" s="618">
        <v>14738</v>
      </c>
      <c r="E590" s="618" t="s">
        <v>2112</v>
      </c>
      <c r="F590" s="618" t="s">
        <v>2112</v>
      </c>
      <c r="G590" s="618">
        <v>2410</v>
      </c>
      <c r="H590" s="618">
        <v>5159</v>
      </c>
      <c r="I590" s="618">
        <v>0</v>
      </c>
      <c r="J590" s="618">
        <v>0</v>
      </c>
      <c r="K590" s="618">
        <v>718</v>
      </c>
      <c r="L590" s="618">
        <v>1935</v>
      </c>
      <c r="M590" s="618">
        <v>39798</v>
      </c>
      <c r="N590" s="618">
        <v>30049</v>
      </c>
      <c r="O590" s="618">
        <v>0</v>
      </c>
      <c r="P590" s="618">
        <v>0</v>
      </c>
      <c r="Q590" s="618">
        <v>22232</v>
      </c>
      <c r="R590" s="618">
        <v>26786</v>
      </c>
      <c r="S590" s="618">
        <v>0</v>
      </c>
      <c r="T590" s="618">
        <v>0</v>
      </c>
      <c r="U590" s="618">
        <v>1176523</v>
      </c>
      <c r="V590" s="618">
        <v>125192</v>
      </c>
      <c r="W590" s="618" t="s">
        <v>2112</v>
      </c>
      <c r="X590" s="618" t="s">
        <v>2112</v>
      </c>
      <c r="Y590" s="618">
        <v>308</v>
      </c>
      <c r="Z590" s="618">
        <v>524</v>
      </c>
      <c r="AA590" s="618">
        <v>0</v>
      </c>
      <c r="AB590" s="618">
        <v>0</v>
      </c>
      <c r="AC590" s="618">
        <v>0</v>
      </c>
      <c r="AD590" s="618">
        <v>0</v>
      </c>
      <c r="AE590" s="618">
        <v>0</v>
      </c>
      <c r="AF590" s="618">
        <v>0</v>
      </c>
      <c r="AG590" s="618">
        <v>3116</v>
      </c>
      <c r="AH590" s="618">
        <v>35274</v>
      </c>
      <c r="AI590" s="618">
        <v>108998</v>
      </c>
      <c r="AJ590" s="618">
        <v>215506</v>
      </c>
      <c r="AK590" s="618">
        <v>50</v>
      </c>
      <c r="AL590" s="618">
        <v>332</v>
      </c>
      <c r="AM590" s="618">
        <v>0</v>
      </c>
      <c r="AN590" s="618">
        <v>0</v>
      </c>
      <c r="AO590" s="618">
        <v>0</v>
      </c>
      <c r="AP590" s="618">
        <v>0</v>
      </c>
      <c r="AQ590" s="618">
        <v>0</v>
      </c>
      <c r="AR590" s="618">
        <v>0</v>
      </c>
      <c r="AS590" s="618">
        <v>0</v>
      </c>
      <c r="AT590" s="618">
        <v>0</v>
      </c>
      <c r="AU590" s="618">
        <v>1496</v>
      </c>
      <c r="AV590" s="618">
        <v>1788</v>
      </c>
      <c r="AW590" s="618">
        <v>478453</v>
      </c>
      <c r="AX590" s="618">
        <v>190888</v>
      </c>
      <c r="AY590" s="618">
        <v>82424</v>
      </c>
      <c r="AZ590" s="618">
        <v>47543</v>
      </c>
      <c r="BA590" s="618">
        <v>222391</v>
      </c>
      <c r="BB590" s="618">
        <v>170406</v>
      </c>
      <c r="BC590" s="618">
        <v>347828</v>
      </c>
      <c r="BD590" s="618">
        <v>217438</v>
      </c>
      <c r="BE590" s="618">
        <v>0</v>
      </c>
      <c r="BF590" s="618">
        <v>0</v>
      </c>
      <c r="BG590" s="618">
        <v>0</v>
      </c>
      <c r="BH590" s="618">
        <v>0</v>
      </c>
      <c r="BI590" s="618">
        <v>1685</v>
      </c>
      <c r="BJ590" s="618">
        <v>1002</v>
      </c>
      <c r="BK590" s="618">
        <v>113724</v>
      </c>
      <c r="BL590" s="618">
        <v>176919</v>
      </c>
      <c r="BM590" s="618">
        <v>0</v>
      </c>
      <c r="BN590" s="618">
        <v>0</v>
      </c>
      <c r="BO590" s="618">
        <v>0</v>
      </c>
      <c r="BP590" s="618">
        <v>0</v>
      </c>
    </row>
    <row r="591" spans="1:68" x14ac:dyDescent="0.25">
      <c r="B591" s="594" t="s">
        <v>290</v>
      </c>
      <c r="C591" s="618">
        <v>2624</v>
      </c>
      <c r="D591" s="618">
        <v>3718</v>
      </c>
      <c r="E591" s="618" t="s">
        <v>2112</v>
      </c>
      <c r="F591" s="618" t="s">
        <v>2112</v>
      </c>
      <c r="G591" s="618">
        <v>107</v>
      </c>
      <c r="H591" s="618">
        <v>166</v>
      </c>
      <c r="I591" s="618">
        <v>0</v>
      </c>
      <c r="J591" s="618">
        <v>0</v>
      </c>
      <c r="K591" s="618">
        <v>305</v>
      </c>
      <c r="L591" s="618">
        <v>878</v>
      </c>
      <c r="M591" s="618">
        <v>24601</v>
      </c>
      <c r="N591" s="618">
        <v>20688</v>
      </c>
      <c r="O591" s="618">
        <v>0</v>
      </c>
      <c r="P591" s="618">
        <v>0</v>
      </c>
      <c r="Q591" s="618">
        <v>16196</v>
      </c>
      <c r="R591" s="618">
        <v>18326</v>
      </c>
      <c r="S591" s="618">
        <v>0</v>
      </c>
      <c r="T591" s="618">
        <v>0</v>
      </c>
      <c r="U591" s="618">
        <v>906912</v>
      </c>
      <c r="V591" s="618">
        <v>98436</v>
      </c>
      <c r="W591" s="618" t="s">
        <v>2112</v>
      </c>
      <c r="X591" s="618" t="s">
        <v>2112</v>
      </c>
      <c r="Y591" s="618">
        <v>123</v>
      </c>
      <c r="Z591" s="618">
        <v>135</v>
      </c>
      <c r="AA591" s="618">
        <v>0</v>
      </c>
      <c r="AB591" s="618">
        <v>0</v>
      </c>
      <c r="AC591" s="618">
        <v>0</v>
      </c>
      <c r="AD591" s="618">
        <v>0</v>
      </c>
      <c r="AE591" s="618">
        <v>0</v>
      </c>
      <c r="AF591" s="618">
        <v>0</v>
      </c>
      <c r="AG591" s="618">
        <v>1483</v>
      </c>
      <c r="AH591" s="618">
        <v>13002</v>
      </c>
      <c r="AI591" s="618">
        <v>67368</v>
      </c>
      <c r="AJ591" s="618">
        <v>149738</v>
      </c>
      <c r="AK591" s="618">
        <v>54</v>
      </c>
      <c r="AL591" s="618">
        <v>443</v>
      </c>
      <c r="AM591" s="618">
        <v>0</v>
      </c>
      <c r="AN591" s="618">
        <v>0</v>
      </c>
      <c r="AO591" s="618">
        <v>0</v>
      </c>
      <c r="AP591" s="618">
        <v>0</v>
      </c>
      <c r="AQ591" s="618">
        <v>0</v>
      </c>
      <c r="AR591" s="618">
        <v>0</v>
      </c>
      <c r="AS591" s="618">
        <v>0</v>
      </c>
      <c r="AT591" s="618">
        <v>0</v>
      </c>
      <c r="AU591" s="618">
        <v>889</v>
      </c>
      <c r="AV591" s="618">
        <v>1069</v>
      </c>
      <c r="AW591" s="618">
        <v>358857</v>
      </c>
      <c r="AX591" s="618">
        <v>137495</v>
      </c>
      <c r="AY591" s="618">
        <v>35805</v>
      </c>
      <c r="AZ591" s="618">
        <v>19645</v>
      </c>
      <c r="BA591" s="618">
        <v>111487</v>
      </c>
      <c r="BB591" s="618">
        <v>108660</v>
      </c>
      <c r="BC591" s="618">
        <v>130887</v>
      </c>
      <c r="BD591" s="618">
        <v>82318</v>
      </c>
      <c r="BE591" s="618">
        <v>0</v>
      </c>
      <c r="BF591" s="618">
        <v>0</v>
      </c>
      <c r="BG591" s="618">
        <v>0</v>
      </c>
      <c r="BH591" s="618">
        <v>0</v>
      </c>
      <c r="BI591" s="618">
        <v>900</v>
      </c>
      <c r="BJ591" s="618">
        <v>540</v>
      </c>
      <c r="BK591" s="618">
        <v>95128</v>
      </c>
      <c r="BL591" s="618">
        <v>126159</v>
      </c>
      <c r="BM591" s="618">
        <v>0</v>
      </c>
      <c r="BN591" s="618">
        <v>0</v>
      </c>
      <c r="BO591" s="618">
        <v>0</v>
      </c>
      <c r="BP591" s="618">
        <v>0</v>
      </c>
    </row>
    <row r="592" spans="1:68" x14ac:dyDescent="0.25">
      <c r="B592" s="594" t="s">
        <v>291</v>
      </c>
      <c r="C592" s="618">
        <v>2361</v>
      </c>
      <c r="D592" s="618">
        <v>3294</v>
      </c>
      <c r="E592" s="618" t="s">
        <v>2112</v>
      </c>
      <c r="F592" s="618" t="s">
        <v>2112</v>
      </c>
      <c r="G592" s="618">
        <v>425</v>
      </c>
      <c r="H592" s="618">
        <v>953</v>
      </c>
      <c r="I592" s="618">
        <v>0</v>
      </c>
      <c r="J592" s="618">
        <v>0</v>
      </c>
      <c r="K592" s="618">
        <v>156</v>
      </c>
      <c r="L592" s="618">
        <v>637</v>
      </c>
      <c r="M592" s="618">
        <v>14373</v>
      </c>
      <c r="N592" s="618">
        <v>16443</v>
      </c>
      <c r="O592" s="618">
        <v>0</v>
      </c>
      <c r="P592" s="618">
        <v>0</v>
      </c>
      <c r="Q592" s="618">
        <v>28605</v>
      </c>
      <c r="R592" s="618">
        <v>35311</v>
      </c>
      <c r="S592" s="618">
        <v>0</v>
      </c>
      <c r="T592" s="618">
        <v>0</v>
      </c>
      <c r="U592" s="618">
        <v>715932</v>
      </c>
      <c r="V592" s="618">
        <v>98432</v>
      </c>
      <c r="W592" s="618" t="s">
        <v>2112</v>
      </c>
      <c r="X592" s="618" t="s">
        <v>2112</v>
      </c>
      <c r="Y592" s="618">
        <v>190</v>
      </c>
      <c r="Z592" s="618">
        <v>380</v>
      </c>
      <c r="AA592" s="618">
        <v>0</v>
      </c>
      <c r="AB592" s="618">
        <v>0</v>
      </c>
      <c r="AC592" s="618">
        <v>0</v>
      </c>
      <c r="AD592" s="618">
        <v>0</v>
      </c>
      <c r="AE592" s="618">
        <v>0</v>
      </c>
      <c r="AF592" s="618">
        <v>0</v>
      </c>
      <c r="AG592" s="618">
        <v>919</v>
      </c>
      <c r="AH592" s="618">
        <v>10899</v>
      </c>
      <c r="AI592" s="618">
        <v>56669</v>
      </c>
      <c r="AJ592" s="618">
        <v>241160</v>
      </c>
      <c r="AK592" s="618">
        <v>49</v>
      </c>
      <c r="AL592" s="618">
        <v>392</v>
      </c>
      <c r="AM592" s="618">
        <v>0</v>
      </c>
      <c r="AN592" s="618">
        <v>0</v>
      </c>
      <c r="AO592" s="618">
        <v>0</v>
      </c>
      <c r="AP592" s="618">
        <v>0</v>
      </c>
      <c r="AQ592" s="618">
        <v>0</v>
      </c>
      <c r="AR592" s="618">
        <v>0</v>
      </c>
      <c r="AS592" s="618">
        <v>0</v>
      </c>
      <c r="AT592" s="618">
        <v>0</v>
      </c>
      <c r="AU592" s="618">
        <v>869</v>
      </c>
      <c r="AV592" s="618">
        <v>1053</v>
      </c>
      <c r="AW592" s="618">
        <v>387831</v>
      </c>
      <c r="AX592" s="618">
        <v>162186</v>
      </c>
      <c r="AY592" s="618">
        <v>35469</v>
      </c>
      <c r="AZ592" s="618">
        <v>20771</v>
      </c>
      <c r="BA592" s="618">
        <v>98533</v>
      </c>
      <c r="BB592" s="618">
        <v>103254</v>
      </c>
      <c r="BC592" s="618">
        <v>114675</v>
      </c>
      <c r="BD592" s="618">
        <v>105531</v>
      </c>
      <c r="BE592" s="618">
        <v>0</v>
      </c>
      <c r="BF592" s="618">
        <v>0</v>
      </c>
      <c r="BG592" s="618">
        <v>0</v>
      </c>
      <c r="BH592" s="618">
        <v>0</v>
      </c>
      <c r="BI592" s="618">
        <v>0</v>
      </c>
      <c r="BJ592" s="618">
        <v>0</v>
      </c>
      <c r="BK592" s="618">
        <v>122846</v>
      </c>
      <c r="BL592" s="618">
        <v>198834</v>
      </c>
      <c r="BM592" s="618">
        <v>0</v>
      </c>
      <c r="BN592" s="618">
        <v>0</v>
      </c>
      <c r="BO592" s="618">
        <v>0</v>
      </c>
      <c r="BP592" s="618">
        <v>0</v>
      </c>
    </row>
    <row r="593" spans="1:68" x14ac:dyDescent="0.25">
      <c r="B593" s="594" t="s">
        <v>292</v>
      </c>
      <c r="C593" s="618">
        <v>730</v>
      </c>
      <c r="D593" s="618">
        <v>1440</v>
      </c>
      <c r="E593" s="618" t="s">
        <v>2112</v>
      </c>
      <c r="F593" s="618" t="s">
        <v>2112</v>
      </c>
      <c r="G593" s="618">
        <v>496</v>
      </c>
      <c r="H593" s="618">
        <v>973</v>
      </c>
      <c r="I593" s="618">
        <v>0</v>
      </c>
      <c r="J593" s="618">
        <v>0</v>
      </c>
      <c r="K593" s="618">
        <v>1061</v>
      </c>
      <c r="L593" s="618">
        <v>3671</v>
      </c>
      <c r="M593" s="618">
        <v>19799</v>
      </c>
      <c r="N593" s="618">
        <v>19794</v>
      </c>
      <c r="O593" s="618">
        <v>0</v>
      </c>
      <c r="P593" s="618">
        <v>0</v>
      </c>
      <c r="Q593" s="618">
        <v>43419</v>
      </c>
      <c r="R593" s="618">
        <v>55063</v>
      </c>
      <c r="S593" s="618">
        <v>0</v>
      </c>
      <c r="T593" s="618">
        <v>0</v>
      </c>
      <c r="U593" s="618">
        <v>689418</v>
      </c>
      <c r="V593" s="618">
        <v>99071</v>
      </c>
      <c r="W593" s="618" t="s">
        <v>2112</v>
      </c>
      <c r="X593" s="618" t="s">
        <v>2112</v>
      </c>
      <c r="Y593" s="618">
        <v>0</v>
      </c>
      <c r="Z593" s="618">
        <v>0</v>
      </c>
      <c r="AA593" s="618">
        <v>0</v>
      </c>
      <c r="AB593" s="618">
        <v>0</v>
      </c>
      <c r="AC593" s="618">
        <v>0</v>
      </c>
      <c r="AD593" s="618">
        <v>0</v>
      </c>
      <c r="AE593" s="618">
        <v>0</v>
      </c>
      <c r="AF593" s="618">
        <v>0</v>
      </c>
      <c r="AG593" s="618">
        <v>3596</v>
      </c>
      <c r="AH593" s="618">
        <v>24352</v>
      </c>
      <c r="AI593" s="618">
        <v>133341</v>
      </c>
      <c r="AJ593" s="618">
        <v>309885</v>
      </c>
      <c r="AK593" s="618">
        <v>27</v>
      </c>
      <c r="AL593" s="618">
        <v>324</v>
      </c>
      <c r="AM593" s="618">
        <v>0</v>
      </c>
      <c r="AN593" s="618">
        <v>0</v>
      </c>
      <c r="AO593" s="618">
        <v>0</v>
      </c>
      <c r="AP593" s="618">
        <v>0</v>
      </c>
      <c r="AQ593" s="618">
        <v>0</v>
      </c>
      <c r="AR593" s="618">
        <v>0</v>
      </c>
      <c r="AS593" s="618">
        <v>0</v>
      </c>
      <c r="AT593" s="618">
        <v>0</v>
      </c>
      <c r="AU593" s="618">
        <v>398</v>
      </c>
      <c r="AV593" s="618">
        <v>491</v>
      </c>
      <c r="AW593" s="618">
        <v>476237</v>
      </c>
      <c r="AX593" s="618">
        <v>215080</v>
      </c>
      <c r="AY593" s="618">
        <v>29066</v>
      </c>
      <c r="AZ593" s="618">
        <v>17371</v>
      </c>
      <c r="BA593" s="618">
        <v>70593</v>
      </c>
      <c r="BB593" s="618">
        <v>62069</v>
      </c>
      <c r="BC593" s="618">
        <v>373425</v>
      </c>
      <c r="BD593" s="618">
        <v>233241</v>
      </c>
      <c r="BE593" s="618">
        <v>0</v>
      </c>
      <c r="BF593" s="618">
        <v>0</v>
      </c>
      <c r="BG593" s="618">
        <v>0</v>
      </c>
      <c r="BH593" s="618">
        <v>0</v>
      </c>
      <c r="BI593" s="618">
        <v>0</v>
      </c>
      <c r="BJ593" s="618">
        <v>0</v>
      </c>
      <c r="BK593" s="618">
        <v>120397</v>
      </c>
      <c r="BL593" s="618">
        <v>247329</v>
      </c>
      <c r="BM593" s="618">
        <v>0</v>
      </c>
      <c r="BN593" s="618">
        <v>0</v>
      </c>
      <c r="BO593" s="618">
        <v>0</v>
      </c>
      <c r="BP593" s="618">
        <v>0</v>
      </c>
    </row>
    <row r="594" spans="1:68" x14ac:dyDescent="0.25">
      <c r="B594" s="594" t="s">
        <v>293</v>
      </c>
      <c r="C594" s="618">
        <v>253</v>
      </c>
      <c r="D594" s="618">
        <v>658</v>
      </c>
      <c r="E594" s="618" t="s">
        <v>2112</v>
      </c>
      <c r="F594" s="618" t="s">
        <v>2112</v>
      </c>
      <c r="G594" s="618">
        <v>1272</v>
      </c>
      <c r="H594" s="618">
        <v>2586</v>
      </c>
      <c r="I594" s="618">
        <v>0</v>
      </c>
      <c r="J594" s="618">
        <v>0</v>
      </c>
      <c r="K594" s="618">
        <v>558</v>
      </c>
      <c r="L594" s="618">
        <v>1819</v>
      </c>
      <c r="M594" s="618">
        <v>17840</v>
      </c>
      <c r="N594" s="618">
        <v>17551</v>
      </c>
      <c r="O594" s="618">
        <v>0</v>
      </c>
      <c r="P594" s="618">
        <v>0</v>
      </c>
      <c r="Q594" s="618">
        <v>71916</v>
      </c>
      <c r="R594" s="618">
        <v>92504</v>
      </c>
      <c r="S594" s="618">
        <v>0</v>
      </c>
      <c r="T594" s="618">
        <v>0</v>
      </c>
      <c r="U594" s="618">
        <v>512620</v>
      </c>
      <c r="V594" s="618">
        <v>95934</v>
      </c>
      <c r="W594" s="618" t="s">
        <v>2112</v>
      </c>
      <c r="X594" s="618" t="s">
        <v>2112</v>
      </c>
      <c r="Y594" s="618">
        <v>0</v>
      </c>
      <c r="Z594" s="618">
        <v>0</v>
      </c>
      <c r="AA594" s="618">
        <v>0</v>
      </c>
      <c r="AB594" s="618">
        <v>0</v>
      </c>
      <c r="AC594" s="618">
        <v>0</v>
      </c>
      <c r="AD594" s="618">
        <v>0</v>
      </c>
      <c r="AE594" s="618">
        <v>0</v>
      </c>
      <c r="AF594" s="618">
        <v>0</v>
      </c>
      <c r="AG594" s="618">
        <v>4377</v>
      </c>
      <c r="AH594" s="618">
        <v>20815</v>
      </c>
      <c r="AI594" s="618">
        <v>137953</v>
      </c>
      <c r="AJ594" s="618">
        <v>270353</v>
      </c>
      <c r="AK594" s="618">
        <v>55</v>
      </c>
      <c r="AL594" s="618">
        <v>550</v>
      </c>
      <c r="AM594" s="618">
        <v>0</v>
      </c>
      <c r="AN594" s="618">
        <v>0</v>
      </c>
      <c r="AO594" s="618">
        <v>0</v>
      </c>
      <c r="AP594" s="618">
        <v>0</v>
      </c>
      <c r="AQ594" s="618">
        <v>0</v>
      </c>
      <c r="AR594" s="618">
        <v>0</v>
      </c>
      <c r="AS594" s="618">
        <v>0</v>
      </c>
      <c r="AT594" s="618">
        <v>0</v>
      </c>
      <c r="AU594" s="618">
        <v>158</v>
      </c>
      <c r="AV594" s="618">
        <v>216</v>
      </c>
      <c r="AW594" s="618">
        <v>622236</v>
      </c>
      <c r="AX594" s="618">
        <v>220919</v>
      </c>
      <c r="AY594" s="618">
        <v>40569</v>
      </c>
      <c r="AZ594" s="618">
        <v>23478</v>
      </c>
      <c r="BA594" s="618">
        <v>85219</v>
      </c>
      <c r="BB594" s="618">
        <v>80715</v>
      </c>
      <c r="BC594" s="618">
        <v>470149</v>
      </c>
      <c r="BD594" s="618">
        <v>292315</v>
      </c>
      <c r="BE594" s="618">
        <v>0</v>
      </c>
      <c r="BF594" s="618">
        <v>0</v>
      </c>
      <c r="BG594" s="618">
        <v>190</v>
      </c>
      <c r="BH594" s="618">
        <v>222</v>
      </c>
      <c r="BI594" s="618">
        <v>0</v>
      </c>
      <c r="BJ594" s="618">
        <v>0</v>
      </c>
      <c r="BK594" s="618">
        <v>134932</v>
      </c>
      <c r="BL594" s="618">
        <v>258748</v>
      </c>
      <c r="BM594" s="618">
        <v>0</v>
      </c>
      <c r="BN594" s="618">
        <v>0</v>
      </c>
      <c r="BO594" s="618">
        <v>0</v>
      </c>
      <c r="BP594" s="618">
        <v>0</v>
      </c>
    </row>
    <row r="595" spans="1:68" x14ac:dyDescent="0.25">
      <c r="B595" s="594" t="s">
        <v>294</v>
      </c>
      <c r="C595" s="618">
        <v>436</v>
      </c>
      <c r="D595" s="618">
        <v>834</v>
      </c>
      <c r="E595" s="618" t="s">
        <v>2112</v>
      </c>
      <c r="F595" s="618" t="s">
        <v>2112</v>
      </c>
      <c r="G595" s="618">
        <v>3423</v>
      </c>
      <c r="H595" s="618">
        <v>7136</v>
      </c>
      <c r="I595" s="618">
        <v>0</v>
      </c>
      <c r="J595" s="618">
        <v>0</v>
      </c>
      <c r="K595" s="618">
        <v>428</v>
      </c>
      <c r="L595" s="618">
        <v>1359</v>
      </c>
      <c r="M595" s="618">
        <v>15877</v>
      </c>
      <c r="N595" s="618">
        <v>16486</v>
      </c>
      <c r="O595" s="618">
        <v>0</v>
      </c>
      <c r="P595" s="618">
        <v>0</v>
      </c>
      <c r="Q595" s="618">
        <v>90990</v>
      </c>
      <c r="R595" s="618">
        <v>115158</v>
      </c>
      <c r="S595" s="618">
        <v>0</v>
      </c>
      <c r="T595" s="618">
        <v>0</v>
      </c>
      <c r="U595" s="618">
        <v>579180</v>
      </c>
      <c r="V595" s="618">
        <v>87345</v>
      </c>
      <c r="W595" s="618" t="s">
        <v>2112</v>
      </c>
      <c r="X595" s="618" t="s">
        <v>2112</v>
      </c>
      <c r="Y595" s="618">
        <v>1035</v>
      </c>
      <c r="Z595" s="618">
        <v>2093</v>
      </c>
      <c r="AA595" s="618">
        <v>0</v>
      </c>
      <c r="AB595" s="618">
        <v>0</v>
      </c>
      <c r="AC595" s="618">
        <v>0</v>
      </c>
      <c r="AD595" s="618">
        <v>0</v>
      </c>
      <c r="AE595" s="618">
        <v>0</v>
      </c>
      <c r="AF595" s="618">
        <v>0</v>
      </c>
      <c r="AG595" s="618">
        <v>4614</v>
      </c>
      <c r="AH595" s="618">
        <v>20706</v>
      </c>
      <c r="AI595" s="618">
        <v>110067</v>
      </c>
      <c r="AJ595" s="618">
        <v>263900</v>
      </c>
      <c r="AK595" s="618">
        <v>90</v>
      </c>
      <c r="AL595" s="618">
        <v>1494</v>
      </c>
      <c r="AM595" s="618">
        <v>0</v>
      </c>
      <c r="AN595" s="618">
        <v>0</v>
      </c>
      <c r="AO595" s="618">
        <v>0</v>
      </c>
      <c r="AP595" s="618">
        <v>0</v>
      </c>
      <c r="AQ595" s="618">
        <v>0</v>
      </c>
      <c r="AR595" s="618">
        <v>0</v>
      </c>
      <c r="AS595" s="618">
        <v>0</v>
      </c>
      <c r="AT595" s="618">
        <v>0</v>
      </c>
      <c r="AU595" s="618">
        <v>328</v>
      </c>
      <c r="AV595" s="618">
        <v>597</v>
      </c>
      <c r="AW595" s="618">
        <v>642188</v>
      </c>
      <c r="AX595" s="618">
        <v>193041</v>
      </c>
      <c r="AY595" s="618">
        <v>50677</v>
      </c>
      <c r="AZ595" s="618">
        <v>32209</v>
      </c>
      <c r="BA595" s="618">
        <v>68866</v>
      </c>
      <c r="BB595" s="618">
        <v>62257</v>
      </c>
      <c r="BC595" s="618">
        <v>423601</v>
      </c>
      <c r="BD595" s="618">
        <v>301754</v>
      </c>
      <c r="BE595" s="618">
        <v>0</v>
      </c>
      <c r="BF595" s="618">
        <v>0</v>
      </c>
      <c r="BG595" s="618">
        <v>0</v>
      </c>
      <c r="BH595" s="618">
        <v>0</v>
      </c>
      <c r="BI595" s="618">
        <v>1120</v>
      </c>
      <c r="BJ595" s="618">
        <v>560</v>
      </c>
      <c r="BK595" s="618">
        <v>157060</v>
      </c>
      <c r="BL595" s="618">
        <v>407073</v>
      </c>
      <c r="BM595" s="618">
        <v>0</v>
      </c>
      <c r="BN595" s="618">
        <v>0</v>
      </c>
      <c r="BO595" s="618">
        <v>0</v>
      </c>
      <c r="BP595" s="618">
        <v>0</v>
      </c>
    </row>
    <row r="596" spans="1:68" x14ac:dyDescent="0.25">
      <c r="B596" s="594" t="s">
        <v>295</v>
      </c>
      <c r="C596" s="618">
        <v>712</v>
      </c>
      <c r="D596" s="618">
        <v>1944</v>
      </c>
      <c r="E596" s="618" t="s">
        <v>2112</v>
      </c>
      <c r="F596" s="618" t="s">
        <v>2112</v>
      </c>
      <c r="G596" s="618">
        <v>5636</v>
      </c>
      <c r="H596" s="618">
        <v>12072</v>
      </c>
      <c r="I596" s="618">
        <v>0</v>
      </c>
      <c r="J596" s="618">
        <v>0</v>
      </c>
      <c r="K596" s="618">
        <v>602</v>
      </c>
      <c r="L596" s="618">
        <v>2454</v>
      </c>
      <c r="M596" s="618">
        <v>16394</v>
      </c>
      <c r="N596" s="618">
        <v>24943</v>
      </c>
      <c r="O596" s="618">
        <v>0</v>
      </c>
      <c r="P596" s="618">
        <v>0</v>
      </c>
      <c r="Q596" s="618">
        <v>101187</v>
      </c>
      <c r="R596" s="618">
        <v>132553</v>
      </c>
      <c r="S596" s="618">
        <v>0</v>
      </c>
      <c r="T596" s="618">
        <v>0</v>
      </c>
      <c r="U596" s="618">
        <v>588109</v>
      </c>
      <c r="V596" s="618">
        <v>83787</v>
      </c>
      <c r="W596" s="618" t="s">
        <v>2112</v>
      </c>
      <c r="X596" s="618" t="s">
        <v>2112</v>
      </c>
      <c r="Y596" s="618">
        <v>1053</v>
      </c>
      <c r="Z596" s="618">
        <v>2292</v>
      </c>
      <c r="AA596" s="618">
        <v>0</v>
      </c>
      <c r="AB596" s="618">
        <v>0</v>
      </c>
      <c r="AC596" s="618">
        <v>0</v>
      </c>
      <c r="AD596" s="618">
        <v>0</v>
      </c>
      <c r="AE596" s="618">
        <v>0</v>
      </c>
      <c r="AF596" s="618">
        <v>0</v>
      </c>
      <c r="AG596" s="618">
        <v>7016</v>
      </c>
      <c r="AH596" s="618">
        <v>39360</v>
      </c>
      <c r="AI596" s="618">
        <v>124746</v>
      </c>
      <c r="AJ596" s="618">
        <v>439348</v>
      </c>
      <c r="AK596" s="618">
        <v>60</v>
      </c>
      <c r="AL596" s="618">
        <v>1008</v>
      </c>
      <c r="AM596" s="618">
        <v>0</v>
      </c>
      <c r="AN596" s="618">
        <v>0</v>
      </c>
      <c r="AO596" s="618">
        <v>0</v>
      </c>
      <c r="AP596" s="618">
        <v>0</v>
      </c>
      <c r="AQ596" s="618">
        <v>0</v>
      </c>
      <c r="AR596" s="618">
        <v>0</v>
      </c>
      <c r="AS596" s="618">
        <v>0</v>
      </c>
      <c r="AT596" s="618">
        <v>0</v>
      </c>
      <c r="AU596" s="618">
        <v>162</v>
      </c>
      <c r="AV596" s="618">
        <v>264</v>
      </c>
      <c r="AW596" s="618">
        <v>641142</v>
      </c>
      <c r="AX596" s="618">
        <v>245514</v>
      </c>
      <c r="AY596" s="618">
        <v>59391</v>
      </c>
      <c r="AZ596" s="618">
        <v>37197</v>
      </c>
      <c r="BA596" s="618">
        <v>73838</v>
      </c>
      <c r="BB596" s="618">
        <v>68262</v>
      </c>
      <c r="BC596" s="618">
        <v>633317</v>
      </c>
      <c r="BD596" s="618">
        <v>530482</v>
      </c>
      <c r="BE596" s="618">
        <v>0</v>
      </c>
      <c r="BF596" s="618">
        <v>0</v>
      </c>
      <c r="BG596" s="618">
        <v>1350</v>
      </c>
      <c r="BH596" s="618">
        <v>2295</v>
      </c>
      <c r="BI596" s="618">
        <v>3500</v>
      </c>
      <c r="BJ596" s="618">
        <v>2100</v>
      </c>
      <c r="BK596" s="618">
        <v>177575</v>
      </c>
      <c r="BL596" s="618">
        <v>502827</v>
      </c>
      <c r="BM596" s="618">
        <v>27</v>
      </c>
      <c r="BN596" s="618">
        <v>28</v>
      </c>
      <c r="BO596" s="618">
        <v>0</v>
      </c>
      <c r="BP596" s="618">
        <v>0</v>
      </c>
    </row>
    <row r="597" spans="1:68" x14ac:dyDescent="0.25">
      <c r="B597" s="594" t="s">
        <v>2669</v>
      </c>
      <c r="C597" s="618">
        <v>378</v>
      </c>
      <c r="D597" s="618">
        <v>916</v>
      </c>
      <c r="E597" s="618" t="s">
        <v>2112</v>
      </c>
      <c r="F597" s="618" t="s">
        <v>2112</v>
      </c>
      <c r="G597" s="618">
        <v>5844</v>
      </c>
      <c r="H597" s="618">
        <v>16731</v>
      </c>
      <c r="I597" s="618">
        <v>0</v>
      </c>
      <c r="J597" s="618">
        <v>0</v>
      </c>
      <c r="K597" s="618">
        <v>531</v>
      </c>
      <c r="L597" s="618">
        <v>2389</v>
      </c>
      <c r="M597" s="618">
        <v>19362</v>
      </c>
      <c r="N597" s="618">
        <v>32095</v>
      </c>
      <c r="O597" s="618">
        <v>0</v>
      </c>
      <c r="P597" s="618">
        <v>0</v>
      </c>
      <c r="Q597" s="618">
        <v>104024</v>
      </c>
      <c r="R597" s="618">
        <v>151487</v>
      </c>
      <c r="S597" s="618">
        <v>0</v>
      </c>
      <c r="T597" s="618">
        <v>0</v>
      </c>
      <c r="U597" s="618">
        <v>574953</v>
      </c>
      <c r="V597" s="618">
        <v>91886</v>
      </c>
      <c r="W597" s="618" t="s">
        <v>2112</v>
      </c>
      <c r="X597" s="618" t="s">
        <v>2112</v>
      </c>
      <c r="Y597" s="618">
        <v>1506</v>
      </c>
      <c r="Z597" s="618">
        <v>2707</v>
      </c>
      <c r="AA597" s="618">
        <v>0</v>
      </c>
      <c r="AB597" s="618">
        <v>0</v>
      </c>
      <c r="AC597" s="618">
        <v>0</v>
      </c>
      <c r="AD597" s="618">
        <v>0</v>
      </c>
      <c r="AE597" s="618">
        <v>0</v>
      </c>
      <c r="AF597" s="618">
        <v>0</v>
      </c>
      <c r="AG597" s="618">
        <v>4139</v>
      </c>
      <c r="AH597" s="618">
        <v>24765</v>
      </c>
      <c r="AI597" s="618">
        <v>110981</v>
      </c>
      <c r="AJ597" s="618">
        <v>539775</v>
      </c>
      <c r="AK597" s="618">
        <v>54</v>
      </c>
      <c r="AL597" s="618">
        <v>702</v>
      </c>
      <c r="AM597" s="618">
        <v>0</v>
      </c>
      <c r="AN597" s="618">
        <v>0</v>
      </c>
      <c r="AO597" s="618">
        <v>0</v>
      </c>
      <c r="AP597" s="618">
        <v>0</v>
      </c>
      <c r="AQ597" s="618">
        <v>0</v>
      </c>
      <c r="AR597" s="618">
        <v>0</v>
      </c>
      <c r="AS597" s="618">
        <v>0</v>
      </c>
      <c r="AT597" s="618">
        <v>0</v>
      </c>
      <c r="AU597" s="618">
        <v>57</v>
      </c>
      <c r="AV597" s="618">
        <v>97</v>
      </c>
      <c r="AW597" s="618">
        <v>560249</v>
      </c>
      <c r="AX597" s="618">
        <v>294889</v>
      </c>
      <c r="AY597" s="618">
        <v>54566</v>
      </c>
      <c r="AZ597" s="618">
        <v>47392</v>
      </c>
      <c r="BA597" s="618">
        <v>70665</v>
      </c>
      <c r="BB597" s="618">
        <v>65055</v>
      </c>
      <c r="BC597" s="618">
        <v>414411</v>
      </c>
      <c r="BD597" s="618">
        <v>573501</v>
      </c>
      <c r="BE597" s="618">
        <v>0</v>
      </c>
      <c r="BF597" s="618">
        <v>0</v>
      </c>
      <c r="BG597" s="618">
        <v>4528</v>
      </c>
      <c r="BH597" s="618">
        <v>11750</v>
      </c>
      <c r="BI597" s="618">
        <v>10440</v>
      </c>
      <c r="BJ597" s="618">
        <v>11966</v>
      </c>
      <c r="BK597" s="618">
        <v>166889</v>
      </c>
      <c r="BL597" s="618">
        <v>485879</v>
      </c>
      <c r="BM597" s="618">
        <v>0</v>
      </c>
      <c r="BN597" s="618">
        <v>0</v>
      </c>
      <c r="BO597" s="618">
        <v>0</v>
      </c>
      <c r="BP597" s="618">
        <v>0</v>
      </c>
    </row>
    <row r="598" spans="1:68" x14ac:dyDescent="0.25">
      <c r="A598" s="593" t="s">
        <v>18</v>
      </c>
      <c r="B598" s="594" t="s">
        <v>285</v>
      </c>
      <c r="C598" s="618">
        <v>85165</v>
      </c>
      <c r="D598" s="618">
        <v>57806</v>
      </c>
      <c r="E598" s="618" t="s">
        <v>2112</v>
      </c>
      <c r="F598" s="618" t="s">
        <v>2112</v>
      </c>
      <c r="G598" s="618">
        <v>1669</v>
      </c>
      <c r="H598" s="618">
        <v>1665</v>
      </c>
      <c r="I598" s="618">
        <v>0</v>
      </c>
      <c r="J598" s="618">
        <v>0</v>
      </c>
      <c r="K598" s="618">
        <v>0</v>
      </c>
      <c r="L598" s="618">
        <v>0</v>
      </c>
      <c r="M598" s="618">
        <v>5156</v>
      </c>
      <c r="N598" s="618">
        <v>4110</v>
      </c>
      <c r="O598" s="618">
        <v>0</v>
      </c>
      <c r="P598" s="618">
        <v>0</v>
      </c>
      <c r="Q598" s="618">
        <v>16946</v>
      </c>
      <c r="R598" s="618">
        <v>9691</v>
      </c>
      <c r="S598" s="618">
        <v>0</v>
      </c>
      <c r="T598" s="618">
        <v>0</v>
      </c>
      <c r="U598" s="618">
        <v>3962017</v>
      </c>
      <c r="V598" s="618">
        <v>192804</v>
      </c>
      <c r="W598" s="618" t="s">
        <v>2112</v>
      </c>
      <c r="X598" s="618" t="s">
        <v>2112</v>
      </c>
      <c r="Y598" s="618">
        <v>88020</v>
      </c>
      <c r="Z598" s="618">
        <v>61610</v>
      </c>
      <c r="AA598" s="618">
        <v>0</v>
      </c>
      <c r="AB598" s="618">
        <v>0</v>
      </c>
      <c r="AC598" s="618">
        <v>0</v>
      </c>
      <c r="AD598" s="618">
        <v>0</v>
      </c>
      <c r="AE598" s="618">
        <v>0</v>
      </c>
      <c r="AF598" s="618">
        <v>0</v>
      </c>
      <c r="AG598" s="618">
        <v>372</v>
      </c>
      <c r="AH598" s="618">
        <v>1030</v>
      </c>
      <c r="AI598" s="618">
        <v>10392</v>
      </c>
      <c r="AJ598" s="618">
        <v>17597</v>
      </c>
      <c r="AK598" s="618">
        <v>166</v>
      </c>
      <c r="AL598" s="618">
        <v>1734</v>
      </c>
      <c r="AM598" s="618">
        <v>1</v>
      </c>
      <c r="AN598" s="618">
        <v>0</v>
      </c>
      <c r="AO598" s="618">
        <v>0</v>
      </c>
      <c r="AP598" s="618">
        <v>0</v>
      </c>
      <c r="AQ598" s="618">
        <v>0</v>
      </c>
      <c r="AR598" s="618">
        <v>0</v>
      </c>
      <c r="AS598" s="618">
        <v>0</v>
      </c>
      <c r="AT598" s="618">
        <v>0</v>
      </c>
      <c r="AU598" s="618">
        <v>7</v>
      </c>
      <c r="AV598" s="618">
        <v>6</v>
      </c>
      <c r="AW598" s="618">
        <v>341552</v>
      </c>
      <c r="AX598" s="618">
        <v>58873</v>
      </c>
      <c r="AY598" s="618">
        <v>76872</v>
      </c>
      <c r="AZ598" s="618">
        <v>28528</v>
      </c>
      <c r="BA598" s="618">
        <v>242303</v>
      </c>
      <c r="BB598" s="618">
        <v>150679</v>
      </c>
      <c r="BC598" s="618">
        <v>8119</v>
      </c>
      <c r="BD598" s="618">
        <v>4989</v>
      </c>
      <c r="BE598" s="618">
        <v>0</v>
      </c>
      <c r="BF598" s="618">
        <v>0</v>
      </c>
      <c r="BG598" s="618">
        <v>0</v>
      </c>
      <c r="BH598" s="618">
        <v>0</v>
      </c>
      <c r="BI598" s="618">
        <v>718</v>
      </c>
      <c r="BJ598" s="618">
        <v>271</v>
      </c>
      <c r="BK598" s="618">
        <v>7062</v>
      </c>
      <c r="BL598" s="618">
        <v>6041</v>
      </c>
      <c r="BM598" s="618">
        <v>0</v>
      </c>
      <c r="BN598" s="618">
        <v>0</v>
      </c>
      <c r="BO598" s="618">
        <v>0</v>
      </c>
      <c r="BP598" s="618">
        <v>0</v>
      </c>
    </row>
    <row r="599" spans="1:68" x14ac:dyDescent="0.25">
      <c r="B599" s="594" t="s">
        <v>286</v>
      </c>
      <c r="C599" s="618">
        <v>107796</v>
      </c>
      <c r="D599" s="618">
        <v>115569</v>
      </c>
      <c r="E599" s="618" t="s">
        <v>2112</v>
      </c>
      <c r="F599" s="618" t="s">
        <v>2112</v>
      </c>
      <c r="G599" s="618">
        <v>2117</v>
      </c>
      <c r="H599" s="618">
        <v>2570</v>
      </c>
      <c r="I599" s="618">
        <v>0</v>
      </c>
      <c r="J599" s="618">
        <v>0</v>
      </c>
      <c r="K599" s="618">
        <v>0</v>
      </c>
      <c r="L599" s="618">
        <v>0</v>
      </c>
      <c r="M599" s="618">
        <v>3177</v>
      </c>
      <c r="N599" s="618">
        <v>3378</v>
      </c>
      <c r="O599" s="618">
        <v>0</v>
      </c>
      <c r="P599" s="618">
        <v>0</v>
      </c>
      <c r="Q599" s="618">
        <v>20754</v>
      </c>
      <c r="R599" s="618">
        <v>13917</v>
      </c>
      <c r="S599" s="618">
        <v>0</v>
      </c>
      <c r="T599" s="618">
        <v>0</v>
      </c>
      <c r="U599" s="618">
        <v>3581848</v>
      </c>
      <c r="V599" s="618">
        <v>238096</v>
      </c>
      <c r="W599" s="618" t="s">
        <v>2112</v>
      </c>
      <c r="X599" s="618" t="s">
        <v>2112</v>
      </c>
      <c r="Y599" s="618">
        <v>47900</v>
      </c>
      <c r="Z599" s="618">
        <v>39740</v>
      </c>
      <c r="AA599" s="618">
        <v>0</v>
      </c>
      <c r="AB599" s="618">
        <v>0</v>
      </c>
      <c r="AC599" s="618">
        <v>0</v>
      </c>
      <c r="AD599" s="618">
        <v>0</v>
      </c>
      <c r="AE599" s="618">
        <v>0</v>
      </c>
      <c r="AF599" s="618">
        <v>0</v>
      </c>
      <c r="AG599" s="618">
        <v>948</v>
      </c>
      <c r="AH599" s="618">
        <v>2587</v>
      </c>
      <c r="AI599" s="618">
        <v>33810</v>
      </c>
      <c r="AJ599" s="618">
        <v>51037</v>
      </c>
      <c r="AK599" s="618">
        <v>115</v>
      </c>
      <c r="AL599" s="618">
        <v>1313</v>
      </c>
      <c r="AM599" s="618">
        <v>63</v>
      </c>
      <c r="AN599" s="618">
        <v>61</v>
      </c>
      <c r="AO599" s="618">
        <v>0</v>
      </c>
      <c r="AP599" s="618">
        <v>0</v>
      </c>
      <c r="AQ599" s="618">
        <v>0</v>
      </c>
      <c r="AR599" s="618">
        <v>0</v>
      </c>
      <c r="AS599" s="618">
        <v>0</v>
      </c>
      <c r="AT599" s="618">
        <v>0</v>
      </c>
      <c r="AU599" s="618">
        <v>103</v>
      </c>
      <c r="AV599" s="618">
        <v>104</v>
      </c>
      <c r="AW599" s="618">
        <v>305168</v>
      </c>
      <c r="AX599" s="618">
        <v>49322</v>
      </c>
      <c r="AY599" s="618">
        <v>84501</v>
      </c>
      <c r="AZ599" s="618">
        <v>36399</v>
      </c>
      <c r="BA599" s="618">
        <v>258938</v>
      </c>
      <c r="BB599" s="618">
        <v>159778</v>
      </c>
      <c r="BC599" s="618">
        <v>47926</v>
      </c>
      <c r="BD599" s="618">
        <v>28232</v>
      </c>
      <c r="BE599" s="618">
        <v>0</v>
      </c>
      <c r="BF599" s="618">
        <v>0</v>
      </c>
      <c r="BG599" s="618">
        <v>0</v>
      </c>
      <c r="BH599" s="618">
        <v>0</v>
      </c>
      <c r="BI599" s="618">
        <v>20769</v>
      </c>
      <c r="BJ599" s="618">
        <v>7236</v>
      </c>
      <c r="BK599" s="618">
        <v>11172</v>
      </c>
      <c r="BL599" s="618">
        <v>11076</v>
      </c>
      <c r="BM599" s="618">
        <v>0</v>
      </c>
      <c r="BN599" s="618">
        <v>0</v>
      </c>
      <c r="BO599" s="618">
        <v>0</v>
      </c>
      <c r="BP599" s="618">
        <v>0</v>
      </c>
    </row>
    <row r="600" spans="1:68" x14ac:dyDescent="0.25">
      <c r="B600" s="594" t="s">
        <v>287</v>
      </c>
      <c r="C600" s="618">
        <v>125551</v>
      </c>
      <c r="D600" s="618">
        <v>114763</v>
      </c>
      <c r="E600" s="618" t="s">
        <v>2112</v>
      </c>
      <c r="F600" s="618" t="s">
        <v>2112</v>
      </c>
      <c r="G600" s="618">
        <v>478</v>
      </c>
      <c r="H600" s="618">
        <v>596</v>
      </c>
      <c r="I600" s="618">
        <v>0</v>
      </c>
      <c r="J600" s="618">
        <v>0</v>
      </c>
      <c r="K600" s="618">
        <v>0</v>
      </c>
      <c r="L600" s="618">
        <v>0</v>
      </c>
      <c r="M600" s="618">
        <v>1830</v>
      </c>
      <c r="N600" s="618">
        <v>1729</v>
      </c>
      <c r="O600" s="618">
        <v>0</v>
      </c>
      <c r="P600" s="618">
        <v>0</v>
      </c>
      <c r="Q600" s="618">
        <v>21082</v>
      </c>
      <c r="R600" s="618">
        <v>18109</v>
      </c>
      <c r="S600" s="618">
        <v>0</v>
      </c>
      <c r="T600" s="618">
        <v>0</v>
      </c>
      <c r="U600" s="618">
        <v>4267958</v>
      </c>
      <c r="V600" s="618">
        <v>286591</v>
      </c>
      <c r="W600" s="618" t="s">
        <v>2112</v>
      </c>
      <c r="X600" s="618" t="s">
        <v>2112</v>
      </c>
      <c r="Y600" s="618">
        <v>5850</v>
      </c>
      <c r="Z600" s="618">
        <v>7212</v>
      </c>
      <c r="AA600" s="618">
        <v>0</v>
      </c>
      <c r="AB600" s="618">
        <v>0</v>
      </c>
      <c r="AC600" s="618">
        <v>0</v>
      </c>
      <c r="AD600" s="618">
        <v>0</v>
      </c>
      <c r="AE600" s="618">
        <v>0</v>
      </c>
      <c r="AF600" s="618">
        <v>0</v>
      </c>
      <c r="AG600" s="618">
        <v>5</v>
      </c>
      <c r="AH600" s="618">
        <v>15</v>
      </c>
      <c r="AI600" s="618">
        <v>1812</v>
      </c>
      <c r="AJ600" s="618">
        <v>4972</v>
      </c>
      <c r="AK600" s="618">
        <v>14</v>
      </c>
      <c r="AL600" s="618">
        <v>97</v>
      </c>
      <c r="AM600" s="618">
        <v>10</v>
      </c>
      <c r="AN600" s="618">
        <v>14</v>
      </c>
      <c r="AO600" s="618">
        <v>0</v>
      </c>
      <c r="AP600" s="618">
        <v>0</v>
      </c>
      <c r="AQ600" s="618">
        <v>0</v>
      </c>
      <c r="AR600" s="618">
        <v>0</v>
      </c>
      <c r="AS600" s="618">
        <v>0</v>
      </c>
      <c r="AT600" s="618">
        <v>0</v>
      </c>
      <c r="AU600" s="618">
        <v>4</v>
      </c>
      <c r="AV600" s="618">
        <v>4</v>
      </c>
      <c r="AW600" s="618">
        <v>235855</v>
      </c>
      <c r="AX600" s="618">
        <v>84818</v>
      </c>
      <c r="AY600" s="618">
        <v>128461</v>
      </c>
      <c r="AZ600" s="618">
        <v>66809</v>
      </c>
      <c r="BA600" s="618">
        <v>260782</v>
      </c>
      <c r="BB600" s="618">
        <v>221232</v>
      </c>
      <c r="BC600" s="618">
        <v>2489</v>
      </c>
      <c r="BD600" s="618">
        <v>1498</v>
      </c>
      <c r="BE600" s="618">
        <v>0</v>
      </c>
      <c r="BF600" s="618">
        <v>0</v>
      </c>
      <c r="BG600" s="618">
        <v>0</v>
      </c>
      <c r="BH600" s="618">
        <v>0</v>
      </c>
      <c r="BI600" s="618">
        <v>1454</v>
      </c>
      <c r="BJ600" s="618">
        <v>969</v>
      </c>
      <c r="BK600" s="618">
        <v>4535</v>
      </c>
      <c r="BL600" s="618">
        <v>5438</v>
      </c>
      <c r="BM600" s="618">
        <v>0</v>
      </c>
      <c r="BN600" s="618">
        <v>0</v>
      </c>
      <c r="BO600" s="618">
        <v>0</v>
      </c>
      <c r="BP600" s="618">
        <v>0</v>
      </c>
    </row>
    <row r="601" spans="1:68" x14ac:dyDescent="0.25">
      <c r="B601" s="594" t="s">
        <v>288</v>
      </c>
      <c r="C601" s="618">
        <v>112896</v>
      </c>
      <c r="D601" s="618">
        <v>158127</v>
      </c>
      <c r="E601" s="618" t="s">
        <v>2112</v>
      </c>
      <c r="F601" s="618" t="s">
        <v>2112</v>
      </c>
      <c r="G601" s="618">
        <v>329</v>
      </c>
      <c r="H601" s="618">
        <v>329</v>
      </c>
      <c r="I601" s="618">
        <v>0</v>
      </c>
      <c r="J601" s="618">
        <v>0</v>
      </c>
      <c r="K601" s="618">
        <v>0</v>
      </c>
      <c r="L601" s="618">
        <v>0</v>
      </c>
      <c r="M601" s="618">
        <v>3490</v>
      </c>
      <c r="N601" s="618">
        <v>4532</v>
      </c>
      <c r="O601" s="618">
        <v>0</v>
      </c>
      <c r="P601" s="618">
        <v>0</v>
      </c>
      <c r="Q601" s="618">
        <v>16972</v>
      </c>
      <c r="R601" s="618">
        <v>10204</v>
      </c>
      <c r="S601" s="618">
        <v>0</v>
      </c>
      <c r="T601" s="618">
        <v>0</v>
      </c>
      <c r="U601" s="618">
        <v>3806558</v>
      </c>
      <c r="V601" s="618">
        <v>261999</v>
      </c>
      <c r="W601" s="618" t="s">
        <v>2112</v>
      </c>
      <c r="X601" s="618" t="s">
        <v>2112</v>
      </c>
      <c r="Y601" s="618">
        <v>7972</v>
      </c>
      <c r="Z601" s="618">
        <v>15847</v>
      </c>
      <c r="AA601" s="618">
        <v>0</v>
      </c>
      <c r="AB601" s="618">
        <v>0</v>
      </c>
      <c r="AC601" s="618">
        <v>0</v>
      </c>
      <c r="AD601" s="618">
        <v>0</v>
      </c>
      <c r="AE601" s="618">
        <v>0</v>
      </c>
      <c r="AF601" s="618">
        <v>0</v>
      </c>
      <c r="AG601" s="618">
        <v>95</v>
      </c>
      <c r="AH601" s="618">
        <v>272</v>
      </c>
      <c r="AI601" s="618">
        <v>8832</v>
      </c>
      <c r="AJ601" s="618">
        <v>18769</v>
      </c>
      <c r="AK601" s="618">
        <v>10</v>
      </c>
      <c r="AL601" s="618">
        <v>41</v>
      </c>
      <c r="AM601" s="618">
        <v>1</v>
      </c>
      <c r="AN601" s="618">
        <v>1</v>
      </c>
      <c r="AO601" s="618">
        <v>0</v>
      </c>
      <c r="AP601" s="618">
        <v>0</v>
      </c>
      <c r="AQ601" s="618">
        <v>0</v>
      </c>
      <c r="AR601" s="618">
        <v>0</v>
      </c>
      <c r="AS601" s="618">
        <v>0</v>
      </c>
      <c r="AT601" s="618">
        <v>0</v>
      </c>
      <c r="AU601" s="618">
        <v>0</v>
      </c>
      <c r="AV601" s="618">
        <v>0</v>
      </c>
      <c r="AW601" s="618">
        <v>80685</v>
      </c>
      <c r="AX601" s="618">
        <v>49566</v>
      </c>
      <c r="AY601" s="618">
        <v>121047</v>
      </c>
      <c r="AZ601" s="618">
        <v>88184</v>
      </c>
      <c r="BA601" s="618">
        <v>254530</v>
      </c>
      <c r="BB601" s="618">
        <v>227080</v>
      </c>
      <c r="BC601" s="618">
        <v>11924</v>
      </c>
      <c r="BD601" s="618">
        <v>8800</v>
      </c>
      <c r="BE601" s="618">
        <v>0</v>
      </c>
      <c r="BF601" s="618">
        <v>0</v>
      </c>
      <c r="BG601" s="618">
        <v>0</v>
      </c>
      <c r="BH601" s="618">
        <v>0</v>
      </c>
      <c r="BI601" s="618">
        <v>3376</v>
      </c>
      <c r="BJ601" s="618">
        <v>2103</v>
      </c>
      <c r="BK601" s="618">
        <v>3732</v>
      </c>
      <c r="BL601" s="618">
        <v>4008</v>
      </c>
      <c r="BM601" s="618">
        <v>0</v>
      </c>
      <c r="BN601" s="618">
        <v>0</v>
      </c>
      <c r="BO601" s="618">
        <v>0</v>
      </c>
      <c r="BP601" s="618">
        <v>0</v>
      </c>
    </row>
    <row r="602" spans="1:68" x14ac:dyDescent="0.25">
      <c r="B602" s="594" t="s">
        <v>289</v>
      </c>
      <c r="C602" s="618">
        <v>101740</v>
      </c>
      <c r="D602" s="618">
        <v>116332</v>
      </c>
      <c r="E602" s="618" t="s">
        <v>2112</v>
      </c>
      <c r="F602" s="618" t="s">
        <v>2112</v>
      </c>
      <c r="G602" s="618">
        <v>496</v>
      </c>
      <c r="H602" s="618">
        <v>588</v>
      </c>
      <c r="I602" s="618">
        <v>0</v>
      </c>
      <c r="J602" s="618">
        <v>0</v>
      </c>
      <c r="K602" s="618">
        <v>0</v>
      </c>
      <c r="L602" s="618">
        <v>0</v>
      </c>
      <c r="M602" s="618">
        <v>3910</v>
      </c>
      <c r="N602" s="618">
        <v>5282</v>
      </c>
      <c r="O602" s="618">
        <v>0</v>
      </c>
      <c r="P602" s="618">
        <v>0</v>
      </c>
      <c r="Q602" s="618">
        <v>17279</v>
      </c>
      <c r="R602" s="618">
        <v>13588</v>
      </c>
      <c r="S602" s="618">
        <v>0</v>
      </c>
      <c r="T602" s="618">
        <v>0</v>
      </c>
      <c r="U602" s="618">
        <v>3899348</v>
      </c>
      <c r="V602" s="618">
        <v>270803</v>
      </c>
      <c r="W602" s="618" t="s">
        <v>2112</v>
      </c>
      <c r="X602" s="618" t="s">
        <v>2112</v>
      </c>
      <c r="Y602" s="618">
        <v>6840</v>
      </c>
      <c r="Z602" s="618">
        <v>11257</v>
      </c>
      <c r="AA602" s="618">
        <v>0</v>
      </c>
      <c r="AB602" s="618">
        <v>0</v>
      </c>
      <c r="AC602" s="618">
        <v>0</v>
      </c>
      <c r="AD602" s="618">
        <v>0</v>
      </c>
      <c r="AE602" s="618">
        <v>0</v>
      </c>
      <c r="AF602" s="618">
        <v>0</v>
      </c>
      <c r="AG602" s="618">
        <v>433</v>
      </c>
      <c r="AH602" s="618">
        <v>3073</v>
      </c>
      <c r="AI602" s="618">
        <v>10102</v>
      </c>
      <c r="AJ602" s="618">
        <v>18453</v>
      </c>
      <c r="AK602" s="618">
        <v>0</v>
      </c>
      <c r="AL602" s="618">
        <v>0</v>
      </c>
      <c r="AM602" s="618">
        <v>0</v>
      </c>
      <c r="AN602" s="618">
        <v>0</v>
      </c>
      <c r="AO602" s="618">
        <v>0</v>
      </c>
      <c r="AP602" s="618">
        <v>0</v>
      </c>
      <c r="AQ602" s="618">
        <v>0</v>
      </c>
      <c r="AR602" s="618">
        <v>0</v>
      </c>
      <c r="AS602" s="618">
        <v>0</v>
      </c>
      <c r="AT602" s="618">
        <v>0</v>
      </c>
      <c r="AU602" s="618">
        <v>0</v>
      </c>
      <c r="AV602" s="618">
        <v>0</v>
      </c>
      <c r="AW602" s="618">
        <v>160286</v>
      </c>
      <c r="AX602" s="618">
        <v>40351</v>
      </c>
      <c r="AY602" s="618">
        <v>121688</v>
      </c>
      <c r="AZ602" s="618">
        <v>65960</v>
      </c>
      <c r="BA602" s="618">
        <v>232575</v>
      </c>
      <c r="BB602" s="618">
        <v>189432</v>
      </c>
      <c r="BC602" s="618">
        <v>13167</v>
      </c>
      <c r="BD602" s="618">
        <v>10269</v>
      </c>
      <c r="BE602" s="618">
        <v>0</v>
      </c>
      <c r="BF602" s="618">
        <v>0</v>
      </c>
      <c r="BG602" s="618">
        <v>0</v>
      </c>
      <c r="BH602" s="618">
        <v>0</v>
      </c>
      <c r="BI602" s="618">
        <v>1548</v>
      </c>
      <c r="BJ602" s="618">
        <v>1006</v>
      </c>
      <c r="BK602" s="618">
        <v>6606</v>
      </c>
      <c r="BL602" s="618">
        <v>7202</v>
      </c>
      <c r="BM602" s="618">
        <v>0</v>
      </c>
      <c r="BN602" s="618">
        <v>0</v>
      </c>
      <c r="BO602" s="618">
        <v>0</v>
      </c>
      <c r="BP602" s="618">
        <v>0</v>
      </c>
    </row>
    <row r="603" spans="1:68" x14ac:dyDescent="0.25">
      <c r="B603" s="594" t="s">
        <v>290</v>
      </c>
      <c r="C603" s="618">
        <v>72453</v>
      </c>
      <c r="D603" s="618">
        <v>106464</v>
      </c>
      <c r="E603" s="618" t="s">
        <v>2112</v>
      </c>
      <c r="F603" s="618" t="s">
        <v>2112</v>
      </c>
      <c r="G603" s="618">
        <v>275</v>
      </c>
      <c r="H603" s="618">
        <v>220</v>
      </c>
      <c r="I603" s="618">
        <v>0</v>
      </c>
      <c r="J603" s="618">
        <v>0</v>
      </c>
      <c r="K603" s="618">
        <v>0</v>
      </c>
      <c r="L603" s="618">
        <v>0</v>
      </c>
      <c r="M603" s="618">
        <v>2432</v>
      </c>
      <c r="N603" s="618">
        <v>4000</v>
      </c>
      <c r="O603" s="618">
        <v>0</v>
      </c>
      <c r="P603" s="618">
        <v>0</v>
      </c>
      <c r="Q603" s="618">
        <v>25714</v>
      </c>
      <c r="R603" s="618">
        <v>21250</v>
      </c>
      <c r="S603" s="618">
        <v>0</v>
      </c>
      <c r="T603" s="618">
        <v>0</v>
      </c>
      <c r="U603" s="618">
        <v>3724046</v>
      </c>
      <c r="V603" s="618">
        <v>280543</v>
      </c>
      <c r="W603" s="618" t="s">
        <v>2112</v>
      </c>
      <c r="X603" s="618" t="s">
        <v>2112</v>
      </c>
      <c r="Y603" s="618">
        <v>4422</v>
      </c>
      <c r="Z603" s="618">
        <v>5306</v>
      </c>
      <c r="AA603" s="618">
        <v>0</v>
      </c>
      <c r="AB603" s="618">
        <v>0</v>
      </c>
      <c r="AC603" s="618">
        <v>0</v>
      </c>
      <c r="AD603" s="618">
        <v>0</v>
      </c>
      <c r="AE603" s="618">
        <v>0</v>
      </c>
      <c r="AF603" s="618">
        <v>0</v>
      </c>
      <c r="AG603" s="618">
        <v>84</v>
      </c>
      <c r="AH603" s="618">
        <v>716</v>
      </c>
      <c r="AI603" s="618">
        <v>4169</v>
      </c>
      <c r="AJ603" s="618">
        <v>8058</v>
      </c>
      <c r="AK603" s="618">
        <v>0</v>
      </c>
      <c r="AL603" s="618">
        <v>0</v>
      </c>
      <c r="AM603" s="618">
        <v>0</v>
      </c>
      <c r="AN603" s="618">
        <v>0</v>
      </c>
      <c r="AO603" s="618">
        <v>0</v>
      </c>
      <c r="AP603" s="618">
        <v>0</v>
      </c>
      <c r="AQ603" s="618">
        <v>0</v>
      </c>
      <c r="AR603" s="618">
        <v>0</v>
      </c>
      <c r="AS603" s="618">
        <v>0</v>
      </c>
      <c r="AT603" s="618">
        <v>0</v>
      </c>
      <c r="AU603" s="618">
        <v>0</v>
      </c>
      <c r="AV603" s="618">
        <v>0</v>
      </c>
      <c r="AW603" s="618">
        <v>146091</v>
      </c>
      <c r="AX603" s="618">
        <v>38459</v>
      </c>
      <c r="AY603" s="618">
        <v>114673</v>
      </c>
      <c r="AZ603" s="618">
        <v>60961</v>
      </c>
      <c r="BA603" s="618">
        <v>271361</v>
      </c>
      <c r="BB603" s="618">
        <v>211415</v>
      </c>
      <c r="BC603" s="618">
        <v>4222</v>
      </c>
      <c r="BD603" s="618">
        <v>3049</v>
      </c>
      <c r="BE603" s="618">
        <v>0</v>
      </c>
      <c r="BF603" s="618">
        <v>0</v>
      </c>
      <c r="BG603" s="618">
        <v>0</v>
      </c>
      <c r="BH603" s="618">
        <v>0</v>
      </c>
      <c r="BI603" s="618">
        <v>155</v>
      </c>
      <c r="BJ603" s="618">
        <v>89</v>
      </c>
      <c r="BK603" s="618">
        <v>3828</v>
      </c>
      <c r="BL603" s="618">
        <v>4519</v>
      </c>
      <c r="BM603" s="618">
        <v>0</v>
      </c>
      <c r="BN603" s="618">
        <v>0</v>
      </c>
      <c r="BO603" s="618">
        <v>0</v>
      </c>
      <c r="BP603" s="618">
        <v>0</v>
      </c>
    </row>
    <row r="604" spans="1:68" x14ac:dyDescent="0.25">
      <c r="B604" s="594" t="s">
        <v>291</v>
      </c>
      <c r="C604" s="618">
        <v>63097</v>
      </c>
      <c r="D604" s="618">
        <v>109509</v>
      </c>
      <c r="E604" s="618" t="s">
        <v>2112</v>
      </c>
      <c r="F604" s="618" t="s">
        <v>2112</v>
      </c>
      <c r="G604" s="618">
        <v>1002</v>
      </c>
      <c r="H604" s="618">
        <v>1202</v>
      </c>
      <c r="I604" s="618">
        <v>0</v>
      </c>
      <c r="J604" s="618">
        <v>0</v>
      </c>
      <c r="K604" s="618">
        <v>0</v>
      </c>
      <c r="L604" s="618">
        <v>0</v>
      </c>
      <c r="M604" s="618">
        <v>3244</v>
      </c>
      <c r="N604" s="618">
        <v>4347</v>
      </c>
      <c r="O604" s="618">
        <v>0</v>
      </c>
      <c r="P604" s="618">
        <v>0</v>
      </c>
      <c r="Q604" s="618">
        <v>24511</v>
      </c>
      <c r="R604" s="618">
        <v>25061</v>
      </c>
      <c r="S604" s="618">
        <v>0</v>
      </c>
      <c r="T604" s="618">
        <v>0</v>
      </c>
      <c r="U604" s="618">
        <v>3615991</v>
      </c>
      <c r="V604" s="618">
        <v>326010</v>
      </c>
      <c r="W604" s="618" t="s">
        <v>2112</v>
      </c>
      <c r="X604" s="618" t="s">
        <v>2112</v>
      </c>
      <c r="Y604" s="618">
        <v>4068</v>
      </c>
      <c r="Z604" s="618">
        <v>4899</v>
      </c>
      <c r="AA604" s="618">
        <v>0</v>
      </c>
      <c r="AB604" s="618">
        <v>0</v>
      </c>
      <c r="AC604" s="618">
        <v>0</v>
      </c>
      <c r="AD604" s="618">
        <v>0</v>
      </c>
      <c r="AE604" s="618">
        <v>0</v>
      </c>
      <c r="AF604" s="618">
        <v>0</v>
      </c>
      <c r="AG604" s="618">
        <v>291</v>
      </c>
      <c r="AH604" s="618">
        <v>2137</v>
      </c>
      <c r="AI604" s="618">
        <v>3484</v>
      </c>
      <c r="AJ604" s="618">
        <v>12711</v>
      </c>
      <c r="AK604" s="618">
        <v>0</v>
      </c>
      <c r="AL604" s="618">
        <v>0</v>
      </c>
      <c r="AM604" s="618">
        <v>0</v>
      </c>
      <c r="AN604" s="618">
        <v>0</v>
      </c>
      <c r="AO604" s="618">
        <v>0</v>
      </c>
      <c r="AP604" s="618">
        <v>0</v>
      </c>
      <c r="AQ604" s="618">
        <v>0</v>
      </c>
      <c r="AR604" s="618">
        <v>0</v>
      </c>
      <c r="AS604" s="618">
        <v>0</v>
      </c>
      <c r="AT604" s="618">
        <v>0</v>
      </c>
      <c r="AU604" s="618">
        <v>0</v>
      </c>
      <c r="AV604" s="618">
        <v>0</v>
      </c>
      <c r="AW604" s="618">
        <v>96544</v>
      </c>
      <c r="AX604" s="618">
        <v>45275</v>
      </c>
      <c r="AY604" s="618">
        <v>135343</v>
      </c>
      <c r="AZ604" s="618">
        <v>78388</v>
      </c>
      <c r="BA604" s="618">
        <v>354793</v>
      </c>
      <c r="BB604" s="618">
        <v>282170</v>
      </c>
      <c r="BC604" s="618">
        <v>2943</v>
      </c>
      <c r="BD604" s="618">
        <v>3005</v>
      </c>
      <c r="BE604" s="618">
        <v>0</v>
      </c>
      <c r="BF604" s="618">
        <v>0</v>
      </c>
      <c r="BG604" s="618">
        <v>0</v>
      </c>
      <c r="BH604" s="618">
        <v>0</v>
      </c>
      <c r="BI604" s="618">
        <v>314</v>
      </c>
      <c r="BJ604" s="618">
        <v>203</v>
      </c>
      <c r="BK604" s="618">
        <v>4696</v>
      </c>
      <c r="BL604" s="618">
        <v>3487</v>
      </c>
      <c r="BM604" s="618">
        <v>0</v>
      </c>
      <c r="BN604" s="618">
        <v>0</v>
      </c>
      <c r="BO604" s="618">
        <v>0</v>
      </c>
      <c r="BP604" s="618">
        <v>0</v>
      </c>
    </row>
    <row r="605" spans="1:68" x14ac:dyDescent="0.25">
      <c r="B605" s="594" t="s">
        <v>292</v>
      </c>
      <c r="C605" s="618">
        <v>48134</v>
      </c>
      <c r="D605" s="618">
        <v>74303</v>
      </c>
      <c r="E605" s="618" t="s">
        <v>2112</v>
      </c>
      <c r="F605" s="618" t="s">
        <v>2112</v>
      </c>
      <c r="G605" s="618">
        <v>1126</v>
      </c>
      <c r="H605" s="618">
        <v>1352</v>
      </c>
      <c r="I605" s="618">
        <v>0</v>
      </c>
      <c r="J605" s="618">
        <v>0</v>
      </c>
      <c r="K605" s="618">
        <v>0</v>
      </c>
      <c r="L605" s="618">
        <v>0</v>
      </c>
      <c r="M605" s="618">
        <v>3415</v>
      </c>
      <c r="N605" s="618">
        <v>4418</v>
      </c>
      <c r="O605" s="618">
        <v>0</v>
      </c>
      <c r="P605" s="618">
        <v>0</v>
      </c>
      <c r="Q605" s="618">
        <v>52174</v>
      </c>
      <c r="R605" s="618">
        <v>50142</v>
      </c>
      <c r="S605" s="618">
        <v>0</v>
      </c>
      <c r="T605" s="618">
        <v>0</v>
      </c>
      <c r="U605" s="618">
        <v>3723101</v>
      </c>
      <c r="V605" s="618">
        <v>394689</v>
      </c>
      <c r="W605" s="618" t="s">
        <v>2112</v>
      </c>
      <c r="X605" s="618" t="s">
        <v>2112</v>
      </c>
      <c r="Y605" s="618">
        <v>1748</v>
      </c>
      <c r="Z605" s="618">
        <v>1876</v>
      </c>
      <c r="AA605" s="618">
        <v>0</v>
      </c>
      <c r="AB605" s="618">
        <v>0</v>
      </c>
      <c r="AC605" s="618">
        <v>0</v>
      </c>
      <c r="AD605" s="618">
        <v>0</v>
      </c>
      <c r="AE605" s="618">
        <v>0</v>
      </c>
      <c r="AF605" s="618">
        <v>0</v>
      </c>
      <c r="AG605" s="618">
        <v>419</v>
      </c>
      <c r="AH605" s="618">
        <v>3656</v>
      </c>
      <c r="AI605" s="618">
        <v>8941</v>
      </c>
      <c r="AJ605" s="618">
        <v>26295</v>
      </c>
      <c r="AK605" s="618">
        <v>0</v>
      </c>
      <c r="AL605" s="618">
        <v>0</v>
      </c>
      <c r="AM605" s="618">
        <v>0</v>
      </c>
      <c r="AN605" s="618">
        <v>0</v>
      </c>
      <c r="AO605" s="618">
        <v>0</v>
      </c>
      <c r="AP605" s="618">
        <v>0</v>
      </c>
      <c r="AQ605" s="618">
        <v>0</v>
      </c>
      <c r="AR605" s="618">
        <v>0</v>
      </c>
      <c r="AS605" s="618">
        <v>0</v>
      </c>
      <c r="AT605" s="618">
        <v>0</v>
      </c>
      <c r="AU605" s="618">
        <v>0</v>
      </c>
      <c r="AV605" s="618">
        <v>0</v>
      </c>
      <c r="AW605" s="618">
        <v>140228</v>
      </c>
      <c r="AX605" s="618">
        <v>67299</v>
      </c>
      <c r="AY605" s="618">
        <v>199192</v>
      </c>
      <c r="AZ605" s="618">
        <v>102863</v>
      </c>
      <c r="BA605" s="618">
        <v>338665</v>
      </c>
      <c r="BB605" s="618">
        <v>256710</v>
      </c>
      <c r="BC605" s="618">
        <v>4071</v>
      </c>
      <c r="BD605" s="618">
        <v>3642</v>
      </c>
      <c r="BE605" s="618">
        <v>0</v>
      </c>
      <c r="BF605" s="618">
        <v>0</v>
      </c>
      <c r="BG605" s="618">
        <v>0</v>
      </c>
      <c r="BH605" s="618">
        <v>0</v>
      </c>
      <c r="BI605" s="618">
        <v>1002</v>
      </c>
      <c r="BJ605" s="618">
        <v>748</v>
      </c>
      <c r="BK605" s="618">
        <v>3768</v>
      </c>
      <c r="BL605" s="618">
        <v>3827</v>
      </c>
      <c r="BM605" s="618">
        <v>0</v>
      </c>
      <c r="BN605" s="618">
        <v>0</v>
      </c>
      <c r="BO605" s="618">
        <v>0</v>
      </c>
      <c r="BP605" s="618">
        <v>0</v>
      </c>
    </row>
    <row r="606" spans="1:68" x14ac:dyDescent="0.25">
      <c r="B606" s="594" t="s">
        <v>293</v>
      </c>
      <c r="C606" s="618">
        <v>67825</v>
      </c>
      <c r="D606" s="618">
        <v>73242</v>
      </c>
      <c r="E606" s="618" t="s">
        <v>2112</v>
      </c>
      <c r="F606" s="618" t="s">
        <v>2112</v>
      </c>
      <c r="G606" s="618">
        <v>1009</v>
      </c>
      <c r="H606" s="618">
        <v>1311</v>
      </c>
      <c r="I606" s="618">
        <v>0</v>
      </c>
      <c r="J606" s="618">
        <v>0</v>
      </c>
      <c r="K606" s="618">
        <v>0</v>
      </c>
      <c r="L606" s="618">
        <v>0</v>
      </c>
      <c r="M606" s="618">
        <v>3045</v>
      </c>
      <c r="N606" s="618">
        <v>4055</v>
      </c>
      <c r="O606" s="618">
        <v>0</v>
      </c>
      <c r="P606" s="618">
        <v>0</v>
      </c>
      <c r="Q606" s="618">
        <v>48186</v>
      </c>
      <c r="R606" s="618">
        <v>37631</v>
      </c>
      <c r="S606" s="618">
        <v>0</v>
      </c>
      <c r="T606" s="618">
        <v>0</v>
      </c>
      <c r="U606" s="618">
        <v>3855065</v>
      </c>
      <c r="V606" s="618">
        <v>363104</v>
      </c>
      <c r="W606" s="618" t="s">
        <v>2112</v>
      </c>
      <c r="X606" s="618" t="s">
        <v>2112</v>
      </c>
      <c r="Y606" s="618">
        <v>5203</v>
      </c>
      <c r="Z606" s="618">
        <v>5744</v>
      </c>
      <c r="AA606" s="618">
        <v>0</v>
      </c>
      <c r="AB606" s="618">
        <v>0</v>
      </c>
      <c r="AC606" s="618">
        <v>0</v>
      </c>
      <c r="AD606" s="618">
        <v>0</v>
      </c>
      <c r="AE606" s="618">
        <v>0</v>
      </c>
      <c r="AF606" s="618">
        <v>0</v>
      </c>
      <c r="AG606" s="618">
        <v>864</v>
      </c>
      <c r="AH606" s="618">
        <v>4559</v>
      </c>
      <c r="AI606" s="618">
        <v>22241</v>
      </c>
      <c r="AJ606" s="618">
        <v>48214</v>
      </c>
      <c r="AK606" s="618">
        <v>0</v>
      </c>
      <c r="AL606" s="618">
        <v>0</v>
      </c>
      <c r="AM606" s="618">
        <v>0</v>
      </c>
      <c r="AN606" s="618">
        <v>0</v>
      </c>
      <c r="AO606" s="618">
        <v>0</v>
      </c>
      <c r="AP606" s="618">
        <v>0</v>
      </c>
      <c r="AQ606" s="618">
        <v>0</v>
      </c>
      <c r="AR606" s="618">
        <v>0</v>
      </c>
      <c r="AS606" s="618">
        <v>0</v>
      </c>
      <c r="AT606" s="618">
        <v>0</v>
      </c>
      <c r="AU606" s="618">
        <v>0</v>
      </c>
      <c r="AV606" s="618">
        <v>0</v>
      </c>
      <c r="AW606" s="618">
        <v>232569</v>
      </c>
      <c r="AX606" s="618">
        <v>76355</v>
      </c>
      <c r="AY606" s="618">
        <v>391528</v>
      </c>
      <c r="AZ606" s="618">
        <v>216473</v>
      </c>
      <c r="BA606" s="618">
        <v>338615</v>
      </c>
      <c r="BB606" s="618">
        <v>316219</v>
      </c>
      <c r="BC606" s="618">
        <v>23934</v>
      </c>
      <c r="BD606" s="618">
        <v>19397</v>
      </c>
      <c r="BE606" s="618">
        <v>0</v>
      </c>
      <c r="BF606" s="618">
        <v>0</v>
      </c>
      <c r="BG606" s="618">
        <v>0</v>
      </c>
      <c r="BH606" s="618">
        <v>0</v>
      </c>
      <c r="BI606" s="618">
        <v>830</v>
      </c>
      <c r="BJ606" s="618">
        <v>339</v>
      </c>
      <c r="BK606" s="618">
        <v>5274</v>
      </c>
      <c r="BL606" s="618">
        <v>5823</v>
      </c>
      <c r="BM606" s="618">
        <v>0</v>
      </c>
      <c r="BN606" s="618">
        <v>0</v>
      </c>
      <c r="BO606" s="618">
        <v>0</v>
      </c>
      <c r="BP606" s="618">
        <v>0</v>
      </c>
    </row>
    <row r="607" spans="1:68" x14ac:dyDescent="0.25">
      <c r="B607" s="594" t="s">
        <v>294</v>
      </c>
      <c r="C607" s="618">
        <v>68839</v>
      </c>
      <c r="D607" s="618">
        <v>103694</v>
      </c>
      <c r="E607" s="618" t="s">
        <v>2112</v>
      </c>
      <c r="F607" s="618" t="s">
        <v>2112</v>
      </c>
      <c r="G607" s="618">
        <v>1238</v>
      </c>
      <c r="H607" s="618">
        <v>2460</v>
      </c>
      <c r="I607" s="618">
        <v>0</v>
      </c>
      <c r="J607" s="618">
        <v>0</v>
      </c>
      <c r="K607" s="618">
        <v>0</v>
      </c>
      <c r="L607" s="618">
        <v>0</v>
      </c>
      <c r="M607" s="618">
        <v>3053</v>
      </c>
      <c r="N607" s="618">
        <v>5488</v>
      </c>
      <c r="O607" s="618">
        <v>0</v>
      </c>
      <c r="P607" s="618">
        <v>0</v>
      </c>
      <c r="Q607" s="618">
        <v>49591</v>
      </c>
      <c r="R607" s="618">
        <v>55919</v>
      </c>
      <c r="S607" s="618">
        <v>0</v>
      </c>
      <c r="T607" s="618">
        <v>0</v>
      </c>
      <c r="U607" s="618">
        <v>3849118</v>
      </c>
      <c r="V607" s="618">
        <v>423916</v>
      </c>
      <c r="W607" s="618" t="s">
        <v>2112</v>
      </c>
      <c r="X607" s="618" t="s">
        <v>2112</v>
      </c>
      <c r="Y607" s="618">
        <v>14100</v>
      </c>
      <c r="Z607" s="618">
        <v>16920</v>
      </c>
      <c r="AA607" s="618">
        <v>0</v>
      </c>
      <c r="AB607" s="618">
        <v>0</v>
      </c>
      <c r="AC607" s="618">
        <v>0</v>
      </c>
      <c r="AD607" s="618">
        <v>0</v>
      </c>
      <c r="AE607" s="618">
        <v>0</v>
      </c>
      <c r="AF607" s="618">
        <v>0</v>
      </c>
      <c r="AG607" s="618">
        <v>1274</v>
      </c>
      <c r="AH607" s="618">
        <v>8927</v>
      </c>
      <c r="AI607" s="618">
        <v>26390</v>
      </c>
      <c r="AJ607" s="618">
        <v>48652</v>
      </c>
      <c r="AK607" s="618">
        <v>0</v>
      </c>
      <c r="AL607" s="618">
        <v>0</v>
      </c>
      <c r="AM607" s="618">
        <v>0</v>
      </c>
      <c r="AN607" s="618">
        <v>0</v>
      </c>
      <c r="AO607" s="618">
        <v>0</v>
      </c>
      <c r="AP607" s="618">
        <v>0</v>
      </c>
      <c r="AQ607" s="618">
        <v>0</v>
      </c>
      <c r="AR607" s="618">
        <v>0</v>
      </c>
      <c r="AS607" s="618">
        <v>0</v>
      </c>
      <c r="AT607" s="618">
        <v>0</v>
      </c>
      <c r="AU607" s="618">
        <v>0</v>
      </c>
      <c r="AV607" s="618">
        <v>0</v>
      </c>
      <c r="AW607" s="618">
        <v>219150</v>
      </c>
      <c r="AX607" s="618">
        <v>54450</v>
      </c>
      <c r="AY607" s="618">
        <v>351997</v>
      </c>
      <c r="AZ607" s="618">
        <v>219366</v>
      </c>
      <c r="BA607" s="618">
        <v>356705</v>
      </c>
      <c r="BB607" s="618">
        <v>340320</v>
      </c>
      <c r="BC607" s="618">
        <v>30687</v>
      </c>
      <c r="BD607" s="618">
        <v>22522</v>
      </c>
      <c r="BE607" s="618">
        <v>0</v>
      </c>
      <c r="BF607" s="618">
        <v>0</v>
      </c>
      <c r="BG607" s="618">
        <v>0</v>
      </c>
      <c r="BH607" s="618">
        <v>0</v>
      </c>
      <c r="BI607" s="618">
        <v>298</v>
      </c>
      <c r="BJ607" s="618">
        <v>220</v>
      </c>
      <c r="BK607" s="618">
        <v>7117</v>
      </c>
      <c r="BL607" s="618">
        <v>13049</v>
      </c>
      <c r="BM607" s="618">
        <v>0</v>
      </c>
      <c r="BN607" s="618">
        <v>0</v>
      </c>
      <c r="BO607" s="618">
        <v>0</v>
      </c>
      <c r="BP607" s="618">
        <v>0</v>
      </c>
    </row>
    <row r="608" spans="1:68" x14ac:dyDescent="0.25">
      <c r="B608" s="594" t="s">
        <v>295</v>
      </c>
      <c r="C608" s="618">
        <v>66936</v>
      </c>
      <c r="D608" s="618">
        <v>116709</v>
      </c>
      <c r="E608" s="618" t="s">
        <v>2112</v>
      </c>
      <c r="F608" s="618" t="s">
        <v>2112</v>
      </c>
      <c r="G608" s="618">
        <v>1040</v>
      </c>
      <c r="H608" s="618">
        <v>2047</v>
      </c>
      <c r="I608" s="618">
        <v>0</v>
      </c>
      <c r="J608" s="618">
        <v>0</v>
      </c>
      <c r="K608" s="618">
        <v>0</v>
      </c>
      <c r="L608" s="618">
        <v>0</v>
      </c>
      <c r="M608" s="618">
        <v>3154</v>
      </c>
      <c r="N608" s="618">
        <v>4796</v>
      </c>
      <c r="O608" s="618">
        <v>0</v>
      </c>
      <c r="P608" s="618">
        <v>0</v>
      </c>
      <c r="Q608" s="618">
        <v>55352</v>
      </c>
      <c r="R608" s="618">
        <v>81244</v>
      </c>
      <c r="S608" s="618">
        <v>0</v>
      </c>
      <c r="T608" s="618">
        <v>0</v>
      </c>
      <c r="U608" s="618">
        <v>3913165</v>
      </c>
      <c r="V608" s="618">
        <v>536131</v>
      </c>
      <c r="W608" s="618" t="s">
        <v>2112</v>
      </c>
      <c r="X608" s="618" t="s">
        <v>2112</v>
      </c>
      <c r="Y608" s="618">
        <v>10460</v>
      </c>
      <c r="Z608" s="618">
        <v>14101</v>
      </c>
      <c r="AA608" s="618">
        <v>0</v>
      </c>
      <c r="AB608" s="618">
        <v>0</v>
      </c>
      <c r="AC608" s="618">
        <v>0</v>
      </c>
      <c r="AD608" s="618">
        <v>0</v>
      </c>
      <c r="AE608" s="618">
        <v>0</v>
      </c>
      <c r="AF608" s="618">
        <v>0</v>
      </c>
      <c r="AG608" s="618">
        <v>1441</v>
      </c>
      <c r="AH608" s="618">
        <v>9809</v>
      </c>
      <c r="AI608" s="618">
        <v>23996</v>
      </c>
      <c r="AJ608" s="618">
        <v>82518</v>
      </c>
      <c r="AK608" s="618">
        <v>0</v>
      </c>
      <c r="AL608" s="618">
        <v>0</v>
      </c>
      <c r="AM608" s="618">
        <v>0</v>
      </c>
      <c r="AN608" s="618">
        <v>0</v>
      </c>
      <c r="AO608" s="618">
        <v>0</v>
      </c>
      <c r="AP608" s="618">
        <v>0</v>
      </c>
      <c r="AQ608" s="618">
        <v>0</v>
      </c>
      <c r="AR608" s="618">
        <v>0</v>
      </c>
      <c r="AS608" s="618">
        <v>0</v>
      </c>
      <c r="AT608" s="618">
        <v>0</v>
      </c>
      <c r="AU608" s="618">
        <v>0</v>
      </c>
      <c r="AV608" s="618">
        <v>0</v>
      </c>
      <c r="AW608" s="618">
        <v>211288</v>
      </c>
      <c r="AX608" s="618">
        <v>112192</v>
      </c>
      <c r="AY608" s="618">
        <v>337602</v>
      </c>
      <c r="AZ608" s="618">
        <v>231475</v>
      </c>
      <c r="BA608" s="618">
        <v>375574</v>
      </c>
      <c r="BB608" s="618">
        <v>333139</v>
      </c>
      <c r="BC608" s="618">
        <v>31252</v>
      </c>
      <c r="BD608" s="618">
        <v>27839</v>
      </c>
      <c r="BE608" s="618">
        <v>0</v>
      </c>
      <c r="BF608" s="618">
        <v>0</v>
      </c>
      <c r="BG608" s="618">
        <v>0</v>
      </c>
      <c r="BH608" s="618">
        <v>0</v>
      </c>
      <c r="BI608" s="618">
        <v>298</v>
      </c>
      <c r="BJ608" s="618">
        <v>198</v>
      </c>
      <c r="BK608" s="618">
        <v>6157</v>
      </c>
      <c r="BL608" s="618">
        <v>11709</v>
      </c>
      <c r="BM608" s="618">
        <v>0</v>
      </c>
      <c r="BN608" s="618">
        <v>0</v>
      </c>
      <c r="BO608" s="618">
        <v>0</v>
      </c>
      <c r="BP608" s="618">
        <v>0</v>
      </c>
    </row>
    <row r="609" spans="1:68" x14ac:dyDescent="0.25">
      <c r="B609" s="594" t="s">
        <v>2669</v>
      </c>
      <c r="C609" s="618">
        <v>67068</v>
      </c>
      <c r="D609" s="618">
        <v>115599</v>
      </c>
      <c r="E609" s="618" t="s">
        <v>2112</v>
      </c>
      <c r="F609" s="618" t="s">
        <v>2112</v>
      </c>
      <c r="G609" s="618">
        <v>1023</v>
      </c>
      <c r="H609" s="618">
        <v>2023</v>
      </c>
      <c r="I609" s="618">
        <v>28</v>
      </c>
      <c r="J609" s="618">
        <v>252</v>
      </c>
      <c r="K609" s="618">
        <v>0</v>
      </c>
      <c r="L609" s="618">
        <v>0</v>
      </c>
      <c r="M609" s="618">
        <v>3241</v>
      </c>
      <c r="N609" s="618">
        <v>3526</v>
      </c>
      <c r="O609" s="618">
        <v>0</v>
      </c>
      <c r="P609" s="618">
        <v>0</v>
      </c>
      <c r="Q609" s="618">
        <v>54165</v>
      </c>
      <c r="R609" s="618">
        <v>95944</v>
      </c>
      <c r="S609" s="618">
        <v>0</v>
      </c>
      <c r="T609" s="618">
        <v>0</v>
      </c>
      <c r="U609" s="618">
        <v>4058263</v>
      </c>
      <c r="V609" s="618">
        <v>619599</v>
      </c>
      <c r="W609" s="618" t="s">
        <v>2112</v>
      </c>
      <c r="X609" s="618" t="s">
        <v>2112</v>
      </c>
      <c r="Y609" s="618">
        <v>2470</v>
      </c>
      <c r="Z609" s="618">
        <v>2646</v>
      </c>
      <c r="AA609" s="618">
        <v>0</v>
      </c>
      <c r="AB609" s="618">
        <v>0</v>
      </c>
      <c r="AC609" s="618">
        <v>0</v>
      </c>
      <c r="AD609" s="618">
        <v>0</v>
      </c>
      <c r="AE609" s="618">
        <v>0</v>
      </c>
      <c r="AF609" s="618">
        <v>0</v>
      </c>
      <c r="AG609" s="618">
        <v>591</v>
      </c>
      <c r="AH609" s="618">
        <v>3869</v>
      </c>
      <c r="AI609" s="618">
        <v>10396</v>
      </c>
      <c r="AJ609" s="618">
        <v>41644</v>
      </c>
      <c r="AK609" s="618">
        <v>0</v>
      </c>
      <c r="AL609" s="618">
        <v>0</v>
      </c>
      <c r="AM609" s="618">
        <v>0</v>
      </c>
      <c r="AN609" s="618">
        <v>0</v>
      </c>
      <c r="AO609" s="618">
        <v>0</v>
      </c>
      <c r="AP609" s="618">
        <v>0</v>
      </c>
      <c r="AQ609" s="618">
        <v>0</v>
      </c>
      <c r="AR609" s="618">
        <v>0</v>
      </c>
      <c r="AS609" s="618">
        <v>0</v>
      </c>
      <c r="AT609" s="618">
        <v>0</v>
      </c>
      <c r="AU609" s="618">
        <v>0</v>
      </c>
      <c r="AV609" s="618">
        <v>0</v>
      </c>
      <c r="AW609" s="618">
        <v>230030</v>
      </c>
      <c r="AX609" s="618">
        <v>152681</v>
      </c>
      <c r="AY609" s="618">
        <v>340805</v>
      </c>
      <c r="AZ609" s="618">
        <v>255475</v>
      </c>
      <c r="BA609" s="618">
        <v>361649</v>
      </c>
      <c r="BB609" s="618">
        <v>323541</v>
      </c>
      <c r="BC609" s="618">
        <v>13345</v>
      </c>
      <c r="BD609" s="618">
        <v>17656</v>
      </c>
      <c r="BE609" s="618">
        <v>0</v>
      </c>
      <c r="BF609" s="618">
        <v>0</v>
      </c>
      <c r="BG609" s="618">
        <v>0</v>
      </c>
      <c r="BH609" s="618">
        <v>0</v>
      </c>
      <c r="BI609" s="618">
        <v>221</v>
      </c>
      <c r="BJ609" s="618">
        <v>181</v>
      </c>
      <c r="BK609" s="618">
        <v>5115</v>
      </c>
      <c r="BL609" s="618">
        <v>10617</v>
      </c>
      <c r="BM609" s="618">
        <v>0</v>
      </c>
      <c r="BN609" s="618">
        <v>0</v>
      </c>
      <c r="BO609" s="618">
        <v>0</v>
      </c>
      <c r="BP609" s="618">
        <v>0</v>
      </c>
    </row>
    <row r="610" spans="1:68" x14ac:dyDescent="0.25">
      <c r="A610" s="593" t="s">
        <v>19</v>
      </c>
      <c r="B610" s="594" t="s">
        <v>285</v>
      </c>
      <c r="C610" s="618">
        <v>273910</v>
      </c>
      <c r="D610" s="618">
        <v>228993</v>
      </c>
      <c r="E610" s="618" t="s">
        <v>2112</v>
      </c>
      <c r="F610" s="618" t="s">
        <v>2112</v>
      </c>
      <c r="G610" s="618">
        <v>430</v>
      </c>
      <c r="H610" s="618">
        <v>468</v>
      </c>
      <c r="I610" s="618">
        <v>16</v>
      </c>
      <c r="J610" s="618">
        <v>50</v>
      </c>
      <c r="K610" s="618">
        <v>196</v>
      </c>
      <c r="L610" s="618">
        <v>309</v>
      </c>
      <c r="M610" s="618">
        <v>484</v>
      </c>
      <c r="N610" s="618">
        <v>307</v>
      </c>
      <c r="O610" s="618">
        <v>0</v>
      </c>
      <c r="P610" s="618">
        <v>0</v>
      </c>
      <c r="Q610" s="618">
        <v>42392</v>
      </c>
      <c r="R610" s="618">
        <v>24145</v>
      </c>
      <c r="S610" s="618">
        <v>1040</v>
      </c>
      <c r="T610" s="618">
        <v>668</v>
      </c>
      <c r="U610" s="618">
        <v>5646151</v>
      </c>
      <c r="V610" s="618">
        <v>292685</v>
      </c>
      <c r="W610" s="618" t="s">
        <v>2112</v>
      </c>
      <c r="X610" s="618" t="s">
        <v>2112</v>
      </c>
      <c r="Y610" s="618">
        <v>3758</v>
      </c>
      <c r="Z610" s="618">
        <v>913</v>
      </c>
      <c r="AA610" s="618">
        <v>0</v>
      </c>
      <c r="AB610" s="618">
        <v>0</v>
      </c>
      <c r="AC610" s="618">
        <v>0</v>
      </c>
      <c r="AD610" s="618">
        <v>0</v>
      </c>
      <c r="AE610" s="618">
        <v>0</v>
      </c>
      <c r="AF610" s="618">
        <v>0</v>
      </c>
      <c r="AG610" s="618">
        <v>2826</v>
      </c>
      <c r="AH610" s="618">
        <v>5929</v>
      </c>
      <c r="AI610" s="618">
        <v>10176</v>
      </c>
      <c r="AJ610" s="618">
        <v>18219</v>
      </c>
      <c r="AK610" s="618">
        <v>456</v>
      </c>
      <c r="AL610" s="618">
        <v>4012</v>
      </c>
      <c r="AM610" s="618">
        <v>8</v>
      </c>
      <c r="AN610" s="618">
        <v>5</v>
      </c>
      <c r="AO610" s="618">
        <v>0</v>
      </c>
      <c r="AP610" s="618">
        <v>0</v>
      </c>
      <c r="AQ610" s="618">
        <v>0</v>
      </c>
      <c r="AR610" s="618">
        <v>0</v>
      </c>
      <c r="AS610" s="618">
        <v>0</v>
      </c>
      <c r="AT610" s="618">
        <v>0</v>
      </c>
      <c r="AU610" s="618">
        <v>106</v>
      </c>
      <c r="AV610" s="618">
        <v>86</v>
      </c>
      <c r="AW610" s="618">
        <v>228126</v>
      </c>
      <c r="AX610" s="618">
        <v>51786</v>
      </c>
      <c r="AY610" s="618">
        <v>8225</v>
      </c>
      <c r="AZ610" s="618">
        <v>2188</v>
      </c>
      <c r="BA610" s="618">
        <v>220</v>
      </c>
      <c r="BB610" s="618">
        <v>140</v>
      </c>
      <c r="BC610" s="618">
        <v>11507</v>
      </c>
      <c r="BD610" s="618">
        <v>5451</v>
      </c>
      <c r="BE610" s="618">
        <v>0</v>
      </c>
      <c r="BF610" s="618">
        <v>0</v>
      </c>
      <c r="BG610" s="618">
        <v>0</v>
      </c>
      <c r="BH610" s="618">
        <v>0</v>
      </c>
      <c r="BI610" s="618">
        <v>0</v>
      </c>
      <c r="BJ610" s="618">
        <v>0</v>
      </c>
      <c r="BK610" s="618">
        <v>26125</v>
      </c>
      <c r="BL610" s="618">
        <v>10675</v>
      </c>
      <c r="BM610" s="618">
        <v>0</v>
      </c>
      <c r="BN610" s="618">
        <v>0</v>
      </c>
      <c r="BO610" s="618">
        <v>0</v>
      </c>
      <c r="BP610" s="618">
        <v>0</v>
      </c>
    </row>
    <row r="611" spans="1:68" x14ac:dyDescent="0.25">
      <c r="B611" s="594" t="s">
        <v>286</v>
      </c>
      <c r="C611" s="618">
        <v>276250</v>
      </c>
      <c r="D611" s="618">
        <v>273097</v>
      </c>
      <c r="E611" s="618" t="s">
        <v>2112</v>
      </c>
      <c r="F611" s="618" t="s">
        <v>2112</v>
      </c>
      <c r="G611" s="618">
        <v>2367</v>
      </c>
      <c r="H611" s="618">
        <v>3419</v>
      </c>
      <c r="I611" s="618">
        <v>24</v>
      </c>
      <c r="J611" s="618">
        <v>82</v>
      </c>
      <c r="K611" s="618">
        <v>547</v>
      </c>
      <c r="L611" s="618">
        <v>1305</v>
      </c>
      <c r="M611" s="618">
        <v>4332</v>
      </c>
      <c r="N611" s="618">
        <v>4005</v>
      </c>
      <c r="O611" s="618">
        <v>0</v>
      </c>
      <c r="P611" s="618">
        <v>0</v>
      </c>
      <c r="Q611" s="618">
        <v>44640</v>
      </c>
      <c r="R611" s="618">
        <v>30479</v>
      </c>
      <c r="S611" s="618">
        <v>2261</v>
      </c>
      <c r="T611" s="618">
        <v>1397</v>
      </c>
      <c r="U611" s="618">
        <v>6417385</v>
      </c>
      <c r="V611" s="618">
        <v>431832</v>
      </c>
      <c r="W611" s="618" t="s">
        <v>2112</v>
      </c>
      <c r="X611" s="618" t="s">
        <v>2112</v>
      </c>
      <c r="Y611" s="618">
        <v>2718</v>
      </c>
      <c r="Z611" s="618">
        <v>1374</v>
      </c>
      <c r="AA611" s="618">
        <v>0</v>
      </c>
      <c r="AB611" s="618">
        <v>0</v>
      </c>
      <c r="AC611" s="618">
        <v>0</v>
      </c>
      <c r="AD611" s="618">
        <v>0</v>
      </c>
      <c r="AE611" s="618">
        <v>0</v>
      </c>
      <c r="AF611" s="618">
        <v>0</v>
      </c>
      <c r="AG611" s="618">
        <v>7681</v>
      </c>
      <c r="AH611" s="618">
        <v>19689</v>
      </c>
      <c r="AI611" s="618">
        <v>37890</v>
      </c>
      <c r="AJ611" s="618">
        <v>76809</v>
      </c>
      <c r="AK611" s="618">
        <v>367</v>
      </c>
      <c r="AL611" s="618">
        <v>3807</v>
      </c>
      <c r="AM611" s="618">
        <v>83</v>
      </c>
      <c r="AN611" s="618">
        <v>65</v>
      </c>
      <c r="AO611" s="618">
        <v>0</v>
      </c>
      <c r="AP611" s="618">
        <v>0</v>
      </c>
      <c r="AQ611" s="618">
        <v>0</v>
      </c>
      <c r="AR611" s="618">
        <v>0</v>
      </c>
      <c r="AS611" s="618">
        <v>0</v>
      </c>
      <c r="AT611" s="618">
        <v>0</v>
      </c>
      <c r="AU611" s="618">
        <v>149</v>
      </c>
      <c r="AV611" s="618">
        <v>161</v>
      </c>
      <c r="AW611" s="618">
        <v>220874</v>
      </c>
      <c r="AX611" s="618">
        <v>43439</v>
      </c>
      <c r="AY611" s="618">
        <v>7089</v>
      </c>
      <c r="AZ611" s="618">
        <v>2345</v>
      </c>
      <c r="BA611" s="618">
        <v>170</v>
      </c>
      <c r="BB611" s="618">
        <v>123</v>
      </c>
      <c r="BC611" s="618">
        <v>62426</v>
      </c>
      <c r="BD611" s="618">
        <v>34357</v>
      </c>
      <c r="BE611" s="618">
        <v>0</v>
      </c>
      <c r="BF611" s="618">
        <v>0</v>
      </c>
      <c r="BG611" s="618">
        <v>0</v>
      </c>
      <c r="BH611" s="618">
        <v>0</v>
      </c>
      <c r="BI611" s="618">
        <v>0</v>
      </c>
      <c r="BJ611" s="618">
        <v>0</v>
      </c>
      <c r="BK611" s="618">
        <v>23102</v>
      </c>
      <c r="BL611" s="618">
        <v>13065</v>
      </c>
      <c r="BM611" s="618">
        <v>0</v>
      </c>
      <c r="BN611" s="618">
        <v>0</v>
      </c>
      <c r="BO611" s="618">
        <v>0</v>
      </c>
      <c r="BP611" s="618">
        <v>0</v>
      </c>
    </row>
    <row r="612" spans="1:68" x14ac:dyDescent="0.25">
      <c r="B612" s="594" t="s">
        <v>287</v>
      </c>
      <c r="C612" s="618">
        <v>294640</v>
      </c>
      <c r="D612" s="618">
        <v>320799</v>
      </c>
      <c r="E612" s="618" t="s">
        <v>2112</v>
      </c>
      <c r="F612" s="618" t="s">
        <v>2112</v>
      </c>
      <c r="G612" s="618">
        <v>91</v>
      </c>
      <c r="H612" s="618">
        <v>153</v>
      </c>
      <c r="I612" s="618">
        <v>8</v>
      </c>
      <c r="J612" s="618">
        <v>28</v>
      </c>
      <c r="K612" s="618">
        <v>165</v>
      </c>
      <c r="L612" s="618">
        <v>407</v>
      </c>
      <c r="M612" s="618">
        <v>139</v>
      </c>
      <c r="N612" s="618">
        <v>144</v>
      </c>
      <c r="O612" s="618">
        <v>0</v>
      </c>
      <c r="P612" s="618">
        <v>0</v>
      </c>
      <c r="Q612" s="618">
        <v>20269</v>
      </c>
      <c r="R612" s="618">
        <v>18403</v>
      </c>
      <c r="S612" s="618">
        <v>371</v>
      </c>
      <c r="T612" s="618">
        <v>385</v>
      </c>
      <c r="U612" s="618">
        <v>5865365</v>
      </c>
      <c r="V612" s="618">
        <v>407070</v>
      </c>
      <c r="W612" s="618" t="s">
        <v>2112</v>
      </c>
      <c r="X612" s="618" t="s">
        <v>2112</v>
      </c>
      <c r="Y612" s="618">
        <v>5364</v>
      </c>
      <c r="Z612" s="618">
        <v>4270</v>
      </c>
      <c r="AA612" s="618">
        <v>0</v>
      </c>
      <c r="AB612" s="618">
        <v>0</v>
      </c>
      <c r="AC612" s="618">
        <v>0</v>
      </c>
      <c r="AD612" s="618">
        <v>0</v>
      </c>
      <c r="AE612" s="618">
        <v>0</v>
      </c>
      <c r="AF612" s="618">
        <v>0</v>
      </c>
      <c r="AG612" s="618">
        <v>707</v>
      </c>
      <c r="AH612" s="618">
        <v>2784</v>
      </c>
      <c r="AI612" s="618">
        <v>3199</v>
      </c>
      <c r="AJ612" s="618">
        <v>8066</v>
      </c>
      <c r="AK612" s="618">
        <v>401</v>
      </c>
      <c r="AL612" s="618">
        <v>4463</v>
      </c>
      <c r="AM612" s="618">
        <v>0</v>
      </c>
      <c r="AN612" s="618">
        <v>0</v>
      </c>
      <c r="AO612" s="618">
        <v>0</v>
      </c>
      <c r="AP612" s="618">
        <v>0</v>
      </c>
      <c r="AQ612" s="618">
        <v>0</v>
      </c>
      <c r="AR612" s="618">
        <v>0</v>
      </c>
      <c r="AS612" s="618">
        <v>0</v>
      </c>
      <c r="AT612" s="618">
        <v>0</v>
      </c>
      <c r="AU612" s="618">
        <v>14</v>
      </c>
      <c r="AV612" s="618">
        <v>12</v>
      </c>
      <c r="AW612" s="618">
        <v>157876</v>
      </c>
      <c r="AX612" s="618">
        <v>51543</v>
      </c>
      <c r="AY612" s="618">
        <v>4002</v>
      </c>
      <c r="AZ612" s="618">
        <v>1659</v>
      </c>
      <c r="BA612" s="618">
        <v>0</v>
      </c>
      <c r="BB612" s="618">
        <v>0</v>
      </c>
      <c r="BC612" s="618">
        <v>6548</v>
      </c>
      <c r="BD612" s="618">
        <v>4600</v>
      </c>
      <c r="BE612" s="618">
        <v>0</v>
      </c>
      <c r="BF612" s="618">
        <v>0</v>
      </c>
      <c r="BG612" s="618">
        <v>0</v>
      </c>
      <c r="BH612" s="618">
        <v>0</v>
      </c>
      <c r="BI612" s="618">
        <v>0</v>
      </c>
      <c r="BJ612" s="618">
        <v>0</v>
      </c>
      <c r="BK612" s="618">
        <v>12771</v>
      </c>
      <c r="BL612" s="618">
        <v>9167</v>
      </c>
      <c r="BM612" s="618">
        <v>0</v>
      </c>
      <c r="BN612" s="618">
        <v>0</v>
      </c>
      <c r="BO612" s="618">
        <v>0</v>
      </c>
      <c r="BP612" s="618">
        <v>0</v>
      </c>
    </row>
    <row r="613" spans="1:68" x14ac:dyDescent="0.25">
      <c r="B613" s="594" t="s">
        <v>288</v>
      </c>
      <c r="C613" s="618">
        <v>285715</v>
      </c>
      <c r="D613" s="618">
        <v>325639</v>
      </c>
      <c r="E613" s="618" t="s">
        <v>2112</v>
      </c>
      <c r="F613" s="618" t="s">
        <v>2112</v>
      </c>
      <c r="G613" s="618">
        <v>127</v>
      </c>
      <c r="H613" s="618">
        <v>228</v>
      </c>
      <c r="I613" s="618">
        <v>4</v>
      </c>
      <c r="J613" s="618">
        <v>13</v>
      </c>
      <c r="K613" s="618">
        <v>735</v>
      </c>
      <c r="L613" s="618">
        <v>1811</v>
      </c>
      <c r="M613" s="618">
        <v>177</v>
      </c>
      <c r="N613" s="618">
        <v>138</v>
      </c>
      <c r="O613" s="618">
        <v>0</v>
      </c>
      <c r="P613" s="618">
        <v>0</v>
      </c>
      <c r="Q613" s="618">
        <v>28410</v>
      </c>
      <c r="R613" s="618">
        <v>27402</v>
      </c>
      <c r="S613" s="618">
        <v>1009</v>
      </c>
      <c r="T613" s="618">
        <v>1264</v>
      </c>
      <c r="U613" s="618">
        <v>6094359</v>
      </c>
      <c r="V613" s="618">
        <v>386120</v>
      </c>
      <c r="W613" s="618" t="s">
        <v>2112</v>
      </c>
      <c r="X613" s="618" t="s">
        <v>2112</v>
      </c>
      <c r="Y613" s="618">
        <v>2270</v>
      </c>
      <c r="Z613" s="618">
        <v>2410</v>
      </c>
      <c r="AA613" s="618">
        <v>0</v>
      </c>
      <c r="AB613" s="618">
        <v>0</v>
      </c>
      <c r="AC613" s="618">
        <v>0</v>
      </c>
      <c r="AD613" s="618">
        <v>0</v>
      </c>
      <c r="AE613" s="618">
        <v>0</v>
      </c>
      <c r="AF613" s="618">
        <v>0</v>
      </c>
      <c r="AG613" s="618">
        <v>4421</v>
      </c>
      <c r="AH613" s="618">
        <v>25308</v>
      </c>
      <c r="AI613" s="618">
        <v>22207</v>
      </c>
      <c r="AJ613" s="618">
        <v>50579</v>
      </c>
      <c r="AK613" s="618">
        <v>76</v>
      </c>
      <c r="AL613" s="618">
        <v>956</v>
      </c>
      <c r="AM613" s="618">
        <v>0</v>
      </c>
      <c r="AN613" s="618">
        <v>0</v>
      </c>
      <c r="AO613" s="618">
        <v>0</v>
      </c>
      <c r="AP613" s="618">
        <v>0</v>
      </c>
      <c r="AQ613" s="618">
        <v>0</v>
      </c>
      <c r="AR613" s="618">
        <v>0</v>
      </c>
      <c r="AS613" s="618">
        <v>0</v>
      </c>
      <c r="AT613" s="618">
        <v>0</v>
      </c>
      <c r="AU613" s="618">
        <v>3</v>
      </c>
      <c r="AV613" s="618">
        <v>2</v>
      </c>
      <c r="AW613" s="618">
        <v>135052</v>
      </c>
      <c r="AX613" s="618">
        <v>70866</v>
      </c>
      <c r="AY613" s="618">
        <v>5100</v>
      </c>
      <c r="AZ613" s="618">
        <v>2244</v>
      </c>
      <c r="BA613" s="618">
        <v>0</v>
      </c>
      <c r="BB613" s="618">
        <v>0</v>
      </c>
      <c r="BC613" s="618">
        <v>27452</v>
      </c>
      <c r="BD613" s="618">
        <v>17494</v>
      </c>
      <c r="BE613" s="618">
        <v>0</v>
      </c>
      <c r="BF613" s="618">
        <v>0</v>
      </c>
      <c r="BG613" s="618">
        <v>0</v>
      </c>
      <c r="BH613" s="618">
        <v>0</v>
      </c>
      <c r="BI613" s="618">
        <v>0</v>
      </c>
      <c r="BJ613" s="618">
        <v>0</v>
      </c>
      <c r="BK613" s="618">
        <v>13378</v>
      </c>
      <c r="BL613" s="618">
        <v>14277</v>
      </c>
      <c r="BM613" s="618">
        <v>0</v>
      </c>
      <c r="BN613" s="618">
        <v>0</v>
      </c>
      <c r="BO613" s="618">
        <v>0</v>
      </c>
      <c r="BP613" s="618">
        <v>0</v>
      </c>
    </row>
    <row r="614" spans="1:68" x14ac:dyDescent="0.25">
      <c r="B614" s="594" t="s">
        <v>289</v>
      </c>
      <c r="C614" s="618">
        <v>317696</v>
      </c>
      <c r="D614" s="618">
        <v>309918</v>
      </c>
      <c r="E614" s="618" t="s">
        <v>2112</v>
      </c>
      <c r="F614" s="618" t="s">
        <v>2112</v>
      </c>
      <c r="G614" s="618">
        <v>23</v>
      </c>
      <c r="H614" s="618">
        <v>46</v>
      </c>
      <c r="I614" s="618">
        <v>7</v>
      </c>
      <c r="J614" s="618">
        <v>21</v>
      </c>
      <c r="K614" s="618">
        <v>362</v>
      </c>
      <c r="L614" s="618">
        <v>925</v>
      </c>
      <c r="M614" s="618">
        <v>1009</v>
      </c>
      <c r="N614" s="618">
        <v>1038</v>
      </c>
      <c r="O614" s="618">
        <v>0</v>
      </c>
      <c r="P614" s="618">
        <v>0</v>
      </c>
      <c r="Q614" s="618">
        <v>28121</v>
      </c>
      <c r="R614" s="618">
        <v>27166</v>
      </c>
      <c r="S614" s="618">
        <v>733</v>
      </c>
      <c r="T614" s="618">
        <v>908</v>
      </c>
      <c r="U614" s="618">
        <v>6761570</v>
      </c>
      <c r="V614" s="618">
        <v>438460</v>
      </c>
      <c r="W614" s="618" t="s">
        <v>2112</v>
      </c>
      <c r="X614" s="618" t="s">
        <v>2112</v>
      </c>
      <c r="Y614" s="618">
        <v>2626</v>
      </c>
      <c r="Z614" s="618">
        <v>1936</v>
      </c>
      <c r="AA614" s="618">
        <v>0</v>
      </c>
      <c r="AB614" s="618">
        <v>0</v>
      </c>
      <c r="AC614" s="618">
        <v>0</v>
      </c>
      <c r="AD614" s="618">
        <v>0</v>
      </c>
      <c r="AE614" s="618">
        <v>0</v>
      </c>
      <c r="AF614" s="618">
        <v>0</v>
      </c>
      <c r="AG614" s="618">
        <v>2181</v>
      </c>
      <c r="AH614" s="618">
        <v>14782</v>
      </c>
      <c r="AI614" s="618">
        <v>17874</v>
      </c>
      <c r="AJ614" s="618">
        <v>31923</v>
      </c>
      <c r="AK614" s="618">
        <v>2</v>
      </c>
      <c r="AL614" s="618">
        <v>22</v>
      </c>
      <c r="AM614" s="618">
        <v>0</v>
      </c>
      <c r="AN614" s="618">
        <v>0</v>
      </c>
      <c r="AO614" s="618">
        <v>0</v>
      </c>
      <c r="AP614" s="618">
        <v>0</v>
      </c>
      <c r="AQ614" s="618">
        <v>0</v>
      </c>
      <c r="AR614" s="618">
        <v>0</v>
      </c>
      <c r="AS614" s="618">
        <v>0</v>
      </c>
      <c r="AT614" s="618">
        <v>0</v>
      </c>
      <c r="AU614" s="618">
        <v>8</v>
      </c>
      <c r="AV614" s="618">
        <v>10</v>
      </c>
      <c r="AW614" s="618">
        <v>135114</v>
      </c>
      <c r="AX614" s="618">
        <v>62200</v>
      </c>
      <c r="AY614" s="618">
        <v>5596</v>
      </c>
      <c r="AZ614" s="618">
        <v>2731</v>
      </c>
      <c r="BA614" s="618">
        <v>50</v>
      </c>
      <c r="BB614" s="618">
        <v>48</v>
      </c>
      <c r="BC614" s="618">
        <v>28249</v>
      </c>
      <c r="BD614" s="618">
        <v>17626</v>
      </c>
      <c r="BE614" s="618">
        <v>0</v>
      </c>
      <c r="BF614" s="618">
        <v>0</v>
      </c>
      <c r="BG614" s="618">
        <v>420</v>
      </c>
      <c r="BH614" s="618">
        <v>1050</v>
      </c>
      <c r="BI614" s="618">
        <v>0</v>
      </c>
      <c r="BJ614" s="618">
        <v>0</v>
      </c>
      <c r="BK614" s="618">
        <v>14155</v>
      </c>
      <c r="BL614" s="618">
        <v>12528</v>
      </c>
      <c r="BM614" s="618">
        <v>0</v>
      </c>
      <c r="BN614" s="618">
        <v>0</v>
      </c>
      <c r="BO614" s="618">
        <v>0</v>
      </c>
      <c r="BP614" s="618">
        <v>0</v>
      </c>
    </row>
    <row r="615" spans="1:68" x14ac:dyDescent="0.25">
      <c r="B615" s="594" t="s">
        <v>290</v>
      </c>
      <c r="C615" s="618">
        <v>290772</v>
      </c>
      <c r="D615" s="618">
        <v>333249</v>
      </c>
      <c r="E615" s="618" t="s">
        <v>2112</v>
      </c>
      <c r="F615" s="618" t="s">
        <v>2112</v>
      </c>
      <c r="G615" s="618">
        <v>228</v>
      </c>
      <c r="H615" s="618">
        <v>400</v>
      </c>
      <c r="I615" s="618">
        <v>10</v>
      </c>
      <c r="J615" s="618">
        <v>36</v>
      </c>
      <c r="K615" s="618">
        <v>252</v>
      </c>
      <c r="L615" s="618">
        <v>675</v>
      </c>
      <c r="M615" s="618">
        <v>360</v>
      </c>
      <c r="N615" s="618">
        <v>401</v>
      </c>
      <c r="O615" s="618">
        <v>0</v>
      </c>
      <c r="P615" s="618">
        <v>0</v>
      </c>
      <c r="Q615" s="618">
        <v>30192</v>
      </c>
      <c r="R615" s="618">
        <v>33433</v>
      </c>
      <c r="S615" s="618">
        <v>473</v>
      </c>
      <c r="T615" s="618">
        <v>595</v>
      </c>
      <c r="U615" s="618">
        <v>6801981</v>
      </c>
      <c r="V615" s="618">
        <v>425356</v>
      </c>
      <c r="W615" s="618" t="s">
        <v>2112</v>
      </c>
      <c r="X615" s="618" t="s">
        <v>2112</v>
      </c>
      <c r="Y615" s="618">
        <v>2256</v>
      </c>
      <c r="Z615" s="618">
        <v>2463</v>
      </c>
      <c r="AA615" s="618">
        <v>0</v>
      </c>
      <c r="AB615" s="618">
        <v>0</v>
      </c>
      <c r="AC615" s="618">
        <v>0</v>
      </c>
      <c r="AD615" s="618">
        <v>0</v>
      </c>
      <c r="AE615" s="618">
        <v>0</v>
      </c>
      <c r="AF615" s="618">
        <v>0</v>
      </c>
      <c r="AG615" s="618">
        <v>1439</v>
      </c>
      <c r="AH615" s="618">
        <v>12346</v>
      </c>
      <c r="AI615" s="618">
        <v>7019</v>
      </c>
      <c r="AJ615" s="618">
        <v>14483</v>
      </c>
      <c r="AK615" s="618">
        <v>0</v>
      </c>
      <c r="AL615" s="618">
        <v>0</v>
      </c>
      <c r="AM615" s="618">
        <v>0</v>
      </c>
      <c r="AN615" s="618">
        <v>0</v>
      </c>
      <c r="AO615" s="618">
        <v>0</v>
      </c>
      <c r="AP615" s="618">
        <v>0</v>
      </c>
      <c r="AQ615" s="618">
        <v>0</v>
      </c>
      <c r="AR615" s="618">
        <v>0</v>
      </c>
      <c r="AS615" s="618">
        <v>0</v>
      </c>
      <c r="AT615" s="618">
        <v>0</v>
      </c>
      <c r="AU615" s="618">
        <v>0</v>
      </c>
      <c r="AV615" s="618">
        <v>0</v>
      </c>
      <c r="AW615" s="618">
        <v>131073</v>
      </c>
      <c r="AX615" s="618">
        <v>62612</v>
      </c>
      <c r="AY615" s="618">
        <v>4292</v>
      </c>
      <c r="AZ615" s="618">
        <v>2138</v>
      </c>
      <c r="BA615" s="618">
        <v>0</v>
      </c>
      <c r="BB615" s="618">
        <v>0</v>
      </c>
      <c r="BC615" s="618">
        <v>10934</v>
      </c>
      <c r="BD615" s="618">
        <v>7150</v>
      </c>
      <c r="BE615" s="618">
        <v>0</v>
      </c>
      <c r="BF615" s="618">
        <v>0</v>
      </c>
      <c r="BG615" s="618">
        <v>0</v>
      </c>
      <c r="BH615" s="618">
        <v>0</v>
      </c>
      <c r="BI615" s="618">
        <v>0</v>
      </c>
      <c r="BJ615" s="618">
        <v>0</v>
      </c>
      <c r="BK615" s="618">
        <v>13045</v>
      </c>
      <c r="BL615" s="618">
        <v>12493</v>
      </c>
      <c r="BM615" s="618">
        <v>0</v>
      </c>
      <c r="BN615" s="618">
        <v>0</v>
      </c>
      <c r="BO615" s="618">
        <v>0</v>
      </c>
      <c r="BP615" s="618">
        <v>0</v>
      </c>
    </row>
    <row r="616" spans="1:68" x14ac:dyDescent="0.25">
      <c r="B616" s="594" t="s">
        <v>291</v>
      </c>
      <c r="C616" s="618">
        <v>283362</v>
      </c>
      <c r="D616" s="618">
        <v>321089</v>
      </c>
      <c r="E616" s="618" t="s">
        <v>2112</v>
      </c>
      <c r="F616" s="618" t="s">
        <v>2112</v>
      </c>
      <c r="G616" s="618">
        <v>146</v>
      </c>
      <c r="H616" s="618">
        <v>354</v>
      </c>
      <c r="I616" s="618">
        <v>4</v>
      </c>
      <c r="J616" s="618">
        <v>16</v>
      </c>
      <c r="K616" s="618">
        <v>188</v>
      </c>
      <c r="L616" s="618">
        <v>623</v>
      </c>
      <c r="M616" s="618">
        <v>144</v>
      </c>
      <c r="N616" s="618">
        <v>273</v>
      </c>
      <c r="O616" s="618">
        <v>0</v>
      </c>
      <c r="P616" s="618">
        <v>0</v>
      </c>
      <c r="Q616" s="618">
        <v>28065</v>
      </c>
      <c r="R616" s="618">
        <v>37176</v>
      </c>
      <c r="S616" s="618">
        <v>406</v>
      </c>
      <c r="T616" s="618">
        <v>812</v>
      </c>
      <c r="U616" s="618">
        <v>6908885</v>
      </c>
      <c r="V616" s="618">
        <v>648949</v>
      </c>
      <c r="W616" s="618" t="s">
        <v>2112</v>
      </c>
      <c r="X616" s="618" t="s">
        <v>2112</v>
      </c>
      <c r="Y616" s="618">
        <v>1308</v>
      </c>
      <c r="Z616" s="618">
        <v>1299</v>
      </c>
      <c r="AA616" s="618">
        <v>0</v>
      </c>
      <c r="AB616" s="618">
        <v>0</v>
      </c>
      <c r="AC616" s="618">
        <v>0</v>
      </c>
      <c r="AD616" s="618">
        <v>0</v>
      </c>
      <c r="AE616" s="618">
        <v>0</v>
      </c>
      <c r="AF616" s="618">
        <v>0</v>
      </c>
      <c r="AG616" s="618">
        <v>1238</v>
      </c>
      <c r="AH616" s="618">
        <v>12384</v>
      </c>
      <c r="AI616" s="618">
        <v>9349</v>
      </c>
      <c r="AJ616" s="618">
        <v>32770</v>
      </c>
      <c r="AK616" s="618">
        <v>0</v>
      </c>
      <c r="AL616" s="618">
        <v>0</v>
      </c>
      <c r="AM616" s="618">
        <v>0</v>
      </c>
      <c r="AN616" s="618">
        <v>0</v>
      </c>
      <c r="AO616" s="618">
        <v>0</v>
      </c>
      <c r="AP616" s="618">
        <v>0</v>
      </c>
      <c r="AQ616" s="618">
        <v>0</v>
      </c>
      <c r="AR616" s="618">
        <v>0</v>
      </c>
      <c r="AS616" s="618">
        <v>0</v>
      </c>
      <c r="AT616" s="618">
        <v>0</v>
      </c>
      <c r="AU616" s="618">
        <v>0</v>
      </c>
      <c r="AV616" s="618">
        <v>0</v>
      </c>
      <c r="AW616" s="618">
        <v>146889</v>
      </c>
      <c r="AX616" s="618">
        <v>79228</v>
      </c>
      <c r="AY616" s="618">
        <v>4705</v>
      </c>
      <c r="AZ616" s="618">
        <v>2738</v>
      </c>
      <c r="BA616" s="618">
        <v>0</v>
      </c>
      <c r="BB616" s="618">
        <v>0</v>
      </c>
      <c r="BC616" s="618">
        <v>12613</v>
      </c>
      <c r="BD616" s="618">
        <v>11505</v>
      </c>
      <c r="BE616" s="618">
        <v>0</v>
      </c>
      <c r="BF616" s="618">
        <v>0</v>
      </c>
      <c r="BG616" s="618">
        <v>0</v>
      </c>
      <c r="BH616" s="618">
        <v>0</v>
      </c>
      <c r="BI616" s="618">
        <v>0</v>
      </c>
      <c r="BJ616" s="618">
        <v>0</v>
      </c>
      <c r="BK616" s="618">
        <v>8955</v>
      </c>
      <c r="BL616" s="618">
        <v>9948</v>
      </c>
      <c r="BM616" s="618">
        <v>0</v>
      </c>
      <c r="BN616" s="618">
        <v>0</v>
      </c>
      <c r="BO616" s="618">
        <v>0</v>
      </c>
      <c r="BP616" s="618">
        <v>0</v>
      </c>
    </row>
    <row r="617" spans="1:68" x14ac:dyDescent="0.25">
      <c r="B617" s="594" t="s">
        <v>292</v>
      </c>
      <c r="C617" s="618">
        <v>363330</v>
      </c>
      <c r="D617" s="618">
        <v>369268</v>
      </c>
      <c r="E617" s="618" t="s">
        <v>2112</v>
      </c>
      <c r="F617" s="618" t="s">
        <v>2112</v>
      </c>
      <c r="G617" s="618">
        <v>347</v>
      </c>
      <c r="H617" s="618">
        <v>695</v>
      </c>
      <c r="I617" s="618">
        <v>3</v>
      </c>
      <c r="J617" s="618">
        <v>20</v>
      </c>
      <c r="K617" s="618">
        <v>569</v>
      </c>
      <c r="L617" s="618">
        <v>1820</v>
      </c>
      <c r="M617" s="618">
        <v>599</v>
      </c>
      <c r="N617" s="618">
        <v>1105</v>
      </c>
      <c r="O617" s="618">
        <v>0</v>
      </c>
      <c r="P617" s="618">
        <v>0</v>
      </c>
      <c r="Q617" s="618">
        <v>35800</v>
      </c>
      <c r="R617" s="618">
        <v>33472</v>
      </c>
      <c r="S617" s="618">
        <v>270</v>
      </c>
      <c r="T617" s="618">
        <v>401</v>
      </c>
      <c r="U617" s="618">
        <v>5369180</v>
      </c>
      <c r="V617" s="618">
        <v>327499</v>
      </c>
      <c r="W617" s="618" t="s">
        <v>2112</v>
      </c>
      <c r="X617" s="618" t="s">
        <v>2112</v>
      </c>
      <c r="Y617" s="618">
        <v>1070</v>
      </c>
      <c r="Z617" s="618">
        <v>849</v>
      </c>
      <c r="AA617" s="618">
        <v>0</v>
      </c>
      <c r="AB617" s="618">
        <v>0</v>
      </c>
      <c r="AC617" s="618">
        <v>0</v>
      </c>
      <c r="AD617" s="618">
        <v>0</v>
      </c>
      <c r="AE617" s="618">
        <v>0</v>
      </c>
      <c r="AF617" s="618">
        <v>0</v>
      </c>
      <c r="AG617" s="618">
        <v>3352</v>
      </c>
      <c r="AH617" s="618">
        <v>21299</v>
      </c>
      <c r="AI617" s="618">
        <v>20527</v>
      </c>
      <c r="AJ617" s="618">
        <v>51164</v>
      </c>
      <c r="AK617" s="618">
        <v>0</v>
      </c>
      <c r="AL617" s="618">
        <v>0</v>
      </c>
      <c r="AM617" s="618">
        <v>0</v>
      </c>
      <c r="AN617" s="618">
        <v>0</v>
      </c>
      <c r="AO617" s="618">
        <v>0</v>
      </c>
      <c r="AP617" s="618">
        <v>0</v>
      </c>
      <c r="AQ617" s="618">
        <v>0</v>
      </c>
      <c r="AR617" s="618">
        <v>0</v>
      </c>
      <c r="AS617" s="618">
        <v>0</v>
      </c>
      <c r="AT617" s="618">
        <v>0</v>
      </c>
      <c r="AU617" s="618">
        <v>0</v>
      </c>
      <c r="AV617" s="618">
        <v>0</v>
      </c>
      <c r="AW617" s="618">
        <v>146168</v>
      </c>
      <c r="AX617" s="618">
        <v>94911</v>
      </c>
      <c r="AY617" s="618">
        <v>5923</v>
      </c>
      <c r="AZ617" s="618">
        <v>3392</v>
      </c>
      <c r="BA617" s="618">
        <v>140</v>
      </c>
      <c r="BB617" s="618">
        <v>182</v>
      </c>
      <c r="BC617" s="618">
        <v>26242</v>
      </c>
      <c r="BD617" s="618">
        <v>18833</v>
      </c>
      <c r="BE617" s="618">
        <v>0</v>
      </c>
      <c r="BF617" s="618">
        <v>0</v>
      </c>
      <c r="BG617" s="618">
        <v>0</v>
      </c>
      <c r="BH617" s="618">
        <v>0</v>
      </c>
      <c r="BI617" s="618">
        <v>0</v>
      </c>
      <c r="BJ617" s="618">
        <v>0</v>
      </c>
      <c r="BK617" s="618">
        <v>10536</v>
      </c>
      <c r="BL617" s="618">
        <v>15100</v>
      </c>
      <c r="BM617" s="618">
        <v>0</v>
      </c>
      <c r="BN617" s="618">
        <v>0</v>
      </c>
      <c r="BO617" s="618">
        <v>0</v>
      </c>
      <c r="BP617" s="618">
        <v>0</v>
      </c>
    </row>
    <row r="618" spans="1:68" x14ac:dyDescent="0.25">
      <c r="B618" s="594" t="s">
        <v>293</v>
      </c>
      <c r="C618" s="618">
        <v>334880</v>
      </c>
      <c r="D618" s="618">
        <v>345276</v>
      </c>
      <c r="E618" s="618" t="s">
        <v>2112</v>
      </c>
      <c r="F618" s="618" t="s">
        <v>2112</v>
      </c>
      <c r="G618" s="618">
        <v>581</v>
      </c>
      <c r="H618" s="618">
        <v>1131</v>
      </c>
      <c r="I618" s="618">
        <v>8</v>
      </c>
      <c r="J618" s="618">
        <v>24</v>
      </c>
      <c r="K618" s="618">
        <v>478</v>
      </c>
      <c r="L618" s="618">
        <v>1340</v>
      </c>
      <c r="M618" s="618">
        <v>1852</v>
      </c>
      <c r="N618" s="618">
        <v>2369</v>
      </c>
      <c r="O618" s="618">
        <v>0</v>
      </c>
      <c r="P618" s="618">
        <v>0</v>
      </c>
      <c r="Q618" s="618">
        <v>38622</v>
      </c>
      <c r="R618" s="618">
        <v>47445</v>
      </c>
      <c r="S618" s="618">
        <v>65</v>
      </c>
      <c r="T618" s="618">
        <v>79</v>
      </c>
      <c r="U618" s="618">
        <v>5447699</v>
      </c>
      <c r="V618" s="618">
        <v>432491</v>
      </c>
      <c r="W618" s="618" t="s">
        <v>2112</v>
      </c>
      <c r="X618" s="618" t="s">
        <v>2112</v>
      </c>
      <c r="Y618" s="618">
        <v>3560</v>
      </c>
      <c r="Z618" s="618">
        <v>2435</v>
      </c>
      <c r="AA618" s="618">
        <v>0</v>
      </c>
      <c r="AB618" s="618">
        <v>0</v>
      </c>
      <c r="AC618" s="618">
        <v>0</v>
      </c>
      <c r="AD618" s="618">
        <v>0</v>
      </c>
      <c r="AE618" s="618">
        <v>0</v>
      </c>
      <c r="AF618" s="618">
        <v>0</v>
      </c>
      <c r="AG618" s="618">
        <v>3221</v>
      </c>
      <c r="AH618" s="618">
        <v>13839</v>
      </c>
      <c r="AI618" s="618">
        <v>33878</v>
      </c>
      <c r="AJ618" s="618">
        <v>57136</v>
      </c>
      <c r="AK618" s="618">
        <v>0</v>
      </c>
      <c r="AL618" s="618">
        <v>0</v>
      </c>
      <c r="AM618" s="618">
        <v>0</v>
      </c>
      <c r="AN618" s="618">
        <v>0</v>
      </c>
      <c r="AO618" s="618">
        <v>0</v>
      </c>
      <c r="AP618" s="618">
        <v>0</v>
      </c>
      <c r="AQ618" s="618">
        <v>0</v>
      </c>
      <c r="AR618" s="618">
        <v>0</v>
      </c>
      <c r="AS618" s="618">
        <v>0</v>
      </c>
      <c r="AT618" s="618">
        <v>0</v>
      </c>
      <c r="AU618" s="618">
        <v>0</v>
      </c>
      <c r="AV618" s="618">
        <v>0</v>
      </c>
      <c r="AW618" s="618">
        <v>139069</v>
      </c>
      <c r="AX618" s="618">
        <v>82034</v>
      </c>
      <c r="AY618" s="618">
        <v>4666</v>
      </c>
      <c r="AZ618" s="618">
        <v>2123</v>
      </c>
      <c r="BA618" s="618">
        <v>90</v>
      </c>
      <c r="BB618" s="618">
        <v>108</v>
      </c>
      <c r="BC618" s="618">
        <v>54748</v>
      </c>
      <c r="BD618" s="618">
        <v>41204</v>
      </c>
      <c r="BE618" s="618">
        <v>0</v>
      </c>
      <c r="BF618" s="618">
        <v>0</v>
      </c>
      <c r="BG618" s="618">
        <v>0</v>
      </c>
      <c r="BH618" s="618">
        <v>0</v>
      </c>
      <c r="BI618" s="618">
        <v>0</v>
      </c>
      <c r="BJ618" s="618">
        <v>0</v>
      </c>
      <c r="BK618" s="618">
        <v>17898</v>
      </c>
      <c r="BL618" s="618">
        <v>22830</v>
      </c>
      <c r="BM618" s="618">
        <v>0</v>
      </c>
      <c r="BN618" s="618">
        <v>0</v>
      </c>
      <c r="BO618" s="618">
        <v>0</v>
      </c>
      <c r="BP618" s="618">
        <v>0</v>
      </c>
    </row>
    <row r="619" spans="1:68" x14ac:dyDescent="0.25">
      <c r="B619" s="594" t="s">
        <v>294</v>
      </c>
      <c r="C619" s="618">
        <v>307116</v>
      </c>
      <c r="D619" s="618">
        <v>322186</v>
      </c>
      <c r="E619" s="618" t="s">
        <v>2112</v>
      </c>
      <c r="F619" s="618" t="s">
        <v>2112</v>
      </c>
      <c r="G619" s="618">
        <v>1168</v>
      </c>
      <c r="H619" s="618">
        <v>2443</v>
      </c>
      <c r="I619" s="618">
        <v>12</v>
      </c>
      <c r="J619" s="618">
        <v>38</v>
      </c>
      <c r="K619" s="618">
        <v>368</v>
      </c>
      <c r="L619" s="618">
        <v>1398</v>
      </c>
      <c r="M619" s="618">
        <v>2073</v>
      </c>
      <c r="N619" s="618">
        <v>2663</v>
      </c>
      <c r="O619" s="618">
        <v>0</v>
      </c>
      <c r="P619" s="618">
        <v>0</v>
      </c>
      <c r="Q619" s="618">
        <v>38782</v>
      </c>
      <c r="R619" s="618">
        <v>39768</v>
      </c>
      <c r="S619" s="618">
        <v>15</v>
      </c>
      <c r="T619" s="618">
        <v>30</v>
      </c>
      <c r="U619" s="618">
        <v>5430290</v>
      </c>
      <c r="V619" s="618">
        <v>435935</v>
      </c>
      <c r="W619" s="618" t="s">
        <v>2112</v>
      </c>
      <c r="X619" s="618" t="s">
        <v>2112</v>
      </c>
      <c r="Y619" s="618">
        <v>4084</v>
      </c>
      <c r="Z619" s="618">
        <v>3335</v>
      </c>
      <c r="AA619" s="618">
        <v>0</v>
      </c>
      <c r="AB619" s="618">
        <v>0</v>
      </c>
      <c r="AC619" s="618">
        <v>0</v>
      </c>
      <c r="AD619" s="618">
        <v>0</v>
      </c>
      <c r="AE619" s="618">
        <v>0</v>
      </c>
      <c r="AF619" s="618">
        <v>0</v>
      </c>
      <c r="AG619" s="618">
        <v>2910</v>
      </c>
      <c r="AH619" s="618">
        <v>14309</v>
      </c>
      <c r="AI619" s="618">
        <v>21143</v>
      </c>
      <c r="AJ619" s="618">
        <v>41112</v>
      </c>
      <c r="AK619" s="618">
        <v>0</v>
      </c>
      <c r="AL619" s="618">
        <v>0</v>
      </c>
      <c r="AM619" s="618">
        <v>0</v>
      </c>
      <c r="AN619" s="618">
        <v>0</v>
      </c>
      <c r="AO619" s="618">
        <v>0</v>
      </c>
      <c r="AP619" s="618">
        <v>0</v>
      </c>
      <c r="AQ619" s="618">
        <v>0</v>
      </c>
      <c r="AR619" s="618">
        <v>0</v>
      </c>
      <c r="AS619" s="618">
        <v>0</v>
      </c>
      <c r="AT619" s="618">
        <v>0</v>
      </c>
      <c r="AU619" s="618">
        <v>0</v>
      </c>
      <c r="AV619" s="618">
        <v>0</v>
      </c>
      <c r="AW619" s="618">
        <v>143990</v>
      </c>
      <c r="AX619" s="618">
        <v>80262</v>
      </c>
      <c r="AY619" s="618">
        <v>5772</v>
      </c>
      <c r="AZ619" s="618">
        <v>3249</v>
      </c>
      <c r="BA619" s="618">
        <v>346</v>
      </c>
      <c r="BB619" s="618">
        <v>443</v>
      </c>
      <c r="BC619" s="618">
        <v>39414</v>
      </c>
      <c r="BD619" s="618">
        <v>29810</v>
      </c>
      <c r="BE619" s="618">
        <v>0</v>
      </c>
      <c r="BF619" s="618">
        <v>0</v>
      </c>
      <c r="BG619" s="618">
        <v>0</v>
      </c>
      <c r="BH619" s="618">
        <v>0</v>
      </c>
      <c r="BI619" s="618">
        <v>0</v>
      </c>
      <c r="BJ619" s="618">
        <v>0</v>
      </c>
      <c r="BK619" s="618">
        <v>13707</v>
      </c>
      <c r="BL619" s="618">
        <v>15172</v>
      </c>
      <c r="BM619" s="618">
        <v>0</v>
      </c>
      <c r="BN619" s="618">
        <v>0</v>
      </c>
      <c r="BO619" s="618">
        <v>0</v>
      </c>
      <c r="BP619" s="618">
        <v>0</v>
      </c>
    </row>
    <row r="620" spans="1:68" x14ac:dyDescent="0.25">
      <c r="B620" s="594" t="s">
        <v>295</v>
      </c>
      <c r="C620" s="618">
        <v>272285</v>
      </c>
      <c r="D620" s="618">
        <v>318887</v>
      </c>
      <c r="E620" s="618" t="s">
        <v>2112</v>
      </c>
      <c r="F620" s="618" t="s">
        <v>2112</v>
      </c>
      <c r="G620" s="618">
        <v>3611</v>
      </c>
      <c r="H620" s="618">
        <v>8593</v>
      </c>
      <c r="I620" s="618">
        <v>10</v>
      </c>
      <c r="J620" s="618">
        <v>48</v>
      </c>
      <c r="K620" s="618">
        <v>696</v>
      </c>
      <c r="L620" s="618">
        <v>3210</v>
      </c>
      <c r="M620" s="618">
        <v>2772</v>
      </c>
      <c r="N620" s="618">
        <v>4611</v>
      </c>
      <c r="O620" s="618">
        <v>0</v>
      </c>
      <c r="P620" s="618">
        <v>0</v>
      </c>
      <c r="Q620" s="618">
        <v>41384</v>
      </c>
      <c r="R620" s="618">
        <v>49200</v>
      </c>
      <c r="S620" s="618">
        <v>158</v>
      </c>
      <c r="T620" s="618">
        <v>355</v>
      </c>
      <c r="U620" s="618">
        <v>5673632</v>
      </c>
      <c r="V620" s="618">
        <v>543712</v>
      </c>
      <c r="W620" s="618" t="s">
        <v>2112</v>
      </c>
      <c r="X620" s="618" t="s">
        <v>2112</v>
      </c>
      <c r="Y620" s="618">
        <v>3856</v>
      </c>
      <c r="Z620" s="618">
        <v>4135</v>
      </c>
      <c r="AA620" s="618">
        <v>0</v>
      </c>
      <c r="AB620" s="618">
        <v>0</v>
      </c>
      <c r="AC620" s="618">
        <v>0</v>
      </c>
      <c r="AD620" s="618">
        <v>0</v>
      </c>
      <c r="AE620" s="618">
        <v>0</v>
      </c>
      <c r="AF620" s="618">
        <v>0</v>
      </c>
      <c r="AG620" s="618">
        <v>4353</v>
      </c>
      <c r="AH620" s="618">
        <v>24744</v>
      </c>
      <c r="AI620" s="618">
        <v>36103</v>
      </c>
      <c r="AJ620" s="618">
        <v>108673</v>
      </c>
      <c r="AK620" s="618">
        <v>0</v>
      </c>
      <c r="AL620" s="618">
        <v>0</v>
      </c>
      <c r="AM620" s="618">
        <v>0</v>
      </c>
      <c r="AN620" s="618">
        <v>0</v>
      </c>
      <c r="AO620" s="618">
        <v>0</v>
      </c>
      <c r="AP620" s="618">
        <v>0</v>
      </c>
      <c r="AQ620" s="618">
        <v>0</v>
      </c>
      <c r="AR620" s="618">
        <v>0</v>
      </c>
      <c r="AS620" s="618">
        <v>0</v>
      </c>
      <c r="AT620" s="618">
        <v>0</v>
      </c>
      <c r="AU620" s="618">
        <v>0</v>
      </c>
      <c r="AV620" s="618">
        <v>0</v>
      </c>
      <c r="AW620" s="618">
        <v>141910</v>
      </c>
      <c r="AX620" s="618">
        <v>88449</v>
      </c>
      <c r="AY620" s="618">
        <v>5490</v>
      </c>
      <c r="AZ620" s="618">
        <v>3444</v>
      </c>
      <c r="BA620" s="618">
        <v>134</v>
      </c>
      <c r="BB620" s="618">
        <v>201</v>
      </c>
      <c r="BC620" s="618">
        <v>77585</v>
      </c>
      <c r="BD620" s="618">
        <v>72418</v>
      </c>
      <c r="BE620" s="618">
        <v>0</v>
      </c>
      <c r="BF620" s="618">
        <v>0</v>
      </c>
      <c r="BG620" s="618">
        <v>0</v>
      </c>
      <c r="BH620" s="618">
        <v>0</v>
      </c>
      <c r="BI620" s="618">
        <v>0</v>
      </c>
      <c r="BJ620" s="618">
        <v>0</v>
      </c>
      <c r="BK620" s="618">
        <v>13419</v>
      </c>
      <c r="BL620" s="618">
        <v>18204</v>
      </c>
      <c r="BM620" s="618">
        <v>0</v>
      </c>
      <c r="BN620" s="618">
        <v>0</v>
      </c>
      <c r="BO620" s="618">
        <v>0</v>
      </c>
      <c r="BP620" s="618">
        <v>0</v>
      </c>
    </row>
    <row r="621" spans="1:68" x14ac:dyDescent="0.25">
      <c r="B621" s="594" t="s">
        <v>2669</v>
      </c>
      <c r="C621" s="618">
        <v>263370</v>
      </c>
      <c r="D621" s="618">
        <v>324645</v>
      </c>
      <c r="E621" s="618" t="s">
        <v>2112</v>
      </c>
      <c r="F621" s="618" t="s">
        <v>2112</v>
      </c>
      <c r="G621" s="618">
        <v>2014</v>
      </c>
      <c r="H621" s="618">
        <v>5475</v>
      </c>
      <c r="I621" s="618">
        <v>12</v>
      </c>
      <c r="J621" s="618">
        <v>84</v>
      </c>
      <c r="K621" s="618">
        <v>284</v>
      </c>
      <c r="L621" s="618">
        <v>1419</v>
      </c>
      <c r="M621" s="618">
        <v>3651</v>
      </c>
      <c r="N621" s="618">
        <v>6968</v>
      </c>
      <c r="O621" s="618">
        <v>0</v>
      </c>
      <c r="P621" s="618">
        <v>0</v>
      </c>
      <c r="Q621" s="618">
        <v>35272</v>
      </c>
      <c r="R621" s="618">
        <v>47115</v>
      </c>
      <c r="S621" s="618">
        <v>0</v>
      </c>
      <c r="T621" s="618">
        <v>0</v>
      </c>
      <c r="U621" s="618">
        <v>5630113</v>
      </c>
      <c r="V621" s="618">
        <v>815947</v>
      </c>
      <c r="W621" s="618" t="s">
        <v>2112</v>
      </c>
      <c r="X621" s="618" t="s">
        <v>2112</v>
      </c>
      <c r="Y621" s="618">
        <v>3556</v>
      </c>
      <c r="Z621" s="618">
        <v>5142</v>
      </c>
      <c r="AA621" s="618">
        <v>0</v>
      </c>
      <c r="AB621" s="618">
        <v>0</v>
      </c>
      <c r="AC621" s="618">
        <v>0</v>
      </c>
      <c r="AD621" s="618">
        <v>0</v>
      </c>
      <c r="AE621" s="618">
        <v>0</v>
      </c>
      <c r="AF621" s="618">
        <v>0</v>
      </c>
      <c r="AG621" s="618">
        <v>2059</v>
      </c>
      <c r="AH621" s="618">
        <v>13540</v>
      </c>
      <c r="AI621" s="618">
        <v>21366</v>
      </c>
      <c r="AJ621" s="618">
        <v>75445</v>
      </c>
      <c r="AK621" s="618">
        <v>0</v>
      </c>
      <c r="AL621" s="618">
        <v>0</v>
      </c>
      <c r="AM621" s="618">
        <v>0</v>
      </c>
      <c r="AN621" s="618">
        <v>0</v>
      </c>
      <c r="AO621" s="618">
        <v>0</v>
      </c>
      <c r="AP621" s="618">
        <v>0</v>
      </c>
      <c r="AQ621" s="618">
        <v>0</v>
      </c>
      <c r="AR621" s="618">
        <v>0</v>
      </c>
      <c r="AS621" s="618">
        <v>0</v>
      </c>
      <c r="AT621" s="618">
        <v>0</v>
      </c>
      <c r="AU621" s="618">
        <v>0</v>
      </c>
      <c r="AV621" s="618">
        <v>0</v>
      </c>
      <c r="AW621" s="618">
        <v>131811</v>
      </c>
      <c r="AX621" s="618">
        <v>93963</v>
      </c>
      <c r="AY621" s="618">
        <v>5532</v>
      </c>
      <c r="AZ621" s="618">
        <v>3914</v>
      </c>
      <c r="BA621" s="618">
        <v>742</v>
      </c>
      <c r="BB621" s="618">
        <v>1896</v>
      </c>
      <c r="BC621" s="618">
        <v>48172</v>
      </c>
      <c r="BD621" s="618">
        <v>56852</v>
      </c>
      <c r="BE621" s="618">
        <v>0</v>
      </c>
      <c r="BF621" s="618">
        <v>0</v>
      </c>
      <c r="BG621" s="618">
        <v>0</v>
      </c>
      <c r="BH621" s="618">
        <v>0</v>
      </c>
      <c r="BI621" s="618">
        <v>0</v>
      </c>
      <c r="BJ621" s="618">
        <v>0</v>
      </c>
      <c r="BK621" s="618">
        <v>17298</v>
      </c>
      <c r="BL621" s="618">
        <v>30215</v>
      </c>
      <c r="BM621" s="618">
        <v>0</v>
      </c>
      <c r="BN621" s="618">
        <v>0</v>
      </c>
      <c r="BO621" s="618">
        <v>0</v>
      </c>
      <c r="BP621" s="618">
        <v>0</v>
      </c>
    </row>
    <row r="622" spans="1:68" x14ac:dyDescent="0.25">
      <c r="A622" s="593" t="s">
        <v>20</v>
      </c>
      <c r="B622" s="594" t="s">
        <v>285</v>
      </c>
      <c r="C622" s="618">
        <v>29338</v>
      </c>
      <c r="D622" s="618">
        <v>19958</v>
      </c>
      <c r="E622" s="618" t="s">
        <v>2112</v>
      </c>
      <c r="F622" s="618" t="s">
        <v>2112</v>
      </c>
      <c r="G622" s="618">
        <v>784</v>
      </c>
      <c r="H622" s="618">
        <v>690</v>
      </c>
      <c r="I622" s="618">
        <v>0</v>
      </c>
      <c r="J622" s="618">
        <v>0</v>
      </c>
      <c r="K622" s="618">
        <v>172</v>
      </c>
      <c r="L622" s="618">
        <v>390</v>
      </c>
      <c r="M622" s="618">
        <v>18067</v>
      </c>
      <c r="N622" s="618">
        <v>11634</v>
      </c>
      <c r="O622" s="618">
        <v>0</v>
      </c>
      <c r="P622" s="618">
        <v>0</v>
      </c>
      <c r="Q622" s="618">
        <v>24898</v>
      </c>
      <c r="R622" s="618">
        <v>14789</v>
      </c>
      <c r="S622" s="618">
        <v>0</v>
      </c>
      <c r="T622" s="618">
        <v>0</v>
      </c>
      <c r="U622" s="618">
        <v>19704071</v>
      </c>
      <c r="V622" s="618">
        <v>1261279</v>
      </c>
      <c r="W622" s="618" t="s">
        <v>2112</v>
      </c>
      <c r="X622" s="618" t="s">
        <v>2112</v>
      </c>
      <c r="Y622" s="618">
        <v>107974</v>
      </c>
      <c r="Z622" s="618">
        <v>82652</v>
      </c>
      <c r="AA622" s="618">
        <v>0</v>
      </c>
      <c r="AB622" s="618">
        <v>0</v>
      </c>
      <c r="AC622" s="618">
        <v>0</v>
      </c>
      <c r="AD622" s="618">
        <v>0</v>
      </c>
      <c r="AE622" s="618">
        <v>0</v>
      </c>
      <c r="AF622" s="618">
        <v>0</v>
      </c>
      <c r="AG622" s="618">
        <v>1275</v>
      </c>
      <c r="AH622" s="618">
        <v>3376</v>
      </c>
      <c r="AI622" s="618">
        <v>68742</v>
      </c>
      <c r="AJ622" s="618">
        <v>121873</v>
      </c>
      <c r="AK622" s="618">
        <v>220</v>
      </c>
      <c r="AL622" s="618">
        <v>2261</v>
      </c>
      <c r="AM622" s="618">
        <v>0</v>
      </c>
      <c r="AN622" s="618">
        <v>0</v>
      </c>
      <c r="AO622" s="618">
        <v>0</v>
      </c>
      <c r="AP622" s="618">
        <v>0</v>
      </c>
      <c r="AQ622" s="618">
        <v>0</v>
      </c>
      <c r="AR622" s="618">
        <v>0</v>
      </c>
      <c r="AS622" s="618">
        <v>0</v>
      </c>
      <c r="AT622" s="618">
        <v>0</v>
      </c>
      <c r="AU622" s="618">
        <v>3673</v>
      </c>
      <c r="AV622" s="618">
        <v>2603</v>
      </c>
      <c r="AW622" s="618">
        <v>743328</v>
      </c>
      <c r="AX622" s="618">
        <v>126943</v>
      </c>
      <c r="AY622" s="618">
        <v>103625</v>
      </c>
      <c r="AZ622" s="618">
        <v>45582</v>
      </c>
      <c r="BA622" s="618">
        <v>15039</v>
      </c>
      <c r="BB622" s="618">
        <v>8237</v>
      </c>
      <c r="BC622" s="618">
        <v>69715</v>
      </c>
      <c r="BD622" s="618">
        <v>28770</v>
      </c>
      <c r="BE622" s="618">
        <v>0</v>
      </c>
      <c r="BF622" s="618">
        <v>0</v>
      </c>
      <c r="BG622" s="618">
        <v>0</v>
      </c>
      <c r="BH622" s="618">
        <v>0</v>
      </c>
      <c r="BI622" s="618">
        <v>3214</v>
      </c>
      <c r="BJ622" s="618">
        <v>881</v>
      </c>
      <c r="BK622" s="618">
        <v>135508</v>
      </c>
      <c r="BL622" s="618">
        <v>106142</v>
      </c>
      <c r="BM622" s="618">
        <v>0</v>
      </c>
      <c r="BN622" s="618">
        <v>0</v>
      </c>
      <c r="BO622" s="618">
        <v>0</v>
      </c>
      <c r="BP622" s="618">
        <v>0</v>
      </c>
    </row>
    <row r="623" spans="1:68" x14ac:dyDescent="0.25">
      <c r="B623" s="594" t="s">
        <v>286</v>
      </c>
      <c r="C623" s="618">
        <v>20044</v>
      </c>
      <c r="D623" s="618">
        <v>10510</v>
      </c>
      <c r="E623" s="618" t="s">
        <v>2112</v>
      </c>
      <c r="F623" s="618" t="s">
        <v>2112</v>
      </c>
      <c r="G623" s="618">
        <v>820</v>
      </c>
      <c r="H623" s="618">
        <v>924</v>
      </c>
      <c r="I623" s="618">
        <v>0</v>
      </c>
      <c r="J623" s="618">
        <v>0</v>
      </c>
      <c r="K623" s="618">
        <v>473</v>
      </c>
      <c r="L623" s="618">
        <v>926</v>
      </c>
      <c r="M623" s="618">
        <v>13762</v>
      </c>
      <c r="N623" s="618">
        <v>8068</v>
      </c>
      <c r="O623" s="618">
        <v>0</v>
      </c>
      <c r="P623" s="618">
        <v>0</v>
      </c>
      <c r="Q623" s="618">
        <v>27268</v>
      </c>
      <c r="R623" s="618">
        <v>17492</v>
      </c>
      <c r="S623" s="618">
        <v>0</v>
      </c>
      <c r="T623" s="618">
        <v>0</v>
      </c>
      <c r="U623" s="618">
        <v>19332281</v>
      </c>
      <c r="V623" s="618">
        <v>1339325</v>
      </c>
      <c r="W623" s="618" t="s">
        <v>2112</v>
      </c>
      <c r="X623" s="618" t="s">
        <v>2112</v>
      </c>
      <c r="Y623" s="618">
        <v>93491</v>
      </c>
      <c r="Z623" s="618">
        <v>80289</v>
      </c>
      <c r="AA623" s="618">
        <v>0</v>
      </c>
      <c r="AB623" s="618">
        <v>0</v>
      </c>
      <c r="AC623" s="618">
        <v>0</v>
      </c>
      <c r="AD623" s="618">
        <v>0</v>
      </c>
      <c r="AE623" s="618">
        <v>0</v>
      </c>
      <c r="AF623" s="618">
        <v>0</v>
      </c>
      <c r="AG623" s="618">
        <v>2952</v>
      </c>
      <c r="AH623" s="618">
        <v>5369</v>
      </c>
      <c r="AI623" s="618">
        <v>107418</v>
      </c>
      <c r="AJ623" s="618">
        <v>190774</v>
      </c>
      <c r="AK623" s="618">
        <v>328</v>
      </c>
      <c r="AL623" s="618">
        <v>3288</v>
      </c>
      <c r="AM623" s="618">
        <v>0</v>
      </c>
      <c r="AN623" s="618">
        <v>0</v>
      </c>
      <c r="AO623" s="618">
        <v>0</v>
      </c>
      <c r="AP623" s="618">
        <v>0</v>
      </c>
      <c r="AQ623" s="618">
        <v>0</v>
      </c>
      <c r="AR623" s="618">
        <v>0</v>
      </c>
      <c r="AS623" s="618">
        <v>0</v>
      </c>
      <c r="AT623" s="618">
        <v>0</v>
      </c>
      <c r="AU623" s="618">
        <v>4291</v>
      </c>
      <c r="AV623" s="618">
        <v>4420</v>
      </c>
      <c r="AW623" s="618">
        <v>520330</v>
      </c>
      <c r="AX623" s="618">
        <v>110020</v>
      </c>
      <c r="AY623" s="618">
        <v>97716</v>
      </c>
      <c r="AZ623" s="618">
        <v>34972</v>
      </c>
      <c r="BA623" s="618">
        <v>12825</v>
      </c>
      <c r="BB623" s="618">
        <v>8896</v>
      </c>
      <c r="BC623" s="618">
        <v>124028</v>
      </c>
      <c r="BD623" s="618">
        <v>61875</v>
      </c>
      <c r="BE623" s="618">
        <v>0</v>
      </c>
      <c r="BF623" s="618">
        <v>0</v>
      </c>
      <c r="BG623" s="618">
        <v>0</v>
      </c>
      <c r="BH623" s="618">
        <v>0</v>
      </c>
      <c r="BI623" s="618">
        <v>2132</v>
      </c>
      <c r="BJ623" s="618">
        <v>745</v>
      </c>
      <c r="BK623" s="618">
        <v>115123</v>
      </c>
      <c r="BL623" s="618">
        <v>88070</v>
      </c>
      <c r="BM623" s="618">
        <v>0</v>
      </c>
      <c r="BN623" s="618">
        <v>0</v>
      </c>
      <c r="BO623" s="618">
        <v>0</v>
      </c>
      <c r="BP623" s="618">
        <v>0</v>
      </c>
    </row>
    <row r="624" spans="1:68" x14ac:dyDescent="0.25">
      <c r="B624" s="594" t="s">
        <v>287</v>
      </c>
      <c r="C624" s="618">
        <v>14266</v>
      </c>
      <c r="D624" s="618">
        <v>8326</v>
      </c>
      <c r="E624" s="618" t="s">
        <v>2112</v>
      </c>
      <c r="F624" s="618" t="s">
        <v>2112</v>
      </c>
      <c r="G624" s="618">
        <v>194</v>
      </c>
      <c r="H624" s="618">
        <v>319</v>
      </c>
      <c r="I624" s="618">
        <v>0</v>
      </c>
      <c r="J624" s="618">
        <v>0</v>
      </c>
      <c r="K624" s="618">
        <v>210</v>
      </c>
      <c r="L624" s="618">
        <v>499</v>
      </c>
      <c r="M624" s="618">
        <v>14653</v>
      </c>
      <c r="N624" s="618">
        <v>10618</v>
      </c>
      <c r="O624" s="618">
        <v>0</v>
      </c>
      <c r="P624" s="618">
        <v>0</v>
      </c>
      <c r="Q624" s="618">
        <v>14954</v>
      </c>
      <c r="R624" s="618">
        <v>12907</v>
      </c>
      <c r="S624" s="618">
        <v>0</v>
      </c>
      <c r="T624" s="618">
        <v>0</v>
      </c>
      <c r="U624" s="618">
        <v>14242228</v>
      </c>
      <c r="V624" s="618">
        <v>908785</v>
      </c>
      <c r="W624" s="618" t="s">
        <v>2112</v>
      </c>
      <c r="X624" s="618" t="s">
        <v>2112</v>
      </c>
      <c r="Y624" s="618">
        <v>95906</v>
      </c>
      <c r="Z624" s="618">
        <v>135275</v>
      </c>
      <c r="AA624" s="618">
        <v>0</v>
      </c>
      <c r="AB624" s="618">
        <v>0</v>
      </c>
      <c r="AC624" s="618">
        <v>0</v>
      </c>
      <c r="AD624" s="618">
        <v>0</v>
      </c>
      <c r="AE624" s="618">
        <v>0</v>
      </c>
      <c r="AF624" s="618">
        <v>0</v>
      </c>
      <c r="AG624" s="618">
        <v>971</v>
      </c>
      <c r="AH624" s="618">
        <v>2859</v>
      </c>
      <c r="AI624" s="618">
        <v>18240</v>
      </c>
      <c r="AJ624" s="618">
        <v>48360</v>
      </c>
      <c r="AK624" s="618">
        <v>117</v>
      </c>
      <c r="AL624" s="618">
        <v>1184</v>
      </c>
      <c r="AM624" s="618">
        <v>0</v>
      </c>
      <c r="AN624" s="618">
        <v>0</v>
      </c>
      <c r="AO624" s="618">
        <v>0</v>
      </c>
      <c r="AP624" s="618">
        <v>0</v>
      </c>
      <c r="AQ624" s="618">
        <v>0</v>
      </c>
      <c r="AR624" s="618">
        <v>0</v>
      </c>
      <c r="AS624" s="618">
        <v>0</v>
      </c>
      <c r="AT624" s="618">
        <v>0</v>
      </c>
      <c r="AU624" s="618">
        <v>316</v>
      </c>
      <c r="AV624" s="618">
        <v>372</v>
      </c>
      <c r="AW624" s="618">
        <v>341901</v>
      </c>
      <c r="AX624" s="618">
        <v>314278</v>
      </c>
      <c r="AY624" s="618">
        <v>70151</v>
      </c>
      <c r="AZ624" s="618">
        <v>77595</v>
      </c>
      <c r="BA624" s="618">
        <v>16794</v>
      </c>
      <c r="BB624" s="618">
        <v>10478</v>
      </c>
      <c r="BC624" s="618">
        <v>22054</v>
      </c>
      <c r="BD624" s="618">
        <v>13245</v>
      </c>
      <c r="BE624" s="618">
        <v>0</v>
      </c>
      <c r="BF624" s="618">
        <v>0</v>
      </c>
      <c r="BG624" s="618">
        <v>0</v>
      </c>
      <c r="BH624" s="618">
        <v>0</v>
      </c>
      <c r="BI624" s="618">
        <v>120</v>
      </c>
      <c r="BJ624" s="618">
        <v>72</v>
      </c>
      <c r="BK624" s="618">
        <v>100441</v>
      </c>
      <c r="BL624" s="618">
        <v>85411</v>
      </c>
      <c r="BM624" s="618">
        <v>0</v>
      </c>
      <c r="BN624" s="618">
        <v>0</v>
      </c>
      <c r="BO624" s="618">
        <v>0</v>
      </c>
      <c r="BP624" s="618">
        <v>0</v>
      </c>
    </row>
    <row r="625" spans="1:68" x14ac:dyDescent="0.25">
      <c r="B625" s="594" t="s">
        <v>288</v>
      </c>
      <c r="C625" s="618">
        <v>13067</v>
      </c>
      <c r="D625" s="618">
        <v>17968</v>
      </c>
      <c r="E625" s="618" t="s">
        <v>2112</v>
      </c>
      <c r="F625" s="618" t="s">
        <v>2112</v>
      </c>
      <c r="G625" s="618">
        <v>0</v>
      </c>
      <c r="H625" s="618">
        <v>0</v>
      </c>
      <c r="I625" s="618">
        <v>0</v>
      </c>
      <c r="J625" s="618">
        <v>0</v>
      </c>
      <c r="K625" s="618">
        <v>74</v>
      </c>
      <c r="L625" s="618">
        <v>171</v>
      </c>
      <c r="M625" s="618">
        <v>12320</v>
      </c>
      <c r="N625" s="618">
        <v>11098</v>
      </c>
      <c r="O625" s="618">
        <v>0</v>
      </c>
      <c r="P625" s="618">
        <v>0</v>
      </c>
      <c r="Q625" s="618">
        <v>11239</v>
      </c>
      <c r="R625" s="618">
        <v>9937</v>
      </c>
      <c r="S625" s="618">
        <v>0</v>
      </c>
      <c r="T625" s="618">
        <v>0</v>
      </c>
      <c r="U625" s="618">
        <v>14834139</v>
      </c>
      <c r="V625" s="618">
        <v>939032</v>
      </c>
      <c r="W625" s="618" t="s">
        <v>2112</v>
      </c>
      <c r="X625" s="618" t="s">
        <v>2112</v>
      </c>
      <c r="Y625" s="618">
        <v>96076</v>
      </c>
      <c r="Z625" s="618">
        <v>152329</v>
      </c>
      <c r="AA625" s="618">
        <v>0</v>
      </c>
      <c r="AB625" s="618">
        <v>0</v>
      </c>
      <c r="AC625" s="618">
        <v>0</v>
      </c>
      <c r="AD625" s="618">
        <v>0</v>
      </c>
      <c r="AE625" s="618">
        <v>0</v>
      </c>
      <c r="AF625" s="618">
        <v>0</v>
      </c>
      <c r="AG625" s="618">
        <v>906</v>
      </c>
      <c r="AH625" s="618">
        <v>3320</v>
      </c>
      <c r="AI625" s="618">
        <v>41098</v>
      </c>
      <c r="AJ625" s="618">
        <v>70477</v>
      </c>
      <c r="AK625" s="618">
        <v>84</v>
      </c>
      <c r="AL625" s="618">
        <v>760</v>
      </c>
      <c r="AM625" s="618">
        <v>0</v>
      </c>
      <c r="AN625" s="618">
        <v>0</v>
      </c>
      <c r="AO625" s="618">
        <v>0</v>
      </c>
      <c r="AP625" s="618">
        <v>0</v>
      </c>
      <c r="AQ625" s="618">
        <v>0</v>
      </c>
      <c r="AR625" s="618">
        <v>0</v>
      </c>
      <c r="AS625" s="618">
        <v>0</v>
      </c>
      <c r="AT625" s="618">
        <v>0</v>
      </c>
      <c r="AU625" s="618">
        <v>45</v>
      </c>
      <c r="AV625" s="618">
        <v>61</v>
      </c>
      <c r="AW625" s="618">
        <v>292766</v>
      </c>
      <c r="AX625" s="618">
        <v>175432</v>
      </c>
      <c r="AY625" s="618">
        <v>76875</v>
      </c>
      <c r="AZ625" s="618">
        <v>32554</v>
      </c>
      <c r="BA625" s="618">
        <v>20410</v>
      </c>
      <c r="BB625" s="618">
        <v>19088</v>
      </c>
      <c r="BC625" s="618">
        <v>23922</v>
      </c>
      <c r="BD625" s="618">
        <v>15380</v>
      </c>
      <c r="BE625" s="618">
        <v>0</v>
      </c>
      <c r="BF625" s="618">
        <v>0</v>
      </c>
      <c r="BG625" s="618">
        <v>0</v>
      </c>
      <c r="BH625" s="618">
        <v>0</v>
      </c>
      <c r="BI625" s="618">
        <v>0</v>
      </c>
      <c r="BJ625" s="618">
        <v>0</v>
      </c>
      <c r="BK625" s="618">
        <v>91619</v>
      </c>
      <c r="BL625" s="618">
        <v>99020</v>
      </c>
      <c r="BM625" s="618">
        <v>0</v>
      </c>
      <c r="BN625" s="618">
        <v>0</v>
      </c>
      <c r="BO625" s="618">
        <v>0</v>
      </c>
      <c r="BP625" s="618">
        <v>0</v>
      </c>
    </row>
    <row r="626" spans="1:68" x14ac:dyDescent="0.25">
      <c r="B626" s="594" t="s">
        <v>289</v>
      </c>
      <c r="C626" s="618">
        <v>16645</v>
      </c>
      <c r="D626" s="618">
        <v>12028</v>
      </c>
      <c r="E626" s="618" t="s">
        <v>2112</v>
      </c>
      <c r="F626" s="618" t="s">
        <v>2112</v>
      </c>
      <c r="G626" s="618">
        <v>49</v>
      </c>
      <c r="H626" s="618">
        <v>67</v>
      </c>
      <c r="I626" s="618">
        <v>0</v>
      </c>
      <c r="J626" s="618">
        <v>0</v>
      </c>
      <c r="K626" s="618">
        <v>88</v>
      </c>
      <c r="L626" s="618">
        <v>222</v>
      </c>
      <c r="M626" s="618">
        <v>3157</v>
      </c>
      <c r="N626" s="618">
        <v>3544</v>
      </c>
      <c r="O626" s="618">
        <v>0</v>
      </c>
      <c r="P626" s="618">
        <v>0</v>
      </c>
      <c r="Q626" s="618">
        <v>13707</v>
      </c>
      <c r="R626" s="618">
        <v>12163</v>
      </c>
      <c r="S626" s="618">
        <v>0</v>
      </c>
      <c r="T626" s="618">
        <v>0</v>
      </c>
      <c r="U626" s="618">
        <v>15417362</v>
      </c>
      <c r="V626" s="618">
        <v>962841</v>
      </c>
      <c r="W626" s="618" t="s">
        <v>2112</v>
      </c>
      <c r="X626" s="618" t="s">
        <v>2112</v>
      </c>
      <c r="Y626" s="618">
        <v>48440</v>
      </c>
      <c r="Z626" s="618">
        <v>50521</v>
      </c>
      <c r="AA626" s="618">
        <v>0</v>
      </c>
      <c r="AB626" s="618">
        <v>0</v>
      </c>
      <c r="AC626" s="618">
        <v>0</v>
      </c>
      <c r="AD626" s="618">
        <v>0</v>
      </c>
      <c r="AE626" s="618">
        <v>0</v>
      </c>
      <c r="AF626" s="618">
        <v>0</v>
      </c>
      <c r="AG626" s="618">
        <v>787</v>
      </c>
      <c r="AH626" s="618">
        <v>3546</v>
      </c>
      <c r="AI626" s="618">
        <v>52787</v>
      </c>
      <c r="AJ626" s="618">
        <v>101011</v>
      </c>
      <c r="AK626" s="618">
        <v>59</v>
      </c>
      <c r="AL626" s="618">
        <v>560</v>
      </c>
      <c r="AM626" s="618">
        <v>0</v>
      </c>
      <c r="AN626" s="618">
        <v>0</v>
      </c>
      <c r="AO626" s="618">
        <v>0</v>
      </c>
      <c r="AP626" s="618">
        <v>0</v>
      </c>
      <c r="AQ626" s="618">
        <v>0</v>
      </c>
      <c r="AR626" s="618">
        <v>0</v>
      </c>
      <c r="AS626" s="618">
        <v>0</v>
      </c>
      <c r="AT626" s="618">
        <v>0</v>
      </c>
      <c r="AU626" s="618">
        <v>19</v>
      </c>
      <c r="AV626" s="618">
        <v>11</v>
      </c>
      <c r="AW626" s="618">
        <v>302361</v>
      </c>
      <c r="AX626" s="618">
        <v>135756</v>
      </c>
      <c r="AY626" s="618">
        <v>66078</v>
      </c>
      <c r="AZ626" s="618">
        <v>26033</v>
      </c>
      <c r="BA626" s="618">
        <v>21750</v>
      </c>
      <c r="BB626" s="618">
        <v>15286</v>
      </c>
      <c r="BC626" s="618">
        <v>53074</v>
      </c>
      <c r="BD626" s="618">
        <v>32025</v>
      </c>
      <c r="BE626" s="618">
        <v>0</v>
      </c>
      <c r="BF626" s="618">
        <v>0</v>
      </c>
      <c r="BG626" s="618">
        <v>0</v>
      </c>
      <c r="BH626" s="618">
        <v>0</v>
      </c>
      <c r="BI626" s="618">
        <v>42</v>
      </c>
      <c r="BJ626" s="618">
        <v>17</v>
      </c>
      <c r="BK626" s="618">
        <v>128881</v>
      </c>
      <c r="BL626" s="618">
        <v>124113</v>
      </c>
      <c r="BM626" s="618">
        <v>0</v>
      </c>
      <c r="BN626" s="618">
        <v>0</v>
      </c>
      <c r="BO626" s="618">
        <v>0</v>
      </c>
      <c r="BP626" s="618">
        <v>0</v>
      </c>
    </row>
    <row r="627" spans="1:68" x14ac:dyDescent="0.25">
      <c r="B627" s="594" t="s">
        <v>290</v>
      </c>
      <c r="C627" s="618">
        <v>16129</v>
      </c>
      <c r="D627" s="618">
        <v>13311</v>
      </c>
      <c r="E627" s="618" t="s">
        <v>2112</v>
      </c>
      <c r="F627" s="618" t="s">
        <v>2112</v>
      </c>
      <c r="G627" s="618">
        <v>56</v>
      </c>
      <c r="H627" s="618">
        <v>92</v>
      </c>
      <c r="I627" s="618">
        <v>0</v>
      </c>
      <c r="J627" s="618">
        <v>0</v>
      </c>
      <c r="K627" s="618">
        <v>38</v>
      </c>
      <c r="L627" s="618">
        <v>72</v>
      </c>
      <c r="M627" s="618">
        <v>1825</v>
      </c>
      <c r="N627" s="618">
        <v>1839</v>
      </c>
      <c r="O627" s="618">
        <v>0</v>
      </c>
      <c r="P627" s="618">
        <v>0</v>
      </c>
      <c r="Q627" s="618">
        <v>12844</v>
      </c>
      <c r="R627" s="618">
        <v>12687</v>
      </c>
      <c r="S627" s="618">
        <v>0</v>
      </c>
      <c r="T627" s="618">
        <v>0</v>
      </c>
      <c r="U627" s="618">
        <v>15965218</v>
      </c>
      <c r="V627" s="618">
        <v>1199039</v>
      </c>
      <c r="W627" s="618" t="s">
        <v>2112</v>
      </c>
      <c r="X627" s="618" t="s">
        <v>2112</v>
      </c>
      <c r="Y627" s="618">
        <v>29430</v>
      </c>
      <c r="Z627" s="618">
        <v>55701</v>
      </c>
      <c r="AA627" s="618">
        <v>0</v>
      </c>
      <c r="AB627" s="618">
        <v>0</v>
      </c>
      <c r="AC627" s="618">
        <v>0</v>
      </c>
      <c r="AD627" s="618">
        <v>0</v>
      </c>
      <c r="AE627" s="618">
        <v>0</v>
      </c>
      <c r="AF627" s="618">
        <v>0</v>
      </c>
      <c r="AG627" s="618">
        <v>406</v>
      </c>
      <c r="AH627" s="618">
        <v>2822</v>
      </c>
      <c r="AI627" s="618">
        <v>33560</v>
      </c>
      <c r="AJ627" s="618">
        <v>94396</v>
      </c>
      <c r="AK627" s="618">
        <v>15</v>
      </c>
      <c r="AL627" s="618">
        <v>98</v>
      </c>
      <c r="AM627" s="618">
        <v>0</v>
      </c>
      <c r="AN627" s="618">
        <v>0</v>
      </c>
      <c r="AO627" s="618">
        <v>0</v>
      </c>
      <c r="AP627" s="618">
        <v>0</v>
      </c>
      <c r="AQ627" s="618">
        <v>0</v>
      </c>
      <c r="AR627" s="618">
        <v>0</v>
      </c>
      <c r="AS627" s="618">
        <v>0</v>
      </c>
      <c r="AT627" s="618">
        <v>0</v>
      </c>
      <c r="AU627" s="618">
        <v>63</v>
      </c>
      <c r="AV627" s="618">
        <v>47</v>
      </c>
      <c r="AW627" s="618">
        <v>388343</v>
      </c>
      <c r="AX627" s="618">
        <v>124888</v>
      </c>
      <c r="AY627" s="618">
        <v>68279</v>
      </c>
      <c r="AZ627" s="618">
        <v>27651</v>
      </c>
      <c r="BA627" s="618">
        <v>19860</v>
      </c>
      <c r="BB627" s="618">
        <v>14149</v>
      </c>
      <c r="BC627" s="618">
        <v>25867</v>
      </c>
      <c r="BD627" s="618">
        <v>19871</v>
      </c>
      <c r="BE627" s="618">
        <v>0</v>
      </c>
      <c r="BF627" s="618">
        <v>0</v>
      </c>
      <c r="BG627" s="618">
        <v>0</v>
      </c>
      <c r="BH627" s="618">
        <v>0</v>
      </c>
      <c r="BI627" s="618">
        <v>180</v>
      </c>
      <c r="BJ627" s="618">
        <v>117</v>
      </c>
      <c r="BK627" s="618">
        <v>93718</v>
      </c>
      <c r="BL627" s="618">
        <v>89162</v>
      </c>
      <c r="BM627" s="618">
        <v>0</v>
      </c>
      <c r="BN627" s="618">
        <v>0</v>
      </c>
      <c r="BO627" s="618">
        <v>0</v>
      </c>
      <c r="BP627" s="618">
        <v>0</v>
      </c>
    </row>
    <row r="628" spans="1:68" x14ac:dyDescent="0.25">
      <c r="B628" s="594" t="s">
        <v>291</v>
      </c>
      <c r="C628" s="618">
        <v>14554</v>
      </c>
      <c r="D628" s="618">
        <v>17357</v>
      </c>
      <c r="E628" s="618" t="s">
        <v>2112</v>
      </c>
      <c r="F628" s="618" t="s">
        <v>2112</v>
      </c>
      <c r="G628" s="618">
        <v>15</v>
      </c>
      <c r="H628" s="618">
        <v>26</v>
      </c>
      <c r="I628" s="618">
        <v>0</v>
      </c>
      <c r="J628" s="618">
        <v>0</v>
      </c>
      <c r="K628" s="618">
        <v>33</v>
      </c>
      <c r="L628" s="618">
        <v>65</v>
      </c>
      <c r="M628" s="618">
        <v>2207</v>
      </c>
      <c r="N628" s="618">
        <v>5899</v>
      </c>
      <c r="O628" s="618">
        <v>0</v>
      </c>
      <c r="P628" s="618">
        <v>0</v>
      </c>
      <c r="Q628" s="618">
        <v>14325</v>
      </c>
      <c r="R628" s="618">
        <v>18268</v>
      </c>
      <c r="S628" s="618">
        <v>0</v>
      </c>
      <c r="T628" s="618">
        <v>0</v>
      </c>
      <c r="U628" s="618">
        <v>13738711</v>
      </c>
      <c r="V628" s="618">
        <v>1334885</v>
      </c>
      <c r="W628" s="618" t="s">
        <v>2112</v>
      </c>
      <c r="X628" s="618" t="s">
        <v>2112</v>
      </c>
      <c r="Y628" s="618">
        <v>24825</v>
      </c>
      <c r="Z628" s="618">
        <v>30501</v>
      </c>
      <c r="AA628" s="618">
        <v>0</v>
      </c>
      <c r="AB628" s="618">
        <v>0</v>
      </c>
      <c r="AC628" s="618">
        <v>0</v>
      </c>
      <c r="AD628" s="618">
        <v>0</v>
      </c>
      <c r="AE628" s="618">
        <v>0</v>
      </c>
      <c r="AF628" s="618">
        <v>0</v>
      </c>
      <c r="AG628" s="618">
        <v>699</v>
      </c>
      <c r="AH628" s="618">
        <v>2051</v>
      </c>
      <c r="AI628" s="618">
        <v>24853</v>
      </c>
      <c r="AJ628" s="618">
        <v>132181</v>
      </c>
      <c r="AK628" s="618">
        <v>0</v>
      </c>
      <c r="AL628" s="618">
        <v>0</v>
      </c>
      <c r="AM628" s="618">
        <v>0</v>
      </c>
      <c r="AN628" s="618">
        <v>0</v>
      </c>
      <c r="AO628" s="618">
        <v>0</v>
      </c>
      <c r="AP628" s="618">
        <v>0</v>
      </c>
      <c r="AQ628" s="618">
        <v>0</v>
      </c>
      <c r="AR628" s="618">
        <v>0</v>
      </c>
      <c r="AS628" s="618">
        <v>0</v>
      </c>
      <c r="AT628" s="618">
        <v>0</v>
      </c>
      <c r="AU628" s="618">
        <v>12</v>
      </c>
      <c r="AV628" s="618">
        <v>16</v>
      </c>
      <c r="AW628" s="618">
        <v>140536</v>
      </c>
      <c r="AX628" s="618">
        <v>85778</v>
      </c>
      <c r="AY628" s="618">
        <v>65497</v>
      </c>
      <c r="AZ628" s="618">
        <v>29105</v>
      </c>
      <c r="BA628" s="618">
        <v>19290</v>
      </c>
      <c r="BB628" s="618">
        <v>17047</v>
      </c>
      <c r="BC628" s="618">
        <v>13364</v>
      </c>
      <c r="BD628" s="618">
        <v>12583</v>
      </c>
      <c r="BE628" s="618">
        <v>0</v>
      </c>
      <c r="BF628" s="618">
        <v>0</v>
      </c>
      <c r="BG628" s="618">
        <v>0</v>
      </c>
      <c r="BH628" s="618">
        <v>0</v>
      </c>
      <c r="BI628" s="618">
        <v>0</v>
      </c>
      <c r="BJ628" s="618">
        <v>0</v>
      </c>
      <c r="BK628" s="618">
        <v>53331</v>
      </c>
      <c r="BL628" s="618">
        <v>44422</v>
      </c>
      <c r="BM628" s="618">
        <v>0</v>
      </c>
      <c r="BN628" s="618">
        <v>0</v>
      </c>
      <c r="BO628" s="618">
        <v>0</v>
      </c>
      <c r="BP628" s="618">
        <v>0</v>
      </c>
    </row>
    <row r="629" spans="1:68" x14ac:dyDescent="0.25">
      <c r="B629" s="594" t="s">
        <v>292</v>
      </c>
      <c r="C629" s="618">
        <v>22108</v>
      </c>
      <c r="D629" s="618">
        <v>24141</v>
      </c>
      <c r="E629" s="618" t="s">
        <v>2112</v>
      </c>
      <c r="F629" s="618" t="s">
        <v>2112</v>
      </c>
      <c r="G629" s="618">
        <v>70</v>
      </c>
      <c r="H629" s="618">
        <v>102</v>
      </c>
      <c r="I629" s="618">
        <v>0</v>
      </c>
      <c r="J629" s="618">
        <v>0</v>
      </c>
      <c r="K629" s="618">
        <v>20</v>
      </c>
      <c r="L629" s="618">
        <v>34</v>
      </c>
      <c r="M629" s="618">
        <v>3779</v>
      </c>
      <c r="N629" s="618">
        <v>10520</v>
      </c>
      <c r="O629" s="618">
        <v>0</v>
      </c>
      <c r="P629" s="618">
        <v>0</v>
      </c>
      <c r="Q629" s="618">
        <v>29262</v>
      </c>
      <c r="R629" s="618">
        <v>36928</v>
      </c>
      <c r="S629" s="618">
        <v>9</v>
      </c>
      <c r="T629" s="618">
        <v>14</v>
      </c>
      <c r="U629" s="618">
        <v>12352698</v>
      </c>
      <c r="V629" s="618">
        <v>1080595</v>
      </c>
      <c r="W629" s="618" t="s">
        <v>2112</v>
      </c>
      <c r="X629" s="618" t="s">
        <v>2112</v>
      </c>
      <c r="Y629" s="618">
        <v>21277</v>
      </c>
      <c r="Z629" s="618">
        <v>22281</v>
      </c>
      <c r="AA629" s="618">
        <v>0</v>
      </c>
      <c r="AB629" s="618">
        <v>0</v>
      </c>
      <c r="AC629" s="618">
        <v>0</v>
      </c>
      <c r="AD629" s="618">
        <v>0</v>
      </c>
      <c r="AE629" s="618">
        <v>0</v>
      </c>
      <c r="AF629" s="618">
        <v>0</v>
      </c>
      <c r="AG629" s="618">
        <v>606</v>
      </c>
      <c r="AH629" s="618">
        <v>2101</v>
      </c>
      <c r="AI629" s="618">
        <v>47844</v>
      </c>
      <c r="AJ629" s="618">
        <v>122284</v>
      </c>
      <c r="AK629" s="618">
        <v>0</v>
      </c>
      <c r="AL629" s="618">
        <v>0</v>
      </c>
      <c r="AM629" s="618">
        <v>0</v>
      </c>
      <c r="AN629" s="618">
        <v>0</v>
      </c>
      <c r="AO629" s="618">
        <v>0</v>
      </c>
      <c r="AP629" s="618">
        <v>0</v>
      </c>
      <c r="AQ629" s="618">
        <v>0</v>
      </c>
      <c r="AR629" s="618">
        <v>0</v>
      </c>
      <c r="AS629" s="618">
        <v>0</v>
      </c>
      <c r="AT629" s="618">
        <v>0</v>
      </c>
      <c r="AU629" s="618">
        <v>13</v>
      </c>
      <c r="AV629" s="618">
        <v>23</v>
      </c>
      <c r="AW629" s="618">
        <v>204498</v>
      </c>
      <c r="AX629" s="618">
        <v>116056</v>
      </c>
      <c r="AY629" s="618">
        <v>94422</v>
      </c>
      <c r="AZ629" s="618">
        <v>32313</v>
      </c>
      <c r="BA629" s="618">
        <v>22783</v>
      </c>
      <c r="BB629" s="618">
        <v>18112</v>
      </c>
      <c r="BC629" s="618">
        <v>45598</v>
      </c>
      <c r="BD629" s="618">
        <v>29351</v>
      </c>
      <c r="BE629" s="618">
        <v>0</v>
      </c>
      <c r="BF629" s="618">
        <v>0</v>
      </c>
      <c r="BG629" s="618">
        <v>0</v>
      </c>
      <c r="BH629" s="618">
        <v>0</v>
      </c>
      <c r="BI629" s="618">
        <v>41</v>
      </c>
      <c r="BJ629" s="618">
        <v>26</v>
      </c>
      <c r="BK629" s="618">
        <v>60430</v>
      </c>
      <c r="BL629" s="618">
        <v>63790</v>
      </c>
      <c r="BM629" s="618">
        <v>0</v>
      </c>
      <c r="BN629" s="618">
        <v>0</v>
      </c>
      <c r="BO629" s="618">
        <v>0</v>
      </c>
      <c r="BP629" s="618">
        <v>0</v>
      </c>
    </row>
    <row r="630" spans="1:68" x14ac:dyDescent="0.25">
      <c r="B630" s="594" t="s">
        <v>293</v>
      </c>
      <c r="C630" s="618">
        <v>29236</v>
      </c>
      <c r="D630" s="618">
        <v>31356</v>
      </c>
      <c r="E630" s="618" t="s">
        <v>2112</v>
      </c>
      <c r="F630" s="618" t="s">
        <v>2112</v>
      </c>
      <c r="G630" s="618">
        <v>40</v>
      </c>
      <c r="H630" s="618">
        <v>42</v>
      </c>
      <c r="I630" s="618">
        <v>0</v>
      </c>
      <c r="J630" s="618">
        <v>0</v>
      </c>
      <c r="K630" s="618">
        <v>103</v>
      </c>
      <c r="L630" s="618">
        <v>145</v>
      </c>
      <c r="M630" s="618">
        <v>3314</v>
      </c>
      <c r="N630" s="618">
        <v>7273</v>
      </c>
      <c r="O630" s="618">
        <v>0</v>
      </c>
      <c r="P630" s="618">
        <v>0</v>
      </c>
      <c r="Q630" s="618">
        <v>23531</v>
      </c>
      <c r="R630" s="618">
        <v>31925</v>
      </c>
      <c r="S630" s="618">
        <v>0</v>
      </c>
      <c r="T630" s="618">
        <v>0</v>
      </c>
      <c r="U630" s="618">
        <v>13083448</v>
      </c>
      <c r="V630" s="618">
        <v>1116593</v>
      </c>
      <c r="W630" s="618" t="s">
        <v>2112</v>
      </c>
      <c r="X630" s="618" t="s">
        <v>2112</v>
      </c>
      <c r="Y630" s="618">
        <v>44553</v>
      </c>
      <c r="Z630" s="618">
        <v>50619</v>
      </c>
      <c r="AA630" s="618">
        <v>0</v>
      </c>
      <c r="AB630" s="618">
        <v>0</v>
      </c>
      <c r="AC630" s="618">
        <v>0</v>
      </c>
      <c r="AD630" s="618">
        <v>0</v>
      </c>
      <c r="AE630" s="618">
        <v>0</v>
      </c>
      <c r="AF630" s="618">
        <v>0</v>
      </c>
      <c r="AG630" s="618">
        <v>1187</v>
      </c>
      <c r="AH630" s="618">
        <v>6932</v>
      </c>
      <c r="AI630" s="618">
        <v>50601</v>
      </c>
      <c r="AJ630" s="618">
        <v>107706</v>
      </c>
      <c r="AK630" s="618">
        <v>0</v>
      </c>
      <c r="AL630" s="618">
        <v>0</v>
      </c>
      <c r="AM630" s="618">
        <v>0</v>
      </c>
      <c r="AN630" s="618">
        <v>0</v>
      </c>
      <c r="AO630" s="618">
        <v>0</v>
      </c>
      <c r="AP630" s="618">
        <v>0</v>
      </c>
      <c r="AQ630" s="618">
        <v>0</v>
      </c>
      <c r="AR630" s="618">
        <v>0</v>
      </c>
      <c r="AS630" s="618">
        <v>0</v>
      </c>
      <c r="AT630" s="618">
        <v>0</v>
      </c>
      <c r="AU630" s="618">
        <v>4</v>
      </c>
      <c r="AV630" s="618">
        <v>3</v>
      </c>
      <c r="AW630" s="618">
        <v>372360</v>
      </c>
      <c r="AX630" s="618">
        <v>158139</v>
      </c>
      <c r="AY630" s="618">
        <v>98605</v>
      </c>
      <c r="AZ630" s="618">
        <v>44261</v>
      </c>
      <c r="BA630" s="618">
        <v>43529</v>
      </c>
      <c r="BB630" s="618">
        <v>31137</v>
      </c>
      <c r="BC630" s="618">
        <v>51040</v>
      </c>
      <c r="BD630" s="618">
        <v>38406</v>
      </c>
      <c r="BE630" s="618">
        <v>0</v>
      </c>
      <c r="BF630" s="618">
        <v>0</v>
      </c>
      <c r="BG630" s="618">
        <v>0</v>
      </c>
      <c r="BH630" s="618">
        <v>0</v>
      </c>
      <c r="BI630" s="618">
        <v>212</v>
      </c>
      <c r="BJ630" s="618">
        <v>163</v>
      </c>
      <c r="BK630" s="618">
        <v>61478</v>
      </c>
      <c r="BL630" s="618">
        <v>86073</v>
      </c>
      <c r="BM630" s="618">
        <v>0</v>
      </c>
      <c r="BN630" s="618">
        <v>0</v>
      </c>
      <c r="BO630" s="618">
        <v>0</v>
      </c>
      <c r="BP630" s="618">
        <v>0</v>
      </c>
    </row>
    <row r="631" spans="1:68" x14ac:dyDescent="0.25">
      <c r="B631" s="594" t="s">
        <v>294</v>
      </c>
      <c r="C631" s="618">
        <v>28557</v>
      </c>
      <c r="D631" s="618">
        <v>40354</v>
      </c>
      <c r="E631" s="618" t="s">
        <v>2112</v>
      </c>
      <c r="F631" s="618" t="s">
        <v>2112</v>
      </c>
      <c r="G631" s="618">
        <v>108</v>
      </c>
      <c r="H631" s="618">
        <v>412</v>
      </c>
      <c r="I631" s="618">
        <v>0</v>
      </c>
      <c r="J631" s="618">
        <v>0</v>
      </c>
      <c r="K631" s="618">
        <v>93</v>
      </c>
      <c r="L631" s="618">
        <v>237</v>
      </c>
      <c r="M631" s="618">
        <v>3022</v>
      </c>
      <c r="N631" s="618">
        <v>4522</v>
      </c>
      <c r="O631" s="618">
        <v>0</v>
      </c>
      <c r="P631" s="618">
        <v>0</v>
      </c>
      <c r="Q631" s="618">
        <v>40499</v>
      </c>
      <c r="R631" s="618">
        <v>47191</v>
      </c>
      <c r="S631" s="618">
        <v>0</v>
      </c>
      <c r="T631" s="618">
        <v>0</v>
      </c>
      <c r="U631" s="618">
        <v>12618828</v>
      </c>
      <c r="V631" s="618">
        <v>1140722</v>
      </c>
      <c r="W631" s="618" t="s">
        <v>2112</v>
      </c>
      <c r="X631" s="618" t="s">
        <v>2112</v>
      </c>
      <c r="Y631" s="618">
        <v>53022</v>
      </c>
      <c r="Z631" s="618">
        <v>54542</v>
      </c>
      <c r="AA631" s="618">
        <v>0</v>
      </c>
      <c r="AB631" s="618">
        <v>0</v>
      </c>
      <c r="AC631" s="618">
        <v>0</v>
      </c>
      <c r="AD631" s="618">
        <v>0</v>
      </c>
      <c r="AE631" s="618">
        <v>0</v>
      </c>
      <c r="AF631" s="618">
        <v>0</v>
      </c>
      <c r="AG631" s="618">
        <v>672</v>
      </c>
      <c r="AH631" s="618">
        <v>3355</v>
      </c>
      <c r="AI631" s="618">
        <v>47498</v>
      </c>
      <c r="AJ631" s="618">
        <v>117711</v>
      </c>
      <c r="AK631" s="618">
        <v>1</v>
      </c>
      <c r="AL631" s="618">
        <v>5</v>
      </c>
      <c r="AM631" s="618">
        <v>0</v>
      </c>
      <c r="AN631" s="618">
        <v>0</v>
      </c>
      <c r="AO631" s="618">
        <v>0</v>
      </c>
      <c r="AP631" s="618">
        <v>0</v>
      </c>
      <c r="AQ631" s="618">
        <v>0</v>
      </c>
      <c r="AR631" s="618">
        <v>0</v>
      </c>
      <c r="AS631" s="618">
        <v>0</v>
      </c>
      <c r="AT631" s="618">
        <v>0</v>
      </c>
      <c r="AU631" s="618">
        <v>240</v>
      </c>
      <c r="AV631" s="618">
        <v>480</v>
      </c>
      <c r="AW631" s="618">
        <v>400096</v>
      </c>
      <c r="AX631" s="618">
        <v>142672</v>
      </c>
      <c r="AY631" s="618">
        <v>118623</v>
      </c>
      <c r="AZ631" s="618">
        <v>59638</v>
      </c>
      <c r="BA631" s="618">
        <v>56606</v>
      </c>
      <c r="BB631" s="618">
        <v>41879</v>
      </c>
      <c r="BC631" s="618">
        <v>30489</v>
      </c>
      <c r="BD631" s="618">
        <v>21874</v>
      </c>
      <c r="BE631" s="618">
        <v>0</v>
      </c>
      <c r="BF631" s="618">
        <v>0</v>
      </c>
      <c r="BG631" s="618">
        <v>0</v>
      </c>
      <c r="BH631" s="618">
        <v>0</v>
      </c>
      <c r="BI631" s="618">
        <v>2264</v>
      </c>
      <c r="BJ631" s="618">
        <v>1130</v>
      </c>
      <c r="BK631" s="618">
        <v>64406</v>
      </c>
      <c r="BL631" s="618">
        <v>103049</v>
      </c>
      <c r="BM631" s="618">
        <v>0</v>
      </c>
      <c r="BN631" s="618">
        <v>0</v>
      </c>
      <c r="BO631" s="618">
        <v>0</v>
      </c>
      <c r="BP631" s="618">
        <v>0</v>
      </c>
    </row>
    <row r="632" spans="1:68" x14ac:dyDescent="0.25">
      <c r="B632" s="594" t="s">
        <v>295</v>
      </c>
      <c r="C632" s="618">
        <v>30703</v>
      </c>
      <c r="D632" s="618">
        <v>51227</v>
      </c>
      <c r="E632" s="618" t="s">
        <v>2112</v>
      </c>
      <c r="F632" s="618" t="s">
        <v>2112</v>
      </c>
      <c r="G632" s="618">
        <v>70</v>
      </c>
      <c r="H632" s="618">
        <v>234</v>
      </c>
      <c r="I632" s="618">
        <v>0</v>
      </c>
      <c r="J632" s="618">
        <v>0</v>
      </c>
      <c r="K632" s="618">
        <v>73</v>
      </c>
      <c r="L632" s="618">
        <v>172</v>
      </c>
      <c r="M632" s="618">
        <v>3622</v>
      </c>
      <c r="N632" s="618">
        <v>9202</v>
      </c>
      <c r="O632" s="618">
        <v>0</v>
      </c>
      <c r="P632" s="618">
        <v>0</v>
      </c>
      <c r="Q632" s="618">
        <v>40865</v>
      </c>
      <c r="R632" s="618">
        <v>54708</v>
      </c>
      <c r="S632" s="618">
        <v>0</v>
      </c>
      <c r="T632" s="618">
        <v>0</v>
      </c>
      <c r="U632" s="618">
        <v>14826596</v>
      </c>
      <c r="V632" s="618">
        <v>1657082</v>
      </c>
      <c r="W632" s="618" t="s">
        <v>2112</v>
      </c>
      <c r="X632" s="618" t="s">
        <v>2112</v>
      </c>
      <c r="Y632" s="618">
        <v>60819</v>
      </c>
      <c r="Z632" s="618">
        <v>77444</v>
      </c>
      <c r="AA632" s="618">
        <v>0</v>
      </c>
      <c r="AB632" s="618">
        <v>0</v>
      </c>
      <c r="AC632" s="618">
        <v>0</v>
      </c>
      <c r="AD632" s="618">
        <v>0</v>
      </c>
      <c r="AE632" s="618">
        <v>0</v>
      </c>
      <c r="AF632" s="618">
        <v>0</v>
      </c>
      <c r="AG632" s="618">
        <v>1929</v>
      </c>
      <c r="AH632" s="618">
        <v>12002</v>
      </c>
      <c r="AI632" s="618">
        <v>64684</v>
      </c>
      <c r="AJ632" s="618">
        <v>259874</v>
      </c>
      <c r="AK632" s="618">
        <v>2</v>
      </c>
      <c r="AL632" s="618">
        <v>10</v>
      </c>
      <c r="AM632" s="618">
        <v>0</v>
      </c>
      <c r="AN632" s="618">
        <v>0</v>
      </c>
      <c r="AO632" s="618">
        <v>0</v>
      </c>
      <c r="AP632" s="618">
        <v>0</v>
      </c>
      <c r="AQ632" s="618">
        <v>0</v>
      </c>
      <c r="AR632" s="618">
        <v>0</v>
      </c>
      <c r="AS632" s="618">
        <v>0</v>
      </c>
      <c r="AT632" s="618">
        <v>0</v>
      </c>
      <c r="AU632" s="618">
        <v>168</v>
      </c>
      <c r="AV632" s="618">
        <v>386</v>
      </c>
      <c r="AW632" s="618">
        <v>434860</v>
      </c>
      <c r="AX632" s="618">
        <v>216152</v>
      </c>
      <c r="AY632" s="618">
        <v>130182</v>
      </c>
      <c r="AZ632" s="618">
        <v>85718</v>
      </c>
      <c r="BA632" s="618">
        <v>43649</v>
      </c>
      <c r="BB632" s="618">
        <v>45719</v>
      </c>
      <c r="BC632" s="618">
        <v>93450</v>
      </c>
      <c r="BD632" s="618">
        <v>87313</v>
      </c>
      <c r="BE632" s="618">
        <v>0</v>
      </c>
      <c r="BF632" s="618">
        <v>0</v>
      </c>
      <c r="BG632" s="618">
        <v>0</v>
      </c>
      <c r="BH632" s="618">
        <v>0</v>
      </c>
      <c r="BI632" s="618">
        <v>2441</v>
      </c>
      <c r="BJ632" s="618">
        <v>1222</v>
      </c>
      <c r="BK632" s="618">
        <v>57393</v>
      </c>
      <c r="BL632" s="618">
        <v>90961</v>
      </c>
      <c r="BM632" s="618">
        <v>0</v>
      </c>
      <c r="BN632" s="618">
        <v>0</v>
      </c>
      <c r="BO632" s="618">
        <v>0</v>
      </c>
      <c r="BP632" s="618">
        <v>0</v>
      </c>
    </row>
    <row r="633" spans="1:68" x14ac:dyDescent="0.25">
      <c r="B633" s="594" t="s">
        <v>2669</v>
      </c>
      <c r="C633" s="618">
        <v>26283</v>
      </c>
      <c r="D633" s="618">
        <v>42169</v>
      </c>
      <c r="E633" s="618" t="s">
        <v>2112</v>
      </c>
      <c r="F633" s="618" t="s">
        <v>2112</v>
      </c>
      <c r="G633" s="618">
        <v>67</v>
      </c>
      <c r="H633" s="618">
        <v>277</v>
      </c>
      <c r="I633" s="618">
        <v>0</v>
      </c>
      <c r="J633" s="618">
        <v>0</v>
      </c>
      <c r="K633" s="618">
        <v>78</v>
      </c>
      <c r="L633" s="618">
        <v>124</v>
      </c>
      <c r="M633" s="618">
        <v>5772</v>
      </c>
      <c r="N633" s="618">
        <v>7233</v>
      </c>
      <c r="O633" s="618">
        <v>0</v>
      </c>
      <c r="P633" s="618">
        <v>0</v>
      </c>
      <c r="Q633" s="618">
        <v>35907</v>
      </c>
      <c r="R633" s="618">
        <v>56763</v>
      </c>
      <c r="S633" s="618">
        <v>0</v>
      </c>
      <c r="T633" s="618">
        <v>0</v>
      </c>
      <c r="U633" s="618">
        <v>15602250</v>
      </c>
      <c r="V633" s="618">
        <v>2318844</v>
      </c>
      <c r="W633" s="618" t="s">
        <v>2112</v>
      </c>
      <c r="X633" s="618" t="s">
        <v>2112</v>
      </c>
      <c r="Y633" s="618">
        <v>61739</v>
      </c>
      <c r="Z633" s="618">
        <v>87128</v>
      </c>
      <c r="AA633" s="618">
        <v>0</v>
      </c>
      <c r="AB633" s="618">
        <v>0</v>
      </c>
      <c r="AC633" s="618">
        <v>0</v>
      </c>
      <c r="AD633" s="618">
        <v>0</v>
      </c>
      <c r="AE633" s="618">
        <v>0</v>
      </c>
      <c r="AF633" s="618">
        <v>0</v>
      </c>
      <c r="AG633" s="618">
        <v>1248</v>
      </c>
      <c r="AH633" s="618">
        <v>8943</v>
      </c>
      <c r="AI633" s="618">
        <v>71155</v>
      </c>
      <c r="AJ633" s="618">
        <v>315015</v>
      </c>
      <c r="AK633" s="618">
        <v>0</v>
      </c>
      <c r="AL633" s="618">
        <v>0</v>
      </c>
      <c r="AM633" s="618">
        <v>0</v>
      </c>
      <c r="AN633" s="618">
        <v>0</v>
      </c>
      <c r="AO633" s="618">
        <v>0</v>
      </c>
      <c r="AP633" s="618">
        <v>0</v>
      </c>
      <c r="AQ633" s="618">
        <v>0</v>
      </c>
      <c r="AR633" s="618">
        <v>0</v>
      </c>
      <c r="AS633" s="618">
        <v>0</v>
      </c>
      <c r="AT633" s="618">
        <v>0</v>
      </c>
      <c r="AU633" s="618">
        <v>90</v>
      </c>
      <c r="AV633" s="618">
        <v>225</v>
      </c>
      <c r="AW633" s="618">
        <v>421311</v>
      </c>
      <c r="AX633" s="618">
        <v>265501</v>
      </c>
      <c r="AY633" s="618">
        <v>80865</v>
      </c>
      <c r="AZ633" s="618">
        <v>55024</v>
      </c>
      <c r="BA633" s="618">
        <v>37525</v>
      </c>
      <c r="BB633" s="618">
        <v>34171</v>
      </c>
      <c r="BC633" s="618">
        <v>66731</v>
      </c>
      <c r="BD633" s="618">
        <v>101927</v>
      </c>
      <c r="BE633" s="618">
        <v>0</v>
      </c>
      <c r="BF633" s="618">
        <v>0</v>
      </c>
      <c r="BG633" s="618">
        <v>600</v>
      </c>
      <c r="BH633" s="618">
        <v>1200</v>
      </c>
      <c r="BI633" s="618">
        <v>49</v>
      </c>
      <c r="BJ633" s="618">
        <v>40</v>
      </c>
      <c r="BK633" s="618">
        <v>67092</v>
      </c>
      <c r="BL633" s="618">
        <v>135222</v>
      </c>
      <c r="BM633" s="618">
        <v>0</v>
      </c>
      <c r="BN633" s="618">
        <v>0</v>
      </c>
      <c r="BO633" s="618">
        <v>0</v>
      </c>
      <c r="BP633" s="618">
        <v>0</v>
      </c>
    </row>
    <row r="634" spans="1:68" x14ac:dyDescent="0.25">
      <c r="A634" s="593" t="s">
        <v>21</v>
      </c>
      <c r="B634" s="594" t="s">
        <v>285</v>
      </c>
      <c r="C634" s="618">
        <v>9484</v>
      </c>
      <c r="D634" s="618">
        <v>6863</v>
      </c>
      <c r="E634" s="618" t="s">
        <v>2112</v>
      </c>
      <c r="F634" s="618" t="s">
        <v>2112</v>
      </c>
      <c r="G634" s="618">
        <v>314</v>
      </c>
      <c r="H634" s="618">
        <v>302</v>
      </c>
      <c r="I634" s="618">
        <v>0</v>
      </c>
      <c r="J634" s="618">
        <v>0</v>
      </c>
      <c r="K634" s="618">
        <v>115</v>
      </c>
      <c r="L634" s="618">
        <v>156</v>
      </c>
      <c r="M634" s="618">
        <v>17419</v>
      </c>
      <c r="N634" s="618">
        <v>7968</v>
      </c>
      <c r="O634" s="618">
        <v>0</v>
      </c>
      <c r="P634" s="618">
        <v>0</v>
      </c>
      <c r="Q634" s="618">
        <v>17144</v>
      </c>
      <c r="R634" s="618">
        <v>5414</v>
      </c>
      <c r="S634" s="618">
        <v>0</v>
      </c>
      <c r="T634" s="618">
        <v>0</v>
      </c>
      <c r="U634" s="618">
        <v>24352340</v>
      </c>
      <c r="V634" s="618">
        <v>1245711</v>
      </c>
      <c r="W634" s="618" t="s">
        <v>2112</v>
      </c>
      <c r="X634" s="618" t="s">
        <v>2112</v>
      </c>
      <c r="Y634" s="618">
        <v>0</v>
      </c>
      <c r="Z634" s="618">
        <v>0</v>
      </c>
      <c r="AA634" s="618">
        <v>0</v>
      </c>
      <c r="AB634" s="618">
        <v>0</v>
      </c>
      <c r="AC634" s="618">
        <v>0</v>
      </c>
      <c r="AD634" s="618">
        <v>0</v>
      </c>
      <c r="AE634" s="618">
        <v>0</v>
      </c>
      <c r="AF634" s="618">
        <v>0</v>
      </c>
      <c r="AG634" s="618">
        <v>118</v>
      </c>
      <c r="AH634" s="618">
        <v>158</v>
      </c>
      <c r="AI634" s="618">
        <v>22614</v>
      </c>
      <c r="AJ634" s="618">
        <v>35384</v>
      </c>
      <c r="AK634" s="618">
        <v>16334</v>
      </c>
      <c r="AL634" s="618">
        <v>26046</v>
      </c>
      <c r="AM634" s="618">
        <v>0</v>
      </c>
      <c r="AN634" s="618">
        <v>0</v>
      </c>
      <c r="AO634" s="618">
        <v>0</v>
      </c>
      <c r="AP634" s="618">
        <v>0</v>
      </c>
      <c r="AQ634" s="618">
        <v>0</v>
      </c>
      <c r="AR634" s="618">
        <v>0</v>
      </c>
      <c r="AS634" s="618">
        <v>0</v>
      </c>
      <c r="AT634" s="618">
        <v>0</v>
      </c>
      <c r="AU634" s="618">
        <v>23</v>
      </c>
      <c r="AV634" s="618">
        <v>20</v>
      </c>
      <c r="AW634" s="618">
        <v>318231</v>
      </c>
      <c r="AX634" s="618">
        <v>43000</v>
      </c>
      <c r="AY634" s="618">
        <v>2616</v>
      </c>
      <c r="AZ634" s="618">
        <v>823</v>
      </c>
      <c r="BA634" s="618">
        <v>1050</v>
      </c>
      <c r="BB634" s="618">
        <v>472</v>
      </c>
      <c r="BC634" s="618">
        <v>23480</v>
      </c>
      <c r="BD634" s="618">
        <v>10650</v>
      </c>
      <c r="BE634" s="618">
        <v>0</v>
      </c>
      <c r="BF634" s="618">
        <v>0</v>
      </c>
      <c r="BG634" s="618">
        <v>0</v>
      </c>
      <c r="BH634" s="618">
        <v>0</v>
      </c>
      <c r="BI634" s="618">
        <v>0</v>
      </c>
      <c r="BJ634" s="618">
        <v>0</v>
      </c>
      <c r="BK634" s="618">
        <v>3944</v>
      </c>
      <c r="BL634" s="618">
        <v>963</v>
      </c>
      <c r="BM634" s="618">
        <v>0</v>
      </c>
      <c r="BN634" s="618">
        <v>0</v>
      </c>
      <c r="BO634" s="618">
        <v>0</v>
      </c>
      <c r="BP634" s="618">
        <v>0</v>
      </c>
    </row>
    <row r="635" spans="1:68" x14ac:dyDescent="0.25">
      <c r="B635" s="594" t="s">
        <v>286</v>
      </c>
      <c r="C635" s="618">
        <v>8188</v>
      </c>
      <c r="D635" s="618">
        <v>5916</v>
      </c>
      <c r="E635" s="618" t="s">
        <v>2112</v>
      </c>
      <c r="F635" s="618" t="s">
        <v>2112</v>
      </c>
      <c r="G635" s="618">
        <v>155</v>
      </c>
      <c r="H635" s="618">
        <v>169</v>
      </c>
      <c r="I635" s="618">
        <v>0</v>
      </c>
      <c r="J635" s="618">
        <v>0</v>
      </c>
      <c r="K635" s="618">
        <v>130</v>
      </c>
      <c r="L635" s="618">
        <v>196</v>
      </c>
      <c r="M635" s="618">
        <v>17841</v>
      </c>
      <c r="N635" s="618">
        <v>7422</v>
      </c>
      <c r="O635" s="618">
        <v>0</v>
      </c>
      <c r="P635" s="618">
        <v>0</v>
      </c>
      <c r="Q635" s="618">
        <v>16489</v>
      </c>
      <c r="R635" s="618">
        <v>4977</v>
      </c>
      <c r="S635" s="618">
        <v>0</v>
      </c>
      <c r="T635" s="618">
        <v>0</v>
      </c>
      <c r="U635" s="618">
        <v>29257108</v>
      </c>
      <c r="V635" s="618">
        <v>1785459</v>
      </c>
      <c r="W635" s="618" t="s">
        <v>2112</v>
      </c>
      <c r="X635" s="618" t="s">
        <v>2112</v>
      </c>
      <c r="Y635" s="618">
        <v>0</v>
      </c>
      <c r="Z635" s="618">
        <v>0</v>
      </c>
      <c r="AA635" s="618">
        <v>0</v>
      </c>
      <c r="AB635" s="618">
        <v>0</v>
      </c>
      <c r="AC635" s="618">
        <v>0</v>
      </c>
      <c r="AD635" s="618">
        <v>0</v>
      </c>
      <c r="AE635" s="618">
        <v>0</v>
      </c>
      <c r="AF635" s="618">
        <v>0</v>
      </c>
      <c r="AG635" s="618">
        <v>105</v>
      </c>
      <c r="AH635" s="618">
        <v>156</v>
      </c>
      <c r="AI635" s="618">
        <v>18227</v>
      </c>
      <c r="AJ635" s="618">
        <v>27041</v>
      </c>
      <c r="AK635" s="618">
        <v>11673</v>
      </c>
      <c r="AL635" s="618">
        <v>15521</v>
      </c>
      <c r="AM635" s="618">
        <v>0</v>
      </c>
      <c r="AN635" s="618">
        <v>0</v>
      </c>
      <c r="AO635" s="618">
        <v>0</v>
      </c>
      <c r="AP635" s="618">
        <v>0</v>
      </c>
      <c r="AQ635" s="618">
        <v>0</v>
      </c>
      <c r="AR635" s="618">
        <v>0</v>
      </c>
      <c r="AS635" s="618">
        <v>0</v>
      </c>
      <c r="AT635" s="618">
        <v>0</v>
      </c>
      <c r="AU635" s="618">
        <v>10</v>
      </c>
      <c r="AV635" s="618">
        <v>11</v>
      </c>
      <c r="AW635" s="618">
        <v>295096</v>
      </c>
      <c r="AX635" s="618">
        <v>49560</v>
      </c>
      <c r="AY635" s="618">
        <v>2697</v>
      </c>
      <c r="AZ635" s="618">
        <v>858</v>
      </c>
      <c r="BA635" s="618">
        <v>1050</v>
      </c>
      <c r="BB635" s="618">
        <v>368</v>
      </c>
      <c r="BC635" s="618">
        <v>33393</v>
      </c>
      <c r="BD635" s="618">
        <v>16346</v>
      </c>
      <c r="BE635" s="618">
        <v>0</v>
      </c>
      <c r="BF635" s="618">
        <v>0</v>
      </c>
      <c r="BG635" s="618">
        <v>0</v>
      </c>
      <c r="BH635" s="618">
        <v>0</v>
      </c>
      <c r="BI635" s="618">
        <v>0</v>
      </c>
      <c r="BJ635" s="618">
        <v>0</v>
      </c>
      <c r="BK635" s="618">
        <v>4374</v>
      </c>
      <c r="BL635" s="618">
        <v>1051</v>
      </c>
      <c r="BM635" s="618">
        <v>0</v>
      </c>
      <c r="BN635" s="618">
        <v>0</v>
      </c>
      <c r="BO635" s="618">
        <v>0</v>
      </c>
      <c r="BP635" s="618">
        <v>0</v>
      </c>
    </row>
    <row r="636" spans="1:68" x14ac:dyDescent="0.25">
      <c r="B636" s="594" t="s">
        <v>287</v>
      </c>
      <c r="C636" s="618">
        <v>7551</v>
      </c>
      <c r="D636" s="618">
        <v>4991</v>
      </c>
      <c r="E636" s="618" t="s">
        <v>2112</v>
      </c>
      <c r="F636" s="618" t="s">
        <v>2112</v>
      </c>
      <c r="G636" s="618">
        <v>8</v>
      </c>
      <c r="H636" s="618">
        <v>11</v>
      </c>
      <c r="I636" s="618">
        <v>0</v>
      </c>
      <c r="J636" s="618">
        <v>0</v>
      </c>
      <c r="K636" s="618">
        <v>101</v>
      </c>
      <c r="L636" s="618">
        <v>152</v>
      </c>
      <c r="M636" s="618">
        <v>18607</v>
      </c>
      <c r="N636" s="618">
        <v>7737</v>
      </c>
      <c r="O636" s="618">
        <v>0</v>
      </c>
      <c r="P636" s="618">
        <v>0</v>
      </c>
      <c r="Q636" s="618">
        <v>13729</v>
      </c>
      <c r="R636" s="618">
        <v>14743</v>
      </c>
      <c r="S636" s="618">
        <v>0</v>
      </c>
      <c r="T636" s="618">
        <v>0</v>
      </c>
      <c r="U636" s="618">
        <v>27674454</v>
      </c>
      <c r="V636" s="618">
        <v>1627102</v>
      </c>
      <c r="W636" s="618" t="s">
        <v>2112</v>
      </c>
      <c r="X636" s="618" t="s">
        <v>2112</v>
      </c>
      <c r="Y636" s="618">
        <v>0</v>
      </c>
      <c r="Z636" s="618">
        <v>0</v>
      </c>
      <c r="AA636" s="618">
        <v>0</v>
      </c>
      <c r="AB636" s="618">
        <v>0</v>
      </c>
      <c r="AC636" s="618">
        <v>0</v>
      </c>
      <c r="AD636" s="618">
        <v>0</v>
      </c>
      <c r="AE636" s="618">
        <v>0</v>
      </c>
      <c r="AF636" s="618">
        <v>0</v>
      </c>
      <c r="AG636" s="618">
        <v>51</v>
      </c>
      <c r="AH636" s="618">
        <v>247</v>
      </c>
      <c r="AI636" s="618">
        <v>3076</v>
      </c>
      <c r="AJ636" s="618">
        <v>6348</v>
      </c>
      <c r="AK636" s="618">
        <v>14718</v>
      </c>
      <c r="AL636" s="618">
        <v>22519</v>
      </c>
      <c r="AM636" s="618">
        <v>0</v>
      </c>
      <c r="AN636" s="618">
        <v>0</v>
      </c>
      <c r="AO636" s="618">
        <v>0</v>
      </c>
      <c r="AP636" s="618">
        <v>0</v>
      </c>
      <c r="AQ636" s="618">
        <v>0</v>
      </c>
      <c r="AR636" s="618">
        <v>0</v>
      </c>
      <c r="AS636" s="618">
        <v>0</v>
      </c>
      <c r="AT636" s="618">
        <v>0</v>
      </c>
      <c r="AU636" s="618">
        <v>0</v>
      </c>
      <c r="AV636" s="618">
        <v>0</v>
      </c>
      <c r="AW636" s="618">
        <v>314615</v>
      </c>
      <c r="AX636" s="618">
        <v>139151</v>
      </c>
      <c r="AY636" s="618">
        <v>2200</v>
      </c>
      <c r="AZ636" s="618">
        <v>963</v>
      </c>
      <c r="BA636" s="618">
        <v>1050</v>
      </c>
      <c r="BB636" s="618">
        <v>567</v>
      </c>
      <c r="BC636" s="618">
        <v>1650</v>
      </c>
      <c r="BD636" s="618">
        <v>905</v>
      </c>
      <c r="BE636" s="618">
        <v>0</v>
      </c>
      <c r="BF636" s="618">
        <v>0</v>
      </c>
      <c r="BG636" s="618">
        <v>0</v>
      </c>
      <c r="BH636" s="618">
        <v>0</v>
      </c>
      <c r="BI636" s="618">
        <v>0</v>
      </c>
      <c r="BJ636" s="618">
        <v>0</v>
      </c>
      <c r="BK636" s="618">
        <v>4570</v>
      </c>
      <c r="BL636" s="618">
        <v>3010</v>
      </c>
      <c r="BM636" s="618">
        <v>0</v>
      </c>
      <c r="BN636" s="618">
        <v>0</v>
      </c>
      <c r="BO636" s="618">
        <v>0</v>
      </c>
      <c r="BP636" s="618">
        <v>0</v>
      </c>
    </row>
    <row r="637" spans="1:68" x14ac:dyDescent="0.25">
      <c r="B637" s="594" t="s">
        <v>288</v>
      </c>
      <c r="C637" s="618">
        <v>9716</v>
      </c>
      <c r="D637" s="618">
        <v>9286</v>
      </c>
      <c r="E637" s="618" t="s">
        <v>2112</v>
      </c>
      <c r="F637" s="618" t="s">
        <v>2112</v>
      </c>
      <c r="G637" s="618">
        <v>35</v>
      </c>
      <c r="H637" s="618">
        <v>42</v>
      </c>
      <c r="I637" s="618">
        <v>0</v>
      </c>
      <c r="J637" s="618">
        <v>0</v>
      </c>
      <c r="K637" s="618">
        <v>397</v>
      </c>
      <c r="L637" s="618">
        <v>578</v>
      </c>
      <c r="M637" s="618">
        <v>11984</v>
      </c>
      <c r="N637" s="618">
        <v>6071</v>
      </c>
      <c r="O637" s="618">
        <v>0</v>
      </c>
      <c r="P637" s="618">
        <v>0</v>
      </c>
      <c r="Q637" s="618">
        <v>10815</v>
      </c>
      <c r="R637" s="618">
        <v>5965</v>
      </c>
      <c r="S637" s="618">
        <v>0</v>
      </c>
      <c r="T637" s="618">
        <v>0</v>
      </c>
      <c r="U637" s="618">
        <v>28170950</v>
      </c>
      <c r="V637" s="618">
        <v>1707360</v>
      </c>
      <c r="W637" s="618" t="s">
        <v>2112</v>
      </c>
      <c r="X637" s="618" t="s">
        <v>2112</v>
      </c>
      <c r="Y637" s="618">
        <v>0</v>
      </c>
      <c r="Z637" s="618">
        <v>0</v>
      </c>
      <c r="AA637" s="618">
        <v>0</v>
      </c>
      <c r="AB637" s="618">
        <v>0</v>
      </c>
      <c r="AC637" s="618">
        <v>0</v>
      </c>
      <c r="AD637" s="618">
        <v>0</v>
      </c>
      <c r="AE637" s="618">
        <v>0</v>
      </c>
      <c r="AF637" s="618">
        <v>0</v>
      </c>
      <c r="AG637" s="618">
        <v>47</v>
      </c>
      <c r="AH637" s="618">
        <v>119</v>
      </c>
      <c r="AI637" s="618">
        <v>10689</v>
      </c>
      <c r="AJ637" s="618">
        <v>23676</v>
      </c>
      <c r="AK637" s="618">
        <v>10699</v>
      </c>
      <c r="AL637" s="618">
        <v>11098</v>
      </c>
      <c r="AM637" s="618">
        <v>0</v>
      </c>
      <c r="AN637" s="618">
        <v>0</v>
      </c>
      <c r="AO637" s="618">
        <v>0</v>
      </c>
      <c r="AP637" s="618">
        <v>0</v>
      </c>
      <c r="AQ637" s="618">
        <v>0</v>
      </c>
      <c r="AR637" s="618">
        <v>0</v>
      </c>
      <c r="AS637" s="618">
        <v>0</v>
      </c>
      <c r="AT637" s="618">
        <v>0</v>
      </c>
      <c r="AU637" s="618">
        <v>0</v>
      </c>
      <c r="AV637" s="618">
        <v>0</v>
      </c>
      <c r="AW637" s="618">
        <v>224794</v>
      </c>
      <c r="AX637" s="618">
        <v>100639</v>
      </c>
      <c r="AY637" s="618">
        <v>2608</v>
      </c>
      <c r="AZ637" s="618">
        <v>1423</v>
      </c>
      <c r="BA637" s="618">
        <v>1050</v>
      </c>
      <c r="BB637" s="618">
        <v>864</v>
      </c>
      <c r="BC637" s="618">
        <v>8749</v>
      </c>
      <c r="BD637" s="618">
        <v>4250</v>
      </c>
      <c r="BE637" s="618">
        <v>0</v>
      </c>
      <c r="BF637" s="618">
        <v>0</v>
      </c>
      <c r="BG637" s="618">
        <v>0</v>
      </c>
      <c r="BH637" s="618">
        <v>0</v>
      </c>
      <c r="BI637" s="618">
        <v>0</v>
      </c>
      <c r="BJ637" s="618">
        <v>0</v>
      </c>
      <c r="BK637" s="618">
        <v>4572</v>
      </c>
      <c r="BL637" s="618">
        <v>4376</v>
      </c>
      <c r="BM637" s="618">
        <v>0</v>
      </c>
      <c r="BN637" s="618">
        <v>0</v>
      </c>
      <c r="BO637" s="618">
        <v>0</v>
      </c>
      <c r="BP637" s="618">
        <v>0</v>
      </c>
    </row>
    <row r="638" spans="1:68" x14ac:dyDescent="0.25">
      <c r="B638" s="594" t="s">
        <v>289</v>
      </c>
      <c r="C638" s="618">
        <v>63066</v>
      </c>
      <c r="D638" s="618">
        <v>40678</v>
      </c>
      <c r="E638" s="618" t="s">
        <v>2112</v>
      </c>
      <c r="F638" s="618" t="s">
        <v>2112</v>
      </c>
      <c r="G638" s="618">
        <v>39</v>
      </c>
      <c r="H638" s="618">
        <v>46</v>
      </c>
      <c r="I638" s="618">
        <v>0</v>
      </c>
      <c r="J638" s="618">
        <v>0</v>
      </c>
      <c r="K638" s="618">
        <v>499</v>
      </c>
      <c r="L638" s="618">
        <v>663</v>
      </c>
      <c r="M638" s="618">
        <v>16809</v>
      </c>
      <c r="N638" s="618">
        <v>10264</v>
      </c>
      <c r="O638" s="618">
        <v>0</v>
      </c>
      <c r="P638" s="618">
        <v>0</v>
      </c>
      <c r="Q638" s="618">
        <v>15933</v>
      </c>
      <c r="R638" s="618">
        <v>12263</v>
      </c>
      <c r="S638" s="618">
        <v>0</v>
      </c>
      <c r="T638" s="618">
        <v>0</v>
      </c>
      <c r="U638" s="618">
        <v>26884220</v>
      </c>
      <c r="V638" s="618">
        <v>1665817</v>
      </c>
      <c r="W638" s="618" t="s">
        <v>2112</v>
      </c>
      <c r="X638" s="618" t="s">
        <v>2112</v>
      </c>
      <c r="Y638" s="618">
        <v>0</v>
      </c>
      <c r="Z638" s="618">
        <v>0</v>
      </c>
      <c r="AA638" s="618">
        <v>0</v>
      </c>
      <c r="AB638" s="618">
        <v>0</v>
      </c>
      <c r="AC638" s="618">
        <v>0</v>
      </c>
      <c r="AD638" s="618">
        <v>0</v>
      </c>
      <c r="AE638" s="618">
        <v>0</v>
      </c>
      <c r="AF638" s="618">
        <v>0</v>
      </c>
      <c r="AG638" s="618">
        <v>75</v>
      </c>
      <c r="AH638" s="618">
        <v>140</v>
      </c>
      <c r="AI638" s="618">
        <v>13134</v>
      </c>
      <c r="AJ638" s="618">
        <v>16068</v>
      </c>
      <c r="AK638" s="618">
        <v>10729</v>
      </c>
      <c r="AL638" s="618">
        <v>11717</v>
      </c>
      <c r="AM638" s="618">
        <v>0</v>
      </c>
      <c r="AN638" s="618">
        <v>0</v>
      </c>
      <c r="AO638" s="618">
        <v>0</v>
      </c>
      <c r="AP638" s="618">
        <v>0</v>
      </c>
      <c r="AQ638" s="618">
        <v>0</v>
      </c>
      <c r="AR638" s="618">
        <v>0</v>
      </c>
      <c r="AS638" s="618">
        <v>0</v>
      </c>
      <c r="AT638" s="618">
        <v>0</v>
      </c>
      <c r="AU638" s="618">
        <v>0</v>
      </c>
      <c r="AV638" s="618">
        <v>0</v>
      </c>
      <c r="AW638" s="618">
        <v>250256</v>
      </c>
      <c r="AX638" s="618">
        <v>85150</v>
      </c>
      <c r="AY638" s="618">
        <v>3751</v>
      </c>
      <c r="AZ638" s="618">
        <v>1722</v>
      </c>
      <c r="BA638" s="618">
        <v>1050</v>
      </c>
      <c r="BB638" s="618">
        <v>578</v>
      </c>
      <c r="BC638" s="618">
        <v>11301</v>
      </c>
      <c r="BD638" s="618">
        <v>5656</v>
      </c>
      <c r="BE638" s="618">
        <v>0</v>
      </c>
      <c r="BF638" s="618">
        <v>0</v>
      </c>
      <c r="BG638" s="618">
        <v>0</v>
      </c>
      <c r="BH638" s="618">
        <v>0</v>
      </c>
      <c r="BI638" s="618">
        <v>0</v>
      </c>
      <c r="BJ638" s="618">
        <v>0</v>
      </c>
      <c r="BK638" s="618">
        <v>5032</v>
      </c>
      <c r="BL638" s="618">
        <v>4445</v>
      </c>
      <c r="BM638" s="618">
        <v>0</v>
      </c>
      <c r="BN638" s="618">
        <v>0</v>
      </c>
      <c r="BO638" s="618">
        <v>0</v>
      </c>
      <c r="BP638" s="618">
        <v>0</v>
      </c>
    </row>
    <row r="639" spans="1:68" x14ac:dyDescent="0.25">
      <c r="B639" s="594" t="s">
        <v>290</v>
      </c>
      <c r="C639" s="618">
        <v>30901</v>
      </c>
      <c r="D639" s="618">
        <v>43700</v>
      </c>
      <c r="E639" s="618" t="s">
        <v>2112</v>
      </c>
      <c r="F639" s="618" t="s">
        <v>2112</v>
      </c>
      <c r="G639" s="618">
        <v>39</v>
      </c>
      <c r="H639" s="618">
        <v>37</v>
      </c>
      <c r="I639" s="618">
        <v>0</v>
      </c>
      <c r="J639" s="618">
        <v>0</v>
      </c>
      <c r="K639" s="618">
        <v>1719</v>
      </c>
      <c r="L639" s="618">
        <v>2073</v>
      </c>
      <c r="M639" s="618">
        <v>17301</v>
      </c>
      <c r="N639" s="618">
        <v>10502</v>
      </c>
      <c r="O639" s="618">
        <v>0</v>
      </c>
      <c r="P639" s="618">
        <v>0</v>
      </c>
      <c r="Q639" s="618">
        <v>16147</v>
      </c>
      <c r="R639" s="618">
        <v>13856</v>
      </c>
      <c r="S639" s="618">
        <v>0</v>
      </c>
      <c r="T639" s="618">
        <v>0</v>
      </c>
      <c r="U639" s="618">
        <v>20714441</v>
      </c>
      <c r="V639" s="618">
        <v>1496675</v>
      </c>
      <c r="W639" s="618" t="s">
        <v>2112</v>
      </c>
      <c r="X639" s="618" t="s">
        <v>2112</v>
      </c>
      <c r="Y639" s="618">
        <v>0</v>
      </c>
      <c r="Z639" s="618">
        <v>0</v>
      </c>
      <c r="AA639" s="618">
        <v>0</v>
      </c>
      <c r="AB639" s="618">
        <v>0</v>
      </c>
      <c r="AC639" s="618">
        <v>0</v>
      </c>
      <c r="AD639" s="618">
        <v>0</v>
      </c>
      <c r="AE639" s="618">
        <v>0</v>
      </c>
      <c r="AF639" s="618">
        <v>0</v>
      </c>
      <c r="AG639" s="618">
        <v>87</v>
      </c>
      <c r="AH639" s="618">
        <v>176</v>
      </c>
      <c r="AI639" s="618">
        <v>10652</v>
      </c>
      <c r="AJ639" s="618">
        <v>21256</v>
      </c>
      <c r="AK639" s="618">
        <v>12397</v>
      </c>
      <c r="AL639" s="618">
        <v>15824</v>
      </c>
      <c r="AM639" s="618">
        <v>0</v>
      </c>
      <c r="AN639" s="618">
        <v>0</v>
      </c>
      <c r="AO639" s="618">
        <v>0</v>
      </c>
      <c r="AP639" s="618">
        <v>0</v>
      </c>
      <c r="AQ639" s="618">
        <v>0</v>
      </c>
      <c r="AR639" s="618">
        <v>0</v>
      </c>
      <c r="AS639" s="618">
        <v>0</v>
      </c>
      <c r="AT639" s="618">
        <v>0</v>
      </c>
      <c r="AU639" s="618">
        <v>0</v>
      </c>
      <c r="AV639" s="618">
        <v>0</v>
      </c>
      <c r="AW639" s="618">
        <v>293129</v>
      </c>
      <c r="AX639" s="618">
        <v>99377</v>
      </c>
      <c r="AY639" s="618">
        <v>5786</v>
      </c>
      <c r="AZ639" s="618">
        <v>2907</v>
      </c>
      <c r="BA639" s="618">
        <v>1330</v>
      </c>
      <c r="BB639" s="618">
        <v>838</v>
      </c>
      <c r="BC639" s="618">
        <v>15800</v>
      </c>
      <c r="BD639" s="618">
        <v>10984</v>
      </c>
      <c r="BE639" s="618">
        <v>0</v>
      </c>
      <c r="BF639" s="618">
        <v>0</v>
      </c>
      <c r="BG639" s="618">
        <v>550</v>
      </c>
      <c r="BH639" s="618">
        <v>738</v>
      </c>
      <c r="BI639" s="618">
        <v>0</v>
      </c>
      <c r="BJ639" s="618">
        <v>0</v>
      </c>
      <c r="BK639" s="618">
        <v>5380</v>
      </c>
      <c r="BL639" s="618">
        <v>4777</v>
      </c>
      <c r="BM639" s="618">
        <v>0</v>
      </c>
      <c r="BN639" s="618">
        <v>0</v>
      </c>
      <c r="BO639" s="618">
        <v>0</v>
      </c>
      <c r="BP639" s="618">
        <v>0</v>
      </c>
    </row>
    <row r="640" spans="1:68" x14ac:dyDescent="0.25">
      <c r="B640" s="594" t="s">
        <v>291</v>
      </c>
      <c r="C640" s="618">
        <v>38848</v>
      </c>
      <c r="D640" s="618">
        <v>58196</v>
      </c>
      <c r="E640" s="618" t="s">
        <v>2112</v>
      </c>
      <c r="F640" s="618" t="s">
        <v>2112</v>
      </c>
      <c r="G640" s="618">
        <v>28</v>
      </c>
      <c r="H640" s="618">
        <v>38</v>
      </c>
      <c r="I640" s="618">
        <v>0</v>
      </c>
      <c r="J640" s="618">
        <v>0</v>
      </c>
      <c r="K640" s="618">
        <v>2601</v>
      </c>
      <c r="L640" s="618">
        <v>6960</v>
      </c>
      <c r="M640" s="618">
        <v>15249</v>
      </c>
      <c r="N640" s="618">
        <v>13614</v>
      </c>
      <c r="O640" s="618">
        <v>0</v>
      </c>
      <c r="P640" s="618">
        <v>0</v>
      </c>
      <c r="Q640" s="618">
        <v>20498</v>
      </c>
      <c r="R640" s="618">
        <v>18944</v>
      </c>
      <c r="S640" s="618">
        <v>0</v>
      </c>
      <c r="T640" s="618">
        <v>0</v>
      </c>
      <c r="U640" s="618">
        <v>18701217</v>
      </c>
      <c r="V640" s="618">
        <v>1388500</v>
      </c>
      <c r="W640" s="618" t="s">
        <v>2112</v>
      </c>
      <c r="X640" s="618" t="s">
        <v>2112</v>
      </c>
      <c r="Y640" s="618">
        <v>0</v>
      </c>
      <c r="Z640" s="618">
        <v>0</v>
      </c>
      <c r="AA640" s="618">
        <v>0</v>
      </c>
      <c r="AB640" s="618">
        <v>0</v>
      </c>
      <c r="AC640" s="618">
        <v>0</v>
      </c>
      <c r="AD640" s="618">
        <v>0</v>
      </c>
      <c r="AE640" s="618">
        <v>0</v>
      </c>
      <c r="AF640" s="618">
        <v>0</v>
      </c>
      <c r="AG640" s="618">
        <v>168</v>
      </c>
      <c r="AH640" s="618">
        <v>554</v>
      </c>
      <c r="AI640" s="618">
        <v>5748</v>
      </c>
      <c r="AJ640" s="618">
        <v>25783</v>
      </c>
      <c r="AK640" s="618">
        <v>3547</v>
      </c>
      <c r="AL640" s="618">
        <v>10024</v>
      </c>
      <c r="AM640" s="618">
        <v>0</v>
      </c>
      <c r="AN640" s="618">
        <v>0</v>
      </c>
      <c r="AO640" s="618">
        <v>0</v>
      </c>
      <c r="AP640" s="618">
        <v>0</v>
      </c>
      <c r="AQ640" s="618">
        <v>0</v>
      </c>
      <c r="AR640" s="618">
        <v>0</v>
      </c>
      <c r="AS640" s="618">
        <v>0</v>
      </c>
      <c r="AT640" s="618">
        <v>0</v>
      </c>
      <c r="AU640" s="618">
        <v>0</v>
      </c>
      <c r="AV640" s="618">
        <v>0</v>
      </c>
      <c r="AW640" s="618">
        <v>292874</v>
      </c>
      <c r="AX640" s="618">
        <v>140049</v>
      </c>
      <c r="AY640" s="618">
        <v>6408</v>
      </c>
      <c r="AZ640" s="618">
        <v>4222</v>
      </c>
      <c r="BA640" s="618">
        <v>3510</v>
      </c>
      <c r="BB640" s="618">
        <v>2457</v>
      </c>
      <c r="BC640" s="618">
        <v>13057</v>
      </c>
      <c r="BD640" s="618">
        <v>12809</v>
      </c>
      <c r="BE640" s="618">
        <v>0</v>
      </c>
      <c r="BF640" s="618">
        <v>0</v>
      </c>
      <c r="BG640" s="618">
        <v>1043</v>
      </c>
      <c r="BH640" s="618">
        <v>1601</v>
      </c>
      <c r="BI640" s="618">
        <v>0</v>
      </c>
      <c r="BJ640" s="618">
        <v>0</v>
      </c>
      <c r="BK640" s="618">
        <v>6168</v>
      </c>
      <c r="BL640" s="618">
        <v>3913</v>
      </c>
      <c r="BM640" s="618">
        <v>0</v>
      </c>
      <c r="BN640" s="618">
        <v>0</v>
      </c>
      <c r="BO640" s="618">
        <v>0</v>
      </c>
      <c r="BP640" s="618">
        <v>0</v>
      </c>
    </row>
    <row r="641" spans="1:68" x14ac:dyDescent="0.25">
      <c r="B641" s="594" t="s">
        <v>292</v>
      </c>
      <c r="C641" s="618">
        <v>55480</v>
      </c>
      <c r="D641" s="618">
        <v>77017</v>
      </c>
      <c r="E641" s="618" t="s">
        <v>2112</v>
      </c>
      <c r="F641" s="618" t="s">
        <v>2112</v>
      </c>
      <c r="G641" s="618">
        <v>15</v>
      </c>
      <c r="H641" s="618">
        <v>22</v>
      </c>
      <c r="I641" s="618">
        <v>0</v>
      </c>
      <c r="J641" s="618">
        <v>0</v>
      </c>
      <c r="K641" s="618">
        <v>3187</v>
      </c>
      <c r="L641" s="618">
        <v>7005</v>
      </c>
      <c r="M641" s="618">
        <v>16229</v>
      </c>
      <c r="N641" s="618">
        <v>11880</v>
      </c>
      <c r="O641" s="618">
        <v>0</v>
      </c>
      <c r="P641" s="618">
        <v>0</v>
      </c>
      <c r="Q641" s="618">
        <v>30438</v>
      </c>
      <c r="R641" s="618">
        <v>41446</v>
      </c>
      <c r="S641" s="618">
        <v>0</v>
      </c>
      <c r="T641" s="618">
        <v>0</v>
      </c>
      <c r="U641" s="618">
        <v>17498101</v>
      </c>
      <c r="V641" s="618">
        <v>1236870</v>
      </c>
      <c r="W641" s="618" t="s">
        <v>2112</v>
      </c>
      <c r="X641" s="618" t="s">
        <v>2112</v>
      </c>
      <c r="Y641" s="618">
        <v>0</v>
      </c>
      <c r="Z641" s="618">
        <v>0</v>
      </c>
      <c r="AA641" s="618">
        <v>0</v>
      </c>
      <c r="AB641" s="618">
        <v>0</v>
      </c>
      <c r="AC641" s="618">
        <v>0</v>
      </c>
      <c r="AD641" s="618">
        <v>0</v>
      </c>
      <c r="AE641" s="618">
        <v>0</v>
      </c>
      <c r="AF641" s="618">
        <v>0</v>
      </c>
      <c r="AG641" s="618">
        <v>344</v>
      </c>
      <c r="AH641" s="618">
        <v>1361</v>
      </c>
      <c r="AI641" s="618">
        <v>14464</v>
      </c>
      <c r="AJ641" s="618">
        <v>32157</v>
      </c>
      <c r="AK641" s="618">
        <v>11150</v>
      </c>
      <c r="AL641" s="618">
        <v>17972</v>
      </c>
      <c r="AM641" s="618">
        <v>0</v>
      </c>
      <c r="AN641" s="618">
        <v>0</v>
      </c>
      <c r="AO641" s="618">
        <v>0</v>
      </c>
      <c r="AP641" s="618">
        <v>0</v>
      </c>
      <c r="AQ641" s="618">
        <v>0</v>
      </c>
      <c r="AR641" s="618">
        <v>0</v>
      </c>
      <c r="AS641" s="618">
        <v>0</v>
      </c>
      <c r="AT641" s="618">
        <v>0</v>
      </c>
      <c r="AU641" s="618">
        <v>0</v>
      </c>
      <c r="AV641" s="618">
        <v>0</v>
      </c>
      <c r="AW641" s="618">
        <v>386572</v>
      </c>
      <c r="AX641" s="618">
        <v>280525</v>
      </c>
      <c r="AY641" s="618">
        <v>17610</v>
      </c>
      <c r="AZ641" s="618">
        <v>11739</v>
      </c>
      <c r="BA641" s="618">
        <v>2190</v>
      </c>
      <c r="BB641" s="618">
        <v>1811</v>
      </c>
      <c r="BC641" s="618">
        <v>33507</v>
      </c>
      <c r="BD641" s="618">
        <v>18337</v>
      </c>
      <c r="BE641" s="618">
        <v>0</v>
      </c>
      <c r="BF641" s="618">
        <v>0</v>
      </c>
      <c r="BG641" s="618">
        <v>1240</v>
      </c>
      <c r="BH641" s="618">
        <v>1312</v>
      </c>
      <c r="BI641" s="618">
        <v>30</v>
      </c>
      <c r="BJ641" s="618">
        <v>14</v>
      </c>
      <c r="BK641" s="618">
        <v>6641</v>
      </c>
      <c r="BL641" s="618">
        <v>6361</v>
      </c>
      <c r="BM641" s="618">
        <v>0</v>
      </c>
      <c r="BN641" s="618">
        <v>0</v>
      </c>
      <c r="BO641" s="618">
        <v>0</v>
      </c>
      <c r="BP641" s="618">
        <v>0</v>
      </c>
    </row>
    <row r="642" spans="1:68" x14ac:dyDescent="0.25">
      <c r="B642" s="594" t="s">
        <v>293</v>
      </c>
      <c r="C642" s="618">
        <v>64672</v>
      </c>
      <c r="D642" s="618">
        <v>66632</v>
      </c>
      <c r="E642" s="618" t="s">
        <v>2112</v>
      </c>
      <c r="F642" s="618" t="s">
        <v>2112</v>
      </c>
      <c r="G642" s="618">
        <v>51</v>
      </c>
      <c r="H642" s="618">
        <v>75</v>
      </c>
      <c r="I642" s="618">
        <v>0</v>
      </c>
      <c r="J642" s="618">
        <v>0</v>
      </c>
      <c r="K642" s="618">
        <v>3696</v>
      </c>
      <c r="L642" s="618">
        <v>8753</v>
      </c>
      <c r="M642" s="618">
        <v>19841</v>
      </c>
      <c r="N642" s="618">
        <v>12996</v>
      </c>
      <c r="O642" s="618">
        <v>0</v>
      </c>
      <c r="P642" s="618">
        <v>0</v>
      </c>
      <c r="Q642" s="618">
        <v>32560</v>
      </c>
      <c r="R642" s="618">
        <v>43247</v>
      </c>
      <c r="S642" s="618">
        <v>0</v>
      </c>
      <c r="T642" s="618">
        <v>0</v>
      </c>
      <c r="U642" s="618">
        <v>16738990</v>
      </c>
      <c r="V642" s="618">
        <v>1075954</v>
      </c>
      <c r="W642" s="618" t="s">
        <v>2112</v>
      </c>
      <c r="X642" s="618" t="s">
        <v>2112</v>
      </c>
      <c r="Y642" s="618">
        <v>0</v>
      </c>
      <c r="Z642" s="618">
        <v>0</v>
      </c>
      <c r="AA642" s="618">
        <v>0</v>
      </c>
      <c r="AB642" s="618">
        <v>0</v>
      </c>
      <c r="AC642" s="618">
        <v>0</v>
      </c>
      <c r="AD642" s="618">
        <v>0</v>
      </c>
      <c r="AE642" s="618">
        <v>0</v>
      </c>
      <c r="AF642" s="618">
        <v>0</v>
      </c>
      <c r="AG642" s="618">
        <v>289</v>
      </c>
      <c r="AH642" s="618">
        <v>1390</v>
      </c>
      <c r="AI642" s="618">
        <v>8257</v>
      </c>
      <c r="AJ642" s="618">
        <v>15443</v>
      </c>
      <c r="AK642" s="618">
        <v>5411</v>
      </c>
      <c r="AL642" s="618">
        <v>62945</v>
      </c>
      <c r="AM642" s="618">
        <v>0</v>
      </c>
      <c r="AN642" s="618">
        <v>0</v>
      </c>
      <c r="AO642" s="618">
        <v>0</v>
      </c>
      <c r="AP642" s="618">
        <v>0</v>
      </c>
      <c r="AQ642" s="618">
        <v>0</v>
      </c>
      <c r="AR642" s="618">
        <v>0</v>
      </c>
      <c r="AS642" s="618">
        <v>0</v>
      </c>
      <c r="AT642" s="618">
        <v>0</v>
      </c>
      <c r="AU642" s="618">
        <v>0</v>
      </c>
      <c r="AV642" s="618">
        <v>0</v>
      </c>
      <c r="AW642" s="618">
        <v>378203</v>
      </c>
      <c r="AX642" s="618">
        <v>166454</v>
      </c>
      <c r="AY642" s="618">
        <v>17919</v>
      </c>
      <c r="AZ642" s="618">
        <v>14992</v>
      </c>
      <c r="BA642" s="618">
        <v>2205</v>
      </c>
      <c r="BB642" s="618">
        <v>1979</v>
      </c>
      <c r="BC642" s="618">
        <v>25421</v>
      </c>
      <c r="BD642" s="618">
        <v>16885</v>
      </c>
      <c r="BE642" s="618">
        <v>0</v>
      </c>
      <c r="BF642" s="618">
        <v>0</v>
      </c>
      <c r="BG642" s="618">
        <v>2475</v>
      </c>
      <c r="BH642" s="618">
        <v>2733</v>
      </c>
      <c r="BI642" s="618">
        <v>1110</v>
      </c>
      <c r="BJ642" s="618">
        <v>345</v>
      </c>
      <c r="BK642" s="618">
        <v>7543</v>
      </c>
      <c r="BL642" s="618">
        <v>14569</v>
      </c>
      <c r="BM642" s="618">
        <v>0</v>
      </c>
      <c r="BN642" s="618">
        <v>0</v>
      </c>
      <c r="BO642" s="618">
        <v>0</v>
      </c>
      <c r="BP642" s="618">
        <v>0</v>
      </c>
    </row>
    <row r="643" spans="1:68" x14ac:dyDescent="0.25">
      <c r="B643" s="594" t="s">
        <v>294</v>
      </c>
      <c r="C643" s="618">
        <v>71598</v>
      </c>
      <c r="D643" s="618">
        <v>101384</v>
      </c>
      <c r="E643" s="618" t="s">
        <v>2112</v>
      </c>
      <c r="F643" s="618" t="s">
        <v>2112</v>
      </c>
      <c r="G643" s="618">
        <v>66</v>
      </c>
      <c r="H643" s="618">
        <v>126</v>
      </c>
      <c r="I643" s="618">
        <v>0</v>
      </c>
      <c r="J643" s="618">
        <v>0</v>
      </c>
      <c r="K643" s="618">
        <v>5316</v>
      </c>
      <c r="L643" s="618">
        <v>13831</v>
      </c>
      <c r="M643" s="618">
        <v>20177</v>
      </c>
      <c r="N643" s="618">
        <v>16619</v>
      </c>
      <c r="O643" s="618">
        <v>0</v>
      </c>
      <c r="P643" s="618">
        <v>0</v>
      </c>
      <c r="Q643" s="618">
        <v>38013</v>
      </c>
      <c r="R643" s="618">
        <v>55417</v>
      </c>
      <c r="S643" s="618">
        <v>0</v>
      </c>
      <c r="T643" s="618">
        <v>0</v>
      </c>
      <c r="U643" s="618">
        <v>18702251</v>
      </c>
      <c r="V643" s="618">
        <v>1235075</v>
      </c>
      <c r="W643" s="618" t="s">
        <v>2112</v>
      </c>
      <c r="X643" s="618" t="s">
        <v>2112</v>
      </c>
      <c r="Y643" s="618">
        <v>0</v>
      </c>
      <c r="Z643" s="618">
        <v>0</v>
      </c>
      <c r="AA643" s="618">
        <v>0</v>
      </c>
      <c r="AB643" s="618">
        <v>0</v>
      </c>
      <c r="AC643" s="618">
        <v>0</v>
      </c>
      <c r="AD643" s="618">
        <v>0</v>
      </c>
      <c r="AE643" s="618">
        <v>0</v>
      </c>
      <c r="AF643" s="618">
        <v>0</v>
      </c>
      <c r="AG643" s="618">
        <v>431</v>
      </c>
      <c r="AH643" s="618">
        <v>2152</v>
      </c>
      <c r="AI643" s="618">
        <v>9802</v>
      </c>
      <c r="AJ643" s="618">
        <v>24965</v>
      </c>
      <c r="AK643" s="618">
        <v>19401</v>
      </c>
      <c r="AL643" s="618">
        <v>59505</v>
      </c>
      <c r="AM643" s="618">
        <v>0</v>
      </c>
      <c r="AN643" s="618">
        <v>0</v>
      </c>
      <c r="AO643" s="618">
        <v>0</v>
      </c>
      <c r="AP643" s="618">
        <v>0</v>
      </c>
      <c r="AQ643" s="618">
        <v>0</v>
      </c>
      <c r="AR643" s="618">
        <v>0</v>
      </c>
      <c r="AS643" s="618">
        <v>0</v>
      </c>
      <c r="AT643" s="618">
        <v>0</v>
      </c>
      <c r="AU643" s="618">
        <v>0</v>
      </c>
      <c r="AV643" s="618">
        <v>0</v>
      </c>
      <c r="AW643" s="618">
        <v>384152</v>
      </c>
      <c r="AX643" s="618">
        <v>99990</v>
      </c>
      <c r="AY643" s="618">
        <v>20242</v>
      </c>
      <c r="AZ643" s="618">
        <v>17789</v>
      </c>
      <c r="BA643" s="618">
        <v>2338</v>
      </c>
      <c r="BB643" s="618">
        <v>3137</v>
      </c>
      <c r="BC643" s="618">
        <v>54122</v>
      </c>
      <c r="BD643" s="618">
        <v>30267</v>
      </c>
      <c r="BE643" s="618">
        <v>0</v>
      </c>
      <c r="BF643" s="618">
        <v>0</v>
      </c>
      <c r="BG643" s="618">
        <v>10363</v>
      </c>
      <c r="BH643" s="618">
        <v>14179</v>
      </c>
      <c r="BI643" s="618">
        <v>1155</v>
      </c>
      <c r="BJ643" s="618">
        <v>468</v>
      </c>
      <c r="BK643" s="618">
        <v>8720</v>
      </c>
      <c r="BL643" s="618">
        <v>20136</v>
      </c>
      <c r="BM643" s="618">
        <v>0</v>
      </c>
      <c r="BN643" s="618">
        <v>0</v>
      </c>
      <c r="BO643" s="618">
        <v>0</v>
      </c>
      <c r="BP643" s="618">
        <v>0</v>
      </c>
    </row>
    <row r="644" spans="1:68" x14ac:dyDescent="0.25">
      <c r="B644" s="594" t="s">
        <v>295</v>
      </c>
      <c r="C644" s="618">
        <v>69646</v>
      </c>
      <c r="D644" s="618">
        <v>94176</v>
      </c>
      <c r="E644" s="618" t="s">
        <v>2112</v>
      </c>
      <c r="F644" s="618" t="s">
        <v>2112</v>
      </c>
      <c r="G644" s="618">
        <v>1247</v>
      </c>
      <c r="H644" s="618">
        <v>3087</v>
      </c>
      <c r="I644" s="618">
        <v>0</v>
      </c>
      <c r="J644" s="618">
        <v>0</v>
      </c>
      <c r="K644" s="618">
        <v>5276</v>
      </c>
      <c r="L644" s="618">
        <v>16279</v>
      </c>
      <c r="M644" s="618">
        <v>16072</v>
      </c>
      <c r="N644" s="618">
        <v>14804</v>
      </c>
      <c r="O644" s="618">
        <v>0</v>
      </c>
      <c r="P644" s="618">
        <v>0</v>
      </c>
      <c r="Q644" s="618">
        <v>42027</v>
      </c>
      <c r="R644" s="618">
        <v>73931</v>
      </c>
      <c r="S644" s="618">
        <v>25</v>
      </c>
      <c r="T644" s="618">
        <v>50</v>
      </c>
      <c r="U644" s="618">
        <v>15293563</v>
      </c>
      <c r="V644" s="618">
        <v>1112900</v>
      </c>
      <c r="W644" s="618" t="s">
        <v>2112</v>
      </c>
      <c r="X644" s="618" t="s">
        <v>2112</v>
      </c>
      <c r="Y644" s="618">
        <v>300</v>
      </c>
      <c r="Z644" s="618">
        <v>600</v>
      </c>
      <c r="AA644" s="618">
        <v>0</v>
      </c>
      <c r="AB644" s="618">
        <v>0</v>
      </c>
      <c r="AC644" s="618">
        <v>0</v>
      </c>
      <c r="AD644" s="618">
        <v>0</v>
      </c>
      <c r="AE644" s="618">
        <v>0</v>
      </c>
      <c r="AF644" s="618">
        <v>0</v>
      </c>
      <c r="AG644" s="618">
        <v>551</v>
      </c>
      <c r="AH644" s="618">
        <v>3190</v>
      </c>
      <c r="AI644" s="618">
        <v>10735</v>
      </c>
      <c r="AJ644" s="618">
        <v>32686</v>
      </c>
      <c r="AK644" s="618">
        <v>20725</v>
      </c>
      <c r="AL644" s="618">
        <v>64345</v>
      </c>
      <c r="AM644" s="618">
        <v>0</v>
      </c>
      <c r="AN644" s="618">
        <v>0</v>
      </c>
      <c r="AO644" s="618">
        <v>0</v>
      </c>
      <c r="AP644" s="618">
        <v>0</v>
      </c>
      <c r="AQ644" s="618">
        <v>0</v>
      </c>
      <c r="AR644" s="618">
        <v>0</v>
      </c>
      <c r="AS644" s="618">
        <v>0</v>
      </c>
      <c r="AT644" s="618">
        <v>0</v>
      </c>
      <c r="AU644" s="618">
        <v>0</v>
      </c>
      <c r="AV644" s="618">
        <v>0</v>
      </c>
      <c r="AW644" s="618">
        <v>481553</v>
      </c>
      <c r="AX644" s="618">
        <v>288527</v>
      </c>
      <c r="AY644" s="618">
        <v>27716</v>
      </c>
      <c r="AZ644" s="618">
        <v>28509</v>
      </c>
      <c r="BA644" s="618">
        <v>3409</v>
      </c>
      <c r="BB644" s="618">
        <v>6809</v>
      </c>
      <c r="BC644" s="618">
        <v>61097</v>
      </c>
      <c r="BD644" s="618">
        <v>64082</v>
      </c>
      <c r="BE644" s="618">
        <v>0</v>
      </c>
      <c r="BF644" s="618">
        <v>0</v>
      </c>
      <c r="BG644" s="618">
        <v>4640</v>
      </c>
      <c r="BH644" s="618">
        <v>7315</v>
      </c>
      <c r="BI644" s="618">
        <v>912</v>
      </c>
      <c r="BJ644" s="618">
        <v>912</v>
      </c>
      <c r="BK644" s="618">
        <v>7799</v>
      </c>
      <c r="BL644" s="618">
        <v>20463</v>
      </c>
      <c r="BM644" s="618">
        <v>0</v>
      </c>
      <c r="BN644" s="618">
        <v>0</v>
      </c>
      <c r="BO644" s="618">
        <v>0</v>
      </c>
      <c r="BP644" s="618">
        <v>0</v>
      </c>
    </row>
    <row r="645" spans="1:68" x14ac:dyDescent="0.25">
      <c r="B645" s="594" t="s">
        <v>2669</v>
      </c>
      <c r="C645" s="618">
        <v>73145</v>
      </c>
      <c r="D645" s="618">
        <v>135854</v>
      </c>
      <c r="E645" s="618" t="s">
        <v>2112</v>
      </c>
      <c r="F645" s="618" t="s">
        <v>2112</v>
      </c>
      <c r="G645" s="618">
        <v>2591</v>
      </c>
      <c r="H645" s="618">
        <v>6573</v>
      </c>
      <c r="I645" s="618">
        <v>0</v>
      </c>
      <c r="J645" s="618">
        <v>0</v>
      </c>
      <c r="K645" s="618">
        <v>5138</v>
      </c>
      <c r="L645" s="618">
        <v>27201</v>
      </c>
      <c r="M645" s="618">
        <v>24436</v>
      </c>
      <c r="N645" s="618">
        <v>37579</v>
      </c>
      <c r="O645" s="618">
        <v>0</v>
      </c>
      <c r="P645" s="618">
        <v>0</v>
      </c>
      <c r="Q645" s="618">
        <v>40494</v>
      </c>
      <c r="R645" s="618">
        <v>81477</v>
      </c>
      <c r="S645" s="618">
        <v>47</v>
      </c>
      <c r="T645" s="618">
        <v>118</v>
      </c>
      <c r="U645" s="618">
        <v>17419082</v>
      </c>
      <c r="V645" s="618">
        <v>1651373</v>
      </c>
      <c r="W645" s="618" t="s">
        <v>2112</v>
      </c>
      <c r="X645" s="618" t="s">
        <v>2112</v>
      </c>
      <c r="Y645" s="618">
        <v>0</v>
      </c>
      <c r="Z645" s="618">
        <v>0</v>
      </c>
      <c r="AA645" s="618">
        <v>0</v>
      </c>
      <c r="AB645" s="618">
        <v>0</v>
      </c>
      <c r="AC645" s="618">
        <v>0</v>
      </c>
      <c r="AD645" s="618">
        <v>0</v>
      </c>
      <c r="AE645" s="618">
        <v>0</v>
      </c>
      <c r="AF645" s="618">
        <v>0</v>
      </c>
      <c r="AG645" s="618">
        <v>495</v>
      </c>
      <c r="AH645" s="618">
        <v>3071</v>
      </c>
      <c r="AI645" s="618">
        <v>13403</v>
      </c>
      <c r="AJ645" s="618">
        <v>53850</v>
      </c>
      <c r="AK645" s="618">
        <v>21691</v>
      </c>
      <c r="AL645" s="618">
        <v>52554</v>
      </c>
      <c r="AM645" s="618">
        <v>0</v>
      </c>
      <c r="AN645" s="618">
        <v>0</v>
      </c>
      <c r="AO645" s="618">
        <v>0</v>
      </c>
      <c r="AP645" s="618">
        <v>0</v>
      </c>
      <c r="AQ645" s="618">
        <v>0</v>
      </c>
      <c r="AR645" s="618">
        <v>0</v>
      </c>
      <c r="AS645" s="618">
        <v>0</v>
      </c>
      <c r="AT645" s="618">
        <v>0</v>
      </c>
      <c r="AU645" s="618">
        <v>0</v>
      </c>
      <c r="AV645" s="618">
        <v>0</v>
      </c>
      <c r="AW645" s="618">
        <v>508652</v>
      </c>
      <c r="AX645" s="618">
        <v>481656</v>
      </c>
      <c r="AY645" s="618">
        <v>29339</v>
      </c>
      <c r="AZ645" s="618">
        <v>34702</v>
      </c>
      <c r="BA645" s="618">
        <v>3439</v>
      </c>
      <c r="BB645" s="618">
        <v>8642</v>
      </c>
      <c r="BC645" s="618">
        <v>81642</v>
      </c>
      <c r="BD645" s="618">
        <v>113493</v>
      </c>
      <c r="BE645" s="618">
        <v>0</v>
      </c>
      <c r="BF645" s="618">
        <v>0</v>
      </c>
      <c r="BG645" s="618">
        <v>9391</v>
      </c>
      <c r="BH645" s="618">
        <v>20546</v>
      </c>
      <c r="BI645" s="618">
        <v>912</v>
      </c>
      <c r="BJ645" s="618">
        <v>912</v>
      </c>
      <c r="BK645" s="618">
        <v>8990</v>
      </c>
      <c r="BL645" s="618">
        <v>30468</v>
      </c>
      <c r="BM645" s="618">
        <v>0</v>
      </c>
      <c r="BN645" s="618">
        <v>0</v>
      </c>
      <c r="BO645" s="618">
        <v>0</v>
      </c>
      <c r="BP645" s="618">
        <v>0</v>
      </c>
    </row>
    <row r="646" spans="1:68" x14ac:dyDescent="0.25">
      <c r="A646" s="593" t="s">
        <v>7</v>
      </c>
      <c r="B646" s="594" t="s">
        <v>285</v>
      </c>
      <c r="C646" s="618">
        <v>21822</v>
      </c>
      <c r="D646" s="618">
        <v>19329</v>
      </c>
      <c r="E646" s="618" t="s">
        <v>2112</v>
      </c>
      <c r="F646" s="618" t="s">
        <v>2112</v>
      </c>
      <c r="G646" s="618">
        <v>0</v>
      </c>
      <c r="H646" s="618">
        <v>0</v>
      </c>
      <c r="I646" s="618">
        <v>0</v>
      </c>
      <c r="J646" s="618">
        <v>0</v>
      </c>
      <c r="K646" s="618">
        <v>1901</v>
      </c>
      <c r="L646" s="618">
        <v>3030</v>
      </c>
      <c r="M646" s="618">
        <v>48601</v>
      </c>
      <c r="N646" s="618">
        <v>24300</v>
      </c>
      <c r="O646" s="618">
        <v>0</v>
      </c>
      <c r="P646" s="618">
        <v>0</v>
      </c>
      <c r="Q646" s="618">
        <v>37504</v>
      </c>
      <c r="R646" s="618">
        <v>20538</v>
      </c>
      <c r="S646" s="618">
        <v>0</v>
      </c>
      <c r="T646" s="618">
        <v>0</v>
      </c>
      <c r="U646" s="618">
        <v>2994819</v>
      </c>
      <c r="V646" s="618">
        <v>188010</v>
      </c>
      <c r="W646" s="618" t="s">
        <v>2112</v>
      </c>
      <c r="X646" s="618" t="s">
        <v>2112</v>
      </c>
      <c r="Y646" s="618">
        <v>0</v>
      </c>
      <c r="Z646" s="618">
        <v>0</v>
      </c>
      <c r="AA646" s="618">
        <v>0</v>
      </c>
      <c r="AB646" s="618">
        <v>0</v>
      </c>
      <c r="AC646" s="618">
        <v>0</v>
      </c>
      <c r="AD646" s="618">
        <v>0</v>
      </c>
      <c r="AE646" s="618">
        <v>0</v>
      </c>
      <c r="AF646" s="618">
        <v>0</v>
      </c>
      <c r="AG646" s="618">
        <v>344</v>
      </c>
      <c r="AH646" s="618">
        <v>684</v>
      </c>
      <c r="AI646" s="618">
        <v>31343</v>
      </c>
      <c r="AJ646" s="618">
        <v>61508</v>
      </c>
      <c r="AK646" s="618">
        <v>2231</v>
      </c>
      <c r="AL646" s="618">
        <v>8953</v>
      </c>
      <c r="AM646" s="618">
        <v>880</v>
      </c>
      <c r="AN646" s="618">
        <v>668</v>
      </c>
      <c r="AO646" s="618">
        <v>0</v>
      </c>
      <c r="AP646" s="618">
        <v>0</v>
      </c>
      <c r="AQ646" s="618">
        <v>0</v>
      </c>
      <c r="AR646" s="618">
        <v>0</v>
      </c>
      <c r="AS646" s="618">
        <v>0</v>
      </c>
      <c r="AT646" s="618">
        <v>0</v>
      </c>
      <c r="AU646" s="618">
        <v>0</v>
      </c>
      <c r="AV646" s="618">
        <v>0</v>
      </c>
      <c r="AW646" s="618">
        <v>485360</v>
      </c>
      <c r="AX646" s="618">
        <v>76818</v>
      </c>
      <c r="AY646" s="618">
        <v>11120</v>
      </c>
      <c r="AZ646" s="618">
        <v>2383</v>
      </c>
      <c r="BA646" s="618">
        <v>0</v>
      </c>
      <c r="BB646" s="618">
        <v>0</v>
      </c>
      <c r="BC646" s="618">
        <v>750718</v>
      </c>
      <c r="BD646" s="618">
        <v>246447</v>
      </c>
      <c r="BE646" s="618">
        <v>0</v>
      </c>
      <c r="BF646" s="618">
        <v>0</v>
      </c>
      <c r="BG646" s="618">
        <v>0</v>
      </c>
      <c r="BH646" s="618">
        <v>0</v>
      </c>
      <c r="BI646" s="618">
        <v>0</v>
      </c>
      <c r="BJ646" s="618">
        <v>0</v>
      </c>
      <c r="BK646" s="618">
        <v>4601</v>
      </c>
      <c r="BL646" s="618">
        <v>2995</v>
      </c>
      <c r="BM646" s="618">
        <v>0</v>
      </c>
      <c r="BN646" s="618">
        <v>0</v>
      </c>
      <c r="BO646" s="618">
        <v>0</v>
      </c>
      <c r="BP646" s="618">
        <v>0</v>
      </c>
    </row>
    <row r="647" spans="1:68" x14ac:dyDescent="0.25">
      <c r="B647" s="594" t="s">
        <v>286</v>
      </c>
      <c r="C647" s="618">
        <v>23960</v>
      </c>
      <c r="D647" s="618">
        <v>21074</v>
      </c>
      <c r="E647" s="618" t="s">
        <v>2112</v>
      </c>
      <c r="F647" s="618" t="s">
        <v>2112</v>
      </c>
      <c r="G647" s="618">
        <v>0</v>
      </c>
      <c r="H647" s="618">
        <v>0</v>
      </c>
      <c r="I647" s="618">
        <v>0</v>
      </c>
      <c r="J647" s="618">
        <v>0</v>
      </c>
      <c r="K647" s="618">
        <v>1876</v>
      </c>
      <c r="L647" s="618">
        <v>2642</v>
      </c>
      <c r="M647" s="618">
        <v>18972</v>
      </c>
      <c r="N647" s="618">
        <v>7816</v>
      </c>
      <c r="O647" s="618">
        <v>0</v>
      </c>
      <c r="P647" s="618">
        <v>0</v>
      </c>
      <c r="Q647" s="618">
        <v>35522</v>
      </c>
      <c r="R647" s="618">
        <v>17552</v>
      </c>
      <c r="S647" s="618">
        <v>0</v>
      </c>
      <c r="T647" s="618">
        <v>0</v>
      </c>
      <c r="U647" s="618">
        <v>3336034</v>
      </c>
      <c r="V647" s="618">
        <v>207926</v>
      </c>
      <c r="W647" s="618" t="s">
        <v>2112</v>
      </c>
      <c r="X647" s="618" t="s">
        <v>2112</v>
      </c>
      <c r="Y647" s="618">
        <v>0</v>
      </c>
      <c r="Z647" s="618">
        <v>0</v>
      </c>
      <c r="AA647" s="618">
        <v>0</v>
      </c>
      <c r="AB647" s="618">
        <v>0</v>
      </c>
      <c r="AC647" s="618">
        <v>0</v>
      </c>
      <c r="AD647" s="618">
        <v>0</v>
      </c>
      <c r="AE647" s="618">
        <v>0</v>
      </c>
      <c r="AF647" s="618">
        <v>0</v>
      </c>
      <c r="AG647" s="618">
        <v>289</v>
      </c>
      <c r="AH647" s="618">
        <v>587</v>
      </c>
      <c r="AI647" s="618">
        <v>11576</v>
      </c>
      <c r="AJ647" s="618">
        <v>21941</v>
      </c>
      <c r="AK647" s="618">
        <v>1710</v>
      </c>
      <c r="AL647" s="618">
        <v>7695</v>
      </c>
      <c r="AM647" s="618">
        <v>374</v>
      </c>
      <c r="AN647" s="618">
        <v>260</v>
      </c>
      <c r="AO647" s="618">
        <v>0</v>
      </c>
      <c r="AP647" s="618">
        <v>0</v>
      </c>
      <c r="AQ647" s="618">
        <v>0</v>
      </c>
      <c r="AR647" s="618">
        <v>0</v>
      </c>
      <c r="AS647" s="618">
        <v>0</v>
      </c>
      <c r="AT647" s="618">
        <v>0</v>
      </c>
      <c r="AU647" s="618">
        <v>0</v>
      </c>
      <c r="AV647" s="618">
        <v>0</v>
      </c>
      <c r="AW647" s="618">
        <v>483990</v>
      </c>
      <c r="AX647" s="618">
        <v>86218</v>
      </c>
      <c r="AY647" s="618">
        <v>9881</v>
      </c>
      <c r="AZ647" s="618">
        <v>2050</v>
      </c>
      <c r="BA647" s="618">
        <v>0</v>
      </c>
      <c r="BB647" s="618">
        <v>0</v>
      </c>
      <c r="BC647" s="618">
        <v>480476</v>
      </c>
      <c r="BD647" s="618">
        <v>215545</v>
      </c>
      <c r="BE647" s="618">
        <v>0</v>
      </c>
      <c r="BF647" s="618">
        <v>0</v>
      </c>
      <c r="BG647" s="618">
        <v>0</v>
      </c>
      <c r="BH647" s="618">
        <v>0</v>
      </c>
      <c r="BI647" s="618">
        <v>0</v>
      </c>
      <c r="BJ647" s="618">
        <v>0</v>
      </c>
      <c r="BK647" s="618">
        <v>4313</v>
      </c>
      <c r="BL647" s="618">
        <v>2822</v>
      </c>
      <c r="BM647" s="618">
        <v>0</v>
      </c>
      <c r="BN647" s="618">
        <v>0</v>
      </c>
      <c r="BO647" s="618">
        <v>0</v>
      </c>
      <c r="BP647" s="618">
        <v>0</v>
      </c>
    </row>
    <row r="648" spans="1:68" x14ac:dyDescent="0.25">
      <c r="B648" s="594" t="s">
        <v>287</v>
      </c>
      <c r="C648" s="618">
        <v>21852</v>
      </c>
      <c r="D648" s="618">
        <v>20994</v>
      </c>
      <c r="E648" s="618" t="s">
        <v>2112</v>
      </c>
      <c r="F648" s="618" t="s">
        <v>2112</v>
      </c>
      <c r="G648" s="618">
        <v>26</v>
      </c>
      <c r="H648" s="618">
        <v>49</v>
      </c>
      <c r="I648" s="618">
        <v>0</v>
      </c>
      <c r="J648" s="618">
        <v>0</v>
      </c>
      <c r="K648" s="618">
        <v>1588</v>
      </c>
      <c r="L648" s="618">
        <v>2304</v>
      </c>
      <c r="M648" s="618">
        <v>26661</v>
      </c>
      <c r="N648" s="618">
        <v>19500</v>
      </c>
      <c r="O648" s="618">
        <v>0</v>
      </c>
      <c r="P648" s="618">
        <v>0</v>
      </c>
      <c r="Q648" s="618">
        <v>40600</v>
      </c>
      <c r="R648" s="618">
        <v>25821</v>
      </c>
      <c r="S648" s="618">
        <v>0</v>
      </c>
      <c r="T648" s="618">
        <v>0</v>
      </c>
      <c r="U648" s="618">
        <v>3260251</v>
      </c>
      <c r="V648" s="618">
        <v>230747</v>
      </c>
      <c r="W648" s="618" t="s">
        <v>2112</v>
      </c>
      <c r="X648" s="618" t="s">
        <v>2112</v>
      </c>
      <c r="Y648" s="618">
        <v>0</v>
      </c>
      <c r="Z648" s="618">
        <v>0</v>
      </c>
      <c r="AA648" s="618">
        <v>0</v>
      </c>
      <c r="AB648" s="618">
        <v>0</v>
      </c>
      <c r="AC648" s="618">
        <v>0</v>
      </c>
      <c r="AD648" s="618">
        <v>0</v>
      </c>
      <c r="AE648" s="618">
        <v>0</v>
      </c>
      <c r="AF648" s="618">
        <v>0</v>
      </c>
      <c r="AG648" s="618">
        <v>206</v>
      </c>
      <c r="AH648" s="618">
        <v>547</v>
      </c>
      <c r="AI648" s="618">
        <v>6304</v>
      </c>
      <c r="AJ648" s="618">
        <v>16460</v>
      </c>
      <c r="AK648" s="618">
        <v>877</v>
      </c>
      <c r="AL648" s="618">
        <v>4822</v>
      </c>
      <c r="AM648" s="618">
        <v>185</v>
      </c>
      <c r="AN648" s="618">
        <v>241</v>
      </c>
      <c r="AO648" s="618">
        <v>0</v>
      </c>
      <c r="AP648" s="618">
        <v>0</v>
      </c>
      <c r="AQ648" s="618">
        <v>0</v>
      </c>
      <c r="AR648" s="618">
        <v>0</v>
      </c>
      <c r="AS648" s="618">
        <v>0</v>
      </c>
      <c r="AT648" s="618">
        <v>0</v>
      </c>
      <c r="AU648" s="618">
        <v>0</v>
      </c>
      <c r="AV648" s="618">
        <v>0</v>
      </c>
      <c r="AW648" s="618">
        <v>450486</v>
      </c>
      <c r="AX648" s="618">
        <v>174717</v>
      </c>
      <c r="AY648" s="618">
        <v>10655</v>
      </c>
      <c r="AZ648" s="618">
        <v>3556</v>
      </c>
      <c r="BA648" s="618">
        <v>0</v>
      </c>
      <c r="BB648" s="618">
        <v>0</v>
      </c>
      <c r="BC648" s="618">
        <v>290575</v>
      </c>
      <c r="BD648" s="618">
        <v>168525</v>
      </c>
      <c r="BE648" s="618">
        <v>0</v>
      </c>
      <c r="BF648" s="618">
        <v>0</v>
      </c>
      <c r="BG648" s="618">
        <v>0</v>
      </c>
      <c r="BH648" s="618">
        <v>0</v>
      </c>
      <c r="BI648" s="618">
        <v>724</v>
      </c>
      <c r="BJ648" s="618">
        <v>434</v>
      </c>
      <c r="BK648" s="618">
        <v>4306</v>
      </c>
      <c r="BL648" s="618">
        <v>4042</v>
      </c>
      <c r="BM648" s="618">
        <v>0</v>
      </c>
      <c r="BN648" s="618">
        <v>0</v>
      </c>
      <c r="BO648" s="618">
        <v>0</v>
      </c>
      <c r="BP648" s="618">
        <v>0</v>
      </c>
    </row>
    <row r="649" spans="1:68" x14ac:dyDescent="0.25">
      <c r="B649" s="594" t="s">
        <v>288</v>
      </c>
      <c r="C649" s="618">
        <v>19080</v>
      </c>
      <c r="D649" s="618">
        <v>22673</v>
      </c>
      <c r="E649" s="618" t="s">
        <v>2112</v>
      </c>
      <c r="F649" s="618" t="s">
        <v>2112</v>
      </c>
      <c r="G649" s="618">
        <v>101</v>
      </c>
      <c r="H649" s="618">
        <v>222</v>
      </c>
      <c r="I649" s="618">
        <v>0</v>
      </c>
      <c r="J649" s="618">
        <v>0</v>
      </c>
      <c r="K649" s="618">
        <v>2397</v>
      </c>
      <c r="L649" s="618">
        <v>2892</v>
      </c>
      <c r="M649" s="618">
        <v>30891</v>
      </c>
      <c r="N649" s="618">
        <v>19861</v>
      </c>
      <c r="O649" s="618">
        <v>0</v>
      </c>
      <c r="P649" s="618">
        <v>0</v>
      </c>
      <c r="Q649" s="618">
        <v>44397</v>
      </c>
      <c r="R649" s="618">
        <v>27552</v>
      </c>
      <c r="S649" s="618">
        <v>0</v>
      </c>
      <c r="T649" s="618">
        <v>0</v>
      </c>
      <c r="U649" s="618">
        <v>3087048</v>
      </c>
      <c r="V649" s="618">
        <v>178039</v>
      </c>
      <c r="W649" s="618" t="s">
        <v>2112</v>
      </c>
      <c r="X649" s="618" t="s">
        <v>2112</v>
      </c>
      <c r="Y649" s="618">
        <v>0</v>
      </c>
      <c r="Z649" s="618">
        <v>0</v>
      </c>
      <c r="AA649" s="618">
        <v>0</v>
      </c>
      <c r="AB649" s="618">
        <v>0</v>
      </c>
      <c r="AC649" s="618">
        <v>0</v>
      </c>
      <c r="AD649" s="618">
        <v>0</v>
      </c>
      <c r="AE649" s="618">
        <v>0</v>
      </c>
      <c r="AF649" s="618">
        <v>0</v>
      </c>
      <c r="AG649" s="618">
        <v>175</v>
      </c>
      <c r="AH649" s="618">
        <v>553</v>
      </c>
      <c r="AI649" s="618">
        <v>17886</v>
      </c>
      <c r="AJ649" s="618">
        <v>30030</v>
      </c>
      <c r="AK649" s="618">
        <v>619</v>
      </c>
      <c r="AL649" s="618">
        <v>2845</v>
      </c>
      <c r="AM649" s="618">
        <v>80</v>
      </c>
      <c r="AN649" s="618">
        <v>80</v>
      </c>
      <c r="AO649" s="618">
        <v>0</v>
      </c>
      <c r="AP649" s="618">
        <v>0</v>
      </c>
      <c r="AQ649" s="618">
        <v>0</v>
      </c>
      <c r="AR649" s="618">
        <v>0</v>
      </c>
      <c r="AS649" s="618">
        <v>0</v>
      </c>
      <c r="AT649" s="618">
        <v>0</v>
      </c>
      <c r="AU649" s="618">
        <v>0</v>
      </c>
      <c r="AV649" s="618">
        <v>0</v>
      </c>
      <c r="AW649" s="618">
        <v>433723</v>
      </c>
      <c r="AX649" s="618">
        <v>234370</v>
      </c>
      <c r="AY649" s="618">
        <v>8276</v>
      </c>
      <c r="AZ649" s="618">
        <v>3162</v>
      </c>
      <c r="BA649" s="618">
        <v>0</v>
      </c>
      <c r="BB649" s="618">
        <v>0</v>
      </c>
      <c r="BC649" s="618">
        <v>700902</v>
      </c>
      <c r="BD649" s="618">
        <v>290270</v>
      </c>
      <c r="BE649" s="618">
        <v>0</v>
      </c>
      <c r="BF649" s="618">
        <v>0</v>
      </c>
      <c r="BG649" s="618">
        <v>0</v>
      </c>
      <c r="BH649" s="618">
        <v>0</v>
      </c>
      <c r="BI649" s="618">
        <v>0</v>
      </c>
      <c r="BJ649" s="618">
        <v>0</v>
      </c>
      <c r="BK649" s="618">
        <v>2596</v>
      </c>
      <c r="BL649" s="618">
        <v>3261</v>
      </c>
      <c r="BM649" s="618">
        <v>0</v>
      </c>
      <c r="BN649" s="618">
        <v>0</v>
      </c>
      <c r="BO649" s="618">
        <v>0</v>
      </c>
      <c r="BP649" s="618">
        <v>0</v>
      </c>
    </row>
    <row r="650" spans="1:68" x14ac:dyDescent="0.25">
      <c r="B650" s="594" t="s">
        <v>289</v>
      </c>
      <c r="C650" s="618">
        <v>15723</v>
      </c>
      <c r="D650" s="618">
        <v>15503</v>
      </c>
      <c r="E650" s="618" t="s">
        <v>2112</v>
      </c>
      <c r="F650" s="618" t="s">
        <v>2112</v>
      </c>
      <c r="G650" s="618">
        <v>101</v>
      </c>
      <c r="H650" s="618">
        <v>162</v>
      </c>
      <c r="I650" s="618">
        <v>0</v>
      </c>
      <c r="J650" s="618">
        <v>0</v>
      </c>
      <c r="K650" s="618">
        <v>1786</v>
      </c>
      <c r="L650" s="618">
        <v>2935</v>
      </c>
      <c r="M650" s="618">
        <v>41714</v>
      </c>
      <c r="N650" s="618">
        <v>25378</v>
      </c>
      <c r="O650" s="618">
        <v>0</v>
      </c>
      <c r="P650" s="618">
        <v>0</v>
      </c>
      <c r="Q650" s="618">
        <v>40271</v>
      </c>
      <c r="R650" s="618">
        <v>27200</v>
      </c>
      <c r="S650" s="618">
        <v>0</v>
      </c>
      <c r="T650" s="618">
        <v>0</v>
      </c>
      <c r="U650" s="618">
        <v>3037432</v>
      </c>
      <c r="V650" s="618">
        <v>174461</v>
      </c>
      <c r="W650" s="618" t="s">
        <v>2112</v>
      </c>
      <c r="X650" s="618" t="s">
        <v>2112</v>
      </c>
      <c r="Y650" s="618">
        <v>0</v>
      </c>
      <c r="Z650" s="618">
        <v>0</v>
      </c>
      <c r="AA650" s="618">
        <v>0</v>
      </c>
      <c r="AB650" s="618">
        <v>0</v>
      </c>
      <c r="AC650" s="618">
        <v>0</v>
      </c>
      <c r="AD650" s="618">
        <v>0</v>
      </c>
      <c r="AE650" s="618">
        <v>0</v>
      </c>
      <c r="AF650" s="618">
        <v>0</v>
      </c>
      <c r="AG650" s="618">
        <v>91</v>
      </c>
      <c r="AH650" s="618">
        <v>275</v>
      </c>
      <c r="AI650" s="618">
        <v>10177</v>
      </c>
      <c r="AJ650" s="618">
        <v>15010</v>
      </c>
      <c r="AK650" s="618">
        <v>524</v>
      </c>
      <c r="AL650" s="618">
        <v>2518</v>
      </c>
      <c r="AM650" s="618">
        <v>0</v>
      </c>
      <c r="AN650" s="618">
        <v>0</v>
      </c>
      <c r="AO650" s="618">
        <v>0</v>
      </c>
      <c r="AP650" s="618">
        <v>0</v>
      </c>
      <c r="AQ650" s="618">
        <v>0</v>
      </c>
      <c r="AR650" s="618">
        <v>0</v>
      </c>
      <c r="AS650" s="618">
        <v>0</v>
      </c>
      <c r="AT650" s="618">
        <v>0</v>
      </c>
      <c r="AU650" s="618">
        <v>0</v>
      </c>
      <c r="AV650" s="618">
        <v>0</v>
      </c>
      <c r="AW650" s="618">
        <v>415910</v>
      </c>
      <c r="AX650" s="618">
        <v>133688</v>
      </c>
      <c r="AY650" s="618">
        <v>451</v>
      </c>
      <c r="AZ650" s="618">
        <v>201</v>
      </c>
      <c r="BA650" s="618">
        <v>0</v>
      </c>
      <c r="BB650" s="618">
        <v>0</v>
      </c>
      <c r="BC650" s="618">
        <v>762472</v>
      </c>
      <c r="BD650" s="618">
        <v>330221</v>
      </c>
      <c r="BE650" s="618">
        <v>0</v>
      </c>
      <c r="BF650" s="618">
        <v>0</v>
      </c>
      <c r="BG650" s="618">
        <v>0</v>
      </c>
      <c r="BH650" s="618">
        <v>0</v>
      </c>
      <c r="BI650" s="618">
        <v>0</v>
      </c>
      <c r="BJ650" s="618">
        <v>0</v>
      </c>
      <c r="BK650" s="618">
        <v>1633</v>
      </c>
      <c r="BL650" s="618">
        <v>2387</v>
      </c>
      <c r="BM650" s="618">
        <v>0</v>
      </c>
      <c r="BN650" s="618">
        <v>0</v>
      </c>
      <c r="BO650" s="618">
        <v>0</v>
      </c>
      <c r="BP650" s="618">
        <v>0</v>
      </c>
    </row>
    <row r="651" spans="1:68" x14ac:dyDescent="0.25">
      <c r="B651" s="594" t="s">
        <v>290</v>
      </c>
      <c r="C651" s="618">
        <v>18531</v>
      </c>
      <c r="D651" s="618">
        <v>21095</v>
      </c>
      <c r="E651" s="618" t="s">
        <v>2112</v>
      </c>
      <c r="F651" s="618" t="s">
        <v>2112</v>
      </c>
      <c r="G651" s="618">
        <v>0</v>
      </c>
      <c r="H651" s="618">
        <v>0</v>
      </c>
      <c r="I651" s="618">
        <v>0</v>
      </c>
      <c r="J651" s="618">
        <v>0</v>
      </c>
      <c r="K651" s="618">
        <v>1912</v>
      </c>
      <c r="L651" s="618">
        <v>3453</v>
      </c>
      <c r="M651" s="618">
        <v>25164</v>
      </c>
      <c r="N651" s="618">
        <v>16831</v>
      </c>
      <c r="O651" s="618">
        <v>0</v>
      </c>
      <c r="P651" s="618">
        <v>0</v>
      </c>
      <c r="Q651" s="618">
        <v>36868</v>
      </c>
      <c r="R651" s="618">
        <v>28512</v>
      </c>
      <c r="S651" s="618">
        <v>0</v>
      </c>
      <c r="T651" s="618">
        <v>0</v>
      </c>
      <c r="U651" s="618">
        <v>3220415</v>
      </c>
      <c r="V651" s="618">
        <v>189661</v>
      </c>
      <c r="W651" s="618" t="s">
        <v>2112</v>
      </c>
      <c r="X651" s="618" t="s">
        <v>2112</v>
      </c>
      <c r="Y651" s="618">
        <v>0</v>
      </c>
      <c r="Z651" s="618">
        <v>0</v>
      </c>
      <c r="AA651" s="618">
        <v>0</v>
      </c>
      <c r="AB651" s="618">
        <v>0</v>
      </c>
      <c r="AC651" s="618">
        <v>0</v>
      </c>
      <c r="AD651" s="618">
        <v>0</v>
      </c>
      <c r="AE651" s="618">
        <v>0</v>
      </c>
      <c r="AF651" s="618">
        <v>0</v>
      </c>
      <c r="AG651" s="618">
        <v>67</v>
      </c>
      <c r="AH651" s="618">
        <v>198</v>
      </c>
      <c r="AI651" s="618">
        <v>7992</v>
      </c>
      <c r="AJ651" s="618">
        <v>11471</v>
      </c>
      <c r="AK651" s="618">
        <v>467</v>
      </c>
      <c r="AL651" s="618">
        <v>2264</v>
      </c>
      <c r="AM651" s="618">
        <v>0</v>
      </c>
      <c r="AN651" s="618">
        <v>0</v>
      </c>
      <c r="AO651" s="618">
        <v>0</v>
      </c>
      <c r="AP651" s="618">
        <v>0</v>
      </c>
      <c r="AQ651" s="618">
        <v>0</v>
      </c>
      <c r="AR651" s="618">
        <v>0</v>
      </c>
      <c r="AS651" s="618">
        <v>0</v>
      </c>
      <c r="AT651" s="618">
        <v>0</v>
      </c>
      <c r="AU651" s="618">
        <v>0</v>
      </c>
      <c r="AV651" s="618">
        <v>0</v>
      </c>
      <c r="AW651" s="618">
        <v>380182</v>
      </c>
      <c r="AX651" s="618">
        <v>140841</v>
      </c>
      <c r="AY651" s="618">
        <v>938</v>
      </c>
      <c r="AZ651" s="618">
        <v>395</v>
      </c>
      <c r="BA651" s="618">
        <v>0</v>
      </c>
      <c r="BB651" s="618">
        <v>0</v>
      </c>
      <c r="BC651" s="618">
        <v>495729</v>
      </c>
      <c r="BD651" s="618">
        <v>269839</v>
      </c>
      <c r="BE651" s="618">
        <v>0</v>
      </c>
      <c r="BF651" s="618">
        <v>0</v>
      </c>
      <c r="BG651" s="618">
        <v>0</v>
      </c>
      <c r="BH651" s="618">
        <v>0</v>
      </c>
      <c r="BI651" s="618">
        <v>0</v>
      </c>
      <c r="BJ651" s="618">
        <v>0</v>
      </c>
      <c r="BK651" s="618">
        <v>1274</v>
      </c>
      <c r="BL651" s="618">
        <v>2272</v>
      </c>
      <c r="BM651" s="618">
        <v>0</v>
      </c>
      <c r="BN651" s="618">
        <v>0</v>
      </c>
      <c r="BO651" s="618">
        <v>0</v>
      </c>
      <c r="BP651" s="618">
        <v>0</v>
      </c>
    </row>
    <row r="652" spans="1:68" x14ac:dyDescent="0.25">
      <c r="B652" s="594" t="s">
        <v>291</v>
      </c>
      <c r="C652" s="618">
        <v>17349</v>
      </c>
      <c r="D652" s="618">
        <v>24851</v>
      </c>
      <c r="E652" s="618" t="s">
        <v>2112</v>
      </c>
      <c r="F652" s="618" t="s">
        <v>2112</v>
      </c>
      <c r="G652" s="618">
        <v>0</v>
      </c>
      <c r="H652" s="618">
        <v>0</v>
      </c>
      <c r="I652" s="618">
        <v>0</v>
      </c>
      <c r="J652" s="618">
        <v>0</v>
      </c>
      <c r="K652" s="618">
        <v>991</v>
      </c>
      <c r="L652" s="618">
        <v>1680</v>
      </c>
      <c r="M652" s="618">
        <v>33058</v>
      </c>
      <c r="N652" s="618">
        <v>26299</v>
      </c>
      <c r="O652" s="618">
        <v>0</v>
      </c>
      <c r="P652" s="618">
        <v>0</v>
      </c>
      <c r="Q652" s="618">
        <v>35086</v>
      </c>
      <c r="R652" s="618">
        <v>36142</v>
      </c>
      <c r="S652" s="618">
        <v>0</v>
      </c>
      <c r="T652" s="618">
        <v>0</v>
      </c>
      <c r="U652" s="618">
        <v>2393110</v>
      </c>
      <c r="V652" s="618">
        <v>152983</v>
      </c>
      <c r="W652" s="618" t="s">
        <v>2112</v>
      </c>
      <c r="X652" s="618" t="s">
        <v>2112</v>
      </c>
      <c r="Y652" s="618">
        <v>0</v>
      </c>
      <c r="Z652" s="618">
        <v>0</v>
      </c>
      <c r="AA652" s="618">
        <v>0</v>
      </c>
      <c r="AB652" s="618">
        <v>0</v>
      </c>
      <c r="AC652" s="618">
        <v>0</v>
      </c>
      <c r="AD652" s="618">
        <v>0</v>
      </c>
      <c r="AE652" s="618">
        <v>0</v>
      </c>
      <c r="AF652" s="618">
        <v>0</v>
      </c>
      <c r="AG652" s="618">
        <v>21</v>
      </c>
      <c r="AH652" s="618">
        <v>100</v>
      </c>
      <c r="AI652" s="618">
        <v>2643</v>
      </c>
      <c r="AJ652" s="618">
        <v>9066</v>
      </c>
      <c r="AK652" s="618">
        <v>192</v>
      </c>
      <c r="AL652" s="618">
        <v>729</v>
      </c>
      <c r="AM652" s="618">
        <v>0</v>
      </c>
      <c r="AN652" s="618">
        <v>0</v>
      </c>
      <c r="AO652" s="618">
        <v>0</v>
      </c>
      <c r="AP652" s="618">
        <v>0</v>
      </c>
      <c r="AQ652" s="618">
        <v>0</v>
      </c>
      <c r="AR652" s="618">
        <v>0</v>
      </c>
      <c r="AS652" s="618">
        <v>0</v>
      </c>
      <c r="AT652" s="618">
        <v>0</v>
      </c>
      <c r="AU652" s="618">
        <v>0</v>
      </c>
      <c r="AV652" s="618">
        <v>0</v>
      </c>
      <c r="AW652" s="618">
        <v>295515</v>
      </c>
      <c r="AX652" s="618">
        <v>183545</v>
      </c>
      <c r="AY652" s="618">
        <v>2450</v>
      </c>
      <c r="AZ652" s="618">
        <v>1170</v>
      </c>
      <c r="BA652" s="618">
        <v>0</v>
      </c>
      <c r="BB652" s="618">
        <v>0</v>
      </c>
      <c r="BC652" s="618">
        <v>140962</v>
      </c>
      <c r="BD652" s="618">
        <v>105918</v>
      </c>
      <c r="BE652" s="618">
        <v>0</v>
      </c>
      <c r="BF652" s="618">
        <v>0</v>
      </c>
      <c r="BG652" s="618">
        <v>0</v>
      </c>
      <c r="BH652" s="618">
        <v>0</v>
      </c>
      <c r="BI652" s="618">
        <v>0</v>
      </c>
      <c r="BJ652" s="618">
        <v>0</v>
      </c>
      <c r="BK652" s="618">
        <v>357</v>
      </c>
      <c r="BL652" s="618">
        <v>734</v>
      </c>
      <c r="BM652" s="618">
        <v>0</v>
      </c>
      <c r="BN652" s="618">
        <v>0</v>
      </c>
      <c r="BO652" s="618">
        <v>0</v>
      </c>
      <c r="BP652" s="618">
        <v>0</v>
      </c>
    </row>
    <row r="653" spans="1:68" x14ac:dyDescent="0.25">
      <c r="B653" s="594" t="s">
        <v>292</v>
      </c>
      <c r="C653" s="618">
        <v>28401</v>
      </c>
      <c r="D653" s="618">
        <v>29636</v>
      </c>
      <c r="E653" s="618" t="s">
        <v>2112</v>
      </c>
      <c r="F653" s="618" t="s">
        <v>2112</v>
      </c>
      <c r="G653" s="618">
        <v>0</v>
      </c>
      <c r="H653" s="618">
        <v>0</v>
      </c>
      <c r="I653" s="618">
        <v>0</v>
      </c>
      <c r="J653" s="618">
        <v>0</v>
      </c>
      <c r="K653" s="618">
        <v>1141</v>
      </c>
      <c r="L653" s="618">
        <v>2136</v>
      </c>
      <c r="M653" s="618">
        <v>37190</v>
      </c>
      <c r="N653" s="618">
        <v>30470</v>
      </c>
      <c r="O653" s="618">
        <v>0</v>
      </c>
      <c r="P653" s="618">
        <v>0</v>
      </c>
      <c r="Q653" s="618">
        <v>40865</v>
      </c>
      <c r="R653" s="618">
        <v>45315</v>
      </c>
      <c r="S653" s="618">
        <v>0</v>
      </c>
      <c r="T653" s="618">
        <v>0</v>
      </c>
      <c r="U653" s="618">
        <v>2205631</v>
      </c>
      <c r="V653" s="618">
        <v>137494</v>
      </c>
      <c r="W653" s="618" t="s">
        <v>2112</v>
      </c>
      <c r="X653" s="618" t="s">
        <v>2112</v>
      </c>
      <c r="Y653" s="618">
        <v>0</v>
      </c>
      <c r="Z653" s="618">
        <v>0</v>
      </c>
      <c r="AA653" s="618">
        <v>0</v>
      </c>
      <c r="AB653" s="618">
        <v>0</v>
      </c>
      <c r="AC653" s="618">
        <v>0</v>
      </c>
      <c r="AD653" s="618">
        <v>0</v>
      </c>
      <c r="AE653" s="618">
        <v>0</v>
      </c>
      <c r="AF653" s="618">
        <v>0</v>
      </c>
      <c r="AG653" s="618">
        <v>28</v>
      </c>
      <c r="AH653" s="618">
        <v>146</v>
      </c>
      <c r="AI653" s="618">
        <v>13691</v>
      </c>
      <c r="AJ653" s="618">
        <v>21274</v>
      </c>
      <c r="AK653" s="618">
        <v>203</v>
      </c>
      <c r="AL653" s="618">
        <v>970</v>
      </c>
      <c r="AM653" s="618">
        <v>0</v>
      </c>
      <c r="AN653" s="618">
        <v>0</v>
      </c>
      <c r="AO653" s="618">
        <v>0</v>
      </c>
      <c r="AP653" s="618">
        <v>0</v>
      </c>
      <c r="AQ653" s="618">
        <v>0</v>
      </c>
      <c r="AR653" s="618">
        <v>0</v>
      </c>
      <c r="AS653" s="618">
        <v>0</v>
      </c>
      <c r="AT653" s="618">
        <v>0</v>
      </c>
      <c r="AU653" s="618">
        <v>0</v>
      </c>
      <c r="AV653" s="618">
        <v>0</v>
      </c>
      <c r="AW653" s="618">
        <v>248798</v>
      </c>
      <c r="AX653" s="618">
        <v>137617</v>
      </c>
      <c r="AY653" s="618">
        <v>4694</v>
      </c>
      <c r="AZ653" s="618">
        <v>2199</v>
      </c>
      <c r="BA653" s="618">
        <v>0</v>
      </c>
      <c r="BB653" s="618">
        <v>0</v>
      </c>
      <c r="BC653" s="618">
        <v>843762</v>
      </c>
      <c r="BD653" s="618">
        <v>450668</v>
      </c>
      <c r="BE653" s="618">
        <v>0</v>
      </c>
      <c r="BF653" s="618">
        <v>0</v>
      </c>
      <c r="BG653" s="618">
        <v>0</v>
      </c>
      <c r="BH653" s="618">
        <v>0</v>
      </c>
      <c r="BI653" s="618">
        <v>85</v>
      </c>
      <c r="BJ653" s="618">
        <v>31</v>
      </c>
      <c r="BK653" s="618">
        <v>0</v>
      </c>
      <c r="BL653" s="618">
        <v>0</v>
      </c>
      <c r="BM653" s="618">
        <v>0</v>
      </c>
      <c r="BN653" s="618">
        <v>0</v>
      </c>
      <c r="BO653" s="618">
        <v>0</v>
      </c>
      <c r="BP653" s="618">
        <v>0</v>
      </c>
    </row>
    <row r="654" spans="1:68" x14ac:dyDescent="0.25">
      <c r="B654" s="594" t="s">
        <v>293</v>
      </c>
      <c r="C654" s="618">
        <v>27774</v>
      </c>
      <c r="D654" s="618">
        <v>30672</v>
      </c>
      <c r="E654" s="618" t="s">
        <v>2112</v>
      </c>
      <c r="F654" s="618" t="s">
        <v>2112</v>
      </c>
      <c r="G654" s="618">
        <v>0</v>
      </c>
      <c r="H654" s="618">
        <v>0</v>
      </c>
      <c r="I654" s="618">
        <v>0</v>
      </c>
      <c r="J654" s="618">
        <v>0</v>
      </c>
      <c r="K654" s="618">
        <v>1493</v>
      </c>
      <c r="L654" s="618">
        <v>2975</v>
      </c>
      <c r="M654" s="618">
        <v>31737</v>
      </c>
      <c r="N654" s="618">
        <v>24065</v>
      </c>
      <c r="O654" s="618">
        <v>0</v>
      </c>
      <c r="P654" s="618">
        <v>0</v>
      </c>
      <c r="Q654" s="618">
        <v>29556</v>
      </c>
      <c r="R654" s="618">
        <v>26665</v>
      </c>
      <c r="S654" s="618">
        <v>0</v>
      </c>
      <c r="T654" s="618">
        <v>0</v>
      </c>
      <c r="U654" s="618">
        <v>2120194</v>
      </c>
      <c r="V654" s="618">
        <v>167815</v>
      </c>
      <c r="W654" s="618" t="s">
        <v>2112</v>
      </c>
      <c r="X654" s="618" t="s">
        <v>2112</v>
      </c>
      <c r="Y654" s="618">
        <v>0</v>
      </c>
      <c r="Z654" s="618">
        <v>0</v>
      </c>
      <c r="AA654" s="618">
        <v>0</v>
      </c>
      <c r="AB654" s="618">
        <v>0</v>
      </c>
      <c r="AC654" s="618">
        <v>0</v>
      </c>
      <c r="AD654" s="618">
        <v>0</v>
      </c>
      <c r="AE654" s="618">
        <v>0</v>
      </c>
      <c r="AF654" s="618">
        <v>0</v>
      </c>
      <c r="AG654" s="618">
        <v>158</v>
      </c>
      <c r="AH654" s="618">
        <v>575</v>
      </c>
      <c r="AI654" s="618">
        <v>1927</v>
      </c>
      <c r="AJ654" s="618">
        <v>4120</v>
      </c>
      <c r="AK654" s="618">
        <v>402</v>
      </c>
      <c r="AL654" s="618">
        <v>1750</v>
      </c>
      <c r="AM654" s="618">
        <v>0</v>
      </c>
      <c r="AN654" s="618">
        <v>0</v>
      </c>
      <c r="AO654" s="618">
        <v>0</v>
      </c>
      <c r="AP654" s="618">
        <v>0</v>
      </c>
      <c r="AQ654" s="618">
        <v>0</v>
      </c>
      <c r="AR654" s="618">
        <v>0</v>
      </c>
      <c r="AS654" s="618">
        <v>0</v>
      </c>
      <c r="AT654" s="618">
        <v>0</v>
      </c>
      <c r="AU654" s="618">
        <v>0</v>
      </c>
      <c r="AV654" s="618">
        <v>0</v>
      </c>
      <c r="AW654" s="618">
        <v>153334</v>
      </c>
      <c r="AX654" s="618">
        <v>65034</v>
      </c>
      <c r="AY654" s="618">
        <v>3660</v>
      </c>
      <c r="AZ654" s="618">
        <v>1584</v>
      </c>
      <c r="BA654" s="618">
        <v>0</v>
      </c>
      <c r="BB654" s="618">
        <v>0</v>
      </c>
      <c r="BC654" s="618">
        <v>106814</v>
      </c>
      <c r="BD654" s="618">
        <v>72816</v>
      </c>
      <c r="BE654" s="618">
        <v>0</v>
      </c>
      <c r="BF654" s="618">
        <v>0</v>
      </c>
      <c r="BG654" s="618">
        <v>0</v>
      </c>
      <c r="BH654" s="618">
        <v>0</v>
      </c>
      <c r="BI654" s="618">
        <v>0</v>
      </c>
      <c r="BJ654" s="618">
        <v>0</v>
      </c>
      <c r="BK654" s="618">
        <v>1395</v>
      </c>
      <c r="BL654" s="618">
        <v>1289</v>
      </c>
      <c r="BM654" s="618">
        <v>0</v>
      </c>
      <c r="BN654" s="618">
        <v>0</v>
      </c>
      <c r="BO654" s="618">
        <v>0</v>
      </c>
      <c r="BP654" s="618">
        <v>0</v>
      </c>
    </row>
    <row r="655" spans="1:68" x14ac:dyDescent="0.25">
      <c r="B655" s="594" t="s">
        <v>294</v>
      </c>
      <c r="C655" s="618">
        <v>31574</v>
      </c>
      <c r="D655" s="618">
        <v>39571</v>
      </c>
      <c r="E655" s="618" t="s">
        <v>2112</v>
      </c>
      <c r="F655" s="618" t="s">
        <v>2112</v>
      </c>
      <c r="G655" s="618">
        <v>186</v>
      </c>
      <c r="H655" s="618">
        <v>279</v>
      </c>
      <c r="I655" s="618">
        <v>0</v>
      </c>
      <c r="J655" s="618">
        <v>0</v>
      </c>
      <c r="K655" s="618">
        <v>1339</v>
      </c>
      <c r="L655" s="618">
        <v>1848</v>
      </c>
      <c r="M655" s="618">
        <v>28159</v>
      </c>
      <c r="N655" s="618">
        <v>22497</v>
      </c>
      <c r="O655" s="618">
        <v>0</v>
      </c>
      <c r="P655" s="618">
        <v>0</v>
      </c>
      <c r="Q655" s="618">
        <v>51551</v>
      </c>
      <c r="R655" s="618">
        <v>59493</v>
      </c>
      <c r="S655" s="618">
        <v>0</v>
      </c>
      <c r="T655" s="618">
        <v>0</v>
      </c>
      <c r="U655" s="618">
        <v>1869853</v>
      </c>
      <c r="V655" s="618">
        <v>151328</v>
      </c>
      <c r="W655" s="618" t="s">
        <v>2112</v>
      </c>
      <c r="X655" s="618" t="s">
        <v>2112</v>
      </c>
      <c r="Y655" s="618">
        <v>0</v>
      </c>
      <c r="Z655" s="618">
        <v>0</v>
      </c>
      <c r="AA655" s="618">
        <v>0</v>
      </c>
      <c r="AB655" s="618">
        <v>0</v>
      </c>
      <c r="AC655" s="618">
        <v>0</v>
      </c>
      <c r="AD655" s="618">
        <v>0</v>
      </c>
      <c r="AE655" s="618">
        <v>0</v>
      </c>
      <c r="AF655" s="618">
        <v>0</v>
      </c>
      <c r="AG655" s="618">
        <v>148</v>
      </c>
      <c r="AH655" s="618">
        <v>567</v>
      </c>
      <c r="AI655" s="618">
        <v>3836</v>
      </c>
      <c r="AJ655" s="618">
        <v>7654</v>
      </c>
      <c r="AK655" s="618">
        <v>368</v>
      </c>
      <c r="AL655" s="618">
        <v>1625</v>
      </c>
      <c r="AM655" s="618">
        <v>0</v>
      </c>
      <c r="AN655" s="618">
        <v>0</v>
      </c>
      <c r="AO655" s="618">
        <v>0</v>
      </c>
      <c r="AP655" s="618">
        <v>0</v>
      </c>
      <c r="AQ655" s="618">
        <v>0</v>
      </c>
      <c r="AR655" s="618">
        <v>0</v>
      </c>
      <c r="AS655" s="618">
        <v>0</v>
      </c>
      <c r="AT655" s="618">
        <v>0</v>
      </c>
      <c r="AU655" s="618">
        <v>0</v>
      </c>
      <c r="AV655" s="618">
        <v>0</v>
      </c>
      <c r="AW655" s="618">
        <v>147465</v>
      </c>
      <c r="AX655" s="618">
        <v>56632</v>
      </c>
      <c r="AY655" s="618">
        <v>3134</v>
      </c>
      <c r="AZ655" s="618">
        <v>1480</v>
      </c>
      <c r="BA655" s="618">
        <v>0</v>
      </c>
      <c r="BB655" s="618">
        <v>0</v>
      </c>
      <c r="BC655" s="618">
        <v>687221</v>
      </c>
      <c r="BD655" s="618">
        <v>568055</v>
      </c>
      <c r="BE655" s="618">
        <v>0</v>
      </c>
      <c r="BF655" s="618">
        <v>0</v>
      </c>
      <c r="BG655" s="618">
        <v>0</v>
      </c>
      <c r="BH655" s="618">
        <v>0</v>
      </c>
      <c r="BI655" s="618">
        <v>0</v>
      </c>
      <c r="BJ655" s="618">
        <v>0</v>
      </c>
      <c r="BK655" s="618">
        <v>3620</v>
      </c>
      <c r="BL655" s="618">
        <v>3515</v>
      </c>
      <c r="BM655" s="618">
        <v>0</v>
      </c>
      <c r="BN655" s="618">
        <v>0</v>
      </c>
      <c r="BO655" s="618">
        <v>0</v>
      </c>
      <c r="BP655" s="618">
        <v>0</v>
      </c>
    </row>
    <row r="656" spans="1:68" x14ac:dyDescent="0.25">
      <c r="B656" s="594" t="s">
        <v>295</v>
      </c>
      <c r="C656" s="618">
        <v>22220</v>
      </c>
      <c r="D656" s="618">
        <v>32725</v>
      </c>
      <c r="E656" s="618" t="s">
        <v>2112</v>
      </c>
      <c r="F656" s="618" t="s">
        <v>2112</v>
      </c>
      <c r="G656" s="618">
        <v>0</v>
      </c>
      <c r="H656" s="618">
        <v>0</v>
      </c>
      <c r="I656" s="618">
        <v>0</v>
      </c>
      <c r="J656" s="618">
        <v>0</v>
      </c>
      <c r="K656" s="618">
        <v>1506</v>
      </c>
      <c r="L656" s="618">
        <v>2127</v>
      </c>
      <c r="M656" s="618">
        <v>34153</v>
      </c>
      <c r="N656" s="618">
        <v>35106</v>
      </c>
      <c r="O656" s="618">
        <v>0</v>
      </c>
      <c r="P656" s="618">
        <v>0</v>
      </c>
      <c r="Q656" s="618">
        <v>56749</v>
      </c>
      <c r="R656" s="618">
        <v>60169</v>
      </c>
      <c r="S656" s="618">
        <v>0</v>
      </c>
      <c r="T656" s="618">
        <v>0</v>
      </c>
      <c r="U656" s="618">
        <v>2057934</v>
      </c>
      <c r="V656" s="618">
        <v>187954</v>
      </c>
      <c r="W656" s="618" t="s">
        <v>2112</v>
      </c>
      <c r="X656" s="618" t="s">
        <v>2112</v>
      </c>
      <c r="Y656" s="618">
        <v>0</v>
      </c>
      <c r="Z656" s="618">
        <v>0</v>
      </c>
      <c r="AA656" s="618">
        <v>0</v>
      </c>
      <c r="AB656" s="618">
        <v>0</v>
      </c>
      <c r="AC656" s="618">
        <v>0</v>
      </c>
      <c r="AD656" s="618">
        <v>0</v>
      </c>
      <c r="AE656" s="618">
        <v>0</v>
      </c>
      <c r="AF656" s="618">
        <v>0</v>
      </c>
      <c r="AG656" s="618">
        <v>35</v>
      </c>
      <c r="AH656" s="618">
        <v>172</v>
      </c>
      <c r="AI656" s="618">
        <v>3776</v>
      </c>
      <c r="AJ656" s="618">
        <v>9959</v>
      </c>
      <c r="AK656" s="618">
        <v>376</v>
      </c>
      <c r="AL656" s="618">
        <v>1880</v>
      </c>
      <c r="AM656" s="618">
        <v>0</v>
      </c>
      <c r="AN656" s="618">
        <v>0</v>
      </c>
      <c r="AO656" s="618">
        <v>0</v>
      </c>
      <c r="AP656" s="618">
        <v>0</v>
      </c>
      <c r="AQ656" s="618">
        <v>0</v>
      </c>
      <c r="AR656" s="618">
        <v>0</v>
      </c>
      <c r="AS656" s="618">
        <v>0</v>
      </c>
      <c r="AT656" s="618">
        <v>0</v>
      </c>
      <c r="AU656" s="618">
        <v>0</v>
      </c>
      <c r="AV656" s="618">
        <v>0</v>
      </c>
      <c r="AW656" s="618">
        <v>136438</v>
      </c>
      <c r="AX656" s="618">
        <v>59377</v>
      </c>
      <c r="AY656" s="618">
        <v>2815</v>
      </c>
      <c r="AZ656" s="618">
        <v>1761</v>
      </c>
      <c r="BA656" s="618">
        <v>0</v>
      </c>
      <c r="BB656" s="618">
        <v>0</v>
      </c>
      <c r="BC656" s="618">
        <v>904506</v>
      </c>
      <c r="BD656" s="618">
        <v>940512</v>
      </c>
      <c r="BE656" s="618">
        <v>0</v>
      </c>
      <c r="BF656" s="618">
        <v>0</v>
      </c>
      <c r="BG656" s="618">
        <v>0</v>
      </c>
      <c r="BH656" s="618">
        <v>0</v>
      </c>
      <c r="BI656" s="618">
        <v>0</v>
      </c>
      <c r="BJ656" s="618">
        <v>0</v>
      </c>
      <c r="BK656" s="618">
        <v>5060</v>
      </c>
      <c r="BL656" s="618">
        <v>6231</v>
      </c>
      <c r="BM656" s="618">
        <v>0</v>
      </c>
      <c r="BN656" s="618">
        <v>0</v>
      </c>
      <c r="BO656" s="618">
        <v>0</v>
      </c>
      <c r="BP656" s="618">
        <v>0</v>
      </c>
    </row>
    <row r="657" spans="1:68" x14ac:dyDescent="0.25">
      <c r="B657" s="594" t="s">
        <v>2669</v>
      </c>
      <c r="C657" s="618">
        <v>24207</v>
      </c>
      <c r="D657" s="618">
        <v>35665</v>
      </c>
      <c r="E657" s="618" t="s">
        <v>2112</v>
      </c>
      <c r="F657" s="618" t="s">
        <v>2112</v>
      </c>
      <c r="G657" s="618">
        <v>0</v>
      </c>
      <c r="H657" s="618">
        <v>0</v>
      </c>
      <c r="I657" s="618">
        <v>0</v>
      </c>
      <c r="J657" s="618">
        <v>0</v>
      </c>
      <c r="K657" s="618">
        <v>1519</v>
      </c>
      <c r="L657" s="618">
        <v>2383</v>
      </c>
      <c r="M657" s="618">
        <v>51227</v>
      </c>
      <c r="N657" s="618">
        <v>69783</v>
      </c>
      <c r="O657" s="618">
        <v>0</v>
      </c>
      <c r="P657" s="618">
        <v>0</v>
      </c>
      <c r="Q657" s="618">
        <v>38775</v>
      </c>
      <c r="R657" s="618">
        <v>49310</v>
      </c>
      <c r="S657" s="618">
        <v>0</v>
      </c>
      <c r="T657" s="618">
        <v>0</v>
      </c>
      <c r="U657" s="618">
        <v>2050654</v>
      </c>
      <c r="V657" s="618">
        <v>211953</v>
      </c>
      <c r="W657" s="618" t="s">
        <v>2112</v>
      </c>
      <c r="X657" s="618" t="s">
        <v>2112</v>
      </c>
      <c r="Y657" s="618">
        <v>0</v>
      </c>
      <c r="Z657" s="618">
        <v>0</v>
      </c>
      <c r="AA657" s="618">
        <v>0</v>
      </c>
      <c r="AB657" s="618">
        <v>0</v>
      </c>
      <c r="AC657" s="618">
        <v>0</v>
      </c>
      <c r="AD657" s="618">
        <v>0</v>
      </c>
      <c r="AE657" s="618">
        <v>0</v>
      </c>
      <c r="AF657" s="618">
        <v>0</v>
      </c>
      <c r="AG657" s="618">
        <v>29</v>
      </c>
      <c r="AH657" s="618">
        <v>140</v>
      </c>
      <c r="AI657" s="618">
        <v>1828</v>
      </c>
      <c r="AJ657" s="618">
        <v>5730</v>
      </c>
      <c r="AK657" s="618">
        <v>2</v>
      </c>
      <c r="AL657" s="618">
        <v>20</v>
      </c>
      <c r="AM657" s="618">
        <v>0</v>
      </c>
      <c r="AN657" s="618">
        <v>0</v>
      </c>
      <c r="AO657" s="618">
        <v>0</v>
      </c>
      <c r="AP657" s="618">
        <v>0</v>
      </c>
      <c r="AQ657" s="618">
        <v>0</v>
      </c>
      <c r="AR657" s="618">
        <v>0</v>
      </c>
      <c r="AS657" s="618">
        <v>0</v>
      </c>
      <c r="AT657" s="618">
        <v>0</v>
      </c>
      <c r="AU657" s="618">
        <v>0</v>
      </c>
      <c r="AV657" s="618">
        <v>0</v>
      </c>
      <c r="AW657" s="618">
        <v>135067</v>
      </c>
      <c r="AX657" s="618">
        <v>66977</v>
      </c>
      <c r="AY657" s="618">
        <v>2996</v>
      </c>
      <c r="AZ657" s="618">
        <v>1954</v>
      </c>
      <c r="BA657" s="618">
        <v>0</v>
      </c>
      <c r="BB657" s="618">
        <v>0</v>
      </c>
      <c r="BC657" s="618">
        <v>741765</v>
      </c>
      <c r="BD657" s="618">
        <v>943785</v>
      </c>
      <c r="BE657" s="618">
        <v>0</v>
      </c>
      <c r="BF657" s="618">
        <v>0</v>
      </c>
      <c r="BG657" s="618">
        <v>0</v>
      </c>
      <c r="BH657" s="618">
        <v>0</v>
      </c>
      <c r="BI657" s="618">
        <v>0</v>
      </c>
      <c r="BJ657" s="618">
        <v>0</v>
      </c>
      <c r="BK657" s="618">
        <v>7530</v>
      </c>
      <c r="BL657" s="618">
        <v>15631</v>
      </c>
      <c r="BM657" s="618">
        <v>0</v>
      </c>
      <c r="BN657" s="618">
        <v>0</v>
      </c>
      <c r="BO657" s="618">
        <v>0</v>
      </c>
      <c r="BP657" s="618">
        <v>0</v>
      </c>
    </row>
    <row r="658" spans="1:68" x14ac:dyDescent="0.25">
      <c r="A658" s="593" t="s">
        <v>22</v>
      </c>
      <c r="B658" s="594" t="s">
        <v>285</v>
      </c>
      <c r="C658" s="618">
        <v>139324</v>
      </c>
      <c r="D658" s="618">
        <v>122495</v>
      </c>
      <c r="E658" s="618" t="s">
        <v>2112</v>
      </c>
      <c r="F658" s="618" t="s">
        <v>2112</v>
      </c>
      <c r="G658" s="618">
        <v>996220</v>
      </c>
      <c r="H658" s="618">
        <v>956536</v>
      </c>
      <c r="I658" s="618">
        <v>5478</v>
      </c>
      <c r="J658" s="618">
        <v>19985</v>
      </c>
      <c r="K658" s="618">
        <v>8431</v>
      </c>
      <c r="L658" s="618">
        <v>7349</v>
      </c>
      <c r="M658" s="618">
        <v>33370</v>
      </c>
      <c r="N658" s="618">
        <v>17508</v>
      </c>
      <c r="O658" s="618">
        <v>0</v>
      </c>
      <c r="P658" s="618">
        <v>0</v>
      </c>
      <c r="Q658" s="618">
        <v>24289</v>
      </c>
      <c r="R658" s="618">
        <v>14367</v>
      </c>
      <c r="S658" s="618">
        <v>302575</v>
      </c>
      <c r="T658" s="618">
        <v>223245</v>
      </c>
      <c r="U658" s="618">
        <v>5868709</v>
      </c>
      <c r="V658" s="618">
        <v>375154</v>
      </c>
      <c r="W658" s="618" t="s">
        <v>2112</v>
      </c>
      <c r="X658" s="618" t="s">
        <v>2112</v>
      </c>
      <c r="Y658" s="618">
        <v>297045</v>
      </c>
      <c r="Z658" s="618">
        <v>249573</v>
      </c>
      <c r="AA658" s="618">
        <v>0</v>
      </c>
      <c r="AB658" s="618">
        <v>0</v>
      </c>
      <c r="AC658" s="618">
        <v>0</v>
      </c>
      <c r="AD658" s="618">
        <v>0</v>
      </c>
      <c r="AE658" s="618">
        <v>0</v>
      </c>
      <c r="AF658" s="618">
        <v>0</v>
      </c>
      <c r="AG658" s="618">
        <v>0</v>
      </c>
      <c r="AH658" s="618">
        <v>0</v>
      </c>
      <c r="AI658" s="618">
        <v>316377</v>
      </c>
      <c r="AJ658" s="618">
        <v>576614</v>
      </c>
      <c r="AK658" s="618">
        <v>6147</v>
      </c>
      <c r="AL658" s="618">
        <v>34093</v>
      </c>
      <c r="AM658" s="618">
        <v>437</v>
      </c>
      <c r="AN658" s="618">
        <v>304</v>
      </c>
      <c r="AO658" s="618">
        <v>0</v>
      </c>
      <c r="AP658" s="618">
        <v>0</v>
      </c>
      <c r="AQ658" s="618">
        <v>0</v>
      </c>
      <c r="AR658" s="618">
        <v>0</v>
      </c>
      <c r="AS658" s="618">
        <v>0</v>
      </c>
      <c r="AT658" s="618">
        <v>0</v>
      </c>
      <c r="AU658" s="618">
        <v>74055</v>
      </c>
      <c r="AV658" s="618">
        <v>70152</v>
      </c>
      <c r="AW658" s="618">
        <v>3211278</v>
      </c>
      <c r="AX658" s="618">
        <v>564067</v>
      </c>
      <c r="AY658" s="618">
        <v>338365</v>
      </c>
      <c r="AZ658" s="618">
        <v>113142</v>
      </c>
      <c r="BA658" s="618">
        <v>36191</v>
      </c>
      <c r="BB658" s="618">
        <v>29841</v>
      </c>
      <c r="BC658" s="618">
        <v>2223302</v>
      </c>
      <c r="BD658" s="618">
        <v>779364</v>
      </c>
      <c r="BE658" s="618">
        <v>0</v>
      </c>
      <c r="BF658" s="618">
        <v>0</v>
      </c>
      <c r="BG658" s="618">
        <v>3112929</v>
      </c>
      <c r="BH658" s="618">
        <v>1650571</v>
      </c>
      <c r="BI658" s="618">
        <v>92207</v>
      </c>
      <c r="BJ658" s="618">
        <v>29415</v>
      </c>
      <c r="BK658" s="618">
        <v>302783</v>
      </c>
      <c r="BL658" s="618">
        <v>247239</v>
      </c>
      <c r="BM658" s="618">
        <v>0</v>
      </c>
      <c r="BN658" s="618">
        <v>0</v>
      </c>
      <c r="BO658" s="618">
        <v>0</v>
      </c>
      <c r="BP658" s="618">
        <v>0</v>
      </c>
    </row>
    <row r="659" spans="1:68" x14ac:dyDescent="0.25">
      <c r="B659" s="594" t="s">
        <v>286</v>
      </c>
      <c r="C659" s="618">
        <v>140254</v>
      </c>
      <c r="D659" s="618">
        <v>123700</v>
      </c>
      <c r="E659" s="618" t="s">
        <v>2112</v>
      </c>
      <c r="F659" s="618" t="s">
        <v>2112</v>
      </c>
      <c r="G659" s="618">
        <v>1579841</v>
      </c>
      <c r="H659" s="618">
        <v>2108650</v>
      </c>
      <c r="I659" s="618">
        <v>9418</v>
      </c>
      <c r="J659" s="618">
        <v>38427</v>
      </c>
      <c r="K659" s="618">
        <v>9061</v>
      </c>
      <c r="L659" s="618">
        <v>7769</v>
      </c>
      <c r="M659" s="618">
        <v>34608</v>
      </c>
      <c r="N659" s="618">
        <v>18621</v>
      </c>
      <c r="O659" s="618">
        <v>0</v>
      </c>
      <c r="P659" s="618">
        <v>0</v>
      </c>
      <c r="Q659" s="618">
        <v>20231</v>
      </c>
      <c r="R659" s="618">
        <v>13573</v>
      </c>
      <c r="S659" s="618">
        <v>341778</v>
      </c>
      <c r="T659" s="618">
        <v>295522</v>
      </c>
      <c r="U659" s="618">
        <v>6992412</v>
      </c>
      <c r="V659" s="618">
        <v>451839</v>
      </c>
      <c r="W659" s="618" t="s">
        <v>2112</v>
      </c>
      <c r="X659" s="618" t="s">
        <v>2112</v>
      </c>
      <c r="Y659" s="618">
        <v>190278</v>
      </c>
      <c r="Z659" s="618">
        <v>177385</v>
      </c>
      <c r="AA659" s="618">
        <v>0</v>
      </c>
      <c r="AB659" s="618">
        <v>0</v>
      </c>
      <c r="AC659" s="618">
        <v>0</v>
      </c>
      <c r="AD659" s="618">
        <v>0</v>
      </c>
      <c r="AE659" s="618">
        <v>0</v>
      </c>
      <c r="AF659" s="618">
        <v>0</v>
      </c>
      <c r="AG659" s="618">
        <v>0</v>
      </c>
      <c r="AH659" s="618">
        <v>0</v>
      </c>
      <c r="AI659" s="618">
        <v>222382</v>
      </c>
      <c r="AJ659" s="618">
        <v>327773</v>
      </c>
      <c r="AK659" s="618">
        <v>3971</v>
      </c>
      <c r="AL659" s="618">
        <v>22986</v>
      </c>
      <c r="AM659" s="618">
        <v>431</v>
      </c>
      <c r="AN659" s="618">
        <v>261</v>
      </c>
      <c r="AO659" s="618">
        <v>0</v>
      </c>
      <c r="AP659" s="618">
        <v>0</v>
      </c>
      <c r="AQ659" s="618">
        <v>0</v>
      </c>
      <c r="AR659" s="618">
        <v>0</v>
      </c>
      <c r="AS659" s="618">
        <v>0</v>
      </c>
      <c r="AT659" s="618">
        <v>0</v>
      </c>
      <c r="AU659" s="618">
        <v>90031</v>
      </c>
      <c r="AV659" s="618">
        <v>80687</v>
      </c>
      <c r="AW659" s="618">
        <v>2966230</v>
      </c>
      <c r="AX659" s="618">
        <v>518095</v>
      </c>
      <c r="AY659" s="618">
        <v>292432</v>
      </c>
      <c r="AZ659" s="618">
        <v>101797</v>
      </c>
      <c r="BA659" s="618">
        <v>41892</v>
      </c>
      <c r="BB659" s="618">
        <v>27978</v>
      </c>
      <c r="BC659" s="618">
        <v>2051623</v>
      </c>
      <c r="BD659" s="618">
        <v>807521</v>
      </c>
      <c r="BE659" s="618">
        <v>0</v>
      </c>
      <c r="BF659" s="618">
        <v>0</v>
      </c>
      <c r="BG659" s="618">
        <v>3512568</v>
      </c>
      <c r="BH659" s="618">
        <v>2382224</v>
      </c>
      <c r="BI659" s="618">
        <v>163227</v>
      </c>
      <c r="BJ659" s="618">
        <v>61725</v>
      </c>
      <c r="BK659" s="618">
        <v>341008</v>
      </c>
      <c r="BL659" s="618">
        <v>277848</v>
      </c>
      <c r="BM659" s="618">
        <v>0</v>
      </c>
      <c r="BN659" s="618">
        <v>0</v>
      </c>
      <c r="BO659" s="618">
        <v>0</v>
      </c>
      <c r="BP659" s="618">
        <v>0</v>
      </c>
    </row>
    <row r="660" spans="1:68" x14ac:dyDescent="0.25">
      <c r="B660" s="594" t="s">
        <v>287</v>
      </c>
      <c r="C660" s="618">
        <v>117090</v>
      </c>
      <c r="D660" s="618">
        <v>104366</v>
      </c>
      <c r="E660" s="618" t="s">
        <v>2112</v>
      </c>
      <c r="F660" s="618" t="s">
        <v>2112</v>
      </c>
      <c r="G660" s="618">
        <v>1256090</v>
      </c>
      <c r="H660" s="618">
        <v>2762023</v>
      </c>
      <c r="I660" s="618">
        <v>7959</v>
      </c>
      <c r="J660" s="618">
        <v>47309</v>
      </c>
      <c r="K660" s="618">
        <v>6295</v>
      </c>
      <c r="L660" s="618">
        <v>5491</v>
      </c>
      <c r="M660" s="618">
        <v>24455</v>
      </c>
      <c r="N660" s="618">
        <v>14862</v>
      </c>
      <c r="O660" s="618">
        <v>0</v>
      </c>
      <c r="P660" s="618">
        <v>0</v>
      </c>
      <c r="Q660" s="618">
        <v>9002</v>
      </c>
      <c r="R660" s="618">
        <v>6552</v>
      </c>
      <c r="S660" s="618">
        <v>159510</v>
      </c>
      <c r="T660" s="618">
        <v>117134</v>
      </c>
      <c r="U660" s="618">
        <v>6894350</v>
      </c>
      <c r="V660" s="618">
        <v>429673</v>
      </c>
      <c r="W660" s="618" t="s">
        <v>2112</v>
      </c>
      <c r="X660" s="618" t="s">
        <v>2112</v>
      </c>
      <c r="Y660" s="618">
        <v>217352</v>
      </c>
      <c r="Z660" s="618">
        <v>185082</v>
      </c>
      <c r="AA660" s="618">
        <v>0</v>
      </c>
      <c r="AB660" s="618">
        <v>0</v>
      </c>
      <c r="AC660" s="618">
        <v>0</v>
      </c>
      <c r="AD660" s="618">
        <v>0</v>
      </c>
      <c r="AE660" s="618">
        <v>0</v>
      </c>
      <c r="AF660" s="618">
        <v>0</v>
      </c>
      <c r="AG660" s="618">
        <v>0</v>
      </c>
      <c r="AH660" s="618">
        <v>0</v>
      </c>
      <c r="AI660" s="618">
        <v>106653</v>
      </c>
      <c r="AJ660" s="618">
        <v>235254</v>
      </c>
      <c r="AK660" s="618">
        <v>3000</v>
      </c>
      <c r="AL660" s="618">
        <v>19283</v>
      </c>
      <c r="AM660" s="618">
        <v>1</v>
      </c>
      <c r="AN660" s="618">
        <v>1</v>
      </c>
      <c r="AO660" s="618">
        <v>0</v>
      </c>
      <c r="AP660" s="618">
        <v>0</v>
      </c>
      <c r="AQ660" s="618">
        <v>0</v>
      </c>
      <c r="AR660" s="618">
        <v>0</v>
      </c>
      <c r="AS660" s="618">
        <v>0</v>
      </c>
      <c r="AT660" s="618">
        <v>0</v>
      </c>
      <c r="AU660" s="618">
        <v>20329</v>
      </c>
      <c r="AV660" s="618">
        <v>18271</v>
      </c>
      <c r="AW660" s="618">
        <v>2200806</v>
      </c>
      <c r="AX660" s="618">
        <v>554338</v>
      </c>
      <c r="AY660" s="618">
        <v>260120</v>
      </c>
      <c r="AZ660" s="618">
        <v>93000</v>
      </c>
      <c r="BA660" s="618">
        <v>34719</v>
      </c>
      <c r="BB660" s="618">
        <v>24231</v>
      </c>
      <c r="BC660" s="618">
        <v>1882938</v>
      </c>
      <c r="BD660" s="618">
        <v>841541</v>
      </c>
      <c r="BE660" s="618">
        <v>0</v>
      </c>
      <c r="BF660" s="618">
        <v>0</v>
      </c>
      <c r="BG660" s="618">
        <v>3212789</v>
      </c>
      <c r="BH660" s="618">
        <v>2682367</v>
      </c>
      <c r="BI660" s="618">
        <v>31981</v>
      </c>
      <c r="BJ660" s="618">
        <v>10335</v>
      </c>
      <c r="BK660" s="618">
        <v>179707</v>
      </c>
      <c r="BL660" s="618">
        <v>189398</v>
      </c>
      <c r="BM660" s="618">
        <v>0</v>
      </c>
      <c r="BN660" s="618">
        <v>0</v>
      </c>
      <c r="BO660" s="618">
        <v>0</v>
      </c>
      <c r="BP660" s="618">
        <v>0</v>
      </c>
    </row>
    <row r="661" spans="1:68" x14ac:dyDescent="0.25">
      <c r="B661" s="594" t="s">
        <v>288</v>
      </c>
      <c r="C661" s="618">
        <v>104741</v>
      </c>
      <c r="D661" s="618">
        <v>94405</v>
      </c>
      <c r="E661" s="618" t="s">
        <v>2112</v>
      </c>
      <c r="F661" s="618" t="s">
        <v>2112</v>
      </c>
      <c r="G661" s="618">
        <v>924981</v>
      </c>
      <c r="H661" s="618">
        <v>2398610</v>
      </c>
      <c r="I661" s="618">
        <v>6740</v>
      </c>
      <c r="J661" s="618">
        <v>32046</v>
      </c>
      <c r="K661" s="618">
        <v>5186</v>
      </c>
      <c r="L661" s="618">
        <v>4673</v>
      </c>
      <c r="M661" s="618">
        <v>15777</v>
      </c>
      <c r="N661" s="618">
        <v>10562</v>
      </c>
      <c r="O661" s="618">
        <v>0</v>
      </c>
      <c r="P661" s="618">
        <v>0</v>
      </c>
      <c r="Q661" s="618">
        <v>9386</v>
      </c>
      <c r="R661" s="618">
        <v>7149</v>
      </c>
      <c r="S661" s="618">
        <v>244170</v>
      </c>
      <c r="T661" s="618">
        <v>178099</v>
      </c>
      <c r="U661" s="618">
        <v>6753539</v>
      </c>
      <c r="V661" s="618">
        <v>421199</v>
      </c>
      <c r="W661" s="618" t="s">
        <v>2112</v>
      </c>
      <c r="X661" s="618" t="s">
        <v>2112</v>
      </c>
      <c r="Y661" s="618">
        <v>112858</v>
      </c>
      <c r="Z661" s="618">
        <v>101237</v>
      </c>
      <c r="AA661" s="618">
        <v>0</v>
      </c>
      <c r="AB661" s="618">
        <v>0</v>
      </c>
      <c r="AC661" s="618">
        <v>0</v>
      </c>
      <c r="AD661" s="618">
        <v>0</v>
      </c>
      <c r="AE661" s="618">
        <v>0</v>
      </c>
      <c r="AF661" s="618">
        <v>0</v>
      </c>
      <c r="AG661" s="618">
        <v>0</v>
      </c>
      <c r="AH661" s="618">
        <v>0</v>
      </c>
      <c r="AI661" s="618">
        <v>230704</v>
      </c>
      <c r="AJ661" s="618">
        <v>459228</v>
      </c>
      <c r="AK661" s="618">
        <v>3167</v>
      </c>
      <c r="AL661" s="618">
        <v>19448</v>
      </c>
      <c r="AM661" s="618">
        <v>20</v>
      </c>
      <c r="AN661" s="618">
        <v>14</v>
      </c>
      <c r="AO661" s="618">
        <v>0</v>
      </c>
      <c r="AP661" s="618">
        <v>0</v>
      </c>
      <c r="AQ661" s="618">
        <v>0</v>
      </c>
      <c r="AR661" s="618">
        <v>0</v>
      </c>
      <c r="AS661" s="618">
        <v>0</v>
      </c>
      <c r="AT661" s="618">
        <v>0</v>
      </c>
      <c r="AU661" s="618">
        <v>9645</v>
      </c>
      <c r="AV661" s="618">
        <v>14459</v>
      </c>
      <c r="AW661" s="618">
        <v>1854260</v>
      </c>
      <c r="AX661" s="618">
        <v>556479</v>
      </c>
      <c r="AY661" s="618">
        <v>212248</v>
      </c>
      <c r="AZ661" s="618">
        <v>78974</v>
      </c>
      <c r="BA661" s="618">
        <v>33431</v>
      </c>
      <c r="BB661" s="618">
        <v>19585</v>
      </c>
      <c r="BC661" s="618">
        <v>2109906</v>
      </c>
      <c r="BD661" s="618">
        <v>881854</v>
      </c>
      <c r="BE661" s="618">
        <v>0</v>
      </c>
      <c r="BF661" s="618">
        <v>0</v>
      </c>
      <c r="BG661" s="618">
        <v>2765533</v>
      </c>
      <c r="BH661" s="618">
        <v>2301354</v>
      </c>
      <c r="BI661" s="618">
        <v>47369</v>
      </c>
      <c r="BJ661" s="618">
        <v>16598</v>
      </c>
      <c r="BK661" s="618">
        <v>201842</v>
      </c>
      <c r="BL661" s="618">
        <v>199808</v>
      </c>
      <c r="BM661" s="618">
        <v>0</v>
      </c>
      <c r="BN661" s="618">
        <v>0</v>
      </c>
      <c r="BO661" s="618">
        <v>0</v>
      </c>
      <c r="BP661" s="618">
        <v>0</v>
      </c>
    </row>
    <row r="662" spans="1:68" x14ac:dyDescent="0.25">
      <c r="B662" s="594" t="s">
        <v>289</v>
      </c>
      <c r="C662" s="618">
        <v>140845</v>
      </c>
      <c r="D662" s="618">
        <v>128889</v>
      </c>
      <c r="E662" s="618" t="s">
        <v>2112</v>
      </c>
      <c r="F662" s="618" t="s">
        <v>2112</v>
      </c>
      <c r="G662" s="618">
        <v>1163996</v>
      </c>
      <c r="H662" s="618">
        <v>3065487</v>
      </c>
      <c r="I662" s="618">
        <v>6937</v>
      </c>
      <c r="J662" s="618">
        <v>40039</v>
      </c>
      <c r="K662" s="618">
        <v>6054</v>
      </c>
      <c r="L662" s="618">
        <v>6839</v>
      </c>
      <c r="M662" s="618">
        <v>10214</v>
      </c>
      <c r="N662" s="618">
        <v>7692</v>
      </c>
      <c r="O662" s="618">
        <v>0</v>
      </c>
      <c r="P662" s="618">
        <v>0</v>
      </c>
      <c r="Q662" s="618">
        <v>12415</v>
      </c>
      <c r="R662" s="618">
        <v>11632</v>
      </c>
      <c r="S662" s="618">
        <v>282970</v>
      </c>
      <c r="T662" s="618">
        <v>360947</v>
      </c>
      <c r="U662" s="618">
        <v>6705267</v>
      </c>
      <c r="V662" s="618">
        <v>1044622</v>
      </c>
      <c r="W662" s="618" t="s">
        <v>2112</v>
      </c>
      <c r="X662" s="618" t="s">
        <v>2112</v>
      </c>
      <c r="Y662" s="618">
        <v>323120</v>
      </c>
      <c r="Z662" s="618">
        <v>282497</v>
      </c>
      <c r="AA662" s="618">
        <v>0</v>
      </c>
      <c r="AB662" s="618">
        <v>0</v>
      </c>
      <c r="AC662" s="618">
        <v>0</v>
      </c>
      <c r="AD662" s="618">
        <v>0</v>
      </c>
      <c r="AE662" s="618">
        <v>0</v>
      </c>
      <c r="AF662" s="618">
        <v>0</v>
      </c>
      <c r="AG662" s="618">
        <v>0</v>
      </c>
      <c r="AH662" s="618">
        <v>0</v>
      </c>
      <c r="AI662" s="618">
        <v>356328</v>
      </c>
      <c r="AJ662" s="618">
        <v>424405</v>
      </c>
      <c r="AK662" s="618">
        <v>3532</v>
      </c>
      <c r="AL662" s="618">
        <v>21562</v>
      </c>
      <c r="AM662" s="618">
        <v>0</v>
      </c>
      <c r="AN662" s="618">
        <v>0</v>
      </c>
      <c r="AO662" s="618">
        <v>0</v>
      </c>
      <c r="AP662" s="618">
        <v>0</v>
      </c>
      <c r="AQ662" s="618">
        <v>0</v>
      </c>
      <c r="AR662" s="618">
        <v>0</v>
      </c>
      <c r="AS662" s="618">
        <v>0</v>
      </c>
      <c r="AT662" s="618">
        <v>0</v>
      </c>
      <c r="AU662" s="618">
        <v>33541</v>
      </c>
      <c r="AV662" s="618">
        <v>46431</v>
      </c>
      <c r="AW662" s="618">
        <v>2131473</v>
      </c>
      <c r="AX662" s="618">
        <v>727734</v>
      </c>
      <c r="AY662" s="618">
        <v>253010</v>
      </c>
      <c r="AZ662" s="618">
        <v>122320</v>
      </c>
      <c r="BA662" s="618">
        <v>65993</v>
      </c>
      <c r="BB662" s="618">
        <v>41789</v>
      </c>
      <c r="BC662" s="618">
        <v>2920991</v>
      </c>
      <c r="BD662" s="618">
        <v>1127056</v>
      </c>
      <c r="BE662" s="618">
        <v>0</v>
      </c>
      <c r="BF662" s="618">
        <v>0</v>
      </c>
      <c r="BG662" s="618">
        <v>3206364</v>
      </c>
      <c r="BH662" s="618">
        <v>3097332</v>
      </c>
      <c r="BI662" s="618">
        <v>122509</v>
      </c>
      <c r="BJ662" s="618">
        <v>44137</v>
      </c>
      <c r="BK662" s="618">
        <v>288477</v>
      </c>
      <c r="BL662" s="618">
        <v>353132</v>
      </c>
      <c r="BM662" s="618">
        <v>0</v>
      </c>
      <c r="BN662" s="618">
        <v>0</v>
      </c>
      <c r="BO662" s="618">
        <v>0</v>
      </c>
      <c r="BP662" s="618">
        <v>0</v>
      </c>
    </row>
    <row r="663" spans="1:68" x14ac:dyDescent="0.25">
      <c r="B663" s="594" t="s">
        <v>290</v>
      </c>
      <c r="C663" s="618">
        <v>144827</v>
      </c>
      <c r="D663" s="618">
        <v>149283</v>
      </c>
      <c r="E663" s="618" t="s">
        <v>2112</v>
      </c>
      <c r="F663" s="618" t="s">
        <v>2112</v>
      </c>
      <c r="G663" s="618">
        <v>1196663</v>
      </c>
      <c r="H663" s="618">
        <v>1776796</v>
      </c>
      <c r="I663" s="618">
        <v>7609</v>
      </c>
      <c r="J663" s="618">
        <v>30070</v>
      </c>
      <c r="K663" s="618">
        <v>6123</v>
      </c>
      <c r="L663" s="618">
        <v>7326</v>
      </c>
      <c r="M663" s="618">
        <v>8357</v>
      </c>
      <c r="N663" s="618">
        <v>6384</v>
      </c>
      <c r="O663" s="618">
        <v>0</v>
      </c>
      <c r="P663" s="618">
        <v>0</v>
      </c>
      <c r="Q663" s="618">
        <v>13462</v>
      </c>
      <c r="R663" s="618">
        <v>13602</v>
      </c>
      <c r="S663" s="618">
        <v>301969</v>
      </c>
      <c r="T663" s="618">
        <v>311209</v>
      </c>
      <c r="U663" s="618">
        <v>6227728</v>
      </c>
      <c r="V663" s="618">
        <v>456300</v>
      </c>
      <c r="W663" s="618" t="s">
        <v>2112</v>
      </c>
      <c r="X663" s="618" t="s">
        <v>2112</v>
      </c>
      <c r="Y663" s="618">
        <v>282904</v>
      </c>
      <c r="Z663" s="618">
        <v>304545</v>
      </c>
      <c r="AA663" s="618">
        <v>0</v>
      </c>
      <c r="AB663" s="618">
        <v>0</v>
      </c>
      <c r="AC663" s="618">
        <v>0</v>
      </c>
      <c r="AD663" s="618">
        <v>0</v>
      </c>
      <c r="AE663" s="618">
        <v>0</v>
      </c>
      <c r="AF663" s="618">
        <v>0</v>
      </c>
      <c r="AG663" s="618">
        <v>0</v>
      </c>
      <c r="AH663" s="618">
        <v>0</v>
      </c>
      <c r="AI663" s="618">
        <v>413496</v>
      </c>
      <c r="AJ663" s="618">
        <v>626067</v>
      </c>
      <c r="AK663" s="618">
        <v>3716</v>
      </c>
      <c r="AL663" s="618">
        <v>22399</v>
      </c>
      <c r="AM663" s="618">
        <v>0</v>
      </c>
      <c r="AN663" s="618">
        <v>0</v>
      </c>
      <c r="AO663" s="618">
        <v>0</v>
      </c>
      <c r="AP663" s="618">
        <v>0</v>
      </c>
      <c r="AQ663" s="618">
        <v>0</v>
      </c>
      <c r="AR663" s="618">
        <v>0</v>
      </c>
      <c r="AS663" s="618">
        <v>0</v>
      </c>
      <c r="AT663" s="618">
        <v>0</v>
      </c>
      <c r="AU663" s="618">
        <v>45155</v>
      </c>
      <c r="AV663" s="618">
        <v>65529</v>
      </c>
      <c r="AW663" s="618">
        <v>2098575</v>
      </c>
      <c r="AX663" s="618">
        <v>702931</v>
      </c>
      <c r="AY663" s="618">
        <v>244982</v>
      </c>
      <c r="AZ663" s="618">
        <v>134764</v>
      </c>
      <c r="BA663" s="618">
        <v>64682</v>
      </c>
      <c r="BB663" s="618">
        <v>40300</v>
      </c>
      <c r="BC663" s="618">
        <v>2681529</v>
      </c>
      <c r="BD663" s="618">
        <v>1156655</v>
      </c>
      <c r="BE663" s="618">
        <v>0</v>
      </c>
      <c r="BF663" s="618">
        <v>0</v>
      </c>
      <c r="BG663" s="618">
        <v>4513633</v>
      </c>
      <c r="BH663" s="618">
        <v>4452439</v>
      </c>
      <c r="BI663" s="618">
        <v>135292</v>
      </c>
      <c r="BJ663" s="618">
        <v>44018</v>
      </c>
      <c r="BK663" s="618">
        <v>323660</v>
      </c>
      <c r="BL663" s="618">
        <v>402108</v>
      </c>
      <c r="BM663" s="618">
        <v>3000</v>
      </c>
      <c r="BN663" s="618">
        <v>2250</v>
      </c>
      <c r="BO663" s="618">
        <v>0</v>
      </c>
      <c r="BP663" s="618">
        <v>0</v>
      </c>
    </row>
    <row r="664" spans="1:68" x14ac:dyDescent="0.25">
      <c r="B664" s="594" t="s">
        <v>291</v>
      </c>
      <c r="C664" s="618">
        <v>74426</v>
      </c>
      <c r="D664" s="618">
        <v>103197</v>
      </c>
      <c r="E664" s="618" t="s">
        <v>2112</v>
      </c>
      <c r="F664" s="618" t="s">
        <v>2112</v>
      </c>
      <c r="G664" s="618">
        <v>878645</v>
      </c>
      <c r="H664" s="618">
        <v>1747480</v>
      </c>
      <c r="I664" s="618">
        <v>5706</v>
      </c>
      <c r="J664" s="618">
        <v>26157</v>
      </c>
      <c r="K664" s="618">
        <v>5597</v>
      </c>
      <c r="L664" s="618">
        <v>10234</v>
      </c>
      <c r="M664" s="618">
        <v>7247</v>
      </c>
      <c r="N664" s="618">
        <v>6035</v>
      </c>
      <c r="O664" s="618">
        <v>0</v>
      </c>
      <c r="P664" s="618">
        <v>0</v>
      </c>
      <c r="Q664" s="618">
        <v>15096</v>
      </c>
      <c r="R664" s="618">
        <v>19436</v>
      </c>
      <c r="S664" s="618">
        <v>318275</v>
      </c>
      <c r="T664" s="618">
        <v>457111</v>
      </c>
      <c r="U664" s="618">
        <v>6413820</v>
      </c>
      <c r="V664" s="618">
        <v>432209</v>
      </c>
      <c r="W664" s="618" t="s">
        <v>2112</v>
      </c>
      <c r="X664" s="618" t="s">
        <v>2112</v>
      </c>
      <c r="Y664" s="618">
        <v>291175</v>
      </c>
      <c r="Z664" s="618">
        <v>369462</v>
      </c>
      <c r="AA664" s="618">
        <v>0</v>
      </c>
      <c r="AB664" s="618">
        <v>0</v>
      </c>
      <c r="AC664" s="618">
        <v>0</v>
      </c>
      <c r="AD664" s="618">
        <v>0</v>
      </c>
      <c r="AE664" s="618">
        <v>0</v>
      </c>
      <c r="AF664" s="618">
        <v>0</v>
      </c>
      <c r="AG664" s="618">
        <v>0</v>
      </c>
      <c r="AH664" s="618">
        <v>0</v>
      </c>
      <c r="AI664" s="618">
        <v>144639</v>
      </c>
      <c r="AJ664" s="618">
        <v>608492</v>
      </c>
      <c r="AK664" s="618">
        <v>4335</v>
      </c>
      <c r="AL664" s="618">
        <v>29253</v>
      </c>
      <c r="AM664" s="618">
        <v>0</v>
      </c>
      <c r="AN664" s="618">
        <v>0</v>
      </c>
      <c r="AO664" s="618">
        <v>0</v>
      </c>
      <c r="AP664" s="618">
        <v>0</v>
      </c>
      <c r="AQ664" s="618">
        <v>0</v>
      </c>
      <c r="AR664" s="618">
        <v>0</v>
      </c>
      <c r="AS664" s="618">
        <v>0</v>
      </c>
      <c r="AT664" s="618">
        <v>0</v>
      </c>
      <c r="AU664" s="618">
        <v>22721</v>
      </c>
      <c r="AV664" s="618">
        <v>37454</v>
      </c>
      <c r="AW664" s="618">
        <v>1956103</v>
      </c>
      <c r="AX664" s="618">
        <v>763283</v>
      </c>
      <c r="AY664" s="618">
        <v>215032</v>
      </c>
      <c r="AZ664" s="618">
        <v>105997</v>
      </c>
      <c r="BA664" s="618">
        <v>63049</v>
      </c>
      <c r="BB664" s="618">
        <v>71503</v>
      </c>
      <c r="BC664" s="618">
        <v>1580460</v>
      </c>
      <c r="BD664" s="618">
        <v>1106890</v>
      </c>
      <c r="BE664" s="618">
        <v>0</v>
      </c>
      <c r="BF664" s="618">
        <v>0</v>
      </c>
      <c r="BG664" s="618">
        <v>3257119</v>
      </c>
      <c r="BH664" s="618">
        <v>3492057</v>
      </c>
      <c r="BI664" s="618">
        <v>70338</v>
      </c>
      <c r="BJ664" s="618">
        <v>37034</v>
      </c>
      <c r="BK664" s="618">
        <v>335044</v>
      </c>
      <c r="BL664" s="618">
        <v>381825</v>
      </c>
      <c r="BM664" s="618">
        <v>19800</v>
      </c>
      <c r="BN664" s="618">
        <v>13860</v>
      </c>
      <c r="BO664" s="618">
        <v>0</v>
      </c>
      <c r="BP664" s="618">
        <v>0</v>
      </c>
    </row>
    <row r="665" spans="1:68" x14ac:dyDescent="0.25">
      <c r="B665" s="594" t="s">
        <v>292</v>
      </c>
      <c r="C665" s="618">
        <v>45972</v>
      </c>
      <c r="D665" s="618">
        <v>49897</v>
      </c>
      <c r="E665" s="618" t="s">
        <v>2112</v>
      </c>
      <c r="F665" s="618" t="s">
        <v>2112</v>
      </c>
      <c r="G665" s="618">
        <v>814640</v>
      </c>
      <c r="H665" s="618">
        <v>1938513</v>
      </c>
      <c r="I665" s="618">
        <v>4342</v>
      </c>
      <c r="J665" s="618">
        <v>22028</v>
      </c>
      <c r="K665" s="618">
        <v>5475</v>
      </c>
      <c r="L665" s="618">
        <v>11777</v>
      </c>
      <c r="M665" s="618">
        <v>1729</v>
      </c>
      <c r="N665" s="618">
        <v>1906</v>
      </c>
      <c r="O665" s="618">
        <v>0</v>
      </c>
      <c r="P665" s="618">
        <v>0</v>
      </c>
      <c r="Q665" s="618">
        <v>9497</v>
      </c>
      <c r="R665" s="618">
        <v>10083</v>
      </c>
      <c r="S665" s="618">
        <v>267775</v>
      </c>
      <c r="T665" s="618">
        <v>328668</v>
      </c>
      <c r="U665" s="618">
        <v>4765663</v>
      </c>
      <c r="V665" s="618">
        <v>353148</v>
      </c>
      <c r="W665" s="618" t="s">
        <v>2112</v>
      </c>
      <c r="X665" s="618" t="s">
        <v>2112</v>
      </c>
      <c r="Y665" s="618">
        <v>265465</v>
      </c>
      <c r="Z665" s="618">
        <v>222548</v>
      </c>
      <c r="AA665" s="618">
        <v>0</v>
      </c>
      <c r="AB665" s="618">
        <v>0</v>
      </c>
      <c r="AC665" s="618">
        <v>0</v>
      </c>
      <c r="AD665" s="618">
        <v>0</v>
      </c>
      <c r="AE665" s="618">
        <v>0</v>
      </c>
      <c r="AF665" s="618">
        <v>0</v>
      </c>
      <c r="AG665" s="618">
        <v>0</v>
      </c>
      <c r="AH665" s="618">
        <v>0</v>
      </c>
      <c r="AI665" s="618">
        <v>134828</v>
      </c>
      <c r="AJ665" s="618">
        <v>301040</v>
      </c>
      <c r="AK665" s="618">
        <v>9677</v>
      </c>
      <c r="AL665" s="618">
        <v>106128</v>
      </c>
      <c r="AM665" s="618">
        <v>0</v>
      </c>
      <c r="AN665" s="618">
        <v>0</v>
      </c>
      <c r="AO665" s="618">
        <v>0</v>
      </c>
      <c r="AP665" s="618">
        <v>0</v>
      </c>
      <c r="AQ665" s="618">
        <v>0</v>
      </c>
      <c r="AR665" s="618">
        <v>0</v>
      </c>
      <c r="AS665" s="618">
        <v>0</v>
      </c>
      <c r="AT665" s="618">
        <v>0</v>
      </c>
      <c r="AU665" s="618">
        <v>12364</v>
      </c>
      <c r="AV665" s="618">
        <v>29220</v>
      </c>
      <c r="AW665" s="618">
        <v>717254</v>
      </c>
      <c r="AX665" s="618">
        <v>536099</v>
      </c>
      <c r="AY665" s="618">
        <v>239177</v>
      </c>
      <c r="AZ665" s="618">
        <v>105909</v>
      </c>
      <c r="BA665" s="618">
        <v>54154</v>
      </c>
      <c r="BB665" s="618">
        <v>45914</v>
      </c>
      <c r="BC665" s="618">
        <v>1915453</v>
      </c>
      <c r="BD665" s="618">
        <v>860934</v>
      </c>
      <c r="BE665" s="618">
        <v>0</v>
      </c>
      <c r="BF665" s="618">
        <v>0</v>
      </c>
      <c r="BG665" s="618">
        <v>5143899</v>
      </c>
      <c r="BH665" s="618">
        <v>5326260</v>
      </c>
      <c r="BI665" s="618">
        <v>95559</v>
      </c>
      <c r="BJ665" s="618">
        <v>34623</v>
      </c>
      <c r="BK665" s="618">
        <v>286936</v>
      </c>
      <c r="BL665" s="618">
        <v>316219</v>
      </c>
      <c r="BM665" s="618">
        <v>12976</v>
      </c>
      <c r="BN665" s="618">
        <v>7604</v>
      </c>
      <c r="BO665" s="618">
        <v>0</v>
      </c>
      <c r="BP665" s="618">
        <v>0</v>
      </c>
    </row>
    <row r="666" spans="1:68" x14ac:dyDescent="0.25">
      <c r="B666" s="594" t="s">
        <v>293</v>
      </c>
      <c r="C666" s="618">
        <v>35118</v>
      </c>
      <c r="D666" s="618">
        <v>34266</v>
      </c>
      <c r="E666" s="618" t="s">
        <v>2112</v>
      </c>
      <c r="F666" s="618" t="s">
        <v>2112</v>
      </c>
      <c r="G666" s="618">
        <v>1247722</v>
      </c>
      <c r="H666" s="618">
        <v>3570633</v>
      </c>
      <c r="I666" s="618">
        <v>4048</v>
      </c>
      <c r="J666" s="618">
        <v>23246</v>
      </c>
      <c r="K666" s="618">
        <v>5773</v>
      </c>
      <c r="L666" s="618">
        <v>12021</v>
      </c>
      <c r="M666" s="618">
        <v>635</v>
      </c>
      <c r="N666" s="618">
        <v>765</v>
      </c>
      <c r="O666" s="618">
        <v>0</v>
      </c>
      <c r="P666" s="618">
        <v>0</v>
      </c>
      <c r="Q666" s="618">
        <v>7455</v>
      </c>
      <c r="R666" s="618">
        <v>8042</v>
      </c>
      <c r="S666" s="618">
        <v>305176</v>
      </c>
      <c r="T666" s="618">
        <v>416819</v>
      </c>
      <c r="U666" s="618">
        <v>4859080</v>
      </c>
      <c r="V666" s="618">
        <v>380419</v>
      </c>
      <c r="W666" s="618" t="s">
        <v>2112</v>
      </c>
      <c r="X666" s="618" t="s">
        <v>2112</v>
      </c>
      <c r="Y666" s="618">
        <v>242789</v>
      </c>
      <c r="Z666" s="618">
        <v>245302</v>
      </c>
      <c r="AA666" s="618">
        <v>0</v>
      </c>
      <c r="AB666" s="618">
        <v>0</v>
      </c>
      <c r="AC666" s="618">
        <v>0</v>
      </c>
      <c r="AD666" s="618">
        <v>0</v>
      </c>
      <c r="AE666" s="618">
        <v>0</v>
      </c>
      <c r="AF666" s="618">
        <v>0</v>
      </c>
      <c r="AG666" s="618">
        <v>0</v>
      </c>
      <c r="AH666" s="618">
        <v>0</v>
      </c>
      <c r="AI666" s="618">
        <v>129051</v>
      </c>
      <c r="AJ666" s="618">
        <v>295129</v>
      </c>
      <c r="AK666" s="618">
        <v>7985</v>
      </c>
      <c r="AL666" s="618">
        <v>85888</v>
      </c>
      <c r="AM666" s="618">
        <v>0</v>
      </c>
      <c r="AN666" s="618">
        <v>0</v>
      </c>
      <c r="AO666" s="618">
        <v>0</v>
      </c>
      <c r="AP666" s="618">
        <v>0</v>
      </c>
      <c r="AQ666" s="618">
        <v>0</v>
      </c>
      <c r="AR666" s="618">
        <v>0</v>
      </c>
      <c r="AS666" s="618">
        <v>0</v>
      </c>
      <c r="AT666" s="618">
        <v>0</v>
      </c>
      <c r="AU666" s="618">
        <v>12431</v>
      </c>
      <c r="AV666" s="618">
        <v>32549</v>
      </c>
      <c r="AW666" s="618">
        <v>610635</v>
      </c>
      <c r="AX666" s="618">
        <v>439884</v>
      </c>
      <c r="AY666" s="618">
        <v>167337</v>
      </c>
      <c r="AZ666" s="618">
        <v>72877</v>
      </c>
      <c r="BA666" s="618">
        <v>58119</v>
      </c>
      <c r="BB666" s="618">
        <v>46943</v>
      </c>
      <c r="BC666" s="618">
        <v>2264648</v>
      </c>
      <c r="BD666" s="618">
        <v>1148730</v>
      </c>
      <c r="BE666" s="618">
        <v>0</v>
      </c>
      <c r="BF666" s="618">
        <v>0</v>
      </c>
      <c r="BG666" s="618">
        <v>6310780</v>
      </c>
      <c r="BH666" s="618">
        <v>7102383</v>
      </c>
      <c r="BI666" s="618">
        <v>109305</v>
      </c>
      <c r="BJ666" s="618">
        <v>52293</v>
      </c>
      <c r="BK666" s="618">
        <v>260918</v>
      </c>
      <c r="BL666" s="618">
        <v>337191</v>
      </c>
      <c r="BM666" s="618">
        <v>26850</v>
      </c>
      <c r="BN666" s="618">
        <v>18795</v>
      </c>
      <c r="BO666" s="618">
        <v>0</v>
      </c>
      <c r="BP666" s="618">
        <v>0</v>
      </c>
    </row>
    <row r="667" spans="1:68" x14ac:dyDescent="0.25">
      <c r="B667" s="594" t="s">
        <v>294</v>
      </c>
      <c r="C667" s="618">
        <v>35258</v>
      </c>
      <c r="D667" s="618">
        <v>36551</v>
      </c>
      <c r="E667" s="618" t="s">
        <v>2112</v>
      </c>
      <c r="F667" s="618" t="s">
        <v>2112</v>
      </c>
      <c r="G667" s="618">
        <v>1493474</v>
      </c>
      <c r="H667" s="618">
        <v>3776061</v>
      </c>
      <c r="I667" s="618">
        <v>4242</v>
      </c>
      <c r="J667" s="618">
        <v>31572</v>
      </c>
      <c r="K667" s="618">
        <v>5918</v>
      </c>
      <c r="L667" s="618">
        <v>14898</v>
      </c>
      <c r="M667" s="618">
        <v>471</v>
      </c>
      <c r="N667" s="618">
        <v>453</v>
      </c>
      <c r="O667" s="618">
        <v>0</v>
      </c>
      <c r="P667" s="618">
        <v>0</v>
      </c>
      <c r="Q667" s="618">
        <v>8150</v>
      </c>
      <c r="R667" s="618">
        <v>8980</v>
      </c>
      <c r="S667" s="618">
        <v>300257</v>
      </c>
      <c r="T667" s="618">
        <v>610011</v>
      </c>
      <c r="U667" s="618">
        <v>5009768</v>
      </c>
      <c r="V667" s="618">
        <v>413204</v>
      </c>
      <c r="W667" s="618" t="s">
        <v>2112</v>
      </c>
      <c r="X667" s="618" t="s">
        <v>2112</v>
      </c>
      <c r="Y667" s="618">
        <v>242807</v>
      </c>
      <c r="Z667" s="618">
        <v>319704</v>
      </c>
      <c r="AA667" s="618">
        <v>0</v>
      </c>
      <c r="AB667" s="618">
        <v>0</v>
      </c>
      <c r="AC667" s="618">
        <v>0</v>
      </c>
      <c r="AD667" s="618">
        <v>0</v>
      </c>
      <c r="AE667" s="618">
        <v>0</v>
      </c>
      <c r="AF667" s="618">
        <v>0</v>
      </c>
      <c r="AG667" s="618">
        <v>0</v>
      </c>
      <c r="AH667" s="618">
        <v>0</v>
      </c>
      <c r="AI667" s="618">
        <v>179570</v>
      </c>
      <c r="AJ667" s="618">
        <v>438765</v>
      </c>
      <c r="AK667" s="618">
        <v>10325</v>
      </c>
      <c r="AL667" s="618">
        <v>147622</v>
      </c>
      <c r="AM667" s="618">
        <v>0</v>
      </c>
      <c r="AN667" s="618">
        <v>0</v>
      </c>
      <c r="AO667" s="618">
        <v>0</v>
      </c>
      <c r="AP667" s="618">
        <v>0</v>
      </c>
      <c r="AQ667" s="618">
        <v>0</v>
      </c>
      <c r="AR667" s="618">
        <v>0</v>
      </c>
      <c r="AS667" s="618">
        <v>0</v>
      </c>
      <c r="AT667" s="618">
        <v>0</v>
      </c>
      <c r="AU667" s="618">
        <v>26053</v>
      </c>
      <c r="AV667" s="618">
        <v>71217</v>
      </c>
      <c r="AW667" s="618">
        <v>648444</v>
      </c>
      <c r="AX667" s="618">
        <v>418393</v>
      </c>
      <c r="AY667" s="618">
        <v>166046</v>
      </c>
      <c r="AZ667" s="618">
        <v>71287</v>
      </c>
      <c r="BA667" s="618">
        <v>56888</v>
      </c>
      <c r="BB667" s="618">
        <v>41062</v>
      </c>
      <c r="BC667" s="618">
        <v>1886858</v>
      </c>
      <c r="BD667" s="618">
        <v>1043818</v>
      </c>
      <c r="BE667" s="618">
        <v>0</v>
      </c>
      <c r="BF667" s="618">
        <v>0</v>
      </c>
      <c r="BG667" s="618">
        <v>5329694</v>
      </c>
      <c r="BH667" s="618">
        <v>5925745</v>
      </c>
      <c r="BI667" s="618">
        <v>106056</v>
      </c>
      <c r="BJ667" s="618">
        <v>42844</v>
      </c>
      <c r="BK667" s="618">
        <v>235836</v>
      </c>
      <c r="BL667" s="618">
        <v>486040</v>
      </c>
      <c r="BM667" s="618">
        <v>14600</v>
      </c>
      <c r="BN667" s="618">
        <v>10950</v>
      </c>
      <c r="BO667" s="618">
        <v>0</v>
      </c>
      <c r="BP667" s="618">
        <v>0</v>
      </c>
    </row>
    <row r="668" spans="1:68" x14ac:dyDescent="0.25">
      <c r="B668" s="594" t="s">
        <v>295</v>
      </c>
      <c r="C668" s="618">
        <v>42049</v>
      </c>
      <c r="D668" s="618">
        <v>49943</v>
      </c>
      <c r="E668" s="618" t="s">
        <v>2112</v>
      </c>
      <c r="F668" s="618" t="s">
        <v>2112</v>
      </c>
      <c r="G668" s="618">
        <v>1462803</v>
      </c>
      <c r="H668" s="618">
        <v>4391066</v>
      </c>
      <c r="I668" s="618">
        <v>6953</v>
      </c>
      <c r="J668" s="618">
        <v>61734</v>
      </c>
      <c r="K668" s="618">
        <v>5292</v>
      </c>
      <c r="L668" s="618">
        <v>14436</v>
      </c>
      <c r="M668" s="618">
        <v>744</v>
      </c>
      <c r="N668" s="618">
        <v>1218</v>
      </c>
      <c r="O668" s="618">
        <v>0</v>
      </c>
      <c r="P668" s="618">
        <v>0</v>
      </c>
      <c r="Q668" s="618">
        <v>8035</v>
      </c>
      <c r="R668" s="618">
        <v>12349</v>
      </c>
      <c r="S668" s="618">
        <v>390789</v>
      </c>
      <c r="T668" s="618">
        <v>805029</v>
      </c>
      <c r="U668" s="618">
        <v>5460092</v>
      </c>
      <c r="V668" s="618">
        <v>464482</v>
      </c>
      <c r="W668" s="618" t="s">
        <v>2112</v>
      </c>
      <c r="X668" s="618" t="s">
        <v>2112</v>
      </c>
      <c r="Y668" s="618">
        <v>224803</v>
      </c>
      <c r="Z668" s="618">
        <v>416083</v>
      </c>
      <c r="AA668" s="618">
        <v>0</v>
      </c>
      <c r="AB668" s="618">
        <v>0</v>
      </c>
      <c r="AC668" s="618">
        <v>0</v>
      </c>
      <c r="AD668" s="618">
        <v>0</v>
      </c>
      <c r="AE668" s="618">
        <v>0</v>
      </c>
      <c r="AF668" s="618">
        <v>0</v>
      </c>
      <c r="AG668" s="618">
        <v>0</v>
      </c>
      <c r="AH668" s="618">
        <v>0</v>
      </c>
      <c r="AI668" s="618">
        <v>193630</v>
      </c>
      <c r="AJ668" s="618">
        <v>686382</v>
      </c>
      <c r="AK668" s="618">
        <v>12247</v>
      </c>
      <c r="AL668" s="618">
        <v>180615</v>
      </c>
      <c r="AM668" s="618">
        <v>0</v>
      </c>
      <c r="AN668" s="618">
        <v>0</v>
      </c>
      <c r="AO668" s="618">
        <v>0</v>
      </c>
      <c r="AP668" s="618">
        <v>0</v>
      </c>
      <c r="AQ668" s="618">
        <v>0</v>
      </c>
      <c r="AR668" s="618">
        <v>0</v>
      </c>
      <c r="AS668" s="618">
        <v>0</v>
      </c>
      <c r="AT668" s="618">
        <v>0</v>
      </c>
      <c r="AU668" s="618">
        <v>35174</v>
      </c>
      <c r="AV668" s="618">
        <v>93893</v>
      </c>
      <c r="AW668" s="618">
        <v>709131</v>
      </c>
      <c r="AX668" s="618">
        <v>399603</v>
      </c>
      <c r="AY668" s="618">
        <v>186529</v>
      </c>
      <c r="AZ668" s="618">
        <v>96736</v>
      </c>
      <c r="BA668" s="618">
        <v>86116</v>
      </c>
      <c r="BB668" s="618">
        <v>76907</v>
      </c>
      <c r="BC668" s="618">
        <v>2646751</v>
      </c>
      <c r="BD668" s="618">
        <v>2141299</v>
      </c>
      <c r="BE668" s="618">
        <v>0</v>
      </c>
      <c r="BF668" s="618">
        <v>0</v>
      </c>
      <c r="BG668" s="618">
        <v>6078010</v>
      </c>
      <c r="BH668" s="618">
        <v>10295251</v>
      </c>
      <c r="BI668" s="618">
        <v>127809</v>
      </c>
      <c r="BJ668" s="618">
        <v>78667</v>
      </c>
      <c r="BK668" s="618">
        <v>228267</v>
      </c>
      <c r="BL668" s="618">
        <v>513184</v>
      </c>
      <c r="BM668" s="618">
        <v>17000</v>
      </c>
      <c r="BN668" s="618">
        <v>17850</v>
      </c>
      <c r="BO668" s="618">
        <v>0</v>
      </c>
      <c r="BP668" s="618">
        <v>0</v>
      </c>
    </row>
    <row r="669" spans="1:68" x14ac:dyDescent="0.25">
      <c r="B669" s="594" t="s">
        <v>2669</v>
      </c>
      <c r="C669" s="618">
        <v>43700</v>
      </c>
      <c r="D669" s="618">
        <v>70994</v>
      </c>
      <c r="E669" s="618" t="s">
        <v>2112</v>
      </c>
      <c r="F669" s="618" t="s">
        <v>2112</v>
      </c>
      <c r="G669" s="618">
        <v>1190682</v>
      </c>
      <c r="H669" s="618">
        <v>4057802</v>
      </c>
      <c r="I669" s="618">
        <v>5099</v>
      </c>
      <c r="J669" s="618">
        <v>51248</v>
      </c>
      <c r="K669" s="618">
        <v>5026</v>
      </c>
      <c r="L669" s="618">
        <v>16177</v>
      </c>
      <c r="M669" s="618">
        <v>732</v>
      </c>
      <c r="N669" s="618">
        <v>1348</v>
      </c>
      <c r="O669" s="618">
        <v>0</v>
      </c>
      <c r="P669" s="618">
        <v>0</v>
      </c>
      <c r="Q669" s="618">
        <v>8538</v>
      </c>
      <c r="R669" s="618">
        <v>13344</v>
      </c>
      <c r="S669" s="618">
        <v>393914</v>
      </c>
      <c r="T669" s="618">
        <v>672914</v>
      </c>
      <c r="U669" s="618">
        <v>5482476</v>
      </c>
      <c r="V669" s="618">
        <v>634266</v>
      </c>
      <c r="W669" s="618" t="s">
        <v>2112</v>
      </c>
      <c r="X669" s="618" t="s">
        <v>2112</v>
      </c>
      <c r="Y669" s="618">
        <v>260399</v>
      </c>
      <c r="Z669" s="618">
        <v>444919</v>
      </c>
      <c r="AA669" s="618">
        <v>0</v>
      </c>
      <c r="AB669" s="618">
        <v>0</v>
      </c>
      <c r="AC669" s="618">
        <v>0</v>
      </c>
      <c r="AD669" s="618">
        <v>0</v>
      </c>
      <c r="AE669" s="618">
        <v>0</v>
      </c>
      <c r="AF669" s="618">
        <v>0</v>
      </c>
      <c r="AG669" s="618">
        <v>0</v>
      </c>
      <c r="AH669" s="618">
        <v>0</v>
      </c>
      <c r="AI669" s="618">
        <v>164055</v>
      </c>
      <c r="AJ669" s="618">
        <v>686879</v>
      </c>
      <c r="AK669" s="618">
        <v>11359</v>
      </c>
      <c r="AL669" s="618">
        <v>158527</v>
      </c>
      <c r="AM669" s="618">
        <v>0</v>
      </c>
      <c r="AN669" s="618">
        <v>0</v>
      </c>
      <c r="AO669" s="618">
        <v>0</v>
      </c>
      <c r="AP669" s="618">
        <v>0</v>
      </c>
      <c r="AQ669" s="618">
        <v>0</v>
      </c>
      <c r="AR669" s="618">
        <v>0</v>
      </c>
      <c r="AS669" s="618">
        <v>0</v>
      </c>
      <c r="AT669" s="618">
        <v>0</v>
      </c>
      <c r="AU669" s="618">
        <v>34807</v>
      </c>
      <c r="AV669" s="618">
        <v>103972</v>
      </c>
      <c r="AW669" s="618">
        <v>766772</v>
      </c>
      <c r="AX669" s="618">
        <v>521820</v>
      </c>
      <c r="AY669" s="618">
        <v>213728</v>
      </c>
      <c r="AZ669" s="618">
        <v>135023</v>
      </c>
      <c r="BA669" s="618">
        <v>86866</v>
      </c>
      <c r="BB669" s="618">
        <v>90370</v>
      </c>
      <c r="BC669" s="618">
        <v>2450153</v>
      </c>
      <c r="BD669" s="618">
        <v>2599200</v>
      </c>
      <c r="BE669" s="618">
        <v>0</v>
      </c>
      <c r="BF669" s="618">
        <v>0</v>
      </c>
      <c r="BG669" s="618">
        <v>6839555</v>
      </c>
      <c r="BH669" s="618">
        <v>17515830</v>
      </c>
      <c r="BI669" s="618">
        <v>123788</v>
      </c>
      <c r="BJ669" s="618">
        <v>91162</v>
      </c>
      <c r="BK669" s="618">
        <v>261404</v>
      </c>
      <c r="BL669" s="618">
        <v>741082</v>
      </c>
      <c r="BM669" s="618">
        <v>17737</v>
      </c>
      <c r="BN669" s="618">
        <v>20859</v>
      </c>
      <c r="BO669" s="618">
        <v>0</v>
      </c>
      <c r="BP669" s="618">
        <v>0</v>
      </c>
    </row>
    <row r="670" spans="1:68" x14ac:dyDescent="0.25">
      <c r="A670" s="593" t="s">
        <v>23</v>
      </c>
      <c r="B670" s="594" t="s">
        <v>285</v>
      </c>
      <c r="C670" s="618">
        <v>222199</v>
      </c>
      <c r="D670" s="618">
        <v>192289</v>
      </c>
      <c r="E670" s="618" t="s">
        <v>2112</v>
      </c>
      <c r="F670" s="618" t="s">
        <v>2112</v>
      </c>
      <c r="G670" s="618">
        <v>55810</v>
      </c>
      <c r="H670" s="618">
        <v>75172</v>
      </c>
      <c r="I670" s="618">
        <v>19120</v>
      </c>
      <c r="J670" s="618">
        <v>127326</v>
      </c>
      <c r="K670" s="618">
        <v>9481</v>
      </c>
      <c r="L670" s="618">
        <v>20126</v>
      </c>
      <c r="M670" s="618">
        <v>115378</v>
      </c>
      <c r="N670" s="618">
        <v>83422</v>
      </c>
      <c r="O670" s="618">
        <v>0</v>
      </c>
      <c r="P670" s="618">
        <v>0</v>
      </c>
      <c r="Q670" s="618">
        <v>37632</v>
      </c>
      <c r="R670" s="618">
        <v>40320</v>
      </c>
      <c r="S670" s="618">
        <v>1143633</v>
      </c>
      <c r="T670" s="618">
        <v>1167615</v>
      </c>
      <c r="U670" s="618">
        <v>60603247</v>
      </c>
      <c r="V670" s="618">
        <v>2387347</v>
      </c>
      <c r="W670" s="618" t="s">
        <v>2112</v>
      </c>
      <c r="X670" s="618" t="s">
        <v>2112</v>
      </c>
      <c r="Y670" s="618">
        <v>118649</v>
      </c>
      <c r="Z670" s="618">
        <v>61141</v>
      </c>
      <c r="AA670" s="618">
        <v>0</v>
      </c>
      <c r="AB670" s="618">
        <v>0</v>
      </c>
      <c r="AC670" s="618">
        <v>0</v>
      </c>
      <c r="AD670" s="618">
        <v>0</v>
      </c>
      <c r="AE670" s="618">
        <v>55</v>
      </c>
      <c r="AF670" s="618">
        <v>76</v>
      </c>
      <c r="AG670" s="618">
        <v>565</v>
      </c>
      <c r="AH670" s="618">
        <v>593</v>
      </c>
      <c r="AI670" s="618">
        <v>623720</v>
      </c>
      <c r="AJ670" s="618">
        <v>993957</v>
      </c>
      <c r="AK670" s="618">
        <v>0</v>
      </c>
      <c r="AL670" s="618">
        <v>0</v>
      </c>
      <c r="AM670" s="618">
        <v>4584</v>
      </c>
      <c r="AN670" s="618">
        <v>2288</v>
      </c>
      <c r="AO670" s="618">
        <v>0</v>
      </c>
      <c r="AP670" s="618">
        <v>0</v>
      </c>
      <c r="AQ670" s="618">
        <v>0</v>
      </c>
      <c r="AR670" s="618">
        <v>0</v>
      </c>
      <c r="AS670" s="618">
        <v>0</v>
      </c>
      <c r="AT670" s="618">
        <v>0</v>
      </c>
      <c r="AU670" s="618">
        <v>8923</v>
      </c>
      <c r="AV670" s="618">
        <v>9840</v>
      </c>
      <c r="AW670" s="618">
        <v>794792</v>
      </c>
      <c r="AX670" s="618">
        <v>417412</v>
      </c>
      <c r="AY670" s="618">
        <v>58820</v>
      </c>
      <c r="AZ670" s="618">
        <v>21029</v>
      </c>
      <c r="BA670" s="618">
        <v>0</v>
      </c>
      <c r="BB670" s="618">
        <v>0</v>
      </c>
      <c r="BC670" s="618">
        <v>6089941</v>
      </c>
      <c r="BD670" s="618">
        <v>2146321</v>
      </c>
      <c r="BE670" s="618">
        <v>0</v>
      </c>
      <c r="BF670" s="618">
        <v>0</v>
      </c>
      <c r="BG670" s="618">
        <v>2902464</v>
      </c>
      <c r="BH670" s="618">
        <v>1703166</v>
      </c>
      <c r="BI670" s="618">
        <v>304448</v>
      </c>
      <c r="BJ670" s="618">
        <v>69770</v>
      </c>
      <c r="BK670" s="618">
        <v>492323</v>
      </c>
      <c r="BL670" s="618">
        <v>374438</v>
      </c>
      <c r="BM670" s="618">
        <v>84902</v>
      </c>
      <c r="BN670" s="618">
        <v>45165</v>
      </c>
      <c r="BO670" s="618">
        <v>0</v>
      </c>
      <c r="BP670" s="618">
        <v>0</v>
      </c>
    </row>
    <row r="671" spans="1:68" x14ac:dyDescent="0.25">
      <c r="B671" s="594" t="s">
        <v>286</v>
      </c>
      <c r="C671" s="618">
        <v>228703</v>
      </c>
      <c r="D671" s="618">
        <v>198203</v>
      </c>
      <c r="E671" s="618" t="s">
        <v>2112</v>
      </c>
      <c r="F671" s="618" t="s">
        <v>2112</v>
      </c>
      <c r="G671" s="618">
        <v>114315</v>
      </c>
      <c r="H671" s="618">
        <v>228760</v>
      </c>
      <c r="I671" s="618">
        <v>40960</v>
      </c>
      <c r="J671" s="618">
        <v>129657</v>
      </c>
      <c r="K671" s="618">
        <v>11121</v>
      </c>
      <c r="L671" s="618">
        <v>21792</v>
      </c>
      <c r="M671" s="618">
        <v>82991</v>
      </c>
      <c r="N671" s="618">
        <v>49027</v>
      </c>
      <c r="O671" s="618">
        <v>0</v>
      </c>
      <c r="P671" s="618">
        <v>0</v>
      </c>
      <c r="Q671" s="618">
        <v>46653</v>
      </c>
      <c r="R671" s="618">
        <v>42465</v>
      </c>
      <c r="S671" s="618">
        <v>1275088</v>
      </c>
      <c r="T671" s="618">
        <v>804577</v>
      </c>
      <c r="U671" s="618">
        <v>67732138</v>
      </c>
      <c r="V671" s="618">
        <v>4513146</v>
      </c>
      <c r="W671" s="618" t="s">
        <v>2112</v>
      </c>
      <c r="X671" s="618" t="s">
        <v>2112</v>
      </c>
      <c r="Y671" s="618">
        <v>138233</v>
      </c>
      <c r="Z671" s="618">
        <v>89083</v>
      </c>
      <c r="AA671" s="618">
        <v>0</v>
      </c>
      <c r="AB671" s="618">
        <v>0</v>
      </c>
      <c r="AC671" s="618">
        <v>0</v>
      </c>
      <c r="AD671" s="618">
        <v>0</v>
      </c>
      <c r="AE671" s="618">
        <v>61</v>
      </c>
      <c r="AF671" s="618">
        <v>158</v>
      </c>
      <c r="AG671" s="618">
        <v>507</v>
      </c>
      <c r="AH671" s="618">
        <v>559</v>
      </c>
      <c r="AI671" s="618">
        <v>582966</v>
      </c>
      <c r="AJ671" s="618">
        <v>993435</v>
      </c>
      <c r="AK671" s="618">
        <v>0</v>
      </c>
      <c r="AL671" s="618">
        <v>0</v>
      </c>
      <c r="AM671" s="618">
        <v>6393</v>
      </c>
      <c r="AN671" s="618">
        <v>4481</v>
      </c>
      <c r="AO671" s="618">
        <v>0</v>
      </c>
      <c r="AP671" s="618">
        <v>0</v>
      </c>
      <c r="AQ671" s="618">
        <v>0</v>
      </c>
      <c r="AR671" s="618">
        <v>0</v>
      </c>
      <c r="AS671" s="618">
        <v>0</v>
      </c>
      <c r="AT671" s="618">
        <v>0</v>
      </c>
      <c r="AU671" s="618">
        <v>6074</v>
      </c>
      <c r="AV671" s="618">
        <v>6427</v>
      </c>
      <c r="AW671" s="618">
        <v>816320</v>
      </c>
      <c r="AX671" s="618">
        <v>394466</v>
      </c>
      <c r="AY671" s="618">
        <v>58461</v>
      </c>
      <c r="AZ671" s="618">
        <v>22250</v>
      </c>
      <c r="BA671" s="618">
        <v>0</v>
      </c>
      <c r="BB671" s="618">
        <v>0</v>
      </c>
      <c r="BC671" s="618">
        <v>6536187</v>
      </c>
      <c r="BD671" s="618">
        <v>2944432</v>
      </c>
      <c r="BE671" s="618">
        <v>0</v>
      </c>
      <c r="BF671" s="618">
        <v>0</v>
      </c>
      <c r="BG671" s="618">
        <v>2940857</v>
      </c>
      <c r="BH671" s="618">
        <v>2143893</v>
      </c>
      <c r="BI671" s="618">
        <v>370128</v>
      </c>
      <c r="BJ671" s="618">
        <v>110054</v>
      </c>
      <c r="BK671" s="618">
        <v>476113</v>
      </c>
      <c r="BL671" s="618">
        <v>444621</v>
      </c>
      <c r="BM671" s="618">
        <v>90146</v>
      </c>
      <c r="BN671" s="618">
        <v>46027</v>
      </c>
      <c r="BO671" s="618">
        <v>0</v>
      </c>
      <c r="BP671" s="618">
        <v>0</v>
      </c>
    </row>
    <row r="672" spans="1:68" x14ac:dyDescent="0.25">
      <c r="B672" s="594" t="s">
        <v>287</v>
      </c>
      <c r="C672" s="618">
        <v>250576</v>
      </c>
      <c r="D672" s="618">
        <v>293938</v>
      </c>
      <c r="E672" s="618" t="s">
        <v>2112</v>
      </c>
      <c r="F672" s="618" t="s">
        <v>2112</v>
      </c>
      <c r="G672" s="618">
        <v>103011</v>
      </c>
      <c r="H672" s="618">
        <v>155329</v>
      </c>
      <c r="I672" s="618">
        <v>18132</v>
      </c>
      <c r="J672" s="618">
        <v>124915</v>
      </c>
      <c r="K672" s="618">
        <v>9005</v>
      </c>
      <c r="L672" s="618">
        <v>15874</v>
      </c>
      <c r="M672" s="618">
        <v>62101</v>
      </c>
      <c r="N672" s="618">
        <v>37266</v>
      </c>
      <c r="O672" s="618">
        <v>0</v>
      </c>
      <c r="P672" s="618">
        <v>0</v>
      </c>
      <c r="Q672" s="618">
        <v>37582</v>
      </c>
      <c r="R672" s="618">
        <v>29886</v>
      </c>
      <c r="S672" s="618">
        <v>1181617</v>
      </c>
      <c r="T672" s="618">
        <v>843990</v>
      </c>
      <c r="U672" s="618">
        <v>70521498</v>
      </c>
      <c r="V672" s="618">
        <v>3940672</v>
      </c>
      <c r="W672" s="618" t="s">
        <v>2112</v>
      </c>
      <c r="X672" s="618" t="s">
        <v>2112</v>
      </c>
      <c r="Y672" s="618">
        <v>145455</v>
      </c>
      <c r="Z672" s="618">
        <v>121725</v>
      </c>
      <c r="AA672" s="618">
        <v>0</v>
      </c>
      <c r="AB672" s="618">
        <v>0</v>
      </c>
      <c r="AC672" s="618">
        <v>0</v>
      </c>
      <c r="AD672" s="618">
        <v>0</v>
      </c>
      <c r="AE672" s="618">
        <v>718</v>
      </c>
      <c r="AF672" s="618">
        <v>1436</v>
      </c>
      <c r="AG672" s="618">
        <v>467</v>
      </c>
      <c r="AH672" s="618">
        <v>783</v>
      </c>
      <c r="AI672" s="618">
        <v>633827</v>
      </c>
      <c r="AJ672" s="618">
        <v>1618067</v>
      </c>
      <c r="AK672" s="618">
        <v>0</v>
      </c>
      <c r="AL672" s="618">
        <v>0</v>
      </c>
      <c r="AM672" s="618">
        <v>5892</v>
      </c>
      <c r="AN672" s="618">
        <v>5465</v>
      </c>
      <c r="AO672" s="618">
        <v>0</v>
      </c>
      <c r="AP672" s="618">
        <v>0</v>
      </c>
      <c r="AQ672" s="618">
        <v>0</v>
      </c>
      <c r="AR672" s="618">
        <v>0</v>
      </c>
      <c r="AS672" s="618">
        <v>0</v>
      </c>
      <c r="AT672" s="618">
        <v>0</v>
      </c>
      <c r="AU672" s="618">
        <v>2129</v>
      </c>
      <c r="AV672" s="618">
        <v>1908</v>
      </c>
      <c r="AW672" s="618">
        <v>823983</v>
      </c>
      <c r="AX672" s="618">
        <v>362775</v>
      </c>
      <c r="AY672" s="618">
        <v>60703</v>
      </c>
      <c r="AZ672" s="618">
        <v>28541</v>
      </c>
      <c r="BA672" s="618">
        <v>0</v>
      </c>
      <c r="BB672" s="618">
        <v>0</v>
      </c>
      <c r="BC672" s="618">
        <v>7625142</v>
      </c>
      <c r="BD672" s="618">
        <v>3022281</v>
      </c>
      <c r="BE672" s="618">
        <v>0</v>
      </c>
      <c r="BF672" s="618">
        <v>0</v>
      </c>
      <c r="BG672" s="618">
        <v>3073499</v>
      </c>
      <c r="BH672" s="618">
        <v>2513285</v>
      </c>
      <c r="BI672" s="618">
        <v>443757</v>
      </c>
      <c r="BJ672" s="618">
        <v>139217</v>
      </c>
      <c r="BK672" s="618">
        <v>444615</v>
      </c>
      <c r="BL672" s="618">
        <v>584744</v>
      </c>
      <c r="BM672" s="618">
        <v>80320</v>
      </c>
      <c r="BN672" s="618">
        <v>50472</v>
      </c>
      <c r="BO672" s="618">
        <v>0</v>
      </c>
      <c r="BP672" s="618">
        <v>0</v>
      </c>
    </row>
    <row r="673" spans="1:68" x14ac:dyDescent="0.25">
      <c r="B673" s="594" t="s">
        <v>288</v>
      </c>
      <c r="C673" s="618">
        <v>239565</v>
      </c>
      <c r="D673" s="618">
        <v>306333</v>
      </c>
      <c r="E673" s="618" t="s">
        <v>2112</v>
      </c>
      <c r="F673" s="618" t="s">
        <v>2112</v>
      </c>
      <c r="G673" s="618">
        <v>66673</v>
      </c>
      <c r="H673" s="618">
        <v>132483</v>
      </c>
      <c r="I673" s="618">
        <v>20464</v>
      </c>
      <c r="J673" s="618">
        <v>138969</v>
      </c>
      <c r="K673" s="618">
        <v>9801</v>
      </c>
      <c r="L673" s="618">
        <v>14589</v>
      </c>
      <c r="M673" s="618">
        <v>42399</v>
      </c>
      <c r="N673" s="618">
        <v>28946</v>
      </c>
      <c r="O673" s="618">
        <v>0</v>
      </c>
      <c r="P673" s="618">
        <v>0</v>
      </c>
      <c r="Q673" s="618">
        <v>30999</v>
      </c>
      <c r="R673" s="618">
        <v>31410</v>
      </c>
      <c r="S673" s="618">
        <v>1257622</v>
      </c>
      <c r="T673" s="618">
        <v>1583145</v>
      </c>
      <c r="U673" s="618">
        <v>71619149</v>
      </c>
      <c r="V673" s="618">
        <v>3952590</v>
      </c>
      <c r="W673" s="618" t="s">
        <v>2112</v>
      </c>
      <c r="X673" s="618" t="s">
        <v>2112</v>
      </c>
      <c r="Y673" s="618">
        <v>172461</v>
      </c>
      <c r="Z673" s="618">
        <v>173440</v>
      </c>
      <c r="AA673" s="618">
        <v>0</v>
      </c>
      <c r="AB673" s="618">
        <v>0</v>
      </c>
      <c r="AC673" s="618">
        <v>0</v>
      </c>
      <c r="AD673" s="618">
        <v>0</v>
      </c>
      <c r="AE673" s="618">
        <v>710</v>
      </c>
      <c r="AF673" s="618">
        <v>2130</v>
      </c>
      <c r="AG673" s="618">
        <v>161</v>
      </c>
      <c r="AH673" s="618">
        <v>478</v>
      </c>
      <c r="AI673" s="618">
        <v>564295</v>
      </c>
      <c r="AJ673" s="618">
        <v>1547426</v>
      </c>
      <c r="AK673" s="618">
        <v>0</v>
      </c>
      <c r="AL673" s="618">
        <v>0</v>
      </c>
      <c r="AM673" s="618">
        <v>13363</v>
      </c>
      <c r="AN673" s="618">
        <v>12238</v>
      </c>
      <c r="AO673" s="618">
        <v>0</v>
      </c>
      <c r="AP673" s="618">
        <v>0</v>
      </c>
      <c r="AQ673" s="618">
        <v>0</v>
      </c>
      <c r="AR673" s="618">
        <v>0</v>
      </c>
      <c r="AS673" s="618">
        <v>0</v>
      </c>
      <c r="AT673" s="618">
        <v>0</v>
      </c>
      <c r="AU673" s="618">
        <v>862</v>
      </c>
      <c r="AV673" s="618">
        <v>1276</v>
      </c>
      <c r="AW673" s="618">
        <v>815043</v>
      </c>
      <c r="AX673" s="618">
        <v>431327</v>
      </c>
      <c r="AY673" s="618">
        <v>33789</v>
      </c>
      <c r="AZ673" s="618">
        <v>19416</v>
      </c>
      <c r="BA673" s="618">
        <v>0</v>
      </c>
      <c r="BB673" s="618">
        <v>0</v>
      </c>
      <c r="BC673" s="618">
        <v>7447665</v>
      </c>
      <c r="BD673" s="618">
        <v>3066441</v>
      </c>
      <c r="BE673" s="618">
        <v>0</v>
      </c>
      <c r="BF673" s="618">
        <v>0</v>
      </c>
      <c r="BG673" s="618">
        <v>3375690</v>
      </c>
      <c r="BH673" s="618">
        <v>2946283</v>
      </c>
      <c r="BI673" s="618">
        <v>450207</v>
      </c>
      <c r="BJ673" s="618">
        <v>125161</v>
      </c>
      <c r="BK673" s="618">
        <v>563325</v>
      </c>
      <c r="BL673" s="618">
        <v>698039</v>
      </c>
      <c r="BM673" s="618">
        <v>119501</v>
      </c>
      <c r="BN673" s="618">
        <v>104210</v>
      </c>
      <c r="BO673" s="618">
        <v>0</v>
      </c>
      <c r="BP673" s="618">
        <v>0</v>
      </c>
    </row>
    <row r="674" spans="1:68" x14ac:dyDescent="0.25">
      <c r="B674" s="594" t="s">
        <v>289</v>
      </c>
      <c r="C674" s="618">
        <v>245977</v>
      </c>
      <c r="D674" s="618">
        <v>301232</v>
      </c>
      <c r="E674" s="618" t="s">
        <v>2112</v>
      </c>
      <c r="F674" s="618" t="s">
        <v>2112</v>
      </c>
      <c r="G674" s="618">
        <v>72473</v>
      </c>
      <c r="H674" s="618">
        <v>107065</v>
      </c>
      <c r="I674" s="618">
        <v>21173</v>
      </c>
      <c r="J674" s="618">
        <v>124956</v>
      </c>
      <c r="K674" s="618">
        <v>9180</v>
      </c>
      <c r="L674" s="618">
        <v>17394</v>
      </c>
      <c r="M674" s="618">
        <v>38688</v>
      </c>
      <c r="N674" s="618">
        <v>30124</v>
      </c>
      <c r="O674" s="618">
        <v>960</v>
      </c>
      <c r="P674" s="618">
        <v>336</v>
      </c>
      <c r="Q674" s="618">
        <v>29718</v>
      </c>
      <c r="R674" s="618">
        <v>33414</v>
      </c>
      <c r="S674" s="618">
        <v>1200359</v>
      </c>
      <c r="T674" s="618">
        <v>1095992</v>
      </c>
      <c r="U674" s="618">
        <v>71086808</v>
      </c>
      <c r="V674" s="618">
        <v>3996975</v>
      </c>
      <c r="W674" s="618" t="s">
        <v>2112</v>
      </c>
      <c r="X674" s="618" t="s">
        <v>2112</v>
      </c>
      <c r="Y674" s="618">
        <v>171485</v>
      </c>
      <c r="Z674" s="618">
        <v>163106</v>
      </c>
      <c r="AA674" s="618">
        <v>0</v>
      </c>
      <c r="AB674" s="618">
        <v>0</v>
      </c>
      <c r="AC674" s="618">
        <v>0</v>
      </c>
      <c r="AD674" s="618">
        <v>0</v>
      </c>
      <c r="AE674" s="618">
        <v>1311</v>
      </c>
      <c r="AF674" s="618">
        <v>2617</v>
      </c>
      <c r="AG674" s="618">
        <v>162</v>
      </c>
      <c r="AH674" s="618">
        <v>580</v>
      </c>
      <c r="AI674" s="618">
        <v>573203</v>
      </c>
      <c r="AJ674" s="618">
        <v>809702</v>
      </c>
      <c r="AK674" s="618">
        <v>0</v>
      </c>
      <c r="AL674" s="618">
        <v>0</v>
      </c>
      <c r="AM674" s="618">
        <v>16744</v>
      </c>
      <c r="AN674" s="618">
        <v>16740</v>
      </c>
      <c r="AO674" s="618">
        <v>0</v>
      </c>
      <c r="AP674" s="618">
        <v>0</v>
      </c>
      <c r="AQ674" s="618">
        <v>0</v>
      </c>
      <c r="AR674" s="618">
        <v>0</v>
      </c>
      <c r="AS674" s="618">
        <v>0</v>
      </c>
      <c r="AT674" s="618">
        <v>0</v>
      </c>
      <c r="AU674" s="618">
        <v>1117</v>
      </c>
      <c r="AV674" s="618">
        <v>1175</v>
      </c>
      <c r="AW674" s="618">
        <v>851539</v>
      </c>
      <c r="AX674" s="618">
        <v>427510</v>
      </c>
      <c r="AY674" s="618">
        <v>34168</v>
      </c>
      <c r="AZ674" s="618">
        <v>19253</v>
      </c>
      <c r="BA674" s="618">
        <v>0</v>
      </c>
      <c r="BB674" s="618">
        <v>0</v>
      </c>
      <c r="BC674" s="618">
        <v>6966931</v>
      </c>
      <c r="BD674" s="618">
        <v>3018268</v>
      </c>
      <c r="BE674" s="618">
        <v>0</v>
      </c>
      <c r="BF674" s="618">
        <v>0</v>
      </c>
      <c r="BG674" s="618">
        <v>3345549</v>
      </c>
      <c r="BH674" s="618">
        <v>3453701</v>
      </c>
      <c r="BI674" s="618">
        <v>506587</v>
      </c>
      <c r="BJ674" s="618">
        <v>135812</v>
      </c>
      <c r="BK674" s="618">
        <v>674962</v>
      </c>
      <c r="BL674" s="618">
        <v>795253</v>
      </c>
      <c r="BM674" s="618">
        <v>204225</v>
      </c>
      <c r="BN674" s="618">
        <v>121478</v>
      </c>
      <c r="BO674" s="618">
        <v>0</v>
      </c>
      <c r="BP674" s="618">
        <v>0</v>
      </c>
    </row>
    <row r="675" spans="1:68" x14ac:dyDescent="0.25">
      <c r="B675" s="594" t="s">
        <v>290</v>
      </c>
      <c r="C675" s="618">
        <v>263133</v>
      </c>
      <c r="D675" s="618">
        <v>322119</v>
      </c>
      <c r="E675" s="618" t="s">
        <v>2112</v>
      </c>
      <c r="F675" s="618" t="s">
        <v>2112</v>
      </c>
      <c r="G675" s="618">
        <v>67588</v>
      </c>
      <c r="H675" s="618">
        <v>80575</v>
      </c>
      <c r="I675" s="618">
        <v>36025</v>
      </c>
      <c r="J675" s="618">
        <v>287411</v>
      </c>
      <c r="K675" s="618">
        <v>8994</v>
      </c>
      <c r="L675" s="618">
        <v>20746</v>
      </c>
      <c r="M675" s="618">
        <v>24568</v>
      </c>
      <c r="N675" s="618">
        <v>20616</v>
      </c>
      <c r="O675" s="618">
        <v>900</v>
      </c>
      <c r="P675" s="618">
        <v>270</v>
      </c>
      <c r="Q675" s="618">
        <v>42951</v>
      </c>
      <c r="R675" s="618">
        <v>40561</v>
      </c>
      <c r="S675" s="618">
        <v>1212922</v>
      </c>
      <c r="T675" s="618">
        <v>1313724</v>
      </c>
      <c r="U675" s="618">
        <v>69017764</v>
      </c>
      <c r="V675" s="618">
        <v>4074646</v>
      </c>
      <c r="W675" s="618" t="s">
        <v>2112</v>
      </c>
      <c r="X675" s="618" t="s">
        <v>2112</v>
      </c>
      <c r="Y675" s="618">
        <v>195528</v>
      </c>
      <c r="Z675" s="618">
        <v>353673</v>
      </c>
      <c r="AA675" s="618">
        <v>0</v>
      </c>
      <c r="AB675" s="618">
        <v>0</v>
      </c>
      <c r="AC675" s="618">
        <v>0</v>
      </c>
      <c r="AD675" s="618">
        <v>0</v>
      </c>
      <c r="AE675" s="618">
        <v>765</v>
      </c>
      <c r="AF675" s="618">
        <v>918</v>
      </c>
      <c r="AG675" s="618">
        <v>19</v>
      </c>
      <c r="AH675" s="618">
        <v>62</v>
      </c>
      <c r="AI675" s="618">
        <v>509164</v>
      </c>
      <c r="AJ675" s="618">
        <v>1132960</v>
      </c>
      <c r="AK675" s="618">
        <v>0</v>
      </c>
      <c r="AL675" s="618">
        <v>0</v>
      </c>
      <c r="AM675" s="618">
        <v>21257</v>
      </c>
      <c r="AN675" s="618">
        <v>17035</v>
      </c>
      <c r="AO675" s="618">
        <v>0</v>
      </c>
      <c r="AP675" s="618">
        <v>0</v>
      </c>
      <c r="AQ675" s="618">
        <v>0</v>
      </c>
      <c r="AR675" s="618">
        <v>0</v>
      </c>
      <c r="AS675" s="618">
        <v>0</v>
      </c>
      <c r="AT675" s="618">
        <v>0</v>
      </c>
      <c r="AU675" s="618">
        <v>170</v>
      </c>
      <c r="AV675" s="618">
        <v>168</v>
      </c>
      <c r="AW675" s="618">
        <v>851546</v>
      </c>
      <c r="AX675" s="618">
        <v>347555</v>
      </c>
      <c r="AY675" s="618">
        <v>44499</v>
      </c>
      <c r="AZ675" s="618">
        <v>21680</v>
      </c>
      <c r="BA675" s="618">
        <v>0</v>
      </c>
      <c r="BB675" s="618">
        <v>0</v>
      </c>
      <c r="BC675" s="618">
        <v>6839297</v>
      </c>
      <c r="BD675" s="618">
        <v>2999614</v>
      </c>
      <c r="BE675" s="618">
        <v>0</v>
      </c>
      <c r="BF675" s="618">
        <v>0</v>
      </c>
      <c r="BG675" s="618">
        <v>3524055</v>
      </c>
      <c r="BH675" s="618">
        <v>3503340</v>
      </c>
      <c r="BI675" s="618">
        <v>521034</v>
      </c>
      <c r="BJ675" s="618">
        <v>147198</v>
      </c>
      <c r="BK675" s="618">
        <v>715890</v>
      </c>
      <c r="BL675" s="618">
        <v>787833</v>
      </c>
      <c r="BM675" s="618">
        <v>245214</v>
      </c>
      <c r="BN675" s="618">
        <v>154735</v>
      </c>
      <c r="BO675" s="618">
        <v>0</v>
      </c>
      <c r="BP675" s="618">
        <v>0</v>
      </c>
    </row>
    <row r="676" spans="1:68" x14ac:dyDescent="0.25">
      <c r="B676" s="594" t="s">
        <v>291</v>
      </c>
      <c r="C676" s="618">
        <v>251429</v>
      </c>
      <c r="D676" s="618">
        <v>358067</v>
      </c>
      <c r="E676" s="618" t="s">
        <v>2112</v>
      </c>
      <c r="F676" s="618" t="s">
        <v>2112</v>
      </c>
      <c r="G676" s="618">
        <v>66401</v>
      </c>
      <c r="H676" s="618">
        <v>103217</v>
      </c>
      <c r="I676" s="618">
        <v>48139</v>
      </c>
      <c r="J676" s="618">
        <v>574607</v>
      </c>
      <c r="K676" s="618">
        <v>7817</v>
      </c>
      <c r="L676" s="618">
        <v>19243</v>
      </c>
      <c r="M676" s="618">
        <v>15283</v>
      </c>
      <c r="N676" s="618">
        <v>14180</v>
      </c>
      <c r="O676" s="618">
        <v>900</v>
      </c>
      <c r="P676" s="618">
        <v>351</v>
      </c>
      <c r="Q676" s="618">
        <v>58930</v>
      </c>
      <c r="R676" s="618">
        <v>61803</v>
      </c>
      <c r="S676" s="618">
        <v>1259882</v>
      </c>
      <c r="T676" s="618">
        <v>1878838</v>
      </c>
      <c r="U676" s="618">
        <v>69934887</v>
      </c>
      <c r="V676" s="618">
        <v>4702994</v>
      </c>
      <c r="W676" s="618" t="s">
        <v>2112</v>
      </c>
      <c r="X676" s="618" t="s">
        <v>2112</v>
      </c>
      <c r="Y676" s="618">
        <v>185524</v>
      </c>
      <c r="Z676" s="618">
        <v>175869</v>
      </c>
      <c r="AA676" s="618">
        <v>0</v>
      </c>
      <c r="AB676" s="618">
        <v>0</v>
      </c>
      <c r="AC676" s="618">
        <v>0</v>
      </c>
      <c r="AD676" s="618">
        <v>0</v>
      </c>
      <c r="AE676" s="618">
        <v>0</v>
      </c>
      <c r="AF676" s="618">
        <v>0</v>
      </c>
      <c r="AG676" s="618">
        <v>0</v>
      </c>
      <c r="AH676" s="618">
        <v>0</v>
      </c>
      <c r="AI676" s="618">
        <v>522388</v>
      </c>
      <c r="AJ676" s="618">
        <v>2188925</v>
      </c>
      <c r="AK676" s="618">
        <v>0</v>
      </c>
      <c r="AL676" s="618">
        <v>0</v>
      </c>
      <c r="AM676" s="618">
        <v>6712</v>
      </c>
      <c r="AN676" s="618">
        <v>6069</v>
      </c>
      <c r="AO676" s="618">
        <v>0</v>
      </c>
      <c r="AP676" s="618">
        <v>0</v>
      </c>
      <c r="AQ676" s="618">
        <v>0</v>
      </c>
      <c r="AR676" s="618">
        <v>0</v>
      </c>
      <c r="AS676" s="618">
        <v>0</v>
      </c>
      <c r="AT676" s="618">
        <v>0</v>
      </c>
      <c r="AU676" s="618">
        <v>240</v>
      </c>
      <c r="AV676" s="618">
        <v>242</v>
      </c>
      <c r="AW676" s="618">
        <v>844308</v>
      </c>
      <c r="AX676" s="618">
        <v>379619</v>
      </c>
      <c r="AY676" s="618">
        <v>28369</v>
      </c>
      <c r="AZ676" s="618">
        <v>15906</v>
      </c>
      <c r="BA676" s="618">
        <v>0</v>
      </c>
      <c r="BB676" s="618">
        <v>0</v>
      </c>
      <c r="BC676" s="618">
        <v>5843579</v>
      </c>
      <c r="BD676" s="618">
        <v>4185139</v>
      </c>
      <c r="BE676" s="618">
        <v>0</v>
      </c>
      <c r="BF676" s="618">
        <v>0</v>
      </c>
      <c r="BG676" s="618">
        <v>4747494</v>
      </c>
      <c r="BH676" s="618">
        <v>5347630</v>
      </c>
      <c r="BI676" s="618">
        <v>347869</v>
      </c>
      <c r="BJ676" s="618">
        <v>172802</v>
      </c>
      <c r="BK676" s="618">
        <v>702510</v>
      </c>
      <c r="BL676" s="618">
        <v>1011877</v>
      </c>
      <c r="BM676" s="618">
        <v>219436</v>
      </c>
      <c r="BN676" s="618">
        <v>175280</v>
      </c>
      <c r="BO676" s="618">
        <v>0</v>
      </c>
      <c r="BP676" s="618">
        <v>0</v>
      </c>
    </row>
    <row r="677" spans="1:68" x14ac:dyDescent="0.25">
      <c r="B677" s="594" t="s">
        <v>292</v>
      </c>
      <c r="C677" s="618">
        <v>224382</v>
      </c>
      <c r="D677" s="618">
        <v>201360</v>
      </c>
      <c r="E677" s="618" t="s">
        <v>2112</v>
      </c>
      <c r="F677" s="618" t="s">
        <v>2112</v>
      </c>
      <c r="G677" s="618">
        <v>69985</v>
      </c>
      <c r="H677" s="618">
        <v>149229</v>
      </c>
      <c r="I677" s="618">
        <v>40362</v>
      </c>
      <c r="J677" s="618">
        <v>335922</v>
      </c>
      <c r="K677" s="618">
        <v>12287</v>
      </c>
      <c r="L677" s="618">
        <v>30409</v>
      </c>
      <c r="M677" s="618">
        <v>8406</v>
      </c>
      <c r="N677" s="618">
        <v>9210</v>
      </c>
      <c r="O677" s="618">
        <v>16544</v>
      </c>
      <c r="P677" s="618">
        <v>6725</v>
      </c>
      <c r="Q677" s="618">
        <v>47928</v>
      </c>
      <c r="R677" s="618">
        <v>50762</v>
      </c>
      <c r="S677" s="618">
        <v>941590</v>
      </c>
      <c r="T677" s="618">
        <v>827655</v>
      </c>
      <c r="U677" s="618">
        <v>69721579</v>
      </c>
      <c r="V677" s="618">
        <v>5486701</v>
      </c>
      <c r="W677" s="618" t="s">
        <v>2112</v>
      </c>
      <c r="X677" s="618" t="s">
        <v>2112</v>
      </c>
      <c r="Y677" s="618">
        <v>200552</v>
      </c>
      <c r="Z677" s="618">
        <v>196596</v>
      </c>
      <c r="AA677" s="618">
        <v>0</v>
      </c>
      <c r="AB677" s="618">
        <v>0</v>
      </c>
      <c r="AC677" s="618">
        <v>2246</v>
      </c>
      <c r="AD677" s="618">
        <v>1348</v>
      </c>
      <c r="AE677" s="618">
        <v>2069</v>
      </c>
      <c r="AF677" s="618">
        <v>5022</v>
      </c>
      <c r="AG677" s="618">
        <v>82</v>
      </c>
      <c r="AH677" s="618">
        <v>354</v>
      </c>
      <c r="AI677" s="618">
        <v>498441</v>
      </c>
      <c r="AJ677" s="618">
        <v>1130282</v>
      </c>
      <c r="AK677" s="618">
        <v>565</v>
      </c>
      <c r="AL677" s="618">
        <v>6035</v>
      </c>
      <c r="AM677" s="618">
        <v>13834</v>
      </c>
      <c r="AN677" s="618">
        <v>14003</v>
      </c>
      <c r="AO677" s="618">
        <v>0</v>
      </c>
      <c r="AP677" s="618">
        <v>0</v>
      </c>
      <c r="AQ677" s="618">
        <v>0</v>
      </c>
      <c r="AR677" s="618">
        <v>0</v>
      </c>
      <c r="AS677" s="618">
        <v>0</v>
      </c>
      <c r="AT677" s="618">
        <v>0</v>
      </c>
      <c r="AU677" s="618">
        <v>42</v>
      </c>
      <c r="AV677" s="618">
        <v>47</v>
      </c>
      <c r="AW677" s="618">
        <v>497888</v>
      </c>
      <c r="AX677" s="618">
        <v>393831</v>
      </c>
      <c r="AY677" s="618">
        <v>23947</v>
      </c>
      <c r="AZ677" s="618">
        <v>12667</v>
      </c>
      <c r="BA677" s="618">
        <v>0</v>
      </c>
      <c r="BB677" s="618">
        <v>0</v>
      </c>
      <c r="BC677" s="618">
        <v>6752413</v>
      </c>
      <c r="BD677" s="618">
        <v>3186535</v>
      </c>
      <c r="BE677" s="618">
        <v>0</v>
      </c>
      <c r="BF677" s="618">
        <v>0</v>
      </c>
      <c r="BG677" s="618">
        <v>5318554</v>
      </c>
      <c r="BH677" s="618">
        <v>5718101</v>
      </c>
      <c r="BI677" s="618">
        <v>746762</v>
      </c>
      <c r="BJ677" s="618">
        <v>209057</v>
      </c>
      <c r="BK677" s="618">
        <v>572273</v>
      </c>
      <c r="BL677" s="618">
        <v>554111</v>
      </c>
      <c r="BM677" s="618">
        <v>199048</v>
      </c>
      <c r="BN677" s="618">
        <v>138278</v>
      </c>
      <c r="BO677" s="618">
        <v>3383</v>
      </c>
      <c r="BP677" s="618">
        <v>1712</v>
      </c>
    </row>
    <row r="678" spans="1:68" x14ac:dyDescent="0.25">
      <c r="B678" s="594" t="s">
        <v>293</v>
      </c>
      <c r="C678" s="618">
        <v>192189</v>
      </c>
      <c r="D678" s="618">
        <v>183244</v>
      </c>
      <c r="E678" s="618" t="s">
        <v>2112</v>
      </c>
      <c r="F678" s="618" t="s">
        <v>2112</v>
      </c>
      <c r="G678" s="618">
        <v>92615</v>
      </c>
      <c r="H678" s="618">
        <v>228264</v>
      </c>
      <c r="I678" s="618">
        <v>44399</v>
      </c>
      <c r="J678" s="618">
        <v>339400</v>
      </c>
      <c r="K678" s="618">
        <v>12044</v>
      </c>
      <c r="L678" s="618">
        <v>25856</v>
      </c>
      <c r="M678" s="618">
        <v>7232</v>
      </c>
      <c r="N678" s="618">
        <v>7871</v>
      </c>
      <c r="O678" s="618">
        <v>17649</v>
      </c>
      <c r="P678" s="618">
        <v>7708</v>
      </c>
      <c r="Q678" s="618">
        <v>47492</v>
      </c>
      <c r="R678" s="618">
        <v>55082</v>
      </c>
      <c r="S678" s="618">
        <v>1147322</v>
      </c>
      <c r="T678" s="618">
        <v>982261</v>
      </c>
      <c r="U678" s="618">
        <v>70808004</v>
      </c>
      <c r="V678" s="618">
        <v>5603121</v>
      </c>
      <c r="W678" s="618" t="s">
        <v>2112</v>
      </c>
      <c r="X678" s="618" t="s">
        <v>2112</v>
      </c>
      <c r="Y678" s="618">
        <v>189282</v>
      </c>
      <c r="Z678" s="618">
        <v>168791</v>
      </c>
      <c r="AA678" s="618">
        <v>0</v>
      </c>
      <c r="AB678" s="618">
        <v>0</v>
      </c>
      <c r="AC678" s="618">
        <v>2236</v>
      </c>
      <c r="AD678" s="618">
        <v>1566</v>
      </c>
      <c r="AE678" s="618">
        <v>2014</v>
      </c>
      <c r="AF678" s="618">
        <v>5653</v>
      </c>
      <c r="AG678" s="618">
        <v>63</v>
      </c>
      <c r="AH678" s="618">
        <v>227</v>
      </c>
      <c r="AI678" s="618">
        <v>490414</v>
      </c>
      <c r="AJ678" s="618">
        <v>1051145</v>
      </c>
      <c r="AK678" s="618">
        <v>478</v>
      </c>
      <c r="AL678" s="618">
        <v>5050</v>
      </c>
      <c r="AM678" s="618">
        <v>5762</v>
      </c>
      <c r="AN678" s="618">
        <v>6198</v>
      </c>
      <c r="AO678" s="618">
        <v>0</v>
      </c>
      <c r="AP678" s="618">
        <v>0</v>
      </c>
      <c r="AQ678" s="618">
        <v>0</v>
      </c>
      <c r="AR678" s="618">
        <v>0</v>
      </c>
      <c r="AS678" s="618">
        <v>0</v>
      </c>
      <c r="AT678" s="618">
        <v>0</v>
      </c>
      <c r="AU678" s="618">
        <v>5</v>
      </c>
      <c r="AV678" s="618">
        <v>5</v>
      </c>
      <c r="AW678" s="618">
        <v>492035</v>
      </c>
      <c r="AX678" s="618">
        <v>329413</v>
      </c>
      <c r="AY678" s="618">
        <v>29515</v>
      </c>
      <c r="AZ678" s="618">
        <v>17064</v>
      </c>
      <c r="BA678" s="618">
        <v>0</v>
      </c>
      <c r="BB678" s="618">
        <v>0</v>
      </c>
      <c r="BC678" s="618">
        <v>6634939</v>
      </c>
      <c r="BD678" s="618">
        <v>3500793</v>
      </c>
      <c r="BE678" s="618">
        <v>0</v>
      </c>
      <c r="BF678" s="618">
        <v>0</v>
      </c>
      <c r="BG678" s="618">
        <v>5438116</v>
      </c>
      <c r="BH678" s="618">
        <v>6007663</v>
      </c>
      <c r="BI678" s="618">
        <v>803728</v>
      </c>
      <c r="BJ678" s="618">
        <v>245387</v>
      </c>
      <c r="BK678" s="618">
        <v>539583</v>
      </c>
      <c r="BL678" s="618">
        <v>592782</v>
      </c>
      <c r="BM678" s="618">
        <v>198773</v>
      </c>
      <c r="BN678" s="618">
        <v>141438</v>
      </c>
      <c r="BO678" s="618">
        <v>2895</v>
      </c>
      <c r="BP678" s="618">
        <v>1241</v>
      </c>
    </row>
    <row r="679" spans="1:68" x14ac:dyDescent="0.25">
      <c r="B679" s="594" t="s">
        <v>294</v>
      </c>
      <c r="C679" s="618">
        <v>179287</v>
      </c>
      <c r="D679" s="618">
        <v>187912</v>
      </c>
      <c r="E679" s="618" t="s">
        <v>2112</v>
      </c>
      <c r="F679" s="618" t="s">
        <v>2112</v>
      </c>
      <c r="G679" s="618">
        <v>168976</v>
      </c>
      <c r="H679" s="618">
        <v>390367</v>
      </c>
      <c r="I679" s="618">
        <v>52828</v>
      </c>
      <c r="J679" s="618">
        <v>442339</v>
      </c>
      <c r="K679" s="618">
        <v>7314</v>
      </c>
      <c r="L679" s="618">
        <v>21739</v>
      </c>
      <c r="M679" s="618">
        <v>7438</v>
      </c>
      <c r="N679" s="618">
        <v>8019</v>
      </c>
      <c r="O679" s="618">
        <v>16600</v>
      </c>
      <c r="P679" s="618">
        <v>7997</v>
      </c>
      <c r="Q679" s="618">
        <v>58621</v>
      </c>
      <c r="R679" s="618">
        <v>73504</v>
      </c>
      <c r="S679" s="618">
        <v>1199571</v>
      </c>
      <c r="T679" s="618">
        <v>1443930</v>
      </c>
      <c r="U679" s="618">
        <v>72967219</v>
      </c>
      <c r="V679" s="618">
        <v>5648110</v>
      </c>
      <c r="W679" s="618" t="s">
        <v>2112</v>
      </c>
      <c r="X679" s="618" t="s">
        <v>2112</v>
      </c>
      <c r="Y679" s="618">
        <v>192443</v>
      </c>
      <c r="Z679" s="618">
        <v>269833</v>
      </c>
      <c r="AA679" s="618">
        <v>0</v>
      </c>
      <c r="AB679" s="618">
        <v>0</v>
      </c>
      <c r="AC679" s="618">
        <v>2095</v>
      </c>
      <c r="AD679" s="618">
        <v>1903</v>
      </c>
      <c r="AE679" s="618">
        <v>2147</v>
      </c>
      <c r="AF679" s="618">
        <v>6481</v>
      </c>
      <c r="AG679" s="618">
        <v>48</v>
      </c>
      <c r="AH679" s="618">
        <v>157</v>
      </c>
      <c r="AI679" s="618">
        <v>531604</v>
      </c>
      <c r="AJ679" s="618">
        <v>1559234</v>
      </c>
      <c r="AK679" s="618">
        <v>543</v>
      </c>
      <c r="AL679" s="618">
        <v>5582</v>
      </c>
      <c r="AM679" s="618">
        <v>4073</v>
      </c>
      <c r="AN679" s="618">
        <v>4305</v>
      </c>
      <c r="AO679" s="618">
        <v>0</v>
      </c>
      <c r="AP679" s="618">
        <v>0</v>
      </c>
      <c r="AQ679" s="618">
        <v>0</v>
      </c>
      <c r="AR679" s="618">
        <v>0</v>
      </c>
      <c r="AS679" s="618">
        <v>0</v>
      </c>
      <c r="AT679" s="618">
        <v>0</v>
      </c>
      <c r="AU679" s="618">
        <v>0</v>
      </c>
      <c r="AV679" s="618">
        <v>0</v>
      </c>
      <c r="AW679" s="618">
        <v>525053</v>
      </c>
      <c r="AX679" s="618">
        <v>258467</v>
      </c>
      <c r="AY679" s="618">
        <v>34331</v>
      </c>
      <c r="AZ679" s="618">
        <v>22022</v>
      </c>
      <c r="BA679" s="618">
        <v>0</v>
      </c>
      <c r="BB679" s="618">
        <v>0</v>
      </c>
      <c r="BC679" s="618">
        <v>7468417</v>
      </c>
      <c r="BD679" s="618">
        <v>4429923</v>
      </c>
      <c r="BE679" s="618">
        <v>0</v>
      </c>
      <c r="BF679" s="618">
        <v>0</v>
      </c>
      <c r="BG679" s="618">
        <v>5189781</v>
      </c>
      <c r="BH679" s="618">
        <v>6003347</v>
      </c>
      <c r="BI679" s="618">
        <v>843932</v>
      </c>
      <c r="BJ679" s="618">
        <v>331105</v>
      </c>
      <c r="BK679" s="618">
        <v>526309</v>
      </c>
      <c r="BL679" s="618">
        <v>559739</v>
      </c>
      <c r="BM679" s="618">
        <v>242367</v>
      </c>
      <c r="BN679" s="618">
        <v>204453</v>
      </c>
      <c r="BO679" s="618">
        <v>2895</v>
      </c>
      <c r="BP679" s="618">
        <v>1232</v>
      </c>
    </row>
    <row r="680" spans="1:68" x14ac:dyDescent="0.25">
      <c r="B680" s="594" t="s">
        <v>295</v>
      </c>
      <c r="C680" s="618">
        <v>173853</v>
      </c>
      <c r="D680" s="618">
        <v>210982</v>
      </c>
      <c r="E680" s="618" t="s">
        <v>2112</v>
      </c>
      <c r="F680" s="618" t="s">
        <v>2112</v>
      </c>
      <c r="G680" s="618">
        <v>166681</v>
      </c>
      <c r="H680" s="618">
        <v>400200</v>
      </c>
      <c r="I680" s="618">
        <v>61905</v>
      </c>
      <c r="J680" s="618">
        <v>642612</v>
      </c>
      <c r="K680" s="618">
        <v>12429</v>
      </c>
      <c r="L680" s="618">
        <v>36196</v>
      </c>
      <c r="M680" s="618">
        <v>7936</v>
      </c>
      <c r="N680" s="618">
        <v>9947</v>
      </c>
      <c r="O680" s="618">
        <v>4247</v>
      </c>
      <c r="P680" s="618">
        <v>2201</v>
      </c>
      <c r="Q680" s="618">
        <v>68142</v>
      </c>
      <c r="R680" s="618">
        <v>83411</v>
      </c>
      <c r="S680" s="618">
        <v>1267243</v>
      </c>
      <c r="T680" s="618">
        <v>1616142</v>
      </c>
      <c r="U680" s="618">
        <v>78383655</v>
      </c>
      <c r="V680" s="618">
        <v>6202996</v>
      </c>
      <c r="W680" s="618" t="s">
        <v>2112</v>
      </c>
      <c r="X680" s="618" t="s">
        <v>2112</v>
      </c>
      <c r="Y680" s="618">
        <v>180999</v>
      </c>
      <c r="Z680" s="618">
        <v>311047</v>
      </c>
      <c r="AA680" s="618">
        <v>0</v>
      </c>
      <c r="AB680" s="618">
        <v>0</v>
      </c>
      <c r="AC680" s="618">
        <v>0</v>
      </c>
      <c r="AD680" s="618">
        <v>0</v>
      </c>
      <c r="AE680" s="618">
        <v>2195</v>
      </c>
      <c r="AF680" s="618">
        <v>7680</v>
      </c>
      <c r="AG680" s="618">
        <v>40</v>
      </c>
      <c r="AH680" s="618">
        <v>150</v>
      </c>
      <c r="AI680" s="618">
        <v>553065</v>
      </c>
      <c r="AJ680" s="618">
        <v>2146868</v>
      </c>
      <c r="AK680" s="618">
        <v>491</v>
      </c>
      <c r="AL680" s="618">
        <v>5316</v>
      </c>
      <c r="AM680" s="618">
        <v>2569</v>
      </c>
      <c r="AN680" s="618">
        <v>3426</v>
      </c>
      <c r="AO680" s="618">
        <v>0</v>
      </c>
      <c r="AP680" s="618">
        <v>0</v>
      </c>
      <c r="AQ680" s="618">
        <v>0</v>
      </c>
      <c r="AR680" s="618">
        <v>0</v>
      </c>
      <c r="AS680" s="618">
        <v>0</v>
      </c>
      <c r="AT680" s="618">
        <v>0</v>
      </c>
      <c r="AU680" s="618">
        <v>0</v>
      </c>
      <c r="AV680" s="618">
        <v>0</v>
      </c>
      <c r="AW680" s="618">
        <v>518141</v>
      </c>
      <c r="AX680" s="618">
        <v>249249</v>
      </c>
      <c r="AY680" s="618">
        <v>31402</v>
      </c>
      <c r="AZ680" s="618">
        <v>27708</v>
      </c>
      <c r="BA680" s="618">
        <v>0</v>
      </c>
      <c r="BB680" s="618">
        <v>0</v>
      </c>
      <c r="BC680" s="618">
        <v>7689309</v>
      </c>
      <c r="BD680" s="618">
        <v>6100649</v>
      </c>
      <c r="BE680" s="618">
        <v>0</v>
      </c>
      <c r="BF680" s="618">
        <v>0</v>
      </c>
      <c r="BG680" s="618">
        <v>6218740</v>
      </c>
      <c r="BH680" s="618">
        <v>8476006</v>
      </c>
      <c r="BI680" s="618">
        <v>862632</v>
      </c>
      <c r="BJ680" s="618">
        <v>432715</v>
      </c>
      <c r="BK680" s="618">
        <v>513906</v>
      </c>
      <c r="BL680" s="618">
        <v>592816</v>
      </c>
      <c r="BM680" s="618">
        <v>296770</v>
      </c>
      <c r="BN680" s="618">
        <v>356447</v>
      </c>
      <c r="BO680" s="618">
        <v>1582</v>
      </c>
      <c r="BP680" s="618">
        <v>722</v>
      </c>
    </row>
    <row r="681" spans="1:68" x14ac:dyDescent="0.25">
      <c r="B681" s="594" t="s">
        <v>2669</v>
      </c>
      <c r="C681" s="618">
        <v>156139</v>
      </c>
      <c r="D681" s="618">
        <v>225947</v>
      </c>
      <c r="E681" s="618" t="s">
        <v>2112</v>
      </c>
      <c r="F681" s="618" t="s">
        <v>2112</v>
      </c>
      <c r="G681" s="618">
        <v>98275</v>
      </c>
      <c r="H681" s="618">
        <v>412898</v>
      </c>
      <c r="I681" s="618">
        <v>73940</v>
      </c>
      <c r="J681" s="618">
        <v>712022</v>
      </c>
      <c r="K681" s="618">
        <v>21290</v>
      </c>
      <c r="L681" s="618">
        <v>83922</v>
      </c>
      <c r="M681" s="618">
        <v>8302</v>
      </c>
      <c r="N681" s="618">
        <v>12426</v>
      </c>
      <c r="O681" s="618">
        <v>3164</v>
      </c>
      <c r="P681" s="618">
        <v>2848</v>
      </c>
      <c r="Q681" s="618">
        <v>66743</v>
      </c>
      <c r="R681" s="618">
        <v>85790</v>
      </c>
      <c r="S681" s="618">
        <v>1306748</v>
      </c>
      <c r="T681" s="618">
        <v>1696846</v>
      </c>
      <c r="U681" s="618">
        <v>69915645</v>
      </c>
      <c r="V681" s="618">
        <v>8992756</v>
      </c>
      <c r="W681" s="618" t="s">
        <v>2112</v>
      </c>
      <c r="X681" s="618" t="s">
        <v>2112</v>
      </c>
      <c r="Y681" s="618">
        <v>215567</v>
      </c>
      <c r="Z681" s="618">
        <v>232724</v>
      </c>
      <c r="AA681" s="618">
        <v>0</v>
      </c>
      <c r="AB681" s="618">
        <v>0</v>
      </c>
      <c r="AC681" s="618">
        <v>0</v>
      </c>
      <c r="AD681" s="618">
        <v>0</v>
      </c>
      <c r="AE681" s="618">
        <v>2347</v>
      </c>
      <c r="AF681" s="618">
        <v>9315</v>
      </c>
      <c r="AG681" s="618">
        <v>0</v>
      </c>
      <c r="AH681" s="618">
        <v>0</v>
      </c>
      <c r="AI681" s="618">
        <v>536826</v>
      </c>
      <c r="AJ681" s="618">
        <v>2437798</v>
      </c>
      <c r="AK681" s="618">
        <v>498</v>
      </c>
      <c r="AL681" s="618">
        <v>6095</v>
      </c>
      <c r="AM681" s="618">
        <v>3544</v>
      </c>
      <c r="AN681" s="618">
        <v>7674</v>
      </c>
      <c r="AO681" s="618">
        <v>0</v>
      </c>
      <c r="AP681" s="618">
        <v>0</v>
      </c>
      <c r="AQ681" s="618">
        <v>0</v>
      </c>
      <c r="AR681" s="618">
        <v>0</v>
      </c>
      <c r="AS681" s="618">
        <v>0</v>
      </c>
      <c r="AT681" s="618">
        <v>0</v>
      </c>
      <c r="AU681" s="618">
        <v>0</v>
      </c>
      <c r="AV681" s="618">
        <v>0</v>
      </c>
      <c r="AW681" s="618">
        <v>547267</v>
      </c>
      <c r="AX681" s="618">
        <v>354795</v>
      </c>
      <c r="AY681" s="618">
        <v>37201</v>
      </c>
      <c r="AZ681" s="618">
        <v>37896</v>
      </c>
      <c r="BA681" s="618">
        <v>0</v>
      </c>
      <c r="BB681" s="618">
        <v>0</v>
      </c>
      <c r="BC681" s="618">
        <v>6788836</v>
      </c>
      <c r="BD681" s="618">
        <v>10887818</v>
      </c>
      <c r="BE681" s="618">
        <v>0</v>
      </c>
      <c r="BF681" s="618">
        <v>0</v>
      </c>
      <c r="BG681" s="618">
        <v>6984227</v>
      </c>
      <c r="BH681" s="618">
        <v>18100446</v>
      </c>
      <c r="BI681" s="618">
        <v>565017</v>
      </c>
      <c r="BJ681" s="618">
        <v>662558</v>
      </c>
      <c r="BK681" s="618">
        <v>553429</v>
      </c>
      <c r="BL681" s="618">
        <v>696721</v>
      </c>
      <c r="BM681" s="618">
        <v>207262</v>
      </c>
      <c r="BN681" s="618">
        <v>301268</v>
      </c>
      <c r="BO681" s="618">
        <v>0</v>
      </c>
      <c r="BP681" s="618">
        <v>0</v>
      </c>
    </row>
    <row r="682" spans="1:68" x14ac:dyDescent="0.25">
      <c r="A682" s="593" t="s">
        <v>24</v>
      </c>
      <c r="B682" s="594" t="s">
        <v>285</v>
      </c>
      <c r="C682" s="618">
        <v>40369</v>
      </c>
      <c r="D682" s="618">
        <v>32147</v>
      </c>
      <c r="E682" s="618" t="s">
        <v>2112</v>
      </c>
      <c r="F682" s="618" t="s">
        <v>2112</v>
      </c>
      <c r="G682" s="618">
        <v>0</v>
      </c>
      <c r="H682" s="618">
        <v>0</v>
      </c>
      <c r="I682" s="618">
        <v>644</v>
      </c>
      <c r="J682" s="618">
        <v>3687</v>
      </c>
      <c r="K682" s="618">
        <v>0</v>
      </c>
      <c r="L682" s="618">
        <v>0</v>
      </c>
      <c r="M682" s="618">
        <v>3375</v>
      </c>
      <c r="N682" s="618">
        <v>2315</v>
      </c>
      <c r="O682" s="618">
        <v>0</v>
      </c>
      <c r="P682" s="618">
        <v>0</v>
      </c>
      <c r="Q682" s="618">
        <v>3690</v>
      </c>
      <c r="R682" s="618">
        <v>1726</v>
      </c>
      <c r="S682" s="618">
        <v>7209</v>
      </c>
      <c r="T682" s="618">
        <v>6590</v>
      </c>
      <c r="U682" s="618">
        <v>5314685</v>
      </c>
      <c r="V682" s="618">
        <v>249667</v>
      </c>
      <c r="W682" s="618" t="s">
        <v>2112</v>
      </c>
      <c r="X682" s="618" t="s">
        <v>2112</v>
      </c>
      <c r="Y682" s="618">
        <v>10925</v>
      </c>
      <c r="Z682" s="618">
        <v>3493</v>
      </c>
      <c r="AA682" s="618">
        <v>0</v>
      </c>
      <c r="AB682" s="618">
        <v>0</v>
      </c>
      <c r="AC682" s="618">
        <v>0</v>
      </c>
      <c r="AD682" s="618">
        <v>0</v>
      </c>
      <c r="AE682" s="618">
        <v>0</v>
      </c>
      <c r="AF682" s="618">
        <v>0</v>
      </c>
      <c r="AG682" s="618">
        <v>0</v>
      </c>
      <c r="AH682" s="618">
        <v>0</v>
      </c>
      <c r="AI682" s="618">
        <v>13247</v>
      </c>
      <c r="AJ682" s="618">
        <v>26154</v>
      </c>
      <c r="AK682" s="618">
        <v>0</v>
      </c>
      <c r="AL682" s="618">
        <v>0</v>
      </c>
      <c r="AM682" s="618">
        <v>0</v>
      </c>
      <c r="AN682" s="618">
        <v>0</v>
      </c>
      <c r="AO682" s="618">
        <v>0</v>
      </c>
      <c r="AP682" s="618">
        <v>0</v>
      </c>
      <c r="AQ682" s="618">
        <v>0</v>
      </c>
      <c r="AR682" s="618">
        <v>0</v>
      </c>
      <c r="AS682" s="618">
        <v>0</v>
      </c>
      <c r="AT682" s="618">
        <v>0</v>
      </c>
      <c r="AU682" s="618">
        <v>0</v>
      </c>
      <c r="AV682" s="618">
        <v>0</v>
      </c>
      <c r="AW682" s="618">
        <v>240355</v>
      </c>
      <c r="AX682" s="618">
        <v>43749</v>
      </c>
      <c r="AY682" s="618">
        <v>0</v>
      </c>
      <c r="AZ682" s="618">
        <v>0</v>
      </c>
      <c r="BA682" s="618">
        <v>0</v>
      </c>
      <c r="BB682" s="618">
        <v>0</v>
      </c>
      <c r="BC682" s="618">
        <v>65537</v>
      </c>
      <c r="BD682" s="618">
        <v>26076</v>
      </c>
      <c r="BE682" s="618">
        <v>0</v>
      </c>
      <c r="BF682" s="618">
        <v>0</v>
      </c>
      <c r="BG682" s="618">
        <v>0</v>
      </c>
      <c r="BH682" s="618">
        <v>0</v>
      </c>
      <c r="BI682" s="618">
        <v>0</v>
      </c>
      <c r="BJ682" s="618">
        <v>0</v>
      </c>
      <c r="BK682" s="618">
        <v>127478</v>
      </c>
      <c r="BL682" s="618">
        <v>105788</v>
      </c>
      <c r="BM682" s="618">
        <v>0</v>
      </c>
      <c r="BN682" s="618">
        <v>0</v>
      </c>
      <c r="BO682" s="618">
        <v>0</v>
      </c>
      <c r="BP682" s="618">
        <v>0</v>
      </c>
    </row>
    <row r="683" spans="1:68" x14ac:dyDescent="0.25">
      <c r="B683" s="594" t="s">
        <v>286</v>
      </c>
      <c r="C683" s="618">
        <v>47741</v>
      </c>
      <c r="D683" s="618">
        <v>53900</v>
      </c>
      <c r="E683" s="618" t="s">
        <v>2112</v>
      </c>
      <c r="F683" s="618" t="s">
        <v>2112</v>
      </c>
      <c r="G683" s="618">
        <v>0</v>
      </c>
      <c r="H683" s="618">
        <v>0</v>
      </c>
      <c r="I683" s="618">
        <v>1061</v>
      </c>
      <c r="J683" s="618">
        <v>2853</v>
      </c>
      <c r="K683" s="618">
        <v>0</v>
      </c>
      <c r="L683" s="618">
        <v>0</v>
      </c>
      <c r="M683" s="618">
        <v>3216</v>
      </c>
      <c r="N683" s="618">
        <v>1932</v>
      </c>
      <c r="O683" s="618">
        <v>0</v>
      </c>
      <c r="P683" s="618">
        <v>0</v>
      </c>
      <c r="Q683" s="618">
        <v>265</v>
      </c>
      <c r="R683" s="618">
        <v>129</v>
      </c>
      <c r="S683" s="618">
        <v>9219</v>
      </c>
      <c r="T683" s="618">
        <v>10205</v>
      </c>
      <c r="U683" s="618">
        <v>4682285</v>
      </c>
      <c r="V683" s="618">
        <v>251725</v>
      </c>
      <c r="W683" s="618" t="s">
        <v>2112</v>
      </c>
      <c r="X683" s="618" t="s">
        <v>2112</v>
      </c>
      <c r="Y683" s="618">
        <v>10860</v>
      </c>
      <c r="Z683" s="618">
        <v>6842</v>
      </c>
      <c r="AA683" s="618">
        <v>0</v>
      </c>
      <c r="AB683" s="618">
        <v>0</v>
      </c>
      <c r="AC683" s="618">
        <v>0</v>
      </c>
      <c r="AD683" s="618">
        <v>0</v>
      </c>
      <c r="AE683" s="618">
        <v>0</v>
      </c>
      <c r="AF683" s="618">
        <v>0</v>
      </c>
      <c r="AG683" s="618">
        <v>0</v>
      </c>
      <c r="AH683" s="618">
        <v>0</v>
      </c>
      <c r="AI683" s="618">
        <v>13400</v>
      </c>
      <c r="AJ683" s="618">
        <v>22227</v>
      </c>
      <c r="AK683" s="618">
        <v>0</v>
      </c>
      <c r="AL683" s="618">
        <v>0</v>
      </c>
      <c r="AM683" s="618">
        <v>0</v>
      </c>
      <c r="AN683" s="618">
        <v>0</v>
      </c>
      <c r="AO683" s="618">
        <v>0</v>
      </c>
      <c r="AP683" s="618">
        <v>0</v>
      </c>
      <c r="AQ683" s="618">
        <v>0</v>
      </c>
      <c r="AR683" s="618">
        <v>0</v>
      </c>
      <c r="AS683" s="618">
        <v>0</v>
      </c>
      <c r="AT683" s="618">
        <v>0</v>
      </c>
      <c r="AU683" s="618">
        <v>0</v>
      </c>
      <c r="AV683" s="618">
        <v>0</v>
      </c>
      <c r="AW683" s="618">
        <v>188102</v>
      </c>
      <c r="AX683" s="618">
        <v>42474</v>
      </c>
      <c r="AY683" s="618">
        <v>4074</v>
      </c>
      <c r="AZ683" s="618">
        <v>1892</v>
      </c>
      <c r="BA683" s="618">
        <v>0</v>
      </c>
      <c r="BB683" s="618">
        <v>0</v>
      </c>
      <c r="BC683" s="618">
        <v>81924</v>
      </c>
      <c r="BD683" s="618">
        <v>46736</v>
      </c>
      <c r="BE683" s="618">
        <v>0</v>
      </c>
      <c r="BF683" s="618">
        <v>0</v>
      </c>
      <c r="BG683" s="618">
        <v>0</v>
      </c>
      <c r="BH683" s="618">
        <v>0</v>
      </c>
      <c r="BI683" s="618">
        <v>0</v>
      </c>
      <c r="BJ683" s="618">
        <v>0</v>
      </c>
      <c r="BK683" s="618">
        <v>134387</v>
      </c>
      <c r="BL683" s="618">
        <v>154015</v>
      </c>
      <c r="BM683" s="618">
        <v>0</v>
      </c>
      <c r="BN683" s="618">
        <v>0</v>
      </c>
      <c r="BO683" s="618">
        <v>0</v>
      </c>
      <c r="BP683" s="618">
        <v>0</v>
      </c>
    </row>
    <row r="684" spans="1:68" x14ac:dyDescent="0.25">
      <c r="B684" s="594" t="s">
        <v>287</v>
      </c>
      <c r="C684" s="618">
        <v>48229</v>
      </c>
      <c r="D684" s="618">
        <v>50121</v>
      </c>
      <c r="E684" s="618" t="s">
        <v>2112</v>
      </c>
      <c r="F684" s="618" t="s">
        <v>2112</v>
      </c>
      <c r="G684" s="618">
        <v>0</v>
      </c>
      <c r="H684" s="618">
        <v>0</v>
      </c>
      <c r="I684" s="618">
        <v>956</v>
      </c>
      <c r="J684" s="618">
        <v>2449</v>
      </c>
      <c r="K684" s="618">
        <v>0</v>
      </c>
      <c r="L684" s="618">
        <v>0</v>
      </c>
      <c r="M684" s="618">
        <v>2808</v>
      </c>
      <c r="N684" s="618">
        <v>2340</v>
      </c>
      <c r="O684" s="618">
        <v>0</v>
      </c>
      <c r="P684" s="618">
        <v>0</v>
      </c>
      <c r="Q684" s="618">
        <v>295</v>
      </c>
      <c r="R684" s="618">
        <v>218</v>
      </c>
      <c r="S684" s="618">
        <v>8623</v>
      </c>
      <c r="T684" s="618">
        <v>10086</v>
      </c>
      <c r="U684" s="618">
        <v>4650742</v>
      </c>
      <c r="V684" s="618">
        <v>205052</v>
      </c>
      <c r="W684" s="618" t="s">
        <v>2112</v>
      </c>
      <c r="X684" s="618" t="s">
        <v>2112</v>
      </c>
      <c r="Y684" s="618">
        <v>10860</v>
      </c>
      <c r="Z684" s="618">
        <v>8688</v>
      </c>
      <c r="AA684" s="618">
        <v>0</v>
      </c>
      <c r="AB684" s="618">
        <v>0</v>
      </c>
      <c r="AC684" s="618">
        <v>0</v>
      </c>
      <c r="AD684" s="618">
        <v>0</v>
      </c>
      <c r="AE684" s="618">
        <v>0</v>
      </c>
      <c r="AF684" s="618">
        <v>0</v>
      </c>
      <c r="AG684" s="618">
        <v>0</v>
      </c>
      <c r="AH684" s="618">
        <v>0</v>
      </c>
      <c r="AI684" s="618">
        <v>14411</v>
      </c>
      <c r="AJ684" s="618">
        <v>31370</v>
      </c>
      <c r="AK684" s="618">
        <v>0</v>
      </c>
      <c r="AL684" s="618">
        <v>0</v>
      </c>
      <c r="AM684" s="618">
        <v>0</v>
      </c>
      <c r="AN684" s="618">
        <v>0</v>
      </c>
      <c r="AO684" s="618">
        <v>0</v>
      </c>
      <c r="AP684" s="618">
        <v>0</v>
      </c>
      <c r="AQ684" s="618">
        <v>0</v>
      </c>
      <c r="AR684" s="618">
        <v>0</v>
      </c>
      <c r="AS684" s="618">
        <v>0</v>
      </c>
      <c r="AT684" s="618">
        <v>0</v>
      </c>
      <c r="AU684" s="618">
        <v>0</v>
      </c>
      <c r="AV684" s="618">
        <v>0</v>
      </c>
      <c r="AW684" s="618">
        <v>206929</v>
      </c>
      <c r="AX684" s="618">
        <v>53294</v>
      </c>
      <c r="AY684" s="618">
        <v>6274</v>
      </c>
      <c r="AZ684" s="618">
        <v>3866</v>
      </c>
      <c r="BA684" s="618">
        <v>0</v>
      </c>
      <c r="BB684" s="618">
        <v>0</v>
      </c>
      <c r="BC684" s="618">
        <v>77233</v>
      </c>
      <c r="BD684" s="618">
        <v>40730</v>
      </c>
      <c r="BE684" s="618">
        <v>0</v>
      </c>
      <c r="BF684" s="618">
        <v>0</v>
      </c>
      <c r="BG684" s="618">
        <v>0</v>
      </c>
      <c r="BH684" s="618">
        <v>0</v>
      </c>
      <c r="BI684" s="618">
        <v>0</v>
      </c>
      <c r="BJ684" s="618">
        <v>0</v>
      </c>
      <c r="BK684" s="618">
        <v>136435</v>
      </c>
      <c r="BL684" s="618">
        <v>175777</v>
      </c>
      <c r="BM684" s="618">
        <v>0</v>
      </c>
      <c r="BN684" s="618">
        <v>0</v>
      </c>
      <c r="BO684" s="618">
        <v>0</v>
      </c>
      <c r="BP684" s="618">
        <v>0</v>
      </c>
    </row>
    <row r="685" spans="1:68" x14ac:dyDescent="0.25">
      <c r="B685" s="594" t="s">
        <v>288</v>
      </c>
      <c r="C685" s="618">
        <v>50431</v>
      </c>
      <c r="D685" s="618">
        <v>48434</v>
      </c>
      <c r="E685" s="618" t="s">
        <v>2112</v>
      </c>
      <c r="F685" s="618" t="s">
        <v>2112</v>
      </c>
      <c r="G685" s="618">
        <v>0</v>
      </c>
      <c r="H685" s="618">
        <v>0</v>
      </c>
      <c r="I685" s="618">
        <v>951</v>
      </c>
      <c r="J685" s="618">
        <v>3317</v>
      </c>
      <c r="K685" s="618">
        <v>0</v>
      </c>
      <c r="L685" s="618">
        <v>0</v>
      </c>
      <c r="M685" s="618">
        <v>2212</v>
      </c>
      <c r="N685" s="618">
        <v>2016</v>
      </c>
      <c r="O685" s="618">
        <v>0</v>
      </c>
      <c r="P685" s="618">
        <v>0</v>
      </c>
      <c r="Q685" s="618">
        <v>1595</v>
      </c>
      <c r="R685" s="618">
        <v>1600</v>
      </c>
      <c r="S685" s="618">
        <v>8740</v>
      </c>
      <c r="T685" s="618">
        <v>10428</v>
      </c>
      <c r="U685" s="618">
        <v>3968839</v>
      </c>
      <c r="V685" s="618">
        <v>179691</v>
      </c>
      <c r="W685" s="618" t="s">
        <v>2112</v>
      </c>
      <c r="X685" s="618" t="s">
        <v>2112</v>
      </c>
      <c r="Y685" s="618">
        <v>10890</v>
      </c>
      <c r="Z685" s="618">
        <v>26010</v>
      </c>
      <c r="AA685" s="618">
        <v>0</v>
      </c>
      <c r="AB685" s="618">
        <v>0</v>
      </c>
      <c r="AC685" s="618">
        <v>0</v>
      </c>
      <c r="AD685" s="618">
        <v>0</v>
      </c>
      <c r="AE685" s="618">
        <v>0</v>
      </c>
      <c r="AF685" s="618">
        <v>0</v>
      </c>
      <c r="AG685" s="618">
        <v>0</v>
      </c>
      <c r="AH685" s="618">
        <v>0</v>
      </c>
      <c r="AI685" s="618">
        <v>13329</v>
      </c>
      <c r="AJ685" s="618">
        <v>36680</v>
      </c>
      <c r="AK685" s="618">
        <v>0</v>
      </c>
      <c r="AL685" s="618">
        <v>0</v>
      </c>
      <c r="AM685" s="618">
        <v>0</v>
      </c>
      <c r="AN685" s="618">
        <v>0</v>
      </c>
      <c r="AO685" s="618">
        <v>0</v>
      </c>
      <c r="AP685" s="618">
        <v>0</v>
      </c>
      <c r="AQ685" s="618">
        <v>0</v>
      </c>
      <c r="AR685" s="618">
        <v>0</v>
      </c>
      <c r="AS685" s="618">
        <v>0</v>
      </c>
      <c r="AT685" s="618">
        <v>0</v>
      </c>
      <c r="AU685" s="618">
        <v>0</v>
      </c>
      <c r="AV685" s="618">
        <v>0</v>
      </c>
      <c r="AW685" s="618">
        <v>157753</v>
      </c>
      <c r="AX685" s="618">
        <v>65927</v>
      </c>
      <c r="AY685" s="618">
        <v>7340</v>
      </c>
      <c r="AZ685" s="618">
        <v>2890</v>
      </c>
      <c r="BA685" s="618">
        <v>0</v>
      </c>
      <c r="BB685" s="618">
        <v>0</v>
      </c>
      <c r="BC685" s="618">
        <v>62831</v>
      </c>
      <c r="BD685" s="618">
        <v>36344</v>
      </c>
      <c r="BE685" s="618">
        <v>0</v>
      </c>
      <c r="BF685" s="618">
        <v>0</v>
      </c>
      <c r="BG685" s="618">
        <v>0</v>
      </c>
      <c r="BH685" s="618">
        <v>0</v>
      </c>
      <c r="BI685" s="618">
        <v>0</v>
      </c>
      <c r="BJ685" s="618">
        <v>0</v>
      </c>
      <c r="BK685" s="618">
        <v>146495</v>
      </c>
      <c r="BL685" s="618">
        <v>212328</v>
      </c>
      <c r="BM685" s="618">
        <v>0</v>
      </c>
      <c r="BN685" s="618">
        <v>0</v>
      </c>
      <c r="BO685" s="618">
        <v>0</v>
      </c>
      <c r="BP685" s="618">
        <v>0</v>
      </c>
    </row>
    <row r="686" spans="1:68" x14ac:dyDescent="0.25">
      <c r="B686" s="594" t="s">
        <v>289</v>
      </c>
      <c r="C686" s="618">
        <v>50006</v>
      </c>
      <c r="D686" s="618">
        <v>72979</v>
      </c>
      <c r="E686" s="618" t="s">
        <v>2112</v>
      </c>
      <c r="F686" s="618" t="s">
        <v>2112</v>
      </c>
      <c r="G686" s="618">
        <v>0</v>
      </c>
      <c r="H686" s="618">
        <v>0</v>
      </c>
      <c r="I686" s="618">
        <v>841</v>
      </c>
      <c r="J686" s="618">
        <v>3059</v>
      </c>
      <c r="K686" s="618">
        <v>0</v>
      </c>
      <c r="L686" s="618">
        <v>0</v>
      </c>
      <c r="M686" s="618">
        <v>1369</v>
      </c>
      <c r="N686" s="618">
        <v>1214</v>
      </c>
      <c r="O686" s="618">
        <v>0</v>
      </c>
      <c r="P686" s="618">
        <v>0</v>
      </c>
      <c r="Q686" s="618">
        <v>2530</v>
      </c>
      <c r="R686" s="618">
        <v>3089</v>
      </c>
      <c r="S686" s="618">
        <v>7875</v>
      </c>
      <c r="T686" s="618">
        <v>11122</v>
      </c>
      <c r="U686" s="618">
        <v>4075723</v>
      </c>
      <c r="V686" s="618">
        <v>180555</v>
      </c>
      <c r="W686" s="618" t="s">
        <v>2112</v>
      </c>
      <c r="X686" s="618" t="s">
        <v>2112</v>
      </c>
      <c r="Y686" s="618">
        <v>15180</v>
      </c>
      <c r="Z686" s="618">
        <v>18180</v>
      </c>
      <c r="AA686" s="618">
        <v>0</v>
      </c>
      <c r="AB686" s="618">
        <v>0</v>
      </c>
      <c r="AC686" s="618">
        <v>0</v>
      </c>
      <c r="AD686" s="618">
        <v>0</v>
      </c>
      <c r="AE686" s="618">
        <v>0</v>
      </c>
      <c r="AF686" s="618">
        <v>0</v>
      </c>
      <c r="AG686" s="618">
        <v>0</v>
      </c>
      <c r="AH686" s="618">
        <v>0</v>
      </c>
      <c r="AI686" s="618">
        <v>14133</v>
      </c>
      <c r="AJ686" s="618">
        <v>35875</v>
      </c>
      <c r="AK686" s="618">
        <v>0</v>
      </c>
      <c r="AL686" s="618">
        <v>0</v>
      </c>
      <c r="AM686" s="618">
        <v>0</v>
      </c>
      <c r="AN686" s="618">
        <v>0</v>
      </c>
      <c r="AO686" s="618">
        <v>0</v>
      </c>
      <c r="AP686" s="618">
        <v>0</v>
      </c>
      <c r="AQ686" s="618">
        <v>0</v>
      </c>
      <c r="AR686" s="618">
        <v>0</v>
      </c>
      <c r="AS686" s="618">
        <v>0</v>
      </c>
      <c r="AT686" s="618">
        <v>0</v>
      </c>
      <c r="AU686" s="618">
        <v>0</v>
      </c>
      <c r="AV686" s="618">
        <v>0</v>
      </c>
      <c r="AW686" s="618">
        <v>163099</v>
      </c>
      <c r="AX686" s="618">
        <v>35098</v>
      </c>
      <c r="AY686" s="618">
        <v>8037</v>
      </c>
      <c r="AZ686" s="618">
        <v>4631</v>
      </c>
      <c r="BA686" s="618">
        <v>0</v>
      </c>
      <c r="BB686" s="618">
        <v>0</v>
      </c>
      <c r="BC686" s="618">
        <v>58221</v>
      </c>
      <c r="BD686" s="618">
        <v>35828</v>
      </c>
      <c r="BE686" s="618">
        <v>0</v>
      </c>
      <c r="BF686" s="618">
        <v>0</v>
      </c>
      <c r="BG686" s="618">
        <v>0</v>
      </c>
      <c r="BH686" s="618">
        <v>0</v>
      </c>
      <c r="BI686" s="618">
        <v>0</v>
      </c>
      <c r="BJ686" s="618">
        <v>0</v>
      </c>
      <c r="BK686" s="618">
        <v>188420</v>
      </c>
      <c r="BL686" s="618">
        <v>246977</v>
      </c>
      <c r="BM686" s="618">
        <v>0</v>
      </c>
      <c r="BN686" s="618">
        <v>0</v>
      </c>
      <c r="BO686" s="618">
        <v>0</v>
      </c>
      <c r="BP686" s="618">
        <v>0</v>
      </c>
    </row>
    <row r="687" spans="1:68" x14ac:dyDescent="0.25">
      <c r="B687" s="594" t="s">
        <v>290</v>
      </c>
      <c r="C687" s="618">
        <v>41261</v>
      </c>
      <c r="D687" s="618">
        <v>46772</v>
      </c>
      <c r="E687" s="618" t="s">
        <v>2112</v>
      </c>
      <c r="F687" s="618" t="s">
        <v>2112</v>
      </c>
      <c r="G687" s="618">
        <v>0</v>
      </c>
      <c r="H687" s="618">
        <v>0</v>
      </c>
      <c r="I687" s="618">
        <v>877</v>
      </c>
      <c r="J687" s="618">
        <v>5127</v>
      </c>
      <c r="K687" s="618">
        <v>0</v>
      </c>
      <c r="L687" s="618">
        <v>0</v>
      </c>
      <c r="M687" s="618">
        <v>782</v>
      </c>
      <c r="N687" s="618">
        <v>870</v>
      </c>
      <c r="O687" s="618">
        <v>0</v>
      </c>
      <c r="P687" s="618">
        <v>0</v>
      </c>
      <c r="Q687" s="618">
        <v>3583</v>
      </c>
      <c r="R687" s="618">
        <v>3309</v>
      </c>
      <c r="S687" s="618">
        <v>8703</v>
      </c>
      <c r="T687" s="618">
        <v>11741</v>
      </c>
      <c r="U687" s="618">
        <v>3320809</v>
      </c>
      <c r="V687" s="618">
        <v>124069</v>
      </c>
      <c r="W687" s="618" t="s">
        <v>2112</v>
      </c>
      <c r="X687" s="618" t="s">
        <v>2112</v>
      </c>
      <c r="Y687" s="618">
        <v>4228</v>
      </c>
      <c r="Z687" s="618">
        <v>7919</v>
      </c>
      <c r="AA687" s="618">
        <v>0</v>
      </c>
      <c r="AB687" s="618">
        <v>0</v>
      </c>
      <c r="AC687" s="618">
        <v>0</v>
      </c>
      <c r="AD687" s="618">
        <v>0</v>
      </c>
      <c r="AE687" s="618">
        <v>0</v>
      </c>
      <c r="AF687" s="618">
        <v>0</v>
      </c>
      <c r="AG687" s="618">
        <v>0</v>
      </c>
      <c r="AH687" s="618">
        <v>0</v>
      </c>
      <c r="AI687" s="618">
        <v>13483</v>
      </c>
      <c r="AJ687" s="618">
        <v>30110</v>
      </c>
      <c r="AK687" s="618">
        <v>0</v>
      </c>
      <c r="AL687" s="618">
        <v>0</v>
      </c>
      <c r="AM687" s="618">
        <v>0</v>
      </c>
      <c r="AN687" s="618">
        <v>0</v>
      </c>
      <c r="AO687" s="618">
        <v>0</v>
      </c>
      <c r="AP687" s="618">
        <v>0</v>
      </c>
      <c r="AQ687" s="618">
        <v>0</v>
      </c>
      <c r="AR687" s="618">
        <v>0</v>
      </c>
      <c r="AS687" s="618">
        <v>0</v>
      </c>
      <c r="AT687" s="618">
        <v>0</v>
      </c>
      <c r="AU687" s="618">
        <v>0</v>
      </c>
      <c r="AV687" s="618">
        <v>0</v>
      </c>
      <c r="AW687" s="618">
        <v>140952</v>
      </c>
      <c r="AX687" s="618">
        <v>40058</v>
      </c>
      <c r="AY687" s="618">
        <v>6263</v>
      </c>
      <c r="AZ687" s="618">
        <v>3677</v>
      </c>
      <c r="BA687" s="618">
        <v>0</v>
      </c>
      <c r="BB687" s="618">
        <v>0</v>
      </c>
      <c r="BC687" s="618">
        <v>30147</v>
      </c>
      <c r="BD687" s="618">
        <v>17209</v>
      </c>
      <c r="BE687" s="618">
        <v>0</v>
      </c>
      <c r="BF687" s="618">
        <v>0</v>
      </c>
      <c r="BG687" s="618">
        <v>0</v>
      </c>
      <c r="BH687" s="618">
        <v>0</v>
      </c>
      <c r="BI687" s="618">
        <v>0</v>
      </c>
      <c r="BJ687" s="618">
        <v>0</v>
      </c>
      <c r="BK687" s="618">
        <v>144834</v>
      </c>
      <c r="BL687" s="618">
        <v>227821</v>
      </c>
      <c r="BM687" s="618">
        <v>0</v>
      </c>
      <c r="BN687" s="618">
        <v>0</v>
      </c>
      <c r="BO687" s="618">
        <v>0</v>
      </c>
      <c r="BP687" s="618">
        <v>0</v>
      </c>
    </row>
    <row r="688" spans="1:68" x14ac:dyDescent="0.25">
      <c r="B688" s="594" t="s">
        <v>291</v>
      </c>
      <c r="C688" s="618">
        <v>46326</v>
      </c>
      <c r="D688" s="618">
        <v>65615</v>
      </c>
      <c r="E688" s="618" t="s">
        <v>2112</v>
      </c>
      <c r="F688" s="618" t="s">
        <v>2112</v>
      </c>
      <c r="G688" s="618">
        <v>0</v>
      </c>
      <c r="H688" s="618">
        <v>0</v>
      </c>
      <c r="I688" s="618">
        <v>850</v>
      </c>
      <c r="J688" s="618">
        <v>7755</v>
      </c>
      <c r="K688" s="618">
        <v>0</v>
      </c>
      <c r="L688" s="618">
        <v>0</v>
      </c>
      <c r="M688" s="618">
        <v>491</v>
      </c>
      <c r="N688" s="618">
        <v>531</v>
      </c>
      <c r="O688" s="618">
        <v>0</v>
      </c>
      <c r="P688" s="618">
        <v>0</v>
      </c>
      <c r="Q688" s="618">
        <v>3914</v>
      </c>
      <c r="R688" s="618">
        <v>6966</v>
      </c>
      <c r="S688" s="618">
        <v>6400</v>
      </c>
      <c r="T688" s="618">
        <v>12635</v>
      </c>
      <c r="U688" s="618">
        <v>2706102</v>
      </c>
      <c r="V688" s="618">
        <v>128661</v>
      </c>
      <c r="W688" s="618" t="s">
        <v>2112</v>
      </c>
      <c r="X688" s="618" t="s">
        <v>2112</v>
      </c>
      <c r="Y688" s="618">
        <v>8180</v>
      </c>
      <c r="Z688" s="618">
        <v>14826</v>
      </c>
      <c r="AA688" s="618">
        <v>0</v>
      </c>
      <c r="AB688" s="618">
        <v>0</v>
      </c>
      <c r="AC688" s="618">
        <v>0</v>
      </c>
      <c r="AD688" s="618">
        <v>0</v>
      </c>
      <c r="AE688" s="618">
        <v>0</v>
      </c>
      <c r="AF688" s="618">
        <v>0</v>
      </c>
      <c r="AG688" s="618">
        <v>0</v>
      </c>
      <c r="AH688" s="618">
        <v>0</v>
      </c>
      <c r="AI688" s="618">
        <v>10843</v>
      </c>
      <c r="AJ688" s="618">
        <v>36724</v>
      </c>
      <c r="AK688" s="618">
        <v>0</v>
      </c>
      <c r="AL688" s="618">
        <v>0</v>
      </c>
      <c r="AM688" s="618">
        <v>0</v>
      </c>
      <c r="AN688" s="618">
        <v>0</v>
      </c>
      <c r="AO688" s="618">
        <v>0</v>
      </c>
      <c r="AP688" s="618">
        <v>0</v>
      </c>
      <c r="AQ688" s="618">
        <v>0</v>
      </c>
      <c r="AR688" s="618">
        <v>0</v>
      </c>
      <c r="AS688" s="618">
        <v>0</v>
      </c>
      <c r="AT688" s="618">
        <v>0</v>
      </c>
      <c r="AU688" s="618">
        <v>0</v>
      </c>
      <c r="AV688" s="618">
        <v>0</v>
      </c>
      <c r="AW688" s="618">
        <v>122390</v>
      </c>
      <c r="AX688" s="618">
        <v>51501</v>
      </c>
      <c r="AY688" s="618">
        <v>5772</v>
      </c>
      <c r="AZ688" s="618">
        <v>3688</v>
      </c>
      <c r="BA688" s="618">
        <v>0</v>
      </c>
      <c r="BB688" s="618">
        <v>0</v>
      </c>
      <c r="BC688" s="618">
        <v>37897</v>
      </c>
      <c r="BD688" s="618">
        <v>31080</v>
      </c>
      <c r="BE688" s="618">
        <v>0</v>
      </c>
      <c r="BF688" s="618">
        <v>0</v>
      </c>
      <c r="BG688" s="618">
        <v>0</v>
      </c>
      <c r="BH688" s="618">
        <v>0</v>
      </c>
      <c r="BI688" s="618">
        <v>0</v>
      </c>
      <c r="BJ688" s="618">
        <v>0</v>
      </c>
      <c r="BK688" s="618">
        <v>152024</v>
      </c>
      <c r="BL688" s="618">
        <v>301188</v>
      </c>
      <c r="BM688" s="618">
        <v>0</v>
      </c>
      <c r="BN688" s="618">
        <v>0</v>
      </c>
      <c r="BO688" s="618">
        <v>0</v>
      </c>
      <c r="BP688" s="618">
        <v>0</v>
      </c>
    </row>
    <row r="689" spans="1:68" x14ac:dyDescent="0.25">
      <c r="B689" s="594" t="s">
        <v>292</v>
      </c>
      <c r="C689" s="618">
        <v>45530</v>
      </c>
      <c r="D689" s="618">
        <v>68232</v>
      </c>
      <c r="E689" s="618" t="s">
        <v>2112</v>
      </c>
      <c r="F689" s="618" t="s">
        <v>2112</v>
      </c>
      <c r="G689" s="618">
        <v>0</v>
      </c>
      <c r="H689" s="618">
        <v>0</v>
      </c>
      <c r="I689" s="618">
        <v>1008</v>
      </c>
      <c r="J689" s="618">
        <v>4280</v>
      </c>
      <c r="K689" s="618">
        <v>3</v>
      </c>
      <c r="L689" s="618">
        <v>12</v>
      </c>
      <c r="M689" s="618">
        <v>229</v>
      </c>
      <c r="N689" s="618">
        <v>230</v>
      </c>
      <c r="O689" s="618">
        <v>0</v>
      </c>
      <c r="P689" s="618">
        <v>0</v>
      </c>
      <c r="Q689" s="618">
        <v>5564</v>
      </c>
      <c r="R689" s="618">
        <v>6046</v>
      </c>
      <c r="S689" s="618">
        <v>7024</v>
      </c>
      <c r="T689" s="618">
        <v>7958</v>
      </c>
      <c r="U689" s="618">
        <v>2504378</v>
      </c>
      <c r="V689" s="618">
        <v>121193</v>
      </c>
      <c r="W689" s="618" t="s">
        <v>2112</v>
      </c>
      <c r="X689" s="618" t="s">
        <v>2112</v>
      </c>
      <c r="Y689" s="618">
        <v>9240</v>
      </c>
      <c r="Z689" s="618">
        <v>9397</v>
      </c>
      <c r="AA689" s="618">
        <v>0</v>
      </c>
      <c r="AB689" s="618">
        <v>0</v>
      </c>
      <c r="AC689" s="618">
        <v>0</v>
      </c>
      <c r="AD689" s="618">
        <v>0</v>
      </c>
      <c r="AE689" s="618">
        <v>0</v>
      </c>
      <c r="AF689" s="618">
        <v>0</v>
      </c>
      <c r="AG689" s="618">
        <v>0</v>
      </c>
      <c r="AH689" s="618">
        <v>0</v>
      </c>
      <c r="AI689" s="618">
        <v>11674</v>
      </c>
      <c r="AJ689" s="618">
        <v>37146</v>
      </c>
      <c r="AK689" s="618">
        <v>0</v>
      </c>
      <c r="AL689" s="618">
        <v>0</v>
      </c>
      <c r="AM689" s="618">
        <v>0</v>
      </c>
      <c r="AN689" s="618">
        <v>0</v>
      </c>
      <c r="AO689" s="618">
        <v>0</v>
      </c>
      <c r="AP689" s="618">
        <v>0</v>
      </c>
      <c r="AQ689" s="618">
        <v>0</v>
      </c>
      <c r="AR689" s="618">
        <v>0</v>
      </c>
      <c r="AS689" s="618">
        <v>0</v>
      </c>
      <c r="AT689" s="618">
        <v>0</v>
      </c>
      <c r="AU689" s="618">
        <v>0</v>
      </c>
      <c r="AV689" s="618">
        <v>0</v>
      </c>
      <c r="AW689" s="618">
        <v>120345</v>
      </c>
      <c r="AX689" s="618">
        <v>70455</v>
      </c>
      <c r="AY689" s="618">
        <v>11039</v>
      </c>
      <c r="AZ689" s="618">
        <v>5489</v>
      </c>
      <c r="BA689" s="618">
        <v>0</v>
      </c>
      <c r="BB689" s="618">
        <v>0</v>
      </c>
      <c r="BC689" s="618">
        <v>37209</v>
      </c>
      <c r="BD689" s="618">
        <v>26622</v>
      </c>
      <c r="BE689" s="618">
        <v>0</v>
      </c>
      <c r="BF689" s="618">
        <v>0</v>
      </c>
      <c r="BG689" s="618">
        <v>0</v>
      </c>
      <c r="BH689" s="618">
        <v>0</v>
      </c>
      <c r="BI689" s="618">
        <v>0</v>
      </c>
      <c r="BJ689" s="618">
        <v>0</v>
      </c>
      <c r="BK689" s="618">
        <v>164781</v>
      </c>
      <c r="BL689" s="618">
        <v>236690</v>
      </c>
      <c r="BM689" s="618">
        <v>0</v>
      </c>
      <c r="BN689" s="618">
        <v>0</v>
      </c>
      <c r="BO689" s="618">
        <v>0</v>
      </c>
      <c r="BP689" s="618">
        <v>0</v>
      </c>
    </row>
    <row r="690" spans="1:68" x14ac:dyDescent="0.25">
      <c r="B690" s="594" t="s">
        <v>293</v>
      </c>
      <c r="C690" s="618">
        <v>45995</v>
      </c>
      <c r="D690" s="618">
        <v>68717</v>
      </c>
      <c r="E690" s="618" t="s">
        <v>2112</v>
      </c>
      <c r="F690" s="618" t="s">
        <v>2112</v>
      </c>
      <c r="G690" s="618">
        <v>0</v>
      </c>
      <c r="H690" s="618">
        <v>0</v>
      </c>
      <c r="I690" s="618">
        <v>1395</v>
      </c>
      <c r="J690" s="618">
        <v>5550</v>
      </c>
      <c r="K690" s="618">
        <v>3</v>
      </c>
      <c r="L690" s="618">
        <v>8</v>
      </c>
      <c r="M690" s="618">
        <v>376</v>
      </c>
      <c r="N690" s="618">
        <v>397</v>
      </c>
      <c r="O690" s="618">
        <v>0</v>
      </c>
      <c r="P690" s="618">
        <v>0</v>
      </c>
      <c r="Q690" s="618">
        <v>5709</v>
      </c>
      <c r="R690" s="618">
        <v>7809</v>
      </c>
      <c r="S690" s="618">
        <v>6884</v>
      </c>
      <c r="T690" s="618">
        <v>6898</v>
      </c>
      <c r="U690" s="618">
        <v>2754118</v>
      </c>
      <c r="V690" s="618">
        <v>131183</v>
      </c>
      <c r="W690" s="618" t="s">
        <v>2112</v>
      </c>
      <c r="X690" s="618" t="s">
        <v>2112</v>
      </c>
      <c r="Y690" s="618">
        <v>9636</v>
      </c>
      <c r="Z690" s="618">
        <v>13055</v>
      </c>
      <c r="AA690" s="618">
        <v>0</v>
      </c>
      <c r="AB690" s="618">
        <v>0</v>
      </c>
      <c r="AC690" s="618">
        <v>0</v>
      </c>
      <c r="AD690" s="618">
        <v>0</v>
      </c>
      <c r="AE690" s="618">
        <v>0</v>
      </c>
      <c r="AF690" s="618">
        <v>0</v>
      </c>
      <c r="AG690" s="618">
        <v>0</v>
      </c>
      <c r="AH690" s="618">
        <v>0</v>
      </c>
      <c r="AI690" s="618">
        <v>11839</v>
      </c>
      <c r="AJ690" s="618">
        <v>28134</v>
      </c>
      <c r="AK690" s="618">
        <v>0</v>
      </c>
      <c r="AL690" s="618">
        <v>0</v>
      </c>
      <c r="AM690" s="618">
        <v>0</v>
      </c>
      <c r="AN690" s="618">
        <v>0</v>
      </c>
      <c r="AO690" s="618">
        <v>0</v>
      </c>
      <c r="AP690" s="618">
        <v>0</v>
      </c>
      <c r="AQ690" s="618">
        <v>0</v>
      </c>
      <c r="AR690" s="618">
        <v>0</v>
      </c>
      <c r="AS690" s="618">
        <v>0</v>
      </c>
      <c r="AT690" s="618">
        <v>0</v>
      </c>
      <c r="AU690" s="618">
        <v>0</v>
      </c>
      <c r="AV690" s="618">
        <v>0</v>
      </c>
      <c r="AW690" s="618">
        <v>115924</v>
      </c>
      <c r="AX690" s="618">
        <v>40464</v>
      </c>
      <c r="AY690" s="618">
        <v>9244</v>
      </c>
      <c r="AZ690" s="618">
        <v>4649</v>
      </c>
      <c r="BA690" s="618">
        <v>0</v>
      </c>
      <c r="BB690" s="618">
        <v>0</v>
      </c>
      <c r="BC690" s="618">
        <v>42027</v>
      </c>
      <c r="BD690" s="618">
        <v>29484</v>
      </c>
      <c r="BE690" s="618">
        <v>0</v>
      </c>
      <c r="BF690" s="618">
        <v>0</v>
      </c>
      <c r="BG690" s="618">
        <v>0</v>
      </c>
      <c r="BH690" s="618">
        <v>0</v>
      </c>
      <c r="BI690" s="618">
        <v>0</v>
      </c>
      <c r="BJ690" s="618">
        <v>0</v>
      </c>
      <c r="BK690" s="618">
        <v>173145</v>
      </c>
      <c r="BL690" s="618">
        <v>292109</v>
      </c>
      <c r="BM690" s="618">
        <v>0</v>
      </c>
      <c r="BN690" s="618">
        <v>0</v>
      </c>
      <c r="BO690" s="618">
        <v>0</v>
      </c>
      <c r="BP690" s="618">
        <v>0</v>
      </c>
    </row>
    <row r="691" spans="1:68" x14ac:dyDescent="0.25">
      <c r="B691" s="594" t="s">
        <v>294</v>
      </c>
      <c r="C691" s="618">
        <v>50307</v>
      </c>
      <c r="D691" s="618">
        <v>73663</v>
      </c>
      <c r="E691" s="618" t="s">
        <v>2112</v>
      </c>
      <c r="F691" s="618" t="s">
        <v>2112</v>
      </c>
      <c r="G691" s="618">
        <v>0</v>
      </c>
      <c r="H691" s="618">
        <v>0</v>
      </c>
      <c r="I691" s="618">
        <v>1525</v>
      </c>
      <c r="J691" s="618">
        <v>9305</v>
      </c>
      <c r="K691" s="618">
        <v>3</v>
      </c>
      <c r="L691" s="618">
        <v>5</v>
      </c>
      <c r="M691" s="618">
        <v>353</v>
      </c>
      <c r="N691" s="618">
        <v>544</v>
      </c>
      <c r="O691" s="618">
        <v>0</v>
      </c>
      <c r="P691" s="618">
        <v>0</v>
      </c>
      <c r="Q691" s="618">
        <v>6741</v>
      </c>
      <c r="R691" s="618">
        <v>8575</v>
      </c>
      <c r="S691" s="618">
        <v>5746</v>
      </c>
      <c r="T691" s="618">
        <v>10560</v>
      </c>
      <c r="U691" s="618">
        <v>2559423</v>
      </c>
      <c r="V691" s="618">
        <v>125814</v>
      </c>
      <c r="W691" s="618" t="s">
        <v>2112</v>
      </c>
      <c r="X691" s="618" t="s">
        <v>2112</v>
      </c>
      <c r="Y691" s="618">
        <v>9665</v>
      </c>
      <c r="Z691" s="618">
        <v>24881</v>
      </c>
      <c r="AA691" s="618">
        <v>0</v>
      </c>
      <c r="AB691" s="618">
        <v>0</v>
      </c>
      <c r="AC691" s="618">
        <v>0</v>
      </c>
      <c r="AD691" s="618">
        <v>0</v>
      </c>
      <c r="AE691" s="618">
        <v>0</v>
      </c>
      <c r="AF691" s="618">
        <v>0</v>
      </c>
      <c r="AG691" s="618">
        <v>0</v>
      </c>
      <c r="AH691" s="618">
        <v>0</v>
      </c>
      <c r="AI691" s="618">
        <v>9766</v>
      </c>
      <c r="AJ691" s="618">
        <v>30177</v>
      </c>
      <c r="AK691" s="618">
        <v>0</v>
      </c>
      <c r="AL691" s="618">
        <v>0</v>
      </c>
      <c r="AM691" s="618">
        <v>0</v>
      </c>
      <c r="AN691" s="618">
        <v>0</v>
      </c>
      <c r="AO691" s="618">
        <v>0</v>
      </c>
      <c r="AP691" s="618">
        <v>0</v>
      </c>
      <c r="AQ691" s="618">
        <v>0</v>
      </c>
      <c r="AR691" s="618">
        <v>0</v>
      </c>
      <c r="AS691" s="618">
        <v>0</v>
      </c>
      <c r="AT691" s="618">
        <v>0</v>
      </c>
      <c r="AU691" s="618">
        <v>0</v>
      </c>
      <c r="AV691" s="618">
        <v>0</v>
      </c>
      <c r="AW691" s="618">
        <v>118470</v>
      </c>
      <c r="AX691" s="618">
        <v>41639</v>
      </c>
      <c r="AY691" s="618">
        <v>7027</v>
      </c>
      <c r="AZ691" s="618">
        <v>4353</v>
      </c>
      <c r="BA691" s="618">
        <v>0</v>
      </c>
      <c r="BB691" s="618">
        <v>0</v>
      </c>
      <c r="BC691" s="618">
        <v>37533</v>
      </c>
      <c r="BD691" s="618">
        <v>27080</v>
      </c>
      <c r="BE691" s="618">
        <v>0</v>
      </c>
      <c r="BF691" s="618">
        <v>0</v>
      </c>
      <c r="BG691" s="618">
        <v>0</v>
      </c>
      <c r="BH691" s="618">
        <v>0</v>
      </c>
      <c r="BI691" s="618">
        <v>0</v>
      </c>
      <c r="BJ691" s="618">
        <v>0</v>
      </c>
      <c r="BK691" s="618">
        <v>163943</v>
      </c>
      <c r="BL691" s="618">
        <v>362187</v>
      </c>
      <c r="BM691" s="618">
        <v>0</v>
      </c>
      <c r="BN691" s="618">
        <v>0</v>
      </c>
      <c r="BO691" s="618">
        <v>0</v>
      </c>
      <c r="BP691" s="618">
        <v>0</v>
      </c>
    </row>
    <row r="692" spans="1:68" x14ac:dyDescent="0.25">
      <c r="B692" s="594" t="s">
        <v>295</v>
      </c>
      <c r="C692" s="618">
        <v>42130</v>
      </c>
      <c r="D692" s="618">
        <v>82025</v>
      </c>
      <c r="E692" s="618" t="s">
        <v>2112</v>
      </c>
      <c r="F692" s="618" t="s">
        <v>2112</v>
      </c>
      <c r="G692" s="618">
        <v>0</v>
      </c>
      <c r="H692" s="618">
        <v>0</v>
      </c>
      <c r="I692" s="618">
        <v>1481</v>
      </c>
      <c r="J692" s="618">
        <v>14004</v>
      </c>
      <c r="K692" s="618">
        <v>3</v>
      </c>
      <c r="L692" s="618">
        <v>10</v>
      </c>
      <c r="M692" s="618">
        <v>345</v>
      </c>
      <c r="N692" s="618">
        <v>745</v>
      </c>
      <c r="O692" s="618">
        <v>0</v>
      </c>
      <c r="P692" s="618">
        <v>0</v>
      </c>
      <c r="Q692" s="618">
        <v>8132</v>
      </c>
      <c r="R692" s="618">
        <v>11050</v>
      </c>
      <c r="S692" s="618">
        <v>5937</v>
      </c>
      <c r="T692" s="618">
        <v>9984</v>
      </c>
      <c r="U692" s="618">
        <v>2578915</v>
      </c>
      <c r="V692" s="618">
        <v>150654</v>
      </c>
      <c r="W692" s="618" t="s">
        <v>2112</v>
      </c>
      <c r="X692" s="618" t="s">
        <v>2112</v>
      </c>
      <c r="Y692" s="618">
        <v>11530</v>
      </c>
      <c r="Z692" s="618">
        <v>22832</v>
      </c>
      <c r="AA692" s="618">
        <v>0</v>
      </c>
      <c r="AB692" s="618">
        <v>0</v>
      </c>
      <c r="AC692" s="618">
        <v>0</v>
      </c>
      <c r="AD692" s="618">
        <v>0</v>
      </c>
      <c r="AE692" s="618">
        <v>0</v>
      </c>
      <c r="AF692" s="618">
        <v>0</v>
      </c>
      <c r="AG692" s="618">
        <v>0</v>
      </c>
      <c r="AH692" s="618">
        <v>0</v>
      </c>
      <c r="AI692" s="618">
        <v>9421</v>
      </c>
      <c r="AJ692" s="618">
        <v>40363</v>
      </c>
      <c r="AK692" s="618">
        <v>0</v>
      </c>
      <c r="AL692" s="618">
        <v>0</v>
      </c>
      <c r="AM692" s="618">
        <v>0</v>
      </c>
      <c r="AN692" s="618">
        <v>0</v>
      </c>
      <c r="AO692" s="618">
        <v>0</v>
      </c>
      <c r="AP692" s="618">
        <v>0</v>
      </c>
      <c r="AQ692" s="618">
        <v>0</v>
      </c>
      <c r="AR692" s="618">
        <v>0</v>
      </c>
      <c r="AS692" s="618">
        <v>0</v>
      </c>
      <c r="AT692" s="618">
        <v>0</v>
      </c>
      <c r="AU692" s="618">
        <v>0</v>
      </c>
      <c r="AV692" s="618">
        <v>0</v>
      </c>
      <c r="AW692" s="618">
        <v>127529</v>
      </c>
      <c r="AX692" s="618">
        <v>72151</v>
      </c>
      <c r="AY692" s="618">
        <v>9732</v>
      </c>
      <c r="AZ692" s="618">
        <v>6122</v>
      </c>
      <c r="BA692" s="618">
        <v>0</v>
      </c>
      <c r="BB692" s="618">
        <v>0</v>
      </c>
      <c r="BC692" s="618">
        <v>38883</v>
      </c>
      <c r="BD692" s="618">
        <v>37149</v>
      </c>
      <c r="BE692" s="618">
        <v>0</v>
      </c>
      <c r="BF692" s="618">
        <v>0</v>
      </c>
      <c r="BG692" s="618">
        <v>0</v>
      </c>
      <c r="BH692" s="618">
        <v>0</v>
      </c>
      <c r="BI692" s="618">
        <v>0</v>
      </c>
      <c r="BJ692" s="618">
        <v>0</v>
      </c>
      <c r="BK692" s="618">
        <v>151590</v>
      </c>
      <c r="BL692" s="618">
        <v>334909</v>
      </c>
      <c r="BM692" s="618">
        <v>0</v>
      </c>
      <c r="BN692" s="618">
        <v>0</v>
      </c>
      <c r="BO692" s="618">
        <v>0</v>
      </c>
      <c r="BP692" s="618">
        <v>0</v>
      </c>
    </row>
    <row r="693" spans="1:68" x14ac:dyDescent="0.25">
      <c r="B693" s="594" t="s">
        <v>2669</v>
      </c>
      <c r="C693" s="618">
        <v>41875</v>
      </c>
      <c r="D693" s="618">
        <v>91565</v>
      </c>
      <c r="E693" s="618" t="s">
        <v>2112</v>
      </c>
      <c r="F693" s="618" t="s">
        <v>2112</v>
      </c>
      <c r="G693" s="618">
        <v>0</v>
      </c>
      <c r="H693" s="618">
        <v>0</v>
      </c>
      <c r="I693" s="618">
        <v>1561</v>
      </c>
      <c r="J693" s="618">
        <v>13540</v>
      </c>
      <c r="K693" s="618">
        <v>3</v>
      </c>
      <c r="L693" s="618">
        <v>10</v>
      </c>
      <c r="M693" s="618">
        <v>371</v>
      </c>
      <c r="N693" s="618">
        <v>736</v>
      </c>
      <c r="O693" s="618">
        <v>0</v>
      </c>
      <c r="P693" s="618">
        <v>0</v>
      </c>
      <c r="Q693" s="618">
        <v>7712</v>
      </c>
      <c r="R693" s="618">
        <v>12880</v>
      </c>
      <c r="S693" s="618">
        <v>7118</v>
      </c>
      <c r="T693" s="618">
        <v>13021</v>
      </c>
      <c r="U693" s="618">
        <v>2924219</v>
      </c>
      <c r="V693" s="618">
        <v>251849</v>
      </c>
      <c r="W693" s="618" t="s">
        <v>2112</v>
      </c>
      <c r="X693" s="618" t="s">
        <v>2112</v>
      </c>
      <c r="Y693" s="618">
        <v>9655</v>
      </c>
      <c r="Z693" s="618">
        <v>19282</v>
      </c>
      <c r="AA693" s="618">
        <v>0</v>
      </c>
      <c r="AB693" s="618">
        <v>0</v>
      </c>
      <c r="AC693" s="618">
        <v>0</v>
      </c>
      <c r="AD693" s="618">
        <v>0</v>
      </c>
      <c r="AE693" s="618">
        <v>0</v>
      </c>
      <c r="AF693" s="618">
        <v>0</v>
      </c>
      <c r="AG693" s="618">
        <v>0</v>
      </c>
      <c r="AH693" s="618">
        <v>0</v>
      </c>
      <c r="AI693" s="618">
        <v>9920</v>
      </c>
      <c r="AJ693" s="618">
        <v>52836</v>
      </c>
      <c r="AK693" s="618">
        <v>0</v>
      </c>
      <c r="AL693" s="618">
        <v>0</v>
      </c>
      <c r="AM693" s="618">
        <v>0</v>
      </c>
      <c r="AN693" s="618">
        <v>0</v>
      </c>
      <c r="AO693" s="618">
        <v>0</v>
      </c>
      <c r="AP693" s="618">
        <v>0</v>
      </c>
      <c r="AQ693" s="618">
        <v>0</v>
      </c>
      <c r="AR693" s="618">
        <v>0</v>
      </c>
      <c r="AS693" s="618">
        <v>0</v>
      </c>
      <c r="AT693" s="618">
        <v>0</v>
      </c>
      <c r="AU693" s="618">
        <v>0</v>
      </c>
      <c r="AV693" s="618">
        <v>0</v>
      </c>
      <c r="AW693" s="618">
        <v>126760</v>
      </c>
      <c r="AX693" s="618">
        <v>93710</v>
      </c>
      <c r="AY693" s="618">
        <v>9480</v>
      </c>
      <c r="AZ693" s="618">
        <v>7671</v>
      </c>
      <c r="BA693" s="618">
        <v>0</v>
      </c>
      <c r="BB693" s="618">
        <v>0</v>
      </c>
      <c r="BC693" s="618">
        <v>41670</v>
      </c>
      <c r="BD693" s="618">
        <v>63169</v>
      </c>
      <c r="BE693" s="618">
        <v>0</v>
      </c>
      <c r="BF693" s="618">
        <v>0</v>
      </c>
      <c r="BG693" s="618">
        <v>0</v>
      </c>
      <c r="BH693" s="618">
        <v>0</v>
      </c>
      <c r="BI693" s="618">
        <v>0</v>
      </c>
      <c r="BJ693" s="618">
        <v>0</v>
      </c>
      <c r="BK693" s="618">
        <v>147537</v>
      </c>
      <c r="BL693" s="618">
        <v>358825</v>
      </c>
      <c r="BM693" s="618">
        <v>0</v>
      </c>
      <c r="BN693" s="618">
        <v>0</v>
      </c>
      <c r="BO693" s="618">
        <v>0</v>
      </c>
      <c r="BP693" s="618">
        <v>0</v>
      </c>
    </row>
    <row r="694" spans="1:68" x14ac:dyDescent="0.25">
      <c r="A694" s="593" t="s">
        <v>25</v>
      </c>
      <c r="B694" s="594" t="s">
        <v>285</v>
      </c>
      <c r="C694" s="618">
        <v>64442</v>
      </c>
      <c r="D694" s="618">
        <v>40107</v>
      </c>
      <c r="E694" s="618" t="s">
        <v>2112</v>
      </c>
      <c r="F694" s="618" t="s">
        <v>2112</v>
      </c>
      <c r="G694" s="618">
        <v>0</v>
      </c>
      <c r="H694" s="618">
        <v>0</v>
      </c>
      <c r="I694" s="618">
        <v>0</v>
      </c>
      <c r="J694" s="618">
        <v>0</v>
      </c>
      <c r="K694" s="618">
        <v>0</v>
      </c>
      <c r="L694" s="618">
        <v>0</v>
      </c>
      <c r="M694" s="618">
        <v>7911</v>
      </c>
      <c r="N694" s="618">
        <v>5514</v>
      </c>
      <c r="O694" s="618">
        <v>0</v>
      </c>
      <c r="P694" s="618">
        <v>0</v>
      </c>
      <c r="Q694" s="618">
        <v>16094</v>
      </c>
      <c r="R694" s="618">
        <v>5042</v>
      </c>
      <c r="S694" s="618">
        <v>940</v>
      </c>
      <c r="T694" s="618">
        <v>405</v>
      </c>
      <c r="U694" s="618">
        <v>6394477</v>
      </c>
      <c r="V694" s="618">
        <v>210872</v>
      </c>
      <c r="W694" s="618" t="s">
        <v>2112</v>
      </c>
      <c r="X694" s="618" t="s">
        <v>2112</v>
      </c>
      <c r="Y694" s="618">
        <v>0</v>
      </c>
      <c r="Z694" s="618">
        <v>0</v>
      </c>
      <c r="AA694" s="618">
        <v>0</v>
      </c>
      <c r="AB694" s="618">
        <v>0</v>
      </c>
      <c r="AC694" s="618">
        <v>0</v>
      </c>
      <c r="AD694" s="618">
        <v>0</v>
      </c>
      <c r="AE694" s="618">
        <v>0</v>
      </c>
      <c r="AF694" s="618">
        <v>0</v>
      </c>
      <c r="AG694" s="618">
        <v>0</v>
      </c>
      <c r="AH694" s="618">
        <v>0</v>
      </c>
      <c r="AI694" s="618">
        <v>4442</v>
      </c>
      <c r="AJ694" s="618">
        <v>7663</v>
      </c>
      <c r="AK694" s="618">
        <v>0</v>
      </c>
      <c r="AL694" s="618">
        <v>0</v>
      </c>
      <c r="AM694" s="618">
        <v>0</v>
      </c>
      <c r="AN694" s="618">
        <v>0</v>
      </c>
      <c r="AO694" s="618">
        <v>0</v>
      </c>
      <c r="AP694" s="618">
        <v>0</v>
      </c>
      <c r="AQ694" s="618">
        <v>0</v>
      </c>
      <c r="AR694" s="618">
        <v>0</v>
      </c>
      <c r="AS694" s="618">
        <v>0</v>
      </c>
      <c r="AT694" s="618">
        <v>0</v>
      </c>
      <c r="AU694" s="618">
        <v>0</v>
      </c>
      <c r="AV694" s="618">
        <v>0</v>
      </c>
      <c r="AW694" s="618">
        <v>206605</v>
      </c>
      <c r="AX694" s="618">
        <v>69366</v>
      </c>
      <c r="AY694" s="618">
        <v>610</v>
      </c>
      <c r="AZ694" s="618">
        <v>271</v>
      </c>
      <c r="BA694" s="618">
        <v>160</v>
      </c>
      <c r="BB694" s="618">
        <v>84</v>
      </c>
      <c r="BC694" s="618">
        <v>17678</v>
      </c>
      <c r="BD694" s="618">
        <v>8253</v>
      </c>
      <c r="BE694" s="618">
        <v>0</v>
      </c>
      <c r="BF694" s="618">
        <v>0</v>
      </c>
      <c r="BG694" s="618">
        <v>0</v>
      </c>
      <c r="BH694" s="618">
        <v>0</v>
      </c>
      <c r="BI694" s="618">
        <v>0</v>
      </c>
      <c r="BJ694" s="618">
        <v>0</v>
      </c>
      <c r="BK694" s="618">
        <v>204905</v>
      </c>
      <c r="BL694" s="618">
        <v>166546</v>
      </c>
      <c r="BM694" s="618">
        <v>0</v>
      </c>
      <c r="BN694" s="618">
        <v>0</v>
      </c>
      <c r="BO694" s="618">
        <v>0</v>
      </c>
      <c r="BP694" s="618">
        <v>0</v>
      </c>
    </row>
    <row r="695" spans="1:68" x14ac:dyDescent="0.25">
      <c r="B695" s="594" t="s">
        <v>286</v>
      </c>
      <c r="C695" s="618">
        <v>109816</v>
      </c>
      <c r="D695" s="618">
        <v>93350</v>
      </c>
      <c r="E695" s="618" t="s">
        <v>2112</v>
      </c>
      <c r="F695" s="618" t="s">
        <v>2112</v>
      </c>
      <c r="G695" s="618">
        <v>0</v>
      </c>
      <c r="H695" s="618">
        <v>0</v>
      </c>
      <c r="I695" s="618">
        <v>0</v>
      </c>
      <c r="J695" s="618">
        <v>0</v>
      </c>
      <c r="K695" s="618">
        <v>0</v>
      </c>
      <c r="L695" s="618">
        <v>0</v>
      </c>
      <c r="M695" s="618">
        <v>6765</v>
      </c>
      <c r="N695" s="618">
        <v>3920</v>
      </c>
      <c r="O695" s="618">
        <v>0</v>
      </c>
      <c r="P695" s="618">
        <v>0</v>
      </c>
      <c r="Q695" s="618">
        <v>16089</v>
      </c>
      <c r="R695" s="618">
        <v>5565</v>
      </c>
      <c r="S695" s="618">
        <v>902</v>
      </c>
      <c r="T695" s="618">
        <v>424</v>
      </c>
      <c r="U695" s="618">
        <v>5137700</v>
      </c>
      <c r="V695" s="618">
        <v>195333</v>
      </c>
      <c r="W695" s="618" t="s">
        <v>2112</v>
      </c>
      <c r="X695" s="618" t="s">
        <v>2112</v>
      </c>
      <c r="Y695" s="618">
        <v>0</v>
      </c>
      <c r="Z695" s="618">
        <v>0</v>
      </c>
      <c r="AA695" s="618">
        <v>0</v>
      </c>
      <c r="AB695" s="618">
        <v>0</v>
      </c>
      <c r="AC695" s="618">
        <v>0</v>
      </c>
      <c r="AD695" s="618">
        <v>0</v>
      </c>
      <c r="AE695" s="618">
        <v>0</v>
      </c>
      <c r="AF695" s="618">
        <v>0</v>
      </c>
      <c r="AG695" s="618">
        <v>0</v>
      </c>
      <c r="AH695" s="618">
        <v>0</v>
      </c>
      <c r="AI695" s="618">
        <v>3836</v>
      </c>
      <c r="AJ695" s="618">
        <v>6777</v>
      </c>
      <c r="AK695" s="618">
        <v>0</v>
      </c>
      <c r="AL695" s="618">
        <v>0</v>
      </c>
      <c r="AM695" s="618">
        <v>0</v>
      </c>
      <c r="AN695" s="618">
        <v>0</v>
      </c>
      <c r="AO695" s="618">
        <v>0</v>
      </c>
      <c r="AP695" s="618">
        <v>0</v>
      </c>
      <c r="AQ695" s="618">
        <v>0</v>
      </c>
      <c r="AR695" s="618">
        <v>0</v>
      </c>
      <c r="AS695" s="618">
        <v>0</v>
      </c>
      <c r="AT695" s="618">
        <v>0</v>
      </c>
      <c r="AU695" s="618">
        <v>0</v>
      </c>
      <c r="AV695" s="618">
        <v>0</v>
      </c>
      <c r="AW695" s="618">
        <v>229216</v>
      </c>
      <c r="AX695" s="618">
        <v>110454</v>
      </c>
      <c r="AY695" s="618">
        <v>4300</v>
      </c>
      <c r="AZ695" s="618">
        <v>2800</v>
      </c>
      <c r="BA695" s="618">
        <v>130</v>
      </c>
      <c r="BB695" s="618">
        <v>78</v>
      </c>
      <c r="BC695" s="618">
        <v>18278</v>
      </c>
      <c r="BD695" s="618">
        <v>9294</v>
      </c>
      <c r="BE695" s="618">
        <v>0</v>
      </c>
      <c r="BF695" s="618">
        <v>0</v>
      </c>
      <c r="BG695" s="618">
        <v>0</v>
      </c>
      <c r="BH695" s="618">
        <v>0</v>
      </c>
      <c r="BI695" s="618">
        <v>0</v>
      </c>
      <c r="BJ695" s="618">
        <v>0</v>
      </c>
      <c r="BK695" s="618">
        <v>195535</v>
      </c>
      <c r="BL695" s="618">
        <v>294872</v>
      </c>
      <c r="BM695" s="618">
        <v>0</v>
      </c>
      <c r="BN695" s="618">
        <v>0</v>
      </c>
      <c r="BO695" s="618">
        <v>0</v>
      </c>
      <c r="BP695" s="618">
        <v>0</v>
      </c>
    </row>
    <row r="696" spans="1:68" x14ac:dyDescent="0.25">
      <c r="B696" s="594" t="s">
        <v>287</v>
      </c>
      <c r="C696" s="618">
        <v>133093</v>
      </c>
      <c r="D696" s="618">
        <v>143119</v>
      </c>
      <c r="E696" s="618" t="s">
        <v>2112</v>
      </c>
      <c r="F696" s="618" t="s">
        <v>2112</v>
      </c>
      <c r="G696" s="618">
        <v>0</v>
      </c>
      <c r="H696" s="618">
        <v>0</v>
      </c>
      <c r="I696" s="618">
        <v>0</v>
      </c>
      <c r="J696" s="618">
        <v>0</v>
      </c>
      <c r="K696" s="618">
        <v>0</v>
      </c>
      <c r="L696" s="618">
        <v>0</v>
      </c>
      <c r="M696" s="618">
        <v>5407</v>
      </c>
      <c r="N696" s="618">
        <v>3887</v>
      </c>
      <c r="O696" s="618">
        <v>0</v>
      </c>
      <c r="P696" s="618">
        <v>0</v>
      </c>
      <c r="Q696" s="618">
        <v>16143</v>
      </c>
      <c r="R696" s="618">
        <v>5369</v>
      </c>
      <c r="S696" s="618">
        <v>944</v>
      </c>
      <c r="T696" s="618">
        <v>544</v>
      </c>
      <c r="U696" s="618">
        <v>5692869</v>
      </c>
      <c r="V696" s="618">
        <v>270072</v>
      </c>
      <c r="W696" s="618" t="s">
        <v>2112</v>
      </c>
      <c r="X696" s="618" t="s">
        <v>2112</v>
      </c>
      <c r="Y696" s="618">
        <v>0</v>
      </c>
      <c r="Z696" s="618">
        <v>0</v>
      </c>
      <c r="AA696" s="618">
        <v>0</v>
      </c>
      <c r="AB696" s="618">
        <v>0</v>
      </c>
      <c r="AC696" s="618">
        <v>0</v>
      </c>
      <c r="AD696" s="618">
        <v>0</v>
      </c>
      <c r="AE696" s="618">
        <v>0</v>
      </c>
      <c r="AF696" s="618">
        <v>0</v>
      </c>
      <c r="AG696" s="618">
        <v>0</v>
      </c>
      <c r="AH696" s="618">
        <v>0</v>
      </c>
      <c r="AI696" s="618">
        <v>3422</v>
      </c>
      <c r="AJ696" s="618">
        <v>6800</v>
      </c>
      <c r="AK696" s="618">
        <v>0</v>
      </c>
      <c r="AL696" s="618">
        <v>0</v>
      </c>
      <c r="AM696" s="618">
        <v>0</v>
      </c>
      <c r="AN696" s="618">
        <v>0</v>
      </c>
      <c r="AO696" s="618">
        <v>0</v>
      </c>
      <c r="AP696" s="618">
        <v>0</v>
      </c>
      <c r="AQ696" s="618">
        <v>0</v>
      </c>
      <c r="AR696" s="618">
        <v>0</v>
      </c>
      <c r="AS696" s="618">
        <v>0</v>
      </c>
      <c r="AT696" s="618">
        <v>0</v>
      </c>
      <c r="AU696" s="618">
        <v>0</v>
      </c>
      <c r="AV696" s="618">
        <v>0</v>
      </c>
      <c r="AW696" s="618">
        <v>324449</v>
      </c>
      <c r="AX696" s="618">
        <v>129467</v>
      </c>
      <c r="AY696" s="618">
        <v>5700</v>
      </c>
      <c r="AZ696" s="618">
        <v>2958</v>
      </c>
      <c r="BA696" s="618">
        <v>130</v>
      </c>
      <c r="BB696" s="618">
        <v>80</v>
      </c>
      <c r="BC696" s="618">
        <v>15009</v>
      </c>
      <c r="BD696" s="618">
        <v>8346</v>
      </c>
      <c r="BE696" s="618">
        <v>0</v>
      </c>
      <c r="BF696" s="618">
        <v>0</v>
      </c>
      <c r="BG696" s="618">
        <v>0</v>
      </c>
      <c r="BH696" s="618">
        <v>0</v>
      </c>
      <c r="BI696" s="618">
        <v>0</v>
      </c>
      <c r="BJ696" s="618">
        <v>0</v>
      </c>
      <c r="BK696" s="618">
        <v>195665</v>
      </c>
      <c r="BL696" s="618">
        <v>287641</v>
      </c>
      <c r="BM696" s="618">
        <v>0</v>
      </c>
      <c r="BN696" s="618">
        <v>0</v>
      </c>
      <c r="BO696" s="618">
        <v>0</v>
      </c>
      <c r="BP696" s="618">
        <v>0</v>
      </c>
    </row>
    <row r="697" spans="1:68" x14ac:dyDescent="0.25">
      <c r="B697" s="594" t="s">
        <v>288</v>
      </c>
      <c r="C697" s="618">
        <v>120682</v>
      </c>
      <c r="D697" s="618">
        <v>163821</v>
      </c>
      <c r="E697" s="618" t="s">
        <v>2112</v>
      </c>
      <c r="F697" s="618" t="s">
        <v>2112</v>
      </c>
      <c r="G697" s="618">
        <v>0</v>
      </c>
      <c r="H697" s="618">
        <v>0</v>
      </c>
      <c r="I697" s="618">
        <v>0</v>
      </c>
      <c r="J697" s="618">
        <v>0</v>
      </c>
      <c r="K697" s="618">
        <v>0</v>
      </c>
      <c r="L697" s="618">
        <v>0</v>
      </c>
      <c r="M697" s="618">
        <v>3344</v>
      </c>
      <c r="N697" s="618">
        <v>2345</v>
      </c>
      <c r="O697" s="618">
        <v>0</v>
      </c>
      <c r="P697" s="618">
        <v>0</v>
      </c>
      <c r="Q697" s="618">
        <v>15402</v>
      </c>
      <c r="R697" s="618">
        <v>6559</v>
      </c>
      <c r="S697" s="618">
        <v>838</v>
      </c>
      <c r="T697" s="618">
        <v>551</v>
      </c>
      <c r="U697" s="618">
        <v>4955701</v>
      </c>
      <c r="V697" s="618">
        <v>209518</v>
      </c>
      <c r="W697" s="618" t="s">
        <v>2112</v>
      </c>
      <c r="X697" s="618" t="s">
        <v>2112</v>
      </c>
      <c r="Y697" s="618">
        <v>0</v>
      </c>
      <c r="Z697" s="618">
        <v>0</v>
      </c>
      <c r="AA697" s="618">
        <v>0</v>
      </c>
      <c r="AB697" s="618">
        <v>0</v>
      </c>
      <c r="AC697" s="618">
        <v>0</v>
      </c>
      <c r="AD697" s="618">
        <v>0</v>
      </c>
      <c r="AE697" s="618">
        <v>0</v>
      </c>
      <c r="AF697" s="618">
        <v>0</v>
      </c>
      <c r="AG697" s="618">
        <v>0</v>
      </c>
      <c r="AH697" s="618">
        <v>0</v>
      </c>
      <c r="AI697" s="618">
        <v>3039</v>
      </c>
      <c r="AJ697" s="618">
        <v>6120</v>
      </c>
      <c r="AK697" s="618">
        <v>0</v>
      </c>
      <c r="AL697" s="618">
        <v>0</v>
      </c>
      <c r="AM697" s="618">
        <v>0</v>
      </c>
      <c r="AN697" s="618">
        <v>0</v>
      </c>
      <c r="AO697" s="618">
        <v>0</v>
      </c>
      <c r="AP697" s="618">
        <v>0</v>
      </c>
      <c r="AQ697" s="618">
        <v>0</v>
      </c>
      <c r="AR697" s="618">
        <v>0</v>
      </c>
      <c r="AS697" s="618">
        <v>0</v>
      </c>
      <c r="AT697" s="618">
        <v>0</v>
      </c>
      <c r="AU697" s="618">
        <v>0</v>
      </c>
      <c r="AV697" s="618">
        <v>0</v>
      </c>
      <c r="AW697" s="618">
        <v>195343</v>
      </c>
      <c r="AX697" s="618">
        <v>135334</v>
      </c>
      <c r="AY697" s="618">
        <v>100</v>
      </c>
      <c r="AZ697" s="618">
        <v>70</v>
      </c>
      <c r="BA697" s="618">
        <v>90</v>
      </c>
      <c r="BB697" s="618">
        <v>57</v>
      </c>
      <c r="BC697" s="618">
        <v>13321</v>
      </c>
      <c r="BD697" s="618">
        <v>7222</v>
      </c>
      <c r="BE697" s="618">
        <v>0</v>
      </c>
      <c r="BF697" s="618">
        <v>0</v>
      </c>
      <c r="BG697" s="618">
        <v>0</v>
      </c>
      <c r="BH697" s="618">
        <v>0</v>
      </c>
      <c r="BI697" s="618">
        <v>0</v>
      </c>
      <c r="BJ697" s="618">
        <v>0</v>
      </c>
      <c r="BK697" s="618">
        <v>182069</v>
      </c>
      <c r="BL697" s="618">
        <v>240645</v>
      </c>
      <c r="BM697" s="618">
        <v>0</v>
      </c>
      <c r="BN697" s="618">
        <v>0</v>
      </c>
      <c r="BO697" s="618">
        <v>0</v>
      </c>
      <c r="BP697" s="618">
        <v>0</v>
      </c>
    </row>
    <row r="698" spans="1:68" x14ac:dyDescent="0.25">
      <c r="B698" s="594" t="s">
        <v>289</v>
      </c>
      <c r="C698" s="618">
        <v>109810</v>
      </c>
      <c r="D698" s="618">
        <v>151692</v>
      </c>
      <c r="E698" s="618" t="s">
        <v>2112</v>
      </c>
      <c r="F698" s="618" t="s">
        <v>2112</v>
      </c>
      <c r="G698" s="618">
        <v>0</v>
      </c>
      <c r="H698" s="618">
        <v>0</v>
      </c>
      <c r="I698" s="618">
        <v>0</v>
      </c>
      <c r="J698" s="618">
        <v>0</v>
      </c>
      <c r="K698" s="618">
        <v>0</v>
      </c>
      <c r="L698" s="618">
        <v>0</v>
      </c>
      <c r="M698" s="618">
        <v>2858</v>
      </c>
      <c r="N698" s="618">
        <v>2379</v>
      </c>
      <c r="O698" s="618">
        <v>0</v>
      </c>
      <c r="P698" s="618">
        <v>0</v>
      </c>
      <c r="Q698" s="618">
        <v>13070</v>
      </c>
      <c r="R698" s="618">
        <v>8565</v>
      </c>
      <c r="S698" s="618">
        <v>810</v>
      </c>
      <c r="T698" s="618">
        <v>711</v>
      </c>
      <c r="U698" s="618">
        <v>4783066</v>
      </c>
      <c r="V698" s="618">
        <v>176437</v>
      </c>
      <c r="W698" s="618" t="s">
        <v>2112</v>
      </c>
      <c r="X698" s="618" t="s">
        <v>2112</v>
      </c>
      <c r="Y698" s="618">
        <v>0</v>
      </c>
      <c r="Z698" s="618">
        <v>0</v>
      </c>
      <c r="AA698" s="618">
        <v>0</v>
      </c>
      <c r="AB698" s="618">
        <v>0</v>
      </c>
      <c r="AC698" s="618">
        <v>0</v>
      </c>
      <c r="AD698" s="618">
        <v>0</v>
      </c>
      <c r="AE698" s="618">
        <v>0</v>
      </c>
      <c r="AF698" s="618">
        <v>0</v>
      </c>
      <c r="AG698" s="618">
        <v>0</v>
      </c>
      <c r="AH698" s="618">
        <v>0</v>
      </c>
      <c r="AI698" s="618">
        <v>2466</v>
      </c>
      <c r="AJ698" s="618">
        <v>4969</v>
      </c>
      <c r="AK698" s="618">
        <v>0</v>
      </c>
      <c r="AL698" s="618">
        <v>0</v>
      </c>
      <c r="AM698" s="618">
        <v>0</v>
      </c>
      <c r="AN698" s="618">
        <v>0</v>
      </c>
      <c r="AO698" s="618">
        <v>0</v>
      </c>
      <c r="AP698" s="618">
        <v>0</v>
      </c>
      <c r="AQ698" s="618">
        <v>0</v>
      </c>
      <c r="AR698" s="618">
        <v>0</v>
      </c>
      <c r="AS698" s="618">
        <v>0</v>
      </c>
      <c r="AT698" s="618">
        <v>0</v>
      </c>
      <c r="AU698" s="618">
        <v>0</v>
      </c>
      <c r="AV698" s="618">
        <v>0</v>
      </c>
      <c r="AW698" s="618">
        <v>193409</v>
      </c>
      <c r="AX698" s="618">
        <v>131942</v>
      </c>
      <c r="AY698" s="618">
        <v>0</v>
      </c>
      <c r="AZ698" s="618">
        <v>0</v>
      </c>
      <c r="BA698" s="618">
        <v>0</v>
      </c>
      <c r="BB698" s="618">
        <v>0</v>
      </c>
      <c r="BC698" s="618">
        <v>11062</v>
      </c>
      <c r="BD698" s="618">
        <v>6213</v>
      </c>
      <c r="BE698" s="618">
        <v>0</v>
      </c>
      <c r="BF698" s="618">
        <v>0</v>
      </c>
      <c r="BG698" s="618">
        <v>0</v>
      </c>
      <c r="BH698" s="618">
        <v>0</v>
      </c>
      <c r="BI698" s="618">
        <v>0</v>
      </c>
      <c r="BJ698" s="618">
        <v>0</v>
      </c>
      <c r="BK698" s="618">
        <v>207424</v>
      </c>
      <c r="BL698" s="618">
        <v>337868</v>
      </c>
      <c r="BM698" s="618">
        <v>0</v>
      </c>
      <c r="BN698" s="618">
        <v>0</v>
      </c>
      <c r="BO698" s="618">
        <v>0</v>
      </c>
      <c r="BP698" s="618">
        <v>0</v>
      </c>
    </row>
    <row r="699" spans="1:68" x14ac:dyDescent="0.25">
      <c r="B699" s="594" t="s">
        <v>290</v>
      </c>
      <c r="C699" s="618">
        <v>93240</v>
      </c>
      <c r="D699" s="618">
        <v>141856</v>
      </c>
      <c r="E699" s="618" t="s">
        <v>2112</v>
      </c>
      <c r="F699" s="618" t="s">
        <v>2112</v>
      </c>
      <c r="G699" s="618">
        <v>0</v>
      </c>
      <c r="H699" s="618">
        <v>0</v>
      </c>
      <c r="I699" s="618">
        <v>0</v>
      </c>
      <c r="J699" s="618">
        <v>0</v>
      </c>
      <c r="K699" s="618">
        <v>0</v>
      </c>
      <c r="L699" s="618">
        <v>0</v>
      </c>
      <c r="M699" s="618">
        <v>690</v>
      </c>
      <c r="N699" s="618">
        <v>678</v>
      </c>
      <c r="O699" s="618">
        <v>0</v>
      </c>
      <c r="P699" s="618">
        <v>0</v>
      </c>
      <c r="Q699" s="618">
        <v>10075</v>
      </c>
      <c r="R699" s="618">
        <v>12030</v>
      </c>
      <c r="S699" s="618">
        <v>628</v>
      </c>
      <c r="T699" s="618">
        <v>687</v>
      </c>
      <c r="U699" s="618">
        <v>3919509</v>
      </c>
      <c r="V699" s="618">
        <v>204141</v>
      </c>
      <c r="W699" s="618" t="s">
        <v>2112</v>
      </c>
      <c r="X699" s="618" t="s">
        <v>2112</v>
      </c>
      <c r="Y699" s="618">
        <v>0</v>
      </c>
      <c r="Z699" s="618">
        <v>0</v>
      </c>
      <c r="AA699" s="618">
        <v>0</v>
      </c>
      <c r="AB699" s="618">
        <v>0</v>
      </c>
      <c r="AC699" s="618">
        <v>0</v>
      </c>
      <c r="AD699" s="618">
        <v>0</v>
      </c>
      <c r="AE699" s="618">
        <v>0</v>
      </c>
      <c r="AF699" s="618">
        <v>0</v>
      </c>
      <c r="AG699" s="618">
        <v>0</v>
      </c>
      <c r="AH699" s="618">
        <v>0</v>
      </c>
      <c r="AI699" s="618">
        <v>1810</v>
      </c>
      <c r="AJ699" s="618">
        <v>4156</v>
      </c>
      <c r="AK699" s="618">
        <v>0</v>
      </c>
      <c r="AL699" s="618">
        <v>0</v>
      </c>
      <c r="AM699" s="618">
        <v>0</v>
      </c>
      <c r="AN699" s="618">
        <v>0</v>
      </c>
      <c r="AO699" s="618">
        <v>0</v>
      </c>
      <c r="AP699" s="618">
        <v>0</v>
      </c>
      <c r="AQ699" s="618">
        <v>0</v>
      </c>
      <c r="AR699" s="618">
        <v>0</v>
      </c>
      <c r="AS699" s="618">
        <v>0</v>
      </c>
      <c r="AT699" s="618">
        <v>0</v>
      </c>
      <c r="AU699" s="618">
        <v>0</v>
      </c>
      <c r="AV699" s="618">
        <v>0</v>
      </c>
      <c r="AW699" s="618">
        <v>154045</v>
      </c>
      <c r="AX699" s="618">
        <v>152820</v>
      </c>
      <c r="AY699" s="618">
        <v>0</v>
      </c>
      <c r="AZ699" s="618">
        <v>0</v>
      </c>
      <c r="BA699" s="618">
        <v>0</v>
      </c>
      <c r="BB699" s="618">
        <v>0</v>
      </c>
      <c r="BC699" s="618">
        <v>6234</v>
      </c>
      <c r="BD699" s="618">
        <v>5925</v>
      </c>
      <c r="BE699" s="618">
        <v>0</v>
      </c>
      <c r="BF699" s="618">
        <v>0</v>
      </c>
      <c r="BG699" s="618">
        <v>0</v>
      </c>
      <c r="BH699" s="618">
        <v>0</v>
      </c>
      <c r="BI699" s="618">
        <v>0</v>
      </c>
      <c r="BJ699" s="618">
        <v>0</v>
      </c>
      <c r="BK699" s="618">
        <v>185889</v>
      </c>
      <c r="BL699" s="618">
        <v>311937</v>
      </c>
      <c r="BM699" s="618">
        <v>0</v>
      </c>
      <c r="BN699" s="618">
        <v>0</v>
      </c>
      <c r="BO699" s="618">
        <v>0</v>
      </c>
      <c r="BP699" s="618">
        <v>0</v>
      </c>
    </row>
    <row r="700" spans="1:68" x14ac:dyDescent="0.25">
      <c r="B700" s="594" t="s">
        <v>291</v>
      </c>
      <c r="C700" s="618">
        <v>92696</v>
      </c>
      <c r="D700" s="618">
        <v>139315</v>
      </c>
      <c r="E700" s="618" t="s">
        <v>2112</v>
      </c>
      <c r="F700" s="618" t="s">
        <v>2112</v>
      </c>
      <c r="G700" s="618">
        <v>0</v>
      </c>
      <c r="H700" s="618">
        <v>0</v>
      </c>
      <c r="I700" s="618">
        <v>0</v>
      </c>
      <c r="J700" s="618">
        <v>0</v>
      </c>
      <c r="K700" s="618">
        <v>0</v>
      </c>
      <c r="L700" s="618">
        <v>0</v>
      </c>
      <c r="M700" s="618">
        <v>856</v>
      </c>
      <c r="N700" s="618">
        <v>905</v>
      </c>
      <c r="O700" s="618">
        <v>0</v>
      </c>
      <c r="P700" s="618">
        <v>0</v>
      </c>
      <c r="Q700" s="618">
        <v>8450</v>
      </c>
      <c r="R700" s="618">
        <v>11518</v>
      </c>
      <c r="S700" s="618">
        <v>579</v>
      </c>
      <c r="T700" s="618">
        <v>1055</v>
      </c>
      <c r="U700" s="618">
        <v>2514376</v>
      </c>
      <c r="V700" s="618">
        <v>168220</v>
      </c>
      <c r="W700" s="618" t="s">
        <v>2112</v>
      </c>
      <c r="X700" s="618" t="s">
        <v>2112</v>
      </c>
      <c r="Y700" s="618">
        <v>0</v>
      </c>
      <c r="Z700" s="618">
        <v>0</v>
      </c>
      <c r="AA700" s="618">
        <v>0</v>
      </c>
      <c r="AB700" s="618">
        <v>0</v>
      </c>
      <c r="AC700" s="618">
        <v>0</v>
      </c>
      <c r="AD700" s="618">
        <v>0</v>
      </c>
      <c r="AE700" s="618">
        <v>0</v>
      </c>
      <c r="AF700" s="618">
        <v>0</v>
      </c>
      <c r="AG700" s="618">
        <v>0</v>
      </c>
      <c r="AH700" s="618">
        <v>0</v>
      </c>
      <c r="AI700" s="618">
        <v>1717</v>
      </c>
      <c r="AJ700" s="618">
        <v>4423</v>
      </c>
      <c r="AK700" s="618">
        <v>0</v>
      </c>
      <c r="AL700" s="618">
        <v>0</v>
      </c>
      <c r="AM700" s="618">
        <v>0</v>
      </c>
      <c r="AN700" s="618">
        <v>0</v>
      </c>
      <c r="AO700" s="618">
        <v>0</v>
      </c>
      <c r="AP700" s="618">
        <v>0</v>
      </c>
      <c r="AQ700" s="618">
        <v>0</v>
      </c>
      <c r="AR700" s="618">
        <v>0</v>
      </c>
      <c r="AS700" s="618">
        <v>0</v>
      </c>
      <c r="AT700" s="618">
        <v>0</v>
      </c>
      <c r="AU700" s="618">
        <v>0</v>
      </c>
      <c r="AV700" s="618">
        <v>0</v>
      </c>
      <c r="AW700" s="618">
        <v>156531</v>
      </c>
      <c r="AX700" s="618">
        <v>167769</v>
      </c>
      <c r="AY700" s="618">
        <v>0</v>
      </c>
      <c r="AZ700" s="618">
        <v>0</v>
      </c>
      <c r="BA700" s="618">
        <v>0</v>
      </c>
      <c r="BB700" s="618">
        <v>0</v>
      </c>
      <c r="BC700" s="618">
        <v>7563</v>
      </c>
      <c r="BD700" s="618">
        <v>7877</v>
      </c>
      <c r="BE700" s="618">
        <v>0</v>
      </c>
      <c r="BF700" s="618">
        <v>0</v>
      </c>
      <c r="BG700" s="618">
        <v>0</v>
      </c>
      <c r="BH700" s="618">
        <v>0</v>
      </c>
      <c r="BI700" s="618">
        <v>0</v>
      </c>
      <c r="BJ700" s="618">
        <v>0</v>
      </c>
      <c r="BK700" s="618">
        <v>179205</v>
      </c>
      <c r="BL700" s="618">
        <v>313630</v>
      </c>
      <c r="BM700" s="618">
        <v>0</v>
      </c>
      <c r="BN700" s="618">
        <v>0</v>
      </c>
      <c r="BO700" s="618">
        <v>0</v>
      </c>
      <c r="BP700" s="618">
        <v>0</v>
      </c>
    </row>
    <row r="701" spans="1:68" x14ac:dyDescent="0.25">
      <c r="B701" s="594" t="s">
        <v>292</v>
      </c>
      <c r="C701" s="618">
        <v>114419</v>
      </c>
      <c r="D701" s="618">
        <v>140164</v>
      </c>
      <c r="E701" s="618" t="s">
        <v>2112</v>
      </c>
      <c r="F701" s="618" t="s">
        <v>2112</v>
      </c>
      <c r="G701" s="618">
        <v>0</v>
      </c>
      <c r="H701" s="618">
        <v>0</v>
      </c>
      <c r="I701" s="618">
        <v>0</v>
      </c>
      <c r="J701" s="618">
        <v>0</v>
      </c>
      <c r="K701" s="618">
        <v>0</v>
      </c>
      <c r="L701" s="618">
        <v>0</v>
      </c>
      <c r="M701" s="618">
        <v>1888</v>
      </c>
      <c r="N701" s="618">
        <v>1861</v>
      </c>
      <c r="O701" s="618">
        <v>0</v>
      </c>
      <c r="P701" s="618">
        <v>0</v>
      </c>
      <c r="Q701" s="618">
        <v>8369</v>
      </c>
      <c r="R701" s="618">
        <v>7750</v>
      </c>
      <c r="S701" s="618">
        <v>542</v>
      </c>
      <c r="T701" s="618">
        <v>646</v>
      </c>
      <c r="U701" s="618">
        <v>2352977</v>
      </c>
      <c r="V701" s="618">
        <v>185557</v>
      </c>
      <c r="W701" s="618" t="s">
        <v>2112</v>
      </c>
      <c r="X701" s="618" t="s">
        <v>2112</v>
      </c>
      <c r="Y701" s="618">
        <v>0</v>
      </c>
      <c r="Z701" s="618">
        <v>0</v>
      </c>
      <c r="AA701" s="618">
        <v>0</v>
      </c>
      <c r="AB701" s="618">
        <v>0</v>
      </c>
      <c r="AC701" s="618">
        <v>0</v>
      </c>
      <c r="AD701" s="618">
        <v>0</v>
      </c>
      <c r="AE701" s="618">
        <v>0</v>
      </c>
      <c r="AF701" s="618">
        <v>0</v>
      </c>
      <c r="AG701" s="618">
        <v>0</v>
      </c>
      <c r="AH701" s="618">
        <v>0</v>
      </c>
      <c r="AI701" s="618">
        <v>1699</v>
      </c>
      <c r="AJ701" s="618">
        <v>4650</v>
      </c>
      <c r="AK701" s="618">
        <v>0</v>
      </c>
      <c r="AL701" s="618">
        <v>0</v>
      </c>
      <c r="AM701" s="618">
        <v>0</v>
      </c>
      <c r="AN701" s="618">
        <v>0</v>
      </c>
      <c r="AO701" s="618">
        <v>0</v>
      </c>
      <c r="AP701" s="618">
        <v>0</v>
      </c>
      <c r="AQ701" s="618">
        <v>0</v>
      </c>
      <c r="AR701" s="618">
        <v>0</v>
      </c>
      <c r="AS701" s="618">
        <v>0</v>
      </c>
      <c r="AT701" s="618">
        <v>0</v>
      </c>
      <c r="AU701" s="618">
        <v>0</v>
      </c>
      <c r="AV701" s="618">
        <v>0</v>
      </c>
      <c r="AW701" s="618">
        <v>142292</v>
      </c>
      <c r="AX701" s="618">
        <v>129773</v>
      </c>
      <c r="AY701" s="618">
        <v>1200</v>
      </c>
      <c r="AZ701" s="618">
        <v>1440</v>
      </c>
      <c r="BA701" s="618">
        <v>0</v>
      </c>
      <c r="BB701" s="618">
        <v>0</v>
      </c>
      <c r="BC701" s="618">
        <v>8243</v>
      </c>
      <c r="BD701" s="618">
        <v>5767</v>
      </c>
      <c r="BE701" s="618">
        <v>0</v>
      </c>
      <c r="BF701" s="618">
        <v>0</v>
      </c>
      <c r="BG701" s="618">
        <v>0</v>
      </c>
      <c r="BH701" s="618">
        <v>0</v>
      </c>
      <c r="BI701" s="618">
        <v>0</v>
      </c>
      <c r="BJ701" s="618">
        <v>0</v>
      </c>
      <c r="BK701" s="618">
        <v>175751</v>
      </c>
      <c r="BL701" s="618">
        <v>296119</v>
      </c>
      <c r="BM701" s="618">
        <v>0</v>
      </c>
      <c r="BN701" s="618">
        <v>0</v>
      </c>
      <c r="BO701" s="618">
        <v>0</v>
      </c>
      <c r="BP701" s="618">
        <v>0</v>
      </c>
    </row>
    <row r="702" spans="1:68" x14ac:dyDescent="0.25">
      <c r="B702" s="594" t="s">
        <v>293</v>
      </c>
      <c r="C702" s="618">
        <v>142258</v>
      </c>
      <c r="D702" s="618">
        <v>165369</v>
      </c>
      <c r="E702" s="618" t="s">
        <v>2112</v>
      </c>
      <c r="F702" s="618" t="s">
        <v>2112</v>
      </c>
      <c r="G702" s="618">
        <v>0</v>
      </c>
      <c r="H702" s="618">
        <v>0</v>
      </c>
      <c r="I702" s="618">
        <v>0</v>
      </c>
      <c r="J702" s="618">
        <v>0</v>
      </c>
      <c r="K702" s="618">
        <v>0</v>
      </c>
      <c r="L702" s="618">
        <v>0</v>
      </c>
      <c r="M702" s="618">
        <v>379</v>
      </c>
      <c r="N702" s="618">
        <v>543</v>
      </c>
      <c r="O702" s="618">
        <v>0</v>
      </c>
      <c r="P702" s="618">
        <v>0</v>
      </c>
      <c r="Q702" s="618">
        <v>11086</v>
      </c>
      <c r="R702" s="618">
        <v>12416</v>
      </c>
      <c r="S702" s="618">
        <v>397</v>
      </c>
      <c r="T702" s="618">
        <v>438</v>
      </c>
      <c r="U702" s="618">
        <v>2191722</v>
      </c>
      <c r="V702" s="618">
        <v>130474</v>
      </c>
      <c r="W702" s="618" t="s">
        <v>2112</v>
      </c>
      <c r="X702" s="618" t="s">
        <v>2112</v>
      </c>
      <c r="Y702" s="618">
        <v>0</v>
      </c>
      <c r="Z702" s="618">
        <v>0</v>
      </c>
      <c r="AA702" s="618">
        <v>0</v>
      </c>
      <c r="AB702" s="618">
        <v>0</v>
      </c>
      <c r="AC702" s="618">
        <v>0</v>
      </c>
      <c r="AD702" s="618">
        <v>0</v>
      </c>
      <c r="AE702" s="618">
        <v>0</v>
      </c>
      <c r="AF702" s="618">
        <v>0</v>
      </c>
      <c r="AG702" s="618">
        <v>0</v>
      </c>
      <c r="AH702" s="618">
        <v>0</v>
      </c>
      <c r="AI702" s="618">
        <v>1458</v>
      </c>
      <c r="AJ702" s="618">
        <v>3971</v>
      </c>
      <c r="AK702" s="618">
        <v>0</v>
      </c>
      <c r="AL702" s="618">
        <v>0</v>
      </c>
      <c r="AM702" s="618">
        <v>0</v>
      </c>
      <c r="AN702" s="618">
        <v>0</v>
      </c>
      <c r="AO702" s="618">
        <v>0</v>
      </c>
      <c r="AP702" s="618">
        <v>0</v>
      </c>
      <c r="AQ702" s="618">
        <v>0</v>
      </c>
      <c r="AR702" s="618">
        <v>0</v>
      </c>
      <c r="AS702" s="618">
        <v>0</v>
      </c>
      <c r="AT702" s="618">
        <v>0</v>
      </c>
      <c r="AU702" s="618">
        <v>0</v>
      </c>
      <c r="AV702" s="618">
        <v>0</v>
      </c>
      <c r="AW702" s="618">
        <v>134523</v>
      </c>
      <c r="AX702" s="618">
        <v>125586</v>
      </c>
      <c r="AY702" s="618">
        <v>0</v>
      </c>
      <c r="AZ702" s="618">
        <v>0</v>
      </c>
      <c r="BA702" s="618">
        <v>0</v>
      </c>
      <c r="BB702" s="618">
        <v>0</v>
      </c>
      <c r="BC702" s="618">
        <v>7094</v>
      </c>
      <c r="BD702" s="618">
        <v>5165</v>
      </c>
      <c r="BE702" s="618">
        <v>0</v>
      </c>
      <c r="BF702" s="618">
        <v>0</v>
      </c>
      <c r="BG702" s="618">
        <v>0</v>
      </c>
      <c r="BH702" s="618">
        <v>0</v>
      </c>
      <c r="BI702" s="618">
        <v>0</v>
      </c>
      <c r="BJ702" s="618">
        <v>0</v>
      </c>
      <c r="BK702" s="618">
        <v>154272</v>
      </c>
      <c r="BL702" s="618">
        <v>310743</v>
      </c>
      <c r="BM702" s="618">
        <v>0</v>
      </c>
      <c r="BN702" s="618">
        <v>0</v>
      </c>
      <c r="BO702" s="618">
        <v>0</v>
      </c>
      <c r="BP702" s="618">
        <v>0</v>
      </c>
    </row>
    <row r="703" spans="1:68" x14ac:dyDescent="0.25">
      <c r="B703" s="594" t="s">
        <v>294</v>
      </c>
      <c r="C703" s="618">
        <v>116109</v>
      </c>
      <c r="D703" s="618">
        <v>141239</v>
      </c>
      <c r="E703" s="618" t="s">
        <v>2112</v>
      </c>
      <c r="F703" s="618" t="s">
        <v>2112</v>
      </c>
      <c r="G703" s="618">
        <v>0</v>
      </c>
      <c r="H703" s="618">
        <v>0</v>
      </c>
      <c r="I703" s="618">
        <v>0</v>
      </c>
      <c r="J703" s="618">
        <v>0</v>
      </c>
      <c r="K703" s="618">
        <v>0</v>
      </c>
      <c r="L703" s="618">
        <v>0</v>
      </c>
      <c r="M703" s="618">
        <v>627</v>
      </c>
      <c r="N703" s="618">
        <v>657</v>
      </c>
      <c r="O703" s="618">
        <v>0</v>
      </c>
      <c r="P703" s="618">
        <v>0</v>
      </c>
      <c r="Q703" s="618">
        <v>7883</v>
      </c>
      <c r="R703" s="618">
        <v>8345</v>
      </c>
      <c r="S703" s="618">
        <v>303</v>
      </c>
      <c r="T703" s="618">
        <v>440</v>
      </c>
      <c r="U703" s="618">
        <v>2457158</v>
      </c>
      <c r="V703" s="618">
        <v>175779</v>
      </c>
      <c r="W703" s="618" t="s">
        <v>2112</v>
      </c>
      <c r="X703" s="618" t="s">
        <v>2112</v>
      </c>
      <c r="Y703" s="618">
        <v>0</v>
      </c>
      <c r="Z703" s="618">
        <v>0</v>
      </c>
      <c r="AA703" s="618">
        <v>0</v>
      </c>
      <c r="AB703" s="618">
        <v>0</v>
      </c>
      <c r="AC703" s="618">
        <v>0</v>
      </c>
      <c r="AD703" s="618">
        <v>0</v>
      </c>
      <c r="AE703" s="618">
        <v>0</v>
      </c>
      <c r="AF703" s="618">
        <v>0</v>
      </c>
      <c r="AG703" s="618">
        <v>0</v>
      </c>
      <c r="AH703" s="618">
        <v>0</v>
      </c>
      <c r="AI703" s="618">
        <v>2838</v>
      </c>
      <c r="AJ703" s="618">
        <v>7164</v>
      </c>
      <c r="AK703" s="618">
        <v>0</v>
      </c>
      <c r="AL703" s="618">
        <v>0</v>
      </c>
      <c r="AM703" s="618">
        <v>0</v>
      </c>
      <c r="AN703" s="618">
        <v>0</v>
      </c>
      <c r="AO703" s="618">
        <v>0</v>
      </c>
      <c r="AP703" s="618">
        <v>0</v>
      </c>
      <c r="AQ703" s="618">
        <v>0</v>
      </c>
      <c r="AR703" s="618">
        <v>0</v>
      </c>
      <c r="AS703" s="618">
        <v>0</v>
      </c>
      <c r="AT703" s="618">
        <v>0</v>
      </c>
      <c r="AU703" s="618">
        <v>0</v>
      </c>
      <c r="AV703" s="618">
        <v>0</v>
      </c>
      <c r="AW703" s="618">
        <v>216496</v>
      </c>
      <c r="AX703" s="618">
        <v>149615</v>
      </c>
      <c r="AY703" s="618">
        <v>0</v>
      </c>
      <c r="AZ703" s="618">
        <v>0</v>
      </c>
      <c r="BA703" s="618">
        <v>0</v>
      </c>
      <c r="BB703" s="618">
        <v>0</v>
      </c>
      <c r="BC703" s="618">
        <v>7967</v>
      </c>
      <c r="BD703" s="618">
        <v>6160</v>
      </c>
      <c r="BE703" s="618">
        <v>0</v>
      </c>
      <c r="BF703" s="618">
        <v>0</v>
      </c>
      <c r="BG703" s="618">
        <v>0</v>
      </c>
      <c r="BH703" s="618">
        <v>0</v>
      </c>
      <c r="BI703" s="618">
        <v>0</v>
      </c>
      <c r="BJ703" s="618">
        <v>0</v>
      </c>
      <c r="BK703" s="618">
        <v>141195</v>
      </c>
      <c r="BL703" s="618">
        <v>291383</v>
      </c>
      <c r="BM703" s="618">
        <v>0</v>
      </c>
      <c r="BN703" s="618">
        <v>0</v>
      </c>
      <c r="BO703" s="618">
        <v>0</v>
      </c>
      <c r="BP703" s="618">
        <v>0</v>
      </c>
    </row>
    <row r="704" spans="1:68" x14ac:dyDescent="0.25">
      <c r="B704" s="594" t="s">
        <v>295</v>
      </c>
      <c r="C704" s="618">
        <v>143454</v>
      </c>
      <c r="D704" s="618">
        <v>153092</v>
      </c>
      <c r="E704" s="618" t="s">
        <v>2112</v>
      </c>
      <c r="F704" s="618" t="s">
        <v>2112</v>
      </c>
      <c r="G704" s="618">
        <v>0</v>
      </c>
      <c r="H704" s="618">
        <v>0</v>
      </c>
      <c r="I704" s="618">
        <v>0</v>
      </c>
      <c r="J704" s="618">
        <v>0</v>
      </c>
      <c r="K704" s="618">
        <v>0</v>
      </c>
      <c r="L704" s="618">
        <v>0</v>
      </c>
      <c r="M704" s="618">
        <v>114</v>
      </c>
      <c r="N704" s="618">
        <v>267</v>
      </c>
      <c r="O704" s="618">
        <v>0</v>
      </c>
      <c r="P704" s="618">
        <v>0</v>
      </c>
      <c r="Q704" s="618">
        <v>10916</v>
      </c>
      <c r="R704" s="618">
        <v>12715</v>
      </c>
      <c r="S704" s="618">
        <v>306</v>
      </c>
      <c r="T704" s="618">
        <v>517</v>
      </c>
      <c r="U704" s="618">
        <v>2557786</v>
      </c>
      <c r="V704" s="618">
        <v>213308</v>
      </c>
      <c r="W704" s="618" t="s">
        <v>2112</v>
      </c>
      <c r="X704" s="618" t="s">
        <v>2112</v>
      </c>
      <c r="Y704" s="618">
        <v>0</v>
      </c>
      <c r="Z704" s="618">
        <v>0</v>
      </c>
      <c r="AA704" s="618">
        <v>0</v>
      </c>
      <c r="AB704" s="618">
        <v>0</v>
      </c>
      <c r="AC704" s="618">
        <v>0</v>
      </c>
      <c r="AD704" s="618">
        <v>0</v>
      </c>
      <c r="AE704" s="618">
        <v>0</v>
      </c>
      <c r="AF704" s="618">
        <v>0</v>
      </c>
      <c r="AG704" s="618">
        <v>0</v>
      </c>
      <c r="AH704" s="618">
        <v>0</v>
      </c>
      <c r="AI704" s="618">
        <v>2036</v>
      </c>
      <c r="AJ704" s="618">
        <v>6539</v>
      </c>
      <c r="AK704" s="618">
        <v>0</v>
      </c>
      <c r="AL704" s="618">
        <v>0</v>
      </c>
      <c r="AM704" s="618">
        <v>0</v>
      </c>
      <c r="AN704" s="618">
        <v>0</v>
      </c>
      <c r="AO704" s="618">
        <v>0</v>
      </c>
      <c r="AP704" s="618">
        <v>0</v>
      </c>
      <c r="AQ704" s="618">
        <v>0</v>
      </c>
      <c r="AR704" s="618">
        <v>0</v>
      </c>
      <c r="AS704" s="618">
        <v>0</v>
      </c>
      <c r="AT704" s="618">
        <v>0</v>
      </c>
      <c r="AU704" s="618">
        <v>0</v>
      </c>
      <c r="AV704" s="618">
        <v>0</v>
      </c>
      <c r="AW704" s="618">
        <v>220141</v>
      </c>
      <c r="AX704" s="618">
        <v>176543</v>
      </c>
      <c r="AY704" s="618">
        <v>138</v>
      </c>
      <c r="AZ704" s="618">
        <v>124</v>
      </c>
      <c r="BA704" s="618">
        <v>0</v>
      </c>
      <c r="BB704" s="618">
        <v>0</v>
      </c>
      <c r="BC704" s="618">
        <v>7866</v>
      </c>
      <c r="BD704" s="618">
        <v>6475</v>
      </c>
      <c r="BE704" s="618">
        <v>0</v>
      </c>
      <c r="BF704" s="618">
        <v>0</v>
      </c>
      <c r="BG704" s="618">
        <v>0</v>
      </c>
      <c r="BH704" s="618">
        <v>0</v>
      </c>
      <c r="BI704" s="618">
        <v>0</v>
      </c>
      <c r="BJ704" s="618">
        <v>0</v>
      </c>
      <c r="BK704" s="618">
        <v>155890</v>
      </c>
      <c r="BL704" s="618">
        <v>327440</v>
      </c>
      <c r="BM704" s="618">
        <v>0</v>
      </c>
      <c r="BN704" s="618">
        <v>0</v>
      </c>
      <c r="BO704" s="618">
        <v>0</v>
      </c>
      <c r="BP704" s="618">
        <v>0</v>
      </c>
    </row>
    <row r="705" spans="1:68" x14ac:dyDescent="0.25">
      <c r="B705" s="594" t="s">
        <v>2669</v>
      </c>
      <c r="C705" s="618">
        <v>114865</v>
      </c>
      <c r="D705" s="618">
        <v>191394</v>
      </c>
      <c r="E705" s="618" t="s">
        <v>2112</v>
      </c>
      <c r="F705" s="618" t="s">
        <v>2112</v>
      </c>
      <c r="G705" s="618">
        <v>0</v>
      </c>
      <c r="H705" s="618">
        <v>0</v>
      </c>
      <c r="I705" s="618">
        <v>0</v>
      </c>
      <c r="J705" s="618">
        <v>0</v>
      </c>
      <c r="K705" s="618">
        <v>0</v>
      </c>
      <c r="L705" s="618">
        <v>0</v>
      </c>
      <c r="M705" s="618">
        <v>785</v>
      </c>
      <c r="N705" s="618">
        <v>1966</v>
      </c>
      <c r="O705" s="618">
        <v>0</v>
      </c>
      <c r="P705" s="618">
        <v>0</v>
      </c>
      <c r="Q705" s="618">
        <v>9824</v>
      </c>
      <c r="R705" s="618">
        <v>13502</v>
      </c>
      <c r="S705" s="618">
        <v>198</v>
      </c>
      <c r="T705" s="618">
        <v>252</v>
      </c>
      <c r="U705" s="618">
        <v>2556322</v>
      </c>
      <c r="V705" s="618">
        <v>363699</v>
      </c>
      <c r="W705" s="618" t="s">
        <v>2112</v>
      </c>
      <c r="X705" s="618" t="s">
        <v>2112</v>
      </c>
      <c r="Y705" s="618">
        <v>0</v>
      </c>
      <c r="Z705" s="618">
        <v>0</v>
      </c>
      <c r="AA705" s="618">
        <v>0</v>
      </c>
      <c r="AB705" s="618">
        <v>0</v>
      </c>
      <c r="AC705" s="618">
        <v>0</v>
      </c>
      <c r="AD705" s="618">
        <v>0</v>
      </c>
      <c r="AE705" s="618">
        <v>0</v>
      </c>
      <c r="AF705" s="618">
        <v>0</v>
      </c>
      <c r="AG705" s="618">
        <v>0</v>
      </c>
      <c r="AH705" s="618">
        <v>0</v>
      </c>
      <c r="AI705" s="618">
        <v>1144</v>
      </c>
      <c r="AJ705" s="618">
        <v>5238</v>
      </c>
      <c r="AK705" s="618">
        <v>0</v>
      </c>
      <c r="AL705" s="618">
        <v>0</v>
      </c>
      <c r="AM705" s="618">
        <v>0</v>
      </c>
      <c r="AN705" s="618">
        <v>0</v>
      </c>
      <c r="AO705" s="618">
        <v>0</v>
      </c>
      <c r="AP705" s="618">
        <v>0</v>
      </c>
      <c r="AQ705" s="618">
        <v>0</v>
      </c>
      <c r="AR705" s="618">
        <v>0</v>
      </c>
      <c r="AS705" s="618">
        <v>0</v>
      </c>
      <c r="AT705" s="618">
        <v>0</v>
      </c>
      <c r="AU705" s="618">
        <v>0</v>
      </c>
      <c r="AV705" s="618">
        <v>0</v>
      </c>
      <c r="AW705" s="618">
        <v>158860</v>
      </c>
      <c r="AX705" s="618">
        <v>161983</v>
      </c>
      <c r="AY705" s="618">
        <v>50</v>
      </c>
      <c r="AZ705" s="618">
        <v>55</v>
      </c>
      <c r="BA705" s="618">
        <v>0</v>
      </c>
      <c r="BB705" s="618">
        <v>0</v>
      </c>
      <c r="BC705" s="618">
        <v>8557</v>
      </c>
      <c r="BD705" s="618">
        <v>11704</v>
      </c>
      <c r="BE705" s="618">
        <v>0</v>
      </c>
      <c r="BF705" s="618">
        <v>0</v>
      </c>
      <c r="BG705" s="618">
        <v>0</v>
      </c>
      <c r="BH705" s="618">
        <v>0</v>
      </c>
      <c r="BI705" s="618">
        <v>0</v>
      </c>
      <c r="BJ705" s="618">
        <v>0</v>
      </c>
      <c r="BK705" s="618">
        <v>156917</v>
      </c>
      <c r="BL705" s="618">
        <v>382554</v>
      </c>
      <c r="BM705" s="618">
        <v>0</v>
      </c>
      <c r="BN705" s="618">
        <v>0</v>
      </c>
      <c r="BO705" s="618">
        <v>0</v>
      </c>
      <c r="BP705" s="618">
        <v>0</v>
      </c>
    </row>
    <row r="706" spans="1:68" x14ac:dyDescent="0.25">
      <c r="A706" s="593" t="s">
        <v>26</v>
      </c>
      <c r="B706" s="594" t="s">
        <v>285</v>
      </c>
      <c r="C706" s="618">
        <v>77729</v>
      </c>
      <c r="D706" s="618">
        <v>57537</v>
      </c>
      <c r="E706" s="618" t="s">
        <v>2112</v>
      </c>
      <c r="F706" s="618" t="s">
        <v>2112</v>
      </c>
      <c r="G706" s="618">
        <v>29658</v>
      </c>
      <c r="H706" s="618">
        <v>32077</v>
      </c>
      <c r="I706" s="618">
        <v>845</v>
      </c>
      <c r="J706" s="618">
        <v>1871</v>
      </c>
      <c r="K706" s="618">
        <v>202272</v>
      </c>
      <c r="L706" s="618">
        <v>203262</v>
      </c>
      <c r="M706" s="618">
        <v>84429</v>
      </c>
      <c r="N706" s="618">
        <v>48950</v>
      </c>
      <c r="O706" s="618">
        <v>11495</v>
      </c>
      <c r="P706" s="618">
        <v>3241</v>
      </c>
      <c r="Q706" s="618">
        <v>30485</v>
      </c>
      <c r="R706" s="618">
        <v>20714</v>
      </c>
      <c r="S706" s="618">
        <v>598706</v>
      </c>
      <c r="T706" s="618">
        <v>320824</v>
      </c>
      <c r="U706" s="618">
        <v>426572099</v>
      </c>
      <c r="V706" s="618">
        <v>15627096</v>
      </c>
      <c r="W706" s="618" t="s">
        <v>2112</v>
      </c>
      <c r="X706" s="618" t="s">
        <v>2112</v>
      </c>
      <c r="Y706" s="618">
        <v>167247</v>
      </c>
      <c r="Z706" s="618">
        <v>82758</v>
      </c>
      <c r="AA706" s="618">
        <v>0</v>
      </c>
      <c r="AB706" s="618">
        <v>0</v>
      </c>
      <c r="AC706" s="618">
        <v>0</v>
      </c>
      <c r="AD706" s="618">
        <v>0</v>
      </c>
      <c r="AE706" s="618">
        <v>247</v>
      </c>
      <c r="AF706" s="618">
        <v>291</v>
      </c>
      <c r="AG706" s="618">
        <v>0</v>
      </c>
      <c r="AH706" s="618">
        <v>0</v>
      </c>
      <c r="AI706" s="618">
        <v>235234</v>
      </c>
      <c r="AJ706" s="618">
        <v>367749</v>
      </c>
      <c r="AK706" s="618">
        <v>187</v>
      </c>
      <c r="AL706" s="618">
        <v>126</v>
      </c>
      <c r="AM706" s="618">
        <v>700</v>
      </c>
      <c r="AN706" s="618">
        <v>280</v>
      </c>
      <c r="AO706" s="618">
        <v>0</v>
      </c>
      <c r="AP706" s="618">
        <v>0</v>
      </c>
      <c r="AQ706" s="618">
        <v>0</v>
      </c>
      <c r="AR706" s="618">
        <v>0</v>
      </c>
      <c r="AS706" s="618">
        <v>0</v>
      </c>
      <c r="AT706" s="618">
        <v>0</v>
      </c>
      <c r="AU706" s="618">
        <v>482</v>
      </c>
      <c r="AV706" s="618">
        <v>394</v>
      </c>
      <c r="AW706" s="618">
        <v>1169080</v>
      </c>
      <c r="AX706" s="618">
        <v>254617</v>
      </c>
      <c r="AY706" s="618">
        <v>191884</v>
      </c>
      <c r="AZ706" s="618">
        <v>73905</v>
      </c>
      <c r="BA706" s="618">
        <v>69</v>
      </c>
      <c r="BB706" s="618">
        <v>49</v>
      </c>
      <c r="BC706" s="618">
        <v>4026500</v>
      </c>
      <c r="BD706" s="618">
        <v>1378495</v>
      </c>
      <c r="BE706" s="618">
        <v>0</v>
      </c>
      <c r="BF706" s="618">
        <v>0</v>
      </c>
      <c r="BG706" s="618">
        <v>1412934</v>
      </c>
      <c r="BH706" s="618">
        <v>921711</v>
      </c>
      <c r="BI706" s="618">
        <v>79029</v>
      </c>
      <c r="BJ706" s="618">
        <v>18640</v>
      </c>
      <c r="BK706" s="618">
        <v>647793</v>
      </c>
      <c r="BL706" s="618">
        <v>531884</v>
      </c>
      <c r="BM706" s="618">
        <v>120680</v>
      </c>
      <c r="BN706" s="618">
        <v>55731</v>
      </c>
      <c r="BO706" s="618">
        <v>37755</v>
      </c>
      <c r="BP706" s="618">
        <v>11835</v>
      </c>
    </row>
    <row r="707" spans="1:68" x14ac:dyDescent="0.25">
      <c r="B707" s="594" t="s">
        <v>286</v>
      </c>
      <c r="C707" s="618">
        <v>65893</v>
      </c>
      <c r="D707" s="618">
        <v>60673</v>
      </c>
      <c r="E707" s="618" t="s">
        <v>2112</v>
      </c>
      <c r="F707" s="618" t="s">
        <v>2112</v>
      </c>
      <c r="G707" s="618">
        <v>39865</v>
      </c>
      <c r="H707" s="618">
        <v>74754</v>
      </c>
      <c r="I707" s="618">
        <v>824</v>
      </c>
      <c r="J707" s="618">
        <v>1854</v>
      </c>
      <c r="K707" s="618">
        <v>258566</v>
      </c>
      <c r="L707" s="618">
        <v>319653</v>
      </c>
      <c r="M707" s="618">
        <v>100942</v>
      </c>
      <c r="N707" s="618">
        <v>53811</v>
      </c>
      <c r="O707" s="618">
        <v>1791</v>
      </c>
      <c r="P707" s="618">
        <v>573</v>
      </c>
      <c r="Q707" s="618">
        <v>44128</v>
      </c>
      <c r="R707" s="618">
        <v>17855</v>
      </c>
      <c r="S707" s="618">
        <v>686717</v>
      </c>
      <c r="T707" s="618">
        <v>413603</v>
      </c>
      <c r="U707" s="618">
        <v>427364854</v>
      </c>
      <c r="V707" s="618">
        <v>20974726</v>
      </c>
      <c r="W707" s="618" t="s">
        <v>2112</v>
      </c>
      <c r="X707" s="618" t="s">
        <v>2112</v>
      </c>
      <c r="Y707" s="618">
        <v>133238</v>
      </c>
      <c r="Z707" s="618">
        <v>59556</v>
      </c>
      <c r="AA707" s="618">
        <v>0</v>
      </c>
      <c r="AB707" s="618">
        <v>0</v>
      </c>
      <c r="AC707" s="618">
        <v>0</v>
      </c>
      <c r="AD707" s="618">
        <v>0</v>
      </c>
      <c r="AE707" s="618">
        <v>13</v>
      </c>
      <c r="AF707" s="618">
        <v>29</v>
      </c>
      <c r="AG707" s="618">
        <v>0</v>
      </c>
      <c r="AH707" s="618">
        <v>0</v>
      </c>
      <c r="AI707" s="618">
        <v>216829</v>
      </c>
      <c r="AJ707" s="618">
        <v>331716</v>
      </c>
      <c r="AK707" s="618">
        <v>159</v>
      </c>
      <c r="AL707" s="618">
        <v>118</v>
      </c>
      <c r="AM707" s="618">
        <v>107</v>
      </c>
      <c r="AN707" s="618">
        <v>80</v>
      </c>
      <c r="AO707" s="618">
        <v>0</v>
      </c>
      <c r="AP707" s="618">
        <v>0</v>
      </c>
      <c r="AQ707" s="618">
        <v>0</v>
      </c>
      <c r="AR707" s="618">
        <v>0</v>
      </c>
      <c r="AS707" s="618">
        <v>0</v>
      </c>
      <c r="AT707" s="618">
        <v>0</v>
      </c>
      <c r="AU707" s="618">
        <v>2491</v>
      </c>
      <c r="AV707" s="618">
        <v>1549</v>
      </c>
      <c r="AW707" s="618">
        <v>1321297</v>
      </c>
      <c r="AX707" s="618">
        <v>352551</v>
      </c>
      <c r="AY707" s="618">
        <v>242586</v>
      </c>
      <c r="AZ707" s="618">
        <v>116009</v>
      </c>
      <c r="BA707" s="618">
        <v>2735</v>
      </c>
      <c r="BB707" s="618">
        <v>1412</v>
      </c>
      <c r="BC707" s="618">
        <v>3362555</v>
      </c>
      <c r="BD707" s="618">
        <v>1346515</v>
      </c>
      <c r="BE707" s="618">
        <v>0</v>
      </c>
      <c r="BF707" s="618">
        <v>0</v>
      </c>
      <c r="BG707" s="618">
        <v>1271437</v>
      </c>
      <c r="BH707" s="618">
        <v>901771</v>
      </c>
      <c r="BI707" s="618">
        <v>81944</v>
      </c>
      <c r="BJ707" s="618">
        <v>25665</v>
      </c>
      <c r="BK707" s="618">
        <v>827100</v>
      </c>
      <c r="BL707" s="618">
        <v>664158</v>
      </c>
      <c r="BM707" s="618">
        <v>78507</v>
      </c>
      <c r="BN707" s="618">
        <v>35573</v>
      </c>
      <c r="BO707" s="618">
        <v>21688</v>
      </c>
      <c r="BP707" s="618">
        <v>6711</v>
      </c>
    </row>
    <row r="708" spans="1:68" x14ac:dyDescent="0.25">
      <c r="B708" s="594" t="s">
        <v>287</v>
      </c>
      <c r="C708" s="618">
        <v>87337</v>
      </c>
      <c r="D708" s="618">
        <v>84292</v>
      </c>
      <c r="E708" s="618" t="s">
        <v>2112</v>
      </c>
      <c r="F708" s="618" t="s">
        <v>2112</v>
      </c>
      <c r="G708" s="618">
        <v>55853</v>
      </c>
      <c r="H708" s="618">
        <v>97079</v>
      </c>
      <c r="I708" s="618">
        <v>40</v>
      </c>
      <c r="J708" s="618">
        <v>152</v>
      </c>
      <c r="K708" s="618">
        <v>291669</v>
      </c>
      <c r="L708" s="618">
        <v>371070</v>
      </c>
      <c r="M708" s="618">
        <v>120620</v>
      </c>
      <c r="N708" s="618">
        <v>63122</v>
      </c>
      <c r="O708" s="618">
        <v>3639</v>
      </c>
      <c r="P708" s="618">
        <v>962</v>
      </c>
      <c r="Q708" s="618">
        <v>41449</v>
      </c>
      <c r="R708" s="618">
        <v>18256</v>
      </c>
      <c r="S708" s="618">
        <v>735671</v>
      </c>
      <c r="T708" s="618">
        <v>449148</v>
      </c>
      <c r="U708" s="618">
        <v>408001978</v>
      </c>
      <c r="V708" s="618">
        <v>22531851</v>
      </c>
      <c r="W708" s="618" t="s">
        <v>2112</v>
      </c>
      <c r="X708" s="618" t="s">
        <v>2112</v>
      </c>
      <c r="Y708" s="618">
        <v>238300</v>
      </c>
      <c r="Z708" s="618">
        <v>174893</v>
      </c>
      <c r="AA708" s="618">
        <v>0</v>
      </c>
      <c r="AB708" s="618">
        <v>0</v>
      </c>
      <c r="AC708" s="618">
        <v>0</v>
      </c>
      <c r="AD708" s="618">
        <v>0</v>
      </c>
      <c r="AE708" s="618">
        <v>0</v>
      </c>
      <c r="AF708" s="618">
        <v>0</v>
      </c>
      <c r="AG708" s="618">
        <v>0</v>
      </c>
      <c r="AH708" s="618">
        <v>0</v>
      </c>
      <c r="AI708" s="618">
        <v>206738</v>
      </c>
      <c r="AJ708" s="618">
        <v>501245</v>
      </c>
      <c r="AK708" s="618">
        <v>158</v>
      </c>
      <c r="AL708" s="618">
        <v>119</v>
      </c>
      <c r="AM708" s="618">
        <v>536</v>
      </c>
      <c r="AN708" s="618">
        <v>499</v>
      </c>
      <c r="AO708" s="618">
        <v>0</v>
      </c>
      <c r="AP708" s="618">
        <v>0</v>
      </c>
      <c r="AQ708" s="618">
        <v>0</v>
      </c>
      <c r="AR708" s="618">
        <v>0</v>
      </c>
      <c r="AS708" s="618">
        <v>0</v>
      </c>
      <c r="AT708" s="618">
        <v>0</v>
      </c>
      <c r="AU708" s="618">
        <v>127</v>
      </c>
      <c r="AV708" s="618">
        <v>118</v>
      </c>
      <c r="AW708" s="618">
        <v>1354849</v>
      </c>
      <c r="AX708" s="618">
        <v>357049</v>
      </c>
      <c r="AY708" s="618">
        <v>203960</v>
      </c>
      <c r="AZ708" s="618">
        <v>100824</v>
      </c>
      <c r="BA708" s="618">
        <v>100</v>
      </c>
      <c r="BB708" s="618">
        <v>70</v>
      </c>
      <c r="BC708" s="618">
        <v>4478520</v>
      </c>
      <c r="BD708" s="618">
        <v>1844017</v>
      </c>
      <c r="BE708" s="618">
        <v>0</v>
      </c>
      <c r="BF708" s="618">
        <v>0</v>
      </c>
      <c r="BG708" s="618">
        <v>1566956</v>
      </c>
      <c r="BH708" s="618">
        <v>1423334</v>
      </c>
      <c r="BI708" s="618">
        <v>71698</v>
      </c>
      <c r="BJ708" s="618">
        <v>24319</v>
      </c>
      <c r="BK708" s="618">
        <v>824337</v>
      </c>
      <c r="BL708" s="618">
        <v>640421</v>
      </c>
      <c r="BM708" s="618">
        <v>122207</v>
      </c>
      <c r="BN708" s="618">
        <v>69320</v>
      </c>
      <c r="BO708" s="618">
        <v>26800</v>
      </c>
      <c r="BP708" s="618">
        <v>12036</v>
      </c>
    </row>
    <row r="709" spans="1:68" x14ac:dyDescent="0.25">
      <c r="B709" s="594" t="s">
        <v>288</v>
      </c>
      <c r="C709" s="618">
        <v>76277</v>
      </c>
      <c r="D709" s="618">
        <v>68623</v>
      </c>
      <c r="E709" s="618" t="s">
        <v>2112</v>
      </c>
      <c r="F709" s="618" t="s">
        <v>2112</v>
      </c>
      <c r="G709" s="618">
        <v>48345</v>
      </c>
      <c r="H709" s="618">
        <v>66864</v>
      </c>
      <c r="I709" s="618">
        <v>35</v>
      </c>
      <c r="J709" s="618">
        <v>141</v>
      </c>
      <c r="K709" s="618">
        <v>349775</v>
      </c>
      <c r="L709" s="618">
        <v>411024</v>
      </c>
      <c r="M709" s="618">
        <v>67532</v>
      </c>
      <c r="N709" s="618">
        <v>46770</v>
      </c>
      <c r="O709" s="618">
        <v>6100</v>
      </c>
      <c r="P709" s="618">
        <v>1748</v>
      </c>
      <c r="Q709" s="618">
        <v>71418</v>
      </c>
      <c r="R709" s="618">
        <v>46771</v>
      </c>
      <c r="S709" s="618">
        <v>651476</v>
      </c>
      <c r="T709" s="618">
        <v>585472</v>
      </c>
      <c r="U709" s="618">
        <v>434079735</v>
      </c>
      <c r="V709" s="618">
        <v>23084234</v>
      </c>
      <c r="W709" s="618" t="s">
        <v>2112</v>
      </c>
      <c r="X709" s="618" t="s">
        <v>2112</v>
      </c>
      <c r="Y709" s="618">
        <v>190268</v>
      </c>
      <c r="Z709" s="618">
        <v>123328</v>
      </c>
      <c r="AA709" s="618">
        <v>0</v>
      </c>
      <c r="AB709" s="618">
        <v>0</v>
      </c>
      <c r="AC709" s="618">
        <v>0</v>
      </c>
      <c r="AD709" s="618">
        <v>0</v>
      </c>
      <c r="AE709" s="618">
        <v>13</v>
      </c>
      <c r="AF709" s="618">
        <v>13</v>
      </c>
      <c r="AG709" s="618">
        <v>0</v>
      </c>
      <c r="AH709" s="618">
        <v>0</v>
      </c>
      <c r="AI709" s="618">
        <v>216471</v>
      </c>
      <c r="AJ709" s="618">
        <v>512189</v>
      </c>
      <c r="AK709" s="618">
        <v>59</v>
      </c>
      <c r="AL709" s="618">
        <v>306</v>
      </c>
      <c r="AM709" s="618">
        <v>0</v>
      </c>
      <c r="AN709" s="618">
        <v>0</v>
      </c>
      <c r="AO709" s="618">
        <v>0</v>
      </c>
      <c r="AP709" s="618">
        <v>0</v>
      </c>
      <c r="AQ709" s="618">
        <v>0</v>
      </c>
      <c r="AR709" s="618">
        <v>0</v>
      </c>
      <c r="AS709" s="618">
        <v>0</v>
      </c>
      <c r="AT709" s="618">
        <v>0</v>
      </c>
      <c r="AU709" s="618">
        <v>79</v>
      </c>
      <c r="AV709" s="618">
        <v>72</v>
      </c>
      <c r="AW709" s="618">
        <v>1323090</v>
      </c>
      <c r="AX709" s="618">
        <v>485571</v>
      </c>
      <c r="AY709" s="618">
        <v>174940</v>
      </c>
      <c r="AZ709" s="618">
        <v>84148</v>
      </c>
      <c r="BA709" s="618">
        <v>401</v>
      </c>
      <c r="BB709" s="618">
        <v>332</v>
      </c>
      <c r="BC709" s="618">
        <v>4408375</v>
      </c>
      <c r="BD709" s="618">
        <v>1726578</v>
      </c>
      <c r="BE709" s="618">
        <v>0</v>
      </c>
      <c r="BF709" s="618">
        <v>0</v>
      </c>
      <c r="BG709" s="618">
        <v>1844951</v>
      </c>
      <c r="BH709" s="618">
        <v>1671773</v>
      </c>
      <c r="BI709" s="618">
        <v>78857</v>
      </c>
      <c r="BJ709" s="618">
        <v>27715</v>
      </c>
      <c r="BK709" s="618">
        <v>885894</v>
      </c>
      <c r="BL709" s="618">
        <v>1196865</v>
      </c>
      <c r="BM709" s="618">
        <v>84345</v>
      </c>
      <c r="BN709" s="618">
        <v>60984</v>
      </c>
      <c r="BO709" s="618">
        <v>12670</v>
      </c>
      <c r="BP709" s="618">
        <v>5103</v>
      </c>
    </row>
    <row r="710" spans="1:68" x14ac:dyDescent="0.25">
      <c r="B710" s="594" t="s">
        <v>289</v>
      </c>
      <c r="C710" s="618">
        <v>88401</v>
      </c>
      <c r="D710" s="618">
        <v>76924</v>
      </c>
      <c r="E710" s="618" t="s">
        <v>2112</v>
      </c>
      <c r="F710" s="618" t="s">
        <v>2112</v>
      </c>
      <c r="G710" s="618">
        <v>40738</v>
      </c>
      <c r="H710" s="618">
        <v>55617</v>
      </c>
      <c r="I710" s="618">
        <v>76</v>
      </c>
      <c r="J710" s="618">
        <v>448</v>
      </c>
      <c r="K710" s="618">
        <v>366216</v>
      </c>
      <c r="L710" s="618">
        <v>442035</v>
      </c>
      <c r="M710" s="618">
        <v>59802</v>
      </c>
      <c r="N710" s="618">
        <v>44734</v>
      </c>
      <c r="O710" s="618">
        <v>6252</v>
      </c>
      <c r="P710" s="618">
        <v>2092</v>
      </c>
      <c r="Q710" s="618">
        <v>74988</v>
      </c>
      <c r="R710" s="618">
        <v>51906</v>
      </c>
      <c r="S710" s="618">
        <v>687726</v>
      </c>
      <c r="T710" s="618">
        <v>505918</v>
      </c>
      <c r="U710" s="618">
        <v>401332100</v>
      </c>
      <c r="V710" s="618">
        <v>21417291</v>
      </c>
      <c r="W710" s="618" t="s">
        <v>2112</v>
      </c>
      <c r="X710" s="618" t="s">
        <v>2112</v>
      </c>
      <c r="Y710" s="618">
        <v>203493</v>
      </c>
      <c r="Z710" s="618">
        <v>158147</v>
      </c>
      <c r="AA710" s="618">
        <v>0</v>
      </c>
      <c r="AB710" s="618">
        <v>0</v>
      </c>
      <c r="AC710" s="618">
        <v>0</v>
      </c>
      <c r="AD710" s="618">
        <v>0</v>
      </c>
      <c r="AE710" s="618">
        <v>424</v>
      </c>
      <c r="AF710" s="618">
        <v>2028</v>
      </c>
      <c r="AG710" s="618">
        <v>0</v>
      </c>
      <c r="AH710" s="618">
        <v>0</v>
      </c>
      <c r="AI710" s="618">
        <v>194490</v>
      </c>
      <c r="AJ710" s="618">
        <v>316795</v>
      </c>
      <c r="AK710" s="618">
        <v>23</v>
      </c>
      <c r="AL710" s="618">
        <v>135</v>
      </c>
      <c r="AM710" s="618">
        <v>242</v>
      </c>
      <c r="AN710" s="618">
        <v>169</v>
      </c>
      <c r="AO710" s="618">
        <v>0</v>
      </c>
      <c r="AP710" s="618">
        <v>0</v>
      </c>
      <c r="AQ710" s="618">
        <v>0</v>
      </c>
      <c r="AR710" s="618">
        <v>0</v>
      </c>
      <c r="AS710" s="618">
        <v>0</v>
      </c>
      <c r="AT710" s="618">
        <v>0</v>
      </c>
      <c r="AU710" s="618">
        <v>4</v>
      </c>
      <c r="AV710" s="618">
        <v>8</v>
      </c>
      <c r="AW710" s="618">
        <v>1316946</v>
      </c>
      <c r="AX710" s="618">
        <v>414283</v>
      </c>
      <c r="AY710" s="618">
        <v>194334</v>
      </c>
      <c r="AZ710" s="618">
        <v>119426</v>
      </c>
      <c r="BA710" s="618">
        <v>473</v>
      </c>
      <c r="BB710" s="618">
        <v>536</v>
      </c>
      <c r="BC710" s="618">
        <v>3983895</v>
      </c>
      <c r="BD710" s="618">
        <v>1538592</v>
      </c>
      <c r="BE710" s="618">
        <v>0</v>
      </c>
      <c r="BF710" s="618">
        <v>0</v>
      </c>
      <c r="BG710" s="618">
        <v>1709229</v>
      </c>
      <c r="BH710" s="618">
        <v>1708011</v>
      </c>
      <c r="BI710" s="618">
        <v>45790</v>
      </c>
      <c r="BJ710" s="618">
        <v>13904</v>
      </c>
      <c r="BK710" s="618">
        <v>956869</v>
      </c>
      <c r="BL710" s="618">
        <v>1667072</v>
      </c>
      <c r="BM710" s="618">
        <v>233078</v>
      </c>
      <c r="BN710" s="618">
        <v>134015</v>
      </c>
      <c r="BO710" s="618">
        <v>13360</v>
      </c>
      <c r="BP710" s="618">
        <v>3884</v>
      </c>
    </row>
    <row r="711" spans="1:68" x14ac:dyDescent="0.25">
      <c r="B711" s="594" t="s">
        <v>290</v>
      </c>
      <c r="C711" s="618">
        <v>96719</v>
      </c>
      <c r="D711" s="618">
        <v>89935</v>
      </c>
      <c r="E711" s="618" t="s">
        <v>2112</v>
      </c>
      <c r="F711" s="618" t="s">
        <v>2112</v>
      </c>
      <c r="G711" s="618">
        <v>14268</v>
      </c>
      <c r="H711" s="618">
        <v>22580</v>
      </c>
      <c r="I711" s="618">
        <v>82</v>
      </c>
      <c r="J711" s="618">
        <v>340</v>
      </c>
      <c r="K711" s="618">
        <v>457903</v>
      </c>
      <c r="L711" s="618">
        <v>556993</v>
      </c>
      <c r="M711" s="618">
        <v>62022</v>
      </c>
      <c r="N711" s="618">
        <v>44592</v>
      </c>
      <c r="O711" s="618">
        <v>17128</v>
      </c>
      <c r="P711" s="618">
        <v>6122</v>
      </c>
      <c r="Q711" s="618">
        <v>113793</v>
      </c>
      <c r="R711" s="618">
        <v>73413</v>
      </c>
      <c r="S711" s="618">
        <v>729957</v>
      </c>
      <c r="T711" s="618">
        <v>740407</v>
      </c>
      <c r="U711" s="618">
        <v>423419511</v>
      </c>
      <c r="V711" s="618">
        <v>22642728</v>
      </c>
      <c r="W711" s="618" t="s">
        <v>2112</v>
      </c>
      <c r="X711" s="618" t="s">
        <v>2112</v>
      </c>
      <c r="Y711" s="618">
        <v>197070</v>
      </c>
      <c r="Z711" s="618">
        <v>282582</v>
      </c>
      <c r="AA711" s="618">
        <v>0</v>
      </c>
      <c r="AB711" s="618">
        <v>0</v>
      </c>
      <c r="AC711" s="618">
        <v>6000</v>
      </c>
      <c r="AD711" s="618">
        <v>3106</v>
      </c>
      <c r="AE711" s="618">
        <v>12</v>
      </c>
      <c r="AF711" s="618">
        <v>32</v>
      </c>
      <c r="AG711" s="618">
        <v>0</v>
      </c>
      <c r="AH711" s="618">
        <v>0</v>
      </c>
      <c r="AI711" s="618">
        <v>235999</v>
      </c>
      <c r="AJ711" s="618">
        <v>490983</v>
      </c>
      <c r="AK711" s="618">
        <v>16</v>
      </c>
      <c r="AL711" s="618">
        <v>74</v>
      </c>
      <c r="AM711" s="618">
        <v>1897</v>
      </c>
      <c r="AN711" s="618">
        <v>1575</v>
      </c>
      <c r="AO711" s="618">
        <v>0</v>
      </c>
      <c r="AP711" s="618">
        <v>0</v>
      </c>
      <c r="AQ711" s="618">
        <v>0</v>
      </c>
      <c r="AR711" s="618">
        <v>0</v>
      </c>
      <c r="AS711" s="618">
        <v>0</v>
      </c>
      <c r="AT711" s="618">
        <v>0</v>
      </c>
      <c r="AU711" s="618">
        <v>0</v>
      </c>
      <c r="AV711" s="618">
        <v>0</v>
      </c>
      <c r="AW711" s="618">
        <v>1171901</v>
      </c>
      <c r="AX711" s="618">
        <v>264725</v>
      </c>
      <c r="AY711" s="618">
        <v>240716</v>
      </c>
      <c r="AZ711" s="618">
        <v>126891</v>
      </c>
      <c r="BA711" s="618">
        <v>273</v>
      </c>
      <c r="BB711" s="618">
        <v>227</v>
      </c>
      <c r="BC711" s="618">
        <v>4688951</v>
      </c>
      <c r="BD711" s="618">
        <v>1895732</v>
      </c>
      <c r="BE711" s="618">
        <v>0</v>
      </c>
      <c r="BF711" s="618">
        <v>0</v>
      </c>
      <c r="BG711" s="618">
        <v>2406262</v>
      </c>
      <c r="BH711" s="618">
        <v>2398440</v>
      </c>
      <c r="BI711" s="618">
        <v>71360</v>
      </c>
      <c r="BJ711" s="618">
        <v>21204</v>
      </c>
      <c r="BK711" s="618">
        <v>1097937</v>
      </c>
      <c r="BL711" s="618">
        <v>1562100</v>
      </c>
      <c r="BM711" s="618">
        <v>320755</v>
      </c>
      <c r="BN711" s="618">
        <v>193462</v>
      </c>
      <c r="BO711" s="618">
        <v>9375</v>
      </c>
      <c r="BP711" s="618">
        <v>3656</v>
      </c>
    </row>
    <row r="712" spans="1:68" x14ac:dyDescent="0.25">
      <c r="B712" s="594" t="s">
        <v>291</v>
      </c>
      <c r="C712" s="618">
        <v>93647</v>
      </c>
      <c r="D712" s="618">
        <v>113784</v>
      </c>
      <c r="E712" s="618" t="s">
        <v>2112</v>
      </c>
      <c r="F712" s="618" t="s">
        <v>2112</v>
      </c>
      <c r="G712" s="618">
        <v>15246</v>
      </c>
      <c r="H712" s="618">
        <v>23941</v>
      </c>
      <c r="I712" s="618">
        <v>74</v>
      </c>
      <c r="J712" s="618">
        <v>576</v>
      </c>
      <c r="K712" s="618">
        <v>525993</v>
      </c>
      <c r="L712" s="618">
        <v>824538</v>
      </c>
      <c r="M712" s="618">
        <v>60860</v>
      </c>
      <c r="N712" s="618">
        <v>55606</v>
      </c>
      <c r="O712" s="618">
        <v>12967</v>
      </c>
      <c r="P712" s="618">
        <v>5599</v>
      </c>
      <c r="Q712" s="618">
        <v>150886</v>
      </c>
      <c r="R712" s="618">
        <v>151196</v>
      </c>
      <c r="S712" s="618">
        <v>665878</v>
      </c>
      <c r="T712" s="618">
        <v>1031451</v>
      </c>
      <c r="U712" s="618">
        <v>442282329</v>
      </c>
      <c r="V712" s="618">
        <v>27610365</v>
      </c>
      <c r="W712" s="618" t="s">
        <v>2112</v>
      </c>
      <c r="X712" s="618" t="s">
        <v>2112</v>
      </c>
      <c r="Y712" s="618">
        <v>222041</v>
      </c>
      <c r="Z712" s="618">
        <v>137623</v>
      </c>
      <c r="AA712" s="618">
        <v>0</v>
      </c>
      <c r="AB712" s="618">
        <v>0</v>
      </c>
      <c r="AC712" s="618">
        <v>10783</v>
      </c>
      <c r="AD712" s="618">
        <v>6219</v>
      </c>
      <c r="AE712" s="618">
        <v>16</v>
      </c>
      <c r="AF712" s="618">
        <v>51</v>
      </c>
      <c r="AG712" s="618">
        <v>0</v>
      </c>
      <c r="AH712" s="618">
        <v>0</v>
      </c>
      <c r="AI712" s="618">
        <v>308813</v>
      </c>
      <c r="AJ712" s="618">
        <v>1225050</v>
      </c>
      <c r="AK712" s="618">
        <v>16</v>
      </c>
      <c r="AL712" s="618">
        <v>129</v>
      </c>
      <c r="AM712" s="618">
        <v>4115</v>
      </c>
      <c r="AN712" s="618">
        <v>4972</v>
      </c>
      <c r="AO712" s="618">
        <v>0</v>
      </c>
      <c r="AP712" s="618">
        <v>0</v>
      </c>
      <c r="AQ712" s="618">
        <v>0</v>
      </c>
      <c r="AR712" s="618">
        <v>0</v>
      </c>
      <c r="AS712" s="618">
        <v>0</v>
      </c>
      <c r="AT712" s="618">
        <v>0</v>
      </c>
      <c r="AU712" s="618">
        <v>207</v>
      </c>
      <c r="AV712" s="618">
        <v>311</v>
      </c>
      <c r="AW712" s="618">
        <v>1158884</v>
      </c>
      <c r="AX712" s="618">
        <v>464420</v>
      </c>
      <c r="AY712" s="618">
        <v>280923</v>
      </c>
      <c r="AZ712" s="618">
        <v>160440</v>
      </c>
      <c r="BA712" s="618">
        <v>338</v>
      </c>
      <c r="BB712" s="618">
        <v>368</v>
      </c>
      <c r="BC712" s="618">
        <v>4592671</v>
      </c>
      <c r="BD712" s="618">
        <v>2754431</v>
      </c>
      <c r="BE712" s="618">
        <v>0</v>
      </c>
      <c r="BF712" s="618">
        <v>0</v>
      </c>
      <c r="BG712" s="618">
        <v>2792796</v>
      </c>
      <c r="BH712" s="618">
        <v>3165672</v>
      </c>
      <c r="BI712" s="618">
        <v>79886</v>
      </c>
      <c r="BJ712" s="618">
        <v>41913</v>
      </c>
      <c r="BK712" s="618">
        <v>1101336</v>
      </c>
      <c r="BL712" s="618">
        <v>1568438</v>
      </c>
      <c r="BM712" s="618">
        <v>361007</v>
      </c>
      <c r="BN712" s="618">
        <v>233727</v>
      </c>
      <c r="BO712" s="618">
        <v>8918</v>
      </c>
      <c r="BP712" s="618">
        <v>4520</v>
      </c>
    </row>
    <row r="713" spans="1:68" x14ac:dyDescent="0.25">
      <c r="B713" s="594" t="s">
        <v>292</v>
      </c>
      <c r="C713" s="618">
        <v>26804</v>
      </c>
      <c r="D713" s="618">
        <v>41352</v>
      </c>
      <c r="E713" s="618" t="s">
        <v>2112</v>
      </c>
      <c r="F713" s="618" t="s">
        <v>2112</v>
      </c>
      <c r="G713" s="618">
        <v>13985</v>
      </c>
      <c r="H713" s="618">
        <v>42977</v>
      </c>
      <c r="I713" s="618">
        <v>117</v>
      </c>
      <c r="J713" s="618">
        <v>486</v>
      </c>
      <c r="K713" s="618">
        <v>504582</v>
      </c>
      <c r="L713" s="618">
        <v>829563</v>
      </c>
      <c r="M713" s="618">
        <v>59118</v>
      </c>
      <c r="N713" s="618">
        <v>46909</v>
      </c>
      <c r="O713" s="618">
        <v>17824</v>
      </c>
      <c r="P713" s="618">
        <v>6078</v>
      </c>
      <c r="Q713" s="618">
        <v>161174</v>
      </c>
      <c r="R713" s="618">
        <v>78015</v>
      </c>
      <c r="S713" s="618">
        <v>723117</v>
      </c>
      <c r="T713" s="618">
        <v>509255</v>
      </c>
      <c r="U713" s="618">
        <v>450424570</v>
      </c>
      <c r="V713" s="618">
        <v>30378109</v>
      </c>
      <c r="W713" s="618" t="s">
        <v>2112</v>
      </c>
      <c r="X713" s="618" t="s">
        <v>2112</v>
      </c>
      <c r="Y713" s="618">
        <v>218012</v>
      </c>
      <c r="Z713" s="618">
        <v>183965</v>
      </c>
      <c r="AA713" s="618">
        <v>0</v>
      </c>
      <c r="AB713" s="618">
        <v>0</v>
      </c>
      <c r="AC713" s="618">
        <v>7932</v>
      </c>
      <c r="AD713" s="618">
        <v>4799</v>
      </c>
      <c r="AE713" s="618">
        <v>11</v>
      </c>
      <c r="AF713" s="618">
        <v>23</v>
      </c>
      <c r="AG713" s="618">
        <v>0</v>
      </c>
      <c r="AH713" s="618">
        <v>0</v>
      </c>
      <c r="AI713" s="618">
        <v>265564</v>
      </c>
      <c r="AJ713" s="618">
        <v>550942</v>
      </c>
      <c r="AK713" s="618">
        <v>16</v>
      </c>
      <c r="AL713" s="618">
        <v>123</v>
      </c>
      <c r="AM713" s="618">
        <v>6254</v>
      </c>
      <c r="AN713" s="618">
        <v>4846</v>
      </c>
      <c r="AO713" s="618">
        <v>0</v>
      </c>
      <c r="AP713" s="618">
        <v>0</v>
      </c>
      <c r="AQ713" s="618">
        <v>0</v>
      </c>
      <c r="AR713" s="618">
        <v>0</v>
      </c>
      <c r="AS713" s="618">
        <v>0</v>
      </c>
      <c r="AT713" s="618">
        <v>0</v>
      </c>
      <c r="AU713" s="618">
        <v>0</v>
      </c>
      <c r="AV713" s="618">
        <v>0</v>
      </c>
      <c r="AW713" s="618">
        <v>1068859</v>
      </c>
      <c r="AX713" s="618">
        <v>595786</v>
      </c>
      <c r="AY713" s="618">
        <v>290196</v>
      </c>
      <c r="AZ713" s="618">
        <v>168184</v>
      </c>
      <c r="BA713" s="618">
        <v>363</v>
      </c>
      <c r="BB713" s="618">
        <v>233</v>
      </c>
      <c r="BC713" s="618">
        <v>5178871</v>
      </c>
      <c r="BD713" s="618">
        <v>2050155</v>
      </c>
      <c r="BE713" s="618">
        <v>0</v>
      </c>
      <c r="BF713" s="618">
        <v>0</v>
      </c>
      <c r="BG713" s="618">
        <v>3291823</v>
      </c>
      <c r="BH713" s="618">
        <v>3462056</v>
      </c>
      <c r="BI713" s="618">
        <v>86918</v>
      </c>
      <c r="BJ713" s="618">
        <v>26031</v>
      </c>
      <c r="BK713" s="618">
        <v>929793</v>
      </c>
      <c r="BL713" s="618">
        <v>1294679</v>
      </c>
      <c r="BM713" s="618">
        <v>381810</v>
      </c>
      <c r="BN713" s="618">
        <v>228204</v>
      </c>
      <c r="BO713" s="618">
        <v>7012</v>
      </c>
      <c r="BP713" s="618">
        <v>2935</v>
      </c>
    </row>
    <row r="714" spans="1:68" x14ac:dyDescent="0.25">
      <c r="B714" s="594" t="s">
        <v>293</v>
      </c>
      <c r="C714" s="618">
        <v>95156</v>
      </c>
      <c r="D714" s="618">
        <v>106300</v>
      </c>
      <c r="E714" s="618" t="s">
        <v>2112</v>
      </c>
      <c r="F714" s="618" t="s">
        <v>2112</v>
      </c>
      <c r="G714" s="618">
        <v>21302</v>
      </c>
      <c r="H714" s="618">
        <v>76262</v>
      </c>
      <c r="I714" s="618">
        <v>155</v>
      </c>
      <c r="J714" s="618">
        <v>770</v>
      </c>
      <c r="K714" s="618">
        <v>520183</v>
      </c>
      <c r="L714" s="618">
        <v>790036</v>
      </c>
      <c r="M714" s="618">
        <v>58928</v>
      </c>
      <c r="N714" s="618">
        <v>46871</v>
      </c>
      <c r="O714" s="618">
        <v>12144</v>
      </c>
      <c r="P714" s="618">
        <v>4302</v>
      </c>
      <c r="Q714" s="618">
        <v>149085</v>
      </c>
      <c r="R714" s="618">
        <v>119671</v>
      </c>
      <c r="S714" s="618">
        <v>689506</v>
      </c>
      <c r="T714" s="618">
        <v>528339</v>
      </c>
      <c r="U714" s="618">
        <v>430533785</v>
      </c>
      <c r="V714" s="618">
        <v>28052090</v>
      </c>
      <c r="W714" s="618" t="s">
        <v>2112</v>
      </c>
      <c r="X714" s="618" t="s">
        <v>2112</v>
      </c>
      <c r="Y714" s="618">
        <v>168668</v>
      </c>
      <c r="Z714" s="618">
        <v>134842</v>
      </c>
      <c r="AA714" s="618">
        <v>0</v>
      </c>
      <c r="AB714" s="618">
        <v>0</v>
      </c>
      <c r="AC714" s="618">
        <v>12740</v>
      </c>
      <c r="AD714" s="618">
        <v>7895</v>
      </c>
      <c r="AE714" s="618">
        <v>71</v>
      </c>
      <c r="AF714" s="618">
        <v>273</v>
      </c>
      <c r="AG714" s="618">
        <v>0</v>
      </c>
      <c r="AH714" s="618">
        <v>0</v>
      </c>
      <c r="AI714" s="618">
        <v>242769</v>
      </c>
      <c r="AJ714" s="618">
        <v>497626</v>
      </c>
      <c r="AK714" s="618">
        <v>12</v>
      </c>
      <c r="AL714" s="618">
        <v>116</v>
      </c>
      <c r="AM714" s="618">
        <v>3254</v>
      </c>
      <c r="AN714" s="618">
        <v>2633</v>
      </c>
      <c r="AO714" s="618">
        <v>0</v>
      </c>
      <c r="AP714" s="618">
        <v>0</v>
      </c>
      <c r="AQ714" s="618">
        <v>0</v>
      </c>
      <c r="AR714" s="618">
        <v>0</v>
      </c>
      <c r="AS714" s="618">
        <v>0</v>
      </c>
      <c r="AT714" s="618">
        <v>0</v>
      </c>
      <c r="AU714" s="618">
        <v>0</v>
      </c>
      <c r="AV714" s="618">
        <v>0</v>
      </c>
      <c r="AW714" s="618">
        <v>1178322</v>
      </c>
      <c r="AX714" s="618">
        <v>612697</v>
      </c>
      <c r="AY714" s="618">
        <v>281647</v>
      </c>
      <c r="AZ714" s="618">
        <v>182390</v>
      </c>
      <c r="BA714" s="618">
        <v>471</v>
      </c>
      <c r="BB714" s="618">
        <v>322</v>
      </c>
      <c r="BC714" s="618">
        <v>4488539</v>
      </c>
      <c r="BD714" s="618">
        <v>2474321</v>
      </c>
      <c r="BE714" s="618">
        <v>0</v>
      </c>
      <c r="BF714" s="618">
        <v>0</v>
      </c>
      <c r="BG714" s="618">
        <v>3410297</v>
      </c>
      <c r="BH714" s="618">
        <v>3967501</v>
      </c>
      <c r="BI714" s="618">
        <v>94955</v>
      </c>
      <c r="BJ714" s="618">
        <v>41488</v>
      </c>
      <c r="BK714" s="618">
        <v>870598</v>
      </c>
      <c r="BL714" s="618">
        <v>1226658</v>
      </c>
      <c r="BM714" s="618">
        <v>301144</v>
      </c>
      <c r="BN714" s="618">
        <v>249407</v>
      </c>
      <c r="BO714" s="618">
        <v>3480</v>
      </c>
      <c r="BP714" s="618">
        <v>1731</v>
      </c>
    </row>
    <row r="715" spans="1:68" x14ac:dyDescent="0.25">
      <c r="B715" s="594" t="s">
        <v>294</v>
      </c>
      <c r="C715" s="618">
        <v>82536</v>
      </c>
      <c r="D715" s="618">
        <v>86693</v>
      </c>
      <c r="E715" s="618" t="s">
        <v>2112</v>
      </c>
      <c r="F715" s="618" t="s">
        <v>2112</v>
      </c>
      <c r="G715" s="618">
        <v>47779</v>
      </c>
      <c r="H715" s="618">
        <v>217606</v>
      </c>
      <c r="I715" s="618">
        <v>142</v>
      </c>
      <c r="J715" s="618">
        <v>1025</v>
      </c>
      <c r="K715" s="618">
        <v>541158</v>
      </c>
      <c r="L715" s="618">
        <v>962135</v>
      </c>
      <c r="M715" s="618">
        <v>57374</v>
      </c>
      <c r="N715" s="618">
        <v>54076</v>
      </c>
      <c r="O715" s="618">
        <v>11692</v>
      </c>
      <c r="P715" s="618">
        <v>5178</v>
      </c>
      <c r="Q715" s="618">
        <v>140727</v>
      </c>
      <c r="R715" s="618">
        <v>95759</v>
      </c>
      <c r="S715" s="618">
        <v>650522</v>
      </c>
      <c r="T715" s="618">
        <v>1029271</v>
      </c>
      <c r="U715" s="618">
        <v>425617093</v>
      </c>
      <c r="V715" s="618">
        <v>28813234</v>
      </c>
      <c r="W715" s="618" t="s">
        <v>2112</v>
      </c>
      <c r="X715" s="618" t="s">
        <v>2112</v>
      </c>
      <c r="Y715" s="618">
        <v>171309</v>
      </c>
      <c r="Z715" s="618">
        <v>271287</v>
      </c>
      <c r="AA715" s="618">
        <v>0</v>
      </c>
      <c r="AB715" s="618">
        <v>0</v>
      </c>
      <c r="AC715" s="618">
        <v>12390</v>
      </c>
      <c r="AD715" s="618">
        <v>8112</v>
      </c>
      <c r="AE715" s="618">
        <v>62</v>
      </c>
      <c r="AF715" s="618">
        <v>222</v>
      </c>
      <c r="AG715" s="618">
        <v>0</v>
      </c>
      <c r="AH715" s="618">
        <v>0</v>
      </c>
      <c r="AI715" s="618">
        <v>264859</v>
      </c>
      <c r="AJ715" s="618">
        <v>798259</v>
      </c>
      <c r="AK715" s="618">
        <v>12</v>
      </c>
      <c r="AL715" s="618">
        <v>117</v>
      </c>
      <c r="AM715" s="618">
        <v>3160</v>
      </c>
      <c r="AN715" s="618">
        <v>3033</v>
      </c>
      <c r="AO715" s="618">
        <v>0</v>
      </c>
      <c r="AP715" s="618">
        <v>0</v>
      </c>
      <c r="AQ715" s="618">
        <v>0</v>
      </c>
      <c r="AR715" s="618">
        <v>0</v>
      </c>
      <c r="AS715" s="618">
        <v>0</v>
      </c>
      <c r="AT715" s="618">
        <v>0</v>
      </c>
      <c r="AU715" s="618">
        <v>56</v>
      </c>
      <c r="AV715" s="618">
        <v>140</v>
      </c>
      <c r="AW715" s="618">
        <v>1358067</v>
      </c>
      <c r="AX715" s="618">
        <v>577127</v>
      </c>
      <c r="AY715" s="618">
        <v>260645</v>
      </c>
      <c r="AZ715" s="618">
        <v>197380</v>
      </c>
      <c r="BA715" s="618">
        <v>175</v>
      </c>
      <c r="BB715" s="618">
        <v>226</v>
      </c>
      <c r="BC715" s="618">
        <v>4800956</v>
      </c>
      <c r="BD715" s="618">
        <v>2721775</v>
      </c>
      <c r="BE715" s="618">
        <v>0</v>
      </c>
      <c r="BF715" s="618">
        <v>0</v>
      </c>
      <c r="BG715" s="618">
        <v>3455497</v>
      </c>
      <c r="BH715" s="618">
        <v>4016746</v>
      </c>
      <c r="BI715" s="618">
        <v>227037</v>
      </c>
      <c r="BJ715" s="618">
        <v>95581</v>
      </c>
      <c r="BK715" s="618">
        <v>918497</v>
      </c>
      <c r="BL715" s="618">
        <v>1413006</v>
      </c>
      <c r="BM715" s="618">
        <v>373336</v>
      </c>
      <c r="BN715" s="618">
        <v>311430</v>
      </c>
      <c r="BO715" s="618">
        <v>5420</v>
      </c>
      <c r="BP715" s="618">
        <v>2472</v>
      </c>
    </row>
    <row r="716" spans="1:68" x14ac:dyDescent="0.25">
      <c r="B716" s="594" t="s">
        <v>295</v>
      </c>
      <c r="C716" s="618">
        <v>77071</v>
      </c>
      <c r="D716" s="618">
        <v>101566</v>
      </c>
      <c r="E716" s="618" t="s">
        <v>2112</v>
      </c>
      <c r="F716" s="618" t="s">
        <v>2112</v>
      </c>
      <c r="G716" s="618">
        <v>46273</v>
      </c>
      <c r="H716" s="618">
        <v>206391</v>
      </c>
      <c r="I716" s="618">
        <v>160</v>
      </c>
      <c r="J716" s="618">
        <v>890</v>
      </c>
      <c r="K716" s="618">
        <v>603967</v>
      </c>
      <c r="L716" s="618">
        <v>1475609</v>
      </c>
      <c r="M716" s="618">
        <v>59038</v>
      </c>
      <c r="N716" s="618">
        <v>79751</v>
      </c>
      <c r="O716" s="618">
        <v>20646</v>
      </c>
      <c r="P716" s="618">
        <v>17830</v>
      </c>
      <c r="Q716" s="618">
        <v>182671</v>
      </c>
      <c r="R716" s="618">
        <v>131781</v>
      </c>
      <c r="S716" s="618">
        <v>682800</v>
      </c>
      <c r="T716" s="618">
        <v>1002314</v>
      </c>
      <c r="U716" s="618">
        <v>431525560</v>
      </c>
      <c r="V716" s="618">
        <v>32516332</v>
      </c>
      <c r="W716" s="618" t="s">
        <v>2112</v>
      </c>
      <c r="X716" s="618" t="s">
        <v>2112</v>
      </c>
      <c r="Y716" s="618">
        <v>166849</v>
      </c>
      <c r="Z716" s="618">
        <v>289110</v>
      </c>
      <c r="AA716" s="618">
        <v>0</v>
      </c>
      <c r="AB716" s="618">
        <v>0</v>
      </c>
      <c r="AC716" s="618">
        <v>14033</v>
      </c>
      <c r="AD716" s="618">
        <v>18963</v>
      </c>
      <c r="AE716" s="618">
        <v>62</v>
      </c>
      <c r="AF716" s="618">
        <v>225</v>
      </c>
      <c r="AG716" s="618">
        <v>0</v>
      </c>
      <c r="AH716" s="618">
        <v>0</v>
      </c>
      <c r="AI716" s="618">
        <v>255490</v>
      </c>
      <c r="AJ716" s="618">
        <v>1048256</v>
      </c>
      <c r="AK716" s="618">
        <v>9</v>
      </c>
      <c r="AL716" s="618">
        <v>88</v>
      </c>
      <c r="AM716" s="618">
        <v>2696</v>
      </c>
      <c r="AN716" s="618">
        <v>3412</v>
      </c>
      <c r="AO716" s="618">
        <v>0</v>
      </c>
      <c r="AP716" s="618">
        <v>0</v>
      </c>
      <c r="AQ716" s="618">
        <v>0</v>
      </c>
      <c r="AR716" s="618">
        <v>0</v>
      </c>
      <c r="AS716" s="618">
        <v>0</v>
      </c>
      <c r="AT716" s="618">
        <v>0</v>
      </c>
      <c r="AU716" s="618">
        <v>89</v>
      </c>
      <c r="AV716" s="618">
        <v>152</v>
      </c>
      <c r="AW716" s="618">
        <v>1501957</v>
      </c>
      <c r="AX716" s="618">
        <v>898628</v>
      </c>
      <c r="AY716" s="618">
        <v>251403</v>
      </c>
      <c r="AZ716" s="618">
        <v>233860</v>
      </c>
      <c r="BA716" s="618">
        <v>55</v>
      </c>
      <c r="BB716" s="618">
        <v>28</v>
      </c>
      <c r="BC716" s="618">
        <v>4503594</v>
      </c>
      <c r="BD716" s="618">
        <v>4340811</v>
      </c>
      <c r="BE716" s="618">
        <v>0</v>
      </c>
      <c r="BF716" s="618">
        <v>0</v>
      </c>
      <c r="BG716" s="618">
        <v>3887567</v>
      </c>
      <c r="BH716" s="618">
        <v>6802029</v>
      </c>
      <c r="BI716" s="618">
        <v>183235</v>
      </c>
      <c r="BJ716" s="618">
        <v>124658</v>
      </c>
      <c r="BK716" s="618">
        <v>801471</v>
      </c>
      <c r="BL716" s="618">
        <v>1735993</v>
      </c>
      <c r="BM716" s="618">
        <v>432674</v>
      </c>
      <c r="BN716" s="618">
        <v>565972</v>
      </c>
      <c r="BO716" s="618">
        <v>12517</v>
      </c>
      <c r="BP716" s="618">
        <v>9618</v>
      </c>
    </row>
    <row r="717" spans="1:68" x14ac:dyDescent="0.25">
      <c r="B717" s="594" t="s">
        <v>2669</v>
      </c>
      <c r="C717" s="618">
        <v>74781</v>
      </c>
      <c r="D717" s="618">
        <v>107779</v>
      </c>
      <c r="E717" s="618" t="s">
        <v>2112</v>
      </c>
      <c r="F717" s="618" t="s">
        <v>2112</v>
      </c>
      <c r="G717" s="618">
        <v>19110</v>
      </c>
      <c r="H717" s="618">
        <v>76292</v>
      </c>
      <c r="I717" s="618">
        <v>162</v>
      </c>
      <c r="J717" s="618">
        <v>1247</v>
      </c>
      <c r="K717" s="618">
        <v>741538</v>
      </c>
      <c r="L717" s="618">
        <v>2454072</v>
      </c>
      <c r="M717" s="618">
        <v>58791</v>
      </c>
      <c r="N717" s="618">
        <v>81882</v>
      </c>
      <c r="O717" s="618">
        <v>20728</v>
      </c>
      <c r="P717" s="618">
        <v>18741</v>
      </c>
      <c r="Q717" s="618">
        <v>152788</v>
      </c>
      <c r="R717" s="618">
        <v>236676</v>
      </c>
      <c r="S717" s="618">
        <v>582210</v>
      </c>
      <c r="T717" s="618">
        <v>759287</v>
      </c>
      <c r="U717" s="618">
        <v>405000643</v>
      </c>
      <c r="V717" s="618">
        <v>40638692</v>
      </c>
      <c r="W717" s="618" t="s">
        <v>2112</v>
      </c>
      <c r="X717" s="618" t="s">
        <v>2112</v>
      </c>
      <c r="Y717" s="618">
        <v>165758</v>
      </c>
      <c r="Z717" s="618">
        <v>223160</v>
      </c>
      <c r="AA717" s="618">
        <v>0</v>
      </c>
      <c r="AB717" s="618">
        <v>0</v>
      </c>
      <c r="AC717" s="618">
        <v>18132</v>
      </c>
      <c r="AD717" s="618">
        <v>27877</v>
      </c>
      <c r="AE717" s="618">
        <v>71</v>
      </c>
      <c r="AF717" s="618">
        <v>498</v>
      </c>
      <c r="AG717" s="618">
        <v>0</v>
      </c>
      <c r="AH717" s="618">
        <v>0</v>
      </c>
      <c r="AI717" s="618">
        <v>229660</v>
      </c>
      <c r="AJ717" s="618">
        <v>1005119</v>
      </c>
      <c r="AK717" s="618">
        <v>9</v>
      </c>
      <c r="AL717" s="618">
        <v>99</v>
      </c>
      <c r="AM717" s="618">
        <v>1640</v>
      </c>
      <c r="AN717" s="618">
        <v>3606</v>
      </c>
      <c r="AO717" s="618">
        <v>0</v>
      </c>
      <c r="AP717" s="618">
        <v>0</v>
      </c>
      <c r="AQ717" s="618">
        <v>0</v>
      </c>
      <c r="AR717" s="618">
        <v>0</v>
      </c>
      <c r="AS717" s="618">
        <v>0</v>
      </c>
      <c r="AT717" s="618">
        <v>0</v>
      </c>
      <c r="AU717" s="618">
        <v>34</v>
      </c>
      <c r="AV717" s="618">
        <v>85</v>
      </c>
      <c r="AW717" s="618">
        <v>1456284</v>
      </c>
      <c r="AX717" s="618">
        <v>908958</v>
      </c>
      <c r="AY717" s="618">
        <v>226057</v>
      </c>
      <c r="AZ717" s="618">
        <v>224477</v>
      </c>
      <c r="BA717" s="618">
        <v>55</v>
      </c>
      <c r="BB717" s="618">
        <v>72</v>
      </c>
      <c r="BC717" s="618">
        <v>3709901</v>
      </c>
      <c r="BD717" s="618">
        <v>5164060</v>
      </c>
      <c r="BE717" s="618">
        <v>0</v>
      </c>
      <c r="BF717" s="618">
        <v>0</v>
      </c>
      <c r="BG717" s="618">
        <v>4184832</v>
      </c>
      <c r="BH717" s="618">
        <v>10198570</v>
      </c>
      <c r="BI717" s="618">
        <v>233679</v>
      </c>
      <c r="BJ717" s="618">
        <v>248687</v>
      </c>
      <c r="BK717" s="618">
        <v>742395</v>
      </c>
      <c r="BL717" s="618">
        <v>1596861</v>
      </c>
      <c r="BM717" s="618">
        <v>435413</v>
      </c>
      <c r="BN717" s="618">
        <v>676208</v>
      </c>
      <c r="BO717" s="618">
        <v>10582</v>
      </c>
      <c r="BP717" s="618">
        <v>11521</v>
      </c>
    </row>
    <row r="718" spans="1:68" x14ac:dyDescent="0.25">
      <c r="A718" s="593" t="s">
        <v>27</v>
      </c>
      <c r="B718" s="594" t="s">
        <v>285</v>
      </c>
      <c r="C718" s="618">
        <v>10276</v>
      </c>
      <c r="D718" s="618">
        <v>8430</v>
      </c>
      <c r="E718" s="618" t="s">
        <v>2112</v>
      </c>
      <c r="F718" s="618" t="s">
        <v>2112</v>
      </c>
      <c r="G718" s="618">
        <v>203</v>
      </c>
      <c r="H718" s="618">
        <v>201</v>
      </c>
      <c r="I718" s="618">
        <v>2924</v>
      </c>
      <c r="J718" s="618">
        <v>11525</v>
      </c>
      <c r="K718" s="618">
        <v>9932</v>
      </c>
      <c r="L718" s="618">
        <v>13118</v>
      </c>
      <c r="M718" s="618">
        <v>166848</v>
      </c>
      <c r="N718" s="618">
        <v>100739</v>
      </c>
      <c r="O718" s="618">
        <v>143007</v>
      </c>
      <c r="P718" s="618">
        <v>50962</v>
      </c>
      <c r="Q718" s="618">
        <v>32816</v>
      </c>
      <c r="R718" s="618">
        <v>16108</v>
      </c>
      <c r="S718" s="618">
        <v>727613</v>
      </c>
      <c r="T718" s="618">
        <v>480218</v>
      </c>
      <c r="U718" s="618">
        <v>48361207</v>
      </c>
      <c r="V718" s="618">
        <v>1767438</v>
      </c>
      <c r="W718" s="618" t="s">
        <v>2112</v>
      </c>
      <c r="X718" s="618" t="s">
        <v>2112</v>
      </c>
      <c r="Y718" s="618">
        <v>132896</v>
      </c>
      <c r="Z718" s="618">
        <v>106851</v>
      </c>
      <c r="AA718" s="618">
        <v>700</v>
      </c>
      <c r="AB718" s="618">
        <v>287</v>
      </c>
      <c r="AC718" s="618">
        <v>181810</v>
      </c>
      <c r="AD718" s="618">
        <v>87066</v>
      </c>
      <c r="AE718" s="618">
        <v>55</v>
      </c>
      <c r="AF718" s="618">
        <v>239</v>
      </c>
      <c r="AG718" s="618">
        <v>0</v>
      </c>
      <c r="AH718" s="618">
        <v>0</v>
      </c>
      <c r="AI718" s="618">
        <v>792010</v>
      </c>
      <c r="AJ718" s="618">
        <v>934680</v>
      </c>
      <c r="AK718" s="618">
        <v>164894</v>
      </c>
      <c r="AL718" s="618">
        <v>846226</v>
      </c>
      <c r="AM718" s="618">
        <v>130</v>
      </c>
      <c r="AN718" s="618">
        <v>78</v>
      </c>
      <c r="AO718" s="618">
        <v>0</v>
      </c>
      <c r="AP718" s="618">
        <v>0</v>
      </c>
      <c r="AQ718" s="618">
        <v>0</v>
      </c>
      <c r="AR718" s="618">
        <v>0</v>
      </c>
      <c r="AS718" s="618">
        <v>0</v>
      </c>
      <c r="AT718" s="618">
        <v>0</v>
      </c>
      <c r="AU718" s="618">
        <v>2344</v>
      </c>
      <c r="AV718" s="618">
        <v>1826</v>
      </c>
      <c r="AW718" s="618">
        <v>4012948</v>
      </c>
      <c r="AX718" s="618">
        <v>1074440</v>
      </c>
      <c r="AY718" s="618">
        <v>114742</v>
      </c>
      <c r="AZ718" s="618">
        <v>44851</v>
      </c>
      <c r="BA718" s="618">
        <v>2459</v>
      </c>
      <c r="BB718" s="618">
        <v>3601</v>
      </c>
      <c r="BC718" s="618">
        <v>13567096</v>
      </c>
      <c r="BD718" s="618">
        <v>3472755</v>
      </c>
      <c r="BE718" s="618">
        <v>831</v>
      </c>
      <c r="BF718" s="618">
        <v>1173</v>
      </c>
      <c r="BG718" s="618">
        <v>14091829</v>
      </c>
      <c r="BH718" s="618">
        <v>7689336</v>
      </c>
      <c r="BI718" s="618">
        <v>0</v>
      </c>
      <c r="BJ718" s="618">
        <v>0</v>
      </c>
      <c r="BK718" s="618">
        <v>312319</v>
      </c>
      <c r="BL718" s="618">
        <v>272977</v>
      </c>
      <c r="BM718" s="618">
        <v>3442660</v>
      </c>
      <c r="BN718" s="618">
        <v>1413612</v>
      </c>
      <c r="BO718" s="618">
        <v>72664</v>
      </c>
      <c r="BP718" s="618">
        <v>21236</v>
      </c>
    </row>
    <row r="719" spans="1:68" x14ac:dyDescent="0.25">
      <c r="B719" s="594" t="s">
        <v>286</v>
      </c>
      <c r="C719" s="618">
        <v>11590</v>
      </c>
      <c r="D719" s="618">
        <v>9292</v>
      </c>
      <c r="E719" s="618" t="s">
        <v>2112</v>
      </c>
      <c r="F719" s="618" t="s">
        <v>2112</v>
      </c>
      <c r="G719" s="618">
        <v>3193</v>
      </c>
      <c r="H719" s="618">
        <v>5896</v>
      </c>
      <c r="I719" s="618">
        <v>2773</v>
      </c>
      <c r="J719" s="618">
        <v>12448</v>
      </c>
      <c r="K719" s="618">
        <v>10199</v>
      </c>
      <c r="L719" s="618">
        <v>17825</v>
      </c>
      <c r="M719" s="618">
        <v>192020</v>
      </c>
      <c r="N719" s="618">
        <v>92636</v>
      </c>
      <c r="O719" s="618">
        <v>116451</v>
      </c>
      <c r="P719" s="618">
        <v>39895</v>
      </c>
      <c r="Q719" s="618">
        <v>45102</v>
      </c>
      <c r="R719" s="618">
        <v>26050</v>
      </c>
      <c r="S719" s="618">
        <v>793754</v>
      </c>
      <c r="T719" s="618">
        <v>374064</v>
      </c>
      <c r="U719" s="618">
        <v>44907862</v>
      </c>
      <c r="V719" s="618">
        <v>2155436</v>
      </c>
      <c r="W719" s="618" t="s">
        <v>2112</v>
      </c>
      <c r="X719" s="618" t="s">
        <v>2112</v>
      </c>
      <c r="Y719" s="618">
        <v>162787</v>
      </c>
      <c r="Z719" s="618">
        <v>70118</v>
      </c>
      <c r="AA719" s="618">
        <v>1125</v>
      </c>
      <c r="AB719" s="618">
        <v>561</v>
      </c>
      <c r="AC719" s="618">
        <v>194441</v>
      </c>
      <c r="AD719" s="618">
        <v>89044</v>
      </c>
      <c r="AE719" s="618">
        <v>84</v>
      </c>
      <c r="AF719" s="618">
        <v>419</v>
      </c>
      <c r="AG719" s="618">
        <v>0</v>
      </c>
      <c r="AH719" s="618">
        <v>0</v>
      </c>
      <c r="AI719" s="618">
        <v>815280</v>
      </c>
      <c r="AJ719" s="618">
        <v>969495</v>
      </c>
      <c r="AK719" s="618">
        <v>171837</v>
      </c>
      <c r="AL719" s="618">
        <v>847976</v>
      </c>
      <c r="AM719" s="618">
        <v>44</v>
      </c>
      <c r="AN719" s="618">
        <v>44</v>
      </c>
      <c r="AO719" s="618">
        <v>0</v>
      </c>
      <c r="AP719" s="618">
        <v>0</v>
      </c>
      <c r="AQ719" s="618">
        <v>0</v>
      </c>
      <c r="AR719" s="618">
        <v>0</v>
      </c>
      <c r="AS719" s="618">
        <v>0</v>
      </c>
      <c r="AT719" s="618">
        <v>0</v>
      </c>
      <c r="AU719" s="618">
        <v>557</v>
      </c>
      <c r="AV719" s="618">
        <v>452</v>
      </c>
      <c r="AW719" s="618">
        <v>4179699</v>
      </c>
      <c r="AX719" s="618">
        <v>967469</v>
      </c>
      <c r="AY719" s="618">
        <v>107376</v>
      </c>
      <c r="AZ719" s="618">
        <v>51148</v>
      </c>
      <c r="BA719" s="618">
        <v>3728</v>
      </c>
      <c r="BB719" s="618">
        <v>5753</v>
      </c>
      <c r="BC719" s="618">
        <v>12472720</v>
      </c>
      <c r="BD719" s="618">
        <v>4688586</v>
      </c>
      <c r="BE719" s="618">
        <v>971</v>
      </c>
      <c r="BF719" s="618">
        <v>1513</v>
      </c>
      <c r="BG719" s="618">
        <v>15457911</v>
      </c>
      <c r="BH719" s="618">
        <v>10809412</v>
      </c>
      <c r="BI719" s="618">
        <v>0</v>
      </c>
      <c r="BJ719" s="618">
        <v>0</v>
      </c>
      <c r="BK719" s="618">
        <v>347528</v>
      </c>
      <c r="BL719" s="618">
        <v>387045</v>
      </c>
      <c r="BM719" s="618">
        <v>2444995</v>
      </c>
      <c r="BN719" s="618">
        <v>1034660</v>
      </c>
      <c r="BO719" s="618">
        <v>54506</v>
      </c>
      <c r="BP719" s="618">
        <v>16444</v>
      </c>
    </row>
    <row r="720" spans="1:68" x14ac:dyDescent="0.25">
      <c r="B720" s="594" t="s">
        <v>287</v>
      </c>
      <c r="C720" s="618">
        <v>9871</v>
      </c>
      <c r="D720" s="618">
        <v>8530</v>
      </c>
      <c r="E720" s="618" t="s">
        <v>2112</v>
      </c>
      <c r="F720" s="618" t="s">
        <v>2112</v>
      </c>
      <c r="G720" s="618">
        <v>1906</v>
      </c>
      <c r="H720" s="618">
        <v>3133</v>
      </c>
      <c r="I720" s="618">
        <v>2675</v>
      </c>
      <c r="J720" s="618">
        <v>13376</v>
      </c>
      <c r="K720" s="618">
        <v>5951</v>
      </c>
      <c r="L720" s="618">
        <v>9678</v>
      </c>
      <c r="M720" s="618">
        <v>177841</v>
      </c>
      <c r="N720" s="618">
        <v>92277</v>
      </c>
      <c r="O720" s="618">
        <v>175044</v>
      </c>
      <c r="P720" s="618">
        <v>59817</v>
      </c>
      <c r="Q720" s="618">
        <v>47164</v>
      </c>
      <c r="R720" s="618">
        <v>28649</v>
      </c>
      <c r="S720" s="618">
        <v>743954</v>
      </c>
      <c r="T720" s="618">
        <v>322098</v>
      </c>
      <c r="U720" s="618">
        <v>47940989</v>
      </c>
      <c r="V720" s="618">
        <v>2437004</v>
      </c>
      <c r="W720" s="618" t="s">
        <v>2112</v>
      </c>
      <c r="X720" s="618" t="s">
        <v>2112</v>
      </c>
      <c r="Y720" s="618">
        <v>163441</v>
      </c>
      <c r="Z720" s="618">
        <v>95909</v>
      </c>
      <c r="AA720" s="618">
        <v>1951</v>
      </c>
      <c r="AB720" s="618">
        <v>1028</v>
      </c>
      <c r="AC720" s="618">
        <v>164831</v>
      </c>
      <c r="AD720" s="618">
        <v>77604</v>
      </c>
      <c r="AE720" s="618">
        <v>75</v>
      </c>
      <c r="AF720" s="618">
        <v>368</v>
      </c>
      <c r="AG720" s="618">
        <v>0</v>
      </c>
      <c r="AH720" s="618">
        <v>0</v>
      </c>
      <c r="AI720" s="618">
        <v>700371</v>
      </c>
      <c r="AJ720" s="618">
        <v>1370563</v>
      </c>
      <c r="AK720" s="618">
        <v>156834</v>
      </c>
      <c r="AL720" s="618">
        <v>830617</v>
      </c>
      <c r="AM720" s="618">
        <v>19</v>
      </c>
      <c r="AN720" s="618">
        <v>26</v>
      </c>
      <c r="AO720" s="618">
        <v>0</v>
      </c>
      <c r="AP720" s="618">
        <v>0</v>
      </c>
      <c r="AQ720" s="618">
        <v>0</v>
      </c>
      <c r="AR720" s="618">
        <v>0</v>
      </c>
      <c r="AS720" s="618">
        <v>0</v>
      </c>
      <c r="AT720" s="618">
        <v>0</v>
      </c>
      <c r="AU720" s="618">
        <v>625</v>
      </c>
      <c r="AV720" s="618">
        <v>532</v>
      </c>
      <c r="AW720" s="618">
        <v>3869080</v>
      </c>
      <c r="AX720" s="618">
        <v>978010</v>
      </c>
      <c r="AY720" s="618">
        <v>102843</v>
      </c>
      <c r="AZ720" s="618">
        <v>45913</v>
      </c>
      <c r="BA720" s="618">
        <v>3935</v>
      </c>
      <c r="BB720" s="618">
        <v>6147</v>
      </c>
      <c r="BC720" s="618">
        <v>16555330</v>
      </c>
      <c r="BD720" s="618">
        <v>6715403</v>
      </c>
      <c r="BE720" s="618">
        <v>624</v>
      </c>
      <c r="BF720" s="618">
        <v>1123</v>
      </c>
      <c r="BG720" s="618">
        <v>10937896</v>
      </c>
      <c r="BH720" s="618">
        <v>8879090</v>
      </c>
      <c r="BI720" s="618">
        <v>325</v>
      </c>
      <c r="BJ720" s="618">
        <v>108</v>
      </c>
      <c r="BK720" s="618">
        <v>338488</v>
      </c>
      <c r="BL720" s="618">
        <v>404505</v>
      </c>
      <c r="BM720" s="618">
        <v>2138610</v>
      </c>
      <c r="BN720" s="618">
        <v>1171911</v>
      </c>
      <c r="BO720" s="618">
        <v>46232</v>
      </c>
      <c r="BP720" s="618">
        <v>14983</v>
      </c>
    </row>
    <row r="721" spans="1:68" x14ac:dyDescent="0.25">
      <c r="B721" s="594" t="s">
        <v>288</v>
      </c>
      <c r="C721" s="618">
        <v>11371</v>
      </c>
      <c r="D721" s="618">
        <v>11491</v>
      </c>
      <c r="E721" s="618" t="s">
        <v>2112</v>
      </c>
      <c r="F721" s="618" t="s">
        <v>2112</v>
      </c>
      <c r="G721" s="618">
        <v>223</v>
      </c>
      <c r="H721" s="618">
        <v>110</v>
      </c>
      <c r="I721" s="618">
        <v>2178</v>
      </c>
      <c r="J721" s="618">
        <v>10763</v>
      </c>
      <c r="K721" s="618">
        <v>4996</v>
      </c>
      <c r="L721" s="618">
        <v>9823</v>
      </c>
      <c r="M721" s="618">
        <v>175798</v>
      </c>
      <c r="N721" s="618">
        <v>135706</v>
      </c>
      <c r="O721" s="618">
        <v>96405</v>
      </c>
      <c r="P721" s="618">
        <v>45265</v>
      </c>
      <c r="Q721" s="618">
        <v>30835</v>
      </c>
      <c r="R721" s="618">
        <v>22880</v>
      </c>
      <c r="S721" s="618">
        <v>706825</v>
      </c>
      <c r="T721" s="618">
        <v>694011</v>
      </c>
      <c r="U721" s="618">
        <v>48449908</v>
      </c>
      <c r="V721" s="618">
        <v>2516504</v>
      </c>
      <c r="W721" s="618" t="s">
        <v>2112</v>
      </c>
      <c r="X721" s="618" t="s">
        <v>2112</v>
      </c>
      <c r="Y721" s="618">
        <v>154088</v>
      </c>
      <c r="Z721" s="618">
        <v>143918</v>
      </c>
      <c r="AA721" s="618">
        <v>1847</v>
      </c>
      <c r="AB721" s="618">
        <v>1079</v>
      </c>
      <c r="AC721" s="618">
        <v>192673</v>
      </c>
      <c r="AD721" s="618">
        <v>124389</v>
      </c>
      <c r="AE721" s="618">
        <v>166</v>
      </c>
      <c r="AF721" s="618">
        <v>401</v>
      </c>
      <c r="AG721" s="618">
        <v>0</v>
      </c>
      <c r="AH721" s="618">
        <v>0</v>
      </c>
      <c r="AI721" s="618">
        <v>678105</v>
      </c>
      <c r="AJ721" s="618">
        <v>1695341</v>
      </c>
      <c r="AK721" s="618">
        <v>160293</v>
      </c>
      <c r="AL721" s="618">
        <v>972431</v>
      </c>
      <c r="AM721" s="618">
        <v>0</v>
      </c>
      <c r="AN721" s="618">
        <v>0</v>
      </c>
      <c r="AO721" s="618">
        <v>0</v>
      </c>
      <c r="AP721" s="618">
        <v>0</v>
      </c>
      <c r="AQ721" s="618">
        <v>0</v>
      </c>
      <c r="AR721" s="618">
        <v>0</v>
      </c>
      <c r="AS721" s="618">
        <v>0</v>
      </c>
      <c r="AT721" s="618">
        <v>0</v>
      </c>
      <c r="AU721" s="618">
        <v>671</v>
      </c>
      <c r="AV721" s="618">
        <v>537</v>
      </c>
      <c r="AW721" s="618">
        <v>3759705</v>
      </c>
      <c r="AX721" s="618">
        <v>1458174</v>
      </c>
      <c r="AY721" s="618">
        <v>96296</v>
      </c>
      <c r="AZ721" s="618">
        <v>51985</v>
      </c>
      <c r="BA721" s="618">
        <v>4248</v>
      </c>
      <c r="BB721" s="618">
        <v>6814</v>
      </c>
      <c r="BC721" s="618">
        <v>17342302</v>
      </c>
      <c r="BD721" s="618">
        <v>5829742</v>
      </c>
      <c r="BE721" s="618">
        <v>495</v>
      </c>
      <c r="BF721" s="618">
        <v>990</v>
      </c>
      <c r="BG721" s="618">
        <v>15937620</v>
      </c>
      <c r="BH721" s="618">
        <v>14627747</v>
      </c>
      <c r="BI721" s="618">
        <v>235</v>
      </c>
      <c r="BJ721" s="618">
        <v>72</v>
      </c>
      <c r="BK721" s="618">
        <v>285176</v>
      </c>
      <c r="BL721" s="618">
        <v>593920</v>
      </c>
      <c r="BM721" s="618">
        <v>1900178</v>
      </c>
      <c r="BN721" s="618">
        <v>1432228</v>
      </c>
      <c r="BO721" s="618">
        <v>34281</v>
      </c>
      <c r="BP721" s="618">
        <v>15389</v>
      </c>
    </row>
    <row r="722" spans="1:68" x14ac:dyDescent="0.25">
      <c r="B722" s="594" t="s">
        <v>289</v>
      </c>
      <c r="C722" s="618">
        <v>10192</v>
      </c>
      <c r="D722" s="618">
        <v>11035</v>
      </c>
      <c r="E722" s="618" t="s">
        <v>2112</v>
      </c>
      <c r="F722" s="618" t="s">
        <v>2112</v>
      </c>
      <c r="G722" s="618">
        <v>0</v>
      </c>
      <c r="H722" s="618">
        <v>0</v>
      </c>
      <c r="I722" s="618">
        <v>2182</v>
      </c>
      <c r="J722" s="618">
        <v>13774</v>
      </c>
      <c r="K722" s="618">
        <v>5486</v>
      </c>
      <c r="L722" s="618">
        <v>11005</v>
      </c>
      <c r="M722" s="618">
        <v>164956</v>
      </c>
      <c r="N722" s="618">
        <v>143348</v>
      </c>
      <c r="O722" s="618">
        <v>142927</v>
      </c>
      <c r="P722" s="618">
        <v>50955</v>
      </c>
      <c r="Q722" s="618">
        <v>41456</v>
      </c>
      <c r="R722" s="618">
        <v>35309</v>
      </c>
      <c r="S722" s="618">
        <v>850959</v>
      </c>
      <c r="T722" s="618">
        <v>747807</v>
      </c>
      <c r="U722" s="618">
        <v>47947529</v>
      </c>
      <c r="V722" s="618">
        <v>2503427</v>
      </c>
      <c r="W722" s="618" t="s">
        <v>2112</v>
      </c>
      <c r="X722" s="618" t="s">
        <v>2112</v>
      </c>
      <c r="Y722" s="618">
        <v>134800</v>
      </c>
      <c r="Z722" s="618">
        <v>87772</v>
      </c>
      <c r="AA722" s="618">
        <v>2690</v>
      </c>
      <c r="AB722" s="618">
        <v>1329</v>
      </c>
      <c r="AC722" s="618">
        <v>185611</v>
      </c>
      <c r="AD722" s="618">
        <v>106205</v>
      </c>
      <c r="AE722" s="618">
        <v>73</v>
      </c>
      <c r="AF722" s="618">
        <v>198</v>
      </c>
      <c r="AG722" s="618">
        <v>0</v>
      </c>
      <c r="AH722" s="618">
        <v>0</v>
      </c>
      <c r="AI722" s="618">
        <v>813623</v>
      </c>
      <c r="AJ722" s="618">
        <v>1358777</v>
      </c>
      <c r="AK722" s="618">
        <v>176403</v>
      </c>
      <c r="AL722" s="618">
        <v>1126549</v>
      </c>
      <c r="AM722" s="618">
        <v>0</v>
      </c>
      <c r="AN722" s="618">
        <v>0</v>
      </c>
      <c r="AO722" s="618">
        <v>0</v>
      </c>
      <c r="AP722" s="618">
        <v>0</v>
      </c>
      <c r="AQ722" s="618">
        <v>0</v>
      </c>
      <c r="AR722" s="618">
        <v>0</v>
      </c>
      <c r="AS722" s="618">
        <v>0</v>
      </c>
      <c r="AT722" s="618">
        <v>0</v>
      </c>
      <c r="AU722" s="618">
        <v>163</v>
      </c>
      <c r="AV722" s="618">
        <v>130</v>
      </c>
      <c r="AW722" s="618">
        <v>3958798</v>
      </c>
      <c r="AX722" s="618">
        <v>1178861</v>
      </c>
      <c r="AY722" s="618">
        <v>89066</v>
      </c>
      <c r="AZ722" s="618">
        <v>51734</v>
      </c>
      <c r="BA722" s="618">
        <v>3151</v>
      </c>
      <c r="BB722" s="618">
        <v>5739</v>
      </c>
      <c r="BC722" s="618">
        <v>15823241</v>
      </c>
      <c r="BD722" s="618">
        <v>5403243</v>
      </c>
      <c r="BE722" s="618">
        <v>108</v>
      </c>
      <c r="BF722" s="618">
        <v>162</v>
      </c>
      <c r="BG722" s="618">
        <v>14913173</v>
      </c>
      <c r="BH722" s="618">
        <v>15674239</v>
      </c>
      <c r="BI722" s="618">
        <v>510</v>
      </c>
      <c r="BJ722" s="618">
        <v>157</v>
      </c>
      <c r="BK722" s="618">
        <v>253362</v>
      </c>
      <c r="BL722" s="618">
        <v>385404</v>
      </c>
      <c r="BM722" s="618">
        <v>3816201</v>
      </c>
      <c r="BN722" s="618">
        <v>1947385</v>
      </c>
      <c r="BO722" s="618">
        <v>31531</v>
      </c>
      <c r="BP722" s="618">
        <v>12584</v>
      </c>
    </row>
    <row r="723" spans="1:68" x14ac:dyDescent="0.25">
      <c r="B723" s="594" t="s">
        <v>290</v>
      </c>
      <c r="C723" s="618">
        <v>11344</v>
      </c>
      <c r="D723" s="618">
        <v>12283</v>
      </c>
      <c r="E723" s="618" t="s">
        <v>2112</v>
      </c>
      <c r="F723" s="618" t="s">
        <v>2112</v>
      </c>
      <c r="G723" s="618">
        <v>0</v>
      </c>
      <c r="H723" s="618">
        <v>0</v>
      </c>
      <c r="I723" s="618">
        <v>1863</v>
      </c>
      <c r="J723" s="618">
        <v>12216</v>
      </c>
      <c r="K723" s="618">
        <v>5483</v>
      </c>
      <c r="L723" s="618">
        <v>9222</v>
      </c>
      <c r="M723" s="618">
        <v>163907</v>
      </c>
      <c r="N723" s="618">
        <v>134635</v>
      </c>
      <c r="O723" s="618">
        <v>137443</v>
      </c>
      <c r="P723" s="618">
        <v>45417</v>
      </c>
      <c r="Q723" s="618">
        <v>50567</v>
      </c>
      <c r="R723" s="618">
        <v>54300</v>
      </c>
      <c r="S723" s="618">
        <v>843726</v>
      </c>
      <c r="T723" s="618">
        <v>910877</v>
      </c>
      <c r="U723" s="618">
        <v>47368045</v>
      </c>
      <c r="V723" s="618">
        <v>2601666</v>
      </c>
      <c r="W723" s="618" t="s">
        <v>2112</v>
      </c>
      <c r="X723" s="618" t="s">
        <v>2112</v>
      </c>
      <c r="Y723" s="618">
        <v>129674</v>
      </c>
      <c r="Z723" s="618">
        <v>130130</v>
      </c>
      <c r="AA723" s="618">
        <v>2322</v>
      </c>
      <c r="AB723" s="618">
        <v>1318</v>
      </c>
      <c r="AC723" s="618">
        <v>128849</v>
      </c>
      <c r="AD723" s="618">
        <v>71814</v>
      </c>
      <c r="AE723" s="618">
        <v>156</v>
      </c>
      <c r="AF723" s="618">
        <v>605</v>
      </c>
      <c r="AG723" s="618">
        <v>0</v>
      </c>
      <c r="AH723" s="618">
        <v>0</v>
      </c>
      <c r="AI723" s="618">
        <v>726213</v>
      </c>
      <c r="AJ723" s="618">
        <v>1368239</v>
      </c>
      <c r="AK723" s="618">
        <v>179547</v>
      </c>
      <c r="AL723" s="618">
        <v>1134234</v>
      </c>
      <c r="AM723" s="618">
        <v>120</v>
      </c>
      <c r="AN723" s="618">
        <v>72</v>
      </c>
      <c r="AO723" s="618">
        <v>0</v>
      </c>
      <c r="AP723" s="618">
        <v>0</v>
      </c>
      <c r="AQ723" s="618">
        <v>0</v>
      </c>
      <c r="AR723" s="618">
        <v>0</v>
      </c>
      <c r="AS723" s="618">
        <v>0</v>
      </c>
      <c r="AT723" s="618">
        <v>0</v>
      </c>
      <c r="AU723" s="618">
        <v>0</v>
      </c>
      <c r="AV723" s="618">
        <v>0</v>
      </c>
      <c r="AW723" s="618">
        <v>4312946</v>
      </c>
      <c r="AX723" s="618">
        <v>826180</v>
      </c>
      <c r="AY723" s="618">
        <v>110087</v>
      </c>
      <c r="AZ723" s="618">
        <v>70810</v>
      </c>
      <c r="BA723" s="618">
        <v>3934</v>
      </c>
      <c r="BB723" s="618">
        <v>6556</v>
      </c>
      <c r="BC723" s="618">
        <v>15777409</v>
      </c>
      <c r="BD723" s="618">
        <v>5544628</v>
      </c>
      <c r="BE723" s="618">
        <v>216</v>
      </c>
      <c r="BF723" s="618">
        <v>363</v>
      </c>
      <c r="BG723" s="618">
        <v>17229378</v>
      </c>
      <c r="BH723" s="618">
        <v>16496307</v>
      </c>
      <c r="BI723" s="618">
        <v>1530</v>
      </c>
      <c r="BJ723" s="618">
        <v>372</v>
      </c>
      <c r="BK723" s="618">
        <v>230319</v>
      </c>
      <c r="BL723" s="618">
        <v>403310</v>
      </c>
      <c r="BM723" s="618">
        <v>3330589</v>
      </c>
      <c r="BN723" s="618">
        <v>1945130</v>
      </c>
      <c r="BO723" s="618">
        <v>21534</v>
      </c>
      <c r="BP723" s="618">
        <v>7835</v>
      </c>
    </row>
    <row r="724" spans="1:68" x14ac:dyDescent="0.25">
      <c r="B724" s="594" t="s">
        <v>291</v>
      </c>
      <c r="C724" s="618">
        <v>10892</v>
      </c>
      <c r="D724" s="618">
        <v>13032</v>
      </c>
      <c r="E724" s="618" t="s">
        <v>2112</v>
      </c>
      <c r="F724" s="618" t="s">
        <v>2112</v>
      </c>
      <c r="G724" s="618">
        <v>0</v>
      </c>
      <c r="H724" s="618">
        <v>0</v>
      </c>
      <c r="I724" s="618">
        <v>1665</v>
      </c>
      <c r="J724" s="618">
        <v>18187</v>
      </c>
      <c r="K724" s="618">
        <v>5314</v>
      </c>
      <c r="L724" s="618">
        <v>9824</v>
      </c>
      <c r="M724" s="618">
        <v>119001</v>
      </c>
      <c r="N724" s="618">
        <v>104651</v>
      </c>
      <c r="O724" s="618">
        <v>162250</v>
      </c>
      <c r="P724" s="618">
        <v>65455</v>
      </c>
      <c r="Q724" s="618">
        <v>56019</v>
      </c>
      <c r="R724" s="618">
        <v>67613</v>
      </c>
      <c r="S724" s="618">
        <v>775421</v>
      </c>
      <c r="T724" s="618">
        <v>1067661</v>
      </c>
      <c r="U724" s="618">
        <v>47492657</v>
      </c>
      <c r="V724" s="618">
        <v>2881385</v>
      </c>
      <c r="W724" s="618" t="s">
        <v>2112</v>
      </c>
      <c r="X724" s="618" t="s">
        <v>2112</v>
      </c>
      <c r="Y724" s="618">
        <v>98407</v>
      </c>
      <c r="Z724" s="618">
        <v>123584</v>
      </c>
      <c r="AA724" s="618">
        <v>2374</v>
      </c>
      <c r="AB724" s="618">
        <v>1328</v>
      </c>
      <c r="AC724" s="618">
        <v>202273</v>
      </c>
      <c r="AD724" s="618">
        <v>120164</v>
      </c>
      <c r="AE724" s="618">
        <v>182</v>
      </c>
      <c r="AF724" s="618">
        <v>831</v>
      </c>
      <c r="AG724" s="618">
        <v>0</v>
      </c>
      <c r="AH724" s="618">
        <v>0</v>
      </c>
      <c r="AI724" s="618">
        <v>595210</v>
      </c>
      <c r="AJ724" s="618">
        <v>1831325</v>
      </c>
      <c r="AK724" s="618">
        <v>148797</v>
      </c>
      <c r="AL724" s="618">
        <v>1064269</v>
      </c>
      <c r="AM724" s="618">
        <v>27</v>
      </c>
      <c r="AN724" s="618">
        <v>23</v>
      </c>
      <c r="AO724" s="618">
        <v>0</v>
      </c>
      <c r="AP724" s="618">
        <v>0</v>
      </c>
      <c r="AQ724" s="618">
        <v>0</v>
      </c>
      <c r="AR724" s="618">
        <v>0</v>
      </c>
      <c r="AS724" s="618">
        <v>0</v>
      </c>
      <c r="AT724" s="618">
        <v>0</v>
      </c>
      <c r="AU724" s="618">
        <v>0</v>
      </c>
      <c r="AV724" s="618">
        <v>0</v>
      </c>
      <c r="AW724" s="618">
        <v>3888111</v>
      </c>
      <c r="AX724" s="618">
        <v>1355810</v>
      </c>
      <c r="AY724" s="618">
        <v>121365</v>
      </c>
      <c r="AZ724" s="618">
        <v>82639</v>
      </c>
      <c r="BA724" s="618">
        <v>4014</v>
      </c>
      <c r="BB724" s="618">
        <v>7677</v>
      </c>
      <c r="BC724" s="618">
        <v>13929989</v>
      </c>
      <c r="BD724" s="618">
        <v>7672260</v>
      </c>
      <c r="BE724" s="618">
        <v>153</v>
      </c>
      <c r="BF724" s="618">
        <v>383</v>
      </c>
      <c r="BG724" s="618">
        <v>17122294</v>
      </c>
      <c r="BH724" s="618">
        <v>19050167</v>
      </c>
      <c r="BI724" s="618">
        <v>0</v>
      </c>
      <c r="BJ724" s="618">
        <v>0</v>
      </c>
      <c r="BK724" s="618">
        <v>217430</v>
      </c>
      <c r="BL724" s="618">
        <v>537834</v>
      </c>
      <c r="BM724" s="618">
        <v>3357449</v>
      </c>
      <c r="BN724" s="618">
        <v>2099952</v>
      </c>
      <c r="BO724" s="618">
        <v>27543</v>
      </c>
      <c r="BP724" s="618">
        <v>11587</v>
      </c>
    </row>
    <row r="725" spans="1:68" x14ac:dyDescent="0.25">
      <c r="B725" s="594" t="s">
        <v>292</v>
      </c>
      <c r="C725" s="618">
        <v>18041</v>
      </c>
      <c r="D725" s="618">
        <v>21885</v>
      </c>
      <c r="E725" s="618" t="s">
        <v>2112</v>
      </c>
      <c r="F725" s="618" t="s">
        <v>2112</v>
      </c>
      <c r="G725" s="618">
        <v>0</v>
      </c>
      <c r="H725" s="618">
        <v>0</v>
      </c>
      <c r="I725" s="618">
        <v>2277</v>
      </c>
      <c r="J725" s="618">
        <v>19947</v>
      </c>
      <c r="K725" s="618">
        <v>6370</v>
      </c>
      <c r="L725" s="618">
        <v>12575</v>
      </c>
      <c r="M725" s="618">
        <v>165820</v>
      </c>
      <c r="N725" s="618">
        <v>142813</v>
      </c>
      <c r="O725" s="618">
        <v>150185</v>
      </c>
      <c r="P725" s="618">
        <v>44311</v>
      </c>
      <c r="Q725" s="618">
        <v>64318</v>
      </c>
      <c r="R725" s="618">
        <v>84808</v>
      </c>
      <c r="S725" s="618">
        <v>854044</v>
      </c>
      <c r="T725" s="618">
        <v>658885</v>
      </c>
      <c r="U725" s="618">
        <v>40755157</v>
      </c>
      <c r="V725" s="618">
        <v>2632614</v>
      </c>
      <c r="W725" s="618" t="s">
        <v>2112</v>
      </c>
      <c r="X725" s="618" t="s">
        <v>2112</v>
      </c>
      <c r="Y725" s="618">
        <v>133352</v>
      </c>
      <c r="Z725" s="618">
        <v>131862</v>
      </c>
      <c r="AA725" s="618">
        <v>5035</v>
      </c>
      <c r="AB725" s="618">
        <v>2785</v>
      </c>
      <c r="AC725" s="618">
        <v>179223</v>
      </c>
      <c r="AD725" s="618">
        <v>108940</v>
      </c>
      <c r="AE725" s="618">
        <v>160</v>
      </c>
      <c r="AF725" s="618">
        <v>762</v>
      </c>
      <c r="AG725" s="618">
        <v>0</v>
      </c>
      <c r="AH725" s="618">
        <v>0</v>
      </c>
      <c r="AI725" s="618">
        <v>702212</v>
      </c>
      <c r="AJ725" s="618">
        <v>1665752</v>
      </c>
      <c r="AK725" s="618">
        <v>192737</v>
      </c>
      <c r="AL725" s="618">
        <v>1507458</v>
      </c>
      <c r="AM725" s="618">
        <v>27</v>
      </c>
      <c r="AN725" s="618">
        <v>24</v>
      </c>
      <c r="AO725" s="618">
        <v>0</v>
      </c>
      <c r="AP725" s="618">
        <v>0</v>
      </c>
      <c r="AQ725" s="618">
        <v>1</v>
      </c>
      <c r="AR725" s="618">
        <v>1</v>
      </c>
      <c r="AS725" s="618">
        <v>0</v>
      </c>
      <c r="AT725" s="618">
        <v>0</v>
      </c>
      <c r="AU725" s="618">
        <v>0</v>
      </c>
      <c r="AV725" s="618">
        <v>0</v>
      </c>
      <c r="AW725" s="618">
        <v>3295673</v>
      </c>
      <c r="AX725" s="618">
        <v>1800193</v>
      </c>
      <c r="AY725" s="618">
        <v>96886</v>
      </c>
      <c r="AZ725" s="618">
        <v>73398</v>
      </c>
      <c r="BA725" s="618">
        <v>3534</v>
      </c>
      <c r="BB725" s="618">
        <v>7217</v>
      </c>
      <c r="BC725" s="618">
        <v>17542688</v>
      </c>
      <c r="BD725" s="618">
        <v>5999687</v>
      </c>
      <c r="BE725" s="618">
        <v>80</v>
      </c>
      <c r="BF725" s="618">
        <v>134</v>
      </c>
      <c r="BG725" s="618">
        <v>19181853</v>
      </c>
      <c r="BH725" s="618">
        <v>19747940</v>
      </c>
      <c r="BI725" s="618">
        <v>400</v>
      </c>
      <c r="BJ725" s="618">
        <v>200</v>
      </c>
      <c r="BK725" s="618">
        <v>251607</v>
      </c>
      <c r="BL725" s="618">
        <v>460087</v>
      </c>
      <c r="BM725" s="618">
        <v>2330977</v>
      </c>
      <c r="BN725" s="618">
        <v>1292289</v>
      </c>
      <c r="BO725" s="618">
        <v>19105</v>
      </c>
      <c r="BP725" s="618">
        <v>6554</v>
      </c>
    </row>
    <row r="726" spans="1:68" x14ac:dyDescent="0.25">
      <c r="B726" s="594" t="s">
        <v>293</v>
      </c>
      <c r="C726" s="618">
        <v>15066</v>
      </c>
      <c r="D726" s="618">
        <v>28081</v>
      </c>
      <c r="E726" s="618" t="s">
        <v>2112</v>
      </c>
      <c r="F726" s="618" t="s">
        <v>2112</v>
      </c>
      <c r="G726" s="618">
        <v>438</v>
      </c>
      <c r="H726" s="618">
        <v>657</v>
      </c>
      <c r="I726" s="618">
        <v>2148</v>
      </c>
      <c r="J726" s="618">
        <v>14825</v>
      </c>
      <c r="K726" s="618">
        <v>4883</v>
      </c>
      <c r="L726" s="618">
        <v>8165</v>
      </c>
      <c r="M726" s="618">
        <v>137328</v>
      </c>
      <c r="N726" s="618">
        <v>120803</v>
      </c>
      <c r="O726" s="618">
        <v>175114</v>
      </c>
      <c r="P726" s="618">
        <v>48613</v>
      </c>
      <c r="Q726" s="618">
        <v>61483</v>
      </c>
      <c r="R726" s="618">
        <v>74967</v>
      </c>
      <c r="S726" s="618">
        <v>813173</v>
      </c>
      <c r="T726" s="618">
        <v>641664</v>
      </c>
      <c r="U726" s="618">
        <v>40168956</v>
      </c>
      <c r="V726" s="618">
        <v>2509997</v>
      </c>
      <c r="W726" s="618" t="s">
        <v>2112</v>
      </c>
      <c r="X726" s="618" t="s">
        <v>2112</v>
      </c>
      <c r="Y726" s="618">
        <v>130296</v>
      </c>
      <c r="Z726" s="618">
        <v>145252</v>
      </c>
      <c r="AA726" s="618">
        <v>4455</v>
      </c>
      <c r="AB726" s="618">
        <v>3525</v>
      </c>
      <c r="AC726" s="618">
        <v>219232</v>
      </c>
      <c r="AD726" s="618">
        <v>189554</v>
      </c>
      <c r="AE726" s="618">
        <v>198</v>
      </c>
      <c r="AF726" s="618">
        <v>967</v>
      </c>
      <c r="AG726" s="618">
        <v>0</v>
      </c>
      <c r="AH726" s="618">
        <v>0</v>
      </c>
      <c r="AI726" s="618">
        <v>635086</v>
      </c>
      <c r="AJ726" s="618">
        <v>1165728</v>
      </c>
      <c r="AK726" s="618">
        <v>186057</v>
      </c>
      <c r="AL726" s="618">
        <v>1621902</v>
      </c>
      <c r="AM726" s="618">
        <v>0</v>
      </c>
      <c r="AN726" s="618">
        <v>0</v>
      </c>
      <c r="AO726" s="618">
        <v>0</v>
      </c>
      <c r="AP726" s="618">
        <v>0</v>
      </c>
      <c r="AQ726" s="618">
        <v>0</v>
      </c>
      <c r="AR726" s="618">
        <v>0</v>
      </c>
      <c r="AS726" s="618">
        <v>0</v>
      </c>
      <c r="AT726" s="618">
        <v>0</v>
      </c>
      <c r="AU726" s="618">
        <v>0</v>
      </c>
      <c r="AV726" s="618">
        <v>0</v>
      </c>
      <c r="AW726" s="618">
        <v>3469812</v>
      </c>
      <c r="AX726" s="618">
        <v>1803662</v>
      </c>
      <c r="AY726" s="618">
        <v>86136</v>
      </c>
      <c r="AZ726" s="618">
        <v>70717</v>
      </c>
      <c r="BA726" s="618">
        <v>3457</v>
      </c>
      <c r="BB726" s="618">
        <v>8609</v>
      </c>
      <c r="BC726" s="618">
        <v>12760610</v>
      </c>
      <c r="BD726" s="618">
        <v>6291050</v>
      </c>
      <c r="BE726" s="618">
        <v>0</v>
      </c>
      <c r="BF726" s="618">
        <v>0</v>
      </c>
      <c r="BG726" s="618">
        <v>19035720</v>
      </c>
      <c r="BH726" s="618">
        <v>21583200</v>
      </c>
      <c r="BI726" s="618">
        <v>400</v>
      </c>
      <c r="BJ726" s="618">
        <v>186</v>
      </c>
      <c r="BK726" s="618">
        <v>237133</v>
      </c>
      <c r="BL726" s="618">
        <v>604392</v>
      </c>
      <c r="BM726" s="618">
        <v>2930537</v>
      </c>
      <c r="BN726" s="618">
        <v>2145271</v>
      </c>
      <c r="BO726" s="618">
        <v>21221</v>
      </c>
      <c r="BP726" s="618">
        <v>10916</v>
      </c>
    </row>
    <row r="727" spans="1:68" x14ac:dyDescent="0.25">
      <c r="B727" s="594" t="s">
        <v>294</v>
      </c>
      <c r="C727" s="618">
        <v>15337</v>
      </c>
      <c r="D727" s="618">
        <v>27991</v>
      </c>
      <c r="E727" s="618" t="s">
        <v>2112</v>
      </c>
      <c r="F727" s="618" t="s">
        <v>2112</v>
      </c>
      <c r="G727" s="618">
        <v>481</v>
      </c>
      <c r="H727" s="618">
        <v>952</v>
      </c>
      <c r="I727" s="618">
        <v>1405</v>
      </c>
      <c r="J727" s="618">
        <v>15846</v>
      </c>
      <c r="K727" s="618">
        <v>5029</v>
      </c>
      <c r="L727" s="618">
        <v>9696</v>
      </c>
      <c r="M727" s="618">
        <v>138446</v>
      </c>
      <c r="N727" s="618">
        <v>117867</v>
      </c>
      <c r="O727" s="618">
        <v>191861</v>
      </c>
      <c r="P727" s="618">
        <v>81167</v>
      </c>
      <c r="Q727" s="618">
        <v>57812</v>
      </c>
      <c r="R727" s="618">
        <v>71143</v>
      </c>
      <c r="S727" s="618">
        <v>763181</v>
      </c>
      <c r="T727" s="618">
        <v>1083130</v>
      </c>
      <c r="U727" s="618">
        <v>41642402</v>
      </c>
      <c r="V727" s="618">
        <v>2777958</v>
      </c>
      <c r="W727" s="618" t="s">
        <v>2112</v>
      </c>
      <c r="X727" s="618" t="s">
        <v>2112</v>
      </c>
      <c r="Y727" s="618">
        <v>109421</v>
      </c>
      <c r="Z727" s="618">
        <v>137740</v>
      </c>
      <c r="AA727" s="618">
        <v>7098</v>
      </c>
      <c r="AB727" s="618">
        <v>5340</v>
      </c>
      <c r="AC727" s="618">
        <v>247733</v>
      </c>
      <c r="AD727" s="618">
        <v>241734</v>
      </c>
      <c r="AE727" s="618">
        <v>190</v>
      </c>
      <c r="AF727" s="618">
        <v>836</v>
      </c>
      <c r="AG727" s="618">
        <v>0</v>
      </c>
      <c r="AH727" s="618">
        <v>0</v>
      </c>
      <c r="AI727" s="618">
        <v>635728</v>
      </c>
      <c r="AJ727" s="618">
        <v>1485254</v>
      </c>
      <c r="AK727" s="618">
        <v>172439</v>
      </c>
      <c r="AL727" s="618">
        <v>1562619</v>
      </c>
      <c r="AM727" s="618">
        <v>14</v>
      </c>
      <c r="AN727" s="618">
        <v>8</v>
      </c>
      <c r="AO727" s="618">
        <v>0</v>
      </c>
      <c r="AP727" s="618">
        <v>0</v>
      </c>
      <c r="AQ727" s="618">
        <v>0</v>
      </c>
      <c r="AR727" s="618">
        <v>0</v>
      </c>
      <c r="AS727" s="618">
        <v>0</v>
      </c>
      <c r="AT727" s="618">
        <v>0</v>
      </c>
      <c r="AU727" s="618">
        <v>0</v>
      </c>
      <c r="AV727" s="618">
        <v>0</v>
      </c>
      <c r="AW727" s="618">
        <v>3270654</v>
      </c>
      <c r="AX727" s="618">
        <v>1351121</v>
      </c>
      <c r="AY727" s="618">
        <v>84524</v>
      </c>
      <c r="AZ727" s="618">
        <v>76054</v>
      </c>
      <c r="BA727" s="618">
        <v>3387</v>
      </c>
      <c r="BB727" s="618">
        <v>7676</v>
      </c>
      <c r="BC727" s="618">
        <v>16519549</v>
      </c>
      <c r="BD727" s="618">
        <v>8117046</v>
      </c>
      <c r="BE727" s="618">
        <v>0</v>
      </c>
      <c r="BF727" s="618">
        <v>0</v>
      </c>
      <c r="BG727" s="618">
        <v>16348364</v>
      </c>
      <c r="BH727" s="618">
        <v>18983343</v>
      </c>
      <c r="BI727" s="618">
        <v>370</v>
      </c>
      <c r="BJ727" s="618">
        <v>222</v>
      </c>
      <c r="BK727" s="618">
        <v>230611</v>
      </c>
      <c r="BL727" s="618">
        <v>589392</v>
      </c>
      <c r="BM727" s="618">
        <v>2408810</v>
      </c>
      <c r="BN727" s="618">
        <v>1828012</v>
      </c>
      <c r="BO727" s="618">
        <v>18853</v>
      </c>
      <c r="BP727" s="618">
        <v>10745</v>
      </c>
    </row>
    <row r="728" spans="1:68" x14ac:dyDescent="0.25">
      <c r="B728" s="594" t="s">
        <v>295</v>
      </c>
      <c r="C728" s="618">
        <v>17573</v>
      </c>
      <c r="D728" s="618">
        <v>29094</v>
      </c>
      <c r="E728" s="618" t="s">
        <v>2112</v>
      </c>
      <c r="F728" s="618" t="s">
        <v>2112</v>
      </c>
      <c r="G728" s="618">
        <v>238</v>
      </c>
      <c r="H728" s="618">
        <v>439</v>
      </c>
      <c r="I728" s="618">
        <v>1545</v>
      </c>
      <c r="J728" s="618">
        <v>19919</v>
      </c>
      <c r="K728" s="618">
        <v>5604</v>
      </c>
      <c r="L728" s="618">
        <v>14330</v>
      </c>
      <c r="M728" s="618">
        <v>150967</v>
      </c>
      <c r="N728" s="618">
        <v>152578</v>
      </c>
      <c r="O728" s="618">
        <v>193090</v>
      </c>
      <c r="P728" s="618">
        <v>103846</v>
      </c>
      <c r="Q728" s="618">
        <v>59338</v>
      </c>
      <c r="R728" s="618">
        <v>84565</v>
      </c>
      <c r="S728" s="618">
        <v>746867</v>
      </c>
      <c r="T728" s="618">
        <v>971180</v>
      </c>
      <c r="U728" s="618">
        <v>40294131</v>
      </c>
      <c r="V728" s="618">
        <v>3053516</v>
      </c>
      <c r="W728" s="618" t="s">
        <v>2112</v>
      </c>
      <c r="X728" s="618" t="s">
        <v>2112</v>
      </c>
      <c r="Y728" s="618">
        <v>112128</v>
      </c>
      <c r="Z728" s="618">
        <v>121862</v>
      </c>
      <c r="AA728" s="618">
        <v>6974</v>
      </c>
      <c r="AB728" s="618">
        <v>5215</v>
      </c>
      <c r="AC728" s="618">
        <v>278661</v>
      </c>
      <c r="AD728" s="618">
        <v>347985</v>
      </c>
      <c r="AE728" s="618">
        <v>192</v>
      </c>
      <c r="AF728" s="618">
        <v>1017</v>
      </c>
      <c r="AG728" s="618">
        <v>0</v>
      </c>
      <c r="AH728" s="618">
        <v>0</v>
      </c>
      <c r="AI728" s="618">
        <v>624801</v>
      </c>
      <c r="AJ728" s="618">
        <v>2150185</v>
      </c>
      <c r="AK728" s="618">
        <v>178741</v>
      </c>
      <c r="AL728" s="618">
        <v>1533337</v>
      </c>
      <c r="AM728" s="618">
        <v>40</v>
      </c>
      <c r="AN728" s="618">
        <v>80</v>
      </c>
      <c r="AO728" s="618">
        <v>0</v>
      </c>
      <c r="AP728" s="618">
        <v>0</v>
      </c>
      <c r="AQ728" s="618">
        <v>0</v>
      </c>
      <c r="AR728" s="618">
        <v>0</v>
      </c>
      <c r="AS728" s="618">
        <v>0</v>
      </c>
      <c r="AT728" s="618">
        <v>0</v>
      </c>
      <c r="AU728" s="618">
        <v>0</v>
      </c>
      <c r="AV728" s="618">
        <v>0</v>
      </c>
      <c r="AW728" s="618">
        <v>3474980</v>
      </c>
      <c r="AX728" s="618">
        <v>1508256</v>
      </c>
      <c r="AY728" s="618">
        <v>80549</v>
      </c>
      <c r="AZ728" s="618">
        <v>76004</v>
      </c>
      <c r="BA728" s="618">
        <v>3218</v>
      </c>
      <c r="BB728" s="618">
        <v>8261</v>
      </c>
      <c r="BC728" s="618">
        <v>15809775</v>
      </c>
      <c r="BD728" s="618">
        <v>12664960</v>
      </c>
      <c r="BE728" s="618">
        <v>0</v>
      </c>
      <c r="BF728" s="618">
        <v>0</v>
      </c>
      <c r="BG728" s="618">
        <v>20875792</v>
      </c>
      <c r="BH728" s="618">
        <v>30916470</v>
      </c>
      <c r="BI728" s="618">
        <v>7207</v>
      </c>
      <c r="BJ728" s="618">
        <v>6615</v>
      </c>
      <c r="BK728" s="618">
        <v>225004</v>
      </c>
      <c r="BL728" s="618">
        <v>511532</v>
      </c>
      <c r="BM728" s="618">
        <v>3123952</v>
      </c>
      <c r="BN728" s="618">
        <v>3174462</v>
      </c>
      <c r="BO728" s="618">
        <v>19826</v>
      </c>
      <c r="BP728" s="618">
        <v>18371</v>
      </c>
    </row>
    <row r="729" spans="1:68" x14ac:dyDescent="0.25">
      <c r="B729" s="594" t="s">
        <v>2669</v>
      </c>
      <c r="C729" s="618">
        <v>13404</v>
      </c>
      <c r="D729" s="618">
        <v>24810</v>
      </c>
      <c r="E729" s="618" t="s">
        <v>2112</v>
      </c>
      <c r="F729" s="618" t="s">
        <v>2112</v>
      </c>
      <c r="G729" s="618">
        <v>231</v>
      </c>
      <c r="H729" s="618">
        <v>438</v>
      </c>
      <c r="I729" s="618">
        <v>1390</v>
      </c>
      <c r="J729" s="618">
        <v>19005</v>
      </c>
      <c r="K729" s="618">
        <v>4857</v>
      </c>
      <c r="L729" s="618">
        <v>11927</v>
      </c>
      <c r="M729" s="618">
        <v>152888</v>
      </c>
      <c r="N729" s="618">
        <v>193758</v>
      </c>
      <c r="O729" s="618">
        <v>211891</v>
      </c>
      <c r="P729" s="618">
        <v>163538</v>
      </c>
      <c r="Q729" s="618">
        <v>59761</v>
      </c>
      <c r="R729" s="618">
        <v>92066</v>
      </c>
      <c r="S729" s="618">
        <v>769378</v>
      </c>
      <c r="T729" s="618">
        <v>1142771</v>
      </c>
      <c r="U729" s="618">
        <v>37506859</v>
      </c>
      <c r="V729" s="618">
        <v>3479526</v>
      </c>
      <c r="W729" s="618" t="s">
        <v>2112</v>
      </c>
      <c r="X729" s="618" t="s">
        <v>2112</v>
      </c>
      <c r="Y729" s="618">
        <v>104731</v>
      </c>
      <c r="Z729" s="618">
        <v>141554</v>
      </c>
      <c r="AA729" s="618">
        <v>7130</v>
      </c>
      <c r="AB729" s="618">
        <v>8162</v>
      </c>
      <c r="AC729" s="618">
        <v>321516</v>
      </c>
      <c r="AD729" s="618">
        <v>531796</v>
      </c>
      <c r="AE729" s="618">
        <v>203</v>
      </c>
      <c r="AF729" s="618">
        <v>1025</v>
      </c>
      <c r="AG729" s="618">
        <v>0</v>
      </c>
      <c r="AH729" s="618">
        <v>0</v>
      </c>
      <c r="AI729" s="618">
        <v>631295</v>
      </c>
      <c r="AJ729" s="618">
        <v>2648185</v>
      </c>
      <c r="AK729" s="618">
        <v>173605</v>
      </c>
      <c r="AL729" s="618">
        <v>1518313</v>
      </c>
      <c r="AM729" s="618">
        <v>77</v>
      </c>
      <c r="AN729" s="618">
        <v>270</v>
      </c>
      <c r="AO729" s="618">
        <v>0</v>
      </c>
      <c r="AP729" s="618">
        <v>0</v>
      </c>
      <c r="AQ729" s="618">
        <v>0</v>
      </c>
      <c r="AR729" s="618">
        <v>0</v>
      </c>
      <c r="AS729" s="618">
        <v>0</v>
      </c>
      <c r="AT729" s="618">
        <v>0</v>
      </c>
      <c r="AU729" s="618">
        <v>0</v>
      </c>
      <c r="AV729" s="618">
        <v>0</v>
      </c>
      <c r="AW729" s="618">
        <v>3404917</v>
      </c>
      <c r="AX729" s="618">
        <v>1673218</v>
      </c>
      <c r="AY729" s="618">
        <v>67178</v>
      </c>
      <c r="AZ729" s="618">
        <v>72537</v>
      </c>
      <c r="BA729" s="618">
        <v>2886</v>
      </c>
      <c r="BB729" s="618">
        <v>7118</v>
      </c>
      <c r="BC729" s="618">
        <v>10528860</v>
      </c>
      <c r="BD729" s="618">
        <v>15040284</v>
      </c>
      <c r="BE729" s="618">
        <v>0</v>
      </c>
      <c r="BF729" s="618">
        <v>0</v>
      </c>
      <c r="BG729" s="618">
        <v>19205802</v>
      </c>
      <c r="BH729" s="618">
        <v>48390237</v>
      </c>
      <c r="BI729" s="618">
        <v>4723</v>
      </c>
      <c r="BJ729" s="618">
        <v>5082</v>
      </c>
      <c r="BK729" s="618">
        <v>211105</v>
      </c>
      <c r="BL729" s="618">
        <v>569916</v>
      </c>
      <c r="BM729" s="618">
        <v>3231985</v>
      </c>
      <c r="BN729" s="618">
        <v>4509176</v>
      </c>
      <c r="BO729" s="618">
        <v>78754</v>
      </c>
      <c r="BP729" s="618">
        <v>88004</v>
      </c>
    </row>
    <row r="730" spans="1:68" x14ac:dyDescent="0.25">
      <c r="A730" s="593" t="s">
        <v>28</v>
      </c>
      <c r="B730" s="594" t="s">
        <v>285</v>
      </c>
      <c r="C730" s="618">
        <v>120</v>
      </c>
      <c r="D730" s="618">
        <v>193</v>
      </c>
      <c r="E730" s="618" t="s">
        <v>2112</v>
      </c>
      <c r="F730" s="618" t="s">
        <v>2112</v>
      </c>
      <c r="G730" s="618">
        <v>0</v>
      </c>
      <c r="H730" s="618">
        <v>0</v>
      </c>
      <c r="I730" s="618">
        <v>16430</v>
      </c>
      <c r="J730" s="618">
        <v>99483</v>
      </c>
      <c r="K730" s="618">
        <v>420</v>
      </c>
      <c r="L730" s="618">
        <v>1441</v>
      </c>
      <c r="M730" s="618">
        <v>1041587</v>
      </c>
      <c r="N730" s="618">
        <v>539982</v>
      </c>
      <c r="O730" s="618">
        <v>7450</v>
      </c>
      <c r="P730" s="618">
        <v>3705</v>
      </c>
      <c r="Q730" s="618">
        <v>29625</v>
      </c>
      <c r="R730" s="618">
        <v>23324</v>
      </c>
      <c r="S730" s="618">
        <v>105373</v>
      </c>
      <c r="T730" s="618">
        <v>95106</v>
      </c>
      <c r="U730" s="618">
        <v>422014</v>
      </c>
      <c r="V730" s="618">
        <v>40466</v>
      </c>
      <c r="W730" s="618" t="s">
        <v>2112</v>
      </c>
      <c r="X730" s="618" t="s">
        <v>2112</v>
      </c>
      <c r="Y730" s="618">
        <v>561184</v>
      </c>
      <c r="Z730" s="618">
        <v>416157</v>
      </c>
      <c r="AA730" s="618">
        <v>26</v>
      </c>
      <c r="AB730" s="618">
        <v>6</v>
      </c>
      <c r="AC730" s="618">
        <v>9728</v>
      </c>
      <c r="AD730" s="618">
        <v>3562</v>
      </c>
      <c r="AE730" s="618">
        <v>0</v>
      </c>
      <c r="AF730" s="618">
        <v>0</v>
      </c>
      <c r="AG730" s="618">
        <v>0</v>
      </c>
      <c r="AH730" s="618">
        <v>0</v>
      </c>
      <c r="AI730" s="618">
        <v>167903</v>
      </c>
      <c r="AJ730" s="618">
        <v>208446</v>
      </c>
      <c r="AK730" s="618">
        <v>252771</v>
      </c>
      <c r="AL730" s="618">
        <v>1591222</v>
      </c>
      <c r="AM730" s="618">
        <v>0</v>
      </c>
      <c r="AN730" s="618">
        <v>0</v>
      </c>
      <c r="AO730" s="618">
        <v>0</v>
      </c>
      <c r="AP730" s="618">
        <v>0</v>
      </c>
      <c r="AQ730" s="618">
        <v>0</v>
      </c>
      <c r="AR730" s="618">
        <v>0</v>
      </c>
      <c r="AS730" s="618">
        <v>0</v>
      </c>
      <c r="AT730" s="618">
        <v>0</v>
      </c>
      <c r="AU730" s="618">
        <v>0</v>
      </c>
      <c r="AV730" s="618">
        <v>0</v>
      </c>
      <c r="AW730" s="618">
        <v>540626</v>
      </c>
      <c r="AX730" s="618">
        <v>165540</v>
      </c>
      <c r="AY730" s="618">
        <v>44586</v>
      </c>
      <c r="AZ730" s="618">
        <v>15953</v>
      </c>
      <c r="BA730" s="618">
        <v>290</v>
      </c>
      <c r="BB730" s="618">
        <v>256</v>
      </c>
      <c r="BC730" s="618">
        <v>3653803</v>
      </c>
      <c r="BD730" s="618">
        <v>939801</v>
      </c>
      <c r="BE730" s="618">
        <v>0</v>
      </c>
      <c r="BF730" s="618">
        <v>0</v>
      </c>
      <c r="BG730" s="618">
        <v>1378532</v>
      </c>
      <c r="BH730" s="618">
        <v>730264</v>
      </c>
      <c r="BI730" s="618">
        <v>0</v>
      </c>
      <c r="BJ730" s="618">
        <v>0</v>
      </c>
      <c r="BK730" s="618">
        <v>186944</v>
      </c>
      <c r="BL730" s="618">
        <v>185632</v>
      </c>
      <c r="BM730" s="618">
        <v>243595</v>
      </c>
      <c r="BN730" s="618">
        <v>99863</v>
      </c>
      <c r="BO730" s="618">
        <v>3718</v>
      </c>
      <c r="BP730" s="618">
        <v>1193</v>
      </c>
    </row>
    <row r="731" spans="1:68" x14ac:dyDescent="0.25">
      <c r="B731" s="594" t="s">
        <v>286</v>
      </c>
      <c r="C731" s="618">
        <v>127</v>
      </c>
      <c r="D731" s="618">
        <v>155</v>
      </c>
      <c r="E731" s="618" t="s">
        <v>2112</v>
      </c>
      <c r="F731" s="618" t="s">
        <v>2112</v>
      </c>
      <c r="G731" s="618">
        <v>0</v>
      </c>
      <c r="H731" s="618">
        <v>0</v>
      </c>
      <c r="I731" s="618">
        <v>18791</v>
      </c>
      <c r="J731" s="618">
        <v>54624</v>
      </c>
      <c r="K731" s="618">
        <v>419</v>
      </c>
      <c r="L731" s="618">
        <v>1249</v>
      </c>
      <c r="M731" s="618">
        <v>980501</v>
      </c>
      <c r="N731" s="618">
        <v>389611</v>
      </c>
      <c r="O731" s="618">
        <v>11093</v>
      </c>
      <c r="P731" s="618">
        <v>5096</v>
      </c>
      <c r="Q731" s="618">
        <v>30524</v>
      </c>
      <c r="R731" s="618">
        <v>22028</v>
      </c>
      <c r="S731" s="618">
        <v>107516</v>
      </c>
      <c r="T731" s="618">
        <v>72407</v>
      </c>
      <c r="U731" s="618">
        <v>532656</v>
      </c>
      <c r="V731" s="618">
        <v>57709</v>
      </c>
      <c r="W731" s="618" t="s">
        <v>2112</v>
      </c>
      <c r="X731" s="618" t="s">
        <v>2112</v>
      </c>
      <c r="Y731" s="618">
        <v>395135</v>
      </c>
      <c r="Z731" s="618">
        <v>223136</v>
      </c>
      <c r="AA731" s="618">
        <v>0</v>
      </c>
      <c r="AB731" s="618">
        <v>0</v>
      </c>
      <c r="AC731" s="618">
        <v>10488</v>
      </c>
      <c r="AD731" s="618">
        <v>4316</v>
      </c>
      <c r="AE731" s="618">
        <v>0</v>
      </c>
      <c r="AF731" s="618">
        <v>0</v>
      </c>
      <c r="AG731" s="618">
        <v>0</v>
      </c>
      <c r="AH731" s="618">
        <v>0</v>
      </c>
      <c r="AI731" s="618">
        <v>156744</v>
      </c>
      <c r="AJ731" s="618">
        <v>164253</v>
      </c>
      <c r="AK731" s="618">
        <v>261776</v>
      </c>
      <c r="AL731" s="618">
        <v>1297418</v>
      </c>
      <c r="AM731" s="618">
        <v>0</v>
      </c>
      <c r="AN731" s="618">
        <v>0</v>
      </c>
      <c r="AO731" s="618">
        <v>0</v>
      </c>
      <c r="AP731" s="618">
        <v>0</v>
      </c>
      <c r="AQ731" s="618">
        <v>0</v>
      </c>
      <c r="AR731" s="618">
        <v>0</v>
      </c>
      <c r="AS731" s="618">
        <v>0</v>
      </c>
      <c r="AT731" s="618">
        <v>0</v>
      </c>
      <c r="AU731" s="618">
        <v>0</v>
      </c>
      <c r="AV731" s="618">
        <v>0</v>
      </c>
      <c r="AW731" s="618">
        <v>506280</v>
      </c>
      <c r="AX731" s="618">
        <v>183565</v>
      </c>
      <c r="AY731" s="618">
        <v>39348</v>
      </c>
      <c r="AZ731" s="618">
        <v>16450</v>
      </c>
      <c r="BA731" s="618">
        <v>359</v>
      </c>
      <c r="BB731" s="618">
        <v>346</v>
      </c>
      <c r="BC731" s="618">
        <v>3651825</v>
      </c>
      <c r="BD731" s="618">
        <v>1445497</v>
      </c>
      <c r="BE731" s="618">
        <v>0</v>
      </c>
      <c r="BF731" s="618">
        <v>0</v>
      </c>
      <c r="BG731" s="618">
        <v>1490551</v>
      </c>
      <c r="BH731" s="618">
        <v>1031549</v>
      </c>
      <c r="BI731" s="618">
        <v>0</v>
      </c>
      <c r="BJ731" s="618">
        <v>0</v>
      </c>
      <c r="BK731" s="618">
        <v>187900</v>
      </c>
      <c r="BL731" s="618">
        <v>150542</v>
      </c>
      <c r="BM731" s="618">
        <v>229130</v>
      </c>
      <c r="BN731" s="618">
        <v>96287</v>
      </c>
      <c r="BO731" s="618">
        <v>3150</v>
      </c>
      <c r="BP731" s="618">
        <v>1025</v>
      </c>
    </row>
    <row r="732" spans="1:68" x14ac:dyDescent="0.25">
      <c r="B732" s="594" t="s">
        <v>287</v>
      </c>
      <c r="C732" s="618">
        <v>70</v>
      </c>
      <c r="D732" s="618">
        <v>84</v>
      </c>
      <c r="E732" s="618" t="s">
        <v>2112</v>
      </c>
      <c r="F732" s="618" t="s">
        <v>2112</v>
      </c>
      <c r="G732" s="618">
        <v>0</v>
      </c>
      <c r="H732" s="618">
        <v>0</v>
      </c>
      <c r="I732" s="618">
        <v>19315</v>
      </c>
      <c r="J732" s="618">
        <v>118477</v>
      </c>
      <c r="K732" s="618">
        <v>421</v>
      </c>
      <c r="L732" s="618">
        <v>1348</v>
      </c>
      <c r="M732" s="618">
        <v>1097212</v>
      </c>
      <c r="N732" s="618">
        <v>574108</v>
      </c>
      <c r="O732" s="618">
        <v>16775</v>
      </c>
      <c r="P732" s="618">
        <v>7962</v>
      </c>
      <c r="Q732" s="618">
        <v>28491</v>
      </c>
      <c r="R732" s="618">
        <v>23177</v>
      </c>
      <c r="S732" s="618">
        <v>121557</v>
      </c>
      <c r="T732" s="618">
        <v>62602</v>
      </c>
      <c r="U732" s="618">
        <v>499049</v>
      </c>
      <c r="V732" s="618">
        <v>65029</v>
      </c>
      <c r="W732" s="618" t="s">
        <v>2112</v>
      </c>
      <c r="X732" s="618" t="s">
        <v>2112</v>
      </c>
      <c r="Y732" s="618">
        <v>376603</v>
      </c>
      <c r="Z732" s="618">
        <v>300627</v>
      </c>
      <c r="AA732" s="618">
        <v>0</v>
      </c>
      <c r="AB732" s="618">
        <v>0</v>
      </c>
      <c r="AC732" s="618">
        <v>12784</v>
      </c>
      <c r="AD732" s="618">
        <v>6309</v>
      </c>
      <c r="AE732" s="618">
        <v>0</v>
      </c>
      <c r="AF732" s="618">
        <v>0</v>
      </c>
      <c r="AG732" s="618">
        <v>0</v>
      </c>
      <c r="AH732" s="618">
        <v>0</v>
      </c>
      <c r="AI732" s="618">
        <v>115719</v>
      </c>
      <c r="AJ732" s="618">
        <v>228956</v>
      </c>
      <c r="AK732" s="618">
        <v>237213</v>
      </c>
      <c r="AL732" s="618">
        <v>1413661</v>
      </c>
      <c r="AM732" s="618">
        <v>0</v>
      </c>
      <c r="AN732" s="618">
        <v>0</v>
      </c>
      <c r="AO732" s="618">
        <v>0</v>
      </c>
      <c r="AP732" s="618">
        <v>0</v>
      </c>
      <c r="AQ732" s="618">
        <v>0</v>
      </c>
      <c r="AR732" s="618">
        <v>0</v>
      </c>
      <c r="AS732" s="618">
        <v>0</v>
      </c>
      <c r="AT732" s="618">
        <v>0</v>
      </c>
      <c r="AU732" s="618">
        <v>0</v>
      </c>
      <c r="AV732" s="618">
        <v>0</v>
      </c>
      <c r="AW732" s="618">
        <v>529648</v>
      </c>
      <c r="AX732" s="618">
        <v>140860</v>
      </c>
      <c r="AY732" s="618">
        <v>42351</v>
      </c>
      <c r="AZ732" s="618">
        <v>18538</v>
      </c>
      <c r="BA732" s="618">
        <v>423</v>
      </c>
      <c r="BB732" s="618">
        <v>653</v>
      </c>
      <c r="BC732" s="618">
        <v>2870450</v>
      </c>
      <c r="BD732" s="618">
        <v>1153163</v>
      </c>
      <c r="BE732" s="618">
        <v>0</v>
      </c>
      <c r="BF732" s="618">
        <v>0</v>
      </c>
      <c r="BG732" s="618">
        <v>1079690</v>
      </c>
      <c r="BH732" s="618">
        <v>877642</v>
      </c>
      <c r="BI732" s="618">
        <v>0</v>
      </c>
      <c r="BJ732" s="618">
        <v>0</v>
      </c>
      <c r="BK732" s="618">
        <v>153014</v>
      </c>
      <c r="BL732" s="618">
        <v>119093</v>
      </c>
      <c r="BM732" s="618">
        <v>139416</v>
      </c>
      <c r="BN732" s="618">
        <v>74065</v>
      </c>
      <c r="BO732" s="618">
        <v>1806</v>
      </c>
      <c r="BP732" s="618">
        <v>839</v>
      </c>
    </row>
    <row r="733" spans="1:68" x14ac:dyDescent="0.25">
      <c r="B733" s="594" t="s">
        <v>288</v>
      </c>
      <c r="C733" s="618">
        <v>162</v>
      </c>
      <c r="D733" s="618">
        <v>176</v>
      </c>
      <c r="E733" s="618" t="s">
        <v>2112</v>
      </c>
      <c r="F733" s="618" t="s">
        <v>2112</v>
      </c>
      <c r="G733" s="618">
        <v>0</v>
      </c>
      <c r="H733" s="618">
        <v>0</v>
      </c>
      <c r="I733" s="618">
        <v>19224</v>
      </c>
      <c r="J733" s="618">
        <v>86882</v>
      </c>
      <c r="K733" s="618">
        <v>403</v>
      </c>
      <c r="L733" s="618">
        <v>1393</v>
      </c>
      <c r="M733" s="618">
        <v>1020993</v>
      </c>
      <c r="N733" s="618">
        <v>650038</v>
      </c>
      <c r="O733" s="618">
        <v>19084</v>
      </c>
      <c r="P733" s="618">
        <v>16734</v>
      </c>
      <c r="Q733" s="618">
        <v>30165</v>
      </c>
      <c r="R733" s="618">
        <v>25195</v>
      </c>
      <c r="S733" s="618">
        <v>120975</v>
      </c>
      <c r="T733" s="618">
        <v>95060</v>
      </c>
      <c r="U733" s="618">
        <v>498535</v>
      </c>
      <c r="V733" s="618">
        <v>74366</v>
      </c>
      <c r="W733" s="618" t="s">
        <v>2112</v>
      </c>
      <c r="X733" s="618" t="s">
        <v>2112</v>
      </c>
      <c r="Y733" s="618">
        <v>496973</v>
      </c>
      <c r="Z733" s="618">
        <v>284142</v>
      </c>
      <c r="AA733" s="618">
        <v>375</v>
      </c>
      <c r="AB733" s="618">
        <v>375</v>
      </c>
      <c r="AC733" s="618">
        <v>7039</v>
      </c>
      <c r="AD733" s="618">
        <v>3113</v>
      </c>
      <c r="AE733" s="618">
        <v>0</v>
      </c>
      <c r="AF733" s="618">
        <v>0</v>
      </c>
      <c r="AG733" s="618">
        <v>0</v>
      </c>
      <c r="AH733" s="618">
        <v>0</v>
      </c>
      <c r="AI733" s="618">
        <v>135855</v>
      </c>
      <c r="AJ733" s="618">
        <v>331626</v>
      </c>
      <c r="AK733" s="618">
        <v>244513</v>
      </c>
      <c r="AL733" s="618">
        <v>1761207</v>
      </c>
      <c r="AM733" s="618">
        <v>14</v>
      </c>
      <c r="AN733" s="618">
        <v>11</v>
      </c>
      <c r="AO733" s="618">
        <v>0</v>
      </c>
      <c r="AP733" s="618">
        <v>0</v>
      </c>
      <c r="AQ733" s="618">
        <v>0</v>
      </c>
      <c r="AR733" s="618">
        <v>0</v>
      </c>
      <c r="AS733" s="618">
        <v>0</v>
      </c>
      <c r="AT733" s="618">
        <v>0</v>
      </c>
      <c r="AU733" s="618">
        <v>0</v>
      </c>
      <c r="AV733" s="618">
        <v>0</v>
      </c>
      <c r="AW733" s="618">
        <v>551349</v>
      </c>
      <c r="AX733" s="618">
        <v>179218</v>
      </c>
      <c r="AY733" s="618">
        <v>37886</v>
      </c>
      <c r="AZ733" s="618">
        <v>18357</v>
      </c>
      <c r="BA733" s="618">
        <v>463</v>
      </c>
      <c r="BB733" s="618">
        <v>568</v>
      </c>
      <c r="BC733" s="618">
        <v>3326366</v>
      </c>
      <c r="BD733" s="618">
        <v>1392252</v>
      </c>
      <c r="BE733" s="618">
        <v>0</v>
      </c>
      <c r="BF733" s="618">
        <v>0</v>
      </c>
      <c r="BG733" s="618">
        <v>1586351</v>
      </c>
      <c r="BH733" s="618">
        <v>1449428</v>
      </c>
      <c r="BI733" s="618">
        <v>0</v>
      </c>
      <c r="BJ733" s="618">
        <v>0</v>
      </c>
      <c r="BK733" s="618">
        <v>166127</v>
      </c>
      <c r="BL733" s="618">
        <v>315904</v>
      </c>
      <c r="BM733" s="618">
        <v>250214</v>
      </c>
      <c r="BN733" s="618">
        <v>181727</v>
      </c>
      <c r="BO733" s="618">
        <v>2380</v>
      </c>
      <c r="BP733" s="618">
        <v>1126</v>
      </c>
    </row>
    <row r="734" spans="1:68" x14ac:dyDescent="0.25">
      <c r="B734" s="594" t="s">
        <v>289</v>
      </c>
      <c r="C734" s="618">
        <v>162</v>
      </c>
      <c r="D734" s="618">
        <v>243</v>
      </c>
      <c r="E734" s="618" t="s">
        <v>2112</v>
      </c>
      <c r="F734" s="618" t="s">
        <v>2112</v>
      </c>
      <c r="G734" s="618">
        <v>0</v>
      </c>
      <c r="H734" s="618">
        <v>0</v>
      </c>
      <c r="I734" s="618">
        <v>21409</v>
      </c>
      <c r="J734" s="618">
        <v>107865</v>
      </c>
      <c r="K734" s="618">
        <v>397</v>
      </c>
      <c r="L734" s="618">
        <v>1735</v>
      </c>
      <c r="M734" s="618">
        <v>1082441</v>
      </c>
      <c r="N734" s="618">
        <v>736588</v>
      </c>
      <c r="O734" s="618">
        <v>25926</v>
      </c>
      <c r="P734" s="618">
        <v>17118</v>
      </c>
      <c r="Q734" s="618">
        <v>30757</v>
      </c>
      <c r="R734" s="618">
        <v>32102</v>
      </c>
      <c r="S734" s="618">
        <v>115784</v>
      </c>
      <c r="T734" s="618">
        <v>89092</v>
      </c>
      <c r="U734" s="618">
        <v>563600</v>
      </c>
      <c r="V734" s="618">
        <v>63193</v>
      </c>
      <c r="W734" s="618" t="s">
        <v>2112</v>
      </c>
      <c r="X734" s="618" t="s">
        <v>2112</v>
      </c>
      <c r="Y734" s="618">
        <v>474709</v>
      </c>
      <c r="Z734" s="618">
        <v>381792</v>
      </c>
      <c r="AA734" s="618">
        <v>375</v>
      </c>
      <c r="AB734" s="618">
        <v>150</v>
      </c>
      <c r="AC734" s="618">
        <v>2775</v>
      </c>
      <c r="AD734" s="618">
        <v>1472</v>
      </c>
      <c r="AE734" s="618">
        <v>0</v>
      </c>
      <c r="AF734" s="618">
        <v>0</v>
      </c>
      <c r="AG734" s="618">
        <v>0</v>
      </c>
      <c r="AH734" s="618">
        <v>0</v>
      </c>
      <c r="AI734" s="618">
        <v>145171</v>
      </c>
      <c r="AJ734" s="618">
        <v>240812</v>
      </c>
      <c r="AK734" s="618">
        <v>258245</v>
      </c>
      <c r="AL734" s="618">
        <v>1900294</v>
      </c>
      <c r="AM734" s="618">
        <v>14</v>
      </c>
      <c r="AN734" s="618">
        <v>7</v>
      </c>
      <c r="AO734" s="618">
        <v>0</v>
      </c>
      <c r="AP734" s="618">
        <v>0</v>
      </c>
      <c r="AQ734" s="618">
        <v>0</v>
      </c>
      <c r="AR734" s="618">
        <v>0</v>
      </c>
      <c r="AS734" s="618">
        <v>0</v>
      </c>
      <c r="AT734" s="618">
        <v>0</v>
      </c>
      <c r="AU734" s="618">
        <v>0</v>
      </c>
      <c r="AV734" s="618">
        <v>0</v>
      </c>
      <c r="AW734" s="618">
        <v>443462</v>
      </c>
      <c r="AX734" s="618">
        <v>191407</v>
      </c>
      <c r="AY734" s="618">
        <v>47218</v>
      </c>
      <c r="AZ734" s="618">
        <v>27547</v>
      </c>
      <c r="BA734" s="618">
        <v>531</v>
      </c>
      <c r="BB734" s="618">
        <v>616</v>
      </c>
      <c r="BC734" s="618">
        <v>3149729</v>
      </c>
      <c r="BD734" s="618">
        <v>1282417</v>
      </c>
      <c r="BE734" s="618">
        <v>0</v>
      </c>
      <c r="BF734" s="618">
        <v>0</v>
      </c>
      <c r="BG734" s="618">
        <v>1668235</v>
      </c>
      <c r="BH734" s="618">
        <v>1761491</v>
      </c>
      <c r="BI734" s="618">
        <v>0</v>
      </c>
      <c r="BJ734" s="618">
        <v>0</v>
      </c>
      <c r="BK734" s="618">
        <v>184482</v>
      </c>
      <c r="BL734" s="618">
        <v>237938</v>
      </c>
      <c r="BM734" s="618">
        <v>261308</v>
      </c>
      <c r="BN734" s="618">
        <v>123595</v>
      </c>
      <c r="BO734" s="618">
        <v>1746</v>
      </c>
      <c r="BP734" s="618">
        <v>677</v>
      </c>
    </row>
    <row r="735" spans="1:68" x14ac:dyDescent="0.25">
      <c r="B735" s="594" t="s">
        <v>290</v>
      </c>
      <c r="C735" s="618">
        <v>199</v>
      </c>
      <c r="D735" s="618">
        <v>333</v>
      </c>
      <c r="E735" s="618" t="s">
        <v>2112</v>
      </c>
      <c r="F735" s="618" t="s">
        <v>2112</v>
      </c>
      <c r="G735" s="618">
        <v>0</v>
      </c>
      <c r="H735" s="618">
        <v>0</v>
      </c>
      <c r="I735" s="618">
        <v>17452</v>
      </c>
      <c r="J735" s="618">
        <v>83954</v>
      </c>
      <c r="K735" s="618">
        <v>292</v>
      </c>
      <c r="L735" s="618">
        <v>1271</v>
      </c>
      <c r="M735" s="618">
        <v>1081537</v>
      </c>
      <c r="N735" s="618">
        <v>738792</v>
      </c>
      <c r="O735" s="618">
        <v>12559</v>
      </c>
      <c r="P735" s="618">
        <v>8742</v>
      </c>
      <c r="Q735" s="618">
        <v>30691</v>
      </c>
      <c r="R735" s="618">
        <v>30280</v>
      </c>
      <c r="S735" s="618">
        <v>125971</v>
      </c>
      <c r="T735" s="618">
        <v>104640</v>
      </c>
      <c r="U735" s="618">
        <v>384625</v>
      </c>
      <c r="V735" s="618">
        <v>57449</v>
      </c>
      <c r="W735" s="618" t="s">
        <v>2112</v>
      </c>
      <c r="X735" s="618" t="s">
        <v>2112</v>
      </c>
      <c r="Y735" s="618">
        <v>339451</v>
      </c>
      <c r="Z735" s="618">
        <v>344350</v>
      </c>
      <c r="AA735" s="618">
        <v>104</v>
      </c>
      <c r="AB735" s="618">
        <v>45</v>
      </c>
      <c r="AC735" s="618">
        <v>6241</v>
      </c>
      <c r="AD735" s="618">
        <v>3119</v>
      </c>
      <c r="AE735" s="618">
        <v>0</v>
      </c>
      <c r="AF735" s="618">
        <v>0</v>
      </c>
      <c r="AG735" s="618">
        <v>0</v>
      </c>
      <c r="AH735" s="618">
        <v>0</v>
      </c>
      <c r="AI735" s="618">
        <v>138776</v>
      </c>
      <c r="AJ735" s="618">
        <v>280140</v>
      </c>
      <c r="AK735" s="618">
        <v>255952</v>
      </c>
      <c r="AL735" s="618">
        <v>1747051</v>
      </c>
      <c r="AM735" s="618">
        <v>4</v>
      </c>
      <c r="AN735" s="618">
        <v>8</v>
      </c>
      <c r="AO735" s="618">
        <v>0</v>
      </c>
      <c r="AP735" s="618">
        <v>0</v>
      </c>
      <c r="AQ735" s="618">
        <v>0</v>
      </c>
      <c r="AR735" s="618">
        <v>0</v>
      </c>
      <c r="AS735" s="618">
        <v>0</v>
      </c>
      <c r="AT735" s="618">
        <v>0</v>
      </c>
      <c r="AU735" s="618">
        <v>0</v>
      </c>
      <c r="AV735" s="618">
        <v>0</v>
      </c>
      <c r="AW735" s="618">
        <v>423706</v>
      </c>
      <c r="AX735" s="618">
        <v>142258</v>
      </c>
      <c r="AY735" s="618">
        <v>53765</v>
      </c>
      <c r="AZ735" s="618">
        <v>26185</v>
      </c>
      <c r="BA735" s="618">
        <v>550</v>
      </c>
      <c r="BB735" s="618">
        <v>846</v>
      </c>
      <c r="BC735" s="618">
        <v>3076480</v>
      </c>
      <c r="BD735" s="618">
        <v>1208696</v>
      </c>
      <c r="BE735" s="618">
        <v>0</v>
      </c>
      <c r="BF735" s="618">
        <v>0</v>
      </c>
      <c r="BG735" s="618">
        <v>2000323</v>
      </c>
      <c r="BH735" s="618">
        <v>1942543</v>
      </c>
      <c r="BI735" s="618">
        <v>0</v>
      </c>
      <c r="BJ735" s="618">
        <v>0</v>
      </c>
      <c r="BK735" s="618">
        <v>180486</v>
      </c>
      <c r="BL735" s="618">
        <v>251120</v>
      </c>
      <c r="BM735" s="618">
        <v>131518</v>
      </c>
      <c r="BN735" s="618">
        <v>65379</v>
      </c>
      <c r="BO735" s="618">
        <v>2518</v>
      </c>
      <c r="BP735" s="618">
        <v>1020</v>
      </c>
    </row>
    <row r="736" spans="1:68" x14ac:dyDescent="0.25">
      <c r="B736" s="594" t="s">
        <v>291</v>
      </c>
      <c r="C736" s="618">
        <v>249</v>
      </c>
      <c r="D736" s="618">
        <v>415</v>
      </c>
      <c r="E736" s="618" t="s">
        <v>2112</v>
      </c>
      <c r="F736" s="618" t="s">
        <v>2112</v>
      </c>
      <c r="G736" s="618">
        <v>0</v>
      </c>
      <c r="H736" s="618">
        <v>0</v>
      </c>
      <c r="I736" s="618">
        <v>26032</v>
      </c>
      <c r="J736" s="618">
        <v>207962</v>
      </c>
      <c r="K736" s="618">
        <v>292</v>
      </c>
      <c r="L736" s="618">
        <v>1059</v>
      </c>
      <c r="M736" s="618">
        <v>1050859</v>
      </c>
      <c r="N736" s="618">
        <v>917610</v>
      </c>
      <c r="O736" s="618">
        <v>21447</v>
      </c>
      <c r="P736" s="618">
        <v>14282</v>
      </c>
      <c r="Q736" s="618">
        <v>32343</v>
      </c>
      <c r="R736" s="618">
        <v>40455</v>
      </c>
      <c r="S736" s="618">
        <v>161936</v>
      </c>
      <c r="T736" s="618">
        <v>269502</v>
      </c>
      <c r="U736" s="618">
        <v>373845</v>
      </c>
      <c r="V736" s="618">
        <v>74080</v>
      </c>
      <c r="W736" s="618" t="s">
        <v>2112</v>
      </c>
      <c r="X736" s="618" t="s">
        <v>2112</v>
      </c>
      <c r="Y736" s="618">
        <v>546259</v>
      </c>
      <c r="Z736" s="618">
        <v>667443</v>
      </c>
      <c r="AA736" s="618">
        <v>149</v>
      </c>
      <c r="AB736" s="618">
        <v>74</v>
      </c>
      <c r="AC736" s="618">
        <v>6022</v>
      </c>
      <c r="AD736" s="618">
        <v>3508</v>
      </c>
      <c r="AE736" s="618">
        <v>0</v>
      </c>
      <c r="AF736" s="618">
        <v>0</v>
      </c>
      <c r="AG736" s="618">
        <v>0</v>
      </c>
      <c r="AH736" s="618">
        <v>0</v>
      </c>
      <c r="AI736" s="618">
        <v>123461</v>
      </c>
      <c r="AJ736" s="618">
        <v>347105</v>
      </c>
      <c r="AK736" s="618">
        <v>195033</v>
      </c>
      <c r="AL736" s="618">
        <v>1778284</v>
      </c>
      <c r="AM736" s="618">
        <v>5</v>
      </c>
      <c r="AN736" s="618">
        <v>10</v>
      </c>
      <c r="AO736" s="618">
        <v>0</v>
      </c>
      <c r="AP736" s="618">
        <v>0</v>
      </c>
      <c r="AQ736" s="618">
        <v>0</v>
      </c>
      <c r="AR736" s="618">
        <v>0</v>
      </c>
      <c r="AS736" s="618">
        <v>0</v>
      </c>
      <c r="AT736" s="618">
        <v>0</v>
      </c>
      <c r="AU736" s="618">
        <v>0</v>
      </c>
      <c r="AV736" s="618">
        <v>0</v>
      </c>
      <c r="AW736" s="618">
        <v>385875</v>
      </c>
      <c r="AX736" s="618">
        <v>154159</v>
      </c>
      <c r="AY736" s="618">
        <v>53472</v>
      </c>
      <c r="AZ736" s="618">
        <v>38180</v>
      </c>
      <c r="BA736" s="618">
        <v>283</v>
      </c>
      <c r="BB736" s="618">
        <v>589</v>
      </c>
      <c r="BC736" s="618">
        <v>2530363</v>
      </c>
      <c r="BD736" s="618">
        <v>1638510</v>
      </c>
      <c r="BE736" s="618">
        <v>0</v>
      </c>
      <c r="BF736" s="618">
        <v>0</v>
      </c>
      <c r="BG736" s="618">
        <v>2139611</v>
      </c>
      <c r="BH736" s="618">
        <v>2597647</v>
      </c>
      <c r="BI736" s="618">
        <v>0</v>
      </c>
      <c r="BJ736" s="618">
        <v>0</v>
      </c>
      <c r="BK736" s="618">
        <v>172275</v>
      </c>
      <c r="BL736" s="618">
        <v>277183</v>
      </c>
      <c r="BM736" s="618">
        <v>221265</v>
      </c>
      <c r="BN736" s="618">
        <v>115843</v>
      </c>
      <c r="BO736" s="618">
        <v>1621</v>
      </c>
      <c r="BP736" s="618">
        <v>674</v>
      </c>
    </row>
    <row r="737" spans="1:68" x14ac:dyDescent="0.25">
      <c r="B737" s="594" t="s">
        <v>292</v>
      </c>
      <c r="C737" s="618">
        <v>168</v>
      </c>
      <c r="D737" s="618">
        <v>202</v>
      </c>
      <c r="E737" s="618" t="s">
        <v>2112</v>
      </c>
      <c r="F737" s="618" t="s">
        <v>2112</v>
      </c>
      <c r="G737" s="618">
        <v>0</v>
      </c>
      <c r="H737" s="618">
        <v>0</v>
      </c>
      <c r="I737" s="618">
        <v>22793</v>
      </c>
      <c r="J737" s="618">
        <v>112465</v>
      </c>
      <c r="K737" s="618">
        <v>292</v>
      </c>
      <c r="L737" s="618">
        <v>1209</v>
      </c>
      <c r="M737" s="618">
        <v>1127067</v>
      </c>
      <c r="N737" s="618">
        <v>917490</v>
      </c>
      <c r="O737" s="618">
        <v>18785</v>
      </c>
      <c r="P737" s="618">
        <v>15179</v>
      </c>
      <c r="Q737" s="618">
        <v>32868</v>
      </c>
      <c r="R737" s="618">
        <v>34110</v>
      </c>
      <c r="S737" s="618">
        <v>150037</v>
      </c>
      <c r="T737" s="618">
        <v>134258</v>
      </c>
      <c r="U737" s="618">
        <v>369083</v>
      </c>
      <c r="V737" s="618">
        <v>74284</v>
      </c>
      <c r="W737" s="618" t="s">
        <v>2112</v>
      </c>
      <c r="X737" s="618" t="s">
        <v>2112</v>
      </c>
      <c r="Y737" s="618">
        <v>431759</v>
      </c>
      <c r="Z737" s="618">
        <v>405043</v>
      </c>
      <c r="AA737" s="618">
        <v>127</v>
      </c>
      <c r="AB737" s="618">
        <v>57</v>
      </c>
      <c r="AC737" s="618">
        <v>3120</v>
      </c>
      <c r="AD737" s="618">
        <v>1626</v>
      </c>
      <c r="AE737" s="618">
        <v>0</v>
      </c>
      <c r="AF737" s="618">
        <v>0</v>
      </c>
      <c r="AG737" s="618">
        <v>0</v>
      </c>
      <c r="AH737" s="618">
        <v>0</v>
      </c>
      <c r="AI737" s="618">
        <v>129591</v>
      </c>
      <c r="AJ737" s="618">
        <v>273019</v>
      </c>
      <c r="AK737" s="618">
        <v>236540</v>
      </c>
      <c r="AL737" s="618">
        <v>1948937</v>
      </c>
      <c r="AM737" s="618">
        <v>5</v>
      </c>
      <c r="AN737" s="618">
        <v>8</v>
      </c>
      <c r="AO737" s="618">
        <v>0</v>
      </c>
      <c r="AP737" s="618">
        <v>0</v>
      </c>
      <c r="AQ737" s="618">
        <v>0</v>
      </c>
      <c r="AR737" s="618">
        <v>0</v>
      </c>
      <c r="AS737" s="618">
        <v>0</v>
      </c>
      <c r="AT737" s="618">
        <v>0</v>
      </c>
      <c r="AU737" s="618">
        <v>0</v>
      </c>
      <c r="AV737" s="618">
        <v>0</v>
      </c>
      <c r="AW737" s="618">
        <v>410120</v>
      </c>
      <c r="AX737" s="618">
        <v>260400</v>
      </c>
      <c r="AY737" s="618">
        <v>62700</v>
      </c>
      <c r="AZ737" s="618">
        <v>41638</v>
      </c>
      <c r="BA737" s="618">
        <v>678</v>
      </c>
      <c r="BB737" s="618">
        <v>853</v>
      </c>
      <c r="BC737" s="618">
        <v>3009582</v>
      </c>
      <c r="BD737" s="618">
        <v>1297849</v>
      </c>
      <c r="BE737" s="618">
        <v>0</v>
      </c>
      <c r="BF737" s="618">
        <v>0</v>
      </c>
      <c r="BG737" s="618">
        <v>2447350</v>
      </c>
      <c r="BH737" s="618">
        <v>2550334</v>
      </c>
      <c r="BI737" s="618">
        <v>0</v>
      </c>
      <c r="BJ737" s="618">
        <v>0</v>
      </c>
      <c r="BK737" s="618">
        <v>173167</v>
      </c>
      <c r="BL737" s="618">
        <v>135566</v>
      </c>
      <c r="BM737" s="618">
        <v>123467</v>
      </c>
      <c r="BN737" s="618">
        <v>66597</v>
      </c>
      <c r="BO737" s="618">
        <v>2576</v>
      </c>
      <c r="BP737" s="618">
        <v>1004</v>
      </c>
    </row>
    <row r="738" spans="1:68" x14ac:dyDescent="0.25">
      <c r="B738" s="594" t="s">
        <v>293</v>
      </c>
      <c r="C738" s="618">
        <v>263</v>
      </c>
      <c r="D738" s="618">
        <v>343</v>
      </c>
      <c r="E738" s="618" t="s">
        <v>2112</v>
      </c>
      <c r="F738" s="618" t="s">
        <v>2112</v>
      </c>
      <c r="G738" s="618">
        <v>0</v>
      </c>
      <c r="H738" s="618">
        <v>0</v>
      </c>
      <c r="I738" s="618">
        <v>16250</v>
      </c>
      <c r="J738" s="618">
        <v>91438</v>
      </c>
      <c r="K738" s="618">
        <v>171</v>
      </c>
      <c r="L738" s="618">
        <v>772</v>
      </c>
      <c r="M738" s="618">
        <v>1090063</v>
      </c>
      <c r="N738" s="618">
        <v>779693</v>
      </c>
      <c r="O738" s="618">
        <v>28268</v>
      </c>
      <c r="P738" s="618">
        <v>20338</v>
      </c>
      <c r="Q738" s="618">
        <v>14555</v>
      </c>
      <c r="R738" s="618">
        <v>19153</v>
      </c>
      <c r="S738" s="618">
        <v>131465</v>
      </c>
      <c r="T738" s="618">
        <v>101520</v>
      </c>
      <c r="U738" s="618">
        <v>181339</v>
      </c>
      <c r="V738" s="618">
        <v>32878</v>
      </c>
      <c r="W738" s="618" t="s">
        <v>2112</v>
      </c>
      <c r="X738" s="618" t="s">
        <v>2112</v>
      </c>
      <c r="Y738" s="618">
        <v>470873</v>
      </c>
      <c r="Z738" s="618">
        <v>646098</v>
      </c>
      <c r="AA738" s="618">
        <v>360</v>
      </c>
      <c r="AB738" s="618">
        <v>158</v>
      </c>
      <c r="AC738" s="618">
        <v>2535</v>
      </c>
      <c r="AD738" s="618">
        <v>1828</v>
      </c>
      <c r="AE738" s="618">
        <v>0</v>
      </c>
      <c r="AF738" s="618">
        <v>0</v>
      </c>
      <c r="AG738" s="618">
        <v>0</v>
      </c>
      <c r="AH738" s="618">
        <v>0</v>
      </c>
      <c r="AI738" s="618">
        <v>124420</v>
      </c>
      <c r="AJ738" s="618">
        <v>236177</v>
      </c>
      <c r="AK738" s="618">
        <v>197805</v>
      </c>
      <c r="AL738" s="618">
        <v>1675874</v>
      </c>
      <c r="AM738" s="618">
        <v>5</v>
      </c>
      <c r="AN738" s="618">
        <v>25</v>
      </c>
      <c r="AO738" s="618">
        <v>0</v>
      </c>
      <c r="AP738" s="618">
        <v>0</v>
      </c>
      <c r="AQ738" s="618">
        <v>0</v>
      </c>
      <c r="AR738" s="618">
        <v>0</v>
      </c>
      <c r="AS738" s="618">
        <v>0</v>
      </c>
      <c r="AT738" s="618">
        <v>0</v>
      </c>
      <c r="AU738" s="618">
        <v>0</v>
      </c>
      <c r="AV738" s="618">
        <v>0</v>
      </c>
      <c r="AW738" s="618">
        <v>354689</v>
      </c>
      <c r="AX738" s="618">
        <v>248578</v>
      </c>
      <c r="AY738" s="618">
        <v>46012</v>
      </c>
      <c r="AZ738" s="618">
        <v>25627</v>
      </c>
      <c r="BA738" s="618">
        <v>616</v>
      </c>
      <c r="BB738" s="618">
        <v>979</v>
      </c>
      <c r="BC738" s="618">
        <v>2574200</v>
      </c>
      <c r="BD738" s="618">
        <v>1417202</v>
      </c>
      <c r="BE738" s="618">
        <v>0</v>
      </c>
      <c r="BF738" s="618">
        <v>0</v>
      </c>
      <c r="BG738" s="618">
        <v>2338046</v>
      </c>
      <c r="BH738" s="618">
        <v>2753686</v>
      </c>
      <c r="BI738" s="618">
        <v>0</v>
      </c>
      <c r="BJ738" s="618">
        <v>0</v>
      </c>
      <c r="BK738" s="618">
        <v>175710</v>
      </c>
      <c r="BL738" s="618">
        <v>203941</v>
      </c>
      <c r="BM738" s="618">
        <v>147683</v>
      </c>
      <c r="BN738" s="618">
        <v>98149</v>
      </c>
      <c r="BO738" s="618">
        <v>1014</v>
      </c>
      <c r="BP738" s="618">
        <v>514</v>
      </c>
    </row>
    <row r="739" spans="1:68" x14ac:dyDescent="0.25">
      <c r="B739" s="594" t="s">
        <v>294</v>
      </c>
      <c r="C739" s="618">
        <v>369</v>
      </c>
      <c r="D739" s="618">
        <v>1051</v>
      </c>
      <c r="E739" s="618" t="s">
        <v>2112</v>
      </c>
      <c r="F739" s="618" t="s">
        <v>2112</v>
      </c>
      <c r="G739" s="618">
        <v>0</v>
      </c>
      <c r="H739" s="618">
        <v>0</v>
      </c>
      <c r="I739" s="618">
        <v>15434</v>
      </c>
      <c r="J739" s="618">
        <v>111676</v>
      </c>
      <c r="K739" s="618">
        <v>129</v>
      </c>
      <c r="L739" s="618">
        <v>526</v>
      </c>
      <c r="M739" s="618">
        <v>1062159</v>
      </c>
      <c r="N739" s="618">
        <v>861656</v>
      </c>
      <c r="O739" s="618">
        <v>29335</v>
      </c>
      <c r="P739" s="618">
        <v>29979</v>
      </c>
      <c r="Q739" s="618">
        <v>17747</v>
      </c>
      <c r="R739" s="618">
        <v>20224</v>
      </c>
      <c r="S739" s="618">
        <v>117483</v>
      </c>
      <c r="T739" s="618">
        <v>173897</v>
      </c>
      <c r="U739" s="618">
        <v>185602</v>
      </c>
      <c r="V739" s="618">
        <v>38153</v>
      </c>
      <c r="W739" s="618" t="s">
        <v>2112</v>
      </c>
      <c r="X739" s="618" t="s">
        <v>2112</v>
      </c>
      <c r="Y739" s="618">
        <v>457221</v>
      </c>
      <c r="Z739" s="618">
        <v>529885</v>
      </c>
      <c r="AA739" s="618">
        <v>0</v>
      </c>
      <c r="AB739" s="618">
        <v>0</v>
      </c>
      <c r="AC739" s="618">
        <v>2388</v>
      </c>
      <c r="AD739" s="618">
        <v>1839</v>
      </c>
      <c r="AE739" s="618">
        <v>0</v>
      </c>
      <c r="AF739" s="618">
        <v>0</v>
      </c>
      <c r="AG739" s="618">
        <v>0</v>
      </c>
      <c r="AH739" s="618">
        <v>0</v>
      </c>
      <c r="AI739" s="618">
        <v>108976</v>
      </c>
      <c r="AJ739" s="618">
        <v>269306</v>
      </c>
      <c r="AK739" s="618">
        <v>192269</v>
      </c>
      <c r="AL739" s="618">
        <v>1630709</v>
      </c>
      <c r="AM739" s="618">
        <v>0</v>
      </c>
      <c r="AN739" s="618">
        <v>0</v>
      </c>
      <c r="AO739" s="618">
        <v>0</v>
      </c>
      <c r="AP739" s="618">
        <v>0</v>
      </c>
      <c r="AQ739" s="618">
        <v>0</v>
      </c>
      <c r="AR739" s="618">
        <v>0</v>
      </c>
      <c r="AS739" s="618">
        <v>0</v>
      </c>
      <c r="AT739" s="618">
        <v>0</v>
      </c>
      <c r="AU739" s="618">
        <v>0</v>
      </c>
      <c r="AV739" s="618">
        <v>0</v>
      </c>
      <c r="AW739" s="618">
        <v>348412</v>
      </c>
      <c r="AX739" s="618">
        <v>200483</v>
      </c>
      <c r="AY739" s="618">
        <v>52468</v>
      </c>
      <c r="AZ739" s="618">
        <v>37260</v>
      </c>
      <c r="BA739" s="618">
        <v>749</v>
      </c>
      <c r="BB739" s="618">
        <v>1451</v>
      </c>
      <c r="BC739" s="618">
        <v>2767069</v>
      </c>
      <c r="BD739" s="618">
        <v>1586317</v>
      </c>
      <c r="BE739" s="618">
        <v>0</v>
      </c>
      <c r="BF739" s="618">
        <v>0</v>
      </c>
      <c r="BG739" s="618">
        <v>2270512</v>
      </c>
      <c r="BH739" s="618">
        <v>2725018</v>
      </c>
      <c r="BI739" s="618">
        <v>0</v>
      </c>
      <c r="BJ739" s="618">
        <v>0</v>
      </c>
      <c r="BK739" s="618">
        <v>161948</v>
      </c>
      <c r="BL739" s="618">
        <v>300469</v>
      </c>
      <c r="BM739" s="618">
        <v>146039</v>
      </c>
      <c r="BN739" s="618">
        <v>105947</v>
      </c>
      <c r="BO739" s="618">
        <v>519</v>
      </c>
      <c r="BP739" s="618">
        <v>341</v>
      </c>
    </row>
    <row r="740" spans="1:68" x14ac:dyDescent="0.25">
      <c r="B740" s="594" t="s">
        <v>295</v>
      </c>
      <c r="C740" s="618">
        <v>369</v>
      </c>
      <c r="D740" s="618">
        <v>1082</v>
      </c>
      <c r="E740" s="618" t="s">
        <v>2112</v>
      </c>
      <c r="F740" s="618" t="s">
        <v>2112</v>
      </c>
      <c r="G740" s="618">
        <v>0</v>
      </c>
      <c r="H740" s="618">
        <v>0</v>
      </c>
      <c r="I740" s="618">
        <v>13281</v>
      </c>
      <c r="J740" s="618">
        <v>114190</v>
      </c>
      <c r="K740" s="618">
        <v>85</v>
      </c>
      <c r="L740" s="618">
        <v>578</v>
      </c>
      <c r="M740" s="618">
        <v>1215651</v>
      </c>
      <c r="N740" s="618">
        <v>1355949</v>
      </c>
      <c r="O740" s="618">
        <v>24635</v>
      </c>
      <c r="P740" s="618">
        <v>24514</v>
      </c>
      <c r="Q740" s="618">
        <v>19345</v>
      </c>
      <c r="R740" s="618">
        <v>22732</v>
      </c>
      <c r="S740" s="618">
        <v>107647</v>
      </c>
      <c r="T740" s="618">
        <v>139491</v>
      </c>
      <c r="U740" s="618">
        <v>191018</v>
      </c>
      <c r="V740" s="618">
        <v>32658</v>
      </c>
      <c r="W740" s="618" t="s">
        <v>2112</v>
      </c>
      <c r="X740" s="618" t="s">
        <v>2112</v>
      </c>
      <c r="Y740" s="618">
        <v>420287</v>
      </c>
      <c r="Z740" s="618">
        <v>761711</v>
      </c>
      <c r="AA740" s="618">
        <v>0</v>
      </c>
      <c r="AB740" s="618">
        <v>0</v>
      </c>
      <c r="AC740" s="618">
        <v>1080</v>
      </c>
      <c r="AD740" s="618">
        <v>833</v>
      </c>
      <c r="AE740" s="618">
        <v>0</v>
      </c>
      <c r="AF740" s="618">
        <v>0</v>
      </c>
      <c r="AG740" s="618">
        <v>0</v>
      </c>
      <c r="AH740" s="618">
        <v>0</v>
      </c>
      <c r="AI740" s="618">
        <v>98608</v>
      </c>
      <c r="AJ740" s="618">
        <v>277604</v>
      </c>
      <c r="AK740" s="618">
        <v>201410</v>
      </c>
      <c r="AL740" s="618">
        <v>1814933</v>
      </c>
      <c r="AM740" s="618">
        <v>0</v>
      </c>
      <c r="AN740" s="618">
        <v>0</v>
      </c>
      <c r="AO740" s="618">
        <v>0</v>
      </c>
      <c r="AP740" s="618">
        <v>0</v>
      </c>
      <c r="AQ740" s="618">
        <v>0</v>
      </c>
      <c r="AR740" s="618">
        <v>0</v>
      </c>
      <c r="AS740" s="618">
        <v>0</v>
      </c>
      <c r="AT740" s="618">
        <v>0</v>
      </c>
      <c r="AU740" s="618">
        <v>0</v>
      </c>
      <c r="AV740" s="618">
        <v>0</v>
      </c>
      <c r="AW740" s="618">
        <v>336523</v>
      </c>
      <c r="AX740" s="618">
        <v>253524</v>
      </c>
      <c r="AY740" s="618">
        <v>58757</v>
      </c>
      <c r="AZ740" s="618">
        <v>52275</v>
      </c>
      <c r="BA740" s="618">
        <v>714</v>
      </c>
      <c r="BB740" s="618">
        <v>1153</v>
      </c>
      <c r="BC740" s="618">
        <v>2701935</v>
      </c>
      <c r="BD740" s="618">
        <v>1930399</v>
      </c>
      <c r="BE740" s="618">
        <v>0</v>
      </c>
      <c r="BF740" s="618">
        <v>0</v>
      </c>
      <c r="BG740" s="618">
        <v>2243989</v>
      </c>
      <c r="BH740" s="618">
        <v>3095490</v>
      </c>
      <c r="BI740" s="618">
        <v>0</v>
      </c>
      <c r="BJ740" s="618">
        <v>0</v>
      </c>
      <c r="BK740" s="618">
        <v>168975</v>
      </c>
      <c r="BL740" s="618">
        <v>298060</v>
      </c>
      <c r="BM740" s="618">
        <v>171727</v>
      </c>
      <c r="BN740" s="618">
        <v>221010</v>
      </c>
      <c r="BO740" s="618">
        <v>123</v>
      </c>
      <c r="BP740" s="618">
        <v>98</v>
      </c>
    </row>
    <row r="741" spans="1:68" x14ac:dyDescent="0.25">
      <c r="B741" s="594" t="s">
        <v>2669</v>
      </c>
      <c r="C741" s="618">
        <v>367</v>
      </c>
      <c r="D741" s="618">
        <v>1239</v>
      </c>
      <c r="E741" s="618" t="s">
        <v>2112</v>
      </c>
      <c r="F741" s="618" t="s">
        <v>2112</v>
      </c>
      <c r="G741" s="618">
        <v>0</v>
      </c>
      <c r="H741" s="618">
        <v>0</v>
      </c>
      <c r="I741" s="618">
        <v>18419</v>
      </c>
      <c r="J741" s="618">
        <v>172228</v>
      </c>
      <c r="K741" s="618">
        <v>15</v>
      </c>
      <c r="L741" s="618">
        <v>150</v>
      </c>
      <c r="M741" s="618">
        <v>1195939</v>
      </c>
      <c r="N741" s="618">
        <v>1931368</v>
      </c>
      <c r="O741" s="618">
        <v>26891</v>
      </c>
      <c r="P741" s="618">
        <v>34550</v>
      </c>
      <c r="Q741" s="618">
        <v>19404</v>
      </c>
      <c r="R741" s="618">
        <v>25859</v>
      </c>
      <c r="S741" s="618">
        <v>101125</v>
      </c>
      <c r="T741" s="618">
        <v>165058</v>
      </c>
      <c r="U741" s="618">
        <v>196145</v>
      </c>
      <c r="V741" s="618">
        <v>41201</v>
      </c>
      <c r="W741" s="618" t="s">
        <v>2112</v>
      </c>
      <c r="X741" s="618" t="s">
        <v>2112</v>
      </c>
      <c r="Y741" s="618">
        <v>481233</v>
      </c>
      <c r="Z741" s="618">
        <v>895718</v>
      </c>
      <c r="AA741" s="618">
        <v>0</v>
      </c>
      <c r="AB741" s="618">
        <v>0</v>
      </c>
      <c r="AC741" s="618">
        <v>1935</v>
      </c>
      <c r="AD741" s="618">
        <v>2731</v>
      </c>
      <c r="AE741" s="618">
        <v>0</v>
      </c>
      <c r="AF741" s="618">
        <v>0</v>
      </c>
      <c r="AG741" s="618">
        <v>0</v>
      </c>
      <c r="AH741" s="618">
        <v>0</v>
      </c>
      <c r="AI741" s="618">
        <v>98334</v>
      </c>
      <c r="AJ741" s="618">
        <v>389976</v>
      </c>
      <c r="AK741" s="618">
        <v>192259</v>
      </c>
      <c r="AL741" s="618">
        <v>1945956</v>
      </c>
      <c r="AM741" s="618">
        <v>0</v>
      </c>
      <c r="AN741" s="618">
        <v>0</v>
      </c>
      <c r="AO741" s="618">
        <v>0</v>
      </c>
      <c r="AP741" s="618">
        <v>0</v>
      </c>
      <c r="AQ741" s="618">
        <v>0</v>
      </c>
      <c r="AR741" s="618">
        <v>0</v>
      </c>
      <c r="AS741" s="618">
        <v>0</v>
      </c>
      <c r="AT741" s="618">
        <v>0</v>
      </c>
      <c r="AU741" s="618">
        <v>0</v>
      </c>
      <c r="AV741" s="618">
        <v>0</v>
      </c>
      <c r="AW741" s="618">
        <v>341727</v>
      </c>
      <c r="AX741" s="618">
        <v>317648</v>
      </c>
      <c r="AY741" s="618">
        <v>48232</v>
      </c>
      <c r="AZ741" s="618">
        <v>48946</v>
      </c>
      <c r="BA741" s="618">
        <v>428</v>
      </c>
      <c r="BB741" s="618">
        <v>1060</v>
      </c>
      <c r="BC741" s="618">
        <v>2006694</v>
      </c>
      <c r="BD741" s="618">
        <v>2631637</v>
      </c>
      <c r="BE741" s="618">
        <v>0</v>
      </c>
      <c r="BF741" s="618">
        <v>0</v>
      </c>
      <c r="BG741" s="618">
        <v>2323735</v>
      </c>
      <c r="BH741" s="618">
        <v>5335478</v>
      </c>
      <c r="BI741" s="618">
        <v>0</v>
      </c>
      <c r="BJ741" s="618">
        <v>0</v>
      </c>
      <c r="BK741" s="618">
        <v>158286</v>
      </c>
      <c r="BL741" s="618">
        <v>288622</v>
      </c>
      <c r="BM741" s="618">
        <v>317969</v>
      </c>
      <c r="BN741" s="618">
        <v>443774</v>
      </c>
      <c r="BO741" s="618">
        <v>270</v>
      </c>
      <c r="BP741" s="618">
        <v>240</v>
      </c>
    </row>
    <row r="742" spans="1:68" x14ac:dyDescent="0.25">
      <c r="A742" s="593" t="s">
        <v>29</v>
      </c>
      <c r="B742" s="594" t="s">
        <v>285</v>
      </c>
      <c r="C742" s="618">
        <v>5718</v>
      </c>
      <c r="D742" s="618">
        <v>6100</v>
      </c>
      <c r="E742" s="618" t="s">
        <v>2112</v>
      </c>
      <c r="F742" s="618" t="s">
        <v>2112</v>
      </c>
      <c r="G742" s="618">
        <v>0</v>
      </c>
      <c r="H742" s="618">
        <v>0</v>
      </c>
      <c r="I742" s="618">
        <v>17755</v>
      </c>
      <c r="J742" s="618">
        <v>97460</v>
      </c>
      <c r="K742" s="618">
        <v>6530</v>
      </c>
      <c r="L742" s="618">
        <v>16173</v>
      </c>
      <c r="M742" s="618">
        <v>6875077</v>
      </c>
      <c r="N742" s="618">
        <v>3844408</v>
      </c>
      <c r="O742" s="618">
        <v>220370</v>
      </c>
      <c r="P742" s="618">
        <v>67872</v>
      </c>
      <c r="Q742" s="618">
        <v>154071</v>
      </c>
      <c r="R742" s="618">
        <v>108686</v>
      </c>
      <c r="S742" s="618">
        <v>367406</v>
      </c>
      <c r="T742" s="618">
        <v>303389</v>
      </c>
      <c r="U742" s="618">
        <v>1504692</v>
      </c>
      <c r="V742" s="618">
        <v>140707</v>
      </c>
      <c r="W742" s="618" t="s">
        <v>2112</v>
      </c>
      <c r="X742" s="618" t="s">
        <v>2112</v>
      </c>
      <c r="Y742" s="618">
        <v>180186</v>
      </c>
      <c r="Z742" s="618">
        <v>140390</v>
      </c>
      <c r="AA742" s="618">
        <v>2439</v>
      </c>
      <c r="AB742" s="618">
        <v>943</v>
      </c>
      <c r="AC742" s="618">
        <v>87020</v>
      </c>
      <c r="AD742" s="618">
        <v>35280</v>
      </c>
      <c r="AE742" s="618">
        <v>2976</v>
      </c>
      <c r="AF742" s="618">
        <v>5328</v>
      </c>
      <c r="AG742" s="618">
        <v>117</v>
      </c>
      <c r="AH742" s="618">
        <v>221</v>
      </c>
      <c r="AI742" s="618">
        <v>112510</v>
      </c>
      <c r="AJ742" s="618">
        <v>140972</v>
      </c>
      <c r="AK742" s="618">
        <v>343682</v>
      </c>
      <c r="AL742" s="618">
        <v>1997290</v>
      </c>
      <c r="AM742" s="618">
        <v>15667</v>
      </c>
      <c r="AN742" s="618">
        <v>10454</v>
      </c>
      <c r="AO742" s="618">
        <v>0</v>
      </c>
      <c r="AP742" s="618">
        <v>0</v>
      </c>
      <c r="AQ742" s="618">
        <v>16159</v>
      </c>
      <c r="AR742" s="618">
        <v>13754</v>
      </c>
      <c r="AS742" s="618">
        <v>0</v>
      </c>
      <c r="AT742" s="618">
        <v>0</v>
      </c>
      <c r="AU742" s="618">
        <v>158</v>
      </c>
      <c r="AV742" s="618">
        <v>93</v>
      </c>
      <c r="AW742" s="618">
        <v>1275655</v>
      </c>
      <c r="AX742" s="618">
        <v>852668</v>
      </c>
      <c r="AY742" s="618">
        <v>346454</v>
      </c>
      <c r="AZ742" s="618">
        <v>129779</v>
      </c>
      <c r="BA742" s="618">
        <v>17667</v>
      </c>
      <c r="BB742" s="618">
        <v>21592</v>
      </c>
      <c r="BC742" s="618">
        <v>5633912</v>
      </c>
      <c r="BD742" s="618">
        <v>1708573</v>
      </c>
      <c r="BE742" s="618">
        <v>0</v>
      </c>
      <c r="BF742" s="618">
        <v>0</v>
      </c>
      <c r="BG742" s="618">
        <v>10480026</v>
      </c>
      <c r="BH742" s="618">
        <v>6283697</v>
      </c>
      <c r="BI742" s="618">
        <v>49321</v>
      </c>
      <c r="BJ742" s="618">
        <v>11902</v>
      </c>
      <c r="BK742" s="618">
        <v>104062</v>
      </c>
      <c r="BL742" s="618">
        <v>119653</v>
      </c>
      <c r="BM742" s="618">
        <v>2116952</v>
      </c>
      <c r="BN742" s="618">
        <v>805728</v>
      </c>
      <c r="BO742" s="618">
        <v>10140</v>
      </c>
      <c r="BP742" s="618">
        <v>3325</v>
      </c>
    </row>
    <row r="743" spans="1:68" x14ac:dyDescent="0.25">
      <c r="B743" s="594" t="s">
        <v>286</v>
      </c>
      <c r="C743" s="618">
        <v>5225</v>
      </c>
      <c r="D743" s="618">
        <v>5836</v>
      </c>
      <c r="E743" s="618" t="s">
        <v>2112</v>
      </c>
      <c r="F743" s="618" t="s">
        <v>2112</v>
      </c>
      <c r="G743" s="618">
        <v>0</v>
      </c>
      <c r="H743" s="618">
        <v>0</v>
      </c>
      <c r="I743" s="618">
        <v>17746</v>
      </c>
      <c r="J743" s="618">
        <v>65569</v>
      </c>
      <c r="K743" s="618">
        <v>6484</v>
      </c>
      <c r="L743" s="618">
        <v>17861</v>
      </c>
      <c r="M743" s="618">
        <v>8940432</v>
      </c>
      <c r="N743" s="618">
        <v>3529055</v>
      </c>
      <c r="O743" s="618">
        <v>231958</v>
      </c>
      <c r="P743" s="618">
        <v>80019</v>
      </c>
      <c r="Q743" s="618">
        <v>160227</v>
      </c>
      <c r="R743" s="618">
        <v>115399</v>
      </c>
      <c r="S743" s="618">
        <v>388967</v>
      </c>
      <c r="T743" s="618">
        <v>209607</v>
      </c>
      <c r="U743" s="618">
        <v>1384967</v>
      </c>
      <c r="V743" s="618">
        <v>127624</v>
      </c>
      <c r="W743" s="618" t="s">
        <v>2112</v>
      </c>
      <c r="X743" s="618" t="s">
        <v>2112</v>
      </c>
      <c r="Y743" s="618">
        <v>225017</v>
      </c>
      <c r="Z743" s="618">
        <v>72185</v>
      </c>
      <c r="AA743" s="618">
        <v>2392</v>
      </c>
      <c r="AB743" s="618">
        <v>1139</v>
      </c>
      <c r="AC743" s="618">
        <v>98943</v>
      </c>
      <c r="AD743" s="618">
        <v>43552</v>
      </c>
      <c r="AE743" s="618">
        <v>2903</v>
      </c>
      <c r="AF743" s="618">
        <v>6654</v>
      </c>
      <c r="AG743" s="618">
        <v>113</v>
      </c>
      <c r="AH743" s="618">
        <v>296</v>
      </c>
      <c r="AI743" s="618">
        <v>119108</v>
      </c>
      <c r="AJ743" s="618">
        <v>153700</v>
      </c>
      <c r="AK743" s="618">
        <v>499455</v>
      </c>
      <c r="AL743" s="618">
        <v>2599900</v>
      </c>
      <c r="AM743" s="618">
        <v>10346</v>
      </c>
      <c r="AN743" s="618">
        <v>7037</v>
      </c>
      <c r="AO743" s="618">
        <v>0</v>
      </c>
      <c r="AP743" s="618">
        <v>0</v>
      </c>
      <c r="AQ743" s="618">
        <v>11046</v>
      </c>
      <c r="AR743" s="618">
        <v>8293</v>
      </c>
      <c r="AS743" s="618">
        <v>0</v>
      </c>
      <c r="AT743" s="618">
        <v>0</v>
      </c>
      <c r="AU743" s="618">
        <v>182</v>
      </c>
      <c r="AV743" s="618">
        <v>128</v>
      </c>
      <c r="AW743" s="618">
        <v>1302929</v>
      </c>
      <c r="AX743" s="618">
        <v>810195</v>
      </c>
      <c r="AY743" s="618">
        <v>421647</v>
      </c>
      <c r="AZ743" s="618">
        <v>127669</v>
      </c>
      <c r="BA743" s="618">
        <v>21251</v>
      </c>
      <c r="BB743" s="618">
        <v>22845</v>
      </c>
      <c r="BC743" s="618">
        <v>5772422</v>
      </c>
      <c r="BD743" s="618">
        <v>2333421</v>
      </c>
      <c r="BE743" s="618">
        <v>0</v>
      </c>
      <c r="BF743" s="618">
        <v>0</v>
      </c>
      <c r="BG743" s="618">
        <v>11717548</v>
      </c>
      <c r="BH743" s="618">
        <v>8105388</v>
      </c>
      <c r="BI743" s="618">
        <v>44992</v>
      </c>
      <c r="BJ743" s="618">
        <v>14374</v>
      </c>
      <c r="BK743" s="618">
        <v>106456</v>
      </c>
      <c r="BL743" s="618">
        <v>117526</v>
      </c>
      <c r="BM743" s="618">
        <v>2744936</v>
      </c>
      <c r="BN743" s="618">
        <v>1105031</v>
      </c>
      <c r="BO743" s="618">
        <v>11125</v>
      </c>
      <c r="BP743" s="618">
        <v>3510</v>
      </c>
    </row>
    <row r="744" spans="1:68" x14ac:dyDescent="0.25">
      <c r="B744" s="594" t="s">
        <v>287</v>
      </c>
      <c r="C744" s="618">
        <v>5232</v>
      </c>
      <c r="D744" s="618">
        <v>5873</v>
      </c>
      <c r="E744" s="618" t="s">
        <v>2112</v>
      </c>
      <c r="F744" s="618" t="s">
        <v>2112</v>
      </c>
      <c r="G744" s="618">
        <v>0</v>
      </c>
      <c r="H744" s="618">
        <v>0</v>
      </c>
      <c r="I744" s="618">
        <v>17488</v>
      </c>
      <c r="J744" s="618">
        <v>96095</v>
      </c>
      <c r="K744" s="618">
        <v>4931</v>
      </c>
      <c r="L744" s="618">
        <v>13891</v>
      </c>
      <c r="M744" s="618">
        <v>7692223</v>
      </c>
      <c r="N744" s="618">
        <v>4126918</v>
      </c>
      <c r="O744" s="618">
        <v>218754</v>
      </c>
      <c r="P744" s="618">
        <v>86747</v>
      </c>
      <c r="Q744" s="618">
        <v>153770</v>
      </c>
      <c r="R744" s="618">
        <v>128750</v>
      </c>
      <c r="S744" s="618">
        <v>359031</v>
      </c>
      <c r="T744" s="618">
        <v>198167</v>
      </c>
      <c r="U744" s="618">
        <v>981594</v>
      </c>
      <c r="V744" s="618">
        <v>106870</v>
      </c>
      <c r="W744" s="618" t="s">
        <v>2112</v>
      </c>
      <c r="X744" s="618" t="s">
        <v>2112</v>
      </c>
      <c r="Y744" s="618">
        <v>207089</v>
      </c>
      <c r="Z744" s="618">
        <v>101682</v>
      </c>
      <c r="AA744" s="618">
        <v>2226</v>
      </c>
      <c r="AB744" s="618">
        <v>925</v>
      </c>
      <c r="AC744" s="618">
        <v>87410</v>
      </c>
      <c r="AD744" s="618">
        <v>35211</v>
      </c>
      <c r="AE744" s="618">
        <v>3010</v>
      </c>
      <c r="AF744" s="618">
        <v>6610</v>
      </c>
      <c r="AG744" s="618">
        <v>110</v>
      </c>
      <c r="AH744" s="618">
        <v>493</v>
      </c>
      <c r="AI744" s="618">
        <v>85573</v>
      </c>
      <c r="AJ744" s="618">
        <v>142103</v>
      </c>
      <c r="AK744" s="618">
        <v>396861</v>
      </c>
      <c r="AL744" s="618">
        <v>2301668</v>
      </c>
      <c r="AM744" s="618">
        <v>5143</v>
      </c>
      <c r="AN744" s="618">
        <v>3718</v>
      </c>
      <c r="AO744" s="618">
        <v>0</v>
      </c>
      <c r="AP744" s="618">
        <v>0</v>
      </c>
      <c r="AQ744" s="618">
        <v>7338</v>
      </c>
      <c r="AR744" s="618">
        <v>7486</v>
      </c>
      <c r="AS744" s="618">
        <v>0</v>
      </c>
      <c r="AT744" s="618">
        <v>0</v>
      </c>
      <c r="AU744" s="618">
        <v>36</v>
      </c>
      <c r="AV744" s="618">
        <v>43</v>
      </c>
      <c r="AW744" s="618">
        <v>1191202</v>
      </c>
      <c r="AX744" s="618">
        <v>881827</v>
      </c>
      <c r="AY744" s="618">
        <v>343365</v>
      </c>
      <c r="AZ744" s="618">
        <v>105604</v>
      </c>
      <c r="BA744" s="618">
        <v>20674</v>
      </c>
      <c r="BB744" s="618">
        <v>24853</v>
      </c>
      <c r="BC744" s="618">
        <v>3155061</v>
      </c>
      <c r="BD744" s="618">
        <v>1386005</v>
      </c>
      <c r="BE744" s="618">
        <v>0</v>
      </c>
      <c r="BF744" s="618">
        <v>0</v>
      </c>
      <c r="BG744" s="618">
        <v>5945243</v>
      </c>
      <c r="BH744" s="618">
        <v>5325671</v>
      </c>
      <c r="BI744" s="618">
        <v>35612</v>
      </c>
      <c r="BJ744" s="618">
        <v>11738</v>
      </c>
      <c r="BK744" s="618">
        <v>107585</v>
      </c>
      <c r="BL744" s="618">
        <v>119480</v>
      </c>
      <c r="BM744" s="618">
        <v>1866254</v>
      </c>
      <c r="BN744" s="618">
        <v>914247</v>
      </c>
      <c r="BO744" s="618">
        <v>11628</v>
      </c>
      <c r="BP744" s="618">
        <v>4217</v>
      </c>
    </row>
    <row r="745" spans="1:68" x14ac:dyDescent="0.25">
      <c r="B745" s="594" t="s">
        <v>288</v>
      </c>
      <c r="C745" s="618">
        <v>3823</v>
      </c>
      <c r="D745" s="618">
        <v>4702</v>
      </c>
      <c r="E745" s="618" t="s">
        <v>2112</v>
      </c>
      <c r="F745" s="618" t="s">
        <v>2112</v>
      </c>
      <c r="G745" s="618">
        <v>0</v>
      </c>
      <c r="H745" s="618">
        <v>0</v>
      </c>
      <c r="I745" s="618">
        <v>18268</v>
      </c>
      <c r="J745" s="618">
        <v>105779</v>
      </c>
      <c r="K745" s="618">
        <v>5467</v>
      </c>
      <c r="L745" s="618">
        <v>17996</v>
      </c>
      <c r="M745" s="618">
        <v>8099357</v>
      </c>
      <c r="N745" s="618">
        <v>5096657</v>
      </c>
      <c r="O745" s="618">
        <v>391147</v>
      </c>
      <c r="P745" s="618">
        <v>159966</v>
      </c>
      <c r="Q745" s="618">
        <v>166354</v>
      </c>
      <c r="R745" s="618">
        <v>149763</v>
      </c>
      <c r="S745" s="618">
        <v>357138</v>
      </c>
      <c r="T745" s="618">
        <v>455098</v>
      </c>
      <c r="U745" s="618">
        <v>1126122</v>
      </c>
      <c r="V745" s="618">
        <v>122597</v>
      </c>
      <c r="W745" s="618" t="s">
        <v>2112</v>
      </c>
      <c r="X745" s="618" t="s">
        <v>2112</v>
      </c>
      <c r="Y745" s="618">
        <v>159735</v>
      </c>
      <c r="Z745" s="618">
        <v>122878</v>
      </c>
      <c r="AA745" s="618">
        <v>2441</v>
      </c>
      <c r="AB745" s="618">
        <v>1346</v>
      </c>
      <c r="AC745" s="618">
        <v>130970</v>
      </c>
      <c r="AD745" s="618">
        <v>63404</v>
      </c>
      <c r="AE745" s="618">
        <v>2103</v>
      </c>
      <c r="AF745" s="618">
        <v>3349</v>
      </c>
      <c r="AG745" s="618">
        <v>103</v>
      </c>
      <c r="AH745" s="618">
        <v>605</v>
      </c>
      <c r="AI745" s="618">
        <v>94805</v>
      </c>
      <c r="AJ745" s="618">
        <v>214335</v>
      </c>
      <c r="AK745" s="618">
        <v>430905</v>
      </c>
      <c r="AL745" s="618">
        <v>2860917</v>
      </c>
      <c r="AM745" s="618">
        <v>4521</v>
      </c>
      <c r="AN745" s="618">
        <v>4449</v>
      </c>
      <c r="AO745" s="618">
        <v>0</v>
      </c>
      <c r="AP745" s="618">
        <v>0</v>
      </c>
      <c r="AQ745" s="618">
        <v>9734</v>
      </c>
      <c r="AR745" s="618">
        <v>13558</v>
      </c>
      <c r="AS745" s="618">
        <v>0</v>
      </c>
      <c r="AT745" s="618">
        <v>0</v>
      </c>
      <c r="AU745" s="618">
        <v>0</v>
      </c>
      <c r="AV745" s="618">
        <v>0</v>
      </c>
      <c r="AW745" s="618">
        <v>1166363</v>
      </c>
      <c r="AX745" s="618">
        <v>1003327</v>
      </c>
      <c r="AY745" s="618">
        <v>433355</v>
      </c>
      <c r="AZ745" s="618">
        <v>158938</v>
      </c>
      <c r="BA745" s="618">
        <v>18933</v>
      </c>
      <c r="BB745" s="618">
        <v>21723</v>
      </c>
      <c r="BC745" s="618">
        <v>5419780</v>
      </c>
      <c r="BD745" s="618">
        <v>2362533</v>
      </c>
      <c r="BE745" s="618">
        <v>0</v>
      </c>
      <c r="BF745" s="618">
        <v>0</v>
      </c>
      <c r="BG745" s="618">
        <v>12756577</v>
      </c>
      <c r="BH745" s="618">
        <v>11540781</v>
      </c>
      <c r="BI745" s="618">
        <v>46480</v>
      </c>
      <c r="BJ745" s="618">
        <v>17204</v>
      </c>
      <c r="BK745" s="618">
        <v>112196</v>
      </c>
      <c r="BL745" s="618">
        <v>228971</v>
      </c>
      <c r="BM745" s="618">
        <v>3351150</v>
      </c>
      <c r="BN745" s="618">
        <v>2003218</v>
      </c>
      <c r="BO745" s="618">
        <v>13200</v>
      </c>
      <c r="BP745" s="618">
        <v>4904</v>
      </c>
    </row>
    <row r="746" spans="1:68" x14ac:dyDescent="0.25">
      <c r="B746" s="594" t="s">
        <v>289</v>
      </c>
      <c r="C746" s="618">
        <v>4365</v>
      </c>
      <c r="D746" s="618">
        <v>5777</v>
      </c>
      <c r="E746" s="618" t="s">
        <v>2112</v>
      </c>
      <c r="F746" s="618" t="s">
        <v>2112</v>
      </c>
      <c r="G746" s="618">
        <v>0</v>
      </c>
      <c r="H746" s="618">
        <v>0</v>
      </c>
      <c r="I746" s="618">
        <v>16614</v>
      </c>
      <c r="J746" s="618">
        <v>90712</v>
      </c>
      <c r="K746" s="618">
        <v>5350</v>
      </c>
      <c r="L746" s="618">
        <v>17404</v>
      </c>
      <c r="M746" s="618">
        <v>8241840</v>
      </c>
      <c r="N746" s="618">
        <v>5663989</v>
      </c>
      <c r="O746" s="618">
        <v>230691</v>
      </c>
      <c r="P746" s="618">
        <v>85791</v>
      </c>
      <c r="Q746" s="618">
        <v>161302</v>
      </c>
      <c r="R746" s="618">
        <v>196645</v>
      </c>
      <c r="S746" s="618">
        <v>357221</v>
      </c>
      <c r="T746" s="618">
        <v>321464</v>
      </c>
      <c r="U746" s="618">
        <v>1043336</v>
      </c>
      <c r="V746" s="618">
        <v>108236</v>
      </c>
      <c r="W746" s="618" t="s">
        <v>2112</v>
      </c>
      <c r="X746" s="618" t="s">
        <v>2112</v>
      </c>
      <c r="Y746" s="618">
        <v>171179</v>
      </c>
      <c r="Z746" s="618">
        <v>106830</v>
      </c>
      <c r="AA746" s="618">
        <v>991</v>
      </c>
      <c r="AB746" s="618">
        <v>389</v>
      </c>
      <c r="AC746" s="618">
        <v>63153</v>
      </c>
      <c r="AD746" s="618">
        <v>26468</v>
      </c>
      <c r="AE746" s="618">
        <v>1055</v>
      </c>
      <c r="AF746" s="618">
        <v>1506</v>
      </c>
      <c r="AG746" s="618">
        <v>102</v>
      </c>
      <c r="AH746" s="618">
        <v>529</v>
      </c>
      <c r="AI746" s="618">
        <v>110765</v>
      </c>
      <c r="AJ746" s="618">
        <v>239038</v>
      </c>
      <c r="AK746" s="618">
        <v>412618</v>
      </c>
      <c r="AL746" s="618">
        <v>2987147</v>
      </c>
      <c r="AM746" s="618">
        <v>5092</v>
      </c>
      <c r="AN746" s="618">
        <v>4734</v>
      </c>
      <c r="AO746" s="618">
        <v>0</v>
      </c>
      <c r="AP746" s="618">
        <v>0</v>
      </c>
      <c r="AQ746" s="618">
        <v>4839</v>
      </c>
      <c r="AR746" s="618">
        <v>5615</v>
      </c>
      <c r="AS746" s="618">
        <v>0</v>
      </c>
      <c r="AT746" s="618">
        <v>0</v>
      </c>
      <c r="AU746" s="618">
        <v>0</v>
      </c>
      <c r="AV746" s="618">
        <v>0</v>
      </c>
      <c r="AW746" s="618">
        <v>1181422</v>
      </c>
      <c r="AX746" s="618">
        <v>1122295</v>
      </c>
      <c r="AY746" s="618">
        <v>418374</v>
      </c>
      <c r="AZ746" s="618">
        <v>210036</v>
      </c>
      <c r="BA746" s="618">
        <v>21928</v>
      </c>
      <c r="BB746" s="618">
        <v>30289</v>
      </c>
      <c r="BC746" s="618">
        <v>5389520</v>
      </c>
      <c r="BD746" s="618">
        <v>2170651</v>
      </c>
      <c r="BE746" s="618">
        <v>0</v>
      </c>
      <c r="BF746" s="618">
        <v>0</v>
      </c>
      <c r="BG746" s="618">
        <v>13041720</v>
      </c>
      <c r="BH746" s="618">
        <v>13870885</v>
      </c>
      <c r="BI746" s="618">
        <v>34528</v>
      </c>
      <c r="BJ746" s="618">
        <v>13352</v>
      </c>
      <c r="BK746" s="618">
        <v>117176</v>
      </c>
      <c r="BL746" s="618">
        <v>194013</v>
      </c>
      <c r="BM746" s="618">
        <v>1670623</v>
      </c>
      <c r="BN746" s="618">
        <v>676113</v>
      </c>
      <c r="BO746" s="618">
        <v>5195</v>
      </c>
      <c r="BP746" s="618">
        <v>1549</v>
      </c>
    </row>
    <row r="747" spans="1:68" x14ac:dyDescent="0.25">
      <c r="B747" s="594" t="s">
        <v>290</v>
      </c>
      <c r="C747" s="618">
        <v>5154</v>
      </c>
      <c r="D747" s="618">
        <v>7541</v>
      </c>
      <c r="E747" s="618" t="s">
        <v>2112</v>
      </c>
      <c r="F747" s="618" t="s">
        <v>2112</v>
      </c>
      <c r="G747" s="618">
        <v>0</v>
      </c>
      <c r="H747" s="618">
        <v>0</v>
      </c>
      <c r="I747" s="618">
        <v>15979</v>
      </c>
      <c r="J747" s="618">
        <v>121243</v>
      </c>
      <c r="K747" s="618">
        <v>5063</v>
      </c>
      <c r="L747" s="618">
        <v>17568</v>
      </c>
      <c r="M747" s="618">
        <v>8679489</v>
      </c>
      <c r="N747" s="618">
        <v>6121135</v>
      </c>
      <c r="O747" s="618">
        <v>310696</v>
      </c>
      <c r="P747" s="618">
        <v>140874</v>
      </c>
      <c r="Q747" s="618">
        <v>166350</v>
      </c>
      <c r="R747" s="618">
        <v>195082</v>
      </c>
      <c r="S747" s="618">
        <v>399472</v>
      </c>
      <c r="T747" s="618">
        <v>576958</v>
      </c>
      <c r="U747" s="618">
        <v>834500</v>
      </c>
      <c r="V747" s="618">
        <v>91840</v>
      </c>
      <c r="W747" s="618" t="s">
        <v>2112</v>
      </c>
      <c r="X747" s="618" t="s">
        <v>2112</v>
      </c>
      <c r="Y747" s="618">
        <v>147439</v>
      </c>
      <c r="Z747" s="618">
        <v>115546</v>
      </c>
      <c r="AA747" s="618">
        <v>2370</v>
      </c>
      <c r="AB747" s="618">
        <v>1979</v>
      </c>
      <c r="AC747" s="618">
        <v>45195</v>
      </c>
      <c r="AD747" s="618">
        <v>19589</v>
      </c>
      <c r="AE747" s="618">
        <v>428</v>
      </c>
      <c r="AF747" s="618">
        <v>815</v>
      </c>
      <c r="AG747" s="618">
        <v>52</v>
      </c>
      <c r="AH747" s="618">
        <v>208</v>
      </c>
      <c r="AI747" s="618">
        <v>95349</v>
      </c>
      <c r="AJ747" s="618">
        <v>216457</v>
      </c>
      <c r="AK747" s="618">
        <v>414932</v>
      </c>
      <c r="AL747" s="618">
        <v>2958015</v>
      </c>
      <c r="AM747" s="618">
        <v>4305</v>
      </c>
      <c r="AN747" s="618">
        <v>4248</v>
      </c>
      <c r="AO747" s="618">
        <v>0</v>
      </c>
      <c r="AP747" s="618">
        <v>0</v>
      </c>
      <c r="AQ747" s="618">
        <v>12245</v>
      </c>
      <c r="AR747" s="618">
        <v>17376</v>
      </c>
      <c r="AS747" s="618">
        <v>0</v>
      </c>
      <c r="AT747" s="618">
        <v>0</v>
      </c>
      <c r="AU747" s="618">
        <v>0</v>
      </c>
      <c r="AV747" s="618">
        <v>0</v>
      </c>
      <c r="AW747" s="618">
        <v>1155247</v>
      </c>
      <c r="AX747" s="618">
        <v>1093718</v>
      </c>
      <c r="AY747" s="618">
        <v>364775</v>
      </c>
      <c r="AZ747" s="618">
        <v>195277</v>
      </c>
      <c r="BA747" s="618">
        <v>19821</v>
      </c>
      <c r="BB747" s="618">
        <v>26317</v>
      </c>
      <c r="BC747" s="618">
        <v>5563555</v>
      </c>
      <c r="BD747" s="618">
        <v>2190853</v>
      </c>
      <c r="BE747" s="618">
        <v>0</v>
      </c>
      <c r="BF747" s="618">
        <v>0</v>
      </c>
      <c r="BG747" s="618">
        <v>15700264</v>
      </c>
      <c r="BH747" s="618">
        <v>15592941</v>
      </c>
      <c r="BI747" s="618">
        <v>16247</v>
      </c>
      <c r="BJ747" s="618">
        <v>5394</v>
      </c>
      <c r="BK747" s="618">
        <v>111363</v>
      </c>
      <c r="BL747" s="618">
        <v>222534</v>
      </c>
      <c r="BM747" s="618">
        <v>1391829</v>
      </c>
      <c r="BN747" s="618">
        <v>697803</v>
      </c>
      <c r="BO747" s="618">
        <v>6532</v>
      </c>
      <c r="BP747" s="618">
        <v>2071</v>
      </c>
    </row>
    <row r="748" spans="1:68" x14ac:dyDescent="0.25">
      <c r="B748" s="594" t="s">
        <v>291</v>
      </c>
      <c r="C748" s="618">
        <v>4980</v>
      </c>
      <c r="D748" s="618">
        <v>7755</v>
      </c>
      <c r="E748" s="618" t="s">
        <v>2112</v>
      </c>
      <c r="F748" s="618" t="s">
        <v>2112</v>
      </c>
      <c r="G748" s="618">
        <v>0</v>
      </c>
      <c r="H748" s="618">
        <v>0</v>
      </c>
      <c r="I748" s="618">
        <v>16568</v>
      </c>
      <c r="J748" s="618">
        <v>153411</v>
      </c>
      <c r="K748" s="618">
        <v>4753</v>
      </c>
      <c r="L748" s="618">
        <v>17811</v>
      </c>
      <c r="M748" s="618">
        <v>7493431</v>
      </c>
      <c r="N748" s="618">
        <v>6019578</v>
      </c>
      <c r="O748" s="618">
        <v>650066</v>
      </c>
      <c r="P748" s="618">
        <v>300128</v>
      </c>
      <c r="Q748" s="618">
        <v>167854</v>
      </c>
      <c r="R748" s="618">
        <v>233681</v>
      </c>
      <c r="S748" s="618">
        <v>426427</v>
      </c>
      <c r="T748" s="618">
        <v>913790</v>
      </c>
      <c r="U748" s="618">
        <v>761076</v>
      </c>
      <c r="V748" s="618">
        <v>95996</v>
      </c>
      <c r="W748" s="618" t="s">
        <v>2112</v>
      </c>
      <c r="X748" s="618" t="s">
        <v>2112</v>
      </c>
      <c r="Y748" s="618">
        <v>144357</v>
      </c>
      <c r="Z748" s="618">
        <v>225154</v>
      </c>
      <c r="AA748" s="618">
        <v>3714</v>
      </c>
      <c r="AB748" s="618">
        <v>2473</v>
      </c>
      <c r="AC748" s="618">
        <v>160297</v>
      </c>
      <c r="AD748" s="618">
        <v>97267</v>
      </c>
      <c r="AE748" s="618">
        <v>1256</v>
      </c>
      <c r="AF748" s="618">
        <v>1645</v>
      </c>
      <c r="AG748" s="618">
        <v>28</v>
      </c>
      <c r="AH748" s="618">
        <v>105</v>
      </c>
      <c r="AI748" s="618">
        <v>87730</v>
      </c>
      <c r="AJ748" s="618">
        <v>230509</v>
      </c>
      <c r="AK748" s="618">
        <v>325305</v>
      </c>
      <c r="AL748" s="618">
        <v>2852260</v>
      </c>
      <c r="AM748" s="618">
        <v>7779</v>
      </c>
      <c r="AN748" s="618">
        <v>7780</v>
      </c>
      <c r="AO748" s="618">
        <v>0</v>
      </c>
      <c r="AP748" s="618">
        <v>0</v>
      </c>
      <c r="AQ748" s="618">
        <v>12973</v>
      </c>
      <c r="AR748" s="618">
        <v>19269</v>
      </c>
      <c r="AS748" s="618">
        <v>0</v>
      </c>
      <c r="AT748" s="618">
        <v>0</v>
      </c>
      <c r="AU748" s="618">
        <v>0</v>
      </c>
      <c r="AV748" s="618">
        <v>0</v>
      </c>
      <c r="AW748" s="618">
        <v>1093135</v>
      </c>
      <c r="AX748" s="618">
        <v>1177919</v>
      </c>
      <c r="AY748" s="618">
        <v>283979</v>
      </c>
      <c r="AZ748" s="618">
        <v>179760</v>
      </c>
      <c r="BA748" s="618">
        <v>15945</v>
      </c>
      <c r="BB748" s="618">
        <v>25171</v>
      </c>
      <c r="BC748" s="618">
        <v>4729948</v>
      </c>
      <c r="BD748" s="618">
        <v>2939673</v>
      </c>
      <c r="BE748" s="618">
        <v>0</v>
      </c>
      <c r="BF748" s="618">
        <v>0</v>
      </c>
      <c r="BG748" s="618">
        <v>16209892</v>
      </c>
      <c r="BH748" s="618">
        <v>18838237</v>
      </c>
      <c r="BI748" s="618">
        <v>17718</v>
      </c>
      <c r="BJ748" s="618">
        <v>10214</v>
      </c>
      <c r="BK748" s="618">
        <v>112363</v>
      </c>
      <c r="BL748" s="618">
        <v>271597</v>
      </c>
      <c r="BM748" s="618">
        <v>2541889</v>
      </c>
      <c r="BN748" s="618">
        <v>1310525</v>
      </c>
      <c r="BO748" s="618">
        <v>8171</v>
      </c>
      <c r="BP748" s="618">
        <v>3170</v>
      </c>
    </row>
    <row r="749" spans="1:68" x14ac:dyDescent="0.25">
      <c r="B749" s="594" t="s">
        <v>292</v>
      </c>
      <c r="C749" s="618">
        <v>4926</v>
      </c>
      <c r="D749" s="618">
        <v>8828</v>
      </c>
      <c r="E749" s="618" t="s">
        <v>2112</v>
      </c>
      <c r="F749" s="618" t="s">
        <v>2112</v>
      </c>
      <c r="G749" s="618">
        <v>0</v>
      </c>
      <c r="H749" s="618">
        <v>0</v>
      </c>
      <c r="I749" s="618">
        <v>15663</v>
      </c>
      <c r="J749" s="618">
        <v>108693</v>
      </c>
      <c r="K749" s="618">
        <v>4770</v>
      </c>
      <c r="L749" s="618">
        <v>18765</v>
      </c>
      <c r="M749" s="618">
        <v>8733110</v>
      </c>
      <c r="N749" s="618">
        <v>6912342</v>
      </c>
      <c r="O749" s="618">
        <v>398088</v>
      </c>
      <c r="P749" s="618">
        <v>138227</v>
      </c>
      <c r="Q749" s="618">
        <v>186199</v>
      </c>
      <c r="R749" s="618">
        <v>193835</v>
      </c>
      <c r="S749" s="618">
        <v>484541</v>
      </c>
      <c r="T749" s="618">
        <v>291545</v>
      </c>
      <c r="U749" s="618">
        <v>730267</v>
      </c>
      <c r="V749" s="618">
        <v>100702</v>
      </c>
      <c r="W749" s="618" t="s">
        <v>2112</v>
      </c>
      <c r="X749" s="618" t="s">
        <v>2112</v>
      </c>
      <c r="Y749" s="618">
        <v>175716</v>
      </c>
      <c r="Z749" s="618">
        <v>96406</v>
      </c>
      <c r="AA749" s="618">
        <v>1965</v>
      </c>
      <c r="AB749" s="618">
        <v>944</v>
      </c>
      <c r="AC749" s="618">
        <v>110210</v>
      </c>
      <c r="AD749" s="618">
        <v>49387</v>
      </c>
      <c r="AE749" s="618">
        <v>299</v>
      </c>
      <c r="AF749" s="618">
        <v>509</v>
      </c>
      <c r="AG749" s="618">
        <v>19</v>
      </c>
      <c r="AH749" s="618">
        <v>69</v>
      </c>
      <c r="AI749" s="618">
        <v>98783</v>
      </c>
      <c r="AJ749" s="618">
        <v>261108</v>
      </c>
      <c r="AK749" s="618">
        <v>414488</v>
      </c>
      <c r="AL749" s="618">
        <v>3331782</v>
      </c>
      <c r="AM749" s="618">
        <v>3205</v>
      </c>
      <c r="AN749" s="618">
        <v>3117</v>
      </c>
      <c r="AO749" s="618">
        <v>0</v>
      </c>
      <c r="AP749" s="618">
        <v>0</v>
      </c>
      <c r="AQ749" s="618">
        <v>5952</v>
      </c>
      <c r="AR749" s="618">
        <v>6645</v>
      </c>
      <c r="AS749" s="618">
        <v>0</v>
      </c>
      <c r="AT749" s="618">
        <v>0</v>
      </c>
      <c r="AU749" s="618">
        <v>0</v>
      </c>
      <c r="AV749" s="618">
        <v>0</v>
      </c>
      <c r="AW749" s="618">
        <v>1066790</v>
      </c>
      <c r="AX749" s="618">
        <v>1134305</v>
      </c>
      <c r="AY749" s="618">
        <v>346310</v>
      </c>
      <c r="AZ749" s="618">
        <v>172680</v>
      </c>
      <c r="BA749" s="618">
        <v>18914</v>
      </c>
      <c r="BB749" s="618">
        <v>25777</v>
      </c>
      <c r="BC749" s="618">
        <v>6058900</v>
      </c>
      <c r="BD749" s="618">
        <v>2532896</v>
      </c>
      <c r="BE749" s="618">
        <v>0</v>
      </c>
      <c r="BF749" s="618">
        <v>0</v>
      </c>
      <c r="BG749" s="618">
        <v>18744186</v>
      </c>
      <c r="BH749" s="618">
        <v>18189444</v>
      </c>
      <c r="BI749" s="618">
        <v>11880</v>
      </c>
      <c r="BJ749" s="618">
        <v>4225</v>
      </c>
      <c r="BK749" s="618">
        <v>116742</v>
      </c>
      <c r="BL749" s="618">
        <v>158210</v>
      </c>
      <c r="BM749" s="618">
        <v>1192918</v>
      </c>
      <c r="BN749" s="618">
        <v>561348</v>
      </c>
      <c r="BO749" s="618">
        <v>4348</v>
      </c>
      <c r="BP749" s="618">
        <v>1512</v>
      </c>
    </row>
    <row r="750" spans="1:68" x14ac:dyDescent="0.25">
      <c r="B750" s="594" t="s">
        <v>293</v>
      </c>
      <c r="C750" s="618">
        <v>4839</v>
      </c>
      <c r="D750" s="618">
        <v>7305</v>
      </c>
      <c r="E750" s="618" t="s">
        <v>2112</v>
      </c>
      <c r="F750" s="618" t="s">
        <v>2112</v>
      </c>
      <c r="G750" s="618">
        <v>0</v>
      </c>
      <c r="H750" s="618">
        <v>0</v>
      </c>
      <c r="I750" s="618">
        <v>14801</v>
      </c>
      <c r="J750" s="618">
        <v>89480</v>
      </c>
      <c r="K750" s="618">
        <v>4326</v>
      </c>
      <c r="L750" s="618">
        <v>16446</v>
      </c>
      <c r="M750" s="618">
        <v>8401787</v>
      </c>
      <c r="N750" s="618">
        <v>6086049</v>
      </c>
      <c r="O750" s="618">
        <v>628057</v>
      </c>
      <c r="P750" s="618">
        <v>266586</v>
      </c>
      <c r="Q750" s="618">
        <v>175060</v>
      </c>
      <c r="R750" s="618">
        <v>178158</v>
      </c>
      <c r="S750" s="618">
        <v>406796</v>
      </c>
      <c r="T750" s="618">
        <v>265475</v>
      </c>
      <c r="U750" s="618">
        <v>680979</v>
      </c>
      <c r="V750" s="618">
        <v>95781</v>
      </c>
      <c r="W750" s="618" t="s">
        <v>2112</v>
      </c>
      <c r="X750" s="618" t="s">
        <v>2112</v>
      </c>
      <c r="Y750" s="618">
        <v>138435</v>
      </c>
      <c r="Z750" s="618">
        <v>110831</v>
      </c>
      <c r="AA750" s="618">
        <v>3482</v>
      </c>
      <c r="AB750" s="618">
        <v>1972</v>
      </c>
      <c r="AC750" s="618">
        <v>93181</v>
      </c>
      <c r="AD750" s="618">
        <v>52826</v>
      </c>
      <c r="AE750" s="618">
        <v>250</v>
      </c>
      <c r="AF750" s="618">
        <v>1026</v>
      </c>
      <c r="AG750" s="618">
        <v>23</v>
      </c>
      <c r="AH750" s="618">
        <v>91</v>
      </c>
      <c r="AI750" s="618">
        <v>94824</v>
      </c>
      <c r="AJ750" s="618">
        <v>223707</v>
      </c>
      <c r="AK750" s="618">
        <v>357860</v>
      </c>
      <c r="AL750" s="618">
        <v>2991008</v>
      </c>
      <c r="AM750" s="618">
        <v>4314</v>
      </c>
      <c r="AN750" s="618">
        <v>4111</v>
      </c>
      <c r="AO750" s="618">
        <v>0</v>
      </c>
      <c r="AP750" s="618">
        <v>0</v>
      </c>
      <c r="AQ750" s="618">
        <v>5972</v>
      </c>
      <c r="AR750" s="618">
        <v>7276</v>
      </c>
      <c r="AS750" s="618">
        <v>0</v>
      </c>
      <c r="AT750" s="618">
        <v>0</v>
      </c>
      <c r="AU750" s="618">
        <v>0</v>
      </c>
      <c r="AV750" s="618">
        <v>0</v>
      </c>
      <c r="AW750" s="618">
        <v>959212</v>
      </c>
      <c r="AX750" s="618">
        <v>950199</v>
      </c>
      <c r="AY750" s="618">
        <v>283640</v>
      </c>
      <c r="AZ750" s="618">
        <v>144814</v>
      </c>
      <c r="BA750" s="618">
        <v>18445</v>
      </c>
      <c r="BB750" s="618">
        <v>27163</v>
      </c>
      <c r="BC750" s="618">
        <v>4557251</v>
      </c>
      <c r="BD750" s="618">
        <v>2331987</v>
      </c>
      <c r="BE750" s="618">
        <v>0</v>
      </c>
      <c r="BF750" s="618">
        <v>0</v>
      </c>
      <c r="BG750" s="618">
        <v>17538725</v>
      </c>
      <c r="BH750" s="618">
        <v>21316916</v>
      </c>
      <c r="BI750" s="618">
        <v>12783</v>
      </c>
      <c r="BJ750" s="618">
        <v>6523</v>
      </c>
      <c r="BK750" s="618">
        <v>98574</v>
      </c>
      <c r="BL750" s="618">
        <v>181761</v>
      </c>
      <c r="BM750" s="618">
        <v>1750700</v>
      </c>
      <c r="BN750" s="618">
        <v>1090279</v>
      </c>
      <c r="BO750" s="618">
        <v>4554</v>
      </c>
      <c r="BP750" s="618">
        <v>1805</v>
      </c>
    </row>
    <row r="751" spans="1:68" x14ac:dyDescent="0.25">
      <c r="B751" s="594" t="s">
        <v>294</v>
      </c>
      <c r="C751" s="618">
        <v>4766</v>
      </c>
      <c r="D751" s="618">
        <v>7996</v>
      </c>
      <c r="E751" s="618" t="s">
        <v>2112</v>
      </c>
      <c r="F751" s="618" t="s">
        <v>2112</v>
      </c>
      <c r="G751" s="618">
        <v>0</v>
      </c>
      <c r="H751" s="618">
        <v>0</v>
      </c>
      <c r="I751" s="618">
        <v>15399</v>
      </c>
      <c r="J751" s="618">
        <v>129614</v>
      </c>
      <c r="K751" s="618">
        <v>3723</v>
      </c>
      <c r="L751" s="618">
        <v>12212</v>
      </c>
      <c r="M751" s="618">
        <v>7172101</v>
      </c>
      <c r="N751" s="618">
        <v>6014801</v>
      </c>
      <c r="O751" s="618">
        <v>642211</v>
      </c>
      <c r="P751" s="618">
        <v>286956</v>
      </c>
      <c r="Q751" s="618">
        <v>175041</v>
      </c>
      <c r="R751" s="618">
        <v>196022</v>
      </c>
      <c r="S751" s="618">
        <v>452332</v>
      </c>
      <c r="T751" s="618">
        <v>780988</v>
      </c>
      <c r="U751" s="618">
        <v>628379</v>
      </c>
      <c r="V751" s="618">
        <v>93154</v>
      </c>
      <c r="W751" s="618" t="s">
        <v>2112</v>
      </c>
      <c r="X751" s="618" t="s">
        <v>2112</v>
      </c>
      <c r="Y751" s="618">
        <v>120782</v>
      </c>
      <c r="Z751" s="618">
        <v>160570</v>
      </c>
      <c r="AA751" s="618">
        <v>3222</v>
      </c>
      <c r="AB751" s="618">
        <v>1959</v>
      </c>
      <c r="AC751" s="618">
        <v>140694</v>
      </c>
      <c r="AD751" s="618">
        <v>104056</v>
      </c>
      <c r="AE751" s="618">
        <v>36</v>
      </c>
      <c r="AF751" s="618">
        <v>163</v>
      </c>
      <c r="AG751" s="618">
        <v>20</v>
      </c>
      <c r="AH751" s="618">
        <v>70</v>
      </c>
      <c r="AI751" s="618">
        <v>91774</v>
      </c>
      <c r="AJ751" s="618">
        <v>250853</v>
      </c>
      <c r="AK751" s="618">
        <v>374159</v>
      </c>
      <c r="AL751" s="618">
        <v>3301090</v>
      </c>
      <c r="AM751" s="618">
        <v>3813</v>
      </c>
      <c r="AN751" s="618">
        <v>4280</v>
      </c>
      <c r="AO751" s="618">
        <v>0</v>
      </c>
      <c r="AP751" s="618">
        <v>0</v>
      </c>
      <c r="AQ751" s="618">
        <v>3772</v>
      </c>
      <c r="AR751" s="618">
        <v>5044</v>
      </c>
      <c r="AS751" s="618">
        <v>0</v>
      </c>
      <c r="AT751" s="618">
        <v>0</v>
      </c>
      <c r="AU751" s="618">
        <v>0</v>
      </c>
      <c r="AV751" s="618">
        <v>0</v>
      </c>
      <c r="AW751" s="618">
        <v>886955</v>
      </c>
      <c r="AX751" s="618">
        <v>899858</v>
      </c>
      <c r="AY751" s="618">
        <v>318194</v>
      </c>
      <c r="AZ751" s="618">
        <v>173964</v>
      </c>
      <c r="BA751" s="618">
        <v>16742</v>
      </c>
      <c r="BB751" s="618">
        <v>25014</v>
      </c>
      <c r="BC751" s="618">
        <v>5735186</v>
      </c>
      <c r="BD751" s="618">
        <v>3118157</v>
      </c>
      <c r="BE751" s="618">
        <v>0</v>
      </c>
      <c r="BF751" s="618">
        <v>0</v>
      </c>
      <c r="BG751" s="618">
        <v>18498119</v>
      </c>
      <c r="BH751" s="618">
        <v>20641606</v>
      </c>
      <c r="BI751" s="618">
        <v>11789</v>
      </c>
      <c r="BJ751" s="618">
        <v>4871</v>
      </c>
      <c r="BK751" s="618">
        <v>104141</v>
      </c>
      <c r="BL751" s="618">
        <v>220039</v>
      </c>
      <c r="BM751" s="618">
        <v>2287720</v>
      </c>
      <c r="BN751" s="618">
        <v>1500139</v>
      </c>
      <c r="BO751" s="618">
        <v>6382</v>
      </c>
      <c r="BP751" s="618">
        <v>2696</v>
      </c>
    </row>
    <row r="752" spans="1:68" x14ac:dyDescent="0.25">
      <c r="B752" s="594" t="s">
        <v>295</v>
      </c>
      <c r="C752" s="618">
        <v>4866</v>
      </c>
      <c r="D752" s="618">
        <v>7228</v>
      </c>
      <c r="E752" s="618" t="s">
        <v>2112</v>
      </c>
      <c r="F752" s="618" t="s">
        <v>2112</v>
      </c>
      <c r="G752" s="618">
        <v>0</v>
      </c>
      <c r="H752" s="618">
        <v>0</v>
      </c>
      <c r="I752" s="618">
        <v>12016</v>
      </c>
      <c r="J752" s="618">
        <v>114383</v>
      </c>
      <c r="K752" s="618">
        <v>2791</v>
      </c>
      <c r="L752" s="618">
        <v>11311</v>
      </c>
      <c r="M752" s="618">
        <v>7753663</v>
      </c>
      <c r="N752" s="618">
        <v>7683676</v>
      </c>
      <c r="O752" s="618">
        <v>609277</v>
      </c>
      <c r="P752" s="618">
        <v>436866</v>
      </c>
      <c r="Q752" s="618">
        <v>133530</v>
      </c>
      <c r="R752" s="618">
        <v>171206</v>
      </c>
      <c r="S752" s="618">
        <v>363873</v>
      </c>
      <c r="T752" s="618">
        <v>558627</v>
      </c>
      <c r="U752" s="618">
        <v>538129</v>
      </c>
      <c r="V752" s="618">
        <v>85148</v>
      </c>
      <c r="W752" s="618" t="s">
        <v>2112</v>
      </c>
      <c r="X752" s="618" t="s">
        <v>2112</v>
      </c>
      <c r="Y752" s="618">
        <v>126245</v>
      </c>
      <c r="Z752" s="618">
        <v>103485</v>
      </c>
      <c r="AA752" s="618">
        <v>2289</v>
      </c>
      <c r="AB752" s="618">
        <v>1767</v>
      </c>
      <c r="AC752" s="618">
        <v>93057</v>
      </c>
      <c r="AD752" s="618">
        <v>92695</v>
      </c>
      <c r="AE752" s="618">
        <v>379</v>
      </c>
      <c r="AF752" s="618">
        <v>915</v>
      </c>
      <c r="AG752" s="618">
        <v>16</v>
      </c>
      <c r="AH752" s="618">
        <v>47</v>
      </c>
      <c r="AI752" s="618">
        <v>81108</v>
      </c>
      <c r="AJ752" s="618">
        <v>214039</v>
      </c>
      <c r="AK752" s="618">
        <v>288457</v>
      </c>
      <c r="AL752" s="618">
        <v>2448493</v>
      </c>
      <c r="AM752" s="618">
        <v>4079</v>
      </c>
      <c r="AN752" s="618">
        <v>5110</v>
      </c>
      <c r="AO752" s="618">
        <v>0</v>
      </c>
      <c r="AP752" s="618">
        <v>0</v>
      </c>
      <c r="AQ752" s="618">
        <v>3748</v>
      </c>
      <c r="AR752" s="618">
        <v>7146</v>
      </c>
      <c r="AS752" s="618">
        <v>0</v>
      </c>
      <c r="AT752" s="618">
        <v>0</v>
      </c>
      <c r="AU752" s="618">
        <v>0</v>
      </c>
      <c r="AV752" s="618">
        <v>0</v>
      </c>
      <c r="AW752" s="618">
        <v>788415</v>
      </c>
      <c r="AX752" s="618">
        <v>881806</v>
      </c>
      <c r="AY752" s="618">
        <v>220123</v>
      </c>
      <c r="AZ752" s="618">
        <v>126082</v>
      </c>
      <c r="BA752" s="618">
        <v>12636</v>
      </c>
      <c r="BB752" s="618">
        <v>21490</v>
      </c>
      <c r="BC752" s="618">
        <v>4211208</v>
      </c>
      <c r="BD752" s="618">
        <v>3051168</v>
      </c>
      <c r="BE752" s="618">
        <v>0</v>
      </c>
      <c r="BF752" s="618">
        <v>0</v>
      </c>
      <c r="BG752" s="618">
        <v>11307760</v>
      </c>
      <c r="BH752" s="618">
        <v>16670319</v>
      </c>
      <c r="BI752" s="618">
        <v>6815</v>
      </c>
      <c r="BJ752" s="618">
        <v>4092</v>
      </c>
      <c r="BK752" s="618">
        <v>89934</v>
      </c>
      <c r="BL752" s="618">
        <v>179489</v>
      </c>
      <c r="BM752" s="618">
        <v>2106447</v>
      </c>
      <c r="BN752" s="618">
        <v>2211097</v>
      </c>
      <c r="BO752" s="618">
        <v>4395</v>
      </c>
      <c r="BP752" s="618">
        <v>2916</v>
      </c>
    </row>
    <row r="753" spans="1:68" x14ac:dyDescent="0.25">
      <c r="B753" s="594" t="s">
        <v>2669</v>
      </c>
      <c r="C753" s="618">
        <v>4831</v>
      </c>
      <c r="D753" s="618">
        <v>8676</v>
      </c>
      <c r="E753" s="618" t="s">
        <v>2112</v>
      </c>
      <c r="F753" s="618" t="s">
        <v>2112</v>
      </c>
      <c r="G753" s="618">
        <v>0</v>
      </c>
      <c r="H753" s="618">
        <v>0</v>
      </c>
      <c r="I753" s="618">
        <v>11478</v>
      </c>
      <c r="J753" s="618">
        <v>133095</v>
      </c>
      <c r="K753" s="618">
        <v>2996</v>
      </c>
      <c r="L753" s="618">
        <v>14344</v>
      </c>
      <c r="M753" s="618">
        <v>8295840</v>
      </c>
      <c r="N753" s="618">
        <v>14097941</v>
      </c>
      <c r="O753" s="618">
        <v>803552</v>
      </c>
      <c r="P753" s="618">
        <v>795511</v>
      </c>
      <c r="Q753" s="618">
        <v>170323</v>
      </c>
      <c r="R753" s="618">
        <v>223082</v>
      </c>
      <c r="S753" s="618">
        <v>510858</v>
      </c>
      <c r="T753" s="618">
        <v>796408</v>
      </c>
      <c r="U753" s="618">
        <v>590062</v>
      </c>
      <c r="V753" s="618">
        <v>115835</v>
      </c>
      <c r="W753" s="618" t="s">
        <v>2112</v>
      </c>
      <c r="X753" s="618" t="s">
        <v>2112</v>
      </c>
      <c r="Y753" s="618">
        <v>133625</v>
      </c>
      <c r="Z753" s="618">
        <v>189768</v>
      </c>
      <c r="AA753" s="618">
        <v>3437</v>
      </c>
      <c r="AB753" s="618">
        <v>2789</v>
      </c>
      <c r="AC753" s="618">
        <v>110929</v>
      </c>
      <c r="AD753" s="618">
        <v>159386</v>
      </c>
      <c r="AE753" s="618">
        <v>161</v>
      </c>
      <c r="AF753" s="618">
        <v>668</v>
      </c>
      <c r="AG753" s="618">
        <v>17</v>
      </c>
      <c r="AH753" s="618">
        <v>83</v>
      </c>
      <c r="AI753" s="618">
        <v>89767</v>
      </c>
      <c r="AJ753" s="618">
        <v>389484</v>
      </c>
      <c r="AK753" s="618">
        <v>344496</v>
      </c>
      <c r="AL753" s="618">
        <v>3117503</v>
      </c>
      <c r="AM753" s="618">
        <v>4618</v>
      </c>
      <c r="AN753" s="618">
        <v>9706</v>
      </c>
      <c r="AO753" s="618">
        <v>0</v>
      </c>
      <c r="AP753" s="618">
        <v>0</v>
      </c>
      <c r="AQ753" s="618">
        <v>5354</v>
      </c>
      <c r="AR753" s="618">
        <v>12862</v>
      </c>
      <c r="AS753" s="618">
        <v>0</v>
      </c>
      <c r="AT753" s="618">
        <v>0</v>
      </c>
      <c r="AU753" s="618">
        <v>0</v>
      </c>
      <c r="AV753" s="618">
        <v>0</v>
      </c>
      <c r="AW753" s="618">
        <v>842953</v>
      </c>
      <c r="AX753" s="618">
        <v>1033402</v>
      </c>
      <c r="AY753" s="618">
        <v>245269</v>
      </c>
      <c r="AZ753" s="618">
        <v>152435</v>
      </c>
      <c r="BA753" s="618">
        <v>15659</v>
      </c>
      <c r="BB753" s="618">
        <v>24393</v>
      </c>
      <c r="BC753" s="618">
        <v>4389617</v>
      </c>
      <c r="BD753" s="618">
        <v>5904282</v>
      </c>
      <c r="BE753" s="618">
        <v>0</v>
      </c>
      <c r="BF753" s="618">
        <v>0</v>
      </c>
      <c r="BG753" s="618">
        <v>20420501</v>
      </c>
      <c r="BH753" s="618">
        <v>54519007</v>
      </c>
      <c r="BI753" s="618">
        <v>6263</v>
      </c>
      <c r="BJ753" s="618">
        <v>6817</v>
      </c>
      <c r="BK753" s="618">
        <v>94967</v>
      </c>
      <c r="BL753" s="618">
        <v>192001</v>
      </c>
      <c r="BM753" s="618">
        <v>3547866</v>
      </c>
      <c r="BN753" s="618">
        <v>4873775</v>
      </c>
      <c r="BO753" s="618">
        <v>10939</v>
      </c>
      <c r="BP753" s="618">
        <v>12864</v>
      </c>
    </row>
    <row r="754" spans="1:68" x14ac:dyDescent="0.25">
      <c r="A754" s="593" t="s">
        <v>30</v>
      </c>
      <c r="B754" s="594" t="s">
        <v>285</v>
      </c>
      <c r="C754" s="618">
        <v>5537</v>
      </c>
      <c r="D754" s="618">
        <v>5692</v>
      </c>
      <c r="E754" s="618" t="s">
        <v>2112</v>
      </c>
      <c r="F754" s="618" t="s">
        <v>2112</v>
      </c>
      <c r="G754" s="618">
        <v>149369</v>
      </c>
      <c r="H754" s="618">
        <v>198539</v>
      </c>
      <c r="I754" s="618">
        <v>0</v>
      </c>
      <c r="J754" s="618">
        <v>0</v>
      </c>
      <c r="K754" s="618">
        <v>1046</v>
      </c>
      <c r="L754" s="618">
        <v>1096</v>
      </c>
      <c r="M754" s="618">
        <v>142668</v>
      </c>
      <c r="N754" s="618">
        <v>72800</v>
      </c>
      <c r="O754" s="618">
        <v>12734</v>
      </c>
      <c r="P754" s="618">
        <v>3729</v>
      </c>
      <c r="Q754" s="618">
        <v>0</v>
      </c>
      <c r="R754" s="618">
        <v>0</v>
      </c>
      <c r="S754" s="618">
        <v>0</v>
      </c>
      <c r="T754" s="618">
        <v>0</v>
      </c>
      <c r="U754" s="618">
        <v>34795664</v>
      </c>
      <c r="V754" s="618">
        <v>1445114</v>
      </c>
      <c r="W754" s="618" t="s">
        <v>2112</v>
      </c>
      <c r="X754" s="618" t="s">
        <v>2112</v>
      </c>
      <c r="Y754" s="618">
        <v>0</v>
      </c>
      <c r="Z754" s="618">
        <v>0</v>
      </c>
      <c r="AA754" s="618">
        <v>0</v>
      </c>
      <c r="AB754" s="618">
        <v>0</v>
      </c>
      <c r="AC754" s="618">
        <v>0</v>
      </c>
      <c r="AD754" s="618">
        <v>0</v>
      </c>
      <c r="AE754" s="618">
        <v>0</v>
      </c>
      <c r="AF754" s="618">
        <v>0</v>
      </c>
      <c r="AG754" s="618">
        <v>0</v>
      </c>
      <c r="AH754" s="618">
        <v>0</v>
      </c>
      <c r="AI754" s="618">
        <v>31937</v>
      </c>
      <c r="AJ754" s="618">
        <v>47640</v>
      </c>
      <c r="AK754" s="618">
        <v>0</v>
      </c>
      <c r="AL754" s="618">
        <v>0</v>
      </c>
      <c r="AM754" s="618">
        <v>5175</v>
      </c>
      <c r="AN754" s="618">
        <v>3280</v>
      </c>
      <c r="AO754" s="618">
        <v>0</v>
      </c>
      <c r="AP754" s="618">
        <v>0</v>
      </c>
      <c r="AQ754" s="618">
        <v>0</v>
      </c>
      <c r="AR754" s="618">
        <v>0</v>
      </c>
      <c r="AS754" s="618">
        <v>0</v>
      </c>
      <c r="AT754" s="618">
        <v>0</v>
      </c>
      <c r="AU754" s="618">
        <v>0</v>
      </c>
      <c r="AV754" s="618">
        <v>0</v>
      </c>
      <c r="AW754" s="618">
        <v>543303</v>
      </c>
      <c r="AX754" s="618">
        <v>116865</v>
      </c>
      <c r="AY754" s="618">
        <v>26228</v>
      </c>
      <c r="AZ754" s="618">
        <v>8619</v>
      </c>
      <c r="BA754" s="618">
        <v>150</v>
      </c>
      <c r="BB754" s="618">
        <v>150</v>
      </c>
      <c r="BC754" s="618">
        <v>3782946</v>
      </c>
      <c r="BD754" s="618">
        <v>826375</v>
      </c>
      <c r="BE754" s="618">
        <v>0</v>
      </c>
      <c r="BF754" s="618">
        <v>0</v>
      </c>
      <c r="BG754" s="618">
        <v>5340462</v>
      </c>
      <c r="BH754" s="618">
        <v>2629070</v>
      </c>
      <c r="BI754" s="618">
        <v>162153</v>
      </c>
      <c r="BJ754" s="618">
        <v>26004</v>
      </c>
      <c r="BK754" s="618">
        <v>4639</v>
      </c>
      <c r="BL754" s="618">
        <v>5016</v>
      </c>
      <c r="BM754" s="618">
        <v>74207</v>
      </c>
      <c r="BN754" s="618">
        <v>28426</v>
      </c>
      <c r="BO754" s="618">
        <v>0</v>
      </c>
      <c r="BP754" s="618">
        <v>0</v>
      </c>
    </row>
    <row r="755" spans="1:68" x14ac:dyDescent="0.25">
      <c r="B755" s="594" t="s">
        <v>286</v>
      </c>
      <c r="C755" s="618">
        <v>5711</v>
      </c>
      <c r="D755" s="618">
        <v>6202</v>
      </c>
      <c r="E755" s="618" t="s">
        <v>2112</v>
      </c>
      <c r="F755" s="618" t="s">
        <v>2112</v>
      </c>
      <c r="G755" s="618">
        <v>220318</v>
      </c>
      <c r="H755" s="618">
        <v>340772</v>
      </c>
      <c r="I755" s="618">
        <v>0</v>
      </c>
      <c r="J755" s="618">
        <v>0</v>
      </c>
      <c r="K755" s="618">
        <v>1180</v>
      </c>
      <c r="L755" s="618">
        <v>1672</v>
      </c>
      <c r="M755" s="618">
        <v>157434</v>
      </c>
      <c r="N755" s="618">
        <v>67438</v>
      </c>
      <c r="O755" s="618">
        <v>11716</v>
      </c>
      <c r="P755" s="618">
        <v>3598</v>
      </c>
      <c r="Q755" s="618">
        <v>0</v>
      </c>
      <c r="R755" s="618">
        <v>0</v>
      </c>
      <c r="S755" s="618">
        <v>0</v>
      </c>
      <c r="T755" s="618">
        <v>0</v>
      </c>
      <c r="U755" s="618">
        <v>34876698</v>
      </c>
      <c r="V755" s="618">
        <v>1907455</v>
      </c>
      <c r="W755" s="618" t="s">
        <v>2112</v>
      </c>
      <c r="X755" s="618" t="s">
        <v>2112</v>
      </c>
      <c r="Y755" s="618">
        <v>0</v>
      </c>
      <c r="Z755" s="618">
        <v>0</v>
      </c>
      <c r="AA755" s="618">
        <v>2</v>
      </c>
      <c r="AB755" s="618">
        <v>1</v>
      </c>
      <c r="AC755" s="618">
        <v>0</v>
      </c>
      <c r="AD755" s="618">
        <v>0</v>
      </c>
      <c r="AE755" s="618">
        <v>0</v>
      </c>
      <c r="AF755" s="618">
        <v>0</v>
      </c>
      <c r="AG755" s="618">
        <v>0</v>
      </c>
      <c r="AH755" s="618">
        <v>0</v>
      </c>
      <c r="AI755" s="618">
        <v>24008</v>
      </c>
      <c r="AJ755" s="618">
        <v>34835</v>
      </c>
      <c r="AK755" s="618">
        <v>0</v>
      </c>
      <c r="AL755" s="618">
        <v>0</v>
      </c>
      <c r="AM755" s="618">
        <v>3275</v>
      </c>
      <c r="AN755" s="618">
        <v>2067</v>
      </c>
      <c r="AO755" s="618">
        <v>0</v>
      </c>
      <c r="AP755" s="618">
        <v>0</v>
      </c>
      <c r="AQ755" s="618">
        <v>0</v>
      </c>
      <c r="AR755" s="618">
        <v>0</v>
      </c>
      <c r="AS755" s="618">
        <v>0</v>
      </c>
      <c r="AT755" s="618">
        <v>0</v>
      </c>
      <c r="AU755" s="618">
        <v>0</v>
      </c>
      <c r="AV755" s="618">
        <v>0</v>
      </c>
      <c r="AW755" s="618">
        <v>630286</v>
      </c>
      <c r="AX755" s="618">
        <v>130095</v>
      </c>
      <c r="AY755" s="618">
        <v>26065</v>
      </c>
      <c r="AZ755" s="618">
        <v>8911</v>
      </c>
      <c r="BA755" s="618">
        <v>305</v>
      </c>
      <c r="BB755" s="618">
        <v>212</v>
      </c>
      <c r="BC755" s="618">
        <v>3628492</v>
      </c>
      <c r="BD755" s="618">
        <v>1314920</v>
      </c>
      <c r="BE755" s="618">
        <v>0</v>
      </c>
      <c r="BF755" s="618">
        <v>0</v>
      </c>
      <c r="BG755" s="618">
        <v>5079581</v>
      </c>
      <c r="BH755" s="618">
        <v>3317554</v>
      </c>
      <c r="BI755" s="618">
        <v>118490</v>
      </c>
      <c r="BJ755" s="618">
        <v>35534</v>
      </c>
      <c r="BK755" s="618">
        <v>3307</v>
      </c>
      <c r="BL755" s="618">
        <v>4385</v>
      </c>
      <c r="BM755" s="618">
        <v>42693</v>
      </c>
      <c r="BN755" s="618">
        <v>18818</v>
      </c>
      <c r="BO755" s="618">
        <v>0</v>
      </c>
      <c r="BP755" s="618">
        <v>0</v>
      </c>
    </row>
    <row r="756" spans="1:68" x14ac:dyDescent="0.25">
      <c r="B756" s="594" t="s">
        <v>287</v>
      </c>
      <c r="C756" s="618">
        <v>6363</v>
      </c>
      <c r="D756" s="618">
        <v>6640</v>
      </c>
      <c r="E756" s="618" t="s">
        <v>2112</v>
      </c>
      <c r="F756" s="618" t="s">
        <v>2112</v>
      </c>
      <c r="G756" s="618">
        <v>221224</v>
      </c>
      <c r="H756" s="618">
        <v>302200</v>
      </c>
      <c r="I756" s="618">
        <v>0</v>
      </c>
      <c r="J756" s="618">
        <v>0</v>
      </c>
      <c r="K756" s="618">
        <v>1568</v>
      </c>
      <c r="L756" s="618">
        <v>1864</v>
      </c>
      <c r="M756" s="618">
        <v>106043</v>
      </c>
      <c r="N756" s="618">
        <v>50666</v>
      </c>
      <c r="O756" s="618">
        <v>16812</v>
      </c>
      <c r="P756" s="618">
        <v>6093</v>
      </c>
      <c r="Q756" s="618">
        <v>0</v>
      </c>
      <c r="R756" s="618">
        <v>0</v>
      </c>
      <c r="S756" s="618">
        <v>0</v>
      </c>
      <c r="T756" s="618">
        <v>0</v>
      </c>
      <c r="U756" s="618">
        <v>37761461</v>
      </c>
      <c r="V756" s="618">
        <v>2169351</v>
      </c>
      <c r="W756" s="618" t="s">
        <v>2112</v>
      </c>
      <c r="X756" s="618" t="s">
        <v>2112</v>
      </c>
      <c r="Y756" s="618">
        <v>0</v>
      </c>
      <c r="Z756" s="618">
        <v>0</v>
      </c>
      <c r="AA756" s="618">
        <v>3600</v>
      </c>
      <c r="AB756" s="618">
        <v>1678</v>
      </c>
      <c r="AC756" s="618">
        <v>0</v>
      </c>
      <c r="AD756" s="618">
        <v>0</v>
      </c>
      <c r="AE756" s="618">
        <v>0</v>
      </c>
      <c r="AF756" s="618">
        <v>0</v>
      </c>
      <c r="AG756" s="618">
        <v>0</v>
      </c>
      <c r="AH756" s="618">
        <v>0</v>
      </c>
      <c r="AI756" s="618">
        <v>31694</v>
      </c>
      <c r="AJ756" s="618">
        <v>54982</v>
      </c>
      <c r="AK756" s="618">
        <v>0</v>
      </c>
      <c r="AL756" s="618">
        <v>0</v>
      </c>
      <c r="AM756" s="618">
        <v>5330</v>
      </c>
      <c r="AN756" s="618">
        <v>4174</v>
      </c>
      <c r="AO756" s="618">
        <v>0</v>
      </c>
      <c r="AP756" s="618">
        <v>0</v>
      </c>
      <c r="AQ756" s="618">
        <v>0</v>
      </c>
      <c r="AR756" s="618">
        <v>0</v>
      </c>
      <c r="AS756" s="618">
        <v>0</v>
      </c>
      <c r="AT756" s="618">
        <v>0</v>
      </c>
      <c r="AU756" s="618">
        <v>0</v>
      </c>
      <c r="AV756" s="618">
        <v>0</v>
      </c>
      <c r="AW756" s="618">
        <v>634529</v>
      </c>
      <c r="AX756" s="618">
        <v>147857</v>
      </c>
      <c r="AY756" s="618">
        <v>25645</v>
      </c>
      <c r="AZ756" s="618">
        <v>10204</v>
      </c>
      <c r="BA756" s="618">
        <v>100</v>
      </c>
      <c r="BB756" s="618">
        <v>80</v>
      </c>
      <c r="BC756" s="618">
        <v>6477070</v>
      </c>
      <c r="BD756" s="618">
        <v>2348731</v>
      </c>
      <c r="BE756" s="618">
        <v>0</v>
      </c>
      <c r="BF756" s="618">
        <v>0</v>
      </c>
      <c r="BG756" s="618">
        <v>4594359</v>
      </c>
      <c r="BH756" s="618">
        <v>3356334</v>
      </c>
      <c r="BI756" s="618">
        <v>94690</v>
      </c>
      <c r="BJ756" s="618">
        <v>27121</v>
      </c>
      <c r="BK756" s="618">
        <v>2755</v>
      </c>
      <c r="BL756" s="618">
        <v>4065</v>
      </c>
      <c r="BM756" s="618">
        <v>23919</v>
      </c>
      <c r="BN756" s="618">
        <v>13499</v>
      </c>
      <c r="BO756" s="618">
        <v>0</v>
      </c>
      <c r="BP756" s="618">
        <v>0</v>
      </c>
    </row>
    <row r="757" spans="1:68" x14ac:dyDescent="0.25">
      <c r="B757" s="594" t="s">
        <v>288</v>
      </c>
      <c r="C757" s="618">
        <v>5240</v>
      </c>
      <c r="D757" s="618">
        <v>6106</v>
      </c>
      <c r="E757" s="618" t="s">
        <v>2112</v>
      </c>
      <c r="F757" s="618" t="s">
        <v>2112</v>
      </c>
      <c r="G757" s="618">
        <v>174009</v>
      </c>
      <c r="H757" s="618">
        <v>288922</v>
      </c>
      <c r="I757" s="618">
        <v>0</v>
      </c>
      <c r="J757" s="618">
        <v>0</v>
      </c>
      <c r="K757" s="618">
        <v>992</v>
      </c>
      <c r="L757" s="618">
        <v>1033</v>
      </c>
      <c r="M757" s="618">
        <v>95835</v>
      </c>
      <c r="N757" s="618">
        <v>60991</v>
      </c>
      <c r="O757" s="618">
        <v>7661</v>
      </c>
      <c r="P757" s="618">
        <v>3396</v>
      </c>
      <c r="Q757" s="618">
        <v>0</v>
      </c>
      <c r="R757" s="618">
        <v>0</v>
      </c>
      <c r="S757" s="618">
        <v>0</v>
      </c>
      <c r="T757" s="618">
        <v>0</v>
      </c>
      <c r="U757" s="618">
        <v>42399659</v>
      </c>
      <c r="V757" s="618">
        <v>2372416</v>
      </c>
      <c r="W757" s="618" t="s">
        <v>2112</v>
      </c>
      <c r="X757" s="618" t="s">
        <v>2112</v>
      </c>
      <c r="Y757" s="618">
        <v>0</v>
      </c>
      <c r="Z757" s="618">
        <v>0</v>
      </c>
      <c r="AA757" s="618">
        <v>1080</v>
      </c>
      <c r="AB757" s="618">
        <v>508</v>
      </c>
      <c r="AC757" s="618">
        <v>0</v>
      </c>
      <c r="AD757" s="618">
        <v>0</v>
      </c>
      <c r="AE757" s="618">
        <v>0</v>
      </c>
      <c r="AF757" s="618">
        <v>0</v>
      </c>
      <c r="AG757" s="618">
        <v>0</v>
      </c>
      <c r="AH757" s="618">
        <v>0</v>
      </c>
      <c r="AI757" s="618">
        <v>27563</v>
      </c>
      <c r="AJ757" s="618">
        <v>67399</v>
      </c>
      <c r="AK757" s="618">
        <v>0</v>
      </c>
      <c r="AL757" s="618">
        <v>0</v>
      </c>
      <c r="AM757" s="618">
        <v>443</v>
      </c>
      <c r="AN757" s="618">
        <v>399</v>
      </c>
      <c r="AO757" s="618">
        <v>0</v>
      </c>
      <c r="AP757" s="618">
        <v>0</v>
      </c>
      <c r="AQ757" s="618">
        <v>0</v>
      </c>
      <c r="AR757" s="618">
        <v>0</v>
      </c>
      <c r="AS757" s="618">
        <v>0</v>
      </c>
      <c r="AT757" s="618">
        <v>0</v>
      </c>
      <c r="AU757" s="618">
        <v>0</v>
      </c>
      <c r="AV757" s="618">
        <v>0</v>
      </c>
      <c r="AW757" s="618">
        <v>721870</v>
      </c>
      <c r="AX757" s="618">
        <v>231407</v>
      </c>
      <c r="AY757" s="618">
        <v>27677</v>
      </c>
      <c r="AZ757" s="618">
        <v>9167</v>
      </c>
      <c r="BA757" s="618">
        <v>600</v>
      </c>
      <c r="BB757" s="618">
        <v>720</v>
      </c>
      <c r="BC757" s="618">
        <v>7573324</v>
      </c>
      <c r="BD757" s="618">
        <v>1919140</v>
      </c>
      <c r="BE757" s="618">
        <v>0</v>
      </c>
      <c r="BF757" s="618">
        <v>0</v>
      </c>
      <c r="BG757" s="618">
        <v>5780519</v>
      </c>
      <c r="BH757" s="618">
        <v>4778658</v>
      </c>
      <c r="BI757" s="618">
        <v>42981</v>
      </c>
      <c r="BJ757" s="618">
        <v>8584</v>
      </c>
      <c r="BK757" s="618">
        <v>1659</v>
      </c>
      <c r="BL757" s="618">
        <v>2739</v>
      </c>
      <c r="BM757" s="618">
        <v>9132</v>
      </c>
      <c r="BN757" s="618">
        <v>6303</v>
      </c>
      <c r="BO757" s="618">
        <v>0</v>
      </c>
      <c r="BP757" s="618">
        <v>0</v>
      </c>
    </row>
    <row r="758" spans="1:68" x14ac:dyDescent="0.25">
      <c r="B758" s="594" t="s">
        <v>289</v>
      </c>
      <c r="C758" s="618">
        <v>5825</v>
      </c>
      <c r="D758" s="618">
        <v>8083</v>
      </c>
      <c r="E758" s="618" t="s">
        <v>2112</v>
      </c>
      <c r="F758" s="618" t="s">
        <v>2112</v>
      </c>
      <c r="G758" s="618">
        <v>165061</v>
      </c>
      <c r="H758" s="618">
        <v>264540</v>
      </c>
      <c r="I758" s="618">
        <v>0</v>
      </c>
      <c r="J758" s="618">
        <v>0</v>
      </c>
      <c r="K758" s="618">
        <v>3975</v>
      </c>
      <c r="L758" s="618">
        <v>5156</v>
      </c>
      <c r="M758" s="618">
        <v>94020</v>
      </c>
      <c r="N758" s="618">
        <v>63926</v>
      </c>
      <c r="O758" s="618">
        <v>25380</v>
      </c>
      <c r="P758" s="618">
        <v>13286</v>
      </c>
      <c r="Q758" s="618">
        <v>0</v>
      </c>
      <c r="R758" s="618">
        <v>0</v>
      </c>
      <c r="S758" s="618">
        <v>0</v>
      </c>
      <c r="T758" s="618">
        <v>0</v>
      </c>
      <c r="U758" s="618">
        <v>44039431</v>
      </c>
      <c r="V758" s="618">
        <v>2643959</v>
      </c>
      <c r="W758" s="618" t="s">
        <v>2112</v>
      </c>
      <c r="X758" s="618" t="s">
        <v>2112</v>
      </c>
      <c r="Y758" s="618">
        <v>0</v>
      </c>
      <c r="Z758" s="618">
        <v>0</v>
      </c>
      <c r="AA758" s="618">
        <v>396</v>
      </c>
      <c r="AB758" s="618">
        <v>198</v>
      </c>
      <c r="AC758" s="618">
        <v>0</v>
      </c>
      <c r="AD758" s="618">
        <v>0</v>
      </c>
      <c r="AE758" s="618">
        <v>0</v>
      </c>
      <c r="AF758" s="618">
        <v>0</v>
      </c>
      <c r="AG758" s="618">
        <v>0</v>
      </c>
      <c r="AH758" s="618">
        <v>0</v>
      </c>
      <c r="AI758" s="618">
        <v>29241</v>
      </c>
      <c r="AJ758" s="618">
        <v>28861</v>
      </c>
      <c r="AK758" s="618">
        <v>0</v>
      </c>
      <c r="AL758" s="618">
        <v>0</v>
      </c>
      <c r="AM758" s="618">
        <v>1281</v>
      </c>
      <c r="AN758" s="618">
        <v>1174</v>
      </c>
      <c r="AO758" s="618">
        <v>0</v>
      </c>
      <c r="AP758" s="618">
        <v>0</v>
      </c>
      <c r="AQ758" s="618">
        <v>0</v>
      </c>
      <c r="AR758" s="618">
        <v>0</v>
      </c>
      <c r="AS758" s="618">
        <v>0</v>
      </c>
      <c r="AT758" s="618">
        <v>0</v>
      </c>
      <c r="AU758" s="618">
        <v>0</v>
      </c>
      <c r="AV758" s="618">
        <v>0</v>
      </c>
      <c r="AW758" s="618">
        <v>873059</v>
      </c>
      <c r="AX758" s="618">
        <v>236170</v>
      </c>
      <c r="AY758" s="618">
        <v>33841</v>
      </c>
      <c r="AZ758" s="618">
        <v>14726</v>
      </c>
      <c r="BA758" s="618">
        <v>591</v>
      </c>
      <c r="BB758" s="618">
        <v>668</v>
      </c>
      <c r="BC758" s="618">
        <v>8251121</v>
      </c>
      <c r="BD758" s="618">
        <v>2079803</v>
      </c>
      <c r="BE758" s="618">
        <v>0</v>
      </c>
      <c r="BF758" s="618">
        <v>0</v>
      </c>
      <c r="BG758" s="618">
        <v>6339386</v>
      </c>
      <c r="BH758" s="618">
        <v>6064054</v>
      </c>
      <c r="BI758" s="618">
        <v>37550</v>
      </c>
      <c r="BJ758" s="618">
        <v>8882</v>
      </c>
      <c r="BK758" s="618">
        <v>2791</v>
      </c>
      <c r="BL758" s="618">
        <v>4599</v>
      </c>
      <c r="BM758" s="618">
        <v>24572</v>
      </c>
      <c r="BN758" s="618">
        <v>13470</v>
      </c>
      <c r="BO758" s="618">
        <v>0</v>
      </c>
      <c r="BP758" s="618">
        <v>0</v>
      </c>
    </row>
    <row r="759" spans="1:68" x14ac:dyDescent="0.25">
      <c r="B759" s="594" t="s">
        <v>290</v>
      </c>
      <c r="C759" s="618">
        <v>5483</v>
      </c>
      <c r="D759" s="618">
        <v>8910</v>
      </c>
      <c r="E759" s="618" t="s">
        <v>2112</v>
      </c>
      <c r="F759" s="618" t="s">
        <v>2112</v>
      </c>
      <c r="G759" s="618">
        <v>137724</v>
      </c>
      <c r="H759" s="618">
        <v>241843</v>
      </c>
      <c r="I759" s="618">
        <v>0</v>
      </c>
      <c r="J759" s="618">
        <v>0</v>
      </c>
      <c r="K759" s="618">
        <v>1566</v>
      </c>
      <c r="L759" s="618">
        <v>1889</v>
      </c>
      <c r="M759" s="618">
        <v>99287</v>
      </c>
      <c r="N759" s="618">
        <v>70262</v>
      </c>
      <c r="O759" s="618">
        <v>26031</v>
      </c>
      <c r="P759" s="618">
        <v>9390</v>
      </c>
      <c r="Q759" s="618">
        <v>0</v>
      </c>
      <c r="R759" s="618">
        <v>0</v>
      </c>
      <c r="S759" s="618">
        <v>0</v>
      </c>
      <c r="T759" s="618">
        <v>0</v>
      </c>
      <c r="U759" s="618">
        <v>43924003</v>
      </c>
      <c r="V759" s="618">
        <v>2819025</v>
      </c>
      <c r="W759" s="618" t="s">
        <v>2112</v>
      </c>
      <c r="X759" s="618" t="s">
        <v>2112</v>
      </c>
      <c r="Y759" s="618">
        <v>0</v>
      </c>
      <c r="Z759" s="618">
        <v>0</v>
      </c>
      <c r="AA759" s="618">
        <v>120</v>
      </c>
      <c r="AB759" s="618">
        <v>48</v>
      </c>
      <c r="AC759" s="618">
        <v>0</v>
      </c>
      <c r="AD759" s="618">
        <v>0</v>
      </c>
      <c r="AE759" s="618">
        <v>0</v>
      </c>
      <c r="AF759" s="618">
        <v>0</v>
      </c>
      <c r="AG759" s="618">
        <v>0</v>
      </c>
      <c r="AH759" s="618">
        <v>0</v>
      </c>
      <c r="AI759" s="618">
        <v>27057</v>
      </c>
      <c r="AJ759" s="618">
        <v>44343</v>
      </c>
      <c r="AK759" s="618">
        <v>0</v>
      </c>
      <c r="AL759" s="618">
        <v>0</v>
      </c>
      <c r="AM759" s="618">
        <v>366</v>
      </c>
      <c r="AN759" s="618">
        <v>290</v>
      </c>
      <c r="AO759" s="618">
        <v>0</v>
      </c>
      <c r="AP759" s="618">
        <v>0</v>
      </c>
      <c r="AQ759" s="618">
        <v>0</v>
      </c>
      <c r="AR759" s="618">
        <v>0</v>
      </c>
      <c r="AS759" s="618">
        <v>0</v>
      </c>
      <c r="AT759" s="618">
        <v>0</v>
      </c>
      <c r="AU759" s="618">
        <v>0</v>
      </c>
      <c r="AV759" s="618">
        <v>0</v>
      </c>
      <c r="AW759" s="618">
        <v>1004216</v>
      </c>
      <c r="AX759" s="618">
        <v>191846</v>
      </c>
      <c r="AY759" s="618">
        <v>29438</v>
      </c>
      <c r="AZ759" s="618">
        <v>16686</v>
      </c>
      <c r="BA759" s="618">
        <v>449</v>
      </c>
      <c r="BB759" s="618">
        <v>559</v>
      </c>
      <c r="BC759" s="618">
        <v>9727809</v>
      </c>
      <c r="BD759" s="618">
        <v>3063363</v>
      </c>
      <c r="BE759" s="618">
        <v>0</v>
      </c>
      <c r="BF759" s="618">
        <v>0</v>
      </c>
      <c r="BG759" s="618">
        <v>7305608</v>
      </c>
      <c r="BH759" s="618">
        <v>6589584</v>
      </c>
      <c r="BI759" s="618">
        <v>47540</v>
      </c>
      <c r="BJ759" s="618">
        <v>12073</v>
      </c>
      <c r="BK759" s="618">
        <v>2420</v>
      </c>
      <c r="BL759" s="618">
        <v>5077</v>
      </c>
      <c r="BM759" s="618">
        <v>31769</v>
      </c>
      <c r="BN759" s="618">
        <v>18903</v>
      </c>
      <c r="BO759" s="618">
        <v>0</v>
      </c>
      <c r="BP759" s="618">
        <v>0</v>
      </c>
    </row>
    <row r="760" spans="1:68" x14ac:dyDescent="0.25">
      <c r="B760" s="594" t="s">
        <v>291</v>
      </c>
      <c r="C760" s="618">
        <v>5203</v>
      </c>
      <c r="D760" s="618">
        <v>8966</v>
      </c>
      <c r="E760" s="618" t="s">
        <v>2112</v>
      </c>
      <c r="F760" s="618" t="s">
        <v>2112</v>
      </c>
      <c r="G760" s="618">
        <v>111410</v>
      </c>
      <c r="H760" s="618">
        <v>201236</v>
      </c>
      <c r="I760" s="618">
        <v>0</v>
      </c>
      <c r="J760" s="618">
        <v>0</v>
      </c>
      <c r="K760" s="618">
        <v>3674</v>
      </c>
      <c r="L760" s="618">
        <v>5009</v>
      </c>
      <c r="M760" s="618">
        <v>75871</v>
      </c>
      <c r="N760" s="618">
        <v>60344</v>
      </c>
      <c r="O760" s="618">
        <v>25200</v>
      </c>
      <c r="P760" s="618">
        <v>10435</v>
      </c>
      <c r="Q760" s="618">
        <v>3270</v>
      </c>
      <c r="R760" s="618">
        <v>4177</v>
      </c>
      <c r="S760" s="618">
        <v>0</v>
      </c>
      <c r="T760" s="618">
        <v>0</v>
      </c>
      <c r="U760" s="618">
        <v>51927246</v>
      </c>
      <c r="V760" s="618">
        <v>3761288</v>
      </c>
      <c r="W760" s="618" t="s">
        <v>2112</v>
      </c>
      <c r="X760" s="618" t="s">
        <v>2112</v>
      </c>
      <c r="Y760" s="618">
        <v>0</v>
      </c>
      <c r="Z760" s="618">
        <v>0</v>
      </c>
      <c r="AA760" s="618">
        <v>240</v>
      </c>
      <c r="AB760" s="618">
        <v>99</v>
      </c>
      <c r="AC760" s="618">
        <v>0</v>
      </c>
      <c r="AD760" s="618">
        <v>0</v>
      </c>
      <c r="AE760" s="618">
        <v>0</v>
      </c>
      <c r="AF760" s="618">
        <v>0</v>
      </c>
      <c r="AG760" s="618">
        <v>0</v>
      </c>
      <c r="AH760" s="618">
        <v>0</v>
      </c>
      <c r="AI760" s="618">
        <v>16446</v>
      </c>
      <c r="AJ760" s="618">
        <v>84364</v>
      </c>
      <c r="AK760" s="618">
        <v>0</v>
      </c>
      <c r="AL760" s="618">
        <v>0</v>
      </c>
      <c r="AM760" s="618">
        <v>3289</v>
      </c>
      <c r="AN760" s="618">
        <v>4359</v>
      </c>
      <c r="AO760" s="618">
        <v>0</v>
      </c>
      <c r="AP760" s="618">
        <v>0</v>
      </c>
      <c r="AQ760" s="618">
        <v>0</v>
      </c>
      <c r="AR760" s="618">
        <v>0</v>
      </c>
      <c r="AS760" s="618">
        <v>0</v>
      </c>
      <c r="AT760" s="618">
        <v>0</v>
      </c>
      <c r="AU760" s="618">
        <v>0</v>
      </c>
      <c r="AV760" s="618">
        <v>0</v>
      </c>
      <c r="AW760" s="618">
        <v>739241</v>
      </c>
      <c r="AX760" s="618">
        <v>295008</v>
      </c>
      <c r="AY760" s="618">
        <v>37755</v>
      </c>
      <c r="AZ760" s="618">
        <v>25507</v>
      </c>
      <c r="BA760" s="618">
        <v>830</v>
      </c>
      <c r="BB760" s="618">
        <v>868</v>
      </c>
      <c r="BC760" s="618">
        <v>6029756</v>
      </c>
      <c r="BD760" s="618">
        <v>3283709</v>
      </c>
      <c r="BE760" s="618">
        <v>0</v>
      </c>
      <c r="BF760" s="618">
        <v>0</v>
      </c>
      <c r="BG760" s="618">
        <v>7389990</v>
      </c>
      <c r="BH760" s="618">
        <v>7536521</v>
      </c>
      <c r="BI760" s="618">
        <v>28600</v>
      </c>
      <c r="BJ760" s="618">
        <v>11244</v>
      </c>
      <c r="BK760" s="618">
        <v>2705</v>
      </c>
      <c r="BL760" s="618">
        <v>5381</v>
      </c>
      <c r="BM760" s="618">
        <v>47720</v>
      </c>
      <c r="BN760" s="618">
        <v>30458</v>
      </c>
      <c r="BO760" s="618">
        <v>0</v>
      </c>
      <c r="BP760" s="618">
        <v>0</v>
      </c>
    </row>
    <row r="761" spans="1:68" x14ac:dyDescent="0.25">
      <c r="B761" s="594" t="s">
        <v>292</v>
      </c>
      <c r="C761" s="618">
        <v>5774</v>
      </c>
      <c r="D761" s="618">
        <v>8136</v>
      </c>
      <c r="E761" s="618" t="s">
        <v>2112</v>
      </c>
      <c r="F761" s="618" t="s">
        <v>2112</v>
      </c>
      <c r="G761" s="618">
        <v>131210</v>
      </c>
      <c r="H761" s="618">
        <v>222343</v>
      </c>
      <c r="I761" s="618">
        <v>0</v>
      </c>
      <c r="J761" s="618">
        <v>0</v>
      </c>
      <c r="K761" s="618">
        <v>5968</v>
      </c>
      <c r="L761" s="618">
        <v>8406</v>
      </c>
      <c r="M761" s="618">
        <v>98992</v>
      </c>
      <c r="N761" s="618">
        <v>68048</v>
      </c>
      <c r="O761" s="618">
        <v>24343</v>
      </c>
      <c r="P761" s="618">
        <v>10866</v>
      </c>
      <c r="Q761" s="618">
        <v>3123</v>
      </c>
      <c r="R761" s="618">
        <v>2857</v>
      </c>
      <c r="S761" s="618">
        <v>0</v>
      </c>
      <c r="T761" s="618">
        <v>0</v>
      </c>
      <c r="U761" s="618">
        <v>46930191</v>
      </c>
      <c r="V761" s="618">
        <v>3308652</v>
      </c>
      <c r="W761" s="618" t="s">
        <v>2112</v>
      </c>
      <c r="X761" s="618" t="s">
        <v>2112</v>
      </c>
      <c r="Y761" s="618">
        <v>0</v>
      </c>
      <c r="Z761" s="618">
        <v>0</v>
      </c>
      <c r="AA761" s="618">
        <v>450</v>
      </c>
      <c r="AB761" s="618">
        <v>180</v>
      </c>
      <c r="AC761" s="618">
        <v>0</v>
      </c>
      <c r="AD761" s="618">
        <v>0</v>
      </c>
      <c r="AE761" s="618">
        <v>0</v>
      </c>
      <c r="AF761" s="618">
        <v>0</v>
      </c>
      <c r="AG761" s="618">
        <v>0</v>
      </c>
      <c r="AH761" s="618">
        <v>0</v>
      </c>
      <c r="AI761" s="618">
        <v>31338</v>
      </c>
      <c r="AJ761" s="618">
        <v>67683</v>
      </c>
      <c r="AK761" s="618">
        <v>0</v>
      </c>
      <c r="AL761" s="618">
        <v>0</v>
      </c>
      <c r="AM761" s="618">
        <v>900</v>
      </c>
      <c r="AN761" s="618">
        <v>795</v>
      </c>
      <c r="AO761" s="618">
        <v>0</v>
      </c>
      <c r="AP761" s="618">
        <v>0</v>
      </c>
      <c r="AQ761" s="618">
        <v>0</v>
      </c>
      <c r="AR761" s="618">
        <v>0</v>
      </c>
      <c r="AS761" s="618">
        <v>0</v>
      </c>
      <c r="AT761" s="618">
        <v>0</v>
      </c>
      <c r="AU761" s="618">
        <v>0</v>
      </c>
      <c r="AV761" s="618">
        <v>0</v>
      </c>
      <c r="AW761" s="618">
        <v>690752</v>
      </c>
      <c r="AX761" s="618">
        <v>395804</v>
      </c>
      <c r="AY761" s="618">
        <v>37354</v>
      </c>
      <c r="AZ761" s="618">
        <v>22612</v>
      </c>
      <c r="BA761" s="618">
        <v>240</v>
      </c>
      <c r="BB761" s="618">
        <v>192</v>
      </c>
      <c r="BC761" s="618">
        <v>9821727</v>
      </c>
      <c r="BD761" s="618">
        <v>2843153</v>
      </c>
      <c r="BE761" s="618">
        <v>0</v>
      </c>
      <c r="BF761" s="618">
        <v>0</v>
      </c>
      <c r="BG761" s="618">
        <v>9101890</v>
      </c>
      <c r="BH761" s="618">
        <v>8190630</v>
      </c>
      <c r="BI761" s="618">
        <v>38035</v>
      </c>
      <c r="BJ761" s="618">
        <v>8672</v>
      </c>
      <c r="BK761" s="618">
        <v>2720</v>
      </c>
      <c r="BL761" s="618">
        <v>5182</v>
      </c>
      <c r="BM761" s="618">
        <v>43065</v>
      </c>
      <c r="BN761" s="618">
        <v>21888</v>
      </c>
      <c r="BO761" s="618">
        <v>0</v>
      </c>
      <c r="BP761" s="618">
        <v>0</v>
      </c>
    </row>
    <row r="762" spans="1:68" x14ac:dyDescent="0.25">
      <c r="B762" s="594" t="s">
        <v>293</v>
      </c>
      <c r="C762" s="618">
        <v>5185</v>
      </c>
      <c r="D762" s="618">
        <v>7930</v>
      </c>
      <c r="E762" s="618" t="s">
        <v>2112</v>
      </c>
      <c r="F762" s="618" t="s">
        <v>2112</v>
      </c>
      <c r="G762" s="618">
        <v>146690</v>
      </c>
      <c r="H762" s="618">
        <v>328371</v>
      </c>
      <c r="I762" s="618">
        <v>0</v>
      </c>
      <c r="J762" s="618">
        <v>0</v>
      </c>
      <c r="K762" s="618">
        <v>6100</v>
      </c>
      <c r="L762" s="618">
        <v>7320</v>
      </c>
      <c r="M762" s="618">
        <v>81496</v>
      </c>
      <c r="N762" s="618">
        <v>59001</v>
      </c>
      <c r="O762" s="618">
        <v>38012</v>
      </c>
      <c r="P762" s="618">
        <v>21700</v>
      </c>
      <c r="Q762" s="618">
        <v>3090</v>
      </c>
      <c r="R762" s="618">
        <v>2850</v>
      </c>
      <c r="S762" s="618">
        <v>0</v>
      </c>
      <c r="T762" s="618">
        <v>0</v>
      </c>
      <c r="U762" s="618">
        <v>49794753</v>
      </c>
      <c r="V762" s="618">
        <v>3479657</v>
      </c>
      <c r="W762" s="618" t="s">
        <v>2112</v>
      </c>
      <c r="X762" s="618" t="s">
        <v>2112</v>
      </c>
      <c r="Y762" s="618">
        <v>0</v>
      </c>
      <c r="Z762" s="618">
        <v>0</v>
      </c>
      <c r="AA762" s="618">
        <v>0</v>
      </c>
      <c r="AB762" s="618">
        <v>0</v>
      </c>
      <c r="AC762" s="618">
        <v>0</v>
      </c>
      <c r="AD762" s="618">
        <v>0</v>
      </c>
      <c r="AE762" s="618">
        <v>0</v>
      </c>
      <c r="AF762" s="618">
        <v>0</v>
      </c>
      <c r="AG762" s="618">
        <v>0</v>
      </c>
      <c r="AH762" s="618">
        <v>0</v>
      </c>
      <c r="AI762" s="618">
        <v>24176</v>
      </c>
      <c r="AJ762" s="618">
        <v>33270</v>
      </c>
      <c r="AK762" s="618">
        <v>0</v>
      </c>
      <c r="AL762" s="618">
        <v>0</v>
      </c>
      <c r="AM762" s="618">
        <v>75</v>
      </c>
      <c r="AN762" s="618">
        <v>75</v>
      </c>
      <c r="AO762" s="618">
        <v>0</v>
      </c>
      <c r="AP762" s="618">
        <v>0</v>
      </c>
      <c r="AQ762" s="618">
        <v>0</v>
      </c>
      <c r="AR762" s="618">
        <v>0</v>
      </c>
      <c r="AS762" s="618">
        <v>0</v>
      </c>
      <c r="AT762" s="618">
        <v>0</v>
      </c>
      <c r="AU762" s="618">
        <v>0</v>
      </c>
      <c r="AV762" s="618">
        <v>0</v>
      </c>
      <c r="AW762" s="618">
        <v>721910</v>
      </c>
      <c r="AX762" s="618">
        <v>353211</v>
      </c>
      <c r="AY762" s="618">
        <v>23680</v>
      </c>
      <c r="AZ762" s="618">
        <v>14276</v>
      </c>
      <c r="BA762" s="618">
        <v>220</v>
      </c>
      <c r="BB762" s="618">
        <v>220</v>
      </c>
      <c r="BC762" s="618">
        <v>7430987</v>
      </c>
      <c r="BD762" s="618">
        <v>3555542</v>
      </c>
      <c r="BE762" s="618">
        <v>0</v>
      </c>
      <c r="BF762" s="618">
        <v>0</v>
      </c>
      <c r="BG762" s="618">
        <v>9869382</v>
      </c>
      <c r="BH762" s="618">
        <v>11121765</v>
      </c>
      <c r="BI762" s="618">
        <v>18354</v>
      </c>
      <c r="BJ762" s="618">
        <v>6303</v>
      </c>
      <c r="BK762" s="618">
        <v>2425</v>
      </c>
      <c r="BL762" s="618">
        <v>3537</v>
      </c>
      <c r="BM762" s="618">
        <v>30164</v>
      </c>
      <c r="BN762" s="618">
        <v>23690</v>
      </c>
      <c r="BO762" s="618">
        <v>0</v>
      </c>
      <c r="BP762" s="618">
        <v>0</v>
      </c>
    </row>
    <row r="763" spans="1:68" x14ac:dyDescent="0.25">
      <c r="B763" s="594" t="s">
        <v>294</v>
      </c>
      <c r="C763" s="618">
        <v>5848</v>
      </c>
      <c r="D763" s="618">
        <v>10155</v>
      </c>
      <c r="E763" s="618" t="s">
        <v>2112</v>
      </c>
      <c r="F763" s="618" t="s">
        <v>2112</v>
      </c>
      <c r="G763" s="618">
        <v>166854</v>
      </c>
      <c r="H763" s="618">
        <v>360168</v>
      </c>
      <c r="I763" s="618">
        <v>0</v>
      </c>
      <c r="J763" s="618">
        <v>0</v>
      </c>
      <c r="K763" s="618">
        <v>6135</v>
      </c>
      <c r="L763" s="618">
        <v>9766</v>
      </c>
      <c r="M763" s="618">
        <v>53825</v>
      </c>
      <c r="N763" s="618">
        <v>44982</v>
      </c>
      <c r="O763" s="618">
        <v>38582</v>
      </c>
      <c r="P763" s="618">
        <v>16418</v>
      </c>
      <c r="Q763" s="618">
        <v>2465</v>
      </c>
      <c r="R763" s="618">
        <v>2441</v>
      </c>
      <c r="S763" s="618">
        <v>0</v>
      </c>
      <c r="T763" s="618">
        <v>0</v>
      </c>
      <c r="U763" s="618">
        <v>52245291</v>
      </c>
      <c r="V763" s="618">
        <v>4325719</v>
      </c>
      <c r="W763" s="618" t="s">
        <v>2112</v>
      </c>
      <c r="X763" s="618" t="s">
        <v>2112</v>
      </c>
      <c r="Y763" s="618">
        <v>0</v>
      </c>
      <c r="Z763" s="618">
        <v>0</v>
      </c>
      <c r="AA763" s="618">
        <v>0</v>
      </c>
      <c r="AB763" s="618">
        <v>0</v>
      </c>
      <c r="AC763" s="618">
        <v>0</v>
      </c>
      <c r="AD763" s="618">
        <v>0</v>
      </c>
      <c r="AE763" s="618">
        <v>0</v>
      </c>
      <c r="AF763" s="618">
        <v>0</v>
      </c>
      <c r="AG763" s="618">
        <v>0</v>
      </c>
      <c r="AH763" s="618">
        <v>0</v>
      </c>
      <c r="AI763" s="618">
        <v>31323</v>
      </c>
      <c r="AJ763" s="618">
        <v>67701</v>
      </c>
      <c r="AK763" s="618">
        <v>0</v>
      </c>
      <c r="AL763" s="618">
        <v>0</v>
      </c>
      <c r="AM763" s="618">
        <v>35</v>
      </c>
      <c r="AN763" s="618">
        <v>32</v>
      </c>
      <c r="AO763" s="618">
        <v>0</v>
      </c>
      <c r="AP763" s="618">
        <v>0</v>
      </c>
      <c r="AQ763" s="618">
        <v>0</v>
      </c>
      <c r="AR763" s="618">
        <v>0</v>
      </c>
      <c r="AS763" s="618">
        <v>0</v>
      </c>
      <c r="AT763" s="618">
        <v>0</v>
      </c>
      <c r="AU763" s="618">
        <v>0</v>
      </c>
      <c r="AV763" s="618">
        <v>0</v>
      </c>
      <c r="AW763" s="618">
        <v>807343</v>
      </c>
      <c r="AX763" s="618">
        <v>325355</v>
      </c>
      <c r="AY763" s="618">
        <v>22359</v>
      </c>
      <c r="AZ763" s="618">
        <v>17029</v>
      </c>
      <c r="BA763" s="618">
        <v>270</v>
      </c>
      <c r="BB763" s="618">
        <v>320</v>
      </c>
      <c r="BC763" s="618">
        <v>9963206</v>
      </c>
      <c r="BD763" s="618">
        <v>4324176</v>
      </c>
      <c r="BE763" s="618">
        <v>0</v>
      </c>
      <c r="BF763" s="618">
        <v>0</v>
      </c>
      <c r="BG763" s="618">
        <v>8698011</v>
      </c>
      <c r="BH763" s="618">
        <v>9583715</v>
      </c>
      <c r="BI763" s="618">
        <v>35102</v>
      </c>
      <c r="BJ763" s="618">
        <v>12895</v>
      </c>
      <c r="BK763" s="618">
        <v>1582</v>
      </c>
      <c r="BL763" s="618">
        <v>3325</v>
      </c>
      <c r="BM763" s="618">
        <v>43120</v>
      </c>
      <c r="BN763" s="618">
        <v>31394</v>
      </c>
      <c r="BO763" s="618">
        <v>0</v>
      </c>
      <c r="BP763" s="618">
        <v>0</v>
      </c>
    </row>
    <row r="764" spans="1:68" x14ac:dyDescent="0.25">
      <c r="B764" s="594" t="s">
        <v>295</v>
      </c>
      <c r="C764" s="618">
        <v>5503</v>
      </c>
      <c r="D764" s="618">
        <v>10718</v>
      </c>
      <c r="E764" s="618" t="s">
        <v>2112</v>
      </c>
      <c r="F764" s="618" t="s">
        <v>2112</v>
      </c>
      <c r="G764" s="618">
        <v>140745</v>
      </c>
      <c r="H764" s="618">
        <v>357464</v>
      </c>
      <c r="I764" s="618">
        <v>0</v>
      </c>
      <c r="J764" s="618">
        <v>0</v>
      </c>
      <c r="K764" s="618">
        <v>7875</v>
      </c>
      <c r="L764" s="618">
        <v>15389</v>
      </c>
      <c r="M764" s="618">
        <v>51298</v>
      </c>
      <c r="N764" s="618">
        <v>48575</v>
      </c>
      <c r="O764" s="618">
        <v>46510</v>
      </c>
      <c r="P764" s="618">
        <v>26823</v>
      </c>
      <c r="Q764" s="618">
        <v>1530</v>
      </c>
      <c r="R764" s="618">
        <v>2173</v>
      </c>
      <c r="S764" s="618">
        <v>0</v>
      </c>
      <c r="T764" s="618">
        <v>0</v>
      </c>
      <c r="U764" s="618">
        <v>47896832</v>
      </c>
      <c r="V764" s="618">
        <v>5029647</v>
      </c>
      <c r="W764" s="618" t="s">
        <v>2112</v>
      </c>
      <c r="X764" s="618" t="s">
        <v>2112</v>
      </c>
      <c r="Y764" s="618">
        <v>0</v>
      </c>
      <c r="Z764" s="618">
        <v>0</v>
      </c>
      <c r="AA764" s="618">
        <v>0</v>
      </c>
      <c r="AB764" s="618">
        <v>0</v>
      </c>
      <c r="AC764" s="618">
        <v>0</v>
      </c>
      <c r="AD764" s="618">
        <v>0</v>
      </c>
      <c r="AE764" s="618">
        <v>0</v>
      </c>
      <c r="AF764" s="618">
        <v>0</v>
      </c>
      <c r="AG764" s="618">
        <v>0</v>
      </c>
      <c r="AH764" s="618">
        <v>0</v>
      </c>
      <c r="AI764" s="618">
        <v>34262</v>
      </c>
      <c r="AJ764" s="618">
        <v>120560</v>
      </c>
      <c r="AK764" s="618">
        <v>0</v>
      </c>
      <c r="AL764" s="618">
        <v>0</v>
      </c>
      <c r="AM764" s="618">
        <v>0</v>
      </c>
      <c r="AN764" s="618">
        <v>0</v>
      </c>
      <c r="AO764" s="618">
        <v>0</v>
      </c>
      <c r="AP764" s="618">
        <v>0</v>
      </c>
      <c r="AQ764" s="618">
        <v>0</v>
      </c>
      <c r="AR764" s="618">
        <v>0</v>
      </c>
      <c r="AS764" s="618">
        <v>0</v>
      </c>
      <c r="AT764" s="618">
        <v>0</v>
      </c>
      <c r="AU764" s="618">
        <v>0</v>
      </c>
      <c r="AV764" s="618">
        <v>0</v>
      </c>
      <c r="AW764" s="618">
        <v>906533</v>
      </c>
      <c r="AX764" s="618">
        <v>435780</v>
      </c>
      <c r="AY764" s="618">
        <v>24567</v>
      </c>
      <c r="AZ764" s="618">
        <v>13229</v>
      </c>
      <c r="BA764" s="618">
        <v>96</v>
      </c>
      <c r="BB764" s="618">
        <v>74</v>
      </c>
      <c r="BC764" s="618">
        <v>10696608</v>
      </c>
      <c r="BD764" s="618">
        <v>7442091</v>
      </c>
      <c r="BE764" s="618">
        <v>0</v>
      </c>
      <c r="BF764" s="618">
        <v>0</v>
      </c>
      <c r="BG764" s="618">
        <v>10939032</v>
      </c>
      <c r="BH764" s="618">
        <v>14296253</v>
      </c>
      <c r="BI764" s="618">
        <v>32144</v>
      </c>
      <c r="BJ764" s="618">
        <v>25810</v>
      </c>
      <c r="BK764" s="618">
        <v>2041</v>
      </c>
      <c r="BL764" s="618">
        <v>4415</v>
      </c>
      <c r="BM764" s="618">
        <v>73198</v>
      </c>
      <c r="BN764" s="618">
        <v>71723</v>
      </c>
      <c r="BO764" s="618">
        <v>0</v>
      </c>
      <c r="BP764" s="618">
        <v>0</v>
      </c>
    </row>
    <row r="765" spans="1:68" x14ac:dyDescent="0.25">
      <c r="B765" s="594" t="s">
        <v>2669</v>
      </c>
      <c r="C765" s="618">
        <v>4782</v>
      </c>
      <c r="D765" s="618">
        <v>10623</v>
      </c>
      <c r="E765" s="618" t="s">
        <v>2112</v>
      </c>
      <c r="F765" s="618" t="s">
        <v>2112</v>
      </c>
      <c r="G765" s="618">
        <v>99903</v>
      </c>
      <c r="H765" s="618">
        <v>345174</v>
      </c>
      <c r="I765" s="618">
        <v>0</v>
      </c>
      <c r="J765" s="618">
        <v>0</v>
      </c>
      <c r="K765" s="618">
        <v>8171</v>
      </c>
      <c r="L765" s="618">
        <v>19975</v>
      </c>
      <c r="M765" s="618">
        <v>67115</v>
      </c>
      <c r="N765" s="618">
        <v>98459</v>
      </c>
      <c r="O765" s="618">
        <v>20847</v>
      </c>
      <c r="P765" s="618">
        <v>22741</v>
      </c>
      <c r="Q765" s="618">
        <v>1739</v>
      </c>
      <c r="R765" s="618">
        <v>2351</v>
      </c>
      <c r="S765" s="618">
        <v>0</v>
      </c>
      <c r="T765" s="618">
        <v>0</v>
      </c>
      <c r="U765" s="618">
        <v>47287616</v>
      </c>
      <c r="V765" s="618">
        <v>5494623</v>
      </c>
      <c r="W765" s="618" t="s">
        <v>2112</v>
      </c>
      <c r="X765" s="618" t="s">
        <v>2112</v>
      </c>
      <c r="Y765" s="618">
        <v>0</v>
      </c>
      <c r="Z765" s="618">
        <v>0</v>
      </c>
      <c r="AA765" s="618">
        <v>0</v>
      </c>
      <c r="AB765" s="618">
        <v>0</v>
      </c>
      <c r="AC765" s="618">
        <v>0</v>
      </c>
      <c r="AD765" s="618">
        <v>0</v>
      </c>
      <c r="AE765" s="618">
        <v>0</v>
      </c>
      <c r="AF765" s="618">
        <v>0</v>
      </c>
      <c r="AG765" s="618">
        <v>0</v>
      </c>
      <c r="AH765" s="618">
        <v>0</v>
      </c>
      <c r="AI765" s="618">
        <v>12057</v>
      </c>
      <c r="AJ765" s="618">
        <v>50566</v>
      </c>
      <c r="AK765" s="618">
        <v>0</v>
      </c>
      <c r="AL765" s="618">
        <v>0</v>
      </c>
      <c r="AM765" s="618">
        <v>0</v>
      </c>
      <c r="AN765" s="618">
        <v>0</v>
      </c>
      <c r="AO765" s="618">
        <v>0</v>
      </c>
      <c r="AP765" s="618">
        <v>0</v>
      </c>
      <c r="AQ765" s="618">
        <v>0</v>
      </c>
      <c r="AR765" s="618">
        <v>0</v>
      </c>
      <c r="AS765" s="618">
        <v>0</v>
      </c>
      <c r="AT765" s="618">
        <v>0</v>
      </c>
      <c r="AU765" s="618">
        <v>0</v>
      </c>
      <c r="AV765" s="618">
        <v>0</v>
      </c>
      <c r="AW765" s="618">
        <v>997672</v>
      </c>
      <c r="AX765" s="618">
        <v>578446</v>
      </c>
      <c r="AY765" s="618">
        <v>34578</v>
      </c>
      <c r="AZ765" s="618">
        <v>27868</v>
      </c>
      <c r="BA765" s="618">
        <v>448</v>
      </c>
      <c r="BB765" s="618">
        <v>720</v>
      </c>
      <c r="BC765" s="618">
        <v>5418082</v>
      </c>
      <c r="BD765" s="618">
        <v>8029312</v>
      </c>
      <c r="BE765" s="618">
        <v>0</v>
      </c>
      <c r="BF765" s="618">
        <v>0</v>
      </c>
      <c r="BG765" s="618">
        <v>12226648</v>
      </c>
      <c r="BH765" s="618">
        <v>30024860</v>
      </c>
      <c r="BI765" s="618">
        <v>72195</v>
      </c>
      <c r="BJ765" s="618">
        <v>84833</v>
      </c>
      <c r="BK765" s="618">
        <v>1350</v>
      </c>
      <c r="BL765" s="618">
        <v>3852</v>
      </c>
      <c r="BM765" s="618">
        <v>21470</v>
      </c>
      <c r="BN765" s="618">
        <v>30778</v>
      </c>
      <c r="BO765" s="618">
        <v>0</v>
      </c>
      <c r="BP765" s="618">
        <v>0</v>
      </c>
    </row>
    <row r="766" spans="1:68" x14ac:dyDescent="0.25">
      <c r="A766" s="593" t="s">
        <v>31</v>
      </c>
      <c r="B766" s="594" t="s">
        <v>285</v>
      </c>
      <c r="C766" s="618">
        <v>46798</v>
      </c>
      <c r="D766" s="618">
        <v>60511</v>
      </c>
      <c r="E766" s="618" t="s">
        <v>2112</v>
      </c>
      <c r="F766" s="618" t="s">
        <v>2112</v>
      </c>
      <c r="G766" s="618">
        <v>1454675</v>
      </c>
      <c r="H766" s="618">
        <v>2057753</v>
      </c>
      <c r="I766" s="618">
        <v>0</v>
      </c>
      <c r="J766" s="618">
        <v>0</v>
      </c>
      <c r="K766" s="618">
        <v>7754</v>
      </c>
      <c r="L766" s="618">
        <v>7730</v>
      </c>
      <c r="M766" s="618">
        <v>687137</v>
      </c>
      <c r="N766" s="618">
        <v>316091</v>
      </c>
      <c r="O766" s="618">
        <v>0</v>
      </c>
      <c r="P766" s="618">
        <v>0</v>
      </c>
      <c r="Q766" s="618">
        <v>1480</v>
      </c>
      <c r="R766" s="618">
        <v>1036</v>
      </c>
      <c r="S766" s="618">
        <v>0</v>
      </c>
      <c r="T766" s="618">
        <v>0</v>
      </c>
      <c r="U766" s="618">
        <v>14564724</v>
      </c>
      <c r="V766" s="618">
        <v>560206</v>
      </c>
      <c r="W766" s="618" t="s">
        <v>2112</v>
      </c>
      <c r="X766" s="618" t="s">
        <v>2112</v>
      </c>
      <c r="Y766" s="618">
        <v>0</v>
      </c>
      <c r="Z766" s="618">
        <v>0</v>
      </c>
      <c r="AA766" s="618">
        <v>0</v>
      </c>
      <c r="AB766" s="618">
        <v>0</v>
      </c>
      <c r="AC766" s="618">
        <v>0</v>
      </c>
      <c r="AD766" s="618">
        <v>0</v>
      </c>
      <c r="AE766" s="618">
        <v>0</v>
      </c>
      <c r="AF766" s="618">
        <v>0</v>
      </c>
      <c r="AG766" s="618">
        <v>0</v>
      </c>
      <c r="AH766" s="618">
        <v>0</v>
      </c>
      <c r="AI766" s="618">
        <v>133813</v>
      </c>
      <c r="AJ766" s="618">
        <v>248790</v>
      </c>
      <c r="AK766" s="618">
        <v>0</v>
      </c>
      <c r="AL766" s="618">
        <v>0</v>
      </c>
      <c r="AM766" s="618">
        <v>41514</v>
      </c>
      <c r="AN766" s="618">
        <v>22669</v>
      </c>
      <c r="AO766" s="618">
        <v>0</v>
      </c>
      <c r="AP766" s="618">
        <v>0</v>
      </c>
      <c r="AQ766" s="618">
        <v>0</v>
      </c>
      <c r="AR766" s="618">
        <v>0</v>
      </c>
      <c r="AS766" s="618">
        <v>0</v>
      </c>
      <c r="AT766" s="618">
        <v>0</v>
      </c>
      <c r="AU766" s="618">
        <v>38</v>
      </c>
      <c r="AV766" s="618">
        <v>32</v>
      </c>
      <c r="AW766" s="618">
        <v>496621</v>
      </c>
      <c r="AX766" s="618">
        <v>296516</v>
      </c>
      <c r="AY766" s="618">
        <v>17368</v>
      </c>
      <c r="AZ766" s="618">
        <v>10070</v>
      </c>
      <c r="BA766" s="618">
        <v>646</v>
      </c>
      <c r="BB766" s="618">
        <v>339</v>
      </c>
      <c r="BC766" s="618">
        <v>8164273</v>
      </c>
      <c r="BD766" s="618">
        <v>1203626</v>
      </c>
      <c r="BE766" s="618">
        <v>0</v>
      </c>
      <c r="BF766" s="618">
        <v>0</v>
      </c>
      <c r="BG766" s="618">
        <v>18787783</v>
      </c>
      <c r="BH766" s="618">
        <v>8733267</v>
      </c>
      <c r="BI766" s="618">
        <v>146058</v>
      </c>
      <c r="BJ766" s="618">
        <v>19282</v>
      </c>
      <c r="BK766" s="618">
        <v>4410</v>
      </c>
      <c r="BL766" s="618">
        <v>6997</v>
      </c>
      <c r="BM766" s="618">
        <v>936</v>
      </c>
      <c r="BN766" s="618">
        <v>542</v>
      </c>
      <c r="BO766" s="618">
        <v>0</v>
      </c>
      <c r="BP766" s="618">
        <v>0</v>
      </c>
    </row>
    <row r="767" spans="1:68" x14ac:dyDescent="0.25">
      <c r="B767" s="594" t="s">
        <v>286</v>
      </c>
      <c r="C767" s="618">
        <v>41167</v>
      </c>
      <c r="D767" s="618">
        <v>54079</v>
      </c>
      <c r="E767" s="618" t="s">
        <v>2112</v>
      </c>
      <c r="F767" s="618" t="s">
        <v>2112</v>
      </c>
      <c r="G767" s="618">
        <v>2539617</v>
      </c>
      <c r="H767" s="618">
        <v>3266943</v>
      </c>
      <c r="I767" s="618">
        <v>0</v>
      </c>
      <c r="J767" s="618">
        <v>0</v>
      </c>
      <c r="K767" s="618">
        <v>354</v>
      </c>
      <c r="L767" s="618">
        <v>585</v>
      </c>
      <c r="M767" s="618">
        <v>654716</v>
      </c>
      <c r="N767" s="618">
        <v>294792</v>
      </c>
      <c r="O767" s="618">
        <v>0</v>
      </c>
      <c r="P767" s="618">
        <v>0</v>
      </c>
      <c r="Q767" s="618">
        <v>6510</v>
      </c>
      <c r="R767" s="618">
        <v>4352</v>
      </c>
      <c r="S767" s="618">
        <v>0</v>
      </c>
      <c r="T767" s="618">
        <v>0</v>
      </c>
      <c r="U767" s="618">
        <v>14050998</v>
      </c>
      <c r="V767" s="618">
        <v>824816</v>
      </c>
      <c r="W767" s="618" t="s">
        <v>2112</v>
      </c>
      <c r="X767" s="618" t="s">
        <v>2112</v>
      </c>
      <c r="Y767" s="618">
        <v>0</v>
      </c>
      <c r="Z767" s="618">
        <v>0</v>
      </c>
      <c r="AA767" s="618">
        <v>0</v>
      </c>
      <c r="AB767" s="618">
        <v>0</v>
      </c>
      <c r="AC767" s="618">
        <v>0</v>
      </c>
      <c r="AD767" s="618">
        <v>0</v>
      </c>
      <c r="AE767" s="618">
        <v>0</v>
      </c>
      <c r="AF767" s="618">
        <v>0</v>
      </c>
      <c r="AG767" s="618">
        <v>0</v>
      </c>
      <c r="AH767" s="618">
        <v>0</v>
      </c>
      <c r="AI767" s="618">
        <v>196006</v>
      </c>
      <c r="AJ767" s="618">
        <v>310257</v>
      </c>
      <c r="AK767" s="618">
        <v>0</v>
      </c>
      <c r="AL767" s="618">
        <v>0</v>
      </c>
      <c r="AM767" s="618">
        <v>43922</v>
      </c>
      <c r="AN767" s="618">
        <v>26750</v>
      </c>
      <c r="AO767" s="618">
        <v>0</v>
      </c>
      <c r="AP767" s="618">
        <v>0</v>
      </c>
      <c r="AQ767" s="618">
        <v>0</v>
      </c>
      <c r="AR767" s="618">
        <v>0</v>
      </c>
      <c r="AS767" s="618">
        <v>0</v>
      </c>
      <c r="AT767" s="618">
        <v>0</v>
      </c>
      <c r="AU767" s="618">
        <v>86</v>
      </c>
      <c r="AV767" s="618">
        <v>181</v>
      </c>
      <c r="AW767" s="618">
        <v>355896</v>
      </c>
      <c r="AX767" s="618">
        <v>253528</v>
      </c>
      <c r="AY767" s="618">
        <v>23741</v>
      </c>
      <c r="AZ767" s="618">
        <v>13815</v>
      </c>
      <c r="BA767" s="618">
        <v>841</v>
      </c>
      <c r="BB767" s="618">
        <v>609</v>
      </c>
      <c r="BC767" s="618">
        <v>7763942</v>
      </c>
      <c r="BD767" s="618">
        <v>2894830</v>
      </c>
      <c r="BE767" s="618">
        <v>0</v>
      </c>
      <c r="BF767" s="618">
        <v>0</v>
      </c>
      <c r="BG767" s="618">
        <v>20800544</v>
      </c>
      <c r="BH767" s="618">
        <v>13240572</v>
      </c>
      <c r="BI767" s="618">
        <v>219907</v>
      </c>
      <c r="BJ767" s="618">
        <v>47550</v>
      </c>
      <c r="BK767" s="618">
        <v>3655</v>
      </c>
      <c r="BL767" s="618">
        <v>6632</v>
      </c>
      <c r="BM767" s="618">
        <v>1008</v>
      </c>
      <c r="BN767" s="618">
        <v>605</v>
      </c>
      <c r="BO767" s="618">
        <v>0</v>
      </c>
      <c r="BP767" s="618">
        <v>0</v>
      </c>
    </row>
    <row r="768" spans="1:68" x14ac:dyDescent="0.25">
      <c r="B768" s="594" t="s">
        <v>287</v>
      </c>
      <c r="C768" s="618">
        <v>45466</v>
      </c>
      <c r="D768" s="618">
        <v>63525</v>
      </c>
      <c r="E768" s="618" t="s">
        <v>2112</v>
      </c>
      <c r="F768" s="618" t="s">
        <v>2112</v>
      </c>
      <c r="G768" s="618">
        <v>2804712</v>
      </c>
      <c r="H768" s="618">
        <v>4127964</v>
      </c>
      <c r="I768" s="618">
        <v>0</v>
      </c>
      <c r="J768" s="618">
        <v>0</v>
      </c>
      <c r="K768" s="618">
        <v>602</v>
      </c>
      <c r="L768" s="618">
        <v>1268</v>
      </c>
      <c r="M768" s="618">
        <v>456544</v>
      </c>
      <c r="N768" s="618">
        <v>239048</v>
      </c>
      <c r="O768" s="618">
        <v>0</v>
      </c>
      <c r="P768" s="618">
        <v>0</v>
      </c>
      <c r="Q768" s="618">
        <v>6434</v>
      </c>
      <c r="R768" s="618">
        <v>8057</v>
      </c>
      <c r="S768" s="618">
        <v>0</v>
      </c>
      <c r="T768" s="618">
        <v>0</v>
      </c>
      <c r="U768" s="618">
        <v>17108709</v>
      </c>
      <c r="V768" s="618">
        <v>991575</v>
      </c>
      <c r="W768" s="618" t="s">
        <v>2112</v>
      </c>
      <c r="X768" s="618" t="s">
        <v>2112</v>
      </c>
      <c r="Y768" s="618">
        <v>0</v>
      </c>
      <c r="Z768" s="618">
        <v>0</v>
      </c>
      <c r="AA768" s="618">
        <v>0</v>
      </c>
      <c r="AB768" s="618">
        <v>0</v>
      </c>
      <c r="AC768" s="618">
        <v>0</v>
      </c>
      <c r="AD768" s="618">
        <v>0</v>
      </c>
      <c r="AE768" s="618">
        <v>0</v>
      </c>
      <c r="AF768" s="618">
        <v>0</v>
      </c>
      <c r="AG768" s="618">
        <v>0</v>
      </c>
      <c r="AH768" s="618">
        <v>0</v>
      </c>
      <c r="AI768" s="618">
        <v>243365</v>
      </c>
      <c r="AJ768" s="618">
        <v>372475</v>
      </c>
      <c r="AK768" s="618">
        <v>0</v>
      </c>
      <c r="AL768" s="618">
        <v>0</v>
      </c>
      <c r="AM768" s="618">
        <v>79368</v>
      </c>
      <c r="AN768" s="618">
        <v>58534</v>
      </c>
      <c r="AO768" s="618">
        <v>0</v>
      </c>
      <c r="AP768" s="618">
        <v>0</v>
      </c>
      <c r="AQ768" s="618">
        <v>0</v>
      </c>
      <c r="AR768" s="618">
        <v>0</v>
      </c>
      <c r="AS768" s="618">
        <v>0</v>
      </c>
      <c r="AT768" s="618">
        <v>0</v>
      </c>
      <c r="AU768" s="618">
        <v>0</v>
      </c>
      <c r="AV768" s="618">
        <v>0</v>
      </c>
      <c r="AW768" s="618">
        <v>349917</v>
      </c>
      <c r="AX768" s="618">
        <v>319323</v>
      </c>
      <c r="AY768" s="618">
        <v>26974</v>
      </c>
      <c r="AZ768" s="618">
        <v>14614</v>
      </c>
      <c r="BA768" s="618">
        <v>1193</v>
      </c>
      <c r="BB768" s="618">
        <v>1459</v>
      </c>
      <c r="BC768" s="618">
        <v>15646716</v>
      </c>
      <c r="BD768" s="618">
        <v>4490894</v>
      </c>
      <c r="BE768" s="618">
        <v>0</v>
      </c>
      <c r="BF768" s="618">
        <v>0</v>
      </c>
      <c r="BG768" s="618">
        <v>21841292</v>
      </c>
      <c r="BH768" s="618">
        <v>14932755</v>
      </c>
      <c r="BI768" s="618">
        <v>463041</v>
      </c>
      <c r="BJ768" s="618">
        <v>108360</v>
      </c>
      <c r="BK768" s="618">
        <v>4397</v>
      </c>
      <c r="BL768" s="618">
        <v>9062</v>
      </c>
      <c r="BM768" s="618">
        <v>0</v>
      </c>
      <c r="BN768" s="618">
        <v>0</v>
      </c>
      <c r="BO768" s="618">
        <v>0</v>
      </c>
      <c r="BP768" s="618">
        <v>0</v>
      </c>
    </row>
    <row r="769" spans="1:68" x14ac:dyDescent="0.25">
      <c r="B769" s="594" t="s">
        <v>288</v>
      </c>
      <c r="C769" s="618">
        <v>41175</v>
      </c>
      <c r="D769" s="618">
        <v>68808</v>
      </c>
      <c r="E769" s="618" t="s">
        <v>2112</v>
      </c>
      <c r="F769" s="618" t="s">
        <v>2112</v>
      </c>
      <c r="G769" s="618">
        <v>1867422</v>
      </c>
      <c r="H769" s="618">
        <v>3396360</v>
      </c>
      <c r="I769" s="618">
        <v>0</v>
      </c>
      <c r="J769" s="618">
        <v>0</v>
      </c>
      <c r="K769" s="618">
        <v>1190</v>
      </c>
      <c r="L769" s="618">
        <v>2613</v>
      </c>
      <c r="M769" s="618">
        <v>497283</v>
      </c>
      <c r="N769" s="618">
        <v>306780</v>
      </c>
      <c r="O769" s="618">
        <v>0</v>
      </c>
      <c r="P769" s="618">
        <v>0</v>
      </c>
      <c r="Q769" s="618">
        <v>8575</v>
      </c>
      <c r="R769" s="618">
        <v>11729</v>
      </c>
      <c r="S769" s="618">
        <v>0</v>
      </c>
      <c r="T769" s="618">
        <v>0</v>
      </c>
      <c r="U769" s="618">
        <v>19681574</v>
      </c>
      <c r="V769" s="618">
        <v>1164480</v>
      </c>
      <c r="W769" s="618" t="s">
        <v>2112</v>
      </c>
      <c r="X769" s="618" t="s">
        <v>2112</v>
      </c>
      <c r="Y769" s="618">
        <v>0</v>
      </c>
      <c r="Z769" s="618">
        <v>0</v>
      </c>
      <c r="AA769" s="618">
        <v>0</v>
      </c>
      <c r="AB769" s="618">
        <v>0</v>
      </c>
      <c r="AC769" s="618">
        <v>0</v>
      </c>
      <c r="AD769" s="618">
        <v>0</v>
      </c>
      <c r="AE769" s="618">
        <v>0</v>
      </c>
      <c r="AF769" s="618">
        <v>0</v>
      </c>
      <c r="AG769" s="618">
        <v>0</v>
      </c>
      <c r="AH769" s="618">
        <v>0</v>
      </c>
      <c r="AI769" s="618">
        <v>279617</v>
      </c>
      <c r="AJ769" s="618">
        <v>517640</v>
      </c>
      <c r="AK769" s="618">
        <v>0</v>
      </c>
      <c r="AL769" s="618">
        <v>0</v>
      </c>
      <c r="AM769" s="618">
        <v>84557</v>
      </c>
      <c r="AN769" s="618">
        <v>70704</v>
      </c>
      <c r="AO769" s="618">
        <v>0</v>
      </c>
      <c r="AP769" s="618">
        <v>0</v>
      </c>
      <c r="AQ769" s="618">
        <v>0</v>
      </c>
      <c r="AR769" s="618">
        <v>0</v>
      </c>
      <c r="AS769" s="618">
        <v>0</v>
      </c>
      <c r="AT769" s="618">
        <v>0</v>
      </c>
      <c r="AU769" s="618">
        <v>0</v>
      </c>
      <c r="AV769" s="618">
        <v>0</v>
      </c>
      <c r="AW769" s="618">
        <v>335736</v>
      </c>
      <c r="AX769" s="618">
        <v>320656</v>
      </c>
      <c r="AY769" s="618">
        <v>34047</v>
      </c>
      <c r="AZ769" s="618">
        <v>32198</v>
      </c>
      <c r="BA769" s="618">
        <v>2545</v>
      </c>
      <c r="BB769" s="618">
        <v>3882</v>
      </c>
      <c r="BC769" s="618">
        <v>20186020</v>
      </c>
      <c r="BD769" s="618">
        <v>4725698</v>
      </c>
      <c r="BE769" s="618">
        <v>0</v>
      </c>
      <c r="BF769" s="618">
        <v>0</v>
      </c>
      <c r="BG769" s="618">
        <v>23416774</v>
      </c>
      <c r="BH769" s="618">
        <v>17865802</v>
      </c>
      <c r="BI769" s="618">
        <v>433743</v>
      </c>
      <c r="BJ769" s="618">
        <v>81003</v>
      </c>
      <c r="BK769" s="618">
        <v>4597</v>
      </c>
      <c r="BL769" s="618">
        <v>10329</v>
      </c>
      <c r="BM769" s="618">
        <v>0</v>
      </c>
      <c r="BN769" s="618">
        <v>0</v>
      </c>
      <c r="BO769" s="618">
        <v>0</v>
      </c>
      <c r="BP769" s="618">
        <v>0</v>
      </c>
    </row>
    <row r="770" spans="1:68" x14ac:dyDescent="0.25">
      <c r="B770" s="594" t="s">
        <v>289</v>
      </c>
      <c r="C770" s="618">
        <v>35715</v>
      </c>
      <c r="D770" s="618">
        <v>60081</v>
      </c>
      <c r="E770" s="618" t="s">
        <v>2112</v>
      </c>
      <c r="F770" s="618" t="s">
        <v>2112</v>
      </c>
      <c r="G770" s="618">
        <v>2384448</v>
      </c>
      <c r="H770" s="618">
        <v>3840582</v>
      </c>
      <c r="I770" s="618">
        <v>0</v>
      </c>
      <c r="J770" s="618">
        <v>0</v>
      </c>
      <c r="K770" s="618">
        <v>283</v>
      </c>
      <c r="L770" s="618">
        <v>504</v>
      </c>
      <c r="M770" s="618">
        <v>581439</v>
      </c>
      <c r="N770" s="618">
        <v>366592</v>
      </c>
      <c r="O770" s="618">
        <v>0</v>
      </c>
      <c r="P770" s="618">
        <v>0</v>
      </c>
      <c r="Q770" s="618">
        <v>12994</v>
      </c>
      <c r="R770" s="618">
        <v>22066</v>
      </c>
      <c r="S770" s="618">
        <v>0</v>
      </c>
      <c r="T770" s="618">
        <v>0</v>
      </c>
      <c r="U770" s="618">
        <v>19032094</v>
      </c>
      <c r="V770" s="618">
        <v>1109785</v>
      </c>
      <c r="W770" s="618" t="s">
        <v>2112</v>
      </c>
      <c r="X770" s="618" t="s">
        <v>2112</v>
      </c>
      <c r="Y770" s="618">
        <v>0</v>
      </c>
      <c r="Z770" s="618">
        <v>0</v>
      </c>
      <c r="AA770" s="618">
        <v>0</v>
      </c>
      <c r="AB770" s="618">
        <v>0</v>
      </c>
      <c r="AC770" s="618">
        <v>0</v>
      </c>
      <c r="AD770" s="618">
        <v>0</v>
      </c>
      <c r="AE770" s="618">
        <v>0</v>
      </c>
      <c r="AF770" s="618">
        <v>0</v>
      </c>
      <c r="AG770" s="618">
        <v>0</v>
      </c>
      <c r="AH770" s="618">
        <v>0</v>
      </c>
      <c r="AI770" s="618">
        <v>304043</v>
      </c>
      <c r="AJ770" s="618">
        <v>360841</v>
      </c>
      <c r="AK770" s="618">
        <v>0</v>
      </c>
      <c r="AL770" s="618">
        <v>0</v>
      </c>
      <c r="AM770" s="618">
        <v>126212</v>
      </c>
      <c r="AN770" s="618">
        <v>100193</v>
      </c>
      <c r="AO770" s="618">
        <v>0</v>
      </c>
      <c r="AP770" s="618">
        <v>0</v>
      </c>
      <c r="AQ770" s="618">
        <v>0</v>
      </c>
      <c r="AR770" s="618">
        <v>0</v>
      </c>
      <c r="AS770" s="618">
        <v>0</v>
      </c>
      <c r="AT770" s="618">
        <v>0</v>
      </c>
      <c r="AU770" s="618">
        <v>1142</v>
      </c>
      <c r="AV770" s="618">
        <v>1313</v>
      </c>
      <c r="AW770" s="618">
        <v>337456</v>
      </c>
      <c r="AX770" s="618">
        <v>327194</v>
      </c>
      <c r="AY770" s="618">
        <v>38653</v>
      </c>
      <c r="AZ770" s="618">
        <v>29000</v>
      </c>
      <c r="BA770" s="618">
        <v>3337</v>
      </c>
      <c r="BB770" s="618">
        <v>5236</v>
      </c>
      <c r="BC770" s="618">
        <v>18071316</v>
      </c>
      <c r="BD770" s="618">
        <v>3718549</v>
      </c>
      <c r="BE770" s="618">
        <v>0</v>
      </c>
      <c r="BF770" s="618">
        <v>0</v>
      </c>
      <c r="BG770" s="618">
        <v>26495884</v>
      </c>
      <c r="BH770" s="618">
        <v>23665314</v>
      </c>
      <c r="BI770" s="618">
        <v>334371</v>
      </c>
      <c r="BJ770" s="618">
        <v>55920</v>
      </c>
      <c r="BK770" s="618">
        <v>9426</v>
      </c>
      <c r="BL770" s="618">
        <v>22727</v>
      </c>
      <c r="BM770" s="618">
        <v>0</v>
      </c>
      <c r="BN770" s="618">
        <v>0</v>
      </c>
      <c r="BO770" s="618">
        <v>0</v>
      </c>
      <c r="BP770" s="618">
        <v>0</v>
      </c>
    </row>
    <row r="771" spans="1:68" x14ac:dyDescent="0.25">
      <c r="B771" s="594" t="s">
        <v>290</v>
      </c>
      <c r="C771" s="618">
        <v>36643</v>
      </c>
      <c r="D771" s="618">
        <v>65777</v>
      </c>
      <c r="E771" s="618" t="s">
        <v>2112</v>
      </c>
      <c r="F771" s="618" t="s">
        <v>2112</v>
      </c>
      <c r="G771" s="618">
        <v>2303616</v>
      </c>
      <c r="H771" s="618">
        <v>4236265</v>
      </c>
      <c r="I771" s="618">
        <v>0</v>
      </c>
      <c r="J771" s="618">
        <v>0</v>
      </c>
      <c r="K771" s="618">
        <v>514</v>
      </c>
      <c r="L771" s="618">
        <v>1267</v>
      </c>
      <c r="M771" s="618">
        <v>607759</v>
      </c>
      <c r="N771" s="618">
        <v>409357</v>
      </c>
      <c r="O771" s="618">
        <v>0</v>
      </c>
      <c r="P771" s="618">
        <v>0</v>
      </c>
      <c r="Q771" s="618">
        <v>11252</v>
      </c>
      <c r="R771" s="618">
        <v>13711</v>
      </c>
      <c r="S771" s="618">
        <v>0</v>
      </c>
      <c r="T771" s="618">
        <v>0</v>
      </c>
      <c r="U771" s="618">
        <v>20077293</v>
      </c>
      <c r="V771" s="618">
        <v>1211122</v>
      </c>
      <c r="W771" s="618" t="s">
        <v>2112</v>
      </c>
      <c r="X771" s="618" t="s">
        <v>2112</v>
      </c>
      <c r="Y771" s="618">
        <v>0</v>
      </c>
      <c r="Z771" s="618">
        <v>0</v>
      </c>
      <c r="AA771" s="618">
        <v>0</v>
      </c>
      <c r="AB771" s="618">
        <v>0</v>
      </c>
      <c r="AC771" s="618">
        <v>0</v>
      </c>
      <c r="AD771" s="618">
        <v>0</v>
      </c>
      <c r="AE771" s="618">
        <v>0</v>
      </c>
      <c r="AF771" s="618">
        <v>0</v>
      </c>
      <c r="AG771" s="618">
        <v>0</v>
      </c>
      <c r="AH771" s="618">
        <v>0</v>
      </c>
      <c r="AI771" s="618">
        <v>318881</v>
      </c>
      <c r="AJ771" s="618">
        <v>430705</v>
      </c>
      <c r="AK771" s="618">
        <v>0</v>
      </c>
      <c r="AL771" s="618">
        <v>0</v>
      </c>
      <c r="AM771" s="618">
        <v>115936</v>
      </c>
      <c r="AN771" s="618">
        <v>100696</v>
      </c>
      <c r="AO771" s="618">
        <v>0</v>
      </c>
      <c r="AP771" s="618">
        <v>0</v>
      </c>
      <c r="AQ771" s="618">
        <v>0</v>
      </c>
      <c r="AR771" s="618">
        <v>0</v>
      </c>
      <c r="AS771" s="618">
        <v>0</v>
      </c>
      <c r="AT771" s="618">
        <v>0</v>
      </c>
      <c r="AU771" s="618">
        <v>385</v>
      </c>
      <c r="AV771" s="618">
        <v>578</v>
      </c>
      <c r="AW771" s="618">
        <v>292059</v>
      </c>
      <c r="AX771" s="618">
        <v>286628</v>
      </c>
      <c r="AY771" s="618">
        <v>48126</v>
      </c>
      <c r="AZ771" s="618">
        <v>43913</v>
      </c>
      <c r="BA771" s="618">
        <v>1597</v>
      </c>
      <c r="BB771" s="618">
        <v>3772</v>
      </c>
      <c r="BC771" s="618">
        <v>21353295</v>
      </c>
      <c r="BD771" s="618">
        <v>5716970</v>
      </c>
      <c r="BE771" s="618">
        <v>0</v>
      </c>
      <c r="BF771" s="618">
        <v>0</v>
      </c>
      <c r="BG771" s="618">
        <v>27850954</v>
      </c>
      <c r="BH771" s="618">
        <v>23876689</v>
      </c>
      <c r="BI771" s="618">
        <v>330900</v>
      </c>
      <c r="BJ771" s="618">
        <v>73098</v>
      </c>
      <c r="BK771" s="618">
        <v>9268</v>
      </c>
      <c r="BL771" s="618">
        <v>25446</v>
      </c>
      <c r="BM771" s="618">
        <v>0</v>
      </c>
      <c r="BN771" s="618">
        <v>0</v>
      </c>
      <c r="BO771" s="618">
        <v>0</v>
      </c>
      <c r="BP771" s="618">
        <v>0</v>
      </c>
    </row>
    <row r="772" spans="1:68" x14ac:dyDescent="0.25">
      <c r="B772" s="594" t="s">
        <v>291</v>
      </c>
      <c r="C772" s="618">
        <v>31277</v>
      </c>
      <c r="D772" s="618">
        <v>67720</v>
      </c>
      <c r="E772" s="618" t="s">
        <v>2112</v>
      </c>
      <c r="F772" s="618" t="s">
        <v>2112</v>
      </c>
      <c r="G772" s="618">
        <v>2220555</v>
      </c>
      <c r="H772" s="618">
        <v>5049353</v>
      </c>
      <c r="I772" s="618">
        <v>0</v>
      </c>
      <c r="J772" s="618">
        <v>0</v>
      </c>
      <c r="K772" s="618">
        <v>181</v>
      </c>
      <c r="L772" s="618">
        <v>295</v>
      </c>
      <c r="M772" s="618">
        <v>501045</v>
      </c>
      <c r="N772" s="618">
        <v>394247</v>
      </c>
      <c r="O772" s="618">
        <v>0</v>
      </c>
      <c r="P772" s="618">
        <v>0</v>
      </c>
      <c r="Q772" s="618">
        <v>9250</v>
      </c>
      <c r="R772" s="618">
        <v>13796</v>
      </c>
      <c r="S772" s="618">
        <v>0</v>
      </c>
      <c r="T772" s="618">
        <v>0</v>
      </c>
      <c r="U772" s="618">
        <v>19209764</v>
      </c>
      <c r="V772" s="618">
        <v>1217698</v>
      </c>
      <c r="W772" s="618" t="s">
        <v>2112</v>
      </c>
      <c r="X772" s="618" t="s">
        <v>2112</v>
      </c>
      <c r="Y772" s="618">
        <v>0</v>
      </c>
      <c r="Z772" s="618">
        <v>0</v>
      </c>
      <c r="AA772" s="618">
        <v>0</v>
      </c>
      <c r="AB772" s="618">
        <v>0</v>
      </c>
      <c r="AC772" s="618">
        <v>0</v>
      </c>
      <c r="AD772" s="618">
        <v>0</v>
      </c>
      <c r="AE772" s="618">
        <v>0</v>
      </c>
      <c r="AF772" s="618">
        <v>0</v>
      </c>
      <c r="AG772" s="618">
        <v>0</v>
      </c>
      <c r="AH772" s="618">
        <v>0</v>
      </c>
      <c r="AI772" s="618">
        <v>230897</v>
      </c>
      <c r="AJ772" s="618">
        <v>885110</v>
      </c>
      <c r="AK772" s="618">
        <v>0</v>
      </c>
      <c r="AL772" s="618">
        <v>0</v>
      </c>
      <c r="AM772" s="618">
        <v>43381</v>
      </c>
      <c r="AN772" s="618">
        <v>47133</v>
      </c>
      <c r="AO772" s="618">
        <v>0</v>
      </c>
      <c r="AP772" s="618">
        <v>0</v>
      </c>
      <c r="AQ772" s="618">
        <v>0</v>
      </c>
      <c r="AR772" s="618">
        <v>0</v>
      </c>
      <c r="AS772" s="618">
        <v>0</v>
      </c>
      <c r="AT772" s="618">
        <v>0</v>
      </c>
      <c r="AU772" s="618">
        <v>550</v>
      </c>
      <c r="AV772" s="618">
        <v>917</v>
      </c>
      <c r="AW772" s="618">
        <v>285619</v>
      </c>
      <c r="AX772" s="618">
        <v>352912</v>
      </c>
      <c r="AY772" s="618">
        <v>44455</v>
      </c>
      <c r="AZ772" s="618">
        <v>42554</v>
      </c>
      <c r="BA772" s="618">
        <v>3101</v>
      </c>
      <c r="BB772" s="618">
        <v>6186</v>
      </c>
      <c r="BC772" s="618">
        <v>15339785</v>
      </c>
      <c r="BD772" s="618">
        <v>7728230</v>
      </c>
      <c r="BE772" s="618">
        <v>0</v>
      </c>
      <c r="BF772" s="618">
        <v>0</v>
      </c>
      <c r="BG772" s="618">
        <v>26277303</v>
      </c>
      <c r="BH772" s="618">
        <v>27487121</v>
      </c>
      <c r="BI772" s="618">
        <v>169996</v>
      </c>
      <c r="BJ772" s="618">
        <v>52130</v>
      </c>
      <c r="BK772" s="618">
        <v>9637</v>
      </c>
      <c r="BL772" s="618">
        <v>26124</v>
      </c>
      <c r="BM772" s="618">
        <v>0</v>
      </c>
      <c r="BN772" s="618">
        <v>0</v>
      </c>
      <c r="BO772" s="618">
        <v>0</v>
      </c>
      <c r="BP772" s="618">
        <v>0</v>
      </c>
    </row>
    <row r="773" spans="1:68" x14ac:dyDescent="0.25">
      <c r="B773" s="594" t="s">
        <v>292</v>
      </c>
      <c r="C773" s="618">
        <v>31544</v>
      </c>
      <c r="D773" s="618">
        <v>51214</v>
      </c>
      <c r="E773" s="618" t="s">
        <v>2112</v>
      </c>
      <c r="F773" s="618" t="s">
        <v>2112</v>
      </c>
      <c r="G773" s="618">
        <v>2578596</v>
      </c>
      <c r="H773" s="618">
        <v>5533407</v>
      </c>
      <c r="I773" s="618">
        <v>0</v>
      </c>
      <c r="J773" s="618">
        <v>0</v>
      </c>
      <c r="K773" s="618">
        <v>165</v>
      </c>
      <c r="L773" s="618">
        <v>263</v>
      </c>
      <c r="M773" s="618">
        <v>647799</v>
      </c>
      <c r="N773" s="618">
        <v>405102</v>
      </c>
      <c r="O773" s="618">
        <v>0</v>
      </c>
      <c r="P773" s="618">
        <v>0</v>
      </c>
      <c r="Q773" s="618">
        <v>10540</v>
      </c>
      <c r="R773" s="618">
        <v>13847</v>
      </c>
      <c r="S773" s="618">
        <v>0</v>
      </c>
      <c r="T773" s="618">
        <v>0</v>
      </c>
      <c r="U773" s="618">
        <v>19230604</v>
      </c>
      <c r="V773" s="618">
        <v>1311622</v>
      </c>
      <c r="W773" s="618" t="s">
        <v>2112</v>
      </c>
      <c r="X773" s="618" t="s">
        <v>2112</v>
      </c>
      <c r="Y773" s="618">
        <v>0</v>
      </c>
      <c r="Z773" s="618">
        <v>0</v>
      </c>
      <c r="AA773" s="618">
        <v>0</v>
      </c>
      <c r="AB773" s="618">
        <v>0</v>
      </c>
      <c r="AC773" s="618">
        <v>0</v>
      </c>
      <c r="AD773" s="618">
        <v>0</v>
      </c>
      <c r="AE773" s="618">
        <v>0</v>
      </c>
      <c r="AF773" s="618">
        <v>0</v>
      </c>
      <c r="AG773" s="618">
        <v>0</v>
      </c>
      <c r="AH773" s="618">
        <v>0</v>
      </c>
      <c r="AI773" s="618">
        <v>352422</v>
      </c>
      <c r="AJ773" s="618">
        <v>618573</v>
      </c>
      <c r="AK773" s="618">
        <v>0</v>
      </c>
      <c r="AL773" s="618">
        <v>0</v>
      </c>
      <c r="AM773" s="618">
        <v>54931</v>
      </c>
      <c r="AN773" s="618">
        <v>64404</v>
      </c>
      <c r="AO773" s="618">
        <v>0</v>
      </c>
      <c r="AP773" s="618">
        <v>0</v>
      </c>
      <c r="AQ773" s="618">
        <v>0</v>
      </c>
      <c r="AR773" s="618">
        <v>0</v>
      </c>
      <c r="AS773" s="618">
        <v>0</v>
      </c>
      <c r="AT773" s="618">
        <v>0</v>
      </c>
      <c r="AU773" s="618">
        <v>650</v>
      </c>
      <c r="AV773" s="618">
        <v>650</v>
      </c>
      <c r="AW773" s="618">
        <v>277007</v>
      </c>
      <c r="AX773" s="618">
        <v>264889</v>
      </c>
      <c r="AY773" s="618">
        <v>54250</v>
      </c>
      <c r="AZ773" s="618">
        <v>46263</v>
      </c>
      <c r="BA773" s="618">
        <v>1854</v>
      </c>
      <c r="BB773" s="618">
        <v>3953</v>
      </c>
      <c r="BC773" s="618">
        <v>29942322</v>
      </c>
      <c r="BD773" s="618">
        <v>6964508</v>
      </c>
      <c r="BE773" s="618">
        <v>0</v>
      </c>
      <c r="BF773" s="618">
        <v>0</v>
      </c>
      <c r="BG773" s="618">
        <v>30479870</v>
      </c>
      <c r="BH773" s="618">
        <v>27793060</v>
      </c>
      <c r="BI773" s="618">
        <v>206711</v>
      </c>
      <c r="BJ773" s="618">
        <v>34753</v>
      </c>
      <c r="BK773" s="618">
        <v>5498</v>
      </c>
      <c r="BL773" s="618">
        <v>14767</v>
      </c>
      <c r="BM773" s="618">
        <v>0</v>
      </c>
      <c r="BN773" s="618">
        <v>0</v>
      </c>
      <c r="BO773" s="618">
        <v>0</v>
      </c>
      <c r="BP773" s="618">
        <v>0</v>
      </c>
    </row>
    <row r="774" spans="1:68" x14ac:dyDescent="0.25">
      <c r="B774" s="594" t="s">
        <v>293</v>
      </c>
      <c r="C774" s="618">
        <v>33526</v>
      </c>
      <c r="D774" s="618">
        <v>70589</v>
      </c>
      <c r="E774" s="618" t="s">
        <v>2112</v>
      </c>
      <c r="F774" s="618" t="s">
        <v>2112</v>
      </c>
      <c r="G774" s="618">
        <v>3211351</v>
      </c>
      <c r="H774" s="618">
        <v>8074751</v>
      </c>
      <c r="I774" s="618">
        <v>0</v>
      </c>
      <c r="J774" s="618">
        <v>0</v>
      </c>
      <c r="K774" s="618">
        <v>1558</v>
      </c>
      <c r="L774" s="618">
        <v>1568</v>
      </c>
      <c r="M774" s="618">
        <v>502090</v>
      </c>
      <c r="N774" s="618">
        <v>354690</v>
      </c>
      <c r="O774" s="618">
        <v>0</v>
      </c>
      <c r="P774" s="618">
        <v>0</v>
      </c>
      <c r="Q774" s="618">
        <v>9034</v>
      </c>
      <c r="R774" s="618">
        <v>12685</v>
      </c>
      <c r="S774" s="618">
        <v>0</v>
      </c>
      <c r="T774" s="618">
        <v>0</v>
      </c>
      <c r="U774" s="618">
        <v>20433828</v>
      </c>
      <c r="V774" s="618">
        <v>1336975</v>
      </c>
      <c r="W774" s="618" t="s">
        <v>2112</v>
      </c>
      <c r="X774" s="618" t="s">
        <v>2112</v>
      </c>
      <c r="Y774" s="618">
        <v>0</v>
      </c>
      <c r="Z774" s="618">
        <v>0</v>
      </c>
      <c r="AA774" s="618">
        <v>0</v>
      </c>
      <c r="AB774" s="618">
        <v>0</v>
      </c>
      <c r="AC774" s="618">
        <v>0</v>
      </c>
      <c r="AD774" s="618">
        <v>0</v>
      </c>
      <c r="AE774" s="618">
        <v>0</v>
      </c>
      <c r="AF774" s="618">
        <v>0</v>
      </c>
      <c r="AG774" s="618">
        <v>0</v>
      </c>
      <c r="AH774" s="618">
        <v>0</v>
      </c>
      <c r="AI774" s="618">
        <v>332976</v>
      </c>
      <c r="AJ774" s="618">
        <v>396957</v>
      </c>
      <c r="AK774" s="618">
        <v>0</v>
      </c>
      <c r="AL774" s="618">
        <v>0</v>
      </c>
      <c r="AM774" s="618">
        <v>94176</v>
      </c>
      <c r="AN774" s="618">
        <v>110545</v>
      </c>
      <c r="AO774" s="618">
        <v>0</v>
      </c>
      <c r="AP774" s="618">
        <v>0</v>
      </c>
      <c r="AQ774" s="618">
        <v>0</v>
      </c>
      <c r="AR774" s="618">
        <v>0</v>
      </c>
      <c r="AS774" s="618">
        <v>0</v>
      </c>
      <c r="AT774" s="618">
        <v>0</v>
      </c>
      <c r="AU774" s="618">
        <v>1621</v>
      </c>
      <c r="AV774" s="618">
        <v>2268</v>
      </c>
      <c r="AW774" s="618">
        <v>287753</v>
      </c>
      <c r="AX774" s="618">
        <v>256286</v>
      </c>
      <c r="AY774" s="618">
        <v>37536</v>
      </c>
      <c r="AZ774" s="618">
        <v>30583</v>
      </c>
      <c r="BA774" s="618">
        <v>1925</v>
      </c>
      <c r="BB774" s="618">
        <v>3266</v>
      </c>
      <c r="BC774" s="618">
        <v>26172540</v>
      </c>
      <c r="BD774" s="618">
        <v>9217546</v>
      </c>
      <c r="BE774" s="618">
        <v>0</v>
      </c>
      <c r="BF774" s="618">
        <v>0</v>
      </c>
      <c r="BG774" s="618">
        <v>31608562</v>
      </c>
      <c r="BH774" s="618">
        <v>29976534</v>
      </c>
      <c r="BI774" s="618">
        <v>163977</v>
      </c>
      <c r="BJ774" s="618">
        <v>40709</v>
      </c>
      <c r="BK774" s="618">
        <v>3931</v>
      </c>
      <c r="BL774" s="618">
        <v>10315</v>
      </c>
      <c r="BM774" s="618">
        <v>0</v>
      </c>
      <c r="BN774" s="618">
        <v>0</v>
      </c>
      <c r="BO774" s="618">
        <v>0</v>
      </c>
      <c r="BP774" s="618">
        <v>0</v>
      </c>
    </row>
    <row r="775" spans="1:68" x14ac:dyDescent="0.25">
      <c r="B775" s="594" t="s">
        <v>294</v>
      </c>
      <c r="C775" s="618">
        <v>35846</v>
      </c>
      <c r="D775" s="618">
        <v>78042</v>
      </c>
      <c r="E775" s="618" t="s">
        <v>2112</v>
      </c>
      <c r="F775" s="618" t="s">
        <v>2112</v>
      </c>
      <c r="G775" s="618">
        <v>4652784</v>
      </c>
      <c r="H775" s="618">
        <v>10436718</v>
      </c>
      <c r="I775" s="618">
        <v>0</v>
      </c>
      <c r="J775" s="618">
        <v>0</v>
      </c>
      <c r="K775" s="618">
        <v>1993</v>
      </c>
      <c r="L775" s="618">
        <v>4215</v>
      </c>
      <c r="M775" s="618">
        <v>444634</v>
      </c>
      <c r="N775" s="618">
        <v>401172</v>
      </c>
      <c r="O775" s="618">
        <v>0</v>
      </c>
      <c r="P775" s="618">
        <v>0</v>
      </c>
      <c r="Q775" s="618">
        <v>3883</v>
      </c>
      <c r="R775" s="618">
        <v>4957</v>
      </c>
      <c r="S775" s="618">
        <v>0</v>
      </c>
      <c r="T775" s="618">
        <v>0</v>
      </c>
      <c r="U775" s="618">
        <v>23319052</v>
      </c>
      <c r="V775" s="618">
        <v>1506651</v>
      </c>
      <c r="W775" s="618" t="s">
        <v>2112</v>
      </c>
      <c r="X775" s="618" t="s">
        <v>2112</v>
      </c>
      <c r="Y775" s="618">
        <v>0</v>
      </c>
      <c r="Z775" s="618">
        <v>0</v>
      </c>
      <c r="AA775" s="618">
        <v>0</v>
      </c>
      <c r="AB775" s="618">
        <v>0</v>
      </c>
      <c r="AC775" s="618">
        <v>0</v>
      </c>
      <c r="AD775" s="618">
        <v>0</v>
      </c>
      <c r="AE775" s="618">
        <v>0</v>
      </c>
      <c r="AF775" s="618">
        <v>0</v>
      </c>
      <c r="AG775" s="618">
        <v>0</v>
      </c>
      <c r="AH775" s="618">
        <v>0</v>
      </c>
      <c r="AI775" s="618">
        <v>278957</v>
      </c>
      <c r="AJ775" s="618">
        <v>552638</v>
      </c>
      <c r="AK775" s="618">
        <v>0</v>
      </c>
      <c r="AL775" s="618">
        <v>0</v>
      </c>
      <c r="AM775" s="618">
        <v>75706</v>
      </c>
      <c r="AN775" s="618">
        <v>90625</v>
      </c>
      <c r="AO775" s="618">
        <v>0</v>
      </c>
      <c r="AP775" s="618">
        <v>0</v>
      </c>
      <c r="AQ775" s="618">
        <v>0</v>
      </c>
      <c r="AR775" s="618">
        <v>0</v>
      </c>
      <c r="AS775" s="618">
        <v>0</v>
      </c>
      <c r="AT775" s="618">
        <v>0</v>
      </c>
      <c r="AU775" s="618">
        <v>735</v>
      </c>
      <c r="AV775" s="618">
        <v>1765</v>
      </c>
      <c r="AW775" s="618">
        <v>287237</v>
      </c>
      <c r="AX775" s="618">
        <v>295094</v>
      </c>
      <c r="AY775" s="618">
        <v>41605</v>
      </c>
      <c r="AZ775" s="618">
        <v>42354</v>
      </c>
      <c r="BA775" s="618">
        <v>1858</v>
      </c>
      <c r="BB775" s="618">
        <v>3948</v>
      </c>
      <c r="BC775" s="618">
        <v>31504274</v>
      </c>
      <c r="BD775" s="618">
        <v>11836056</v>
      </c>
      <c r="BE775" s="618">
        <v>0</v>
      </c>
      <c r="BF775" s="618">
        <v>0</v>
      </c>
      <c r="BG775" s="618">
        <v>32242463</v>
      </c>
      <c r="BH775" s="618">
        <v>32764470</v>
      </c>
      <c r="BI775" s="618">
        <v>136840</v>
      </c>
      <c r="BJ775" s="618">
        <v>41148</v>
      </c>
      <c r="BK775" s="618">
        <v>3625</v>
      </c>
      <c r="BL775" s="618">
        <v>10855</v>
      </c>
      <c r="BM775" s="618">
        <v>0</v>
      </c>
      <c r="BN775" s="618">
        <v>0</v>
      </c>
      <c r="BO775" s="618">
        <v>0</v>
      </c>
      <c r="BP775" s="618">
        <v>0</v>
      </c>
    </row>
    <row r="776" spans="1:68" x14ac:dyDescent="0.25">
      <c r="B776" s="594" t="s">
        <v>295</v>
      </c>
      <c r="C776" s="618">
        <v>34588</v>
      </c>
      <c r="D776" s="618">
        <v>66740</v>
      </c>
      <c r="E776" s="618" t="s">
        <v>2112</v>
      </c>
      <c r="F776" s="618" t="s">
        <v>2112</v>
      </c>
      <c r="G776" s="618">
        <v>4895045</v>
      </c>
      <c r="H776" s="618">
        <v>12847085</v>
      </c>
      <c r="I776" s="618">
        <v>0</v>
      </c>
      <c r="J776" s="618">
        <v>0</v>
      </c>
      <c r="K776" s="618">
        <v>2718</v>
      </c>
      <c r="L776" s="618">
        <v>9811</v>
      </c>
      <c r="M776" s="618">
        <v>378442</v>
      </c>
      <c r="N776" s="618">
        <v>390906</v>
      </c>
      <c r="O776" s="618">
        <v>0</v>
      </c>
      <c r="P776" s="618">
        <v>0</v>
      </c>
      <c r="Q776" s="618">
        <v>3329</v>
      </c>
      <c r="R776" s="618">
        <v>3704</v>
      </c>
      <c r="S776" s="618">
        <v>0</v>
      </c>
      <c r="T776" s="618">
        <v>0</v>
      </c>
      <c r="U776" s="618">
        <v>20806469</v>
      </c>
      <c r="V776" s="618">
        <v>1421224</v>
      </c>
      <c r="W776" s="618" t="s">
        <v>2112</v>
      </c>
      <c r="X776" s="618" t="s">
        <v>2112</v>
      </c>
      <c r="Y776" s="618">
        <v>0</v>
      </c>
      <c r="Z776" s="618">
        <v>0</v>
      </c>
      <c r="AA776" s="618">
        <v>0</v>
      </c>
      <c r="AB776" s="618">
        <v>0</v>
      </c>
      <c r="AC776" s="618">
        <v>0</v>
      </c>
      <c r="AD776" s="618">
        <v>0</v>
      </c>
      <c r="AE776" s="618">
        <v>0</v>
      </c>
      <c r="AF776" s="618">
        <v>0</v>
      </c>
      <c r="AG776" s="618">
        <v>0</v>
      </c>
      <c r="AH776" s="618">
        <v>0</v>
      </c>
      <c r="AI776" s="618">
        <v>335345</v>
      </c>
      <c r="AJ776" s="618">
        <v>1173028</v>
      </c>
      <c r="AK776" s="618">
        <v>0</v>
      </c>
      <c r="AL776" s="618">
        <v>0</v>
      </c>
      <c r="AM776" s="618">
        <v>30296</v>
      </c>
      <c r="AN776" s="618">
        <v>39643</v>
      </c>
      <c r="AO776" s="618">
        <v>0</v>
      </c>
      <c r="AP776" s="618">
        <v>0</v>
      </c>
      <c r="AQ776" s="618">
        <v>0</v>
      </c>
      <c r="AR776" s="618">
        <v>0</v>
      </c>
      <c r="AS776" s="618">
        <v>0</v>
      </c>
      <c r="AT776" s="618">
        <v>0</v>
      </c>
      <c r="AU776" s="618">
        <v>207</v>
      </c>
      <c r="AV776" s="618">
        <v>28</v>
      </c>
      <c r="AW776" s="618">
        <v>270376</v>
      </c>
      <c r="AX776" s="618">
        <v>247902</v>
      </c>
      <c r="AY776" s="618">
        <v>43865</v>
      </c>
      <c r="AZ776" s="618">
        <v>41486</v>
      </c>
      <c r="BA776" s="618">
        <v>1797</v>
      </c>
      <c r="BB776" s="618">
        <v>4198</v>
      </c>
      <c r="BC776" s="618">
        <v>33650671</v>
      </c>
      <c r="BD776" s="618">
        <v>19120783</v>
      </c>
      <c r="BE776" s="618">
        <v>0</v>
      </c>
      <c r="BF776" s="618">
        <v>0</v>
      </c>
      <c r="BG776" s="618">
        <v>35070044</v>
      </c>
      <c r="BH776" s="618">
        <v>43469342</v>
      </c>
      <c r="BI776" s="618">
        <v>162006</v>
      </c>
      <c r="BJ776" s="618">
        <v>68597</v>
      </c>
      <c r="BK776" s="618">
        <v>3676</v>
      </c>
      <c r="BL776" s="618">
        <v>7867</v>
      </c>
      <c r="BM776" s="618">
        <v>0</v>
      </c>
      <c r="BN776" s="618">
        <v>0</v>
      </c>
      <c r="BO776" s="618">
        <v>0</v>
      </c>
      <c r="BP776" s="618">
        <v>0</v>
      </c>
    </row>
    <row r="777" spans="1:68" x14ac:dyDescent="0.25">
      <c r="B777" s="594" t="s">
        <v>2669</v>
      </c>
      <c r="C777" s="618">
        <v>34848</v>
      </c>
      <c r="D777" s="618">
        <v>72351</v>
      </c>
      <c r="E777" s="618" t="s">
        <v>2112</v>
      </c>
      <c r="F777" s="618" t="s">
        <v>2112</v>
      </c>
      <c r="G777" s="618">
        <v>3998994</v>
      </c>
      <c r="H777" s="618">
        <v>20867705</v>
      </c>
      <c r="I777" s="618">
        <v>0</v>
      </c>
      <c r="J777" s="618">
        <v>0</v>
      </c>
      <c r="K777" s="618">
        <v>2040</v>
      </c>
      <c r="L777" s="618">
        <v>6599</v>
      </c>
      <c r="M777" s="618">
        <v>392293</v>
      </c>
      <c r="N777" s="618">
        <v>592139</v>
      </c>
      <c r="O777" s="618">
        <v>0</v>
      </c>
      <c r="P777" s="618">
        <v>0</v>
      </c>
      <c r="Q777" s="618">
        <v>3429</v>
      </c>
      <c r="R777" s="618">
        <v>5462</v>
      </c>
      <c r="S777" s="618">
        <v>0</v>
      </c>
      <c r="T777" s="618">
        <v>0</v>
      </c>
      <c r="U777" s="618">
        <v>19348547</v>
      </c>
      <c r="V777" s="618">
        <v>1517998</v>
      </c>
      <c r="W777" s="618" t="s">
        <v>2112</v>
      </c>
      <c r="X777" s="618" t="s">
        <v>2112</v>
      </c>
      <c r="Y777" s="618">
        <v>0</v>
      </c>
      <c r="Z777" s="618">
        <v>0</v>
      </c>
      <c r="AA777" s="618">
        <v>0</v>
      </c>
      <c r="AB777" s="618">
        <v>0</v>
      </c>
      <c r="AC777" s="618">
        <v>0</v>
      </c>
      <c r="AD777" s="618">
        <v>0</v>
      </c>
      <c r="AE777" s="618">
        <v>0</v>
      </c>
      <c r="AF777" s="618">
        <v>0</v>
      </c>
      <c r="AG777" s="618">
        <v>0</v>
      </c>
      <c r="AH777" s="618">
        <v>0</v>
      </c>
      <c r="AI777" s="618">
        <v>355501</v>
      </c>
      <c r="AJ777" s="618">
        <v>1155381</v>
      </c>
      <c r="AK777" s="618">
        <v>0</v>
      </c>
      <c r="AL777" s="618">
        <v>0</v>
      </c>
      <c r="AM777" s="618">
        <v>17264</v>
      </c>
      <c r="AN777" s="618">
        <v>36028</v>
      </c>
      <c r="AO777" s="618">
        <v>0</v>
      </c>
      <c r="AP777" s="618">
        <v>0</v>
      </c>
      <c r="AQ777" s="618">
        <v>0</v>
      </c>
      <c r="AR777" s="618">
        <v>0</v>
      </c>
      <c r="AS777" s="618">
        <v>0</v>
      </c>
      <c r="AT777" s="618">
        <v>0</v>
      </c>
      <c r="AU777" s="618">
        <v>207</v>
      </c>
      <c r="AV777" s="618">
        <v>331</v>
      </c>
      <c r="AW777" s="618">
        <v>258812</v>
      </c>
      <c r="AX777" s="618">
        <v>388564</v>
      </c>
      <c r="AY777" s="618">
        <v>42230</v>
      </c>
      <c r="AZ777" s="618">
        <v>50915</v>
      </c>
      <c r="BA777" s="618">
        <v>1765</v>
      </c>
      <c r="BB777" s="618">
        <v>3138</v>
      </c>
      <c r="BC777" s="618">
        <v>32051305</v>
      </c>
      <c r="BD777" s="618">
        <v>38447535</v>
      </c>
      <c r="BE777" s="618">
        <v>0</v>
      </c>
      <c r="BF777" s="618">
        <v>0</v>
      </c>
      <c r="BG777" s="618">
        <v>35336979</v>
      </c>
      <c r="BH777" s="618">
        <v>88100858</v>
      </c>
      <c r="BI777" s="618">
        <v>141198</v>
      </c>
      <c r="BJ777" s="618">
        <v>100422</v>
      </c>
      <c r="BK777" s="618">
        <v>3682</v>
      </c>
      <c r="BL777" s="618">
        <v>10145</v>
      </c>
      <c r="BM777" s="618">
        <v>288</v>
      </c>
      <c r="BN777" s="618">
        <v>480</v>
      </c>
      <c r="BO777" s="618">
        <v>0</v>
      </c>
      <c r="BP777" s="618">
        <v>0</v>
      </c>
    </row>
    <row r="778" spans="1:68" x14ac:dyDescent="0.25">
      <c r="A778" s="593" t="s">
        <v>32</v>
      </c>
      <c r="B778" s="594" t="s">
        <v>285</v>
      </c>
      <c r="C778" s="618">
        <v>52213</v>
      </c>
      <c r="D778" s="618">
        <v>49424</v>
      </c>
      <c r="E778" s="618" t="s">
        <v>2112</v>
      </c>
      <c r="F778" s="618" t="s">
        <v>2112</v>
      </c>
      <c r="G778" s="618">
        <v>180404</v>
      </c>
      <c r="H778" s="618">
        <v>695481</v>
      </c>
      <c r="I778" s="618">
        <v>39247</v>
      </c>
      <c r="J778" s="618">
        <v>150691</v>
      </c>
      <c r="K778" s="618">
        <v>1080</v>
      </c>
      <c r="L778" s="618">
        <v>1770</v>
      </c>
      <c r="M778" s="618">
        <v>221419</v>
      </c>
      <c r="N778" s="618">
        <v>129338</v>
      </c>
      <c r="O778" s="618">
        <v>0</v>
      </c>
      <c r="P778" s="618">
        <v>0</v>
      </c>
      <c r="Q778" s="618">
        <v>192</v>
      </c>
      <c r="R778" s="618">
        <v>80</v>
      </c>
      <c r="S778" s="618">
        <v>274840</v>
      </c>
      <c r="T778" s="618">
        <v>196354</v>
      </c>
      <c r="U778" s="618">
        <v>48000163</v>
      </c>
      <c r="V778" s="618">
        <v>1648003</v>
      </c>
      <c r="W778" s="618" t="s">
        <v>2112</v>
      </c>
      <c r="X778" s="618" t="s">
        <v>2112</v>
      </c>
      <c r="Y778" s="618">
        <v>84700</v>
      </c>
      <c r="Z778" s="618">
        <v>101850</v>
      </c>
      <c r="AA778" s="618">
        <v>0</v>
      </c>
      <c r="AB778" s="618">
        <v>0</v>
      </c>
      <c r="AC778" s="618">
        <v>0</v>
      </c>
      <c r="AD778" s="618">
        <v>0</v>
      </c>
      <c r="AE778" s="618">
        <v>2576</v>
      </c>
      <c r="AF778" s="618">
        <v>3220</v>
      </c>
      <c r="AG778" s="618">
        <v>0</v>
      </c>
      <c r="AH778" s="618">
        <v>0</v>
      </c>
      <c r="AI778" s="618">
        <v>288816</v>
      </c>
      <c r="AJ778" s="618">
        <v>574142</v>
      </c>
      <c r="AK778" s="618">
        <v>160</v>
      </c>
      <c r="AL778" s="618">
        <v>128</v>
      </c>
      <c r="AM778" s="618">
        <v>16674</v>
      </c>
      <c r="AN778" s="618">
        <v>10159</v>
      </c>
      <c r="AO778" s="618">
        <v>0</v>
      </c>
      <c r="AP778" s="618">
        <v>0</v>
      </c>
      <c r="AQ778" s="618">
        <v>0</v>
      </c>
      <c r="AR778" s="618">
        <v>0</v>
      </c>
      <c r="AS778" s="618">
        <v>0</v>
      </c>
      <c r="AT778" s="618">
        <v>0</v>
      </c>
      <c r="AU778" s="618">
        <v>0</v>
      </c>
      <c r="AV778" s="618">
        <v>0</v>
      </c>
      <c r="AW778" s="618">
        <v>339046</v>
      </c>
      <c r="AX778" s="618">
        <v>89968</v>
      </c>
      <c r="AY778" s="618">
        <v>268530</v>
      </c>
      <c r="AZ778" s="618">
        <v>101518</v>
      </c>
      <c r="BA778" s="618">
        <v>0</v>
      </c>
      <c r="BB778" s="618">
        <v>0</v>
      </c>
      <c r="BC778" s="618">
        <v>4676483</v>
      </c>
      <c r="BD778" s="618">
        <v>1336582</v>
      </c>
      <c r="BE778" s="618">
        <v>0</v>
      </c>
      <c r="BF778" s="618">
        <v>0</v>
      </c>
      <c r="BG778" s="618">
        <v>7252926</v>
      </c>
      <c r="BH778" s="618">
        <v>4525399</v>
      </c>
      <c r="BI778" s="618">
        <v>611665</v>
      </c>
      <c r="BJ778" s="618">
        <v>120280</v>
      </c>
      <c r="BK778" s="618">
        <v>1369822</v>
      </c>
      <c r="BL778" s="618">
        <v>474179</v>
      </c>
      <c r="BM778" s="618">
        <v>79776</v>
      </c>
      <c r="BN778" s="618">
        <v>38530</v>
      </c>
      <c r="BO778" s="618">
        <v>0</v>
      </c>
      <c r="BP778" s="618">
        <v>0</v>
      </c>
    </row>
    <row r="779" spans="1:68" x14ac:dyDescent="0.25">
      <c r="B779" s="594" t="s">
        <v>286</v>
      </c>
      <c r="C779" s="618">
        <v>56397</v>
      </c>
      <c r="D779" s="618">
        <v>59624</v>
      </c>
      <c r="E779" s="618" t="s">
        <v>2112</v>
      </c>
      <c r="F779" s="618" t="s">
        <v>2112</v>
      </c>
      <c r="G779" s="618">
        <v>425825</v>
      </c>
      <c r="H779" s="618">
        <v>1048279</v>
      </c>
      <c r="I779" s="618">
        <v>46700</v>
      </c>
      <c r="J779" s="618">
        <v>149724</v>
      </c>
      <c r="K779" s="618">
        <v>2365</v>
      </c>
      <c r="L779" s="618">
        <v>2495</v>
      </c>
      <c r="M779" s="618">
        <v>201198</v>
      </c>
      <c r="N779" s="618">
        <v>112276</v>
      </c>
      <c r="O779" s="618">
        <v>0</v>
      </c>
      <c r="P779" s="618">
        <v>0</v>
      </c>
      <c r="Q779" s="618">
        <v>0</v>
      </c>
      <c r="R779" s="618">
        <v>0</v>
      </c>
      <c r="S779" s="618">
        <v>277065</v>
      </c>
      <c r="T779" s="618">
        <v>124203</v>
      </c>
      <c r="U779" s="618">
        <v>54903085</v>
      </c>
      <c r="V779" s="618">
        <v>2942548</v>
      </c>
      <c r="W779" s="618" t="s">
        <v>2112</v>
      </c>
      <c r="X779" s="618" t="s">
        <v>2112</v>
      </c>
      <c r="Y779" s="618">
        <v>116230</v>
      </c>
      <c r="Z779" s="618">
        <v>74777</v>
      </c>
      <c r="AA779" s="618">
        <v>0</v>
      </c>
      <c r="AB779" s="618">
        <v>0</v>
      </c>
      <c r="AC779" s="618">
        <v>0</v>
      </c>
      <c r="AD779" s="618">
        <v>0</v>
      </c>
      <c r="AE779" s="618">
        <v>840</v>
      </c>
      <c r="AF779" s="618">
        <v>840</v>
      </c>
      <c r="AG779" s="618">
        <v>0</v>
      </c>
      <c r="AH779" s="618">
        <v>0</v>
      </c>
      <c r="AI779" s="618">
        <v>311837</v>
      </c>
      <c r="AJ779" s="618">
        <v>485562</v>
      </c>
      <c r="AK779" s="618">
        <v>160</v>
      </c>
      <c r="AL779" s="618">
        <v>152</v>
      </c>
      <c r="AM779" s="618">
        <v>11667</v>
      </c>
      <c r="AN779" s="618">
        <v>9213</v>
      </c>
      <c r="AO779" s="618">
        <v>0</v>
      </c>
      <c r="AP779" s="618">
        <v>0</v>
      </c>
      <c r="AQ779" s="618">
        <v>0</v>
      </c>
      <c r="AR779" s="618">
        <v>0</v>
      </c>
      <c r="AS779" s="618">
        <v>0</v>
      </c>
      <c r="AT779" s="618">
        <v>0</v>
      </c>
      <c r="AU779" s="618">
        <v>0</v>
      </c>
      <c r="AV779" s="618">
        <v>0</v>
      </c>
      <c r="AW779" s="618">
        <v>292579</v>
      </c>
      <c r="AX779" s="618">
        <v>85274</v>
      </c>
      <c r="AY779" s="618">
        <v>272650</v>
      </c>
      <c r="AZ779" s="618">
        <v>133700</v>
      </c>
      <c r="BA779" s="618">
        <v>0</v>
      </c>
      <c r="BB779" s="618">
        <v>0</v>
      </c>
      <c r="BC779" s="618">
        <v>5743622</v>
      </c>
      <c r="BD779" s="618">
        <v>2077929</v>
      </c>
      <c r="BE779" s="618">
        <v>0</v>
      </c>
      <c r="BF779" s="618">
        <v>0</v>
      </c>
      <c r="BG779" s="618">
        <v>7703982</v>
      </c>
      <c r="BH779" s="618">
        <v>5096662</v>
      </c>
      <c r="BI779" s="618">
        <v>813944</v>
      </c>
      <c r="BJ779" s="618">
        <v>212423</v>
      </c>
      <c r="BK779" s="618">
        <v>1440961</v>
      </c>
      <c r="BL779" s="618">
        <v>363136</v>
      </c>
      <c r="BM779" s="618">
        <v>49138</v>
      </c>
      <c r="BN779" s="618">
        <v>27575</v>
      </c>
      <c r="BO779" s="618">
        <v>0</v>
      </c>
      <c r="BP779" s="618">
        <v>0</v>
      </c>
    </row>
    <row r="780" spans="1:68" x14ac:dyDescent="0.25">
      <c r="B780" s="594" t="s">
        <v>287</v>
      </c>
      <c r="C780" s="618">
        <v>55807</v>
      </c>
      <c r="D780" s="618">
        <v>56904</v>
      </c>
      <c r="E780" s="618" t="s">
        <v>2112</v>
      </c>
      <c r="F780" s="618" t="s">
        <v>2112</v>
      </c>
      <c r="G780" s="618">
        <v>352514</v>
      </c>
      <c r="H780" s="618">
        <v>448815</v>
      </c>
      <c r="I780" s="618">
        <v>35303</v>
      </c>
      <c r="J780" s="618">
        <v>206415</v>
      </c>
      <c r="K780" s="618">
        <v>912</v>
      </c>
      <c r="L780" s="618">
        <v>1243</v>
      </c>
      <c r="M780" s="618">
        <v>182385</v>
      </c>
      <c r="N780" s="618">
        <v>93368</v>
      </c>
      <c r="O780" s="618">
        <v>0</v>
      </c>
      <c r="P780" s="618">
        <v>0</v>
      </c>
      <c r="Q780" s="618">
        <v>0</v>
      </c>
      <c r="R780" s="618">
        <v>0</v>
      </c>
      <c r="S780" s="618">
        <v>410020</v>
      </c>
      <c r="T780" s="618">
        <v>332879</v>
      </c>
      <c r="U780" s="618">
        <v>58348797</v>
      </c>
      <c r="V780" s="618">
        <v>3173841</v>
      </c>
      <c r="W780" s="618" t="s">
        <v>2112</v>
      </c>
      <c r="X780" s="618" t="s">
        <v>2112</v>
      </c>
      <c r="Y780" s="618">
        <v>42695</v>
      </c>
      <c r="Z780" s="618">
        <v>36281</v>
      </c>
      <c r="AA780" s="618">
        <v>0</v>
      </c>
      <c r="AB780" s="618">
        <v>0</v>
      </c>
      <c r="AC780" s="618">
        <v>0</v>
      </c>
      <c r="AD780" s="618">
        <v>0</v>
      </c>
      <c r="AE780" s="618">
        <v>480</v>
      </c>
      <c r="AF780" s="618">
        <v>475</v>
      </c>
      <c r="AG780" s="618">
        <v>0</v>
      </c>
      <c r="AH780" s="618">
        <v>0</v>
      </c>
      <c r="AI780" s="618">
        <v>336304</v>
      </c>
      <c r="AJ780" s="618">
        <v>854640</v>
      </c>
      <c r="AK780" s="618">
        <v>75</v>
      </c>
      <c r="AL780" s="618">
        <v>73</v>
      </c>
      <c r="AM780" s="618">
        <v>25705</v>
      </c>
      <c r="AN780" s="618">
        <v>15813</v>
      </c>
      <c r="AO780" s="618">
        <v>0</v>
      </c>
      <c r="AP780" s="618">
        <v>0</v>
      </c>
      <c r="AQ780" s="618">
        <v>0</v>
      </c>
      <c r="AR780" s="618">
        <v>0</v>
      </c>
      <c r="AS780" s="618">
        <v>0</v>
      </c>
      <c r="AT780" s="618">
        <v>0</v>
      </c>
      <c r="AU780" s="618">
        <v>0</v>
      </c>
      <c r="AV780" s="618">
        <v>0</v>
      </c>
      <c r="AW780" s="618">
        <v>303965</v>
      </c>
      <c r="AX780" s="618">
        <v>98409</v>
      </c>
      <c r="AY780" s="618">
        <v>272949</v>
      </c>
      <c r="AZ780" s="618">
        <v>135936</v>
      </c>
      <c r="BA780" s="618">
        <v>0</v>
      </c>
      <c r="BB780" s="618">
        <v>0</v>
      </c>
      <c r="BC780" s="618">
        <v>8230069</v>
      </c>
      <c r="BD780" s="618">
        <v>3025008</v>
      </c>
      <c r="BE780" s="618">
        <v>0</v>
      </c>
      <c r="BF780" s="618">
        <v>0</v>
      </c>
      <c r="BG780" s="618">
        <v>8398891</v>
      </c>
      <c r="BH780" s="618">
        <v>6240152</v>
      </c>
      <c r="BI780" s="618">
        <v>808130</v>
      </c>
      <c r="BJ780" s="618">
        <v>211908</v>
      </c>
      <c r="BK780" s="618">
        <v>1157078</v>
      </c>
      <c r="BL780" s="618">
        <v>462253</v>
      </c>
      <c r="BM780" s="618">
        <v>42880</v>
      </c>
      <c r="BN780" s="618">
        <v>27417</v>
      </c>
      <c r="BO780" s="618">
        <v>0</v>
      </c>
      <c r="BP780" s="618">
        <v>0</v>
      </c>
    </row>
    <row r="781" spans="1:68" x14ac:dyDescent="0.25">
      <c r="B781" s="594" t="s">
        <v>288</v>
      </c>
      <c r="C781" s="618">
        <v>56177</v>
      </c>
      <c r="D781" s="618">
        <v>58029</v>
      </c>
      <c r="E781" s="618" t="s">
        <v>2112</v>
      </c>
      <c r="F781" s="618" t="s">
        <v>2112</v>
      </c>
      <c r="G781" s="618">
        <v>205167</v>
      </c>
      <c r="H781" s="618">
        <v>436105</v>
      </c>
      <c r="I781" s="618">
        <v>30680</v>
      </c>
      <c r="J781" s="618">
        <v>175544</v>
      </c>
      <c r="K781" s="618">
        <v>961</v>
      </c>
      <c r="L781" s="618">
        <v>961</v>
      </c>
      <c r="M781" s="618">
        <v>146643</v>
      </c>
      <c r="N781" s="618">
        <v>80355</v>
      </c>
      <c r="O781" s="618">
        <v>0</v>
      </c>
      <c r="P781" s="618">
        <v>0</v>
      </c>
      <c r="Q781" s="618">
        <v>0</v>
      </c>
      <c r="R781" s="618">
        <v>0</v>
      </c>
      <c r="S781" s="618">
        <v>202215</v>
      </c>
      <c r="T781" s="618">
        <v>250169</v>
      </c>
      <c r="U781" s="618">
        <v>69376714</v>
      </c>
      <c r="V781" s="618">
        <v>4329219</v>
      </c>
      <c r="W781" s="618" t="s">
        <v>2112</v>
      </c>
      <c r="X781" s="618" t="s">
        <v>2112</v>
      </c>
      <c r="Y781" s="618">
        <v>120600</v>
      </c>
      <c r="Z781" s="618">
        <v>143030</v>
      </c>
      <c r="AA781" s="618">
        <v>0</v>
      </c>
      <c r="AB781" s="618">
        <v>0</v>
      </c>
      <c r="AC781" s="618">
        <v>0</v>
      </c>
      <c r="AD781" s="618">
        <v>0</v>
      </c>
      <c r="AE781" s="618">
        <v>0</v>
      </c>
      <c r="AF781" s="618">
        <v>0</v>
      </c>
      <c r="AG781" s="618">
        <v>0</v>
      </c>
      <c r="AH781" s="618">
        <v>0</v>
      </c>
      <c r="AI781" s="618">
        <v>294027</v>
      </c>
      <c r="AJ781" s="618">
        <v>737068</v>
      </c>
      <c r="AK781" s="618">
        <v>0</v>
      </c>
      <c r="AL781" s="618">
        <v>0</v>
      </c>
      <c r="AM781" s="618">
        <v>5677</v>
      </c>
      <c r="AN781" s="618">
        <v>5247</v>
      </c>
      <c r="AO781" s="618">
        <v>0</v>
      </c>
      <c r="AP781" s="618">
        <v>0</v>
      </c>
      <c r="AQ781" s="618">
        <v>0</v>
      </c>
      <c r="AR781" s="618">
        <v>0</v>
      </c>
      <c r="AS781" s="618">
        <v>0</v>
      </c>
      <c r="AT781" s="618">
        <v>0</v>
      </c>
      <c r="AU781" s="618">
        <v>0</v>
      </c>
      <c r="AV781" s="618">
        <v>0</v>
      </c>
      <c r="AW781" s="618">
        <v>166622</v>
      </c>
      <c r="AX781" s="618">
        <v>65337</v>
      </c>
      <c r="AY781" s="618">
        <v>245270</v>
      </c>
      <c r="AZ781" s="618">
        <v>111498</v>
      </c>
      <c r="BA781" s="618">
        <v>0</v>
      </c>
      <c r="BB781" s="618">
        <v>0</v>
      </c>
      <c r="BC781" s="618">
        <v>7686971</v>
      </c>
      <c r="BD781" s="618">
        <v>2557317</v>
      </c>
      <c r="BE781" s="618">
        <v>0</v>
      </c>
      <c r="BF781" s="618">
        <v>0</v>
      </c>
      <c r="BG781" s="618">
        <v>8913069</v>
      </c>
      <c r="BH781" s="618">
        <v>7243781</v>
      </c>
      <c r="BI781" s="618">
        <v>923304</v>
      </c>
      <c r="BJ781" s="618">
        <v>228449</v>
      </c>
      <c r="BK781" s="618">
        <v>1317607</v>
      </c>
      <c r="BL781" s="618">
        <v>1050808</v>
      </c>
      <c r="BM781" s="618">
        <v>19543</v>
      </c>
      <c r="BN781" s="618">
        <v>16661</v>
      </c>
      <c r="BO781" s="618">
        <v>0</v>
      </c>
      <c r="BP781" s="618">
        <v>0</v>
      </c>
    </row>
    <row r="782" spans="1:68" x14ac:dyDescent="0.25">
      <c r="B782" s="594" t="s">
        <v>289</v>
      </c>
      <c r="C782" s="618">
        <v>58994</v>
      </c>
      <c r="D782" s="618">
        <v>58573</v>
      </c>
      <c r="E782" s="618" t="s">
        <v>2112</v>
      </c>
      <c r="F782" s="618" t="s">
        <v>2112</v>
      </c>
      <c r="G782" s="618">
        <v>267179</v>
      </c>
      <c r="H782" s="618">
        <v>503769</v>
      </c>
      <c r="I782" s="618">
        <v>21050</v>
      </c>
      <c r="J782" s="618">
        <v>86203</v>
      </c>
      <c r="K782" s="618">
        <v>0</v>
      </c>
      <c r="L782" s="618">
        <v>0</v>
      </c>
      <c r="M782" s="618">
        <v>126941</v>
      </c>
      <c r="N782" s="618">
        <v>88761</v>
      </c>
      <c r="O782" s="618">
        <v>0</v>
      </c>
      <c r="P782" s="618">
        <v>0</v>
      </c>
      <c r="Q782" s="618">
        <v>0</v>
      </c>
      <c r="R782" s="618">
        <v>0</v>
      </c>
      <c r="S782" s="618">
        <v>181430</v>
      </c>
      <c r="T782" s="618">
        <v>98955</v>
      </c>
      <c r="U782" s="618">
        <v>70152466</v>
      </c>
      <c r="V782" s="618">
        <v>4028818</v>
      </c>
      <c r="W782" s="618" t="s">
        <v>2112</v>
      </c>
      <c r="X782" s="618" t="s">
        <v>2112</v>
      </c>
      <c r="Y782" s="618">
        <v>85280</v>
      </c>
      <c r="Z782" s="618">
        <v>67792</v>
      </c>
      <c r="AA782" s="618">
        <v>0</v>
      </c>
      <c r="AB782" s="618">
        <v>0</v>
      </c>
      <c r="AC782" s="618">
        <v>0</v>
      </c>
      <c r="AD782" s="618">
        <v>0</v>
      </c>
      <c r="AE782" s="618">
        <v>0</v>
      </c>
      <c r="AF782" s="618">
        <v>0</v>
      </c>
      <c r="AG782" s="618">
        <v>0</v>
      </c>
      <c r="AH782" s="618">
        <v>0</v>
      </c>
      <c r="AI782" s="618">
        <v>316287</v>
      </c>
      <c r="AJ782" s="618">
        <v>497892</v>
      </c>
      <c r="AK782" s="618">
        <v>0</v>
      </c>
      <c r="AL782" s="618">
        <v>0</v>
      </c>
      <c r="AM782" s="618">
        <v>8228</v>
      </c>
      <c r="AN782" s="618">
        <v>7486</v>
      </c>
      <c r="AO782" s="618">
        <v>0</v>
      </c>
      <c r="AP782" s="618">
        <v>0</v>
      </c>
      <c r="AQ782" s="618">
        <v>0</v>
      </c>
      <c r="AR782" s="618">
        <v>0</v>
      </c>
      <c r="AS782" s="618">
        <v>0</v>
      </c>
      <c r="AT782" s="618">
        <v>0</v>
      </c>
      <c r="AU782" s="618">
        <v>0</v>
      </c>
      <c r="AV782" s="618">
        <v>0</v>
      </c>
      <c r="AW782" s="618">
        <v>206311</v>
      </c>
      <c r="AX782" s="618">
        <v>80419</v>
      </c>
      <c r="AY782" s="618">
        <v>237719</v>
      </c>
      <c r="AZ782" s="618">
        <v>112627</v>
      </c>
      <c r="BA782" s="618">
        <v>0</v>
      </c>
      <c r="BB782" s="618">
        <v>0</v>
      </c>
      <c r="BC782" s="618">
        <v>9088029</v>
      </c>
      <c r="BD782" s="618">
        <v>2855049</v>
      </c>
      <c r="BE782" s="618">
        <v>0</v>
      </c>
      <c r="BF782" s="618">
        <v>0</v>
      </c>
      <c r="BG782" s="618">
        <v>8938560</v>
      </c>
      <c r="BH782" s="618">
        <v>8402280</v>
      </c>
      <c r="BI782" s="618">
        <v>1058051</v>
      </c>
      <c r="BJ782" s="618">
        <v>258656</v>
      </c>
      <c r="BK782" s="618">
        <v>1055337</v>
      </c>
      <c r="BL782" s="618">
        <v>454864</v>
      </c>
      <c r="BM782" s="618">
        <v>43428</v>
      </c>
      <c r="BN782" s="618">
        <v>26028</v>
      </c>
      <c r="BO782" s="618">
        <v>0</v>
      </c>
      <c r="BP782" s="618">
        <v>0</v>
      </c>
    </row>
    <row r="783" spans="1:68" x14ac:dyDescent="0.25">
      <c r="B783" s="594" t="s">
        <v>290</v>
      </c>
      <c r="C783" s="618">
        <v>62914</v>
      </c>
      <c r="D783" s="618">
        <v>61016</v>
      </c>
      <c r="E783" s="618" t="s">
        <v>2112</v>
      </c>
      <c r="F783" s="618" t="s">
        <v>2112</v>
      </c>
      <c r="G783" s="618">
        <v>131995</v>
      </c>
      <c r="H783" s="618">
        <v>224110</v>
      </c>
      <c r="I783" s="618">
        <v>34741</v>
      </c>
      <c r="J783" s="618">
        <v>238258</v>
      </c>
      <c r="K783" s="618">
        <v>180</v>
      </c>
      <c r="L783" s="618">
        <v>180</v>
      </c>
      <c r="M783" s="618">
        <v>108938</v>
      </c>
      <c r="N783" s="618">
        <v>63666</v>
      </c>
      <c r="O783" s="618">
        <v>200</v>
      </c>
      <c r="P783" s="618">
        <v>60</v>
      </c>
      <c r="Q783" s="618">
        <v>3600</v>
      </c>
      <c r="R783" s="618">
        <v>4490</v>
      </c>
      <c r="S783" s="618">
        <v>243470</v>
      </c>
      <c r="T783" s="618">
        <v>231612</v>
      </c>
      <c r="U783" s="618">
        <v>72066835</v>
      </c>
      <c r="V783" s="618">
        <v>4998138</v>
      </c>
      <c r="W783" s="618" t="s">
        <v>2112</v>
      </c>
      <c r="X783" s="618" t="s">
        <v>2112</v>
      </c>
      <c r="Y783" s="618">
        <v>105225</v>
      </c>
      <c r="Z783" s="618">
        <v>200349</v>
      </c>
      <c r="AA783" s="618">
        <v>0</v>
      </c>
      <c r="AB783" s="618">
        <v>0</v>
      </c>
      <c r="AC783" s="618">
        <v>0</v>
      </c>
      <c r="AD783" s="618">
        <v>0</v>
      </c>
      <c r="AE783" s="618">
        <v>1200</v>
      </c>
      <c r="AF783" s="618">
        <v>3696</v>
      </c>
      <c r="AG783" s="618">
        <v>0</v>
      </c>
      <c r="AH783" s="618">
        <v>0</v>
      </c>
      <c r="AI783" s="618">
        <v>289463</v>
      </c>
      <c r="AJ783" s="618">
        <v>698310</v>
      </c>
      <c r="AK783" s="618">
        <v>0</v>
      </c>
      <c r="AL783" s="618">
        <v>0</v>
      </c>
      <c r="AM783" s="618">
        <v>11133</v>
      </c>
      <c r="AN783" s="618">
        <v>10180</v>
      </c>
      <c r="AO783" s="618">
        <v>0</v>
      </c>
      <c r="AP783" s="618">
        <v>0</v>
      </c>
      <c r="AQ783" s="618">
        <v>0</v>
      </c>
      <c r="AR783" s="618">
        <v>0</v>
      </c>
      <c r="AS783" s="618">
        <v>0</v>
      </c>
      <c r="AT783" s="618">
        <v>0</v>
      </c>
      <c r="AU783" s="618">
        <v>0</v>
      </c>
      <c r="AV783" s="618">
        <v>0</v>
      </c>
      <c r="AW783" s="618">
        <v>207751</v>
      </c>
      <c r="AX783" s="618">
        <v>89680</v>
      </c>
      <c r="AY783" s="618">
        <v>246950</v>
      </c>
      <c r="AZ783" s="618">
        <v>116378</v>
      </c>
      <c r="BA783" s="618">
        <v>0</v>
      </c>
      <c r="BB783" s="618">
        <v>0</v>
      </c>
      <c r="BC783" s="618">
        <v>9512503</v>
      </c>
      <c r="BD783" s="618">
        <v>3263433</v>
      </c>
      <c r="BE783" s="618">
        <v>0</v>
      </c>
      <c r="BF783" s="618">
        <v>0</v>
      </c>
      <c r="BG783" s="618">
        <v>8606210</v>
      </c>
      <c r="BH783" s="618">
        <v>8114687</v>
      </c>
      <c r="BI783" s="618">
        <v>898123</v>
      </c>
      <c r="BJ783" s="618">
        <v>245445</v>
      </c>
      <c r="BK783" s="618">
        <v>912976</v>
      </c>
      <c r="BL783" s="618">
        <v>331163</v>
      </c>
      <c r="BM783" s="618">
        <v>43857</v>
      </c>
      <c r="BN783" s="618">
        <v>32045</v>
      </c>
      <c r="BO783" s="618">
        <v>0</v>
      </c>
      <c r="BP783" s="618">
        <v>0</v>
      </c>
    </row>
    <row r="784" spans="1:68" x14ac:dyDescent="0.25">
      <c r="B784" s="594" t="s">
        <v>291</v>
      </c>
      <c r="C784" s="618">
        <v>61914</v>
      </c>
      <c r="D784" s="618">
        <v>63988</v>
      </c>
      <c r="E784" s="618" t="s">
        <v>2112</v>
      </c>
      <c r="F784" s="618" t="s">
        <v>2112</v>
      </c>
      <c r="G784" s="618">
        <v>86446</v>
      </c>
      <c r="H784" s="618">
        <v>158449</v>
      </c>
      <c r="I784" s="618">
        <v>28881</v>
      </c>
      <c r="J784" s="618">
        <v>249222</v>
      </c>
      <c r="K784" s="618">
        <v>245</v>
      </c>
      <c r="L784" s="618">
        <v>247</v>
      </c>
      <c r="M784" s="618">
        <v>108194</v>
      </c>
      <c r="N784" s="618">
        <v>84650</v>
      </c>
      <c r="O784" s="618">
        <v>0</v>
      </c>
      <c r="P784" s="618">
        <v>0</v>
      </c>
      <c r="Q784" s="618">
        <v>3258</v>
      </c>
      <c r="R784" s="618">
        <v>3825</v>
      </c>
      <c r="S784" s="618">
        <v>236192</v>
      </c>
      <c r="T784" s="618">
        <v>247339</v>
      </c>
      <c r="U784" s="618">
        <v>71054922</v>
      </c>
      <c r="V784" s="618">
        <v>5918590</v>
      </c>
      <c r="W784" s="618" t="s">
        <v>2112</v>
      </c>
      <c r="X784" s="618" t="s">
        <v>2112</v>
      </c>
      <c r="Y784" s="618">
        <v>117410</v>
      </c>
      <c r="Z784" s="618">
        <v>89393</v>
      </c>
      <c r="AA784" s="618">
        <v>0</v>
      </c>
      <c r="AB784" s="618">
        <v>0</v>
      </c>
      <c r="AC784" s="618">
        <v>0</v>
      </c>
      <c r="AD784" s="618">
        <v>0</v>
      </c>
      <c r="AE784" s="618">
        <v>0</v>
      </c>
      <c r="AF784" s="618">
        <v>0</v>
      </c>
      <c r="AG784" s="618">
        <v>0</v>
      </c>
      <c r="AH784" s="618">
        <v>0</v>
      </c>
      <c r="AI784" s="618">
        <v>330284</v>
      </c>
      <c r="AJ784" s="618">
        <v>1399105</v>
      </c>
      <c r="AK784" s="618">
        <v>0</v>
      </c>
      <c r="AL784" s="618">
        <v>0</v>
      </c>
      <c r="AM784" s="618">
        <v>14267</v>
      </c>
      <c r="AN784" s="618">
        <v>13854</v>
      </c>
      <c r="AO784" s="618">
        <v>0</v>
      </c>
      <c r="AP784" s="618">
        <v>0</v>
      </c>
      <c r="AQ784" s="618">
        <v>0</v>
      </c>
      <c r="AR784" s="618">
        <v>0</v>
      </c>
      <c r="AS784" s="618">
        <v>0</v>
      </c>
      <c r="AT784" s="618">
        <v>0</v>
      </c>
      <c r="AU784" s="618">
        <v>0</v>
      </c>
      <c r="AV784" s="618">
        <v>0</v>
      </c>
      <c r="AW784" s="618">
        <v>212687</v>
      </c>
      <c r="AX784" s="618">
        <v>94305</v>
      </c>
      <c r="AY784" s="618">
        <v>263534</v>
      </c>
      <c r="AZ784" s="618">
        <v>124408</v>
      </c>
      <c r="BA784" s="618">
        <v>0</v>
      </c>
      <c r="BB784" s="618">
        <v>0</v>
      </c>
      <c r="BC784" s="618">
        <v>5804842</v>
      </c>
      <c r="BD784" s="618">
        <v>3704881</v>
      </c>
      <c r="BE784" s="618">
        <v>0</v>
      </c>
      <c r="BF784" s="618">
        <v>0</v>
      </c>
      <c r="BG784" s="618">
        <v>10239473</v>
      </c>
      <c r="BH784" s="618">
        <v>10758388</v>
      </c>
      <c r="BI784" s="618">
        <v>346296</v>
      </c>
      <c r="BJ784" s="618">
        <v>150753</v>
      </c>
      <c r="BK784" s="618">
        <v>934658</v>
      </c>
      <c r="BL784" s="618">
        <v>424390</v>
      </c>
      <c r="BM784" s="618">
        <v>63461</v>
      </c>
      <c r="BN784" s="618">
        <v>51639</v>
      </c>
      <c r="BO784" s="618">
        <v>0</v>
      </c>
      <c r="BP784" s="618">
        <v>0</v>
      </c>
    </row>
    <row r="785" spans="1:68" x14ac:dyDescent="0.25">
      <c r="B785" s="594" t="s">
        <v>292</v>
      </c>
      <c r="C785" s="618">
        <v>60104</v>
      </c>
      <c r="D785" s="618">
        <v>56072</v>
      </c>
      <c r="E785" s="618" t="s">
        <v>2112</v>
      </c>
      <c r="F785" s="618" t="s">
        <v>2112</v>
      </c>
      <c r="G785" s="618">
        <v>103871</v>
      </c>
      <c r="H785" s="618">
        <v>204998</v>
      </c>
      <c r="I785" s="618">
        <v>29615</v>
      </c>
      <c r="J785" s="618">
        <v>349472</v>
      </c>
      <c r="K785" s="618">
        <v>58</v>
      </c>
      <c r="L785" s="618">
        <v>136</v>
      </c>
      <c r="M785" s="618">
        <v>123955</v>
      </c>
      <c r="N785" s="618">
        <v>114427</v>
      </c>
      <c r="O785" s="618">
        <v>0</v>
      </c>
      <c r="P785" s="618">
        <v>0</v>
      </c>
      <c r="Q785" s="618">
        <v>0</v>
      </c>
      <c r="R785" s="618">
        <v>0</v>
      </c>
      <c r="S785" s="618">
        <v>215265</v>
      </c>
      <c r="T785" s="618">
        <v>206264</v>
      </c>
      <c r="U785" s="618">
        <v>71381519</v>
      </c>
      <c r="V785" s="618">
        <v>5962578</v>
      </c>
      <c r="W785" s="618" t="s">
        <v>2112</v>
      </c>
      <c r="X785" s="618" t="s">
        <v>2112</v>
      </c>
      <c r="Y785" s="618">
        <v>130400</v>
      </c>
      <c r="Z785" s="618">
        <v>124563</v>
      </c>
      <c r="AA785" s="618">
        <v>0</v>
      </c>
      <c r="AB785" s="618">
        <v>0</v>
      </c>
      <c r="AC785" s="618">
        <v>0</v>
      </c>
      <c r="AD785" s="618">
        <v>0</v>
      </c>
      <c r="AE785" s="618">
        <v>0</v>
      </c>
      <c r="AF785" s="618">
        <v>0</v>
      </c>
      <c r="AG785" s="618">
        <v>650</v>
      </c>
      <c r="AH785" s="618">
        <v>3575</v>
      </c>
      <c r="AI785" s="618">
        <v>355422</v>
      </c>
      <c r="AJ785" s="618">
        <v>846404</v>
      </c>
      <c r="AK785" s="618">
        <v>0</v>
      </c>
      <c r="AL785" s="618">
        <v>0</v>
      </c>
      <c r="AM785" s="618">
        <v>23692</v>
      </c>
      <c r="AN785" s="618">
        <v>22290</v>
      </c>
      <c r="AO785" s="618">
        <v>0</v>
      </c>
      <c r="AP785" s="618">
        <v>0</v>
      </c>
      <c r="AQ785" s="618">
        <v>0</v>
      </c>
      <c r="AR785" s="618">
        <v>0</v>
      </c>
      <c r="AS785" s="618">
        <v>0</v>
      </c>
      <c r="AT785" s="618">
        <v>0</v>
      </c>
      <c r="AU785" s="618">
        <v>0</v>
      </c>
      <c r="AV785" s="618">
        <v>0</v>
      </c>
      <c r="AW785" s="618">
        <v>201078</v>
      </c>
      <c r="AX785" s="618">
        <v>109158</v>
      </c>
      <c r="AY785" s="618">
        <v>267896</v>
      </c>
      <c r="AZ785" s="618">
        <v>136439</v>
      </c>
      <c r="BA785" s="618">
        <v>0</v>
      </c>
      <c r="BB785" s="618">
        <v>0</v>
      </c>
      <c r="BC785" s="618">
        <v>9996344</v>
      </c>
      <c r="BD785" s="618">
        <v>3532569</v>
      </c>
      <c r="BE785" s="618">
        <v>0</v>
      </c>
      <c r="BF785" s="618">
        <v>0</v>
      </c>
      <c r="BG785" s="618">
        <v>11372539</v>
      </c>
      <c r="BH785" s="618">
        <v>11646649</v>
      </c>
      <c r="BI785" s="618">
        <v>817565</v>
      </c>
      <c r="BJ785" s="618">
        <v>212300</v>
      </c>
      <c r="BK785" s="618">
        <v>1298088</v>
      </c>
      <c r="BL785" s="618">
        <v>451280</v>
      </c>
      <c r="BM785" s="618">
        <v>52845</v>
      </c>
      <c r="BN785" s="618">
        <v>35342</v>
      </c>
      <c r="BO785" s="618">
        <v>0</v>
      </c>
      <c r="BP785" s="618">
        <v>0</v>
      </c>
    </row>
    <row r="786" spans="1:68" x14ac:dyDescent="0.25">
      <c r="B786" s="594" t="s">
        <v>293</v>
      </c>
      <c r="C786" s="618">
        <v>36798</v>
      </c>
      <c r="D786" s="618">
        <v>37522</v>
      </c>
      <c r="E786" s="618" t="s">
        <v>2112</v>
      </c>
      <c r="F786" s="618" t="s">
        <v>2112</v>
      </c>
      <c r="G786" s="618">
        <v>108457</v>
      </c>
      <c r="H786" s="618">
        <v>261251</v>
      </c>
      <c r="I786" s="618">
        <v>30865</v>
      </c>
      <c r="J786" s="618">
        <v>299372</v>
      </c>
      <c r="K786" s="618">
        <v>0</v>
      </c>
      <c r="L786" s="618">
        <v>0</v>
      </c>
      <c r="M786" s="618">
        <v>111852</v>
      </c>
      <c r="N786" s="618">
        <v>90068</v>
      </c>
      <c r="O786" s="618">
        <v>0</v>
      </c>
      <c r="P786" s="618">
        <v>0</v>
      </c>
      <c r="Q786" s="618">
        <v>0</v>
      </c>
      <c r="R786" s="618">
        <v>0</v>
      </c>
      <c r="S786" s="618">
        <v>224769</v>
      </c>
      <c r="T786" s="618">
        <v>217853</v>
      </c>
      <c r="U786" s="618">
        <v>75733545</v>
      </c>
      <c r="V786" s="618">
        <v>6335663</v>
      </c>
      <c r="W786" s="618" t="s">
        <v>2112</v>
      </c>
      <c r="X786" s="618" t="s">
        <v>2112</v>
      </c>
      <c r="Y786" s="618">
        <v>121170</v>
      </c>
      <c r="Z786" s="618">
        <v>95924</v>
      </c>
      <c r="AA786" s="618">
        <v>0</v>
      </c>
      <c r="AB786" s="618">
        <v>0</v>
      </c>
      <c r="AC786" s="618">
        <v>0</v>
      </c>
      <c r="AD786" s="618">
        <v>0</v>
      </c>
      <c r="AE786" s="618">
        <v>0</v>
      </c>
      <c r="AF786" s="618">
        <v>0</v>
      </c>
      <c r="AG786" s="618">
        <v>150</v>
      </c>
      <c r="AH786" s="618">
        <v>780</v>
      </c>
      <c r="AI786" s="618">
        <v>344329</v>
      </c>
      <c r="AJ786" s="618">
        <v>656600</v>
      </c>
      <c r="AK786" s="618">
        <v>9</v>
      </c>
      <c r="AL786" s="618">
        <v>9</v>
      </c>
      <c r="AM786" s="618">
        <v>27236</v>
      </c>
      <c r="AN786" s="618">
        <v>26513</v>
      </c>
      <c r="AO786" s="618">
        <v>0</v>
      </c>
      <c r="AP786" s="618">
        <v>0</v>
      </c>
      <c r="AQ786" s="618">
        <v>0</v>
      </c>
      <c r="AR786" s="618">
        <v>0</v>
      </c>
      <c r="AS786" s="618">
        <v>0</v>
      </c>
      <c r="AT786" s="618">
        <v>0</v>
      </c>
      <c r="AU786" s="618">
        <v>0</v>
      </c>
      <c r="AV786" s="618">
        <v>0</v>
      </c>
      <c r="AW786" s="618">
        <v>201561</v>
      </c>
      <c r="AX786" s="618">
        <v>108444</v>
      </c>
      <c r="AY786" s="618">
        <v>241804</v>
      </c>
      <c r="AZ786" s="618">
        <v>119011</v>
      </c>
      <c r="BA786" s="618">
        <v>0</v>
      </c>
      <c r="BB786" s="618">
        <v>0</v>
      </c>
      <c r="BC786" s="618">
        <v>8998655</v>
      </c>
      <c r="BD786" s="618">
        <v>4179573</v>
      </c>
      <c r="BE786" s="618">
        <v>0</v>
      </c>
      <c r="BF786" s="618">
        <v>0</v>
      </c>
      <c r="BG786" s="618">
        <v>11476946</v>
      </c>
      <c r="BH786" s="618">
        <v>12197344</v>
      </c>
      <c r="BI786" s="618">
        <v>909498</v>
      </c>
      <c r="BJ786" s="618">
        <v>301040</v>
      </c>
      <c r="BK786" s="618">
        <v>1329790</v>
      </c>
      <c r="BL786" s="618">
        <v>615002</v>
      </c>
      <c r="BM786" s="618">
        <v>75765</v>
      </c>
      <c r="BN786" s="618">
        <v>58560</v>
      </c>
      <c r="BO786" s="618">
        <v>0</v>
      </c>
      <c r="BP786" s="618">
        <v>0</v>
      </c>
    </row>
    <row r="787" spans="1:68" x14ac:dyDescent="0.25">
      <c r="B787" s="594" t="s">
        <v>294</v>
      </c>
      <c r="C787" s="618">
        <v>41026</v>
      </c>
      <c r="D787" s="618">
        <v>46712</v>
      </c>
      <c r="E787" s="618" t="s">
        <v>2112</v>
      </c>
      <c r="F787" s="618" t="s">
        <v>2112</v>
      </c>
      <c r="G787" s="618">
        <v>182928</v>
      </c>
      <c r="H787" s="618">
        <v>409029</v>
      </c>
      <c r="I787" s="618">
        <v>35113</v>
      </c>
      <c r="J787" s="618">
        <v>421497</v>
      </c>
      <c r="K787" s="618">
        <v>0</v>
      </c>
      <c r="L787" s="618">
        <v>0</v>
      </c>
      <c r="M787" s="618">
        <v>165383</v>
      </c>
      <c r="N787" s="618">
        <v>165362</v>
      </c>
      <c r="O787" s="618">
        <v>0</v>
      </c>
      <c r="P787" s="618">
        <v>0</v>
      </c>
      <c r="Q787" s="618">
        <v>0</v>
      </c>
      <c r="R787" s="618">
        <v>0</v>
      </c>
      <c r="S787" s="618">
        <v>218084</v>
      </c>
      <c r="T787" s="618">
        <v>317300</v>
      </c>
      <c r="U787" s="618">
        <v>75315239</v>
      </c>
      <c r="V787" s="618">
        <v>6396316</v>
      </c>
      <c r="W787" s="618" t="s">
        <v>2112</v>
      </c>
      <c r="X787" s="618" t="s">
        <v>2112</v>
      </c>
      <c r="Y787" s="618">
        <v>169048</v>
      </c>
      <c r="Z787" s="618">
        <v>407198</v>
      </c>
      <c r="AA787" s="618">
        <v>0</v>
      </c>
      <c r="AB787" s="618">
        <v>0</v>
      </c>
      <c r="AC787" s="618">
        <v>0</v>
      </c>
      <c r="AD787" s="618">
        <v>0</v>
      </c>
      <c r="AE787" s="618">
        <v>0</v>
      </c>
      <c r="AF787" s="618">
        <v>0</v>
      </c>
      <c r="AG787" s="618">
        <v>0</v>
      </c>
      <c r="AH787" s="618">
        <v>0</v>
      </c>
      <c r="AI787" s="618">
        <v>341045</v>
      </c>
      <c r="AJ787" s="618">
        <v>980863</v>
      </c>
      <c r="AK787" s="618">
        <v>45</v>
      </c>
      <c r="AL787" s="618">
        <v>45</v>
      </c>
      <c r="AM787" s="618">
        <v>44477</v>
      </c>
      <c r="AN787" s="618">
        <v>42623</v>
      </c>
      <c r="AO787" s="618">
        <v>0</v>
      </c>
      <c r="AP787" s="618">
        <v>0</v>
      </c>
      <c r="AQ787" s="618">
        <v>0</v>
      </c>
      <c r="AR787" s="618">
        <v>0</v>
      </c>
      <c r="AS787" s="618">
        <v>0</v>
      </c>
      <c r="AT787" s="618">
        <v>0</v>
      </c>
      <c r="AU787" s="618">
        <v>0</v>
      </c>
      <c r="AV787" s="618">
        <v>0</v>
      </c>
      <c r="AW787" s="618">
        <v>184776</v>
      </c>
      <c r="AX787" s="618">
        <v>111666</v>
      </c>
      <c r="AY787" s="618">
        <v>254215</v>
      </c>
      <c r="AZ787" s="618">
        <v>147196</v>
      </c>
      <c r="BA787" s="618">
        <v>0</v>
      </c>
      <c r="BB787" s="618">
        <v>0</v>
      </c>
      <c r="BC787" s="618">
        <v>11979032</v>
      </c>
      <c r="BD787" s="618">
        <v>5638783</v>
      </c>
      <c r="BE787" s="618">
        <v>0</v>
      </c>
      <c r="BF787" s="618">
        <v>0</v>
      </c>
      <c r="BG787" s="618">
        <v>11080442</v>
      </c>
      <c r="BH787" s="618">
        <v>12522524</v>
      </c>
      <c r="BI787" s="618">
        <v>1110706</v>
      </c>
      <c r="BJ787" s="618">
        <v>417260</v>
      </c>
      <c r="BK787" s="618">
        <v>1126095</v>
      </c>
      <c r="BL787" s="618">
        <v>750991</v>
      </c>
      <c r="BM787" s="618">
        <v>67953</v>
      </c>
      <c r="BN787" s="618">
        <v>60973</v>
      </c>
      <c r="BO787" s="618">
        <v>0</v>
      </c>
      <c r="BP787" s="618">
        <v>0</v>
      </c>
    </row>
    <row r="788" spans="1:68" x14ac:dyDescent="0.25">
      <c r="B788" s="594" t="s">
        <v>295</v>
      </c>
      <c r="C788" s="618">
        <v>42695</v>
      </c>
      <c r="D788" s="618">
        <v>58259</v>
      </c>
      <c r="E788" s="618" t="s">
        <v>2112</v>
      </c>
      <c r="F788" s="618" t="s">
        <v>2112</v>
      </c>
      <c r="G788" s="618">
        <v>162377</v>
      </c>
      <c r="H788" s="618">
        <v>402602</v>
      </c>
      <c r="I788" s="618">
        <v>53590</v>
      </c>
      <c r="J788" s="618">
        <v>597347</v>
      </c>
      <c r="K788" s="618">
        <v>0</v>
      </c>
      <c r="L788" s="618">
        <v>0</v>
      </c>
      <c r="M788" s="618">
        <v>144419</v>
      </c>
      <c r="N788" s="618">
        <v>160955</v>
      </c>
      <c r="O788" s="618">
        <v>0</v>
      </c>
      <c r="P788" s="618">
        <v>0</v>
      </c>
      <c r="Q788" s="618">
        <v>0</v>
      </c>
      <c r="R788" s="618">
        <v>0</v>
      </c>
      <c r="S788" s="618">
        <v>183104</v>
      </c>
      <c r="T788" s="618">
        <v>347853</v>
      </c>
      <c r="U788" s="618">
        <v>75873273</v>
      </c>
      <c r="V788" s="618">
        <v>6411874</v>
      </c>
      <c r="W788" s="618" t="s">
        <v>2112</v>
      </c>
      <c r="X788" s="618" t="s">
        <v>2112</v>
      </c>
      <c r="Y788" s="618">
        <v>164540</v>
      </c>
      <c r="Z788" s="618">
        <v>386065</v>
      </c>
      <c r="AA788" s="618">
        <v>0</v>
      </c>
      <c r="AB788" s="618">
        <v>0</v>
      </c>
      <c r="AC788" s="618">
        <v>0</v>
      </c>
      <c r="AD788" s="618">
        <v>0</v>
      </c>
      <c r="AE788" s="618">
        <v>0</v>
      </c>
      <c r="AF788" s="618">
        <v>0</v>
      </c>
      <c r="AG788" s="618">
        <v>0</v>
      </c>
      <c r="AH788" s="618">
        <v>0</v>
      </c>
      <c r="AI788" s="618">
        <v>353457</v>
      </c>
      <c r="AJ788" s="618">
        <v>1201081</v>
      </c>
      <c r="AK788" s="618">
        <v>66</v>
      </c>
      <c r="AL788" s="618">
        <v>73</v>
      </c>
      <c r="AM788" s="618">
        <v>38230</v>
      </c>
      <c r="AN788" s="618">
        <v>40489</v>
      </c>
      <c r="AO788" s="618">
        <v>0</v>
      </c>
      <c r="AP788" s="618">
        <v>0</v>
      </c>
      <c r="AQ788" s="618">
        <v>0</v>
      </c>
      <c r="AR788" s="618">
        <v>0</v>
      </c>
      <c r="AS788" s="618">
        <v>0</v>
      </c>
      <c r="AT788" s="618">
        <v>0</v>
      </c>
      <c r="AU788" s="618">
        <v>0</v>
      </c>
      <c r="AV788" s="618">
        <v>0</v>
      </c>
      <c r="AW788" s="618">
        <v>182132</v>
      </c>
      <c r="AX788" s="618">
        <v>153513</v>
      </c>
      <c r="AY788" s="618">
        <v>225295</v>
      </c>
      <c r="AZ788" s="618">
        <v>176958</v>
      </c>
      <c r="BA788" s="618">
        <v>0</v>
      </c>
      <c r="BB788" s="618">
        <v>0</v>
      </c>
      <c r="BC788" s="618">
        <v>11838775</v>
      </c>
      <c r="BD788" s="618">
        <v>7559730</v>
      </c>
      <c r="BE788" s="618">
        <v>0</v>
      </c>
      <c r="BF788" s="618">
        <v>0</v>
      </c>
      <c r="BG788" s="618">
        <v>12849800</v>
      </c>
      <c r="BH788" s="618">
        <v>16486647</v>
      </c>
      <c r="BI788" s="618">
        <v>1165597</v>
      </c>
      <c r="BJ788" s="618">
        <v>566574</v>
      </c>
      <c r="BK788" s="618">
        <v>1098311</v>
      </c>
      <c r="BL788" s="618">
        <v>773896</v>
      </c>
      <c r="BM788" s="618">
        <v>110884</v>
      </c>
      <c r="BN788" s="618">
        <v>143789</v>
      </c>
      <c r="BO788" s="618">
        <v>0</v>
      </c>
      <c r="BP788" s="618">
        <v>0</v>
      </c>
    </row>
    <row r="789" spans="1:68" x14ac:dyDescent="0.25">
      <c r="B789" s="594" t="s">
        <v>2669</v>
      </c>
      <c r="C789" s="618">
        <v>40943</v>
      </c>
      <c r="D789" s="618">
        <v>61738</v>
      </c>
      <c r="E789" s="618" t="s">
        <v>2112</v>
      </c>
      <c r="F789" s="618" t="s">
        <v>2112</v>
      </c>
      <c r="G789" s="618">
        <v>138840</v>
      </c>
      <c r="H789" s="618">
        <v>283404</v>
      </c>
      <c r="I789" s="618">
        <v>50213</v>
      </c>
      <c r="J789" s="618">
        <v>664219</v>
      </c>
      <c r="K789" s="618">
        <v>0</v>
      </c>
      <c r="L789" s="618">
        <v>0</v>
      </c>
      <c r="M789" s="618">
        <v>124510</v>
      </c>
      <c r="N789" s="618">
        <v>163623</v>
      </c>
      <c r="O789" s="618">
        <v>0</v>
      </c>
      <c r="P789" s="618">
        <v>0</v>
      </c>
      <c r="Q789" s="618">
        <v>0</v>
      </c>
      <c r="R789" s="618">
        <v>0</v>
      </c>
      <c r="S789" s="618">
        <v>177618</v>
      </c>
      <c r="T789" s="618">
        <v>223304</v>
      </c>
      <c r="U789" s="618">
        <v>72012198</v>
      </c>
      <c r="V789" s="618">
        <v>7084432</v>
      </c>
      <c r="W789" s="618" t="s">
        <v>2112</v>
      </c>
      <c r="X789" s="618" t="s">
        <v>2112</v>
      </c>
      <c r="Y789" s="618">
        <v>181177</v>
      </c>
      <c r="Z789" s="618">
        <v>188055</v>
      </c>
      <c r="AA789" s="618">
        <v>0</v>
      </c>
      <c r="AB789" s="618">
        <v>0</v>
      </c>
      <c r="AC789" s="618">
        <v>0</v>
      </c>
      <c r="AD789" s="618">
        <v>0</v>
      </c>
      <c r="AE789" s="618">
        <v>0</v>
      </c>
      <c r="AF789" s="618">
        <v>0</v>
      </c>
      <c r="AG789" s="618">
        <v>0</v>
      </c>
      <c r="AH789" s="618">
        <v>0</v>
      </c>
      <c r="AI789" s="618">
        <v>340325</v>
      </c>
      <c r="AJ789" s="618">
        <v>1430632</v>
      </c>
      <c r="AK789" s="618">
        <v>59</v>
      </c>
      <c r="AL789" s="618">
        <v>53</v>
      </c>
      <c r="AM789" s="618">
        <v>36661</v>
      </c>
      <c r="AN789" s="618">
        <v>79948</v>
      </c>
      <c r="AO789" s="618">
        <v>0</v>
      </c>
      <c r="AP789" s="618">
        <v>0</v>
      </c>
      <c r="AQ789" s="618">
        <v>0</v>
      </c>
      <c r="AR789" s="618">
        <v>0</v>
      </c>
      <c r="AS789" s="618">
        <v>0</v>
      </c>
      <c r="AT789" s="618">
        <v>0</v>
      </c>
      <c r="AU789" s="618">
        <v>0</v>
      </c>
      <c r="AV789" s="618">
        <v>0</v>
      </c>
      <c r="AW789" s="618">
        <v>180820</v>
      </c>
      <c r="AX789" s="618">
        <v>183609</v>
      </c>
      <c r="AY789" s="618">
        <v>278282</v>
      </c>
      <c r="AZ789" s="618">
        <v>172692</v>
      </c>
      <c r="BA789" s="618">
        <v>0</v>
      </c>
      <c r="BB789" s="618">
        <v>0</v>
      </c>
      <c r="BC789" s="618">
        <v>10750433</v>
      </c>
      <c r="BD789" s="618">
        <v>14757501</v>
      </c>
      <c r="BE789" s="618">
        <v>0</v>
      </c>
      <c r="BF789" s="618">
        <v>0</v>
      </c>
      <c r="BG789" s="618">
        <v>13654117</v>
      </c>
      <c r="BH789" s="618">
        <v>34547501</v>
      </c>
      <c r="BI789" s="618">
        <v>1140088</v>
      </c>
      <c r="BJ789" s="618">
        <v>1255818</v>
      </c>
      <c r="BK789" s="618">
        <v>1026055</v>
      </c>
      <c r="BL789" s="618">
        <v>723801</v>
      </c>
      <c r="BM789" s="618">
        <v>84035</v>
      </c>
      <c r="BN789" s="618">
        <v>127932</v>
      </c>
      <c r="BO789" s="618">
        <v>0</v>
      </c>
      <c r="BP789" s="618">
        <v>0</v>
      </c>
    </row>
    <row r="790" spans="1:68" x14ac:dyDescent="0.25">
      <c r="A790" s="593" t="s">
        <v>33</v>
      </c>
      <c r="B790" s="594" t="s">
        <v>285</v>
      </c>
      <c r="C790" s="618">
        <v>1049</v>
      </c>
      <c r="D790" s="618">
        <v>1667</v>
      </c>
      <c r="E790" s="618" t="s">
        <v>2112</v>
      </c>
      <c r="F790" s="618" t="s">
        <v>2112</v>
      </c>
      <c r="G790" s="618">
        <v>0</v>
      </c>
      <c r="H790" s="618">
        <v>0</v>
      </c>
      <c r="I790" s="618">
        <v>1592</v>
      </c>
      <c r="J790" s="618">
        <v>6041</v>
      </c>
      <c r="K790" s="618">
        <v>0</v>
      </c>
      <c r="L790" s="618">
        <v>0</v>
      </c>
      <c r="M790" s="618">
        <v>44</v>
      </c>
      <c r="N790" s="618">
        <v>20</v>
      </c>
      <c r="O790" s="618">
        <v>0</v>
      </c>
      <c r="P790" s="618">
        <v>0</v>
      </c>
      <c r="Q790" s="618">
        <v>1084</v>
      </c>
      <c r="R790" s="618">
        <v>1300</v>
      </c>
      <c r="S790" s="618">
        <v>18175</v>
      </c>
      <c r="T790" s="618">
        <v>13267</v>
      </c>
      <c r="U790" s="618">
        <v>69475</v>
      </c>
      <c r="V790" s="618">
        <v>4515</v>
      </c>
      <c r="W790" s="618" t="s">
        <v>2112</v>
      </c>
      <c r="X790" s="618" t="s">
        <v>2112</v>
      </c>
      <c r="Y790" s="618">
        <v>425</v>
      </c>
      <c r="Z790" s="618">
        <v>323</v>
      </c>
      <c r="AA790" s="618">
        <v>0</v>
      </c>
      <c r="AB790" s="618">
        <v>0</v>
      </c>
      <c r="AC790" s="618">
        <v>0</v>
      </c>
      <c r="AD790" s="618">
        <v>0</v>
      </c>
      <c r="AE790" s="618">
        <v>0</v>
      </c>
      <c r="AF790" s="618">
        <v>0</v>
      </c>
      <c r="AG790" s="618">
        <v>0</v>
      </c>
      <c r="AH790" s="618">
        <v>0</v>
      </c>
      <c r="AI790" s="618">
        <v>49007</v>
      </c>
      <c r="AJ790" s="618">
        <v>61774</v>
      </c>
      <c r="AK790" s="618">
        <v>0</v>
      </c>
      <c r="AL790" s="618">
        <v>0</v>
      </c>
      <c r="AM790" s="618">
        <v>0</v>
      </c>
      <c r="AN790" s="618">
        <v>0</v>
      </c>
      <c r="AO790" s="618">
        <v>0</v>
      </c>
      <c r="AP790" s="618">
        <v>0</v>
      </c>
      <c r="AQ790" s="618">
        <v>0</v>
      </c>
      <c r="AR790" s="618">
        <v>0</v>
      </c>
      <c r="AS790" s="618">
        <v>0</v>
      </c>
      <c r="AT790" s="618">
        <v>0</v>
      </c>
      <c r="AU790" s="618">
        <v>0</v>
      </c>
      <c r="AV790" s="618">
        <v>0</v>
      </c>
      <c r="AW790" s="618">
        <v>11567</v>
      </c>
      <c r="AX790" s="618">
        <v>7055</v>
      </c>
      <c r="AY790" s="618">
        <v>0</v>
      </c>
      <c r="AZ790" s="618">
        <v>0</v>
      </c>
      <c r="BA790" s="618">
        <v>0</v>
      </c>
      <c r="BB790" s="618">
        <v>0</v>
      </c>
      <c r="BC790" s="618">
        <v>246219</v>
      </c>
      <c r="BD790" s="618">
        <v>83714</v>
      </c>
      <c r="BE790" s="618">
        <v>0</v>
      </c>
      <c r="BF790" s="618">
        <v>0</v>
      </c>
      <c r="BG790" s="618">
        <v>177065</v>
      </c>
      <c r="BH790" s="618">
        <v>91365</v>
      </c>
      <c r="BI790" s="618">
        <v>32064</v>
      </c>
      <c r="BJ790" s="618">
        <v>7631</v>
      </c>
      <c r="BK790" s="618">
        <v>26054</v>
      </c>
      <c r="BL790" s="618">
        <v>22953</v>
      </c>
      <c r="BM790" s="618">
        <v>7542</v>
      </c>
      <c r="BN790" s="618">
        <v>4022</v>
      </c>
      <c r="BO790" s="618">
        <v>0</v>
      </c>
      <c r="BP790" s="618">
        <v>0</v>
      </c>
    </row>
    <row r="791" spans="1:68" x14ac:dyDescent="0.25">
      <c r="B791" s="594" t="s">
        <v>286</v>
      </c>
      <c r="C791" s="618">
        <v>330</v>
      </c>
      <c r="D791" s="618">
        <v>709</v>
      </c>
      <c r="E791" s="618" t="s">
        <v>2112</v>
      </c>
      <c r="F791" s="618" t="s">
        <v>2112</v>
      </c>
      <c r="G791" s="618">
        <v>1763</v>
      </c>
      <c r="H791" s="618">
        <v>3173</v>
      </c>
      <c r="I791" s="618">
        <v>4951</v>
      </c>
      <c r="J791" s="618">
        <v>19116</v>
      </c>
      <c r="K791" s="618">
        <v>5</v>
      </c>
      <c r="L791" s="618">
        <v>13</v>
      </c>
      <c r="M791" s="618">
        <v>270</v>
      </c>
      <c r="N791" s="618">
        <v>126</v>
      </c>
      <c r="O791" s="618">
        <v>0</v>
      </c>
      <c r="P791" s="618">
        <v>0</v>
      </c>
      <c r="Q791" s="618">
        <v>754</v>
      </c>
      <c r="R791" s="618">
        <v>720</v>
      </c>
      <c r="S791" s="618">
        <v>33967</v>
      </c>
      <c r="T791" s="618">
        <v>26967</v>
      </c>
      <c r="U791" s="618">
        <v>65342</v>
      </c>
      <c r="V791" s="618">
        <v>4574</v>
      </c>
      <c r="W791" s="618" t="s">
        <v>2112</v>
      </c>
      <c r="X791" s="618" t="s">
        <v>2112</v>
      </c>
      <c r="Y791" s="618">
        <v>7070</v>
      </c>
      <c r="Z791" s="618">
        <v>5430</v>
      </c>
      <c r="AA791" s="618">
        <v>0</v>
      </c>
      <c r="AB791" s="618">
        <v>0</v>
      </c>
      <c r="AC791" s="618">
        <v>0</v>
      </c>
      <c r="AD791" s="618">
        <v>0</v>
      </c>
      <c r="AE791" s="618">
        <v>0</v>
      </c>
      <c r="AF791" s="618">
        <v>0</v>
      </c>
      <c r="AG791" s="618">
        <v>0</v>
      </c>
      <c r="AH791" s="618">
        <v>0</v>
      </c>
      <c r="AI791" s="618">
        <v>56985</v>
      </c>
      <c r="AJ791" s="618">
        <v>64828</v>
      </c>
      <c r="AK791" s="618">
        <v>0</v>
      </c>
      <c r="AL791" s="618">
        <v>0</v>
      </c>
      <c r="AM791" s="618">
        <v>96</v>
      </c>
      <c r="AN791" s="618">
        <v>76</v>
      </c>
      <c r="AO791" s="618">
        <v>0</v>
      </c>
      <c r="AP791" s="618">
        <v>0</v>
      </c>
      <c r="AQ791" s="618">
        <v>0</v>
      </c>
      <c r="AR791" s="618">
        <v>0</v>
      </c>
      <c r="AS791" s="618">
        <v>0</v>
      </c>
      <c r="AT791" s="618">
        <v>0</v>
      </c>
      <c r="AU791" s="618">
        <v>0</v>
      </c>
      <c r="AV791" s="618">
        <v>0</v>
      </c>
      <c r="AW791" s="618">
        <v>10080</v>
      </c>
      <c r="AX791" s="618">
        <v>7711</v>
      </c>
      <c r="AY791" s="618">
        <v>0</v>
      </c>
      <c r="AZ791" s="618">
        <v>0</v>
      </c>
      <c r="BA791" s="618">
        <v>0</v>
      </c>
      <c r="BB791" s="618">
        <v>0</v>
      </c>
      <c r="BC791" s="618">
        <v>263888</v>
      </c>
      <c r="BD791" s="618">
        <v>109983</v>
      </c>
      <c r="BE791" s="618">
        <v>0</v>
      </c>
      <c r="BF791" s="618">
        <v>0</v>
      </c>
      <c r="BG791" s="618">
        <v>184047</v>
      </c>
      <c r="BH791" s="618">
        <v>127499</v>
      </c>
      <c r="BI791" s="618">
        <v>59462</v>
      </c>
      <c r="BJ791" s="618">
        <v>17006</v>
      </c>
      <c r="BK791" s="618">
        <v>47907</v>
      </c>
      <c r="BL791" s="618">
        <v>68076</v>
      </c>
      <c r="BM791" s="618">
        <v>9490</v>
      </c>
      <c r="BN791" s="618">
        <v>5061</v>
      </c>
      <c r="BO791" s="618">
        <v>0</v>
      </c>
      <c r="BP791" s="618">
        <v>0</v>
      </c>
    </row>
    <row r="792" spans="1:68" x14ac:dyDescent="0.25">
      <c r="B792" s="594" t="s">
        <v>287</v>
      </c>
      <c r="C792" s="618">
        <v>76</v>
      </c>
      <c r="D792" s="618">
        <v>116</v>
      </c>
      <c r="E792" s="618" t="s">
        <v>2112</v>
      </c>
      <c r="F792" s="618" t="s">
        <v>2112</v>
      </c>
      <c r="G792" s="618">
        <v>385</v>
      </c>
      <c r="H792" s="618">
        <v>578</v>
      </c>
      <c r="I792" s="618">
        <v>5133</v>
      </c>
      <c r="J792" s="618">
        <v>27954</v>
      </c>
      <c r="K792" s="618">
        <v>6</v>
      </c>
      <c r="L792" s="618">
        <v>17</v>
      </c>
      <c r="M792" s="618">
        <v>62</v>
      </c>
      <c r="N792" s="618">
        <v>27</v>
      </c>
      <c r="O792" s="618">
        <v>0</v>
      </c>
      <c r="P792" s="618">
        <v>0</v>
      </c>
      <c r="Q792" s="618">
        <v>1626</v>
      </c>
      <c r="R792" s="618">
        <v>1187</v>
      </c>
      <c r="S792" s="618">
        <v>10500</v>
      </c>
      <c r="T792" s="618">
        <v>8747</v>
      </c>
      <c r="U792" s="618">
        <v>57360</v>
      </c>
      <c r="V792" s="618">
        <v>4302</v>
      </c>
      <c r="W792" s="618" t="s">
        <v>2112</v>
      </c>
      <c r="X792" s="618" t="s">
        <v>2112</v>
      </c>
      <c r="Y792" s="618">
        <v>9548</v>
      </c>
      <c r="Z792" s="618">
        <v>9491</v>
      </c>
      <c r="AA792" s="618">
        <v>0</v>
      </c>
      <c r="AB792" s="618">
        <v>0</v>
      </c>
      <c r="AC792" s="618">
        <v>0</v>
      </c>
      <c r="AD792" s="618">
        <v>0</v>
      </c>
      <c r="AE792" s="618">
        <v>0</v>
      </c>
      <c r="AF792" s="618">
        <v>0</v>
      </c>
      <c r="AG792" s="618">
        <v>0</v>
      </c>
      <c r="AH792" s="618">
        <v>0</v>
      </c>
      <c r="AI792" s="618">
        <v>49389</v>
      </c>
      <c r="AJ792" s="618">
        <v>110773</v>
      </c>
      <c r="AK792" s="618">
        <v>0</v>
      </c>
      <c r="AL792" s="618">
        <v>0</v>
      </c>
      <c r="AM792" s="618">
        <v>1450</v>
      </c>
      <c r="AN792" s="618">
        <v>1233</v>
      </c>
      <c r="AO792" s="618">
        <v>0</v>
      </c>
      <c r="AP792" s="618">
        <v>0</v>
      </c>
      <c r="AQ792" s="618">
        <v>0</v>
      </c>
      <c r="AR792" s="618">
        <v>0</v>
      </c>
      <c r="AS792" s="618">
        <v>0</v>
      </c>
      <c r="AT792" s="618">
        <v>0</v>
      </c>
      <c r="AU792" s="618">
        <v>0</v>
      </c>
      <c r="AV792" s="618">
        <v>0</v>
      </c>
      <c r="AW792" s="618">
        <v>15055</v>
      </c>
      <c r="AX792" s="618">
        <v>8732</v>
      </c>
      <c r="AY792" s="618">
        <v>107</v>
      </c>
      <c r="AZ792" s="618">
        <v>85</v>
      </c>
      <c r="BA792" s="618">
        <v>0</v>
      </c>
      <c r="BB792" s="618">
        <v>0</v>
      </c>
      <c r="BC792" s="618">
        <v>403111</v>
      </c>
      <c r="BD792" s="618">
        <v>149123</v>
      </c>
      <c r="BE792" s="618">
        <v>0</v>
      </c>
      <c r="BF792" s="618">
        <v>0</v>
      </c>
      <c r="BG792" s="618">
        <v>176160</v>
      </c>
      <c r="BH792" s="618">
        <v>148855</v>
      </c>
      <c r="BI792" s="618">
        <v>29330</v>
      </c>
      <c r="BJ792" s="618">
        <v>10050</v>
      </c>
      <c r="BK792" s="618">
        <v>29864</v>
      </c>
      <c r="BL792" s="618">
        <v>30163</v>
      </c>
      <c r="BM792" s="618">
        <v>4782</v>
      </c>
      <c r="BN792" s="618">
        <v>3347</v>
      </c>
      <c r="BO792" s="618">
        <v>0</v>
      </c>
      <c r="BP792" s="618">
        <v>0</v>
      </c>
    </row>
    <row r="793" spans="1:68" x14ac:dyDescent="0.25">
      <c r="B793" s="594" t="s">
        <v>288</v>
      </c>
      <c r="C793" s="618">
        <v>58</v>
      </c>
      <c r="D793" s="618">
        <v>92</v>
      </c>
      <c r="E793" s="618" t="s">
        <v>2112</v>
      </c>
      <c r="F793" s="618" t="s">
        <v>2112</v>
      </c>
      <c r="G793" s="618">
        <v>0</v>
      </c>
      <c r="H793" s="618">
        <v>0</v>
      </c>
      <c r="I793" s="618">
        <v>3688</v>
      </c>
      <c r="J793" s="618">
        <v>20284</v>
      </c>
      <c r="K793" s="618">
        <v>22</v>
      </c>
      <c r="L793" s="618">
        <v>59</v>
      </c>
      <c r="M793" s="618">
        <v>15</v>
      </c>
      <c r="N793" s="618">
        <v>10</v>
      </c>
      <c r="O793" s="618">
        <v>0</v>
      </c>
      <c r="P793" s="618">
        <v>0</v>
      </c>
      <c r="Q793" s="618">
        <v>1483</v>
      </c>
      <c r="R793" s="618">
        <v>1391</v>
      </c>
      <c r="S793" s="618">
        <v>2764</v>
      </c>
      <c r="T793" s="618">
        <v>2377</v>
      </c>
      <c r="U793" s="618">
        <v>40368</v>
      </c>
      <c r="V793" s="618">
        <v>3028</v>
      </c>
      <c r="W793" s="618" t="s">
        <v>2112</v>
      </c>
      <c r="X793" s="618" t="s">
        <v>2112</v>
      </c>
      <c r="Y793" s="618">
        <v>14384</v>
      </c>
      <c r="Z793" s="618">
        <v>15822</v>
      </c>
      <c r="AA793" s="618">
        <v>0</v>
      </c>
      <c r="AB793" s="618">
        <v>0</v>
      </c>
      <c r="AC793" s="618">
        <v>0</v>
      </c>
      <c r="AD793" s="618">
        <v>0</v>
      </c>
      <c r="AE793" s="618">
        <v>0</v>
      </c>
      <c r="AF793" s="618">
        <v>0</v>
      </c>
      <c r="AG793" s="618">
        <v>0</v>
      </c>
      <c r="AH793" s="618">
        <v>0</v>
      </c>
      <c r="AI793" s="618">
        <v>25032</v>
      </c>
      <c r="AJ793" s="618">
        <v>64913</v>
      </c>
      <c r="AK793" s="618">
        <v>0</v>
      </c>
      <c r="AL793" s="618">
        <v>0</v>
      </c>
      <c r="AM793" s="618">
        <v>162</v>
      </c>
      <c r="AN793" s="618">
        <v>294</v>
      </c>
      <c r="AO793" s="618">
        <v>0</v>
      </c>
      <c r="AP793" s="618">
        <v>0</v>
      </c>
      <c r="AQ793" s="618">
        <v>0</v>
      </c>
      <c r="AR793" s="618">
        <v>0</v>
      </c>
      <c r="AS793" s="618">
        <v>0</v>
      </c>
      <c r="AT793" s="618">
        <v>0</v>
      </c>
      <c r="AU793" s="618">
        <v>0</v>
      </c>
      <c r="AV793" s="618">
        <v>0</v>
      </c>
      <c r="AW793" s="618">
        <v>20189</v>
      </c>
      <c r="AX793" s="618">
        <v>13870</v>
      </c>
      <c r="AY793" s="618">
        <v>49</v>
      </c>
      <c r="AZ793" s="618">
        <v>25</v>
      </c>
      <c r="BA793" s="618">
        <v>0</v>
      </c>
      <c r="BB793" s="618">
        <v>0</v>
      </c>
      <c r="BC793" s="618">
        <v>420636</v>
      </c>
      <c r="BD793" s="618">
        <v>172072</v>
      </c>
      <c r="BE793" s="618">
        <v>0</v>
      </c>
      <c r="BF793" s="618">
        <v>0</v>
      </c>
      <c r="BG793" s="618">
        <v>152250</v>
      </c>
      <c r="BH793" s="618">
        <v>155295</v>
      </c>
      <c r="BI793" s="618">
        <v>35280</v>
      </c>
      <c r="BJ793" s="618">
        <v>8820</v>
      </c>
      <c r="BK793" s="618">
        <v>48254</v>
      </c>
      <c r="BL793" s="618">
        <v>58725</v>
      </c>
      <c r="BM793" s="618">
        <v>4410</v>
      </c>
      <c r="BN793" s="618">
        <v>3971</v>
      </c>
      <c r="BO793" s="618">
        <v>0</v>
      </c>
      <c r="BP793" s="618">
        <v>0</v>
      </c>
    </row>
    <row r="794" spans="1:68" x14ac:dyDescent="0.25">
      <c r="B794" s="594" t="s">
        <v>289</v>
      </c>
      <c r="C794" s="618">
        <v>102</v>
      </c>
      <c r="D794" s="618">
        <v>177</v>
      </c>
      <c r="E794" s="618" t="s">
        <v>2112</v>
      </c>
      <c r="F794" s="618" t="s">
        <v>2112</v>
      </c>
      <c r="G794" s="618">
        <v>0</v>
      </c>
      <c r="H794" s="618">
        <v>0</v>
      </c>
      <c r="I794" s="618">
        <v>3480</v>
      </c>
      <c r="J794" s="618">
        <v>18270</v>
      </c>
      <c r="K794" s="618">
        <v>17</v>
      </c>
      <c r="L794" s="618">
        <v>48</v>
      </c>
      <c r="M794" s="618">
        <v>0</v>
      </c>
      <c r="N794" s="618">
        <v>0</v>
      </c>
      <c r="O794" s="618">
        <v>0</v>
      </c>
      <c r="P794" s="618">
        <v>0</v>
      </c>
      <c r="Q794" s="618">
        <v>2642</v>
      </c>
      <c r="R794" s="618">
        <v>3009</v>
      </c>
      <c r="S794" s="618">
        <v>3969</v>
      </c>
      <c r="T794" s="618">
        <v>2778</v>
      </c>
      <c r="U794" s="618">
        <v>41037</v>
      </c>
      <c r="V794" s="618">
        <v>2348</v>
      </c>
      <c r="W794" s="618" t="s">
        <v>2112</v>
      </c>
      <c r="X794" s="618" t="s">
        <v>2112</v>
      </c>
      <c r="Y794" s="618">
        <v>8990</v>
      </c>
      <c r="Z794" s="618">
        <v>10069</v>
      </c>
      <c r="AA794" s="618">
        <v>0</v>
      </c>
      <c r="AB794" s="618">
        <v>0</v>
      </c>
      <c r="AC794" s="618">
        <v>0</v>
      </c>
      <c r="AD794" s="618">
        <v>0</v>
      </c>
      <c r="AE794" s="618">
        <v>829</v>
      </c>
      <c r="AF794" s="618">
        <v>1244</v>
      </c>
      <c r="AG794" s="618">
        <v>0</v>
      </c>
      <c r="AH794" s="618">
        <v>0</v>
      </c>
      <c r="AI794" s="618">
        <v>44350</v>
      </c>
      <c r="AJ794" s="618">
        <v>82377</v>
      </c>
      <c r="AK794" s="618">
        <v>0</v>
      </c>
      <c r="AL794" s="618">
        <v>0</v>
      </c>
      <c r="AM794" s="618">
        <v>750</v>
      </c>
      <c r="AN794" s="618">
        <v>1350</v>
      </c>
      <c r="AO794" s="618">
        <v>0</v>
      </c>
      <c r="AP794" s="618">
        <v>0</v>
      </c>
      <c r="AQ794" s="618">
        <v>0</v>
      </c>
      <c r="AR794" s="618">
        <v>0</v>
      </c>
      <c r="AS794" s="618">
        <v>0</v>
      </c>
      <c r="AT794" s="618">
        <v>0</v>
      </c>
      <c r="AU794" s="618">
        <v>0</v>
      </c>
      <c r="AV794" s="618">
        <v>0</v>
      </c>
      <c r="AW794" s="618">
        <v>16880</v>
      </c>
      <c r="AX794" s="618">
        <v>12052</v>
      </c>
      <c r="AY794" s="618">
        <v>33</v>
      </c>
      <c r="AZ794" s="618">
        <v>23</v>
      </c>
      <c r="BA794" s="618">
        <v>0</v>
      </c>
      <c r="BB794" s="618">
        <v>0</v>
      </c>
      <c r="BC794" s="618">
        <v>666390</v>
      </c>
      <c r="BD794" s="618">
        <v>239368</v>
      </c>
      <c r="BE794" s="618">
        <v>0</v>
      </c>
      <c r="BF794" s="618">
        <v>0</v>
      </c>
      <c r="BG794" s="618">
        <v>216000</v>
      </c>
      <c r="BH794" s="618">
        <v>217728</v>
      </c>
      <c r="BI794" s="618">
        <v>36014</v>
      </c>
      <c r="BJ794" s="618">
        <v>9904</v>
      </c>
      <c r="BK794" s="618">
        <v>68435</v>
      </c>
      <c r="BL794" s="618">
        <v>104158</v>
      </c>
      <c r="BM794" s="618">
        <v>8460</v>
      </c>
      <c r="BN794" s="618">
        <v>5922</v>
      </c>
      <c r="BO794" s="618">
        <v>0</v>
      </c>
      <c r="BP794" s="618">
        <v>0</v>
      </c>
    </row>
    <row r="795" spans="1:68" x14ac:dyDescent="0.25">
      <c r="B795" s="594" t="s">
        <v>290</v>
      </c>
      <c r="C795" s="618">
        <v>116</v>
      </c>
      <c r="D795" s="618">
        <v>141</v>
      </c>
      <c r="E795" s="618" t="s">
        <v>2112</v>
      </c>
      <c r="F795" s="618" t="s">
        <v>2112</v>
      </c>
      <c r="G795" s="618">
        <v>0</v>
      </c>
      <c r="H795" s="618">
        <v>0</v>
      </c>
      <c r="I795" s="618">
        <v>2634</v>
      </c>
      <c r="J795" s="618">
        <v>15211</v>
      </c>
      <c r="K795" s="618">
        <v>17</v>
      </c>
      <c r="L795" s="618">
        <v>39</v>
      </c>
      <c r="M795" s="618">
        <v>0</v>
      </c>
      <c r="N795" s="618">
        <v>0</v>
      </c>
      <c r="O795" s="618">
        <v>0</v>
      </c>
      <c r="P795" s="618">
        <v>0</v>
      </c>
      <c r="Q795" s="618">
        <v>4420</v>
      </c>
      <c r="R795" s="618">
        <v>4574</v>
      </c>
      <c r="S795" s="618">
        <v>390</v>
      </c>
      <c r="T795" s="618">
        <v>222</v>
      </c>
      <c r="U795" s="618">
        <v>39672</v>
      </c>
      <c r="V795" s="618">
        <v>2380</v>
      </c>
      <c r="W795" s="618" t="s">
        <v>2112</v>
      </c>
      <c r="X795" s="618" t="s">
        <v>2112</v>
      </c>
      <c r="Y795" s="618">
        <v>8206</v>
      </c>
      <c r="Z795" s="618">
        <v>11740</v>
      </c>
      <c r="AA795" s="618">
        <v>0</v>
      </c>
      <c r="AB795" s="618">
        <v>0</v>
      </c>
      <c r="AC795" s="618">
        <v>0</v>
      </c>
      <c r="AD795" s="618">
        <v>0</v>
      </c>
      <c r="AE795" s="618">
        <v>0</v>
      </c>
      <c r="AF795" s="618">
        <v>0</v>
      </c>
      <c r="AG795" s="618">
        <v>0</v>
      </c>
      <c r="AH795" s="618">
        <v>0</v>
      </c>
      <c r="AI795" s="618">
        <v>33496</v>
      </c>
      <c r="AJ795" s="618">
        <v>82167</v>
      </c>
      <c r="AK795" s="618">
        <v>0</v>
      </c>
      <c r="AL795" s="618">
        <v>0</v>
      </c>
      <c r="AM795" s="618">
        <v>0</v>
      </c>
      <c r="AN795" s="618">
        <v>0</v>
      </c>
      <c r="AO795" s="618">
        <v>0</v>
      </c>
      <c r="AP795" s="618">
        <v>0</v>
      </c>
      <c r="AQ795" s="618">
        <v>0</v>
      </c>
      <c r="AR795" s="618">
        <v>0</v>
      </c>
      <c r="AS795" s="618">
        <v>0</v>
      </c>
      <c r="AT795" s="618">
        <v>0</v>
      </c>
      <c r="AU795" s="618">
        <v>0</v>
      </c>
      <c r="AV795" s="618">
        <v>0</v>
      </c>
      <c r="AW795" s="618">
        <v>14096</v>
      </c>
      <c r="AX795" s="618">
        <v>14432</v>
      </c>
      <c r="AY795" s="618">
        <v>98</v>
      </c>
      <c r="AZ795" s="618">
        <v>59</v>
      </c>
      <c r="BA795" s="618">
        <v>0</v>
      </c>
      <c r="BB795" s="618">
        <v>0</v>
      </c>
      <c r="BC795" s="618">
        <v>528188</v>
      </c>
      <c r="BD795" s="618">
        <v>186392</v>
      </c>
      <c r="BE795" s="618">
        <v>0</v>
      </c>
      <c r="BF795" s="618">
        <v>0</v>
      </c>
      <c r="BG795" s="618">
        <v>180832</v>
      </c>
      <c r="BH795" s="618">
        <v>171790</v>
      </c>
      <c r="BI795" s="618">
        <v>25795</v>
      </c>
      <c r="BJ795" s="618">
        <v>7352</v>
      </c>
      <c r="BK795" s="618">
        <v>36691</v>
      </c>
      <c r="BL795" s="618">
        <v>72487</v>
      </c>
      <c r="BM795" s="618">
        <v>9920</v>
      </c>
      <c r="BN795" s="618">
        <v>6597</v>
      </c>
      <c r="BO795" s="618">
        <v>0</v>
      </c>
      <c r="BP795" s="618">
        <v>0</v>
      </c>
    </row>
    <row r="796" spans="1:68" x14ac:dyDescent="0.25">
      <c r="B796" s="594" t="s">
        <v>291</v>
      </c>
      <c r="C796" s="618">
        <v>60</v>
      </c>
      <c r="D796" s="618">
        <v>99</v>
      </c>
      <c r="E796" s="618" t="s">
        <v>2112</v>
      </c>
      <c r="F796" s="618" t="s">
        <v>2112</v>
      </c>
      <c r="G796" s="618">
        <v>0</v>
      </c>
      <c r="H796" s="618">
        <v>0</v>
      </c>
      <c r="I796" s="618">
        <v>4442</v>
      </c>
      <c r="J796" s="618">
        <v>42199</v>
      </c>
      <c r="K796" s="618">
        <v>11</v>
      </c>
      <c r="L796" s="618">
        <v>25</v>
      </c>
      <c r="M796" s="618">
        <v>0</v>
      </c>
      <c r="N796" s="618">
        <v>0</v>
      </c>
      <c r="O796" s="618">
        <v>0</v>
      </c>
      <c r="P796" s="618">
        <v>0</v>
      </c>
      <c r="Q796" s="618">
        <v>4182</v>
      </c>
      <c r="R796" s="618">
        <v>3939</v>
      </c>
      <c r="S796" s="618">
        <v>0</v>
      </c>
      <c r="T796" s="618">
        <v>0</v>
      </c>
      <c r="U796" s="618">
        <v>20720</v>
      </c>
      <c r="V796" s="618">
        <v>1761</v>
      </c>
      <c r="W796" s="618" t="s">
        <v>2112</v>
      </c>
      <c r="X796" s="618" t="s">
        <v>2112</v>
      </c>
      <c r="Y796" s="618">
        <v>10250</v>
      </c>
      <c r="Z796" s="618">
        <v>11531</v>
      </c>
      <c r="AA796" s="618">
        <v>0</v>
      </c>
      <c r="AB796" s="618">
        <v>0</v>
      </c>
      <c r="AC796" s="618">
        <v>312</v>
      </c>
      <c r="AD796" s="618">
        <v>241</v>
      </c>
      <c r="AE796" s="618">
        <v>2165</v>
      </c>
      <c r="AF796" s="618">
        <v>1559</v>
      </c>
      <c r="AG796" s="618">
        <v>0</v>
      </c>
      <c r="AH796" s="618">
        <v>0</v>
      </c>
      <c r="AI796" s="618">
        <v>25795</v>
      </c>
      <c r="AJ796" s="618">
        <v>100361</v>
      </c>
      <c r="AK796" s="618">
        <v>0</v>
      </c>
      <c r="AL796" s="618">
        <v>0</v>
      </c>
      <c r="AM796" s="618">
        <v>1120</v>
      </c>
      <c r="AN796" s="618">
        <v>942</v>
      </c>
      <c r="AO796" s="618">
        <v>0</v>
      </c>
      <c r="AP796" s="618">
        <v>0</v>
      </c>
      <c r="AQ796" s="618">
        <v>0</v>
      </c>
      <c r="AR796" s="618">
        <v>0</v>
      </c>
      <c r="AS796" s="618">
        <v>0</v>
      </c>
      <c r="AT796" s="618">
        <v>0</v>
      </c>
      <c r="AU796" s="618">
        <v>0</v>
      </c>
      <c r="AV796" s="618">
        <v>0</v>
      </c>
      <c r="AW796" s="618">
        <v>18040</v>
      </c>
      <c r="AX796" s="618">
        <v>20457</v>
      </c>
      <c r="AY796" s="618">
        <v>80</v>
      </c>
      <c r="AZ796" s="618">
        <v>61</v>
      </c>
      <c r="BA796" s="618">
        <v>0</v>
      </c>
      <c r="BB796" s="618">
        <v>0</v>
      </c>
      <c r="BC796" s="618">
        <v>292474</v>
      </c>
      <c r="BD796" s="618">
        <v>193080</v>
      </c>
      <c r="BE796" s="618">
        <v>0</v>
      </c>
      <c r="BF796" s="618">
        <v>0</v>
      </c>
      <c r="BG796" s="618">
        <v>233888</v>
      </c>
      <c r="BH796" s="618">
        <v>279730</v>
      </c>
      <c r="BI796" s="618">
        <v>14679</v>
      </c>
      <c r="BJ796" s="618">
        <v>5358</v>
      </c>
      <c r="BK796" s="618">
        <v>31553</v>
      </c>
      <c r="BL796" s="618">
        <v>46162</v>
      </c>
      <c r="BM796" s="618">
        <v>2394</v>
      </c>
      <c r="BN796" s="618">
        <v>1676</v>
      </c>
      <c r="BO796" s="618">
        <v>0</v>
      </c>
      <c r="BP796" s="618">
        <v>0</v>
      </c>
    </row>
    <row r="797" spans="1:68" x14ac:dyDescent="0.25">
      <c r="B797" s="594" t="s">
        <v>292</v>
      </c>
      <c r="C797" s="618">
        <v>560</v>
      </c>
      <c r="D797" s="618">
        <v>2016</v>
      </c>
      <c r="E797" s="618" t="s">
        <v>2112</v>
      </c>
      <c r="F797" s="618" t="s">
        <v>2112</v>
      </c>
      <c r="G797" s="618">
        <v>113</v>
      </c>
      <c r="H797" s="618">
        <v>242</v>
      </c>
      <c r="I797" s="618">
        <v>4716</v>
      </c>
      <c r="J797" s="618">
        <v>42444</v>
      </c>
      <c r="K797" s="618">
        <v>0</v>
      </c>
      <c r="L797" s="618">
        <v>0</v>
      </c>
      <c r="M797" s="618">
        <v>0</v>
      </c>
      <c r="N797" s="618">
        <v>0</v>
      </c>
      <c r="O797" s="618">
        <v>0</v>
      </c>
      <c r="P797" s="618">
        <v>0</v>
      </c>
      <c r="Q797" s="618">
        <v>10245</v>
      </c>
      <c r="R797" s="618">
        <v>8196</v>
      </c>
      <c r="S797" s="618">
        <v>10812</v>
      </c>
      <c r="T797" s="618">
        <v>13515</v>
      </c>
      <c r="U797" s="618">
        <v>31125</v>
      </c>
      <c r="V797" s="618">
        <v>2220</v>
      </c>
      <c r="W797" s="618" t="s">
        <v>2112</v>
      </c>
      <c r="X797" s="618" t="s">
        <v>2112</v>
      </c>
      <c r="Y797" s="618">
        <v>26000</v>
      </c>
      <c r="Z797" s="618">
        <v>26000</v>
      </c>
      <c r="AA797" s="618">
        <v>0</v>
      </c>
      <c r="AB797" s="618">
        <v>0</v>
      </c>
      <c r="AC797" s="618">
        <v>0</v>
      </c>
      <c r="AD797" s="618">
        <v>0</v>
      </c>
      <c r="AE797" s="618">
        <v>224</v>
      </c>
      <c r="AF797" s="618">
        <v>157</v>
      </c>
      <c r="AG797" s="618">
        <v>0</v>
      </c>
      <c r="AH797" s="618">
        <v>0</v>
      </c>
      <c r="AI797" s="618">
        <v>44625</v>
      </c>
      <c r="AJ797" s="618">
        <v>89771</v>
      </c>
      <c r="AK797" s="618">
        <v>0</v>
      </c>
      <c r="AL797" s="618">
        <v>0</v>
      </c>
      <c r="AM797" s="618">
        <v>1296</v>
      </c>
      <c r="AN797" s="618">
        <v>1105</v>
      </c>
      <c r="AO797" s="618">
        <v>0</v>
      </c>
      <c r="AP797" s="618">
        <v>0</v>
      </c>
      <c r="AQ797" s="618">
        <v>0</v>
      </c>
      <c r="AR797" s="618">
        <v>0</v>
      </c>
      <c r="AS797" s="618">
        <v>0</v>
      </c>
      <c r="AT797" s="618">
        <v>0</v>
      </c>
      <c r="AU797" s="618">
        <v>0</v>
      </c>
      <c r="AV797" s="618">
        <v>0</v>
      </c>
      <c r="AW797" s="618">
        <v>17400</v>
      </c>
      <c r="AX797" s="618">
        <v>14790</v>
      </c>
      <c r="AY797" s="618">
        <v>60</v>
      </c>
      <c r="AZ797" s="618">
        <v>60</v>
      </c>
      <c r="BA797" s="618">
        <v>0</v>
      </c>
      <c r="BB797" s="618">
        <v>0</v>
      </c>
      <c r="BC797" s="618">
        <v>460740</v>
      </c>
      <c r="BD797" s="618">
        <v>215009</v>
      </c>
      <c r="BE797" s="618">
        <v>0</v>
      </c>
      <c r="BF797" s="618">
        <v>0</v>
      </c>
      <c r="BG797" s="618">
        <v>241500</v>
      </c>
      <c r="BH797" s="618">
        <v>249549</v>
      </c>
      <c r="BI797" s="618">
        <v>22500</v>
      </c>
      <c r="BJ797" s="618">
        <v>8400</v>
      </c>
      <c r="BK797" s="618">
        <v>26200</v>
      </c>
      <c r="BL797" s="618">
        <v>47160</v>
      </c>
      <c r="BM797" s="618">
        <v>5706</v>
      </c>
      <c r="BN797" s="618">
        <v>3528</v>
      </c>
      <c r="BO797" s="618">
        <v>0</v>
      </c>
      <c r="BP797" s="618">
        <v>0</v>
      </c>
    </row>
    <row r="798" spans="1:68" x14ac:dyDescent="0.25">
      <c r="B798" s="594" t="s">
        <v>293</v>
      </c>
      <c r="C798" s="618">
        <v>198</v>
      </c>
      <c r="D798" s="618">
        <v>554</v>
      </c>
      <c r="E798" s="618" t="s">
        <v>2112</v>
      </c>
      <c r="F798" s="618" t="s">
        <v>2112</v>
      </c>
      <c r="G798" s="618">
        <v>0</v>
      </c>
      <c r="H798" s="618">
        <v>0</v>
      </c>
      <c r="I798" s="618">
        <v>4800</v>
      </c>
      <c r="J798" s="618">
        <v>34560</v>
      </c>
      <c r="K798" s="618">
        <v>0</v>
      </c>
      <c r="L798" s="618">
        <v>0</v>
      </c>
      <c r="M798" s="618">
        <v>0</v>
      </c>
      <c r="N798" s="618">
        <v>0</v>
      </c>
      <c r="O798" s="618">
        <v>0</v>
      </c>
      <c r="P798" s="618">
        <v>0</v>
      </c>
      <c r="Q798" s="618">
        <v>4250</v>
      </c>
      <c r="R798" s="618">
        <v>4463</v>
      </c>
      <c r="S798" s="618">
        <v>3400</v>
      </c>
      <c r="T798" s="618">
        <v>13600</v>
      </c>
      <c r="U798" s="618">
        <v>17425</v>
      </c>
      <c r="V798" s="618">
        <v>1147</v>
      </c>
      <c r="W798" s="618" t="s">
        <v>2112</v>
      </c>
      <c r="X798" s="618" t="s">
        <v>2112</v>
      </c>
      <c r="Y798" s="618">
        <v>15000</v>
      </c>
      <c r="Z798" s="618">
        <v>19800</v>
      </c>
      <c r="AA798" s="618">
        <v>0</v>
      </c>
      <c r="AB798" s="618">
        <v>0</v>
      </c>
      <c r="AC798" s="618">
        <v>450</v>
      </c>
      <c r="AD798" s="618">
        <v>419</v>
      </c>
      <c r="AE798" s="618">
        <v>280</v>
      </c>
      <c r="AF798" s="618">
        <v>2240</v>
      </c>
      <c r="AG798" s="618">
        <v>0</v>
      </c>
      <c r="AH798" s="618">
        <v>0</v>
      </c>
      <c r="AI798" s="618">
        <v>35820</v>
      </c>
      <c r="AJ798" s="618">
        <v>58007</v>
      </c>
      <c r="AK798" s="618">
        <v>0</v>
      </c>
      <c r="AL798" s="618">
        <v>0</v>
      </c>
      <c r="AM798" s="618">
        <v>1050</v>
      </c>
      <c r="AN798" s="618">
        <v>998</v>
      </c>
      <c r="AO798" s="618">
        <v>0</v>
      </c>
      <c r="AP798" s="618">
        <v>0</v>
      </c>
      <c r="AQ798" s="618">
        <v>0</v>
      </c>
      <c r="AR798" s="618">
        <v>0</v>
      </c>
      <c r="AS798" s="618">
        <v>0</v>
      </c>
      <c r="AT798" s="618">
        <v>0</v>
      </c>
      <c r="AU798" s="618">
        <v>0</v>
      </c>
      <c r="AV798" s="618">
        <v>0</v>
      </c>
      <c r="AW798" s="618">
        <v>20550</v>
      </c>
      <c r="AX798" s="618">
        <v>14796</v>
      </c>
      <c r="AY798" s="618">
        <v>60</v>
      </c>
      <c r="AZ798" s="618">
        <v>60</v>
      </c>
      <c r="BA798" s="618">
        <v>0</v>
      </c>
      <c r="BB798" s="618">
        <v>0</v>
      </c>
      <c r="BC798" s="618">
        <v>392580</v>
      </c>
      <c r="BD798" s="618">
        <v>181375</v>
      </c>
      <c r="BE798" s="618">
        <v>0</v>
      </c>
      <c r="BF798" s="618">
        <v>0</v>
      </c>
      <c r="BG798" s="618">
        <v>253110</v>
      </c>
      <c r="BH798" s="618">
        <v>326512</v>
      </c>
      <c r="BI798" s="618">
        <v>30240</v>
      </c>
      <c r="BJ798" s="618">
        <v>12600</v>
      </c>
      <c r="BK798" s="618">
        <v>28000</v>
      </c>
      <c r="BL798" s="618">
        <v>105000</v>
      </c>
      <c r="BM798" s="618">
        <v>7620</v>
      </c>
      <c r="BN798" s="618">
        <v>6374</v>
      </c>
      <c r="BO798" s="618">
        <v>0</v>
      </c>
      <c r="BP798" s="618">
        <v>0</v>
      </c>
    </row>
    <row r="799" spans="1:68" x14ac:dyDescent="0.25">
      <c r="B799" s="594" t="s">
        <v>294</v>
      </c>
      <c r="C799" s="618">
        <v>198</v>
      </c>
      <c r="D799" s="618">
        <v>594</v>
      </c>
      <c r="E799" s="618" t="s">
        <v>2112</v>
      </c>
      <c r="F799" s="618" t="s">
        <v>2112</v>
      </c>
      <c r="G799" s="618">
        <v>0</v>
      </c>
      <c r="H799" s="618">
        <v>0</v>
      </c>
      <c r="I799" s="618">
        <v>4800</v>
      </c>
      <c r="J799" s="618">
        <v>86400</v>
      </c>
      <c r="K799" s="618">
        <v>0</v>
      </c>
      <c r="L799" s="618">
        <v>0</v>
      </c>
      <c r="M799" s="618">
        <v>0</v>
      </c>
      <c r="N799" s="618">
        <v>0</v>
      </c>
      <c r="O799" s="618">
        <v>0</v>
      </c>
      <c r="P799" s="618">
        <v>0</v>
      </c>
      <c r="Q799" s="618">
        <v>4250</v>
      </c>
      <c r="R799" s="618">
        <v>6375</v>
      </c>
      <c r="S799" s="618">
        <v>4250</v>
      </c>
      <c r="T799" s="618">
        <v>3825</v>
      </c>
      <c r="U799" s="618">
        <v>17425</v>
      </c>
      <c r="V799" s="618">
        <v>1215</v>
      </c>
      <c r="W799" s="618" t="s">
        <v>2112</v>
      </c>
      <c r="X799" s="618" t="s">
        <v>2112</v>
      </c>
      <c r="Y799" s="618">
        <v>15000</v>
      </c>
      <c r="Z799" s="618">
        <v>31500</v>
      </c>
      <c r="AA799" s="618">
        <v>0</v>
      </c>
      <c r="AB799" s="618">
        <v>0</v>
      </c>
      <c r="AC799" s="618">
        <v>315</v>
      </c>
      <c r="AD799" s="618">
        <v>291</v>
      </c>
      <c r="AE799" s="618">
        <v>280</v>
      </c>
      <c r="AF799" s="618">
        <v>3920</v>
      </c>
      <c r="AG799" s="618">
        <v>0</v>
      </c>
      <c r="AH799" s="618">
        <v>0</v>
      </c>
      <c r="AI799" s="618">
        <v>33609</v>
      </c>
      <c r="AJ799" s="618">
        <v>105348</v>
      </c>
      <c r="AK799" s="618">
        <v>0</v>
      </c>
      <c r="AL799" s="618">
        <v>0</v>
      </c>
      <c r="AM799" s="618">
        <v>1680</v>
      </c>
      <c r="AN799" s="618">
        <v>1918</v>
      </c>
      <c r="AO799" s="618">
        <v>0</v>
      </c>
      <c r="AP799" s="618">
        <v>0</v>
      </c>
      <c r="AQ799" s="618">
        <v>0</v>
      </c>
      <c r="AR799" s="618">
        <v>0</v>
      </c>
      <c r="AS799" s="618">
        <v>0</v>
      </c>
      <c r="AT799" s="618">
        <v>0</v>
      </c>
      <c r="AU799" s="618">
        <v>0</v>
      </c>
      <c r="AV799" s="618">
        <v>0</v>
      </c>
      <c r="AW799" s="618">
        <v>20550</v>
      </c>
      <c r="AX799" s="618">
        <v>25688</v>
      </c>
      <c r="AY799" s="618">
        <v>60</v>
      </c>
      <c r="AZ799" s="618">
        <v>78</v>
      </c>
      <c r="BA799" s="618">
        <v>0</v>
      </c>
      <c r="BB799" s="618">
        <v>0</v>
      </c>
      <c r="BC799" s="618">
        <v>499800</v>
      </c>
      <c r="BD799" s="618">
        <v>222708</v>
      </c>
      <c r="BE799" s="618">
        <v>0</v>
      </c>
      <c r="BF799" s="618">
        <v>0</v>
      </c>
      <c r="BG799" s="618">
        <v>261000</v>
      </c>
      <c r="BH799" s="618">
        <v>279053</v>
      </c>
      <c r="BI799" s="618">
        <v>24000</v>
      </c>
      <c r="BJ799" s="618">
        <v>8000</v>
      </c>
      <c r="BK799" s="618">
        <v>28000</v>
      </c>
      <c r="BL799" s="618">
        <v>63000</v>
      </c>
      <c r="BM799" s="618">
        <v>6870</v>
      </c>
      <c r="BN799" s="618">
        <v>4777</v>
      </c>
      <c r="BO799" s="618">
        <v>0</v>
      </c>
      <c r="BP799" s="618">
        <v>0</v>
      </c>
    </row>
    <row r="800" spans="1:68" x14ac:dyDescent="0.25">
      <c r="B800" s="594" t="s">
        <v>295</v>
      </c>
      <c r="C800" s="618">
        <v>198</v>
      </c>
      <c r="D800" s="618">
        <v>792</v>
      </c>
      <c r="E800" s="618" t="s">
        <v>2112</v>
      </c>
      <c r="F800" s="618" t="s">
        <v>2112</v>
      </c>
      <c r="G800" s="618">
        <v>0</v>
      </c>
      <c r="H800" s="618">
        <v>0</v>
      </c>
      <c r="I800" s="618">
        <v>4800</v>
      </c>
      <c r="J800" s="618">
        <v>67200</v>
      </c>
      <c r="K800" s="618">
        <v>0</v>
      </c>
      <c r="L800" s="618">
        <v>0</v>
      </c>
      <c r="M800" s="618">
        <v>0</v>
      </c>
      <c r="N800" s="618">
        <v>0</v>
      </c>
      <c r="O800" s="618">
        <v>0</v>
      </c>
      <c r="P800" s="618">
        <v>0</v>
      </c>
      <c r="Q800" s="618">
        <v>4250</v>
      </c>
      <c r="R800" s="618">
        <v>8500</v>
      </c>
      <c r="S800" s="618">
        <v>4250</v>
      </c>
      <c r="T800" s="618">
        <v>10200</v>
      </c>
      <c r="U800" s="618">
        <v>17425</v>
      </c>
      <c r="V800" s="618">
        <v>1722</v>
      </c>
      <c r="W800" s="618" t="s">
        <v>2112</v>
      </c>
      <c r="X800" s="618" t="s">
        <v>2112</v>
      </c>
      <c r="Y800" s="618">
        <v>15000</v>
      </c>
      <c r="Z800" s="618">
        <v>45000</v>
      </c>
      <c r="AA800" s="618">
        <v>0</v>
      </c>
      <c r="AB800" s="618">
        <v>0</v>
      </c>
      <c r="AC800" s="618">
        <v>315</v>
      </c>
      <c r="AD800" s="618">
        <v>447</v>
      </c>
      <c r="AE800" s="618">
        <v>280</v>
      </c>
      <c r="AF800" s="618">
        <v>4200</v>
      </c>
      <c r="AG800" s="618">
        <v>0</v>
      </c>
      <c r="AH800" s="618">
        <v>0</v>
      </c>
      <c r="AI800" s="618">
        <v>46484</v>
      </c>
      <c r="AJ800" s="618">
        <v>205877</v>
      </c>
      <c r="AK800" s="618">
        <v>0</v>
      </c>
      <c r="AL800" s="618">
        <v>0</v>
      </c>
      <c r="AM800" s="618">
        <v>1680</v>
      </c>
      <c r="AN800" s="618">
        <v>2492</v>
      </c>
      <c r="AO800" s="618">
        <v>0</v>
      </c>
      <c r="AP800" s="618">
        <v>0</v>
      </c>
      <c r="AQ800" s="618">
        <v>0</v>
      </c>
      <c r="AR800" s="618">
        <v>0</v>
      </c>
      <c r="AS800" s="618">
        <v>0</v>
      </c>
      <c r="AT800" s="618">
        <v>0</v>
      </c>
      <c r="AU800" s="618">
        <v>0</v>
      </c>
      <c r="AV800" s="618">
        <v>0</v>
      </c>
      <c r="AW800" s="618">
        <v>20550</v>
      </c>
      <c r="AX800" s="618">
        <v>25688</v>
      </c>
      <c r="AY800" s="618">
        <v>60</v>
      </c>
      <c r="AZ800" s="618">
        <v>120</v>
      </c>
      <c r="BA800" s="618">
        <v>0</v>
      </c>
      <c r="BB800" s="618">
        <v>0</v>
      </c>
      <c r="BC800" s="618">
        <v>486138</v>
      </c>
      <c r="BD800" s="618">
        <v>389695</v>
      </c>
      <c r="BE800" s="618">
        <v>0</v>
      </c>
      <c r="BF800" s="618">
        <v>0</v>
      </c>
      <c r="BG800" s="618">
        <v>290550</v>
      </c>
      <c r="BH800" s="618">
        <v>414516</v>
      </c>
      <c r="BI800" s="618">
        <v>48000</v>
      </c>
      <c r="BJ800" s="618">
        <v>31360</v>
      </c>
      <c r="BK800" s="618">
        <v>28000</v>
      </c>
      <c r="BL800" s="618">
        <v>98000</v>
      </c>
      <c r="BM800" s="618">
        <v>11400</v>
      </c>
      <c r="BN800" s="618">
        <v>11400</v>
      </c>
      <c r="BO800" s="618">
        <v>0</v>
      </c>
      <c r="BP800" s="618">
        <v>0</v>
      </c>
    </row>
    <row r="801" spans="1:68" x14ac:dyDescent="0.25">
      <c r="B801" s="594" t="s">
        <v>2669</v>
      </c>
      <c r="C801" s="618">
        <v>198</v>
      </c>
      <c r="D801" s="618">
        <v>1158</v>
      </c>
      <c r="E801" s="618" t="s">
        <v>2112</v>
      </c>
      <c r="F801" s="618" t="s">
        <v>2112</v>
      </c>
      <c r="G801" s="618">
        <v>0</v>
      </c>
      <c r="H801" s="618">
        <v>0</v>
      </c>
      <c r="I801" s="618">
        <v>4800</v>
      </c>
      <c r="J801" s="618">
        <v>82080</v>
      </c>
      <c r="K801" s="618">
        <v>0</v>
      </c>
      <c r="L801" s="618">
        <v>0</v>
      </c>
      <c r="M801" s="618">
        <v>0</v>
      </c>
      <c r="N801" s="618">
        <v>0</v>
      </c>
      <c r="O801" s="618">
        <v>0</v>
      </c>
      <c r="P801" s="618">
        <v>0</v>
      </c>
      <c r="Q801" s="618">
        <v>4250</v>
      </c>
      <c r="R801" s="618">
        <v>7650</v>
      </c>
      <c r="S801" s="618">
        <v>4250</v>
      </c>
      <c r="T801" s="618">
        <v>13770</v>
      </c>
      <c r="U801" s="618">
        <v>17425</v>
      </c>
      <c r="V801" s="618">
        <v>2335</v>
      </c>
      <c r="W801" s="618" t="s">
        <v>2112</v>
      </c>
      <c r="X801" s="618" t="s">
        <v>2112</v>
      </c>
      <c r="Y801" s="618">
        <v>15000</v>
      </c>
      <c r="Z801" s="618">
        <v>50625</v>
      </c>
      <c r="AA801" s="618">
        <v>0</v>
      </c>
      <c r="AB801" s="618">
        <v>0</v>
      </c>
      <c r="AC801" s="618">
        <v>315</v>
      </c>
      <c r="AD801" s="618">
        <v>532</v>
      </c>
      <c r="AE801" s="618">
        <v>280</v>
      </c>
      <c r="AF801" s="618">
        <v>3402</v>
      </c>
      <c r="AG801" s="618">
        <v>0</v>
      </c>
      <c r="AH801" s="618">
        <v>0</v>
      </c>
      <c r="AI801" s="618">
        <v>27240</v>
      </c>
      <c r="AJ801" s="618">
        <v>121570</v>
      </c>
      <c r="AK801" s="618">
        <v>0</v>
      </c>
      <c r="AL801" s="618">
        <v>0</v>
      </c>
      <c r="AM801" s="618">
        <v>1050</v>
      </c>
      <c r="AN801" s="618">
        <v>2537</v>
      </c>
      <c r="AO801" s="618">
        <v>0</v>
      </c>
      <c r="AP801" s="618">
        <v>0</v>
      </c>
      <c r="AQ801" s="618">
        <v>0</v>
      </c>
      <c r="AR801" s="618">
        <v>0</v>
      </c>
      <c r="AS801" s="618">
        <v>0</v>
      </c>
      <c r="AT801" s="618">
        <v>0</v>
      </c>
      <c r="AU801" s="618">
        <v>0</v>
      </c>
      <c r="AV801" s="618">
        <v>0</v>
      </c>
      <c r="AW801" s="618">
        <v>20550</v>
      </c>
      <c r="AX801" s="618">
        <v>41614</v>
      </c>
      <c r="AY801" s="618">
        <v>60</v>
      </c>
      <c r="AZ801" s="618">
        <v>135</v>
      </c>
      <c r="BA801" s="618">
        <v>0</v>
      </c>
      <c r="BB801" s="618">
        <v>0</v>
      </c>
      <c r="BC801" s="618">
        <v>324000</v>
      </c>
      <c r="BD801" s="618">
        <v>409999</v>
      </c>
      <c r="BE801" s="618">
        <v>0</v>
      </c>
      <c r="BF801" s="618">
        <v>0</v>
      </c>
      <c r="BG801" s="618">
        <v>312000</v>
      </c>
      <c r="BH801" s="618">
        <v>737412</v>
      </c>
      <c r="BI801" s="618">
        <v>35100</v>
      </c>
      <c r="BJ801" s="618">
        <v>38025</v>
      </c>
      <c r="BK801" s="618">
        <v>28000</v>
      </c>
      <c r="BL801" s="618">
        <v>151200</v>
      </c>
      <c r="BM801" s="618">
        <v>10500</v>
      </c>
      <c r="BN801" s="618">
        <v>14398</v>
      </c>
      <c r="BO801" s="618">
        <v>0</v>
      </c>
      <c r="BP801" s="618">
        <v>0</v>
      </c>
    </row>
    <row r="805" spans="1:68" x14ac:dyDescent="0.25">
      <c r="A805" s="593" t="s">
        <v>347</v>
      </c>
    </row>
    <row r="806" spans="1:68" x14ac:dyDescent="0.25">
      <c r="A806" s="616" t="s">
        <v>424</v>
      </c>
    </row>
    <row r="807" spans="1:68" x14ac:dyDescent="0.25">
      <c r="A807" s="593" t="s">
        <v>361</v>
      </c>
      <c r="B807" s="594" t="s">
        <v>282</v>
      </c>
      <c r="C807" s="617" t="s">
        <v>296</v>
      </c>
      <c r="D807" s="617" t="s">
        <v>2676</v>
      </c>
      <c r="E807" s="617" t="s">
        <v>422</v>
      </c>
      <c r="F807" s="617" t="s">
        <v>2677</v>
      </c>
      <c r="G807" s="617" t="s">
        <v>403</v>
      </c>
      <c r="H807" s="617" t="s">
        <v>275</v>
      </c>
      <c r="I807" s="617" t="s">
        <v>2678</v>
      </c>
      <c r="J807" s="617" t="s">
        <v>276</v>
      </c>
      <c r="K807" s="617" t="s">
        <v>2679</v>
      </c>
      <c r="L807" s="617" t="s">
        <v>277</v>
      </c>
      <c r="M807" s="617" t="s">
        <v>2680</v>
      </c>
      <c r="N807" s="617" t="s">
        <v>2681</v>
      </c>
      <c r="O807" s="617" t="s">
        <v>2682</v>
      </c>
      <c r="P807" s="617" t="s">
        <v>2683</v>
      </c>
      <c r="Q807" s="617" t="s">
        <v>2684</v>
      </c>
      <c r="R807" s="617" t="s">
        <v>404</v>
      </c>
      <c r="S807" s="617" t="s">
        <v>405</v>
      </c>
      <c r="T807" s="617" t="s">
        <v>406</v>
      </c>
      <c r="U807" s="617" t="s">
        <v>407</v>
      </c>
      <c r="V807" s="617" t="s">
        <v>2685</v>
      </c>
      <c r="W807" s="617" t="s">
        <v>2686</v>
      </c>
      <c r="X807" s="617" t="s">
        <v>2687</v>
      </c>
      <c r="Y807" s="617" t="s">
        <v>2688</v>
      </c>
      <c r="Z807" s="617" t="s">
        <v>278</v>
      </c>
      <c r="AA807" s="617" t="s">
        <v>408</v>
      </c>
      <c r="AB807" s="617" t="s">
        <v>2689</v>
      </c>
      <c r="AC807" s="617" t="s">
        <v>279</v>
      </c>
      <c r="AD807" s="617" t="s">
        <v>2690</v>
      </c>
      <c r="AE807" s="617" t="s">
        <v>2691</v>
      </c>
      <c r="AF807" s="617" t="s">
        <v>423</v>
      </c>
      <c r="AG807" s="617" t="s">
        <v>409</v>
      </c>
      <c r="AH807" s="617" t="s">
        <v>2692</v>
      </c>
      <c r="AI807" s="617" t="s">
        <v>2693</v>
      </c>
    </row>
    <row r="808" spans="1:68" x14ac:dyDescent="0.25">
      <c r="A808" s="593" t="s">
        <v>5</v>
      </c>
      <c r="B808" s="594">
        <v>2010</v>
      </c>
      <c r="C808" s="618">
        <v>1470391</v>
      </c>
      <c r="D808" s="618" t="s">
        <v>2112</v>
      </c>
      <c r="E808" s="618">
        <v>2949845</v>
      </c>
      <c r="F808" s="618">
        <v>104124</v>
      </c>
      <c r="G808" s="618">
        <v>261455</v>
      </c>
      <c r="H808" s="618">
        <v>11235986</v>
      </c>
      <c r="I808" s="618">
        <v>395056</v>
      </c>
      <c r="J808" s="618">
        <v>495182</v>
      </c>
      <c r="K808" s="618">
        <v>3547510</v>
      </c>
      <c r="L808" s="618">
        <v>717463793</v>
      </c>
      <c r="M808" s="618" t="s">
        <v>2112</v>
      </c>
      <c r="N808" s="618">
        <v>1753311</v>
      </c>
      <c r="O808" s="618">
        <v>3165</v>
      </c>
      <c r="P808" s="618">
        <v>278558</v>
      </c>
      <c r="Q808" s="618">
        <v>5909</v>
      </c>
      <c r="R808" s="618">
        <v>7349</v>
      </c>
      <c r="S808" s="618">
        <v>3158905</v>
      </c>
      <c r="T808" s="618">
        <v>787817</v>
      </c>
      <c r="U808" s="618">
        <v>86608</v>
      </c>
      <c r="V808" s="618">
        <v>934</v>
      </c>
      <c r="W808" s="618">
        <v>16159</v>
      </c>
      <c r="X808" s="618">
        <v>13216</v>
      </c>
      <c r="Y808" s="618">
        <v>95183</v>
      </c>
      <c r="Z808" s="618">
        <v>24967052</v>
      </c>
      <c r="AA808" s="618">
        <v>2052928</v>
      </c>
      <c r="AB808" s="618">
        <v>478392</v>
      </c>
      <c r="AC808" s="618">
        <v>55364271</v>
      </c>
      <c r="AD808" s="618">
        <v>831</v>
      </c>
      <c r="AE808" s="618">
        <v>68756343</v>
      </c>
      <c r="AF808" s="618">
        <v>1532064</v>
      </c>
      <c r="AG808" s="618">
        <v>4106846</v>
      </c>
      <c r="AH808" s="618">
        <v>6171250</v>
      </c>
      <c r="AI808" s="618">
        <v>124277</v>
      </c>
    </row>
    <row r="809" spans="1:68" x14ac:dyDescent="0.25">
      <c r="B809" s="594">
        <v>2011</v>
      </c>
      <c r="C809" s="618">
        <v>1576970</v>
      </c>
      <c r="D809" s="618" t="s">
        <v>2112</v>
      </c>
      <c r="E809" s="618">
        <v>5070717</v>
      </c>
      <c r="F809" s="618">
        <v>143293</v>
      </c>
      <c r="G809" s="618">
        <v>311409</v>
      </c>
      <c r="H809" s="618">
        <v>13476994</v>
      </c>
      <c r="I809" s="618">
        <v>373009</v>
      </c>
      <c r="J809" s="618">
        <v>544820</v>
      </c>
      <c r="K809" s="618">
        <v>3917234</v>
      </c>
      <c r="L809" s="618">
        <v>734006059</v>
      </c>
      <c r="M809" s="618" t="s">
        <v>2112</v>
      </c>
      <c r="N809" s="618">
        <v>1523316</v>
      </c>
      <c r="O809" s="618">
        <v>3519</v>
      </c>
      <c r="P809" s="618">
        <v>303872</v>
      </c>
      <c r="Q809" s="618">
        <v>3901</v>
      </c>
      <c r="R809" s="618">
        <v>16680</v>
      </c>
      <c r="S809" s="618">
        <v>3435366</v>
      </c>
      <c r="T809" s="618">
        <v>951933</v>
      </c>
      <c r="U809" s="618">
        <v>77932</v>
      </c>
      <c r="V809" s="618">
        <v>1054</v>
      </c>
      <c r="W809" s="618">
        <v>11046</v>
      </c>
      <c r="X809" s="618">
        <v>15611</v>
      </c>
      <c r="Y809" s="618">
        <v>120166</v>
      </c>
      <c r="Z809" s="618">
        <v>25349542</v>
      </c>
      <c r="AA809" s="618">
        <v>2198624</v>
      </c>
      <c r="AB809" s="618">
        <v>499330</v>
      </c>
      <c r="AC809" s="618">
        <v>55660235</v>
      </c>
      <c r="AD809" s="618">
        <v>971</v>
      </c>
      <c r="AE809" s="618">
        <v>74815447</v>
      </c>
      <c r="AF809" s="618">
        <v>1931135</v>
      </c>
      <c r="AG809" s="618">
        <v>4416652</v>
      </c>
      <c r="AH809" s="618">
        <v>5690043</v>
      </c>
      <c r="AI809" s="618">
        <v>90469</v>
      </c>
    </row>
    <row r="810" spans="1:68" x14ac:dyDescent="0.25">
      <c r="B810" s="594">
        <v>2012</v>
      </c>
      <c r="C810" s="618">
        <v>1697734</v>
      </c>
      <c r="D810" s="618" t="s">
        <v>2112</v>
      </c>
      <c r="E810" s="618">
        <v>4969064</v>
      </c>
      <c r="F810" s="618">
        <v>107009</v>
      </c>
      <c r="G810" s="618">
        <v>334224</v>
      </c>
      <c r="H810" s="618">
        <v>11549881</v>
      </c>
      <c r="I810" s="618">
        <v>431024</v>
      </c>
      <c r="J810" s="618">
        <v>479425</v>
      </c>
      <c r="K810" s="618">
        <v>3731798</v>
      </c>
      <c r="L810" s="618">
        <v>722926450</v>
      </c>
      <c r="M810" s="618" t="s">
        <v>2112</v>
      </c>
      <c r="N810" s="618">
        <v>1519022</v>
      </c>
      <c r="O810" s="618">
        <v>7777</v>
      </c>
      <c r="P810" s="618">
        <v>265025</v>
      </c>
      <c r="Q810" s="618">
        <v>4283</v>
      </c>
      <c r="R810" s="618">
        <v>5032</v>
      </c>
      <c r="S810" s="618">
        <v>2794854</v>
      </c>
      <c r="T810" s="618">
        <v>810550</v>
      </c>
      <c r="U810" s="618">
        <v>123646</v>
      </c>
      <c r="V810" s="618">
        <v>993</v>
      </c>
      <c r="W810" s="618">
        <v>7338</v>
      </c>
      <c r="X810" s="618">
        <v>8467</v>
      </c>
      <c r="Y810" s="618">
        <v>25989</v>
      </c>
      <c r="Z810" s="618">
        <v>23044557</v>
      </c>
      <c r="AA810" s="618">
        <v>2079547</v>
      </c>
      <c r="AB810" s="618">
        <v>575386</v>
      </c>
      <c r="AC810" s="618">
        <v>71072810</v>
      </c>
      <c r="AD810" s="618">
        <v>624</v>
      </c>
      <c r="AE810" s="618">
        <v>65848857</v>
      </c>
      <c r="AF810" s="618">
        <v>2016873</v>
      </c>
      <c r="AG810" s="618">
        <v>3873985</v>
      </c>
      <c r="AH810" s="618">
        <v>4418388</v>
      </c>
      <c r="AI810" s="618">
        <v>86466</v>
      </c>
    </row>
    <row r="811" spans="1:68" x14ac:dyDescent="0.25">
      <c r="B811" s="594">
        <v>2013</v>
      </c>
      <c r="C811" s="618">
        <v>1655887</v>
      </c>
      <c r="D811" s="618" t="s">
        <v>2112</v>
      </c>
      <c r="E811" s="618">
        <v>3417196</v>
      </c>
      <c r="F811" s="618">
        <v>102232</v>
      </c>
      <c r="G811" s="618">
        <v>389783</v>
      </c>
      <c r="H811" s="618">
        <v>11782549</v>
      </c>
      <c r="I811" s="618">
        <v>520397</v>
      </c>
      <c r="J811" s="618">
        <v>505350</v>
      </c>
      <c r="K811" s="618">
        <v>3553772</v>
      </c>
      <c r="L811" s="618">
        <v>768090444</v>
      </c>
      <c r="M811" s="618" t="s">
        <v>2112</v>
      </c>
      <c r="N811" s="618">
        <v>1538929</v>
      </c>
      <c r="O811" s="618">
        <v>5743</v>
      </c>
      <c r="P811" s="618">
        <v>330682</v>
      </c>
      <c r="Q811" s="618">
        <v>2992</v>
      </c>
      <c r="R811" s="618">
        <v>7957</v>
      </c>
      <c r="S811" s="618">
        <v>2892599</v>
      </c>
      <c r="T811" s="618">
        <v>850673</v>
      </c>
      <c r="U811" s="618">
        <v>108838</v>
      </c>
      <c r="V811" s="618">
        <v>490</v>
      </c>
      <c r="W811" s="618">
        <v>9734</v>
      </c>
      <c r="X811" s="618">
        <v>9502</v>
      </c>
      <c r="Y811" s="618">
        <v>12526</v>
      </c>
      <c r="Z811" s="618">
        <v>21484218</v>
      </c>
      <c r="AA811" s="618">
        <v>2163501</v>
      </c>
      <c r="AB811" s="618">
        <v>565900</v>
      </c>
      <c r="AC811" s="618">
        <v>80273172</v>
      </c>
      <c r="AD811" s="618">
        <v>495</v>
      </c>
      <c r="AE811" s="618">
        <v>81724477</v>
      </c>
      <c r="AF811" s="618">
        <v>2126179</v>
      </c>
      <c r="AG811" s="618">
        <v>4187646</v>
      </c>
      <c r="AH811" s="618">
        <v>5738473</v>
      </c>
      <c r="AI811" s="618">
        <v>62531</v>
      </c>
    </row>
    <row r="812" spans="1:68" x14ac:dyDescent="0.25">
      <c r="B812" s="594">
        <v>2014</v>
      </c>
      <c r="C812" s="618">
        <v>1764162</v>
      </c>
      <c r="D812" s="618" t="s">
        <v>2112</v>
      </c>
      <c r="E812" s="618">
        <v>4236763</v>
      </c>
      <c r="F812" s="618">
        <v>93769</v>
      </c>
      <c r="G812" s="618">
        <v>402626</v>
      </c>
      <c r="H812" s="618">
        <v>12175602</v>
      </c>
      <c r="I812" s="618">
        <v>432136</v>
      </c>
      <c r="J812" s="618">
        <v>525814</v>
      </c>
      <c r="K812" s="618">
        <v>3689836</v>
      </c>
      <c r="L812" s="618">
        <v>736108487</v>
      </c>
      <c r="M812" s="618" t="s">
        <v>2112</v>
      </c>
      <c r="N812" s="618">
        <v>1646498</v>
      </c>
      <c r="O812" s="618">
        <v>4452</v>
      </c>
      <c r="P812" s="618">
        <v>251539</v>
      </c>
      <c r="Q812" s="618">
        <v>3692</v>
      </c>
      <c r="R812" s="618">
        <v>7680</v>
      </c>
      <c r="S812" s="618">
        <v>3294586</v>
      </c>
      <c r="T812" s="618">
        <v>862396</v>
      </c>
      <c r="U812" s="618">
        <v>158563</v>
      </c>
      <c r="V812" s="618">
        <v>1172</v>
      </c>
      <c r="W812" s="618">
        <v>4839</v>
      </c>
      <c r="X812" s="618">
        <v>8130</v>
      </c>
      <c r="Y812" s="618">
        <v>37582</v>
      </c>
      <c r="Z812" s="618">
        <v>23253514</v>
      </c>
      <c r="AA812" s="618">
        <v>2171448</v>
      </c>
      <c r="AB812" s="618">
        <v>589939</v>
      </c>
      <c r="AC812" s="618">
        <v>79881614</v>
      </c>
      <c r="AD812" s="618">
        <v>108</v>
      </c>
      <c r="AE812" s="618">
        <v>86760520</v>
      </c>
      <c r="AF812" s="618">
        <v>2279114</v>
      </c>
      <c r="AG812" s="618">
        <v>4302777</v>
      </c>
      <c r="AH812" s="618">
        <v>6261895</v>
      </c>
      <c r="AI812" s="618">
        <v>51832</v>
      </c>
    </row>
    <row r="813" spans="1:68" x14ac:dyDescent="0.25">
      <c r="B813" s="594">
        <v>2015</v>
      </c>
      <c r="C813" s="618">
        <v>1769097</v>
      </c>
      <c r="D813" s="618" t="s">
        <v>2112</v>
      </c>
      <c r="E813" s="618">
        <v>4007326</v>
      </c>
      <c r="F813" s="618">
        <v>117272</v>
      </c>
      <c r="G813" s="618">
        <v>500060</v>
      </c>
      <c r="H813" s="618">
        <v>12301201</v>
      </c>
      <c r="I813" s="618">
        <v>504957</v>
      </c>
      <c r="J813" s="618">
        <v>595977</v>
      </c>
      <c r="K813" s="618">
        <v>3867681</v>
      </c>
      <c r="L813" s="618">
        <v>750290277</v>
      </c>
      <c r="M813" s="618" t="s">
        <v>2112</v>
      </c>
      <c r="N813" s="618">
        <v>1445989</v>
      </c>
      <c r="O813" s="618">
        <v>4916</v>
      </c>
      <c r="P813" s="618">
        <v>186285</v>
      </c>
      <c r="Q813" s="618">
        <v>2561</v>
      </c>
      <c r="R813" s="618">
        <v>4048</v>
      </c>
      <c r="S813" s="618">
        <v>3088926</v>
      </c>
      <c r="T813" s="618">
        <v>867355</v>
      </c>
      <c r="U813" s="618">
        <v>155018</v>
      </c>
      <c r="V813" s="618">
        <v>953</v>
      </c>
      <c r="W813" s="618">
        <v>12245</v>
      </c>
      <c r="X813" s="618">
        <v>4917</v>
      </c>
      <c r="Y813" s="618">
        <v>46735</v>
      </c>
      <c r="Z813" s="618">
        <v>23059704</v>
      </c>
      <c r="AA813" s="618">
        <v>2119559</v>
      </c>
      <c r="AB813" s="618">
        <v>521596</v>
      </c>
      <c r="AC813" s="618">
        <v>85283074</v>
      </c>
      <c r="AD813" s="618">
        <v>216</v>
      </c>
      <c r="AE813" s="618">
        <v>97464936</v>
      </c>
      <c r="AF813" s="618">
        <v>2136450</v>
      </c>
      <c r="AG813" s="618">
        <v>4187729</v>
      </c>
      <c r="AH813" s="618">
        <v>5508451</v>
      </c>
      <c r="AI813" s="618">
        <v>39959</v>
      </c>
    </row>
    <row r="814" spans="1:68" x14ac:dyDescent="0.25">
      <c r="B814" s="594">
        <v>2016</v>
      </c>
      <c r="C814" s="618">
        <v>1706078</v>
      </c>
      <c r="D814" s="618" t="s">
        <v>2112</v>
      </c>
      <c r="E814" s="618">
        <v>3464103</v>
      </c>
      <c r="F814" s="618">
        <v>132361</v>
      </c>
      <c r="G814" s="618">
        <v>560463</v>
      </c>
      <c r="H814" s="618">
        <v>10622189</v>
      </c>
      <c r="I814" s="618">
        <v>872830</v>
      </c>
      <c r="J814" s="618">
        <v>672866</v>
      </c>
      <c r="K814" s="618">
        <v>3851396</v>
      </c>
      <c r="L814" s="618">
        <v>768594154</v>
      </c>
      <c r="M814" s="618" t="s">
        <v>2112</v>
      </c>
      <c r="N814" s="618">
        <v>1654546</v>
      </c>
      <c r="O814" s="618">
        <v>6477</v>
      </c>
      <c r="P814" s="618">
        <v>379687</v>
      </c>
      <c r="Q814" s="618">
        <v>3619</v>
      </c>
      <c r="R814" s="618">
        <v>3655</v>
      </c>
      <c r="S814" s="618">
        <v>2621267</v>
      </c>
      <c r="T814" s="618">
        <v>677472</v>
      </c>
      <c r="U814" s="618">
        <v>80695</v>
      </c>
      <c r="V814" s="618">
        <v>181</v>
      </c>
      <c r="W814" s="618">
        <v>12973</v>
      </c>
      <c r="X814" s="618">
        <v>2860</v>
      </c>
      <c r="Y814" s="618">
        <v>24620</v>
      </c>
      <c r="Z814" s="618">
        <v>21036314</v>
      </c>
      <c r="AA814" s="618">
        <v>2088048</v>
      </c>
      <c r="AB814" s="618">
        <v>596430</v>
      </c>
      <c r="AC814" s="618">
        <v>64188314</v>
      </c>
      <c r="AD814" s="618">
        <v>153</v>
      </c>
      <c r="AE814" s="618">
        <v>96394820</v>
      </c>
      <c r="AF814" s="618">
        <v>1154456</v>
      </c>
      <c r="AG814" s="618">
        <v>4166789</v>
      </c>
      <c r="AH814" s="618">
        <v>6834421</v>
      </c>
      <c r="AI814" s="618">
        <v>46253</v>
      </c>
    </row>
    <row r="815" spans="1:68" x14ac:dyDescent="0.25">
      <c r="B815" s="594">
        <v>2017</v>
      </c>
      <c r="C815" s="618">
        <v>1539756</v>
      </c>
      <c r="D815" s="618" t="s">
        <v>2112</v>
      </c>
      <c r="E815" s="618">
        <v>3842872</v>
      </c>
      <c r="F815" s="618">
        <v>120896</v>
      </c>
      <c r="G815" s="618">
        <v>546929</v>
      </c>
      <c r="H815" s="618">
        <v>12464766</v>
      </c>
      <c r="I815" s="618">
        <v>625769</v>
      </c>
      <c r="J815" s="618">
        <v>780461</v>
      </c>
      <c r="K815" s="618">
        <v>3655069</v>
      </c>
      <c r="L815" s="618">
        <v>758646205</v>
      </c>
      <c r="M815" s="618" t="s">
        <v>2112</v>
      </c>
      <c r="N815" s="618">
        <v>1615316</v>
      </c>
      <c r="O815" s="618">
        <v>7577</v>
      </c>
      <c r="P815" s="618">
        <v>302731</v>
      </c>
      <c r="Q815" s="618">
        <v>2763</v>
      </c>
      <c r="R815" s="618">
        <v>10019</v>
      </c>
      <c r="S815" s="618">
        <v>3046079</v>
      </c>
      <c r="T815" s="618">
        <v>865620</v>
      </c>
      <c r="U815" s="618">
        <v>104144</v>
      </c>
      <c r="V815" s="618">
        <v>42</v>
      </c>
      <c r="W815" s="618">
        <v>5953</v>
      </c>
      <c r="X815" s="618">
        <v>2807</v>
      </c>
      <c r="Y815" s="618">
        <v>13481</v>
      </c>
      <c r="Z815" s="618">
        <v>18501645</v>
      </c>
      <c r="AA815" s="618">
        <v>2312993</v>
      </c>
      <c r="AB815" s="618">
        <v>541298</v>
      </c>
      <c r="AC815" s="618">
        <v>97910658</v>
      </c>
      <c r="AD815" s="618">
        <v>80</v>
      </c>
      <c r="AE815" s="618">
        <v>114732101</v>
      </c>
      <c r="AF815" s="618">
        <v>2223627</v>
      </c>
      <c r="AG815" s="618">
        <v>4225414</v>
      </c>
      <c r="AH815" s="618">
        <v>4342812</v>
      </c>
      <c r="AI815" s="618">
        <v>36424</v>
      </c>
    </row>
    <row r="816" spans="1:68" x14ac:dyDescent="0.25">
      <c r="B816" s="594">
        <v>2018</v>
      </c>
      <c r="C816" s="618">
        <v>1768154</v>
      </c>
      <c r="D816" s="618" t="s">
        <v>2112</v>
      </c>
      <c r="E816" s="618">
        <v>4956125</v>
      </c>
      <c r="F816" s="618">
        <v>118869</v>
      </c>
      <c r="G816" s="618">
        <v>563344</v>
      </c>
      <c r="H816" s="618">
        <v>11808412</v>
      </c>
      <c r="I816" s="618">
        <v>899244</v>
      </c>
      <c r="J816" s="618">
        <v>741000</v>
      </c>
      <c r="K816" s="618">
        <v>3728953</v>
      </c>
      <c r="L816" s="618">
        <v>747556774</v>
      </c>
      <c r="M816" s="618" t="s">
        <v>2112</v>
      </c>
      <c r="N816" s="618">
        <v>1540191</v>
      </c>
      <c r="O816" s="618">
        <v>8297</v>
      </c>
      <c r="P816" s="618">
        <v>330374</v>
      </c>
      <c r="Q816" s="618">
        <v>2813</v>
      </c>
      <c r="R816" s="618">
        <v>11425</v>
      </c>
      <c r="S816" s="618">
        <v>2916365</v>
      </c>
      <c r="T816" s="618">
        <v>756232</v>
      </c>
      <c r="U816" s="618">
        <v>135872</v>
      </c>
      <c r="V816" s="618">
        <v>31</v>
      </c>
      <c r="W816" s="618">
        <v>5972</v>
      </c>
      <c r="X816" s="618">
        <v>2892</v>
      </c>
      <c r="Y816" s="618">
        <v>14224</v>
      </c>
      <c r="Z816" s="618">
        <v>17877163</v>
      </c>
      <c r="AA816" s="618">
        <v>2244001</v>
      </c>
      <c r="AB816" s="618">
        <v>581478</v>
      </c>
      <c r="AC816" s="618">
        <v>82366531</v>
      </c>
      <c r="AD816" s="618" t="s">
        <v>425</v>
      </c>
      <c r="AE816" s="618">
        <v>117912450</v>
      </c>
      <c r="AF816" s="618">
        <v>2281316</v>
      </c>
      <c r="AG816" s="618">
        <v>4126988</v>
      </c>
      <c r="AH816" s="618">
        <v>5469236</v>
      </c>
      <c r="AI816" s="618">
        <v>33164</v>
      </c>
    </row>
    <row r="817" spans="1:35" x14ac:dyDescent="0.25">
      <c r="B817" s="594">
        <v>2019</v>
      </c>
      <c r="C817" s="618">
        <v>1612214</v>
      </c>
      <c r="D817" s="618" t="s">
        <v>2112</v>
      </c>
      <c r="E817" s="618">
        <v>6893340</v>
      </c>
      <c r="F817" s="618">
        <v>130900</v>
      </c>
      <c r="G817" s="618">
        <v>580573</v>
      </c>
      <c r="H817" s="618">
        <v>10368639</v>
      </c>
      <c r="I817" s="618">
        <v>930281</v>
      </c>
      <c r="J817" s="618">
        <v>803626</v>
      </c>
      <c r="K817" s="618">
        <v>3711744</v>
      </c>
      <c r="L817" s="618">
        <v>753470465</v>
      </c>
      <c r="M817" s="618" t="s">
        <v>2112</v>
      </c>
      <c r="N817" s="618">
        <v>1560655</v>
      </c>
      <c r="O817" s="618">
        <v>10320</v>
      </c>
      <c r="P817" s="618">
        <v>405615</v>
      </c>
      <c r="Q817" s="618">
        <v>2715</v>
      </c>
      <c r="R817" s="618">
        <v>11449</v>
      </c>
      <c r="S817" s="618">
        <v>2908075</v>
      </c>
      <c r="T817" s="618">
        <v>769801</v>
      </c>
      <c r="U817" s="618">
        <v>132958</v>
      </c>
      <c r="V817" s="618">
        <v>9</v>
      </c>
      <c r="W817" s="618">
        <v>3772</v>
      </c>
      <c r="X817" s="618">
        <v>2550</v>
      </c>
      <c r="Y817" s="618">
        <v>27412</v>
      </c>
      <c r="Z817" s="618">
        <v>17593186</v>
      </c>
      <c r="AA817" s="618">
        <v>2292141</v>
      </c>
      <c r="AB817" s="618">
        <v>589825</v>
      </c>
      <c r="AC817" s="618">
        <v>101126409</v>
      </c>
      <c r="AD817" s="618" t="s">
        <v>425</v>
      </c>
      <c r="AE817" s="618">
        <v>114316829</v>
      </c>
      <c r="AF817" s="618">
        <v>2672245</v>
      </c>
      <c r="AG817" s="618">
        <v>3920997</v>
      </c>
      <c r="AH817" s="618">
        <v>5590815</v>
      </c>
      <c r="AI817" s="618">
        <v>34069</v>
      </c>
    </row>
    <row r="818" spans="1:35" x14ac:dyDescent="0.25">
      <c r="B818" s="594">
        <v>2020</v>
      </c>
      <c r="C818" s="618">
        <v>1637436</v>
      </c>
      <c r="D818" s="618" t="s">
        <v>2112</v>
      </c>
      <c r="E818" s="618">
        <v>7070136</v>
      </c>
      <c r="F818" s="618">
        <v>155741</v>
      </c>
      <c r="G818" s="618">
        <v>651126</v>
      </c>
      <c r="H818" s="618">
        <v>11091011</v>
      </c>
      <c r="I818" s="618">
        <v>898405</v>
      </c>
      <c r="J818" s="618">
        <v>849397</v>
      </c>
      <c r="K818" s="618">
        <v>3752999</v>
      </c>
      <c r="L818" s="618">
        <v>756070576</v>
      </c>
      <c r="M818" s="618" t="s">
        <v>2112</v>
      </c>
      <c r="N818" s="618">
        <v>1499618</v>
      </c>
      <c r="O818" s="618">
        <v>9263</v>
      </c>
      <c r="P818" s="618">
        <v>387146</v>
      </c>
      <c r="Q818" s="618">
        <v>3108</v>
      </c>
      <c r="R818" s="618">
        <v>16616</v>
      </c>
      <c r="S818" s="618">
        <v>3036254</v>
      </c>
      <c r="T818" s="618">
        <v>702728</v>
      </c>
      <c r="U818" s="618">
        <v>79590</v>
      </c>
      <c r="V818" s="618">
        <v>1185</v>
      </c>
      <c r="W818" s="618">
        <v>3748</v>
      </c>
      <c r="X818" s="618">
        <v>4328</v>
      </c>
      <c r="Y818" s="618">
        <v>35800</v>
      </c>
      <c r="Z818" s="618">
        <v>18197572</v>
      </c>
      <c r="AA818" s="618">
        <v>2183918</v>
      </c>
      <c r="AB818" s="618">
        <v>634404</v>
      </c>
      <c r="AC818" s="618">
        <v>103991747</v>
      </c>
      <c r="AD818" s="618" t="s">
        <v>425</v>
      </c>
      <c r="AE818" s="618">
        <v>121820949</v>
      </c>
      <c r="AF818" s="618">
        <v>2761837</v>
      </c>
      <c r="AG818" s="618">
        <v>3757078</v>
      </c>
      <c r="AH818" s="618">
        <v>6344079</v>
      </c>
      <c r="AI818" s="618">
        <v>38443</v>
      </c>
    </row>
    <row r="819" spans="1:35" x14ac:dyDescent="0.25">
      <c r="B819" s="594">
        <v>2021</v>
      </c>
      <c r="C819" s="618">
        <v>1545036</v>
      </c>
      <c r="D819" s="618" t="s">
        <v>2112</v>
      </c>
      <c r="E819" s="618">
        <v>5712308</v>
      </c>
      <c r="F819" s="618">
        <v>167102</v>
      </c>
      <c r="G819" s="618">
        <v>794225</v>
      </c>
      <c r="H819" s="618">
        <v>11660603</v>
      </c>
      <c r="I819" s="618">
        <v>1087073</v>
      </c>
      <c r="J819" s="618">
        <v>824680</v>
      </c>
      <c r="K819" s="618">
        <v>3853464</v>
      </c>
      <c r="L819" s="618">
        <v>715659212</v>
      </c>
      <c r="M819" s="618" t="s">
        <v>2112</v>
      </c>
      <c r="N819" s="618">
        <v>1640628</v>
      </c>
      <c r="O819" s="618">
        <v>10567</v>
      </c>
      <c r="P819" s="618">
        <v>452827</v>
      </c>
      <c r="Q819" s="618">
        <v>3062</v>
      </c>
      <c r="R819" s="618">
        <v>9554</v>
      </c>
      <c r="S819" s="618">
        <v>2899864</v>
      </c>
      <c r="T819" s="618">
        <v>744161</v>
      </c>
      <c r="U819" s="618">
        <v>64854</v>
      </c>
      <c r="V819" s="618">
        <v>26</v>
      </c>
      <c r="W819" s="618">
        <v>5354</v>
      </c>
      <c r="X819" s="618">
        <v>2928</v>
      </c>
      <c r="Y819" s="618">
        <v>35195</v>
      </c>
      <c r="Z819" s="618">
        <v>18098115</v>
      </c>
      <c r="AA819" s="618">
        <v>2141970</v>
      </c>
      <c r="AB819" s="618">
        <v>607047</v>
      </c>
      <c r="AC819" s="618">
        <v>88461943</v>
      </c>
      <c r="AD819" s="618" t="s">
        <v>425</v>
      </c>
      <c r="AE819" s="618">
        <v>134934935</v>
      </c>
      <c r="AF819" s="618">
        <v>2506772</v>
      </c>
      <c r="AG819" s="618">
        <v>3679160</v>
      </c>
      <c r="AH819" s="618">
        <v>7874525</v>
      </c>
      <c r="AI819" s="618">
        <v>100545</v>
      </c>
    </row>
    <row r="820" spans="1:35" x14ac:dyDescent="0.25">
      <c r="A820" s="593" t="s">
        <v>6</v>
      </c>
      <c r="B820" s="594">
        <v>2010</v>
      </c>
      <c r="C820" s="618">
        <v>594328</v>
      </c>
      <c r="D820" s="618" t="s">
        <v>2112</v>
      </c>
      <c r="E820" s="618">
        <v>1065318</v>
      </c>
      <c r="F820" s="618">
        <v>5567</v>
      </c>
      <c r="G820" s="618">
        <v>11365</v>
      </c>
      <c r="H820" s="618">
        <v>889923</v>
      </c>
      <c r="I820" s="618" t="s">
        <v>425</v>
      </c>
      <c r="J820" s="618">
        <v>179076</v>
      </c>
      <c r="K820" s="618">
        <v>303615</v>
      </c>
      <c r="L820" s="618">
        <v>68789726</v>
      </c>
      <c r="M820" s="618" t="s">
        <v>2112</v>
      </c>
      <c r="N820" s="618">
        <v>497099</v>
      </c>
      <c r="O820" s="618" t="s">
        <v>425</v>
      </c>
      <c r="P820" s="618" t="s">
        <v>425</v>
      </c>
      <c r="Q820" s="618" t="s">
        <v>425</v>
      </c>
      <c r="R820" s="618">
        <v>6667</v>
      </c>
      <c r="S820" s="618">
        <v>613233</v>
      </c>
      <c r="T820" s="618">
        <v>25875</v>
      </c>
      <c r="U820" s="618">
        <v>2164</v>
      </c>
      <c r="V820" s="618" t="s">
        <v>425</v>
      </c>
      <c r="W820" s="618" t="s">
        <v>425</v>
      </c>
      <c r="X820" s="618" t="s">
        <v>425</v>
      </c>
      <c r="Y820" s="618">
        <v>83238</v>
      </c>
      <c r="Z820" s="618">
        <v>8055084</v>
      </c>
      <c r="AA820" s="618">
        <v>701213</v>
      </c>
      <c r="AB820" s="618">
        <v>456686</v>
      </c>
      <c r="AC820" s="618">
        <v>4140132</v>
      </c>
      <c r="AD820" s="618" t="s">
        <v>425</v>
      </c>
      <c r="AE820" s="618">
        <v>5307202</v>
      </c>
      <c r="AF820" s="618">
        <v>103570</v>
      </c>
      <c r="AG820" s="618">
        <v>604409</v>
      </c>
      <c r="AH820" s="618" t="s">
        <v>425</v>
      </c>
      <c r="AI820" s="618" t="s">
        <v>425</v>
      </c>
    </row>
    <row r="821" spans="1:35" x14ac:dyDescent="0.25">
      <c r="B821" s="594">
        <v>2011</v>
      </c>
      <c r="C821" s="618">
        <v>610826</v>
      </c>
      <c r="D821" s="618" t="s">
        <v>2112</v>
      </c>
      <c r="E821" s="618">
        <v>1707168</v>
      </c>
      <c r="F821" s="618">
        <v>9487</v>
      </c>
      <c r="G821" s="618">
        <v>14919</v>
      </c>
      <c r="H821" s="618">
        <v>1165618</v>
      </c>
      <c r="I821" s="618" t="s">
        <v>425</v>
      </c>
      <c r="J821" s="618">
        <v>184633</v>
      </c>
      <c r="K821" s="618">
        <v>344039</v>
      </c>
      <c r="L821" s="618">
        <v>74781736</v>
      </c>
      <c r="M821" s="618" t="s">
        <v>2112</v>
      </c>
      <c r="N821" s="618">
        <v>334746</v>
      </c>
      <c r="O821" s="618" t="s">
        <v>425</v>
      </c>
      <c r="P821" s="618" t="s">
        <v>425</v>
      </c>
      <c r="Q821" s="618" t="s">
        <v>425</v>
      </c>
      <c r="R821" s="618">
        <v>16060</v>
      </c>
      <c r="S821" s="618">
        <v>818484</v>
      </c>
      <c r="T821" s="618">
        <v>18299</v>
      </c>
      <c r="U821" s="618">
        <v>2082</v>
      </c>
      <c r="V821" s="618" t="s">
        <v>425</v>
      </c>
      <c r="W821" s="618" t="s">
        <v>425</v>
      </c>
      <c r="X821" s="618" t="s">
        <v>425</v>
      </c>
      <c r="Y821" s="618">
        <v>110776</v>
      </c>
      <c r="Z821" s="618">
        <v>7919997</v>
      </c>
      <c r="AA821" s="618">
        <v>678871</v>
      </c>
      <c r="AB821" s="618">
        <v>468436</v>
      </c>
      <c r="AC821" s="618">
        <v>5038990</v>
      </c>
      <c r="AD821" s="618" t="s">
        <v>425</v>
      </c>
      <c r="AE821" s="618">
        <v>6228019</v>
      </c>
      <c r="AF821" s="618">
        <v>206202</v>
      </c>
      <c r="AG821" s="618">
        <v>622215</v>
      </c>
      <c r="AH821" s="618" t="s">
        <v>425</v>
      </c>
      <c r="AI821" s="618" t="s">
        <v>425</v>
      </c>
    </row>
    <row r="822" spans="1:35" x14ac:dyDescent="0.25">
      <c r="B822" s="594">
        <v>2012</v>
      </c>
      <c r="C822" s="618">
        <v>614235</v>
      </c>
      <c r="D822" s="618" t="s">
        <v>2112</v>
      </c>
      <c r="E822" s="618">
        <v>1407141</v>
      </c>
      <c r="F822" s="618">
        <v>7967</v>
      </c>
      <c r="G822" s="618">
        <v>8763</v>
      </c>
      <c r="H822" s="618">
        <v>707390</v>
      </c>
      <c r="I822" s="618" t="s">
        <v>425</v>
      </c>
      <c r="J822" s="618">
        <v>139992</v>
      </c>
      <c r="K822" s="618">
        <v>159881</v>
      </c>
      <c r="L822" s="618">
        <v>68020981</v>
      </c>
      <c r="M822" s="618" t="s">
        <v>2112</v>
      </c>
      <c r="N822" s="618">
        <v>325031</v>
      </c>
      <c r="O822" s="618" t="s">
        <v>425</v>
      </c>
      <c r="P822" s="618" t="s">
        <v>425</v>
      </c>
      <c r="Q822" s="618" t="s">
        <v>425</v>
      </c>
      <c r="R822" s="618">
        <v>4455</v>
      </c>
      <c r="S822" s="618">
        <v>253362</v>
      </c>
      <c r="T822" s="618">
        <v>19195</v>
      </c>
      <c r="U822" s="618">
        <v>203</v>
      </c>
      <c r="V822" s="618" t="s">
        <v>425</v>
      </c>
      <c r="W822" s="618" t="s">
        <v>425</v>
      </c>
      <c r="X822" s="618" t="s">
        <v>425</v>
      </c>
      <c r="Y822" s="618">
        <v>23072</v>
      </c>
      <c r="Z822" s="618">
        <v>6019471</v>
      </c>
      <c r="AA822" s="618">
        <v>642489</v>
      </c>
      <c r="AB822" s="618">
        <v>547262</v>
      </c>
      <c r="AC822" s="618">
        <v>3881633</v>
      </c>
      <c r="AD822" s="618" t="s">
        <v>425</v>
      </c>
      <c r="AE822" s="618">
        <v>6099400</v>
      </c>
      <c r="AF822" s="618">
        <v>40164</v>
      </c>
      <c r="AG822" s="618">
        <v>421258</v>
      </c>
      <c r="AH822" s="618" t="s">
        <v>425</v>
      </c>
      <c r="AI822" s="618" t="s">
        <v>425</v>
      </c>
    </row>
    <row r="823" spans="1:35" x14ac:dyDescent="0.25">
      <c r="B823" s="594">
        <v>2013</v>
      </c>
      <c r="C823" s="618">
        <v>583100</v>
      </c>
      <c r="D823" s="618" t="s">
        <v>2112</v>
      </c>
      <c r="E823" s="618">
        <v>1040115</v>
      </c>
      <c r="F823" s="618">
        <v>6744</v>
      </c>
      <c r="G823" s="618">
        <v>9500</v>
      </c>
      <c r="H823" s="618">
        <v>695695</v>
      </c>
      <c r="I823" s="618" t="s">
        <v>425</v>
      </c>
      <c r="J823" s="618">
        <v>142053</v>
      </c>
      <c r="K823" s="618">
        <v>245179</v>
      </c>
      <c r="L823" s="618">
        <v>68125806</v>
      </c>
      <c r="M823" s="618" t="s">
        <v>2112</v>
      </c>
      <c r="N823" s="618">
        <v>219530</v>
      </c>
      <c r="O823" s="618" t="s">
        <v>425</v>
      </c>
      <c r="P823" s="618" t="s">
        <v>425</v>
      </c>
      <c r="Q823" s="618" t="s">
        <v>425</v>
      </c>
      <c r="R823" s="618">
        <v>7693</v>
      </c>
      <c r="S823" s="618">
        <v>469862</v>
      </c>
      <c r="T823" s="618">
        <v>14716</v>
      </c>
      <c r="U823" s="618">
        <v>101</v>
      </c>
      <c r="V823" s="618" t="s">
        <v>425</v>
      </c>
      <c r="W823" s="618" t="s">
        <v>425</v>
      </c>
      <c r="X823" s="618" t="s">
        <v>425</v>
      </c>
      <c r="Y823" s="618">
        <v>10914</v>
      </c>
      <c r="Z823" s="618">
        <v>4803212</v>
      </c>
      <c r="AA823" s="618">
        <v>603015</v>
      </c>
      <c r="AB823" s="618">
        <v>537437</v>
      </c>
      <c r="AC823" s="618">
        <v>4802322</v>
      </c>
      <c r="AD823" s="618" t="s">
        <v>425</v>
      </c>
      <c r="AE823" s="618">
        <v>5268170</v>
      </c>
      <c r="AF823" s="618">
        <v>52207</v>
      </c>
      <c r="AG823" s="618">
        <v>454473</v>
      </c>
      <c r="AH823" s="618" t="s">
        <v>425</v>
      </c>
      <c r="AI823" s="618" t="s">
        <v>425</v>
      </c>
    </row>
    <row r="824" spans="1:35" x14ac:dyDescent="0.25">
      <c r="B824" s="594">
        <v>2014</v>
      </c>
      <c r="C824" s="618">
        <v>697292</v>
      </c>
      <c r="D824" s="618" t="s">
        <v>2112</v>
      </c>
      <c r="E824" s="618">
        <v>1288308</v>
      </c>
      <c r="F824" s="618">
        <v>6944</v>
      </c>
      <c r="G824" s="618">
        <v>9617</v>
      </c>
      <c r="H824" s="618">
        <v>847918</v>
      </c>
      <c r="I824" s="618" t="s">
        <v>425</v>
      </c>
      <c r="J824" s="618">
        <v>150257</v>
      </c>
      <c r="K824" s="618">
        <v>283703</v>
      </c>
      <c r="L824" s="618">
        <v>67450769</v>
      </c>
      <c r="M824" s="618" t="s">
        <v>2112</v>
      </c>
      <c r="N824" s="618">
        <v>381382</v>
      </c>
      <c r="O824" s="618" t="s">
        <v>425</v>
      </c>
      <c r="P824" s="618" t="s">
        <v>425</v>
      </c>
      <c r="Q824" s="618" t="s">
        <v>425</v>
      </c>
      <c r="R824" s="618">
        <v>7416</v>
      </c>
      <c r="S824" s="618">
        <v>674666</v>
      </c>
      <c r="T824" s="618">
        <v>14896</v>
      </c>
      <c r="U824" s="618" t="s">
        <v>425</v>
      </c>
      <c r="V824" s="618" t="s">
        <v>425</v>
      </c>
      <c r="W824" s="618" t="s">
        <v>425</v>
      </c>
      <c r="X824" s="618" t="s">
        <v>425</v>
      </c>
      <c r="Y824" s="618">
        <v>35156</v>
      </c>
      <c r="Z824" s="618">
        <v>5668126</v>
      </c>
      <c r="AA824" s="618">
        <v>619762</v>
      </c>
      <c r="AB824" s="618">
        <v>559102</v>
      </c>
      <c r="AC824" s="618">
        <v>6693954</v>
      </c>
      <c r="AD824" s="618" t="s">
        <v>425</v>
      </c>
      <c r="AE824" s="618">
        <v>6571222</v>
      </c>
      <c r="AF824" s="618">
        <v>150061</v>
      </c>
      <c r="AG824" s="618">
        <v>566027</v>
      </c>
      <c r="AH824" s="618" t="s">
        <v>425</v>
      </c>
      <c r="AI824" s="618" t="s">
        <v>425</v>
      </c>
    </row>
    <row r="825" spans="1:35" x14ac:dyDescent="0.25">
      <c r="B825" s="594">
        <v>2015</v>
      </c>
      <c r="C825" s="618">
        <v>616810</v>
      </c>
      <c r="D825" s="618" t="s">
        <v>2112</v>
      </c>
      <c r="E825" s="618">
        <v>1338017</v>
      </c>
      <c r="F825" s="618">
        <v>7619</v>
      </c>
      <c r="G825" s="618">
        <v>10517</v>
      </c>
      <c r="H825" s="618">
        <v>494471</v>
      </c>
      <c r="I825" s="618" t="s">
        <v>425</v>
      </c>
      <c r="J825" s="618">
        <v>151704</v>
      </c>
      <c r="K825" s="618">
        <v>302442</v>
      </c>
      <c r="L825" s="618">
        <v>61546275</v>
      </c>
      <c r="M825" s="618" t="s">
        <v>2112</v>
      </c>
      <c r="N825" s="618">
        <v>319168</v>
      </c>
      <c r="O825" s="618" t="s">
        <v>425</v>
      </c>
      <c r="P825" s="618" t="s">
        <v>425</v>
      </c>
      <c r="Q825" s="618" t="s">
        <v>425</v>
      </c>
      <c r="R825" s="618">
        <v>3977</v>
      </c>
      <c r="S825" s="618">
        <v>637705</v>
      </c>
      <c r="T825" s="618">
        <v>16649</v>
      </c>
      <c r="U825" s="618" t="s">
        <v>425</v>
      </c>
      <c r="V825" s="618" t="s">
        <v>425</v>
      </c>
      <c r="W825" s="618" t="s">
        <v>425</v>
      </c>
      <c r="X825" s="618" t="s">
        <v>425</v>
      </c>
      <c r="Y825" s="618">
        <v>46180</v>
      </c>
      <c r="Z825" s="618">
        <v>5543844</v>
      </c>
      <c r="AA825" s="618">
        <v>538320</v>
      </c>
      <c r="AB825" s="618">
        <v>494065</v>
      </c>
      <c r="AC825" s="618">
        <v>5864238</v>
      </c>
      <c r="AD825" s="618" t="s">
        <v>425</v>
      </c>
      <c r="AE825" s="618">
        <v>8386412</v>
      </c>
      <c r="AF825" s="618">
        <v>180751</v>
      </c>
      <c r="AG825" s="618">
        <v>543483</v>
      </c>
      <c r="AH825" s="618">
        <v>3000</v>
      </c>
      <c r="AI825" s="618" t="s">
        <v>425</v>
      </c>
    </row>
    <row r="826" spans="1:35" x14ac:dyDescent="0.25">
      <c r="B826" s="594">
        <v>2016</v>
      </c>
      <c r="C826" s="618">
        <v>514701</v>
      </c>
      <c r="D826" s="618" t="s">
        <v>2112</v>
      </c>
      <c r="E826" s="618">
        <v>954098</v>
      </c>
      <c r="F826" s="618">
        <v>5710</v>
      </c>
      <c r="G826" s="618">
        <v>9782</v>
      </c>
      <c r="H826" s="618">
        <v>271226</v>
      </c>
      <c r="I826" s="618" t="s">
        <v>425</v>
      </c>
      <c r="J826" s="618">
        <v>166543</v>
      </c>
      <c r="K826" s="618">
        <v>318681</v>
      </c>
      <c r="L826" s="618">
        <v>55734909</v>
      </c>
      <c r="M826" s="618" t="s">
        <v>2112</v>
      </c>
      <c r="N826" s="618">
        <v>321593</v>
      </c>
      <c r="O826" s="618" t="s">
        <v>425</v>
      </c>
      <c r="P826" s="618" t="s">
        <v>425</v>
      </c>
      <c r="Q826" s="618" t="s">
        <v>425</v>
      </c>
      <c r="R826" s="618">
        <v>3627</v>
      </c>
      <c r="S826" s="618">
        <v>303120</v>
      </c>
      <c r="T826" s="618">
        <v>8123</v>
      </c>
      <c r="U826" s="618" t="s">
        <v>425</v>
      </c>
      <c r="V826" s="618" t="s">
        <v>425</v>
      </c>
      <c r="W826" s="618" t="s">
        <v>425</v>
      </c>
      <c r="X826" s="618" t="s">
        <v>425</v>
      </c>
      <c r="Y826" s="618">
        <v>23623</v>
      </c>
      <c r="Z826" s="618">
        <v>4592496</v>
      </c>
      <c r="AA826" s="618">
        <v>538094</v>
      </c>
      <c r="AB826" s="618">
        <v>570838</v>
      </c>
      <c r="AC826" s="618">
        <v>3161555</v>
      </c>
      <c r="AD826" s="618" t="s">
        <v>425</v>
      </c>
      <c r="AE826" s="618">
        <v>5145197</v>
      </c>
      <c r="AF826" s="618">
        <v>91034</v>
      </c>
      <c r="AG826" s="618">
        <v>537566</v>
      </c>
      <c r="AH826" s="618">
        <v>19800</v>
      </c>
      <c r="AI826" s="618" t="s">
        <v>425</v>
      </c>
    </row>
    <row r="827" spans="1:35" x14ac:dyDescent="0.25">
      <c r="B827" s="594">
        <v>2017</v>
      </c>
      <c r="C827" s="618">
        <v>595678</v>
      </c>
      <c r="D827" s="618" t="s">
        <v>2112</v>
      </c>
      <c r="E827" s="618">
        <v>922092</v>
      </c>
      <c r="F827" s="618">
        <v>4345</v>
      </c>
      <c r="G827" s="618">
        <v>11636</v>
      </c>
      <c r="H827" s="618">
        <v>433406</v>
      </c>
      <c r="I827" s="618" t="s">
        <v>425</v>
      </c>
      <c r="J827" s="618">
        <v>241639</v>
      </c>
      <c r="K827" s="618">
        <v>268054</v>
      </c>
      <c r="L827" s="618">
        <v>49915833</v>
      </c>
      <c r="M827" s="618" t="s">
        <v>2112</v>
      </c>
      <c r="N827" s="618">
        <v>289580</v>
      </c>
      <c r="O827" s="618" t="s">
        <v>425</v>
      </c>
      <c r="P827" s="618" t="s">
        <v>425</v>
      </c>
      <c r="Q827" s="618" t="s">
        <v>425</v>
      </c>
      <c r="R827" s="618">
        <v>9257</v>
      </c>
      <c r="S827" s="618">
        <v>485743</v>
      </c>
      <c r="T827" s="618">
        <v>21057</v>
      </c>
      <c r="U827" s="618" t="s">
        <v>425</v>
      </c>
      <c r="V827" s="618" t="s">
        <v>425</v>
      </c>
      <c r="W827" s="618" t="s">
        <v>425</v>
      </c>
      <c r="X827" s="618" t="s">
        <v>425</v>
      </c>
      <c r="Y827" s="618">
        <v>12789</v>
      </c>
      <c r="Z827" s="618">
        <v>3439173</v>
      </c>
      <c r="AA827" s="618">
        <v>665845</v>
      </c>
      <c r="AB827" s="618">
        <v>514651</v>
      </c>
      <c r="AC827" s="618">
        <v>6312607</v>
      </c>
      <c r="AD827" s="618" t="s">
        <v>425</v>
      </c>
      <c r="AE827" s="618">
        <v>9497022</v>
      </c>
      <c r="AF827" s="618">
        <v>252969</v>
      </c>
      <c r="AG827" s="618">
        <v>495863</v>
      </c>
      <c r="AH827" s="618">
        <v>12976</v>
      </c>
      <c r="AI827" s="618" t="s">
        <v>425</v>
      </c>
    </row>
    <row r="828" spans="1:35" x14ac:dyDescent="0.25">
      <c r="B828" s="594">
        <v>2018</v>
      </c>
      <c r="C828" s="618">
        <v>593613</v>
      </c>
      <c r="D828" s="618" t="s">
        <v>2112</v>
      </c>
      <c r="E828" s="618">
        <v>1367272</v>
      </c>
      <c r="F828" s="618">
        <v>4056</v>
      </c>
      <c r="G828" s="618">
        <v>12406</v>
      </c>
      <c r="H828" s="618">
        <v>394271</v>
      </c>
      <c r="I828" s="618" t="s">
        <v>425</v>
      </c>
      <c r="J828" s="618">
        <v>252076</v>
      </c>
      <c r="K828" s="618">
        <v>305241</v>
      </c>
      <c r="L828" s="618">
        <v>49883730</v>
      </c>
      <c r="M828" s="618" t="s">
        <v>2112</v>
      </c>
      <c r="N828" s="618">
        <v>296131</v>
      </c>
      <c r="O828" s="618" t="s">
        <v>425</v>
      </c>
      <c r="P828" s="618" t="s">
        <v>425</v>
      </c>
      <c r="Q828" s="618" t="s">
        <v>425</v>
      </c>
      <c r="R828" s="618">
        <v>11189</v>
      </c>
      <c r="S828" s="618">
        <v>512070</v>
      </c>
      <c r="T828" s="618">
        <v>13853</v>
      </c>
      <c r="U828" s="618" t="s">
        <v>425</v>
      </c>
      <c r="V828" s="618" t="s">
        <v>425</v>
      </c>
      <c r="W828" s="618" t="s">
        <v>425</v>
      </c>
      <c r="X828" s="618" t="s">
        <v>425</v>
      </c>
      <c r="Y828" s="618">
        <v>12598</v>
      </c>
      <c r="Z828" s="618">
        <v>3517051</v>
      </c>
      <c r="AA828" s="618">
        <v>797969</v>
      </c>
      <c r="AB828" s="618">
        <v>555411</v>
      </c>
      <c r="AC828" s="618">
        <v>5833630</v>
      </c>
      <c r="AD828" s="618" t="s">
        <v>425</v>
      </c>
      <c r="AE828" s="618">
        <v>11534301</v>
      </c>
      <c r="AF828" s="618">
        <v>193826</v>
      </c>
      <c r="AG828" s="618">
        <v>499304</v>
      </c>
      <c r="AH828" s="618">
        <v>26850</v>
      </c>
      <c r="AI828" s="618" t="s">
        <v>425</v>
      </c>
    </row>
    <row r="829" spans="1:35" x14ac:dyDescent="0.25">
      <c r="B829" s="594">
        <v>2019</v>
      </c>
      <c r="C829" s="618">
        <v>572038</v>
      </c>
      <c r="D829" s="618" t="s">
        <v>2112</v>
      </c>
      <c r="E829" s="618">
        <v>1660829</v>
      </c>
      <c r="F829" s="618">
        <v>4254</v>
      </c>
      <c r="G829" s="618">
        <v>13701</v>
      </c>
      <c r="H829" s="618">
        <v>306828</v>
      </c>
      <c r="I829" s="618" t="s">
        <v>425</v>
      </c>
      <c r="J829" s="618">
        <v>317815</v>
      </c>
      <c r="K829" s="618">
        <v>300272</v>
      </c>
      <c r="L829" s="618">
        <v>51959459</v>
      </c>
      <c r="M829" s="618" t="s">
        <v>2112</v>
      </c>
      <c r="N829" s="618">
        <v>315066</v>
      </c>
      <c r="O829" s="618" t="s">
        <v>425</v>
      </c>
      <c r="P829" s="618" t="s">
        <v>425</v>
      </c>
      <c r="Q829" s="618" t="s">
        <v>425</v>
      </c>
      <c r="R829" s="618">
        <v>11381</v>
      </c>
      <c r="S829" s="618">
        <v>507995</v>
      </c>
      <c r="T829" s="618">
        <v>30185</v>
      </c>
      <c r="U829" s="618" t="s">
        <v>425</v>
      </c>
      <c r="V829" s="618" t="s">
        <v>425</v>
      </c>
      <c r="W829" s="618" t="s">
        <v>425</v>
      </c>
      <c r="X829" s="618" t="s">
        <v>425</v>
      </c>
      <c r="Y829" s="618">
        <v>26621</v>
      </c>
      <c r="Z829" s="618">
        <v>3414742</v>
      </c>
      <c r="AA829" s="618">
        <v>790924</v>
      </c>
      <c r="AB829" s="618">
        <v>565503</v>
      </c>
      <c r="AC829" s="618">
        <v>6791517</v>
      </c>
      <c r="AD829" s="618" t="s">
        <v>425</v>
      </c>
      <c r="AE829" s="618">
        <v>10516092</v>
      </c>
      <c r="AF829" s="618">
        <v>195585</v>
      </c>
      <c r="AG829" s="618">
        <v>499510</v>
      </c>
      <c r="AH829" s="618">
        <v>14600</v>
      </c>
      <c r="AI829" s="618" t="s">
        <v>425</v>
      </c>
    </row>
    <row r="830" spans="1:35" x14ac:dyDescent="0.25">
      <c r="B830" s="594">
        <v>2020</v>
      </c>
      <c r="C830" s="618">
        <v>528841</v>
      </c>
      <c r="D830" s="618" t="s">
        <v>2112</v>
      </c>
      <c r="E830" s="618">
        <v>1639384</v>
      </c>
      <c r="F830" s="618">
        <v>6963</v>
      </c>
      <c r="G830" s="618">
        <v>13757</v>
      </c>
      <c r="H830" s="618">
        <v>335526</v>
      </c>
      <c r="I830" s="618" t="s">
        <v>425</v>
      </c>
      <c r="J830" s="618">
        <v>345799</v>
      </c>
      <c r="K830" s="618">
        <v>390972</v>
      </c>
      <c r="L830" s="618">
        <v>51653642</v>
      </c>
      <c r="M830" s="618" t="s">
        <v>2112</v>
      </c>
      <c r="N830" s="618">
        <v>301305</v>
      </c>
      <c r="O830" s="618" t="s">
        <v>425</v>
      </c>
      <c r="P830" s="618" t="s">
        <v>425</v>
      </c>
      <c r="Q830" s="618" t="s">
        <v>425</v>
      </c>
      <c r="R830" s="618">
        <v>16559</v>
      </c>
      <c r="S830" s="618">
        <v>567914</v>
      </c>
      <c r="T830" s="618">
        <v>33410</v>
      </c>
      <c r="U830" s="618" t="s">
        <v>425</v>
      </c>
      <c r="V830" s="618" t="s">
        <v>425</v>
      </c>
      <c r="W830" s="618" t="s">
        <v>425</v>
      </c>
      <c r="X830" s="618" t="s">
        <v>425</v>
      </c>
      <c r="Y830" s="618">
        <v>35504</v>
      </c>
      <c r="Z830" s="618">
        <v>3635099</v>
      </c>
      <c r="AA830" s="618">
        <v>825780</v>
      </c>
      <c r="AB830" s="618">
        <v>615018</v>
      </c>
      <c r="AC830" s="618">
        <v>8825143</v>
      </c>
      <c r="AD830" s="618" t="s">
        <v>425</v>
      </c>
      <c r="AE830" s="618">
        <v>11588170</v>
      </c>
      <c r="AF830" s="618">
        <v>193070</v>
      </c>
      <c r="AG830" s="618">
        <v>504692</v>
      </c>
      <c r="AH830" s="618">
        <v>17027</v>
      </c>
      <c r="AI830" s="618" t="s">
        <v>425</v>
      </c>
    </row>
    <row r="831" spans="1:35" x14ac:dyDescent="0.25">
      <c r="B831" s="594">
        <v>2021</v>
      </c>
      <c r="C831" s="618">
        <v>522721</v>
      </c>
      <c r="D831" s="618" t="s">
        <v>2112</v>
      </c>
      <c r="E831" s="618">
        <v>1350886</v>
      </c>
      <c r="F831" s="618">
        <v>5139</v>
      </c>
      <c r="G831" s="618">
        <v>12863</v>
      </c>
      <c r="H831" s="618">
        <v>373623</v>
      </c>
      <c r="I831" s="618" t="s">
        <v>425</v>
      </c>
      <c r="J831" s="618">
        <v>317308</v>
      </c>
      <c r="K831" s="618">
        <v>393961</v>
      </c>
      <c r="L831" s="618">
        <v>54660012</v>
      </c>
      <c r="M831" s="618" t="s">
        <v>2112</v>
      </c>
      <c r="N831" s="618">
        <v>329682</v>
      </c>
      <c r="O831" s="618" t="s">
        <v>425</v>
      </c>
      <c r="P831" s="618" t="s">
        <v>425</v>
      </c>
      <c r="Q831" s="618" t="s">
        <v>425</v>
      </c>
      <c r="R831" s="618">
        <v>9532</v>
      </c>
      <c r="S831" s="618">
        <v>473171</v>
      </c>
      <c r="T831" s="618">
        <v>33106</v>
      </c>
      <c r="U831" s="618" t="s">
        <v>425</v>
      </c>
      <c r="V831" s="618" t="s">
        <v>425</v>
      </c>
      <c r="W831" s="618" t="s">
        <v>425</v>
      </c>
      <c r="X831" s="618" t="s">
        <v>425</v>
      </c>
      <c r="Y831" s="618">
        <v>34954</v>
      </c>
      <c r="Z831" s="618">
        <v>3599851</v>
      </c>
      <c r="AA831" s="618">
        <v>802192</v>
      </c>
      <c r="AB831" s="618">
        <v>584484</v>
      </c>
      <c r="AC831" s="618">
        <v>8228810</v>
      </c>
      <c r="AD831" s="618" t="s">
        <v>425</v>
      </c>
      <c r="AE831" s="618">
        <v>12809057</v>
      </c>
      <c r="AF831" s="618">
        <v>177752</v>
      </c>
      <c r="AG831" s="618">
        <v>541701</v>
      </c>
      <c r="AH831" s="618">
        <v>17737</v>
      </c>
      <c r="AI831" s="618" t="s">
        <v>425</v>
      </c>
    </row>
    <row r="832" spans="1:35" x14ac:dyDescent="0.25">
      <c r="A832" s="593" t="s">
        <v>8</v>
      </c>
      <c r="B832" s="594">
        <v>2010</v>
      </c>
      <c r="C832" s="618">
        <v>4811</v>
      </c>
      <c r="D832" s="618" t="s">
        <v>2112</v>
      </c>
      <c r="E832" s="618" t="s">
        <v>425</v>
      </c>
      <c r="F832" s="618" t="s">
        <v>425</v>
      </c>
      <c r="G832" s="618">
        <v>42</v>
      </c>
      <c r="H832" s="618">
        <v>164701</v>
      </c>
      <c r="I832" s="618" t="s">
        <v>425</v>
      </c>
      <c r="J832" s="618" t="s">
        <v>425</v>
      </c>
      <c r="K832" s="618" t="s">
        <v>425</v>
      </c>
      <c r="L832" s="618">
        <v>233527</v>
      </c>
      <c r="M832" s="618" t="s">
        <v>2112</v>
      </c>
      <c r="N832" s="618" t="s">
        <v>425</v>
      </c>
      <c r="O832" s="618" t="s">
        <v>425</v>
      </c>
      <c r="P832" s="618" t="s">
        <v>425</v>
      </c>
      <c r="Q832" s="618" t="s">
        <v>425</v>
      </c>
      <c r="R832" s="618" t="s">
        <v>425</v>
      </c>
      <c r="S832" s="618">
        <v>8747</v>
      </c>
      <c r="T832" s="618" t="s">
        <v>425</v>
      </c>
      <c r="U832" s="618" t="s">
        <v>425</v>
      </c>
      <c r="V832" s="618" t="s">
        <v>425</v>
      </c>
      <c r="W832" s="618" t="s">
        <v>425</v>
      </c>
      <c r="X832" s="618" t="s">
        <v>425</v>
      </c>
      <c r="Y832" s="618" t="s">
        <v>425</v>
      </c>
      <c r="Z832" s="618">
        <v>505004</v>
      </c>
      <c r="AA832" s="618">
        <v>9354</v>
      </c>
      <c r="AB832" s="618" t="s">
        <v>425</v>
      </c>
      <c r="AC832" s="618">
        <v>365980</v>
      </c>
      <c r="AD832" s="618" t="s">
        <v>425</v>
      </c>
      <c r="AE832" s="618">
        <v>385388</v>
      </c>
      <c r="AF832" s="618" t="s">
        <v>425</v>
      </c>
      <c r="AG832" s="618">
        <v>3902</v>
      </c>
      <c r="AH832" s="618" t="s">
        <v>425</v>
      </c>
      <c r="AI832" s="618" t="s">
        <v>425</v>
      </c>
    </row>
    <row r="833" spans="1:35" x14ac:dyDescent="0.25">
      <c r="B833" s="594">
        <v>2011</v>
      </c>
      <c r="C833" s="618">
        <v>9009</v>
      </c>
      <c r="D833" s="618" t="s">
        <v>2112</v>
      </c>
      <c r="E833" s="618" t="s">
        <v>425</v>
      </c>
      <c r="F833" s="618" t="s">
        <v>425</v>
      </c>
      <c r="G833" s="618">
        <v>43</v>
      </c>
      <c r="H833" s="618">
        <v>168956</v>
      </c>
      <c r="I833" s="618" t="s">
        <v>425</v>
      </c>
      <c r="J833" s="618" t="s">
        <v>425</v>
      </c>
      <c r="K833" s="618" t="s">
        <v>425</v>
      </c>
      <c r="L833" s="618">
        <v>218975</v>
      </c>
      <c r="M833" s="618" t="s">
        <v>2112</v>
      </c>
      <c r="N833" s="618" t="s">
        <v>425</v>
      </c>
      <c r="O833" s="618" t="s">
        <v>425</v>
      </c>
      <c r="P833" s="618" t="s">
        <v>425</v>
      </c>
      <c r="Q833" s="618" t="s">
        <v>425</v>
      </c>
      <c r="R833" s="618" t="s">
        <v>425</v>
      </c>
      <c r="S833" s="618">
        <v>35563</v>
      </c>
      <c r="T833" s="618" t="s">
        <v>425</v>
      </c>
      <c r="U833" s="618" t="s">
        <v>425</v>
      </c>
      <c r="V833" s="618" t="s">
        <v>425</v>
      </c>
      <c r="W833" s="618" t="s">
        <v>425</v>
      </c>
      <c r="X833" s="618" t="s">
        <v>425</v>
      </c>
      <c r="Y833" s="618" t="s">
        <v>425</v>
      </c>
      <c r="Z833" s="618">
        <v>513515</v>
      </c>
      <c r="AA833" s="618">
        <v>9922</v>
      </c>
      <c r="AB833" s="618" t="s">
        <v>425</v>
      </c>
      <c r="AC833" s="618">
        <v>340045</v>
      </c>
      <c r="AD833" s="618" t="s">
        <v>425</v>
      </c>
      <c r="AE833" s="618">
        <v>419522</v>
      </c>
      <c r="AF833" s="618" t="s">
        <v>425</v>
      </c>
      <c r="AG833" s="618">
        <v>3982</v>
      </c>
      <c r="AH833" s="618" t="s">
        <v>425</v>
      </c>
      <c r="AI833" s="618" t="s">
        <v>425</v>
      </c>
    </row>
    <row r="834" spans="1:35" x14ac:dyDescent="0.25">
      <c r="B834" s="594">
        <v>2012</v>
      </c>
      <c r="C834" s="618">
        <v>6655</v>
      </c>
      <c r="D834" s="618" t="s">
        <v>2112</v>
      </c>
      <c r="E834" s="618" t="s">
        <v>425</v>
      </c>
      <c r="F834" s="618" t="s">
        <v>425</v>
      </c>
      <c r="G834" s="618">
        <v>18</v>
      </c>
      <c r="H834" s="618">
        <v>239082</v>
      </c>
      <c r="I834" s="618" t="s">
        <v>425</v>
      </c>
      <c r="J834" s="618" t="s">
        <v>425</v>
      </c>
      <c r="K834" s="618" t="s">
        <v>425</v>
      </c>
      <c r="L834" s="618">
        <v>221870</v>
      </c>
      <c r="M834" s="618" t="s">
        <v>2112</v>
      </c>
      <c r="N834" s="618" t="s">
        <v>425</v>
      </c>
      <c r="O834" s="618" t="s">
        <v>425</v>
      </c>
      <c r="P834" s="618" t="s">
        <v>425</v>
      </c>
      <c r="Q834" s="618" t="s">
        <v>425</v>
      </c>
      <c r="R834" s="618" t="s">
        <v>425</v>
      </c>
      <c r="S834" s="618">
        <v>37685</v>
      </c>
      <c r="T834" s="618" t="s">
        <v>425</v>
      </c>
      <c r="U834" s="618" t="s">
        <v>425</v>
      </c>
      <c r="V834" s="618" t="s">
        <v>425</v>
      </c>
      <c r="W834" s="618" t="s">
        <v>425</v>
      </c>
      <c r="X834" s="618" t="s">
        <v>425</v>
      </c>
      <c r="Y834" s="618" t="s">
        <v>425</v>
      </c>
      <c r="Z834" s="618">
        <v>472207</v>
      </c>
      <c r="AA834" s="618">
        <v>9567</v>
      </c>
      <c r="AB834" s="618" t="s">
        <v>425</v>
      </c>
      <c r="AC834" s="618">
        <v>534423</v>
      </c>
      <c r="AD834" s="618" t="s">
        <v>425</v>
      </c>
      <c r="AE834" s="618">
        <v>470485</v>
      </c>
      <c r="AF834" s="618" t="s">
        <v>425</v>
      </c>
      <c r="AG834" s="618">
        <v>43350</v>
      </c>
      <c r="AH834" s="618" t="s">
        <v>425</v>
      </c>
      <c r="AI834" s="618" t="s">
        <v>425</v>
      </c>
    </row>
    <row r="835" spans="1:35" x14ac:dyDescent="0.25">
      <c r="B835" s="594">
        <v>2013</v>
      </c>
      <c r="C835" s="618">
        <v>8730</v>
      </c>
      <c r="D835" s="618" t="s">
        <v>2112</v>
      </c>
      <c r="E835" s="618" t="s">
        <v>425</v>
      </c>
      <c r="F835" s="618" t="s">
        <v>425</v>
      </c>
      <c r="G835" s="618">
        <v>112</v>
      </c>
      <c r="H835" s="618">
        <v>125441</v>
      </c>
      <c r="I835" s="618" t="s">
        <v>425</v>
      </c>
      <c r="J835" s="618" t="s">
        <v>425</v>
      </c>
      <c r="K835" s="618" t="s">
        <v>425</v>
      </c>
      <c r="L835" s="618">
        <v>309620</v>
      </c>
      <c r="M835" s="618" t="s">
        <v>2112</v>
      </c>
      <c r="N835" s="618" t="s">
        <v>425</v>
      </c>
      <c r="O835" s="618" t="s">
        <v>425</v>
      </c>
      <c r="P835" s="618" t="s">
        <v>425</v>
      </c>
      <c r="Q835" s="618" t="s">
        <v>425</v>
      </c>
      <c r="R835" s="618" t="s">
        <v>425</v>
      </c>
      <c r="S835" s="618">
        <v>27993</v>
      </c>
      <c r="T835" s="618" t="s">
        <v>425</v>
      </c>
      <c r="U835" s="618" t="s">
        <v>425</v>
      </c>
      <c r="V835" s="618" t="s">
        <v>425</v>
      </c>
      <c r="W835" s="618" t="s">
        <v>425</v>
      </c>
      <c r="X835" s="618" t="s">
        <v>425</v>
      </c>
      <c r="Y835" s="618" t="s">
        <v>425</v>
      </c>
      <c r="Z835" s="618">
        <v>446724</v>
      </c>
      <c r="AA835" s="618">
        <v>11127</v>
      </c>
      <c r="AB835" s="618" t="s">
        <v>425</v>
      </c>
      <c r="AC835" s="618">
        <v>449449</v>
      </c>
      <c r="AD835" s="618" t="s">
        <v>425</v>
      </c>
      <c r="AE835" s="618">
        <v>574900</v>
      </c>
      <c r="AF835" s="618">
        <v>23310</v>
      </c>
      <c r="AG835" s="618">
        <v>4442</v>
      </c>
      <c r="AH835" s="618" t="s">
        <v>425</v>
      </c>
      <c r="AI835" s="618" t="s">
        <v>425</v>
      </c>
    </row>
    <row r="836" spans="1:35" x14ac:dyDescent="0.25">
      <c r="B836" s="594">
        <v>2014</v>
      </c>
      <c r="C836" s="618">
        <v>17618</v>
      </c>
      <c r="D836" s="618" t="s">
        <v>2112</v>
      </c>
      <c r="E836" s="618" t="s">
        <v>425</v>
      </c>
      <c r="F836" s="618" t="s">
        <v>425</v>
      </c>
      <c r="G836" s="618">
        <v>36</v>
      </c>
      <c r="H836" s="618">
        <v>134834</v>
      </c>
      <c r="I836" s="618" t="s">
        <v>425</v>
      </c>
      <c r="J836" s="618" t="s">
        <v>425</v>
      </c>
      <c r="K836" s="618" t="s">
        <v>425</v>
      </c>
      <c r="L836" s="618">
        <v>334636</v>
      </c>
      <c r="M836" s="618" t="s">
        <v>2112</v>
      </c>
      <c r="N836" s="618" t="s">
        <v>425</v>
      </c>
      <c r="O836" s="618" t="s">
        <v>425</v>
      </c>
      <c r="P836" s="618" t="s">
        <v>425</v>
      </c>
      <c r="Q836" s="618" t="s">
        <v>425</v>
      </c>
      <c r="R836" s="618" t="s">
        <v>425</v>
      </c>
      <c r="S836" s="618">
        <v>21587</v>
      </c>
      <c r="T836" s="618" t="s">
        <v>425</v>
      </c>
      <c r="U836" s="618" t="s">
        <v>425</v>
      </c>
      <c r="V836" s="618" t="s">
        <v>425</v>
      </c>
      <c r="W836" s="618" t="s">
        <v>425</v>
      </c>
      <c r="X836" s="618" t="s">
        <v>425</v>
      </c>
      <c r="Y836" s="618" t="s">
        <v>425</v>
      </c>
      <c r="Z836" s="618">
        <v>531829</v>
      </c>
      <c r="AA836" s="618">
        <v>14770</v>
      </c>
      <c r="AB836" s="618" t="s">
        <v>425</v>
      </c>
      <c r="AC836" s="618">
        <v>542279</v>
      </c>
      <c r="AD836" s="618" t="s">
        <v>425</v>
      </c>
      <c r="AE836" s="618">
        <v>614678</v>
      </c>
      <c r="AF836" s="618">
        <v>34650</v>
      </c>
      <c r="AG836" s="618">
        <v>4986</v>
      </c>
      <c r="AH836" s="618" t="s">
        <v>425</v>
      </c>
      <c r="AI836" s="618" t="s">
        <v>425</v>
      </c>
    </row>
    <row r="837" spans="1:35" x14ac:dyDescent="0.25">
      <c r="B837" s="594">
        <v>2015</v>
      </c>
      <c r="C837" s="618">
        <v>17378</v>
      </c>
      <c r="D837" s="618" t="s">
        <v>2112</v>
      </c>
      <c r="E837" s="618" t="s">
        <v>425</v>
      </c>
      <c r="F837" s="618" t="s">
        <v>425</v>
      </c>
      <c r="G837" s="618">
        <v>42</v>
      </c>
      <c r="H837" s="618">
        <v>122321</v>
      </c>
      <c r="I837" s="618" t="s">
        <v>425</v>
      </c>
      <c r="J837" s="618" t="s">
        <v>425</v>
      </c>
      <c r="K837" s="618" t="s">
        <v>425</v>
      </c>
      <c r="L837" s="618">
        <v>159383</v>
      </c>
      <c r="M837" s="618" t="s">
        <v>2112</v>
      </c>
      <c r="N837" s="618" t="s">
        <v>425</v>
      </c>
      <c r="O837" s="618" t="s">
        <v>425</v>
      </c>
      <c r="P837" s="618" t="s">
        <v>425</v>
      </c>
      <c r="Q837" s="618" t="s">
        <v>425</v>
      </c>
      <c r="R837" s="618" t="s">
        <v>425</v>
      </c>
      <c r="S837" s="618">
        <v>19475</v>
      </c>
      <c r="T837" s="618" t="s">
        <v>425</v>
      </c>
      <c r="U837" s="618" t="s">
        <v>425</v>
      </c>
      <c r="V837" s="618" t="s">
        <v>425</v>
      </c>
      <c r="W837" s="618" t="s">
        <v>425</v>
      </c>
      <c r="X837" s="618" t="s">
        <v>425</v>
      </c>
      <c r="Y837" s="618" t="s">
        <v>425</v>
      </c>
      <c r="Z837" s="618">
        <v>573960</v>
      </c>
      <c r="AA837" s="618">
        <v>12033</v>
      </c>
      <c r="AB837" s="618" t="s">
        <v>425</v>
      </c>
      <c r="AC837" s="618">
        <v>787093</v>
      </c>
      <c r="AD837" s="618" t="s">
        <v>425</v>
      </c>
      <c r="AE837" s="618">
        <v>748429</v>
      </c>
      <c r="AF837" s="618" t="s">
        <v>425</v>
      </c>
      <c r="AG837" s="618">
        <v>2542</v>
      </c>
      <c r="AH837" s="618" t="s">
        <v>425</v>
      </c>
      <c r="AI837" s="618" t="s">
        <v>425</v>
      </c>
    </row>
    <row r="838" spans="1:35" x14ac:dyDescent="0.25">
      <c r="B838" s="594">
        <v>2016</v>
      </c>
      <c r="C838" s="618">
        <v>16281</v>
      </c>
      <c r="D838" s="618" t="s">
        <v>2112</v>
      </c>
      <c r="E838" s="618">
        <v>1456</v>
      </c>
      <c r="F838" s="618" t="s">
        <v>425</v>
      </c>
      <c r="G838" s="618">
        <v>55</v>
      </c>
      <c r="H838" s="618">
        <v>138175</v>
      </c>
      <c r="I838" s="618" t="s">
        <v>425</v>
      </c>
      <c r="J838" s="618" t="s">
        <v>425</v>
      </c>
      <c r="K838" s="618" t="s">
        <v>425</v>
      </c>
      <c r="L838" s="618">
        <v>339481</v>
      </c>
      <c r="M838" s="618" t="s">
        <v>2112</v>
      </c>
      <c r="N838" s="618" t="s">
        <v>425</v>
      </c>
      <c r="O838" s="618" t="s">
        <v>425</v>
      </c>
      <c r="P838" s="618" t="s">
        <v>425</v>
      </c>
      <c r="Q838" s="618" t="s">
        <v>425</v>
      </c>
      <c r="R838" s="618" t="s">
        <v>425</v>
      </c>
      <c r="S838" s="618">
        <v>13323</v>
      </c>
      <c r="T838" s="618" t="s">
        <v>425</v>
      </c>
      <c r="U838" s="618" t="s">
        <v>425</v>
      </c>
      <c r="V838" s="618" t="s">
        <v>425</v>
      </c>
      <c r="W838" s="618" t="s">
        <v>425</v>
      </c>
      <c r="X838" s="618" t="s">
        <v>425</v>
      </c>
      <c r="Y838" s="618" t="s">
        <v>425</v>
      </c>
      <c r="Z838" s="618">
        <v>664928</v>
      </c>
      <c r="AA838" s="618">
        <v>22218</v>
      </c>
      <c r="AB838" s="618" t="s">
        <v>425</v>
      </c>
      <c r="AC838" s="618">
        <v>602411</v>
      </c>
      <c r="AD838" s="618" t="s">
        <v>425</v>
      </c>
      <c r="AE838" s="618">
        <v>759928</v>
      </c>
      <c r="AF838" s="618" t="s">
        <v>425</v>
      </c>
      <c r="AG838" s="618">
        <v>2766</v>
      </c>
      <c r="AH838" s="618" t="s">
        <v>425</v>
      </c>
      <c r="AI838" s="618" t="s">
        <v>425</v>
      </c>
    </row>
    <row r="839" spans="1:35" x14ac:dyDescent="0.25">
      <c r="B839" s="594">
        <v>2017</v>
      </c>
      <c r="C839" s="618">
        <v>16878</v>
      </c>
      <c r="D839" s="618" t="s">
        <v>2112</v>
      </c>
      <c r="E839" s="618" t="s">
        <v>425</v>
      </c>
      <c r="F839" s="618" t="s">
        <v>425</v>
      </c>
      <c r="G839" s="618">
        <v>146</v>
      </c>
      <c r="H839" s="618">
        <v>104749</v>
      </c>
      <c r="I839" s="618" t="s">
        <v>425</v>
      </c>
      <c r="J839" s="618" t="s">
        <v>425</v>
      </c>
      <c r="K839" s="618" t="s">
        <v>425</v>
      </c>
      <c r="L839" s="618">
        <v>236736</v>
      </c>
      <c r="M839" s="618" t="s">
        <v>2112</v>
      </c>
      <c r="N839" s="618" t="s">
        <v>425</v>
      </c>
      <c r="O839" s="618" t="s">
        <v>425</v>
      </c>
      <c r="P839" s="618" t="s">
        <v>425</v>
      </c>
      <c r="Q839" s="618" t="s">
        <v>425</v>
      </c>
      <c r="R839" s="618" t="s">
        <v>425</v>
      </c>
      <c r="S839" s="618">
        <v>16541</v>
      </c>
      <c r="T839" s="618" t="s">
        <v>425</v>
      </c>
      <c r="U839" s="618" t="s">
        <v>425</v>
      </c>
      <c r="V839" s="618" t="s">
        <v>425</v>
      </c>
      <c r="W839" s="618" t="s">
        <v>425</v>
      </c>
      <c r="X839" s="618" t="s">
        <v>425</v>
      </c>
      <c r="Y839" s="618" t="s">
        <v>425</v>
      </c>
      <c r="Z839" s="618">
        <v>658268</v>
      </c>
      <c r="AA839" s="618">
        <v>15435</v>
      </c>
      <c r="AB839" s="618" t="s">
        <v>425</v>
      </c>
      <c r="AC839" s="618">
        <v>933956</v>
      </c>
      <c r="AD839" s="618" t="s">
        <v>425</v>
      </c>
      <c r="AE839" s="618">
        <v>913454</v>
      </c>
      <c r="AF839" s="618" t="s">
        <v>425</v>
      </c>
      <c r="AG839" s="618">
        <v>4868</v>
      </c>
      <c r="AH839" s="618" t="s">
        <v>425</v>
      </c>
      <c r="AI839" s="618" t="s">
        <v>425</v>
      </c>
    </row>
    <row r="840" spans="1:35" x14ac:dyDescent="0.25">
      <c r="B840" s="594">
        <v>2018</v>
      </c>
      <c r="C840" s="618">
        <v>17336</v>
      </c>
      <c r="D840" s="618" t="s">
        <v>2112</v>
      </c>
      <c r="E840" s="618" t="s">
        <v>425</v>
      </c>
      <c r="F840" s="618" t="s">
        <v>425</v>
      </c>
      <c r="G840" s="618">
        <v>143</v>
      </c>
      <c r="H840" s="618">
        <v>109651</v>
      </c>
      <c r="I840" s="618" t="s">
        <v>425</v>
      </c>
      <c r="J840" s="618" t="s">
        <v>425</v>
      </c>
      <c r="K840" s="618" t="s">
        <v>425</v>
      </c>
      <c r="L840" s="618">
        <v>71962</v>
      </c>
      <c r="M840" s="618" t="s">
        <v>2112</v>
      </c>
      <c r="N840" s="618" t="s">
        <v>425</v>
      </c>
      <c r="O840" s="618" t="s">
        <v>425</v>
      </c>
      <c r="P840" s="618" t="s">
        <v>425</v>
      </c>
      <c r="Q840" s="618" t="s">
        <v>425</v>
      </c>
      <c r="R840" s="618" t="s">
        <v>425</v>
      </c>
      <c r="S840" s="618">
        <v>16158</v>
      </c>
      <c r="T840" s="618" t="s">
        <v>425</v>
      </c>
      <c r="U840" s="618" t="s">
        <v>425</v>
      </c>
      <c r="V840" s="618" t="s">
        <v>425</v>
      </c>
      <c r="W840" s="618" t="s">
        <v>425</v>
      </c>
      <c r="X840" s="618" t="s">
        <v>425</v>
      </c>
      <c r="Y840" s="618" t="s">
        <v>425</v>
      </c>
      <c r="Z840" s="618">
        <v>583319</v>
      </c>
      <c r="AA840" s="618">
        <v>18603</v>
      </c>
      <c r="AB840" s="618" t="s">
        <v>425</v>
      </c>
      <c r="AC840" s="618">
        <v>735150</v>
      </c>
      <c r="AD840" s="618" t="s">
        <v>425</v>
      </c>
      <c r="AE840" s="618">
        <v>1000311</v>
      </c>
      <c r="AF840" s="618" t="s">
        <v>425</v>
      </c>
      <c r="AG840" s="618">
        <v>6289</v>
      </c>
      <c r="AH840" s="618" t="s">
        <v>425</v>
      </c>
      <c r="AI840" s="618" t="s">
        <v>425</v>
      </c>
    </row>
    <row r="841" spans="1:35" x14ac:dyDescent="0.25">
      <c r="B841" s="594">
        <v>2019</v>
      </c>
      <c r="C841" s="618">
        <v>17870</v>
      </c>
      <c r="D841" s="618" t="s">
        <v>2112</v>
      </c>
      <c r="E841" s="618" t="s">
        <v>425</v>
      </c>
      <c r="F841" s="618" t="s">
        <v>425</v>
      </c>
      <c r="G841" s="618">
        <v>194</v>
      </c>
      <c r="H841" s="618">
        <v>123940</v>
      </c>
      <c r="I841" s="618" t="s">
        <v>425</v>
      </c>
      <c r="J841" s="618" t="s">
        <v>425</v>
      </c>
      <c r="K841" s="618" t="s">
        <v>425</v>
      </c>
      <c r="L841" s="618">
        <v>111336</v>
      </c>
      <c r="M841" s="618" t="s">
        <v>2112</v>
      </c>
      <c r="N841" s="618" t="s">
        <v>425</v>
      </c>
      <c r="O841" s="618" t="s">
        <v>425</v>
      </c>
      <c r="P841" s="618" t="s">
        <v>425</v>
      </c>
      <c r="Q841" s="618" t="s">
        <v>425</v>
      </c>
      <c r="R841" s="618" t="s">
        <v>425</v>
      </c>
      <c r="S841" s="618">
        <v>16036</v>
      </c>
      <c r="T841" s="618" t="s">
        <v>425</v>
      </c>
      <c r="U841" s="618" t="s">
        <v>425</v>
      </c>
      <c r="V841" s="618" t="s">
        <v>425</v>
      </c>
      <c r="W841" s="618" t="s">
        <v>425</v>
      </c>
      <c r="X841" s="618" t="s">
        <v>425</v>
      </c>
      <c r="Y841" s="618" t="s">
        <v>425</v>
      </c>
      <c r="Z841" s="618">
        <v>521258</v>
      </c>
      <c r="AA841" s="618">
        <v>19956</v>
      </c>
      <c r="AB841" s="618" t="s">
        <v>425</v>
      </c>
      <c r="AC841" s="618">
        <v>1004717</v>
      </c>
      <c r="AD841" s="618" t="s">
        <v>425</v>
      </c>
      <c r="AE841" s="618">
        <v>1190195</v>
      </c>
      <c r="AF841" s="618" t="s">
        <v>425</v>
      </c>
      <c r="AG841" s="618">
        <v>7437</v>
      </c>
      <c r="AH841" s="618" t="s">
        <v>425</v>
      </c>
      <c r="AI841" s="618" t="s">
        <v>425</v>
      </c>
    </row>
    <row r="842" spans="1:35" x14ac:dyDescent="0.25">
      <c r="B842" s="594">
        <v>2020</v>
      </c>
      <c r="C842" s="618">
        <v>23299</v>
      </c>
      <c r="D842" s="618" t="s">
        <v>2112</v>
      </c>
      <c r="E842" s="618" t="s">
        <v>425</v>
      </c>
      <c r="F842" s="618" t="s">
        <v>425</v>
      </c>
      <c r="G842" s="618">
        <v>169</v>
      </c>
      <c r="H842" s="618">
        <v>112848</v>
      </c>
      <c r="I842" s="618" t="s">
        <v>425</v>
      </c>
      <c r="J842" s="618" t="s">
        <v>425</v>
      </c>
      <c r="K842" s="618" t="s">
        <v>425</v>
      </c>
      <c r="L842" s="618">
        <v>30643</v>
      </c>
      <c r="M842" s="618" t="s">
        <v>2112</v>
      </c>
      <c r="N842" s="618" t="s">
        <v>425</v>
      </c>
      <c r="O842" s="618" t="s">
        <v>425</v>
      </c>
      <c r="P842" s="618" t="s">
        <v>425</v>
      </c>
      <c r="Q842" s="618" t="s">
        <v>425</v>
      </c>
      <c r="R842" s="618" t="s">
        <v>425</v>
      </c>
      <c r="S842" s="618">
        <v>15660</v>
      </c>
      <c r="T842" s="618" t="s">
        <v>425</v>
      </c>
      <c r="U842" s="618" t="s">
        <v>425</v>
      </c>
      <c r="V842" s="618" t="s">
        <v>425</v>
      </c>
      <c r="W842" s="618" t="s">
        <v>425</v>
      </c>
      <c r="X842" s="618" t="s">
        <v>425</v>
      </c>
      <c r="Y842" s="618" t="s">
        <v>425</v>
      </c>
      <c r="Z842" s="618">
        <v>503922</v>
      </c>
      <c r="AA842" s="618">
        <v>17141</v>
      </c>
      <c r="AB842" s="618">
        <v>49</v>
      </c>
      <c r="AC842" s="618">
        <v>1036905</v>
      </c>
      <c r="AD842" s="618" t="s">
        <v>425</v>
      </c>
      <c r="AE842" s="618">
        <v>1348724</v>
      </c>
      <c r="AF842" s="618" t="s">
        <v>425</v>
      </c>
      <c r="AG842" s="618">
        <v>5324</v>
      </c>
      <c r="AH842" s="618" t="s">
        <v>425</v>
      </c>
      <c r="AI842" s="618" t="s">
        <v>425</v>
      </c>
    </row>
    <row r="843" spans="1:35" x14ac:dyDescent="0.25">
      <c r="B843" s="594">
        <v>2021</v>
      </c>
      <c r="C843" s="618">
        <v>14167</v>
      </c>
      <c r="D843" s="618" t="s">
        <v>2112</v>
      </c>
      <c r="E843" s="618" t="s">
        <v>425</v>
      </c>
      <c r="F843" s="618" t="s">
        <v>425</v>
      </c>
      <c r="G843" s="618">
        <v>164</v>
      </c>
      <c r="H843" s="618">
        <v>114942</v>
      </c>
      <c r="I843" s="618" t="s">
        <v>425</v>
      </c>
      <c r="J843" s="618" t="s">
        <v>425</v>
      </c>
      <c r="K843" s="618" t="s">
        <v>425</v>
      </c>
      <c r="L843" s="618">
        <v>19848</v>
      </c>
      <c r="M843" s="618" t="s">
        <v>2112</v>
      </c>
      <c r="N843" s="618" t="s">
        <v>425</v>
      </c>
      <c r="O843" s="618" t="s">
        <v>425</v>
      </c>
      <c r="P843" s="618" t="s">
        <v>425</v>
      </c>
      <c r="Q843" s="618" t="s">
        <v>425</v>
      </c>
      <c r="R843" s="618" t="s">
        <v>425</v>
      </c>
      <c r="S843" s="618">
        <v>11968</v>
      </c>
      <c r="T843" s="618" t="s">
        <v>425</v>
      </c>
      <c r="U843" s="618" t="s">
        <v>425</v>
      </c>
      <c r="V843" s="618" t="s">
        <v>425</v>
      </c>
      <c r="W843" s="618" t="s">
        <v>425</v>
      </c>
      <c r="X843" s="618" t="s">
        <v>425</v>
      </c>
      <c r="Y843" s="618" t="s">
        <v>425</v>
      </c>
      <c r="Z843" s="618">
        <v>417748</v>
      </c>
      <c r="AA843" s="618">
        <v>14762</v>
      </c>
      <c r="AB843" s="618" t="s">
        <v>425</v>
      </c>
      <c r="AC843" s="618">
        <v>1355590</v>
      </c>
      <c r="AD843" s="618" t="s">
        <v>425</v>
      </c>
      <c r="AE843" s="618">
        <v>1352087</v>
      </c>
      <c r="AF843" s="618" t="s">
        <v>425</v>
      </c>
      <c r="AG843" s="618">
        <v>4485</v>
      </c>
      <c r="AH843" s="618" t="s">
        <v>425</v>
      </c>
      <c r="AI843" s="618" t="s">
        <v>425</v>
      </c>
    </row>
    <row r="844" spans="1:35" x14ac:dyDescent="0.25">
      <c r="A844" s="593" t="s">
        <v>9</v>
      </c>
      <c r="B844" s="594">
        <v>2010</v>
      </c>
      <c r="C844" s="618">
        <v>6550</v>
      </c>
      <c r="D844" s="618" t="s">
        <v>2112</v>
      </c>
      <c r="E844" s="618" t="s">
        <v>425</v>
      </c>
      <c r="F844" s="618" t="s">
        <v>425</v>
      </c>
      <c r="G844" s="618">
        <v>203</v>
      </c>
      <c r="H844" s="618">
        <v>25826</v>
      </c>
      <c r="I844" s="618" t="s">
        <v>425</v>
      </c>
      <c r="J844" s="618">
        <v>306</v>
      </c>
      <c r="K844" s="618" t="s">
        <v>425</v>
      </c>
      <c r="L844" s="618">
        <v>107251</v>
      </c>
      <c r="M844" s="618" t="s">
        <v>2112</v>
      </c>
      <c r="N844" s="618" t="s">
        <v>425</v>
      </c>
      <c r="O844" s="618" t="s">
        <v>425</v>
      </c>
      <c r="P844" s="618" t="s">
        <v>425</v>
      </c>
      <c r="Q844" s="618" t="s">
        <v>425</v>
      </c>
      <c r="R844" s="618" t="s">
        <v>425</v>
      </c>
      <c r="S844" s="618">
        <v>6551</v>
      </c>
      <c r="T844" s="618">
        <v>177</v>
      </c>
      <c r="U844" s="618" t="s">
        <v>425</v>
      </c>
      <c r="V844" s="618" t="s">
        <v>425</v>
      </c>
      <c r="W844" s="618" t="s">
        <v>425</v>
      </c>
      <c r="X844" s="618" t="s">
        <v>425</v>
      </c>
      <c r="Y844" s="618" t="s">
        <v>425</v>
      </c>
      <c r="Z844" s="618">
        <v>849667</v>
      </c>
      <c r="AA844" s="618">
        <v>16023</v>
      </c>
      <c r="AB844" s="618" t="s">
        <v>425</v>
      </c>
      <c r="AC844" s="618">
        <v>81125</v>
      </c>
      <c r="AD844" s="618" t="s">
        <v>425</v>
      </c>
      <c r="AE844" s="618">
        <v>330</v>
      </c>
      <c r="AF844" s="618" t="s">
        <v>425</v>
      </c>
      <c r="AG844" s="618">
        <v>50</v>
      </c>
      <c r="AH844" s="618" t="s">
        <v>425</v>
      </c>
      <c r="AI844" s="618" t="s">
        <v>425</v>
      </c>
    </row>
    <row r="845" spans="1:35" x14ac:dyDescent="0.25">
      <c r="B845" s="594">
        <v>2011</v>
      </c>
      <c r="C845" s="618">
        <v>6778</v>
      </c>
      <c r="D845" s="618" t="s">
        <v>2112</v>
      </c>
      <c r="E845" s="618" t="s">
        <v>425</v>
      </c>
      <c r="F845" s="618" t="s">
        <v>425</v>
      </c>
      <c r="G845" s="618">
        <v>339</v>
      </c>
      <c r="H845" s="618">
        <v>23746</v>
      </c>
      <c r="I845" s="618" t="s">
        <v>425</v>
      </c>
      <c r="J845" s="618">
        <v>426</v>
      </c>
      <c r="K845" s="618" t="s">
        <v>425</v>
      </c>
      <c r="L845" s="618">
        <v>179044</v>
      </c>
      <c r="M845" s="618" t="s">
        <v>2112</v>
      </c>
      <c r="N845" s="618" t="s">
        <v>425</v>
      </c>
      <c r="O845" s="618" t="s">
        <v>425</v>
      </c>
      <c r="P845" s="618" t="s">
        <v>425</v>
      </c>
      <c r="Q845" s="618" t="s">
        <v>425</v>
      </c>
      <c r="R845" s="618" t="s">
        <v>425</v>
      </c>
      <c r="S845" s="618">
        <v>4598</v>
      </c>
      <c r="T845" s="618">
        <v>181</v>
      </c>
      <c r="U845" s="618" t="s">
        <v>425</v>
      </c>
      <c r="V845" s="618" t="s">
        <v>425</v>
      </c>
      <c r="W845" s="618" t="s">
        <v>425</v>
      </c>
      <c r="X845" s="618" t="s">
        <v>425</v>
      </c>
      <c r="Y845" s="618" t="s">
        <v>425</v>
      </c>
      <c r="Z845" s="618">
        <v>939032</v>
      </c>
      <c r="AA845" s="618">
        <v>14933</v>
      </c>
      <c r="AB845" s="618" t="s">
        <v>425</v>
      </c>
      <c r="AC845" s="618">
        <v>81793</v>
      </c>
      <c r="AD845" s="618" t="s">
        <v>425</v>
      </c>
      <c r="AE845" s="618">
        <v>282</v>
      </c>
      <c r="AF845" s="618" t="s">
        <v>425</v>
      </c>
      <c r="AG845" s="618">
        <v>77</v>
      </c>
      <c r="AH845" s="618" t="s">
        <v>425</v>
      </c>
      <c r="AI845" s="618" t="s">
        <v>425</v>
      </c>
    </row>
    <row r="846" spans="1:35" x14ac:dyDescent="0.25">
      <c r="B846" s="594">
        <v>2012</v>
      </c>
      <c r="C846" s="618">
        <v>7712</v>
      </c>
      <c r="D846" s="618" t="s">
        <v>2112</v>
      </c>
      <c r="E846" s="618" t="s">
        <v>425</v>
      </c>
      <c r="F846" s="618" t="s">
        <v>425</v>
      </c>
      <c r="G846" s="618">
        <v>566</v>
      </c>
      <c r="H846" s="618">
        <v>18358</v>
      </c>
      <c r="I846" s="618" t="s">
        <v>425</v>
      </c>
      <c r="J846" s="618">
        <v>532</v>
      </c>
      <c r="K846" s="618" t="s">
        <v>425</v>
      </c>
      <c r="L846" s="618">
        <v>199370</v>
      </c>
      <c r="M846" s="618" t="s">
        <v>2112</v>
      </c>
      <c r="N846" s="618" t="s">
        <v>425</v>
      </c>
      <c r="O846" s="618" t="s">
        <v>425</v>
      </c>
      <c r="P846" s="618" t="s">
        <v>425</v>
      </c>
      <c r="Q846" s="618" t="s">
        <v>425</v>
      </c>
      <c r="R846" s="618" t="s">
        <v>425</v>
      </c>
      <c r="S846" s="618">
        <v>6428</v>
      </c>
      <c r="T846" s="618">
        <v>180</v>
      </c>
      <c r="U846" s="618" t="s">
        <v>425</v>
      </c>
      <c r="V846" s="618" t="s">
        <v>425</v>
      </c>
      <c r="W846" s="618" t="s">
        <v>425</v>
      </c>
      <c r="X846" s="618" t="s">
        <v>425</v>
      </c>
      <c r="Y846" s="618" t="s">
        <v>425</v>
      </c>
      <c r="Z846" s="618">
        <v>897160</v>
      </c>
      <c r="AA846" s="618">
        <v>18860</v>
      </c>
      <c r="AB846" s="618" t="s">
        <v>425</v>
      </c>
      <c r="AC846" s="618">
        <v>96687</v>
      </c>
      <c r="AD846" s="618" t="s">
        <v>425</v>
      </c>
      <c r="AE846" s="618" t="s">
        <v>425</v>
      </c>
      <c r="AF846" s="618" t="s">
        <v>425</v>
      </c>
      <c r="AG846" s="618">
        <v>23</v>
      </c>
      <c r="AH846" s="618" t="s">
        <v>425</v>
      </c>
      <c r="AI846" s="618" t="s">
        <v>425</v>
      </c>
    </row>
    <row r="847" spans="1:35" x14ac:dyDescent="0.25">
      <c r="B847" s="594">
        <v>2013</v>
      </c>
      <c r="C847" s="618">
        <v>7050</v>
      </c>
      <c r="D847" s="618" t="s">
        <v>2112</v>
      </c>
      <c r="E847" s="618" t="s">
        <v>425</v>
      </c>
      <c r="F847" s="618" t="s">
        <v>425</v>
      </c>
      <c r="G847" s="618">
        <v>433</v>
      </c>
      <c r="H847" s="618">
        <v>15407</v>
      </c>
      <c r="I847" s="618" t="s">
        <v>425</v>
      </c>
      <c r="J847" s="618">
        <v>660</v>
      </c>
      <c r="K847" s="618" t="s">
        <v>425</v>
      </c>
      <c r="L847" s="618">
        <v>152345</v>
      </c>
      <c r="M847" s="618" t="s">
        <v>2112</v>
      </c>
      <c r="N847" s="618" t="s">
        <v>425</v>
      </c>
      <c r="O847" s="618" t="s">
        <v>425</v>
      </c>
      <c r="P847" s="618" t="s">
        <v>425</v>
      </c>
      <c r="Q847" s="618" t="s">
        <v>425</v>
      </c>
      <c r="R847" s="618" t="s">
        <v>425</v>
      </c>
      <c r="S847" s="618">
        <v>6604</v>
      </c>
      <c r="T847" s="618">
        <v>162</v>
      </c>
      <c r="U847" s="618" t="s">
        <v>425</v>
      </c>
      <c r="V847" s="618" t="s">
        <v>425</v>
      </c>
      <c r="W847" s="618" t="s">
        <v>425</v>
      </c>
      <c r="X847" s="618" t="s">
        <v>425</v>
      </c>
      <c r="Y847" s="618" t="s">
        <v>425</v>
      </c>
      <c r="Z847" s="618">
        <v>939178</v>
      </c>
      <c r="AA847" s="618">
        <v>16232</v>
      </c>
      <c r="AB847" s="618" t="s">
        <v>425</v>
      </c>
      <c r="AC847" s="618">
        <v>124536</v>
      </c>
      <c r="AD847" s="618" t="s">
        <v>425</v>
      </c>
      <c r="AE847" s="618">
        <v>154</v>
      </c>
      <c r="AF847" s="618" t="s">
        <v>425</v>
      </c>
      <c r="AG847" s="618" t="s">
        <v>425</v>
      </c>
      <c r="AH847" s="618" t="s">
        <v>425</v>
      </c>
      <c r="AI847" s="618" t="s">
        <v>425</v>
      </c>
    </row>
    <row r="848" spans="1:35" x14ac:dyDescent="0.25">
      <c r="B848" s="594">
        <v>2014</v>
      </c>
      <c r="C848" s="618">
        <v>7519</v>
      </c>
      <c r="D848" s="618" t="s">
        <v>2112</v>
      </c>
      <c r="E848" s="618" t="s">
        <v>425</v>
      </c>
      <c r="F848" s="618" t="s">
        <v>425</v>
      </c>
      <c r="G848" s="618">
        <v>476</v>
      </c>
      <c r="H848" s="618">
        <v>7490</v>
      </c>
      <c r="I848" s="618" t="s">
        <v>425</v>
      </c>
      <c r="J848" s="618">
        <v>773</v>
      </c>
      <c r="K848" s="618" t="s">
        <v>425</v>
      </c>
      <c r="L848" s="618">
        <v>188976</v>
      </c>
      <c r="M848" s="618" t="s">
        <v>2112</v>
      </c>
      <c r="N848" s="618" t="s">
        <v>425</v>
      </c>
      <c r="O848" s="618" t="s">
        <v>425</v>
      </c>
      <c r="P848" s="618" t="s">
        <v>425</v>
      </c>
      <c r="Q848" s="618" t="s">
        <v>425</v>
      </c>
      <c r="R848" s="618" t="s">
        <v>425</v>
      </c>
      <c r="S848" s="618">
        <v>4657</v>
      </c>
      <c r="T848" s="618">
        <v>189</v>
      </c>
      <c r="U848" s="618" t="s">
        <v>425</v>
      </c>
      <c r="V848" s="618" t="s">
        <v>425</v>
      </c>
      <c r="W848" s="618" t="s">
        <v>425</v>
      </c>
      <c r="X848" s="618" t="s">
        <v>425</v>
      </c>
      <c r="Y848" s="618" t="s">
        <v>425</v>
      </c>
      <c r="Z848" s="618">
        <v>1239731</v>
      </c>
      <c r="AA848" s="618">
        <v>17535</v>
      </c>
      <c r="AB848" s="618" t="s">
        <v>425</v>
      </c>
      <c r="AC848" s="618">
        <v>104984</v>
      </c>
      <c r="AD848" s="618" t="s">
        <v>425</v>
      </c>
      <c r="AE848" s="618">
        <v>1095</v>
      </c>
      <c r="AF848" s="618" t="s">
        <v>425</v>
      </c>
      <c r="AG848" s="618" t="s">
        <v>425</v>
      </c>
      <c r="AH848" s="618" t="s">
        <v>425</v>
      </c>
      <c r="AI848" s="618" t="s">
        <v>425</v>
      </c>
    </row>
    <row r="849" spans="1:35" x14ac:dyDescent="0.25">
      <c r="B849" s="594">
        <v>2015</v>
      </c>
      <c r="C849" s="618">
        <v>7700</v>
      </c>
      <c r="D849" s="618" t="s">
        <v>2112</v>
      </c>
      <c r="E849" s="618" t="s">
        <v>425</v>
      </c>
      <c r="F849" s="618" t="s">
        <v>425</v>
      </c>
      <c r="G849" s="618">
        <v>443</v>
      </c>
      <c r="H849" s="618">
        <v>7144</v>
      </c>
      <c r="I849" s="618" t="s">
        <v>425</v>
      </c>
      <c r="J849" s="618">
        <v>786</v>
      </c>
      <c r="K849" s="618" t="s">
        <v>425</v>
      </c>
      <c r="L849" s="618">
        <v>197376</v>
      </c>
      <c r="M849" s="618" t="s">
        <v>2112</v>
      </c>
      <c r="N849" s="618" t="s">
        <v>425</v>
      </c>
      <c r="O849" s="618" t="s">
        <v>425</v>
      </c>
      <c r="P849" s="618" t="s">
        <v>425</v>
      </c>
      <c r="Q849" s="618" t="s">
        <v>425</v>
      </c>
      <c r="R849" s="618" t="s">
        <v>425</v>
      </c>
      <c r="S849" s="618">
        <v>4226</v>
      </c>
      <c r="T849" s="618">
        <v>242</v>
      </c>
      <c r="U849" s="618" t="s">
        <v>425</v>
      </c>
      <c r="V849" s="618" t="s">
        <v>425</v>
      </c>
      <c r="W849" s="618" t="s">
        <v>425</v>
      </c>
      <c r="X849" s="618" t="s">
        <v>425</v>
      </c>
      <c r="Y849" s="618" t="s">
        <v>425</v>
      </c>
      <c r="Z849" s="618">
        <v>1122578</v>
      </c>
      <c r="AA849" s="618">
        <v>19591</v>
      </c>
      <c r="AB849" s="618" t="s">
        <v>425</v>
      </c>
      <c r="AC849" s="618">
        <v>94483</v>
      </c>
      <c r="AD849" s="618" t="s">
        <v>425</v>
      </c>
      <c r="AE849" s="618" t="s">
        <v>425</v>
      </c>
      <c r="AF849" s="618" t="s">
        <v>425</v>
      </c>
      <c r="AG849" s="618" t="s">
        <v>425</v>
      </c>
      <c r="AH849" s="618" t="s">
        <v>425</v>
      </c>
      <c r="AI849" s="618" t="s">
        <v>425</v>
      </c>
    </row>
    <row r="850" spans="1:35" x14ac:dyDescent="0.25">
      <c r="B850" s="594">
        <v>2016</v>
      </c>
      <c r="C850" s="618">
        <v>8441</v>
      </c>
      <c r="D850" s="618" t="s">
        <v>2112</v>
      </c>
      <c r="E850" s="618" t="s">
        <v>425</v>
      </c>
      <c r="F850" s="618" t="s">
        <v>425</v>
      </c>
      <c r="G850" s="618">
        <v>398</v>
      </c>
      <c r="H850" s="618">
        <v>6375</v>
      </c>
      <c r="I850" s="618" t="s">
        <v>425</v>
      </c>
      <c r="J850" s="618">
        <v>742</v>
      </c>
      <c r="K850" s="618" t="s">
        <v>425</v>
      </c>
      <c r="L850" s="618">
        <v>117244</v>
      </c>
      <c r="M850" s="618" t="s">
        <v>2112</v>
      </c>
      <c r="N850" s="618" t="s">
        <v>425</v>
      </c>
      <c r="O850" s="618" t="s">
        <v>425</v>
      </c>
      <c r="P850" s="618" t="s">
        <v>425</v>
      </c>
      <c r="Q850" s="618" t="s">
        <v>425</v>
      </c>
      <c r="R850" s="618" t="s">
        <v>425</v>
      </c>
      <c r="S850" s="618">
        <v>4444</v>
      </c>
      <c r="T850" s="618">
        <v>183</v>
      </c>
      <c r="U850" s="618" t="s">
        <v>425</v>
      </c>
      <c r="V850" s="618" t="s">
        <v>425</v>
      </c>
      <c r="W850" s="618" t="s">
        <v>425</v>
      </c>
      <c r="X850" s="618" t="s">
        <v>425</v>
      </c>
      <c r="Y850" s="618" t="s">
        <v>425</v>
      </c>
      <c r="Z850" s="618">
        <v>1125439</v>
      </c>
      <c r="AA850" s="618">
        <v>22575</v>
      </c>
      <c r="AB850" s="618" t="s">
        <v>425</v>
      </c>
      <c r="AC850" s="618">
        <v>82329</v>
      </c>
      <c r="AD850" s="618" t="s">
        <v>425</v>
      </c>
      <c r="AE850" s="618">
        <v>150</v>
      </c>
      <c r="AF850" s="618" t="s">
        <v>425</v>
      </c>
      <c r="AG850" s="618" t="s">
        <v>425</v>
      </c>
      <c r="AH850" s="618" t="s">
        <v>425</v>
      </c>
      <c r="AI850" s="618" t="s">
        <v>425</v>
      </c>
    </row>
    <row r="851" spans="1:35" x14ac:dyDescent="0.25">
      <c r="B851" s="594">
        <v>2017</v>
      </c>
      <c r="C851" s="618">
        <v>8042</v>
      </c>
      <c r="D851" s="618" t="s">
        <v>2112</v>
      </c>
      <c r="E851" s="618" t="s">
        <v>425</v>
      </c>
      <c r="F851" s="618" t="s">
        <v>425</v>
      </c>
      <c r="G851" s="618">
        <v>277</v>
      </c>
      <c r="H851" s="618">
        <v>6259</v>
      </c>
      <c r="I851" s="618" t="s">
        <v>425</v>
      </c>
      <c r="J851" s="618">
        <v>702</v>
      </c>
      <c r="K851" s="618" t="s">
        <v>425</v>
      </c>
      <c r="L851" s="618">
        <v>20229</v>
      </c>
      <c r="M851" s="618" t="s">
        <v>2112</v>
      </c>
      <c r="N851" s="618" t="s">
        <v>425</v>
      </c>
      <c r="O851" s="618" t="s">
        <v>425</v>
      </c>
      <c r="P851" s="618" t="s">
        <v>425</v>
      </c>
      <c r="Q851" s="618" t="s">
        <v>425</v>
      </c>
      <c r="R851" s="618" t="s">
        <v>425</v>
      </c>
      <c r="S851" s="618">
        <v>3907</v>
      </c>
      <c r="T851" s="618">
        <v>203</v>
      </c>
      <c r="U851" s="618" t="s">
        <v>425</v>
      </c>
      <c r="V851" s="618" t="s">
        <v>425</v>
      </c>
      <c r="W851" s="618" t="s">
        <v>425</v>
      </c>
      <c r="X851" s="618" t="s">
        <v>425</v>
      </c>
      <c r="Y851" s="618" t="s">
        <v>425</v>
      </c>
      <c r="Z851" s="618">
        <v>897895</v>
      </c>
      <c r="AA851" s="618">
        <v>22615</v>
      </c>
      <c r="AB851" s="618" t="s">
        <v>425</v>
      </c>
      <c r="AC851" s="618">
        <v>89244</v>
      </c>
      <c r="AD851" s="618" t="s">
        <v>425</v>
      </c>
      <c r="AE851" s="618">
        <v>261</v>
      </c>
      <c r="AF851" s="618" t="s">
        <v>425</v>
      </c>
      <c r="AG851" s="618" t="s">
        <v>425</v>
      </c>
      <c r="AH851" s="618" t="s">
        <v>425</v>
      </c>
      <c r="AI851" s="618" t="s">
        <v>425</v>
      </c>
    </row>
    <row r="852" spans="1:35" x14ac:dyDescent="0.25">
      <c r="B852" s="594">
        <v>2018</v>
      </c>
      <c r="C852" s="618">
        <v>6379</v>
      </c>
      <c r="D852" s="618" t="s">
        <v>2112</v>
      </c>
      <c r="E852" s="618" t="s">
        <v>425</v>
      </c>
      <c r="F852" s="618" t="s">
        <v>425</v>
      </c>
      <c r="G852" s="618">
        <v>211</v>
      </c>
      <c r="H852" s="618">
        <v>6201</v>
      </c>
      <c r="I852" s="618" t="s">
        <v>425</v>
      </c>
      <c r="J852" s="618">
        <v>630</v>
      </c>
      <c r="K852" s="618" t="s">
        <v>425</v>
      </c>
      <c r="L852" s="618">
        <v>11989</v>
      </c>
      <c r="M852" s="618" t="s">
        <v>2112</v>
      </c>
      <c r="N852" s="618" t="s">
        <v>425</v>
      </c>
      <c r="O852" s="618" t="s">
        <v>425</v>
      </c>
      <c r="P852" s="618" t="s">
        <v>425</v>
      </c>
      <c r="Q852" s="618" t="s">
        <v>425</v>
      </c>
      <c r="R852" s="618" t="s">
        <v>425</v>
      </c>
      <c r="S852" s="618">
        <v>3401</v>
      </c>
      <c r="T852" s="618">
        <v>138</v>
      </c>
      <c r="U852" s="618" t="s">
        <v>425</v>
      </c>
      <c r="V852" s="618" t="s">
        <v>425</v>
      </c>
      <c r="W852" s="618" t="s">
        <v>425</v>
      </c>
      <c r="X852" s="618" t="s">
        <v>425</v>
      </c>
      <c r="Y852" s="618" t="s">
        <v>425</v>
      </c>
      <c r="Z852" s="618">
        <v>667700</v>
      </c>
      <c r="AA852" s="618">
        <v>18395</v>
      </c>
      <c r="AB852" s="618" t="s">
        <v>425</v>
      </c>
      <c r="AC852" s="618">
        <v>80631</v>
      </c>
      <c r="AD852" s="618" t="s">
        <v>425</v>
      </c>
      <c r="AE852" s="618">
        <v>1410</v>
      </c>
      <c r="AF852" s="618" t="s">
        <v>425</v>
      </c>
      <c r="AG852" s="618" t="s">
        <v>425</v>
      </c>
      <c r="AH852" s="618" t="s">
        <v>425</v>
      </c>
      <c r="AI852" s="618" t="s">
        <v>425</v>
      </c>
    </row>
    <row r="853" spans="1:35" x14ac:dyDescent="0.25">
      <c r="B853" s="594">
        <v>2019</v>
      </c>
      <c r="C853" s="618">
        <v>6155</v>
      </c>
      <c r="D853" s="618" t="s">
        <v>2112</v>
      </c>
      <c r="E853" s="618" t="s">
        <v>425</v>
      </c>
      <c r="F853" s="618" t="s">
        <v>425</v>
      </c>
      <c r="G853" s="618">
        <v>122</v>
      </c>
      <c r="H853" s="618">
        <v>4540</v>
      </c>
      <c r="I853" s="618" t="s">
        <v>425</v>
      </c>
      <c r="J853" s="618">
        <v>596</v>
      </c>
      <c r="K853" s="618" t="s">
        <v>425</v>
      </c>
      <c r="L853" s="618">
        <v>12119</v>
      </c>
      <c r="M853" s="618" t="s">
        <v>2112</v>
      </c>
      <c r="N853" s="618" t="s">
        <v>425</v>
      </c>
      <c r="O853" s="618" t="s">
        <v>425</v>
      </c>
      <c r="P853" s="618" t="s">
        <v>425</v>
      </c>
      <c r="Q853" s="618" t="s">
        <v>425</v>
      </c>
      <c r="R853" s="618" t="s">
        <v>425</v>
      </c>
      <c r="S853" s="618">
        <v>3025</v>
      </c>
      <c r="T853" s="618">
        <v>133</v>
      </c>
      <c r="U853" s="618" t="s">
        <v>425</v>
      </c>
      <c r="V853" s="618" t="s">
        <v>425</v>
      </c>
      <c r="W853" s="618" t="s">
        <v>425</v>
      </c>
      <c r="X853" s="618" t="s">
        <v>425</v>
      </c>
      <c r="Y853" s="618" t="s">
        <v>425</v>
      </c>
      <c r="Z853" s="618">
        <v>628422</v>
      </c>
      <c r="AA853" s="618">
        <v>17399</v>
      </c>
      <c r="AB853" s="618" t="s">
        <v>425</v>
      </c>
      <c r="AC853" s="618">
        <v>75412</v>
      </c>
      <c r="AD853" s="618" t="s">
        <v>425</v>
      </c>
      <c r="AE853" s="618">
        <v>5051</v>
      </c>
      <c r="AF853" s="618" t="s">
        <v>425</v>
      </c>
      <c r="AG853" s="618" t="s">
        <v>425</v>
      </c>
      <c r="AH853" s="618" t="s">
        <v>425</v>
      </c>
      <c r="AI853" s="618" t="s">
        <v>425</v>
      </c>
    </row>
    <row r="854" spans="1:35" x14ac:dyDescent="0.25">
      <c r="B854" s="594">
        <v>2020</v>
      </c>
      <c r="C854" s="618">
        <v>6182</v>
      </c>
      <c r="D854" s="618" t="s">
        <v>2112</v>
      </c>
      <c r="E854" s="618" t="s">
        <v>425</v>
      </c>
      <c r="F854" s="618" t="s">
        <v>425</v>
      </c>
      <c r="G854" s="618">
        <v>120</v>
      </c>
      <c r="H854" s="618">
        <v>4626</v>
      </c>
      <c r="I854" s="618" t="s">
        <v>425</v>
      </c>
      <c r="J854" s="618">
        <v>591</v>
      </c>
      <c r="K854" s="618" t="s">
        <v>425</v>
      </c>
      <c r="L854" s="618">
        <v>11822</v>
      </c>
      <c r="M854" s="618" t="s">
        <v>2112</v>
      </c>
      <c r="N854" s="618" t="s">
        <v>425</v>
      </c>
      <c r="O854" s="618" t="s">
        <v>425</v>
      </c>
      <c r="P854" s="618" t="s">
        <v>425</v>
      </c>
      <c r="Q854" s="618" t="s">
        <v>425</v>
      </c>
      <c r="R854" s="618" t="s">
        <v>425</v>
      </c>
      <c r="S854" s="618">
        <v>2941</v>
      </c>
      <c r="T854" s="618">
        <v>128</v>
      </c>
      <c r="U854" s="618" t="s">
        <v>425</v>
      </c>
      <c r="V854" s="618" t="s">
        <v>425</v>
      </c>
      <c r="W854" s="618" t="s">
        <v>425</v>
      </c>
      <c r="X854" s="618" t="s">
        <v>425</v>
      </c>
      <c r="Y854" s="618" t="s">
        <v>425</v>
      </c>
      <c r="Z854" s="618">
        <v>575102</v>
      </c>
      <c r="AA854" s="618">
        <v>17236</v>
      </c>
      <c r="AB854" s="618" t="s">
        <v>425</v>
      </c>
      <c r="AC854" s="618">
        <v>83819</v>
      </c>
      <c r="AD854" s="618" t="s">
        <v>425</v>
      </c>
      <c r="AE854" s="618">
        <v>10380</v>
      </c>
      <c r="AF854" s="618" t="s">
        <v>425</v>
      </c>
      <c r="AG854" s="618" t="s">
        <v>425</v>
      </c>
      <c r="AH854" s="618" t="s">
        <v>425</v>
      </c>
      <c r="AI854" s="618" t="s">
        <v>425</v>
      </c>
    </row>
    <row r="855" spans="1:35" x14ac:dyDescent="0.25">
      <c r="B855" s="594">
        <v>2021</v>
      </c>
      <c r="C855" s="618">
        <v>6124</v>
      </c>
      <c r="D855" s="618" t="s">
        <v>2112</v>
      </c>
      <c r="E855" s="618" t="s">
        <v>425</v>
      </c>
      <c r="F855" s="618" t="s">
        <v>425</v>
      </c>
      <c r="G855" s="618">
        <v>122</v>
      </c>
      <c r="H855" s="618">
        <v>4473</v>
      </c>
      <c r="I855" s="618" t="s">
        <v>425</v>
      </c>
      <c r="J855" s="618">
        <v>593</v>
      </c>
      <c r="K855" s="618" t="s">
        <v>425</v>
      </c>
      <c r="L855" s="618">
        <v>12439</v>
      </c>
      <c r="M855" s="618" t="s">
        <v>2112</v>
      </c>
      <c r="N855" s="618" t="s">
        <v>425</v>
      </c>
      <c r="O855" s="618" t="s">
        <v>425</v>
      </c>
      <c r="P855" s="618" t="s">
        <v>425</v>
      </c>
      <c r="Q855" s="618" t="s">
        <v>425</v>
      </c>
      <c r="R855" s="618" t="s">
        <v>425</v>
      </c>
      <c r="S855" s="618">
        <v>2855</v>
      </c>
      <c r="T855" s="618">
        <v>121</v>
      </c>
      <c r="U855" s="618" t="s">
        <v>425</v>
      </c>
      <c r="V855" s="618" t="s">
        <v>425</v>
      </c>
      <c r="W855" s="618" t="s">
        <v>425</v>
      </c>
      <c r="X855" s="618" t="s">
        <v>425</v>
      </c>
      <c r="Y855" s="618" t="s">
        <v>425</v>
      </c>
      <c r="Z855" s="618">
        <v>532059</v>
      </c>
      <c r="AA855" s="618">
        <v>17705</v>
      </c>
      <c r="AB855" s="618" t="s">
        <v>425</v>
      </c>
      <c r="AC855" s="618">
        <v>105885</v>
      </c>
      <c r="AD855" s="618" t="s">
        <v>425</v>
      </c>
      <c r="AE855" s="618">
        <v>20156</v>
      </c>
      <c r="AF855" s="618" t="s">
        <v>425</v>
      </c>
      <c r="AG855" s="618" t="s">
        <v>425</v>
      </c>
      <c r="AH855" s="618" t="s">
        <v>425</v>
      </c>
      <c r="AI855" s="618" t="s">
        <v>425</v>
      </c>
    </row>
    <row r="856" spans="1:35" x14ac:dyDescent="0.25">
      <c r="A856" s="593" t="s">
        <v>10</v>
      </c>
      <c r="B856" s="594">
        <v>2010</v>
      </c>
      <c r="C856" s="618">
        <v>38213</v>
      </c>
      <c r="D856" s="618" t="s">
        <v>2112</v>
      </c>
      <c r="E856" s="618" t="s">
        <v>425</v>
      </c>
      <c r="F856" s="618" t="s">
        <v>425</v>
      </c>
      <c r="G856" s="618" t="s">
        <v>425</v>
      </c>
      <c r="H856" s="618">
        <v>8716</v>
      </c>
      <c r="I856" s="618" t="s">
        <v>425</v>
      </c>
      <c r="J856" s="618">
        <v>8406</v>
      </c>
      <c r="K856" s="618" t="s">
        <v>425</v>
      </c>
      <c r="L856" s="618">
        <v>341186</v>
      </c>
      <c r="M856" s="618" t="s">
        <v>2112</v>
      </c>
      <c r="N856" s="618" t="s">
        <v>425</v>
      </c>
      <c r="O856" s="618" t="s">
        <v>425</v>
      </c>
      <c r="P856" s="618" t="s">
        <v>425</v>
      </c>
      <c r="Q856" s="618" t="s">
        <v>425</v>
      </c>
      <c r="R856" s="618" t="s">
        <v>425</v>
      </c>
      <c r="S856" s="618">
        <v>4350</v>
      </c>
      <c r="T856" s="618">
        <v>34</v>
      </c>
      <c r="U856" s="618" t="s">
        <v>425</v>
      </c>
      <c r="V856" s="618">
        <v>907</v>
      </c>
      <c r="W856" s="618" t="s">
        <v>425</v>
      </c>
      <c r="X856" s="618">
        <v>11595</v>
      </c>
      <c r="Y856" s="618" t="s">
        <v>425</v>
      </c>
      <c r="Z856" s="618">
        <v>778217</v>
      </c>
      <c r="AA856" s="618">
        <v>66379</v>
      </c>
      <c r="AB856" s="618" t="s">
        <v>425</v>
      </c>
      <c r="AC856" s="618">
        <v>34880</v>
      </c>
      <c r="AD856" s="618" t="s">
        <v>425</v>
      </c>
      <c r="AE856" s="618">
        <v>540</v>
      </c>
      <c r="AF856" s="618" t="s">
        <v>425</v>
      </c>
      <c r="AG856" s="618">
        <v>1782</v>
      </c>
      <c r="AH856" s="618" t="s">
        <v>425</v>
      </c>
      <c r="AI856" s="618" t="s">
        <v>425</v>
      </c>
    </row>
    <row r="857" spans="1:35" x14ac:dyDescent="0.25">
      <c r="B857" s="594">
        <v>2011</v>
      </c>
      <c r="C857" s="618">
        <v>62330</v>
      </c>
      <c r="D857" s="618" t="s">
        <v>2112</v>
      </c>
      <c r="E857" s="618" t="s">
        <v>425</v>
      </c>
      <c r="F857" s="618" t="s">
        <v>425</v>
      </c>
      <c r="G857" s="618" t="s">
        <v>425</v>
      </c>
      <c r="H857" s="618">
        <v>11080</v>
      </c>
      <c r="I857" s="618" t="s">
        <v>425</v>
      </c>
      <c r="J857" s="618">
        <v>9259</v>
      </c>
      <c r="K857" s="618" t="s">
        <v>425</v>
      </c>
      <c r="L857" s="618">
        <v>302895</v>
      </c>
      <c r="M857" s="618" t="s">
        <v>2112</v>
      </c>
      <c r="N857" s="618" t="s">
        <v>425</v>
      </c>
      <c r="O857" s="618" t="s">
        <v>425</v>
      </c>
      <c r="P857" s="618" t="s">
        <v>425</v>
      </c>
      <c r="Q857" s="618" t="s">
        <v>425</v>
      </c>
      <c r="R857" s="618" t="s">
        <v>425</v>
      </c>
      <c r="S857" s="618">
        <v>4760</v>
      </c>
      <c r="T857" s="618">
        <v>33</v>
      </c>
      <c r="U857" s="618" t="s">
        <v>425</v>
      </c>
      <c r="V857" s="618">
        <v>990</v>
      </c>
      <c r="W857" s="618" t="s">
        <v>425</v>
      </c>
      <c r="X857" s="618">
        <v>13819</v>
      </c>
      <c r="Y857" s="618" t="s">
        <v>425</v>
      </c>
      <c r="Z857" s="618">
        <v>966341</v>
      </c>
      <c r="AA857" s="618">
        <v>72538</v>
      </c>
      <c r="AB857" s="618" t="s">
        <v>425</v>
      </c>
      <c r="AC857" s="618">
        <v>35945</v>
      </c>
      <c r="AD857" s="618" t="s">
        <v>425</v>
      </c>
      <c r="AE857" s="618">
        <v>540</v>
      </c>
      <c r="AF857" s="618" t="s">
        <v>425</v>
      </c>
      <c r="AG857" s="618">
        <v>1640</v>
      </c>
      <c r="AH857" s="618" t="s">
        <v>425</v>
      </c>
      <c r="AI857" s="618" t="s">
        <v>425</v>
      </c>
    </row>
    <row r="858" spans="1:35" x14ac:dyDescent="0.25">
      <c r="B858" s="594">
        <v>2012</v>
      </c>
      <c r="C858" s="618">
        <v>69320</v>
      </c>
      <c r="D858" s="618" t="s">
        <v>2112</v>
      </c>
      <c r="E858" s="618" t="s">
        <v>425</v>
      </c>
      <c r="F858" s="618" t="s">
        <v>425</v>
      </c>
      <c r="G858" s="618" t="s">
        <v>425</v>
      </c>
      <c r="H858" s="618">
        <v>12908</v>
      </c>
      <c r="I858" s="618" t="s">
        <v>425</v>
      </c>
      <c r="J858" s="618">
        <v>5697</v>
      </c>
      <c r="K858" s="618" t="s">
        <v>425</v>
      </c>
      <c r="L858" s="618">
        <v>304751</v>
      </c>
      <c r="M858" s="618" t="s">
        <v>2112</v>
      </c>
      <c r="N858" s="618" t="s">
        <v>425</v>
      </c>
      <c r="O858" s="618" t="s">
        <v>425</v>
      </c>
      <c r="P858" s="618" t="s">
        <v>425</v>
      </c>
      <c r="Q858" s="618" t="s">
        <v>425</v>
      </c>
      <c r="R858" s="618" t="s">
        <v>425</v>
      </c>
      <c r="S858" s="618">
        <v>5353</v>
      </c>
      <c r="T858" s="618">
        <v>6</v>
      </c>
      <c r="U858" s="618" t="s">
        <v>425</v>
      </c>
      <c r="V858" s="618">
        <v>965</v>
      </c>
      <c r="W858" s="618" t="s">
        <v>425</v>
      </c>
      <c r="X858" s="618">
        <v>6859</v>
      </c>
      <c r="Y858" s="618" t="s">
        <v>425</v>
      </c>
      <c r="Z858" s="618">
        <v>926297</v>
      </c>
      <c r="AA858" s="618">
        <v>93074</v>
      </c>
      <c r="AB858" s="618">
        <v>400</v>
      </c>
      <c r="AC858" s="618">
        <v>36697</v>
      </c>
      <c r="AD858" s="618" t="s">
        <v>425</v>
      </c>
      <c r="AE858" s="618">
        <v>660</v>
      </c>
      <c r="AF858" s="618" t="s">
        <v>425</v>
      </c>
      <c r="AG858" s="618">
        <v>1430</v>
      </c>
      <c r="AH858" s="618" t="s">
        <v>425</v>
      </c>
      <c r="AI858" s="618" t="s">
        <v>425</v>
      </c>
    </row>
    <row r="859" spans="1:35" x14ac:dyDescent="0.25">
      <c r="B859" s="594">
        <v>2013</v>
      </c>
      <c r="C859" s="618">
        <v>78447</v>
      </c>
      <c r="D859" s="618" t="s">
        <v>2112</v>
      </c>
      <c r="E859" s="618" t="s">
        <v>425</v>
      </c>
      <c r="F859" s="618" t="s">
        <v>425</v>
      </c>
      <c r="G859" s="618" t="s">
        <v>425</v>
      </c>
      <c r="H859" s="618">
        <v>8201</v>
      </c>
      <c r="I859" s="618" t="s">
        <v>425</v>
      </c>
      <c r="J859" s="618">
        <v>5567</v>
      </c>
      <c r="K859" s="618" t="s">
        <v>425</v>
      </c>
      <c r="L859" s="618">
        <v>288550</v>
      </c>
      <c r="M859" s="618" t="s">
        <v>2112</v>
      </c>
      <c r="N859" s="618" t="s">
        <v>425</v>
      </c>
      <c r="O859" s="618" t="s">
        <v>425</v>
      </c>
      <c r="P859" s="618" t="s">
        <v>425</v>
      </c>
      <c r="Q859" s="618" t="s">
        <v>425</v>
      </c>
      <c r="R859" s="618" t="s">
        <v>425</v>
      </c>
      <c r="S859" s="618">
        <v>3886</v>
      </c>
      <c r="T859" s="618">
        <v>4</v>
      </c>
      <c r="U859" s="618" t="s">
        <v>425</v>
      </c>
      <c r="V859" s="618">
        <v>448</v>
      </c>
      <c r="W859" s="618" t="s">
        <v>425</v>
      </c>
      <c r="X859" s="618">
        <v>8343</v>
      </c>
      <c r="Y859" s="618" t="s">
        <v>425</v>
      </c>
      <c r="Z859" s="618">
        <v>940975</v>
      </c>
      <c r="AA859" s="618">
        <v>95653</v>
      </c>
      <c r="AB859" s="618">
        <v>384</v>
      </c>
      <c r="AC859" s="618">
        <v>27610</v>
      </c>
      <c r="AD859" s="618" t="s">
        <v>425</v>
      </c>
      <c r="AE859" s="618">
        <v>60</v>
      </c>
      <c r="AF859" s="618" t="s">
        <v>425</v>
      </c>
      <c r="AG859" s="618">
        <v>1231</v>
      </c>
      <c r="AH859" s="618" t="s">
        <v>425</v>
      </c>
      <c r="AI859" s="618" t="s">
        <v>425</v>
      </c>
    </row>
    <row r="860" spans="1:35" x14ac:dyDescent="0.25">
      <c r="B860" s="594">
        <v>2014</v>
      </c>
      <c r="C860" s="618">
        <v>76921</v>
      </c>
      <c r="D860" s="618" t="s">
        <v>2112</v>
      </c>
      <c r="E860" s="618" t="s">
        <v>425</v>
      </c>
      <c r="F860" s="618" t="s">
        <v>425</v>
      </c>
      <c r="G860" s="618" t="s">
        <v>425</v>
      </c>
      <c r="H860" s="618">
        <v>7114</v>
      </c>
      <c r="I860" s="618" t="s">
        <v>425</v>
      </c>
      <c r="J860" s="618">
        <v>4433</v>
      </c>
      <c r="K860" s="618" t="s">
        <v>425</v>
      </c>
      <c r="L860" s="618">
        <v>302066</v>
      </c>
      <c r="M860" s="618" t="s">
        <v>2112</v>
      </c>
      <c r="N860" s="618" t="s">
        <v>425</v>
      </c>
      <c r="O860" s="618" t="s">
        <v>425</v>
      </c>
      <c r="P860" s="618" t="s">
        <v>425</v>
      </c>
      <c r="Q860" s="618" t="s">
        <v>425</v>
      </c>
      <c r="R860" s="618" t="s">
        <v>425</v>
      </c>
      <c r="S860" s="618">
        <v>1806</v>
      </c>
      <c r="T860" s="618" t="s">
        <v>425</v>
      </c>
      <c r="U860" s="618" t="s">
        <v>425</v>
      </c>
      <c r="V860" s="618">
        <v>1169</v>
      </c>
      <c r="W860" s="618" t="s">
        <v>425</v>
      </c>
      <c r="X860" s="618">
        <v>7075</v>
      </c>
      <c r="Y860" s="618" t="s">
        <v>425</v>
      </c>
      <c r="Z860" s="618">
        <v>846884</v>
      </c>
      <c r="AA860" s="618">
        <v>86071</v>
      </c>
      <c r="AB860" s="618">
        <v>77</v>
      </c>
      <c r="AC860" s="618">
        <v>21430</v>
      </c>
      <c r="AD860" s="618" t="s">
        <v>425</v>
      </c>
      <c r="AE860" s="618" t="s">
        <v>425</v>
      </c>
      <c r="AF860" s="618" t="s">
        <v>425</v>
      </c>
      <c r="AG860" s="618">
        <v>601</v>
      </c>
      <c r="AH860" s="618" t="s">
        <v>425</v>
      </c>
      <c r="AI860" s="618" t="s">
        <v>425</v>
      </c>
    </row>
    <row r="861" spans="1:35" x14ac:dyDescent="0.25">
      <c r="B861" s="594">
        <v>2015</v>
      </c>
      <c r="C861" s="618">
        <v>69090</v>
      </c>
      <c r="D861" s="618" t="s">
        <v>2112</v>
      </c>
      <c r="E861" s="618" t="s">
        <v>425</v>
      </c>
      <c r="F861" s="618" t="s">
        <v>425</v>
      </c>
      <c r="G861" s="618" t="s">
        <v>425</v>
      </c>
      <c r="H861" s="618">
        <v>4099</v>
      </c>
      <c r="I861" s="618" t="s">
        <v>425</v>
      </c>
      <c r="J861" s="618">
        <v>5094</v>
      </c>
      <c r="K861" s="618" t="s">
        <v>425</v>
      </c>
      <c r="L861" s="618">
        <v>232389</v>
      </c>
      <c r="M861" s="618" t="s">
        <v>2112</v>
      </c>
      <c r="N861" s="618" t="s">
        <v>425</v>
      </c>
      <c r="O861" s="618" t="s">
        <v>425</v>
      </c>
      <c r="P861" s="618" t="s">
        <v>425</v>
      </c>
      <c r="Q861" s="618" t="s">
        <v>425</v>
      </c>
      <c r="R861" s="618" t="s">
        <v>425</v>
      </c>
      <c r="S861" s="618">
        <v>2434</v>
      </c>
      <c r="T861" s="618" t="s">
        <v>425</v>
      </c>
      <c r="U861" s="618" t="s">
        <v>425</v>
      </c>
      <c r="V861" s="618">
        <v>945</v>
      </c>
      <c r="W861" s="618" t="s">
        <v>425</v>
      </c>
      <c r="X861" s="618">
        <v>3812</v>
      </c>
      <c r="Y861" s="618" t="s">
        <v>425</v>
      </c>
      <c r="Z861" s="618">
        <v>801299</v>
      </c>
      <c r="AA861" s="618">
        <v>57979</v>
      </c>
      <c r="AB861" s="618">
        <v>228</v>
      </c>
      <c r="AC861" s="618">
        <v>16816</v>
      </c>
      <c r="AD861" s="618" t="s">
        <v>425</v>
      </c>
      <c r="AE861" s="618" t="s">
        <v>425</v>
      </c>
      <c r="AF861" s="618" t="s">
        <v>425</v>
      </c>
      <c r="AG861" s="618">
        <v>249</v>
      </c>
      <c r="AH861" s="618" t="s">
        <v>425</v>
      </c>
      <c r="AI861" s="618" t="s">
        <v>425</v>
      </c>
    </row>
    <row r="862" spans="1:35" x14ac:dyDescent="0.25">
      <c r="B862" s="594">
        <v>2016</v>
      </c>
      <c r="C862" s="618">
        <v>78370</v>
      </c>
      <c r="D862" s="618" t="s">
        <v>2112</v>
      </c>
      <c r="E862" s="618" t="s">
        <v>425</v>
      </c>
      <c r="F862" s="618" t="s">
        <v>425</v>
      </c>
      <c r="G862" s="618" t="s">
        <v>425</v>
      </c>
      <c r="H862" s="618">
        <v>819</v>
      </c>
      <c r="I862" s="618" t="s">
        <v>425</v>
      </c>
      <c r="J862" s="618">
        <v>6083</v>
      </c>
      <c r="K862" s="618" t="s">
        <v>425</v>
      </c>
      <c r="L862" s="618">
        <v>224429</v>
      </c>
      <c r="M862" s="618" t="s">
        <v>2112</v>
      </c>
      <c r="N862" s="618" t="s">
        <v>425</v>
      </c>
      <c r="O862" s="618" t="s">
        <v>425</v>
      </c>
      <c r="P862" s="618" t="s">
        <v>425</v>
      </c>
      <c r="Q862" s="618" t="s">
        <v>425</v>
      </c>
      <c r="R862" s="618" t="s">
        <v>425</v>
      </c>
      <c r="S862" s="618">
        <v>2004</v>
      </c>
      <c r="T862" s="618" t="s">
        <v>425</v>
      </c>
      <c r="U862" s="618" t="s">
        <v>425</v>
      </c>
      <c r="V862" s="618">
        <v>181</v>
      </c>
      <c r="W862" s="618" t="s">
        <v>425</v>
      </c>
      <c r="X862" s="618">
        <v>2264</v>
      </c>
      <c r="Y862" s="618" t="s">
        <v>425</v>
      </c>
      <c r="Z862" s="618">
        <v>924899</v>
      </c>
      <c r="AA862" s="618">
        <v>56189</v>
      </c>
      <c r="AB862" s="618">
        <v>68</v>
      </c>
      <c r="AC862" s="618">
        <v>9929</v>
      </c>
      <c r="AD862" s="618" t="s">
        <v>425</v>
      </c>
      <c r="AE862" s="618" t="s">
        <v>425</v>
      </c>
      <c r="AF862" s="618" t="s">
        <v>425</v>
      </c>
      <c r="AG862" s="618">
        <v>162</v>
      </c>
      <c r="AH862" s="618" t="s">
        <v>425</v>
      </c>
      <c r="AI862" s="618" t="s">
        <v>425</v>
      </c>
    </row>
    <row r="863" spans="1:35" x14ac:dyDescent="0.25">
      <c r="B863" s="594">
        <v>2017</v>
      </c>
      <c r="C863" s="618">
        <v>77053</v>
      </c>
      <c r="D863" s="618" t="s">
        <v>2112</v>
      </c>
      <c r="E863" s="618" t="s">
        <v>425</v>
      </c>
      <c r="F863" s="618" t="s">
        <v>425</v>
      </c>
      <c r="G863" s="618" t="s">
        <v>425</v>
      </c>
      <c r="H863" s="618">
        <v>744</v>
      </c>
      <c r="I863" s="618" t="s">
        <v>425</v>
      </c>
      <c r="J863" s="618">
        <v>5986</v>
      </c>
      <c r="K863" s="618" t="s">
        <v>425</v>
      </c>
      <c r="L863" s="618">
        <v>241073</v>
      </c>
      <c r="M863" s="618" t="s">
        <v>2112</v>
      </c>
      <c r="N863" s="618">
        <v>5</v>
      </c>
      <c r="O863" s="618" t="s">
        <v>425</v>
      </c>
      <c r="P863" s="618" t="s">
        <v>425</v>
      </c>
      <c r="Q863" s="618" t="s">
        <v>425</v>
      </c>
      <c r="R863" s="618" t="s">
        <v>425</v>
      </c>
      <c r="S863" s="618">
        <v>2221</v>
      </c>
      <c r="T863" s="618" t="s">
        <v>425</v>
      </c>
      <c r="U863" s="618" t="s">
        <v>425</v>
      </c>
      <c r="V863" s="618">
        <v>42</v>
      </c>
      <c r="W863" s="618" t="s">
        <v>425</v>
      </c>
      <c r="X863" s="618">
        <v>2123</v>
      </c>
      <c r="Y863" s="618" t="s">
        <v>425</v>
      </c>
      <c r="Z863" s="618">
        <v>964525</v>
      </c>
      <c r="AA863" s="618">
        <v>63673</v>
      </c>
      <c r="AB863" s="618">
        <v>14</v>
      </c>
      <c r="AC863" s="618">
        <v>8852</v>
      </c>
      <c r="AD863" s="618" t="s">
        <v>425</v>
      </c>
      <c r="AE863" s="618" t="s">
        <v>425</v>
      </c>
      <c r="AF863" s="618" t="s">
        <v>425</v>
      </c>
      <c r="AG863" s="618">
        <v>55</v>
      </c>
      <c r="AH863" s="618" t="s">
        <v>425</v>
      </c>
      <c r="AI863" s="618" t="s">
        <v>425</v>
      </c>
    </row>
    <row r="864" spans="1:35" x14ac:dyDescent="0.25">
      <c r="B864" s="594">
        <v>2018</v>
      </c>
      <c r="C864" s="618">
        <v>68612</v>
      </c>
      <c r="D864" s="618" t="s">
        <v>2112</v>
      </c>
      <c r="E864" s="618" t="s">
        <v>425</v>
      </c>
      <c r="F864" s="618" t="s">
        <v>425</v>
      </c>
      <c r="G864" s="618" t="s">
        <v>425</v>
      </c>
      <c r="H864" s="618">
        <v>1224</v>
      </c>
      <c r="I864" s="618" t="s">
        <v>425</v>
      </c>
      <c r="J864" s="618">
        <v>5839</v>
      </c>
      <c r="K864" s="618" t="s">
        <v>425</v>
      </c>
      <c r="L864" s="618">
        <v>252734</v>
      </c>
      <c r="M864" s="618" t="s">
        <v>2112</v>
      </c>
      <c r="N864" s="618" t="s">
        <v>425</v>
      </c>
      <c r="O864" s="618" t="s">
        <v>425</v>
      </c>
      <c r="P864" s="618" t="s">
        <v>425</v>
      </c>
      <c r="Q864" s="618" t="s">
        <v>425</v>
      </c>
      <c r="R864" s="618" t="s">
        <v>425</v>
      </c>
      <c r="S864" s="618">
        <v>1324</v>
      </c>
      <c r="T864" s="618" t="s">
        <v>425</v>
      </c>
      <c r="U864" s="618" t="s">
        <v>425</v>
      </c>
      <c r="V864" s="618">
        <v>31</v>
      </c>
      <c r="W864" s="618" t="s">
        <v>425</v>
      </c>
      <c r="X864" s="618">
        <v>2209</v>
      </c>
      <c r="Y864" s="618" t="s">
        <v>425</v>
      </c>
      <c r="Z864" s="618">
        <v>889002</v>
      </c>
      <c r="AA864" s="618">
        <v>69967</v>
      </c>
      <c r="AB864" s="618">
        <v>14</v>
      </c>
      <c r="AC864" s="618">
        <v>8114</v>
      </c>
      <c r="AD864" s="618" t="s">
        <v>425</v>
      </c>
      <c r="AE864" s="618" t="s">
        <v>425</v>
      </c>
      <c r="AF864" s="618" t="s">
        <v>425</v>
      </c>
      <c r="AG864" s="618">
        <v>200</v>
      </c>
      <c r="AH864" s="618" t="s">
        <v>425</v>
      </c>
      <c r="AI864" s="618" t="s">
        <v>425</v>
      </c>
    </row>
    <row r="865" spans="1:35" x14ac:dyDescent="0.25">
      <c r="B865" s="594">
        <v>2019</v>
      </c>
      <c r="C865" s="618">
        <v>72314</v>
      </c>
      <c r="D865" s="618" t="s">
        <v>2112</v>
      </c>
      <c r="E865" s="618" t="s">
        <v>425</v>
      </c>
      <c r="F865" s="618" t="s">
        <v>425</v>
      </c>
      <c r="G865" s="618" t="s">
        <v>425</v>
      </c>
      <c r="H865" s="618">
        <v>1100</v>
      </c>
      <c r="I865" s="618" t="s">
        <v>425</v>
      </c>
      <c r="J865" s="618">
        <v>4079</v>
      </c>
      <c r="K865" s="618" t="s">
        <v>425</v>
      </c>
      <c r="L865" s="618">
        <v>284685</v>
      </c>
      <c r="M865" s="618" t="s">
        <v>2112</v>
      </c>
      <c r="N865" s="618" t="s">
        <v>425</v>
      </c>
      <c r="O865" s="618" t="s">
        <v>425</v>
      </c>
      <c r="P865" s="618" t="s">
        <v>425</v>
      </c>
      <c r="Q865" s="618" t="s">
        <v>425</v>
      </c>
      <c r="R865" s="618" t="s">
        <v>425</v>
      </c>
      <c r="S865" s="618">
        <v>1432</v>
      </c>
      <c r="T865" s="618" t="s">
        <v>425</v>
      </c>
      <c r="U865" s="618" t="s">
        <v>425</v>
      </c>
      <c r="V865" s="618">
        <v>5</v>
      </c>
      <c r="W865" s="618" t="s">
        <v>425</v>
      </c>
      <c r="X865" s="618">
        <v>1914</v>
      </c>
      <c r="Y865" s="618" t="s">
        <v>425</v>
      </c>
      <c r="Z865" s="618">
        <v>876452</v>
      </c>
      <c r="AA865" s="618">
        <v>53757</v>
      </c>
      <c r="AB865" s="618">
        <v>4</v>
      </c>
      <c r="AC865" s="618">
        <v>6683</v>
      </c>
      <c r="AD865" s="618" t="s">
        <v>425</v>
      </c>
      <c r="AE865" s="618">
        <v>7500</v>
      </c>
      <c r="AF865" s="618" t="s">
        <v>425</v>
      </c>
      <c r="AG865" s="618">
        <v>264</v>
      </c>
      <c r="AH865" s="618" t="s">
        <v>425</v>
      </c>
      <c r="AI865" s="618" t="s">
        <v>425</v>
      </c>
    </row>
    <row r="866" spans="1:35" x14ac:dyDescent="0.25">
      <c r="B866" s="594">
        <v>2020</v>
      </c>
      <c r="C866" s="618">
        <v>66511</v>
      </c>
      <c r="D866" s="618" t="s">
        <v>2112</v>
      </c>
      <c r="E866" s="618" t="s">
        <v>425</v>
      </c>
      <c r="F866" s="618" t="s">
        <v>425</v>
      </c>
      <c r="G866" s="618" t="s">
        <v>425</v>
      </c>
      <c r="H866" s="618">
        <v>1680</v>
      </c>
      <c r="I866" s="618" t="s">
        <v>425</v>
      </c>
      <c r="J866" s="618">
        <v>6471</v>
      </c>
      <c r="K866" s="618" t="s">
        <v>425</v>
      </c>
      <c r="L866" s="618">
        <v>305363</v>
      </c>
      <c r="M866" s="618" t="s">
        <v>2112</v>
      </c>
      <c r="N866" s="618" t="s">
        <v>425</v>
      </c>
      <c r="O866" s="618" t="s">
        <v>425</v>
      </c>
      <c r="P866" s="618" t="s">
        <v>425</v>
      </c>
      <c r="Q866" s="618" t="s">
        <v>425</v>
      </c>
      <c r="R866" s="618" t="s">
        <v>425</v>
      </c>
      <c r="S866" s="618">
        <v>1508</v>
      </c>
      <c r="T866" s="618" t="s">
        <v>425</v>
      </c>
      <c r="U866" s="618" t="s">
        <v>425</v>
      </c>
      <c r="V866" s="618">
        <v>1179</v>
      </c>
      <c r="W866" s="618" t="s">
        <v>425</v>
      </c>
      <c r="X866" s="618">
        <v>3643</v>
      </c>
      <c r="Y866" s="618" t="s">
        <v>425</v>
      </c>
      <c r="Z866" s="618">
        <v>890124</v>
      </c>
      <c r="AA866" s="618">
        <v>44611</v>
      </c>
      <c r="AB866" s="618" t="s">
        <v>425</v>
      </c>
      <c r="AC866" s="618">
        <v>6824</v>
      </c>
      <c r="AD866" s="618" t="s">
        <v>425</v>
      </c>
      <c r="AE866" s="618">
        <v>8000</v>
      </c>
      <c r="AF866" s="618" t="s">
        <v>425</v>
      </c>
      <c r="AG866" s="618">
        <v>300</v>
      </c>
      <c r="AH866" s="618" t="s">
        <v>425</v>
      </c>
      <c r="AI866" s="618" t="s">
        <v>425</v>
      </c>
    </row>
    <row r="867" spans="1:35" x14ac:dyDescent="0.25">
      <c r="B867" s="594">
        <v>2021</v>
      </c>
      <c r="C867" s="618">
        <v>41357</v>
      </c>
      <c r="D867" s="618" t="s">
        <v>2112</v>
      </c>
      <c r="E867" s="618" t="s">
        <v>425</v>
      </c>
      <c r="F867" s="618" t="s">
        <v>425</v>
      </c>
      <c r="G867" s="618" t="s">
        <v>425</v>
      </c>
      <c r="H867" s="618">
        <v>1147</v>
      </c>
      <c r="I867" s="618" t="s">
        <v>425</v>
      </c>
      <c r="J867" s="618">
        <v>5306</v>
      </c>
      <c r="K867" s="618" t="s">
        <v>425</v>
      </c>
      <c r="L867" s="618">
        <v>287472</v>
      </c>
      <c r="M867" s="618" t="s">
        <v>2112</v>
      </c>
      <c r="N867" s="618" t="s">
        <v>425</v>
      </c>
      <c r="O867" s="618" t="s">
        <v>425</v>
      </c>
      <c r="P867" s="618" t="s">
        <v>425</v>
      </c>
      <c r="Q867" s="618" t="s">
        <v>425</v>
      </c>
      <c r="R867" s="618" t="s">
        <v>425</v>
      </c>
      <c r="S867" s="618">
        <v>1169</v>
      </c>
      <c r="T867" s="618" t="s">
        <v>425</v>
      </c>
      <c r="U867" s="618" t="s">
        <v>425</v>
      </c>
      <c r="V867" s="618">
        <v>26</v>
      </c>
      <c r="W867" s="618" t="s">
        <v>425</v>
      </c>
      <c r="X867" s="618">
        <v>2161</v>
      </c>
      <c r="Y867" s="618" t="s">
        <v>425</v>
      </c>
      <c r="Z867" s="618">
        <v>720488</v>
      </c>
      <c r="AA867" s="618">
        <v>46092</v>
      </c>
      <c r="AB867" s="618">
        <v>30</v>
      </c>
      <c r="AC867" s="618">
        <v>6363</v>
      </c>
      <c r="AD867" s="618" t="s">
        <v>425</v>
      </c>
      <c r="AE867" s="618">
        <v>10000</v>
      </c>
      <c r="AF867" s="618" t="s">
        <v>425</v>
      </c>
      <c r="AG867" s="618">
        <v>281</v>
      </c>
      <c r="AH867" s="618" t="s">
        <v>425</v>
      </c>
      <c r="AI867" s="618" t="s">
        <v>425</v>
      </c>
    </row>
    <row r="868" spans="1:35" x14ac:dyDescent="0.25">
      <c r="A868" s="593" t="s">
        <v>11</v>
      </c>
      <c r="B868" s="594">
        <v>2010</v>
      </c>
      <c r="C868" s="618">
        <v>959</v>
      </c>
      <c r="D868" s="618" t="s">
        <v>2112</v>
      </c>
      <c r="E868" s="618" t="s">
        <v>425</v>
      </c>
      <c r="F868" s="618" t="s">
        <v>425</v>
      </c>
      <c r="G868" s="618" t="s">
        <v>425</v>
      </c>
      <c r="H868" s="618">
        <v>85325</v>
      </c>
      <c r="I868" s="618" t="s">
        <v>425</v>
      </c>
      <c r="J868" s="618" t="s">
        <v>425</v>
      </c>
      <c r="K868" s="618" t="s">
        <v>425</v>
      </c>
      <c r="L868" s="618">
        <v>1455</v>
      </c>
      <c r="M868" s="618" t="s">
        <v>2112</v>
      </c>
      <c r="N868" s="618" t="s">
        <v>425</v>
      </c>
      <c r="O868" s="618" t="s">
        <v>425</v>
      </c>
      <c r="P868" s="618" t="s">
        <v>425</v>
      </c>
      <c r="Q868" s="618" t="s">
        <v>425</v>
      </c>
      <c r="R868" s="618" t="s">
        <v>425</v>
      </c>
      <c r="S868" s="618">
        <v>1992</v>
      </c>
      <c r="T868" s="618" t="s">
        <v>425</v>
      </c>
      <c r="U868" s="618" t="s">
        <v>425</v>
      </c>
      <c r="V868" s="618" t="s">
        <v>425</v>
      </c>
      <c r="W868" s="618" t="s">
        <v>425</v>
      </c>
      <c r="X868" s="618" t="s">
        <v>425</v>
      </c>
      <c r="Y868" s="618" t="s">
        <v>425</v>
      </c>
      <c r="Z868" s="618">
        <v>77119</v>
      </c>
      <c r="AA868" s="618">
        <v>7657</v>
      </c>
      <c r="AB868" s="618">
        <v>230</v>
      </c>
      <c r="AC868" s="618">
        <v>12800</v>
      </c>
      <c r="AD868" s="618" t="s">
        <v>425</v>
      </c>
      <c r="AE868" s="618">
        <v>3920</v>
      </c>
      <c r="AF868" s="618" t="s">
        <v>425</v>
      </c>
      <c r="AG868" s="618">
        <v>5268</v>
      </c>
      <c r="AH868" s="618" t="s">
        <v>425</v>
      </c>
      <c r="AI868" s="618" t="s">
        <v>425</v>
      </c>
    </row>
    <row r="869" spans="1:35" x14ac:dyDescent="0.25">
      <c r="B869" s="594">
        <v>2011</v>
      </c>
      <c r="C869" s="618">
        <v>911</v>
      </c>
      <c r="D869" s="618" t="s">
        <v>2112</v>
      </c>
      <c r="E869" s="618" t="s">
        <v>425</v>
      </c>
      <c r="F869" s="618" t="s">
        <v>425</v>
      </c>
      <c r="G869" s="618" t="s">
        <v>425</v>
      </c>
      <c r="H869" s="618">
        <v>107075</v>
      </c>
      <c r="I869" s="618" t="s">
        <v>425</v>
      </c>
      <c r="J869" s="618" t="s">
        <v>425</v>
      </c>
      <c r="K869" s="618" t="s">
        <v>425</v>
      </c>
      <c r="L869" s="618">
        <v>1383</v>
      </c>
      <c r="M869" s="618" t="s">
        <v>2112</v>
      </c>
      <c r="N869" s="618" t="s">
        <v>425</v>
      </c>
      <c r="O869" s="618" t="s">
        <v>425</v>
      </c>
      <c r="P869" s="618" t="s">
        <v>425</v>
      </c>
      <c r="Q869" s="618" t="s">
        <v>425</v>
      </c>
      <c r="R869" s="618" t="s">
        <v>425</v>
      </c>
      <c r="S869" s="618">
        <v>1992</v>
      </c>
      <c r="T869" s="618" t="s">
        <v>425</v>
      </c>
      <c r="U869" s="618" t="s">
        <v>425</v>
      </c>
      <c r="V869" s="618" t="s">
        <v>425</v>
      </c>
      <c r="W869" s="618" t="s">
        <v>425</v>
      </c>
      <c r="X869" s="618" t="s">
        <v>425</v>
      </c>
      <c r="Y869" s="618" t="s">
        <v>425</v>
      </c>
      <c r="Z869" s="618">
        <v>77190</v>
      </c>
      <c r="AA869" s="618">
        <v>7657</v>
      </c>
      <c r="AB869" s="618">
        <v>230</v>
      </c>
      <c r="AC869" s="618">
        <v>11800</v>
      </c>
      <c r="AD869" s="618" t="s">
        <v>425</v>
      </c>
      <c r="AE869" s="618">
        <v>10080</v>
      </c>
      <c r="AF869" s="618" t="s">
        <v>425</v>
      </c>
      <c r="AG869" s="618">
        <v>5268</v>
      </c>
      <c r="AH869" s="618" t="s">
        <v>425</v>
      </c>
      <c r="AI869" s="618" t="s">
        <v>425</v>
      </c>
    </row>
    <row r="870" spans="1:35" x14ac:dyDescent="0.25">
      <c r="B870" s="594">
        <v>2012</v>
      </c>
      <c r="C870" s="618">
        <v>911</v>
      </c>
      <c r="D870" s="618" t="s">
        <v>2112</v>
      </c>
      <c r="E870" s="618" t="s">
        <v>425</v>
      </c>
      <c r="F870" s="618" t="s">
        <v>425</v>
      </c>
      <c r="G870" s="618" t="s">
        <v>425</v>
      </c>
      <c r="H870" s="618">
        <v>106681</v>
      </c>
      <c r="I870" s="618" t="s">
        <v>425</v>
      </c>
      <c r="J870" s="618" t="s">
        <v>425</v>
      </c>
      <c r="K870" s="618" t="s">
        <v>425</v>
      </c>
      <c r="L870" s="618">
        <v>1300</v>
      </c>
      <c r="M870" s="618" t="s">
        <v>2112</v>
      </c>
      <c r="N870" s="618" t="s">
        <v>425</v>
      </c>
      <c r="O870" s="618" t="s">
        <v>425</v>
      </c>
      <c r="P870" s="618" t="s">
        <v>425</v>
      </c>
      <c r="Q870" s="618" t="s">
        <v>425</v>
      </c>
      <c r="R870" s="618" t="s">
        <v>425</v>
      </c>
      <c r="S870" s="618">
        <v>1992</v>
      </c>
      <c r="T870" s="618" t="s">
        <v>425</v>
      </c>
      <c r="U870" s="618" t="s">
        <v>425</v>
      </c>
      <c r="V870" s="618" t="s">
        <v>425</v>
      </c>
      <c r="W870" s="618" t="s">
        <v>425</v>
      </c>
      <c r="X870" s="618" t="s">
        <v>425</v>
      </c>
      <c r="Y870" s="618" t="s">
        <v>425</v>
      </c>
      <c r="Z870" s="618">
        <v>77190</v>
      </c>
      <c r="AA870" s="618">
        <v>7668</v>
      </c>
      <c r="AB870" s="618" t="s">
        <v>425</v>
      </c>
      <c r="AC870" s="618">
        <v>11800</v>
      </c>
      <c r="AD870" s="618" t="s">
        <v>425</v>
      </c>
      <c r="AE870" s="618">
        <v>14000</v>
      </c>
      <c r="AF870" s="618" t="s">
        <v>425</v>
      </c>
      <c r="AG870" s="618">
        <v>3684</v>
      </c>
      <c r="AH870" s="618" t="s">
        <v>425</v>
      </c>
      <c r="AI870" s="618" t="s">
        <v>425</v>
      </c>
    </row>
    <row r="871" spans="1:35" x14ac:dyDescent="0.25">
      <c r="B871" s="594">
        <v>2013</v>
      </c>
      <c r="C871" s="618">
        <v>4368</v>
      </c>
      <c r="D871" s="618" t="s">
        <v>2112</v>
      </c>
      <c r="E871" s="618" t="s">
        <v>425</v>
      </c>
      <c r="F871" s="618" t="s">
        <v>425</v>
      </c>
      <c r="G871" s="618" t="s">
        <v>425</v>
      </c>
      <c r="H871" s="618">
        <v>89069</v>
      </c>
      <c r="I871" s="618" t="s">
        <v>425</v>
      </c>
      <c r="J871" s="618">
        <v>94</v>
      </c>
      <c r="K871" s="618" t="s">
        <v>425</v>
      </c>
      <c r="L871" s="618">
        <v>4460</v>
      </c>
      <c r="M871" s="618" t="s">
        <v>2112</v>
      </c>
      <c r="N871" s="618" t="s">
        <v>425</v>
      </c>
      <c r="O871" s="618" t="s">
        <v>425</v>
      </c>
      <c r="P871" s="618" t="s">
        <v>425</v>
      </c>
      <c r="Q871" s="618" t="s">
        <v>425</v>
      </c>
      <c r="R871" s="618" t="s">
        <v>425</v>
      </c>
      <c r="S871" s="618">
        <v>2251</v>
      </c>
      <c r="T871" s="618" t="s">
        <v>425</v>
      </c>
      <c r="U871" s="618" t="s">
        <v>425</v>
      </c>
      <c r="V871" s="618" t="s">
        <v>425</v>
      </c>
      <c r="W871" s="618" t="s">
        <v>425</v>
      </c>
      <c r="X871" s="618" t="s">
        <v>425</v>
      </c>
      <c r="Y871" s="618" t="s">
        <v>425</v>
      </c>
      <c r="Z871" s="618">
        <v>140342</v>
      </c>
      <c r="AA871" s="618">
        <v>26513</v>
      </c>
      <c r="AB871" s="618" t="s">
        <v>425</v>
      </c>
      <c r="AC871" s="618">
        <v>15438</v>
      </c>
      <c r="AD871" s="618" t="s">
        <v>425</v>
      </c>
      <c r="AE871" s="618">
        <v>40200</v>
      </c>
      <c r="AF871" s="618" t="s">
        <v>425</v>
      </c>
      <c r="AG871" s="618">
        <v>5046</v>
      </c>
      <c r="AH871" s="618" t="s">
        <v>425</v>
      </c>
      <c r="AI871" s="618" t="s">
        <v>425</v>
      </c>
    </row>
    <row r="872" spans="1:35" x14ac:dyDescent="0.25">
      <c r="B872" s="594">
        <v>2014</v>
      </c>
      <c r="C872" s="618">
        <v>4523</v>
      </c>
      <c r="D872" s="618" t="s">
        <v>2112</v>
      </c>
      <c r="E872" s="618" t="s">
        <v>425</v>
      </c>
      <c r="F872" s="618" t="s">
        <v>425</v>
      </c>
      <c r="G872" s="618" t="s">
        <v>425</v>
      </c>
      <c r="H872" s="618">
        <v>78612</v>
      </c>
      <c r="I872" s="618" t="s">
        <v>425</v>
      </c>
      <c r="J872" s="618">
        <v>744</v>
      </c>
      <c r="K872" s="618" t="s">
        <v>425</v>
      </c>
      <c r="L872" s="618">
        <v>2808</v>
      </c>
      <c r="M872" s="618" t="s">
        <v>2112</v>
      </c>
      <c r="N872" s="618" t="s">
        <v>425</v>
      </c>
      <c r="O872" s="618" t="s">
        <v>425</v>
      </c>
      <c r="P872" s="618" t="s">
        <v>425</v>
      </c>
      <c r="Q872" s="618" t="s">
        <v>425</v>
      </c>
      <c r="R872" s="618" t="s">
        <v>425</v>
      </c>
      <c r="S872" s="618">
        <v>1886</v>
      </c>
      <c r="T872" s="618" t="s">
        <v>425</v>
      </c>
      <c r="U872" s="618" t="s">
        <v>425</v>
      </c>
      <c r="V872" s="618" t="s">
        <v>425</v>
      </c>
      <c r="W872" s="618" t="s">
        <v>425</v>
      </c>
      <c r="X872" s="618" t="s">
        <v>425</v>
      </c>
      <c r="Y872" s="618" t="s">
        <v>425</v>
      </c>
      <c r="Z872" s="618">
        <v>129850</v>
      </c>
      <c r="AA872" s="618">
        <v>26731</v>
      </c>
      <c r="AB872" s="618" t="s">
        <v>425</v>
      </c>
      <c r="AC872" s="618">
        <v>15350</v>
      </c>
      <c r="AD872" s="618" t="s">
        <v>425</v>
      </c>
      <c r="AE872" s="618">
        <v>33950</v>
      </c>
      <c r="AF872" s="618" t="s">
        <v>425</v>
      </c>
      <c r="AG872" s="618">
        <v>3779</v>
      </c>
      <c r="AH872" s="618" t="s">
        <v>425</v>
      </c>
      <c r="AI872" s="618" t="s">
        <v>425</v>
      </c>
    </row>
    <row r="873" spans="1:35" x14ac:dyDescent="0.25">
      <c r="B873" s="594">
        <v>2015</v>
      </c>
      <c r="C873" s="618">
        <v>4270</v>
      </c>
      <c r="D873" s="618" t="s">
        <v>2112</v>
      </c>
      <c r="E873" s="618">
        <v>1215</v>
      </c>
      <c r="F873" s="618" t="s">
        <v>425</v>
      </c>
      <c r="G873" s="618" t="s">
        <v>425</v>
      </c>
      <c r="H873" s="618">
        <v>53003</v>
      </c>
      <c r="I873" s="618" t="s">
        <v>425</v>
      </c>
      <c r="J873" s="618">
        <v>948</v>
      </c>
      <c r="K873" s="618" t="s">
        <v>425</v>
      </c>
      <c r="L873" s="618">
        <v>3975</v>
      </c>
      <c r="M873" s="618" t="s">
        <v>2112</v>
      </c>
      <c r="N873" s="618" t="s">
        <v>425</v>
      </c>
      <c r="O873" s="618" t="s">
        <v>425</v>
      </c>
      <c r="P873" s="618" t="s">
        <v>425</v>
      </c>
      <c r="Q873" s="618" t="s">
        <v>425</v>
      </c>
      <c r="R873" s="618" t="s">
        <v>425</v>
      </c>
      <c r="S873" s="618">
        <v>1964</v>
      </c>
      <c r="T873" s="618" t="s">
        <v>425</v>
      </c>
      <c r="U873" s="618" t="s">
        <v>425</v>
      </c>
      <c r="V873" s="618" t="s">
        <v>425</v>
      </c>
      <c r="W873" s="618" t="s">
        <v>425</v>
      </c>
      <c r="X873" s="618" t="s">
        <v>425</v>
      </c>
      <c r="Y873" s="618" t="s">
        <v>425</v>
      </c>
      <c r="Z873" s="618">
        <v>176754</v>
      </c>
      <c r="AA873" s="618">
        <v>28621</v>
      </c>
      <c r="AB873" s="618">
        <v>6</v>
      </c>
      <c r="AC873" s="618">
        <v>15528</v>
      </c>
      <c r="AD873" s="618" t="s">
        <v>425</v>
      </c>
      <c r="AE873" s="618">
        <v>55795</v>
      </c>
      <c r="AF873" s="618" t="s">
        <v>425</v>
      </c>
      <c r="AG873" s="618">
        <v>4067</v>
      </c>
      <c r="AH873" s="618" t="s">
        <v>425</v>
      </c>
      <c r="AI873" s="618" t="s">
        <v>425</v>
      </c>
    </row>
    <row r="874" spans="1:35" x14ac:dyDescent="0.25">
      <c r="B874" s="594">
        <v>2016</v>
      </c>
      <c r="C874" s="618">
        <v>3968</v>
      </c>
      <c r="D874" s="618" t="s">
        <v>2112</v>
      </c>
      <c r="E874" s="618">
        <v>1215</v>
      </c>
      <c r="F874" s="618" t="s">
        <v>425</v>
      </c>
      <c r="G874" s="618" t="s">
        <v>425</v>
      </c>
      <c r="H874" s="618">
        <v>67556</v>
      </c>
      <c r="I874" s="618" t="s">
        <v>425</v>
      </c>
      <c r="J874" s="618">
        <v>987</v>
      </c>
      <c r="K874" s="618" t="s">
        <v>425</v>
      </c>
      <c r="L874" s="618">
        <v>3008</v>
      </c>
      <c r="M874" s="618" t="s">
        <v>2112</v>
      </c>
      <c r="N874" s="618" t="s">
        <v>425</v>
      </c>
      <c r="O874" s="618" t="s">
        <v>425</v>
      </c>
      <c r="P874" s="618" t="s">
        <v>425</v>
      </c>
      <c r="Q874" s="618" t="s">
        <v>425</v>
      </c>
      <c r="R874" s="618" t="s">
        <v>425</v>
      </c>
      <c r="S874" s="618">
        <v>1613</v>
      </c>
      <c r="T874" s="618" t="s">
        <v>425</v>
      </c>
      <c r="U874" s="618" t="s">
        <v>425</v>
      </c>
      <c r="V874" s="618" t="s">
        <v>425</v>
      </c>
      <c r="W874" s="618" t="s">
        <v>425</v>
      </c>
      <c r="X874" s="618" t="s">
        <v>425</v>
      </c>
      <c r="Y874" s="618" t="s">
        <v>425</v>
      </c>
      <c r="Z874" s="618">
        <v>151486</v>
      </c>
      <c r="AA874" s="618">
        <v>39751</v>
      </c>
      <c r="AB874" s="618">
        <v>72</v>
      </c>
      <c r="AC874" s="618">
        <v>17013</v>
      </c>
      <c r="AD874" s="618" t="s">
        <v>425</v>
      </c>
      <c r="AE874" s="618">
        <v>67347</v>
      </c>
      <c r="AF874" s="618" t="s">
        <v>425</v>
      </c>
      <c r="AG874" s="618">
        <v>4019</v>
      </c>
      <c r="AH874" s="618" t="s">
        <v>425</v>
      </c>
      <c r="AI874" s="618" t="s">
        <v>425</v>
      </c>
    </row>
    <row r="875" spans="1:35" x14ac:dyDescent="0.25">
      <c r="B875" s="594">
        <v>2017</v>
      </c>
      <c r="C875" s="618">
        <v>1708</v>
      </c>
      <c r="D875" s="618" t="s">
        <v>2112</v>
      </c>
      <c r="E875" s="618">
        <v>10500</v>
      </c>
      <c r="F875" s="618" t="s">
        <v>425</v>
      </c>
      <c r="G875" s="618" t="s">
        <v>425</v>
      </c>
      <c r="H875" s="618">
        <v>70160</v>
      </c>
      <c r="I875" s="618" t="s">
        <v>425</v>
      </c>
      <c r="J875" s="618">
        <v>1651</v>
      </c>
      <c r="K875" s="618" t="s">
        <v>425</v>
      </c>
      <c r="L875" s="618">
        <v>2975</v>
      </c>
      <c r="M875" s="618" t="s">
        <v>2112</v>
      </c>
      <c r="N875" s="618" t="s">
        <v>425</v>
      </c>
      <c r="O875" s="618" t="s">
        <v>425</v>
      </c>
      <c r="P875" s="618" t="s">
        <v>425</v>
      </c>
      <c r="Q875" s="618" t="s">
        <v>425</v>
      </c>
      <c r="R875" s="618" t="s">
        <v>425</v>
      </c>
      <c r="S875" s="618">
        <v>1716</v>
      </c>
      <c r="T875" s="618" t="s">
        <v>425</v>
      </c>
      <c r="U875" s="618" t="s">
        <v>425</v>
      </c>
      <c r="V875" s="618" t="s">
        <v>425</v>
      </c>
      <c r="W875" s="618" t="s">
        <v>425</v>
      </c>
      <c r="X875" s="618" t="s">
        <v>425</v>
      </c>
      <c r="Y875" s="618" t="s">
        <v>425</v>
      </c>
      <c r="Z875" s="618">
        <v>122987</v>
      </c>
      <c r="AA875" s="618">
        <v>28112</v>
      </c>
      <c r="AB875" s="618">
        <v>350</v>
      </c>
      <c r="AC875" s="618">
        <v>41374</v>
      </c>
      <c r="AD875" s="618" t="s">
        <v>425</v>
      </c>
      <c r="AE875" s="618">
        <v>45077</v>
      </c>
      <c r="AF875" s="618">
        <v>300</v>
      </c>
      <c r="AG875" s="618">
        <v>1768</v>
      </c>
      <c r="AH875" s="618" t="s">
        <v>425</v>
      </c>
      <c r="AI875" s="618" t="s">
        <v>425</v>
      </c>
    </row>
    <row r="876" spans="1:35" x14ac:dyDescent="0.25">
      <c r="B876" s="594">
        <v>2018</v>
      </c>
      <c r="C876" s="618">
        <v>4767</v>
      </c>
      <c r="D876" s="618" t="s">
        <v>2112</v>
      </c>
      <c r="E876" s="618" t="s">
        <v>425</v>
      </c>
      <c r="F876" s="618" t="s">
        <v>425</v>
      </c>
      <c r="G876" s="618" t="s">
        <v>425</v>
      </c>
      <c r="H876" s="618">
        <v>72664</v>
      </c>
      <c r="I876" s="618" t="s">
        <v>425</v>
      </c>
      <c r="J876" s="618">
        <v>1486</v>
      </c>
      <c r="K876" s="618" t="s">
        <v>425</v>
      </c>
      <c r="L876" s="618">
        <v>2031</v>
      </c>
      <c r="M876" s="618" t="s">
        <v>2112</v>
      </c>
      <c r="N876" s="618" t="s">
        <v>425</v>
      </c>
      <c r="O876" s="618" t="s">
        <v>425</v>
      </c>
      <c r="P876" s="618" t="s">
        <v>425</v>
      </c>
      <c r="Q876" s="618" t="s">
        <v>425</v>
      </c>
      <c r="R876" s="618" t="s">
        <v>425</v>
      </c>
      <c r="S876" s="618">
        <v>910</v>
      </c>
      <c r="T876" s="618" t="s">
        <v>425</v>
      </c>
      <c r="U876" s="618" t="s">
        <v>425</v>
      </c>
      <c r="V876" s="618" t="s">
        <v>425</v>
      </c>
      <c r="W876" s="618" t="s">
        <v>425</v>
      </c>
      <c r="X876" s="618" t="s">
        <v>425</v>
      </c>
      <c r="Y876" s="618" t="s">
        <v>425</v>
      </c>
      <c r="Z876" s="618">
        <v>79510</v>
      </c>
      <c r="AA876" s="618">
        <v>31939</v>
      </c>
      <c r="AB876" s="618">
        <v>144</v>
      </c>
      <c r="AC876" s="618">
        <v>44648</v>
      </c>
      <c r="AD876" s="618" t="s">
        <v>425</v>
      </c>
      <c r="AE876" s="618">
        <v>105780</v>
      </c>
      <c r="AF876" s="618" t="s">
        <v>425</v>
      </c>
      <c r="AG876" s="618">
        <v>1837</v>
      </c>
      <c r="AH876" s="618" t="s">
        <v>425</v>
      </c>
      <c r="AI876" s="618" t="s">
        <v>425</v>
      </c>
    </row>
    <row r="877" spans="1:35" x14ac:dyDescent="0.25">
      <c r="B877" s="594">
        <v>2019</v>
      </c>
      <c r="C877" s="618">
        <v>5384</v>
      </c>
      <c r="D877" s="618" t="s">
        <v>2112</v>
      </c>
      <c r="E877" s="618" t="s">
        <v>425</v>
      </c>
      <c r="F877" s="618" t="s">
        <v>425</v>
      </c>
      <c r="G877" s="618" t="s">
        <v>425</v>
      </c>
      <c r="H877" s="618">
        <v>97655</v>
      </c>
      <c r="I877" s="618" t="s">
        <v>425</v>
      </c>
      <c r="J877" s="618">
        <v>5840</v>
      </c>
      <c r="K877" s="618" t="s">
        <v>425</v>
      </c>
      <c r="L877" s="618">
        <v>2090</v>
      </c>
      <c r="M877" s="618" t="s">
        <v>2112</v>
      </c>
      <c r="N877" s="618" t="s">
        <v>425</v>
      </c>
      <c r="O877" s="618" t="s">
        <v>425</v>
      </c>
      <c r="P877" s="618" t="s">
        <v>425</v>
      </c>
      <c r="Q877" s="618" t="s">
        <v>425</v>
      </c>
      <c r="R877" s="618" t="s">
        <v>425</v>
      </c>
      <c r="S877" s="618">
        <v>970</v>
      </c>
      <c r="T877" s="618" t="s">
        <v>425</v>
      </c>
      <c r="U877" s="618" t="s">
        <v>425</v>
      </c>
      <c r="V877" s="618" t="s">
        <v>425</v>
      </c>
      <c r="W877" s="618" t="s">
        <v>425</v>
      </c>
      <c r="X877" s="618" t="s">
        <v>425</v>
      </c>
      <c r="Y877" s="618" t="s">
        <v>425</v>
      </c>
      <c r="Z877" s="618">
        <v>82792</v>
      </c>
      <c r="AA877" s="618">
        <v>39189</v>
      </c>
      <c r="AB877" s="618">
        <v>600</v>
      </c>
      <c r="AC877" s="618">
        <v>50390</v>
      </c>
      <c r="AD877" s="618" t="s">
        <v>425</v>
      </c>
      <c r="AE877" s="618">
        <v>110090</v>
      </c>
      <c r="AF877" s="618" t="s">
        <v>425</v>
      </c>
      <c r="AG877" s="618">
        <v>2230</v>
      </c>
      <c r="AH877" s="618" t="s">
        <v>425</v>
      </c>
      <c r="AI877" s="618" t="s">
        <v>425</v>
      </c>
    </row>
    <row r="878" spans="1:35" x14ac:dyDescent="0.25">
      <c r="B878" s="594">
        <v>2020</v>
      </c>
      <c r="C878" s="618">
        <v>5391</v>
      </c>
      <c r="D878" s="618" t="s">
        <v>2112</v>
      </c>
      <c r="E878" s="618" t="s">
        <v>425</v>
      </c>
      <c r="F878" s="618" t="s">
        <v>425</v>
      </c>
      <c r="G878" s="618" t="s">
        <v>425</v>
      </c>
      <c r="H878" s="618">
        <v>71054</v>
      </c>
      <c r="I878" s="618" t="s">
        <v>425</v>
      </c>
      <c r="J878" s="618">
        <v>5220</v>
      </c>
      <c r="K878" s="618" t="s">
        <v>425</v>
      </c>
      <c r="L878" s="618">
        <v>2290</v>
      </c>
      <c r="M878" s="618" t="s">
        <v>2112</v>
      </c>
      <c r="N878" s="618" t="s">
        <v>425</v>
      </c>
      <c r="O878" s="618" t="s">
        <v>425</v>
      </c>
      <c r="P878" s="618" t="s">
        <v>425</v>
      </c>
      <c r="Q878" s="618" t="s">
        <v>425</v>
      </c>
      <c r="R878" s="618" t="s">
        <v>425</v>
      </c>
      <c r="S878" s="618">
        <v>1072</v>
      </c>
      <c r="T878" s="618" t="s">
        <v>425</v>
      </c>
      <c r="U878" s="618" t="s">
        <v>425</v>
      </c>
      <c r="V878" s="618" t="s">
        <v>425</v>
      </c>
      <c r="W878" s="618" t="s">
        <v>425</v>
      </c>
      <c r="X878" s="618" t="s">
        <v>425</v>
      </c>
      <c r="Y878" s="618" t="s">
        <v>425</v>
      </c>
      <c r="Z878" s="618">
        <v>85520</v>
      </c>
      <c r="AA878" s="618">
        <v>40332</v>
      </c>
      <c r="AB878" s="618">
        <v>600</v>
      </c>
      <c r="AC878" s="618">
        <v>79128</v>
      </c>
      <c r="AD878" s="618" t="s">
        <v>425</v>
      </c>
      <c r="AE878" s="618">
        <v>139550</v>
      </c>
      <c r="AF878" s="618" t="s">
        <v>425</v>
      </c>
      <c r="AG878" s="618">
        <v>2285</v>
      </c>
      <c r="AH878" s="618" t="s">
        <v>425</v>
      </c>
      <c r="AI878" s="618" t="s">
        <v>425</v>
      </c>
    </row>
    <row r="879" spans="1:35" x14ac:dyDescent="0.25">
      <c r="B879" s="594">
        <v>2021</v>
      </c>
      <c r="C879" s="618">
        <v>5453</v>
      </c>
      <c r="D879" s="618" t="s">
        <v>2112</v>
      </c>
      <c r="E879" s="618" t="s">
        <v>425</v>
      </c>
      <c r="F879" s="618" t="s">
        <v>425</v>
      </c>
      <c r="G879" s="618" t="s">
        <v>425</v>
      </c>
      <c r="H879" s="618">
        <v>83830</v>
      </c>
      <c r="I879" s="618" t="s">
        <v>425</v>
      </c>
      <c r="J879" s="618">
        <v>5324</v>
      </c>
      <c r="K879" s="618" t="s">
        <v>425</v>
      </c>
      <c r="L879" s="618">
        <v>2586</v>
      </c>
      <c r="M879" s="618" t="s">
        <v>2112</v>
      </c>
      <c r="N879" s="618">
        <v>3500</v>
      </c>
      <c r="O879" s="618" t="s">
        <v>425</v>
      </c>
      <c r="P879" s="618" t="s">
        <v>425</v>
      </c>
      <c r="Q879" s="618" t="s">
        <v>425</v>
      </c>
      <c r="R879" s="618" t="s">
        <v>425</v>
      </c>
      <c r="S879" s="618">
        <v>1514</v>
      </c>
      <c r="T879" s="618" t="s">
        <v>425</v>
      </c>
      <c r="U879" s="618" t="s">
        <v>425</v>
      </c>
      <c r="V879" s="618" t="s">
        <v>425</v>
      </c>
      <c r="W879" s="618" t="s">
        <v>425</v>
      </c>
      <c r="X879" s="618" t="s">
        <v>425</v>
      </c>
      <c r="Y879" s="618" t="s">
        <v>425</v>
      </c>
      <c r="Z879" s="618">
        <v>58210</v>
      </c>
      <c r="AA879" s="618">
        <v>38490</v>
      </c>
      <c r="AB879" s="618">
        <v>874</v>
      </c>
      <c r="AC879" s="618">
        <v>114159</v>
      </c>
      <c r="AD879" s="618" t="s">
        <v>425</v>
      </c>
      <c r="AE879" s="618">
        <v>177414</v>
      </c>
      <c r="AF879" s="618" t="s">
        <v>425</v>
      </c>
      <c r="AG879" s="618">
        <v>3222</v>
      </c>
      <c r="AH879" s="618" t="s">
        <v>425</v>
      </c>
      <c r="AI879" s="618" t="s">
        <v>425</v>
      </c>
    </row>
    <row r="880" spans="1:35" x14ac:dyDescent="0.25">
      <c r="A880" s="593" t="s">
        <v>12</v>
      </c>
      <c r="B880" s="594">
        <v>2010</v>
      </c>
      <c r="C880" s="618">
        <v>254347</v>
      </c>
      <c r="D880" s="618" t="s">
        <v>2112</v>
      </c>
      <c r="E880" s="618" t="s">
        <v>425</v>
      </c>
      <c r="F880" s="618" t="s">
        <v>425</v>
      </c>
      <c r="G880" s="618">
        <v>193</v>
      </c>
      <c r="H880" s="618">
        <v>263874</v>
      </c>
      <c r="I880" s="618" t="s">
        <v>425</v>
      </c>
      <c r="J880" s="618">
        <v>225</v>
      </c>
      <c r="K880" s="618" t="s">
        <v>425</v>
      </c>
      <c r="L880" s="618">
        <v>668738</v>
      </c>
      <c r="M880" s="618" t="s">
        <v>2112</v>
      </c>
      <c r="N880" s="618" t="s">
        <v>425</v>
      </c>
      <c r="O880" s="618" t="s">
        <v>425</v>
      </c>
      <c r="P880" s="618" t="s">
        <v>425</v>
      </c>
      <c r="Q880" s="618" t="s">
        <v>425</v>
      </c>
      <c r="R880" s="618" t="s">
        <v>425</v>
      </c>
      <c r="S880" s="618">
        <v>36498</v>
      </c>
      <c r="T880" s="618">
        <v>37</v>
      </c>
      <c r="U880" s="618" t="s">
        <v>425</v>
      </c>
      <c r="V880" s="618">
        <v>27</v>
      </c>
      <c r="W880" s="618" t="s">
        <v>425</v>
      </c>
      <c r="X880" s="618">
        <v>1621</v>
      </c>
      <c r="Y880" s="618" t="s">
        <v>425</v>
      </c>
      <c r="Z880" s="618">
        <v>4596083</v>
      </c>
      <c r="AA880" s="618">
        <v>92875</v>
      </c>
      <c r="AB880" s="618">
        <v>35</v>
      </c>
      <c r="AC880" s="618">
        <v>519258</v>
      </c>
      <c r="AD880" s="618" t="s">
        <v>425</v>
      </c>
      <c r="AE880" s="618">
        <v>243616</v>
      </c>
      <c r="AF880" s="618" t="s">
        <v>425</v>
      </c>
      <c r="AG880" s="618">
        <v>10686</v>
      </c>
      <c r="AH880" s="618" t="s">
        <v>425</v>
      </c>
      <c r="AI880" s="618" t="s">
        <v>425</v>
      </c>
    </row>
    <row r="881" spans="1:35" x14ac:dyDescent="0.25">
      <c r="B881" s="594">
        <v>2011</v>
      </c>
      <c r="C881" s="618">
        <v>270532</v>
      </c>
      <c r="D881" s="618" t="s">
        <v>2112</v>
      </c>
      <c r="E881" s="618" t="s">
        <v>425</v>
      </c>
      <c r="F881" s="618" t="s">
        <v>425</v>
      </c>
      <c r="G881" s="618">
        <v>125</v>
      </c>
      <c r="H881" s="618">
        <v>209491</v>
      </c>
      <c r="I881" s="618" t="s">
        <v>425</v>
      </c>
      <c r="J881" s="618">
        <v>250</v>
      </c>
      <c r="K881" s="618" t="s">
        <v>425</v>
      </c>
      <c r="L881" s="618">
        <v>715152</v>
      </c>
      <c r="M881" s="618" t="s">
        <v>2112</v>
      </c>
      <c r="N881" s="618" t="s">
        <v>425</v>
      </c>
      <c r="O881" s="618" t="s">
        <v>425</v>
      </c>
      <c r="P881" s="618" t="s">
        <v>425</v>
      </c>
      <c r="Q881" s="618" t="s">
        <v>425</v>
      </c>
      <c r="R881" s="618" t="s">
        <v>425</v>
      </c>
      <c r="S881" s="618">
        <v>38013</v>
      </c>
      <c r="T881" s="618">
        <v>33</v>
      </c>
      <c r="U881" s="618" t="s">
        <v>425</v>
      </c>
      <c r="V881" s="618">
        <v>64</v>
      </c>
      <c r="W881" s="618" t="s">
        <v>425</v>
      </c>
      <c r="X881" s="618">
        <v>1792</v>
      </c>
      <c r="Y881" s="618" t="s">
        <v>425</v>
      </c>
      <c r="Z881" s="618">
        <v>4647552</v>
      </c>
      <c r="AA881" s="618">
        <v>120909</v>
      </c>
      <c r="AB881" s="618">
        <v>35</v>
      </c>
      <c r="AC881" s="618">
        <v>541128</v>
      </c>
      <c r="AD881" s="618" t="s">
        <v>425</v>
      </c>
      <c r="AE881" s="618">
        <v>317093</v>
      </c>
      <c r="AF881" s="618" t="s">
        <v>425</v>
      </c>
      <c r="AG881" s="618">
        <v>12621</v>
      </c>
      <c r="AH881" s="618" t="s">
        <v>425</v>
      </c>
      <c r="AI881" s="618" t="s">
        <v>425</v>
      </c>
    </row>
    <row r="882" spans="1:35" x14ac:dyDescent="0.25">
      <c r="B882" s="594">
        <v>2012</v>
      </c>
      <c r="C882" s="618">
        <v>317127</v>
      </c>
      <c r="D882" s="618" t="s">
        <v>2112</v>
      </c>
      <c r="E882" s="618" t="s">
        <v>425</v>
      </c>
      <c r="F882" s="618" t="s">
        <v>425</v>
      </c>
      <c r="G882" s="618">
        <v>124</v>
      </c>
      <c r="H882" s="618">
        <v>211335</v>
      </c>
      <c r="I882" s="618" t="s">
        <v>425</v>
      </c>
      <c r="J882" s="618">
        <v>250</v>
      </c>
      <c r="K882" s="618" t="s">
        <v>425</v>
      </c>
      <c r="L882" s="618">
        <v>750378</v>
      </c>
      <c r="M882" s="618" t="s">
        <v>2112</v>
      </c>
      <c r="N882" s="618" t="s">
        <v>425</v>
      </c>
      <c r="O882" s="618" t="s">
        <v>425</v>
      </c>
      <c r="P882" s="618" t="s">
        <v>425</v>
      </c>
      <c r="Q882" s="618" t="s">
        <v>425</v>
      </c>
      <c r="R882" s="618" t="s">
        <v>425</v>
      </c>
      <c r="S882" s="618">
        <v>35512</v>
      </c>
      <c r="T882" s="618">
        <v>28</v>
      </c>
      <c r="U882" s="618" t="s">
        <v>425</v>
      </c>
      <c r="V882" s="618">
        <v>28</v>
      </c>
      <c r="W882" s="618" t="s">
        <v>425</v>
      </c>
      <c r="X882" s="618">
        <v>1608</v>
      </c>
      <c r="Y882" s="618" t="s">
        <v>425</v>
      </c>
      <c r="Z882" s="618">
        <v>4617543</v>
      </c>
      <c r="AA882" s="618">
        <v>117707</v>
      </c>
      <c r="AB882" s="618">
        <v>35</v>
      </c>
      <c r="AC882" s="618">
        <v>604799</v>
      </c>
      <c r="AD882" s="618" t="s">
        <v>425</v>
      </c>
      <c r="AE882" s="618">
        <v>373398</v>
      </c>
      <c r="AF882" s="618" t="s">
        <v>425</v>
      </c>
      <c r="AG882" s="618">
        <v>10007</v>
      </c>
      <c r="AH882" s="618" t="s">
        <v>425</v>
      </c>
      <c r="AI882" s="618" t="s">
        <v>425</v>
      </c>
    </row>
    <row r="883" spans="1:35" x14ac:dyDescent="0.25">
      <c r="B883" s="594">
        <v>2013</v>
      </c>
      <c r="C883" s="618">
        <v>320478</v>
      </c>
      <c r="D883" s="618" t="s">
        <v>2112</v>
      </c>
      <c r="E883" s="618" t="s">
        <v>425</v>
      </c>
      <c r="F883" s="618" t="s">
        <v>425</v>
      </c>
      <c r="G883" s="618">
        <v>147</v>
      </c>
      <c r="H883" s="618">
        <v>205358</v>
      </c>
      <c r="I883" s="618" t="s">
        <v>425</v>
      </c>
      <c r="J883" s="618">
        <v>150</v>
      </c>
      <c r="K883" s="618" t="s">
        <v>425</v>
      </c>
      <c r="L883" s="618">
        <v>935020</v>
      </c>
      <c r="M883" s="618" t="s">
        <v>2112</v>
      </c>
      <c r="N883" s="618" t="s">
        <v>425</v>
      </c>
      <c r="O883" s="618" t="s">
        <v>425</v>
      </c>
      <c r="P883" s="618" t="s">
        <v>425</v>
      </c>
      <c r="Q883" s="618" t="s">
        <v>425</v>
      </c>
      <c r="R883" s="618" t="s">
        <v>425</v>
      </c>
      <c r="S883" s="618">
        <v>30737</v>
      </c>
      <c r="T883" s="618">
        <v>21</v>
      </c>
      <c r="U883" s="618" t="s">
        <v>425</v>
      </c>
      <c r="V883" s="618">
        <v>42</v>
      </c>
      <c r="W883" s="618" t="s">
        <v>425</v>
      </c>
      <c r="X883" s="618">
        <v>1159</v>
      </c>
      <c r="Y883" s="618" t="s">
        <v>425</v>
      </c>
      <c r="Z883" s="618">
        <v>4621692</v>
      </c>
      <c r="AA883" s="618">
        <v>117410</v>
      </c>
      <c r="AB883" s="618">
        <v>7</v>
      </c>
      <c r="AC883" s="618">
        <v>613546</v>
      </c>
      <c r="AD883" s="618" t="s">
        <v>425</v>
      </c>
      <c r="AE883" s="618">
        <v>506347</v>
      </c>
      <c r="AF883" s="618">
        <v>24000</v>
      </c>
      <c r="AG883" s="618">
        <v>9055</v>
      </c>
      <c r="AH883" s="618" t="s">
        <v>425</v>
      </c>
      <c r="AI883" s="618" t="s">
        <v>425</v>
      </c>
    </row>
    <row r="884" spans="1:35" x14ac:dyDescent="0.25">
      <c r="B884" s="594">
        <v>2014</v>
      </c>
      <c r="C884" s="618">
        <v>326210</v>
      </c>
      <c r="D884" s="618" t="s">
        <v>2112</v>
      </c>
      <c r="E884" s="618" t="s">
        <v>425</v>
      </c>
      <c r="F884" s="618" t="s">
        <v>425</v>
      </c>
      <c r="G884" s="618">
        <v>147</v>
      </c>
      <c r="H884" s="618">
        <v>192072</v>
      </c>
      <c r="I884" s="618" t="s">
        <v>425</v>
      </c>
      <c r="J884" s="618">
        <v>150</v>
      </c>
      <c r="K884" s="618" t="s">
        <v>425</v>
      </c>
      <c r="L884" s="618">
        <v>921704</v>
      </c>
      <c r="M884" s="618" t="s">
        <v>2112</v>
      </c>
      <c r="N884" s="618" t="s">
        <v>425</v>
      </c>
      <c r="O884" s="618" t="s">
        <v>425</v>
      </c>
      <c r="P884" s="618" t="s">
        <v>425</v>
      </c>
      <c r="Q884" s="618" t="s">
        <v>425</v>
      </c>
      <c r="R884" s="618" t="s">
        <v>425</v>
      </c>
      <c r="S884" s="618">
        <v>28751</v>
      </c>
      <c r="T884" s="618">
        <v>22</v>
      </c>
      <c r="U884" s="618" t="s">
        <v>425</v>
      </c>
      <c r="V884" s="618">
        <v>3</v>
      </c>
      <c r="W884" s="618" t="s">
        <v>425</v>
      </c>
      <c r="X884" s="618">
        <v>1055</v>
      </c>
      <c r="Y884" s="618" t="s">
        <v>425</v>
      </c>
      <c r="Z884" s="618">
        <v>4914831</v>
      </c>
      <c r="AA884" s="618">
        <v>114992</v>
      </c>
      <c r="AB884" s="618">
        <v>49</v>
      </c>
      <c r="AC884" s="618">
        <v>590078</v>
      </c>
      <c r="AD884" s="618" t="s">
        <v>425</v>
      </c>
      <c r="AE884" s="618">
        <v>736947</v>
      </c>
      <c r="AF884" s="618">
        <v>24000</v>
      </c>
      <c r="AG884" s="618">
        <v>8700</v>
      </c>
      <c r="AH884" s="618" t="s">
        <v>425</v>
      </c>
      <c r="AI884" s="618" t="s">
        <v>425</v>
      </c>
    </row>
    <row r="885" spans="1:35" x14ac:dyDescent="0.25">
      <c r="B885" s="594">
        <v>2015</v>
      </c>
      <c r="C885" s="618">
        <v>372686</v>
      </c>
      <c r="D885" s="618" t="s">
        <v>2112</v>
      </c>
      <c r="E885" s="618" t="s">
        <v>425</v>
      </c>
      <c r="F885" s="618" t="s">
        <v>425</v>
      </c>
      <c r="G885" s="618">
        <v>114</v>
      </c>
      <c r="H885" s="618">
        <v>168368</v>
      </c>
      <c r="I885" s="618" t="s">
        <v>425</v>
      </c>
      <c r="J885" s="618">
        <v>155</v>
      </c>
      <c r="K885" s="618" t="s">
        <v>425</v>
      </c>
      <c r="L885" s="618">
        <v>918297</v>
      </c>
      <c r="M885" s="618" t="s">
        <v>2112</v>
      </c>
      <c r="N885" s="618" t="s">
        <v>425</v>
      </c>
      <c r="O885" s="618" t="s">
        <v>425</v>
      </c>
      <c r="P885" s="618" t="s">
        <v>425</v>
      </c>
      <c r="Q885" s="618" t="s">
        <v>425</v>
      </c>
      <c r="R885" s="618" t="s">
        <v>425</v>
      </c>
      <c r="S885" s="618">
        <v>24800</v>
      </c>
      <c r="T885" s="618">
        <v>17</v>
      </c>
      <c r="U885" s="618" t="s">
        <v>425</v>
      </c>
      <c r="V885" s="618">
        <v>8</v>
      </c>
      <c r="W885" s="618" t="s">
        <v>425</v>
      </c>
      <c r="X885" s="618">
        <v>1105</v>
      </c>
      <c r="Y885" s="618" t="s">
        <v>425</v>
      </c>
      <c r="Z885" s="618">
        <v>4695735</v>
      </c>
      <c r="AA885" s="618">
        <v>117472</v>
      </c>
      <c r="AB885" s="618">
        <v>49</v>
      </c>
      <c r="AC885" s="618">
        <v>759662</v>
      </c>
      <c r="AD885" s="618" t="s">
        <v>425</v>
      </c>
      <c r="AE885" s="618">
        <v>1022677</v>
      </c>
      <c r="AF885" s="618">
        <v>15000</v>
      </c>
      <c r="AG885" s="618">
        <v>9315</v>
      </c>
      <c r="AH885" s="618" t="s">
        <v>425</v>
      </c>
      <c r="AI885" s="618" t="s">
        <v>425</v>
      </c>
    </row>
    <row r="886" spans="1:35" x14ac:dyDescent="0.25">
      <c r="B886" s="594">
        <v>2016</v>
      </c>
      <c r="C886" s="618">
        <v>412102</v>
      </c>
      <c r="D886" s="618" t="s">
        <v>2112</v>
      </c>
      <c r="E886" s="618" t="s">
        <v>425</v>
      </c>
      <c r="F886" s="618" t="s">
        <v>425</v>
      </c>
      <c r="G886" s="618">
        <v>81</v>
      </c>
      <c r="H886" s="618">
        <v>181660</v>
      </c>
      <c r="I886" s="618" t="s">
        <v>425</v>
      </c>
      <c r="J886" s="618">
        <v>155</v>
      </c>
      <c r="K886" s="618" t="s">
        <v>425</v>
      </c>
      <c r="L886" s="618">
        <v>918560</v>
      </c>
      <c r="M886" s="618" t="s">
        <v>2112</v>
      </c>
      <c r="N886" s="618">
        <v>525</v>
      </c>
      <c r="O886" s="618" t="s">
        <v>425</v>
      </c>
      <c r="P886" s="618" t="s">
        <v>425</v>
      </c>
      <c r="Q886" s="618" t="s">
        <v>425</v>
      </c>
      <c r="R886" s="618" t="s">
        <v>425</v>
      </c>
      <c r="S886" s="618">
        <v>24066</v>
      </c>
      <c r="T886" s="618">
        <v>15</v>
      </c>
      <c r="U886" s="618" t="s">
        <v>425</v>
      </c>
      <c r="V886" s="618" t="s">
        <v>425</v>
      </c>
      <c r="W886" s="618" t="s">
        <v>425</v>
      </c>
      <c r="X886" s="618">
        <v>596</v>
      </c>
      <c r="Y886" s="618" t="s">
        <v>425</v>
      </c>
      <c r="Z886" s="618">
        <v>4263013</v>
      </c>
      <c r="AA886" s="618">
        <v>121114</v>
      </c>
      <c r="AB886" s="618">
        <v>77</v>
      </c>
      <c r="AC886" s="618">
        <v>643008</v>
      </c>
      <c r="AD886" s="618" t="s">
        <v>425</v>
      </c>
      <c r="AE886" s="618">
        <v>1304598</v>
      </c>
      <c r="AF886" s="618">
        <v>15852</v>
      </c>
      <c r="AG886" s="618">
        <v>6580</v>
      </c>
      <c r="AH886" s="618" t="s">
        <v>425</v>
      </c>
      <c r="AI886" s="618" t="s">
        <v>425</v>
      </c>
    </row>
    <row r="887" spans="1:35" x14ac:dyDescent="0.25">
      <c r="B887" s="594">
        <v>2017</v>
      </c>
      <c r="C887" s="618">
        <v>217856</v>
      </c>
      <c r="D887" s="618" t="s">
        <v>2112</v>
      </c>
      <c r="E887" s="618" t="s">
        <v>425</v>
      </c>
      <c r="F887" s="618" t="s">
        <v>425</v>
      </c>
      <c r="G887" s="618">
        <v>86</v>
      </c>
      <c r="H887" s="618">
        <v>187561</v>
      </c>
      <c r="I887" s="618" t="s">
        <v>425</v>
      </c>
      <c r="J887" s="618">
        <v>155</v>
      </c>
      <c r="K887" s="618" t="s">
        <v>425</v>
      </c>
      <c r="L887" s="618">
        <v>859683</v>
      </c>
      <c r="M887" s="618" t="s">
        <v>2112</v>
      </c>
      <c r="N887" s="618">
        <v>700</v>
      </c>
      <c r="O887" s="618" t="s">
        <v>425</v>
      </c>
      <c r="P887" s="618" t="s">
        <v>425</v>
      </c>
      <c r="Q887" s="618" t="s">
        <v>425</v>
      </c>
      <c r="R887" s="618" t="s">
        <v>425</v>
      </c>
      <c r="S887" s="618">
        <v>27880</v>
      </c>
      <c r="T887" s="618">
        <v>14</v>
      </c>
      <c r="U887" s="618" t="s">
        <v>425</v>
      </c>
      <c r="V887" s="618" t="s">
        <v>425</v>
      </c>
      <c r="W887" s="618" t="s">
        <v>425</v>
      </c>
      <c r="X887" s="618">
        <v>684</v>
      </c>
      <c r="Y887" s="618" t="s">
        <v>425</v>
      </c>
      <c r="Z887" s="618">
        <v>4234797</v>
      </c>
      <c r="AA887" s="618">
        <v>88495</v>
      </c>
      <c r="AB887" s="618">
        <v>70</v>
      </c>
      <c r="AC887" s="618">
        <v>872065</v>
      </c>
      <c r="AD887" s="618" t="s">
        <v>425</v>
      </c>
      <c r="AE887" s="618">
        <v>1632115</v>
      </c>
      <c r="AF887" s="618">
        <v>16339</v>
      </c>
      <c r="AG887" s="618">
        <v>6240</v>
      </c>
      <c r="AH887" s="618" t="s">
        <v>425</v>
      </c>
      <c r="AI887" s="618" t="s">
        <v>425</v>
      </c>
    </row>
    <row r="888" spans="1:35" x14ac:dyDescent="0.25">
      <c r="B888" s="594">
        <v>2018</v>
      </c>
      <c r="C888" s="618">
        <v>426060</v>
      </c>
      <c r="D888" s="618" t="s">
        <v>2112</v>
      </c>
      <c r="E888" s="618" t="s">
        <v>425</v>
      </c>
      <c r="F888" s="618" t="s">
        <v>425</v>
      </c>
      <c r="G888" s="618">
        <v>85</v>
      </c>
      <c r="H888" s="618">
        <v>114035</v>
      </c>
      <c r="I888" s="618" t="s">
        <v>425</v>
      </c>
      <c r="J888" s="618">
        <v>125</v>
      </c>
      <c r="K888" s="618" t="s">
        <v>425</v>
      </c>
      <c r="L888" s="618">
        <v>925527</v>
      </c>
      <c r="M888" s="618" t="s">
        <v>2112</v>
      </c>
      <c r="N888" s="618">
        <v>700</v>
      </c>
      <c r="O888" s="618" t="s">
        <v>425</v>
      </c>
      <c r="P888" s="618" t="s">
        <v>425</v>
      </c>
      <c r="Q888" s="618" t="s">
        <v>425</v>
      </c>
      <c r="R888" s="618" t="s">
        <v>425</v>
      </c>
      <c r="S888" s="618">
        <v>20584</v>
      </c>
      <c r="T888" s="618">
        <v>20</v>
      </c>
      <c r="U888" s="618" t="s">
        <v>425</v>
      </c>
      <c r="V888" s="618" t="s">
        <v>425</v>
      </c>
      <c r="W888" s="618" t="s">
        <v>425</v>
      </c>
      <c r="X888" s="618">
        <v>683</v>
      </c>
      <c r="Y888" s="618" t="s">
        <v>425</v>
      </c>
      <c r="Z888" s="618">
        <v>3836215</v>
      </c>
      <c r="AA888" s="618">
        <v>83766</v>
      </c>
      <c r="AB888" s="618">
        <v>56</v>
      </c>
      <c r="AC888" s="618">
        <v>790965</v>
      </c>
      <c r="AD888" s="618" t="s">
        <v>425</v>
      </c>
      <c r="AE888" s="618">
        <v>1638469</v>
      </c>
      <c r="AF888" s="618">
        <v>13266</v>
      </c>
      <c r="AG888" s="618">
        <v>6197</v>
      </c>
      <c r="AH888" s="618" t="s">
        <v>425</v>
      </c>
      <c r="AI888" s="618" t="s">
        <v>425</v>
      </c>
    </row>
    <row r="889" spans="1:35" x14ac:dyDescent="0.25">
      <c r="B889" s="594">
        <v>2019</v>
      </c>
      <c r="C889" s="618">
        <v>311947</v>
      </c>
      <c r="D889" s="618" t="s">
        <v>2112</v>
      </c>
      <c r="E889" s="618" t="s">
        <v>425</v>
      </c>
      <c r="F889" s="618" t="s">
        <v>425</v>
      </c>
      <c r="G889" s="618">
        <v>106</v>
      </c>
      <c r="H889" s="618">
        <v>94508</v>
      </c>
      <c r="I889" s="618" t="s">
        <v>425</v>
      </c>
      <c r="J889" s="618">
        <v>125</v>
      </c>
      <c r="K889" s="618" t="s">
        <v>425</v>
      </c>
      <c r="L889" s="618">
        <v>1029044</v>
      </c>
      <c r="M889" s="618" t="s">
        <v>2112</v>
      </c>
      <c r="N889" s="618">
        <v>700</v>
      </c>
      <c r="O889" s="618" t="s">
        <v>425</v>
      </c>
      <c r="P889" s="618" t="s">
        <v>425</v>
      </c>
      <c r="Q889" s="618" t="s">
        <v>425</v>
      </c>
      <c r="R889" s="618" t="s">
        <v>425</v>
      </c>
      <c r="S889" s="618">
        <v>20883</v>
      </c>
      <c r="T889" s="618">
        <v>16</v>
      </c>
      <c r="U889" s="618" t="s">
        <v>425</v>
      </c>
      <c r="V889" s="618">
        <v>4</v>
      </c>
      <c r="W889" s="618" t="s">
        <v>425</v>
      </c>
      <c r="X889" s="618">
        <v>636</v>
      </c>
      <c r="Y889" s="618" t="s">
        <v>425</v>
      </c>
      <c r="Z889" s="618">
        <v>3711214</v>
      </c>
      <c r="AA889" s="618">
        <v>83581</v>
      </c>
      <c r="AB889" s="618">
        <v>42</v>
      </c>
      <c r="AC889" s="618">
        <v>827720</v>
      </c>
      <c r="AD889" s="618" t="s">
        <v>425</v>
      </c>
      <c r="AE889" s="618">
        <v>1781672</v>
      </c>
      <c r="AF889" s="618">
        <v>39771</v>
      </c>
      <c r="AG889" s="618">
        <v>5610</v>
      </c>
      <c r="AH889" s="618" t="s">
        <v>425</v>
      </c>
      <c r="AI889" s="618" t="s">
        <v>425</v>
      </c>
    </row>
    <row r="890" spans="1:35" x14ac:dyDescent="0.25">
      <c r="B890" s="594">
        <v>2020</v>
      </c>
      <c r="C890" s="618">
        <v>357021</v>
      </c>
      <c r="D890" s="618" t="s">
        <v>2112</v>
      </c>
      <c r="E890" s="618" t="s">
        <v>425</v>
      </c>
      <c r="F890" s="618" t="s">
        <v>425</v>
      </c>
      <c r="G890" s="618">
        <v>104</v>
      </c>
      <c r="H890" s="618">
        <v>112470</v>
      </c>
      <c r="I890" s="618" t="s">
        <v>425</v>
      </c>
      <c r="J890" s="618">
        <v>132</v>
      </c>
      <c r="K890" s="618" t="s">
        <v>425</v>
      </c>
      <c r="L890" s="618">
        <v>1014244</v>
      </c>
      <c r="M890" s="618" t="s">
        <v>2112</v>
      </c>
      <c r="N890" s="618">
        <v>735</v>
      </c>
      <c r="O890" s="618" t="s">
        <v>425</v>
      </c>
      <c r="P890" s="618" t="s">
        <v>425</v>
      </c>
      <c r="Q890" s="618" t="s">
        <v>425</v>
      </c>
      <c r="R890" s="618" t="s">
        <v>425</v>
      </c>
      <c r="S890" s="618">
        <v>19891</v>
      </c>
      <c r="T890" s="618">
        <v>16</v>
      </c>
      <c r="U890" s="618" t="s">
        <v>425</v>
      </c>
      <c r="V890" s="618">
        <v>6</v>
      </c>
      <c r="W890" s="618" t="s">
        <v>425</v>
      </c>
      <c r="X890" s="618">
        <v>685</v>
      </c>
      <c r="Y890" s="618" t="s">
        <v>425</v>
      </c>
      <c r="Z890" s="618">
        <v>3813369</v>
      </c>
      <c r="AA890" s="618">
        <v>84774</v>
      </c>
      <c r="AB890" s="618">
        <v>56</v>
      </c>
      <c r="AC890" s="618">
        <v>893065</v>
      </c>
      <c r="AD890" s="618" t="s">
        <v>425</v>
      </c>
      <c r="AE890" s="618">
        <v>1990794</v>
      </c>
      <c r="AF890" s="618">
        <v>47056</v>
      </c>
      <c r="AG890" s="618">
        <v>5679</v>
      </c>
      <c r="AH890" s="618" t="s">
        <v>425</v>
      </c>
      <c r="AI890" s="618" t="s">
        <v>425</v>
      </c>
    </row>
    <row r="891" spans="1:35" x14ac:dyDescent="0.25">
      <c r="B891" s="594">
        <v>2021</v>
      </c>
      <c r="C891" s="618">
        <v>361027</v>
      </c>
      <c r="D891" s="618" t="s">
        <v>2112</v>
      </c>
      <c r="E891" s="618" t="s">
        <v>425</v>
      </c>
      <c r="F891" s="618" t="s">
        <v>425</v>
      </c>
      <c r="G891" s="618">
        <v>104</v>
      </c>
      <c r="H891" s="618">
        <v>113734</v>
      </c>
      <c r="I891" s="618" t="s">
        <v>425</v>
      </c>
      <c r="J891" s="618">
        <v>162</v>
      </c>
      <c r="K891" s="618" t="s">
        <v>425</v>
      </c>
      <c r="L891" s="618">
        <v>1028940</v>
      </c>
      <c r="M891" s="618" t="s">
        <v>2112</v>
      </c>
      <c r="N891" s="618">
        <v>700</v>
      </c>
      <c r="O891" s="618" t="s">
        <v>425</v>
      </c>
      <c r="P891" s="618" t="s">
        <v>425</v>
      </c>
      <c r="Q891" s="618" t="s">
        <v>425</v>
      </c>
      <c r="R891" s="618" t="s">
        <v>425</v>
      </c>
      <c r="S891" s="618">
        <v>20759</v>
      </c>
      <c r="T891" s="618">
        <v>8</v>
      </c>
      <c r="U891" s="618" t="s">
        <v>425</v>
      </c>
      <c r="V891" s="618" t="s">
        <v>425</v>
      </c>
      <c r="W891" s="618" t="s">
        <v>425</v>
      </c>
      <c r="X891" s="618">
        <v>767</v>
      </c>
      <c r="Y891" s="618" t="s">
        <v>425</v>
      </c>
      <c r="Z891" s="618">
        <v>4053932</v>
      </c>
      <c r="AA891" s="618">
        <v>87125</v>
      </c>
      <c r="AB891" s="618">
        <v>53</v>
      </c>
      <c r="AC891" s="618">
        <v>1122835</v>
      </c>
      <c r="AD891" s="618" t="s">
        <v>425</v>
      </c>
      <c r="AE891" s="618">
        <v>2232499</v>
      </c>
      <c r="AF891" s="618">
        <v>54785</v>
      </c>
      <c r="AG891" s="618">
        <v>5748</v>
      </c>
      <c r="AH891" s="618" t="s">
        <v>425</v>
      </c>
      <c r="AI891" s="618" t="s">
        <v>425</v>
      </c>
    </row>
    <row r="892" spans="1:35" x14ac:dyDescent="0.25">
      <c r="A892" s="593" t="s">
        <v>13</v>
      </c>
      <c r="B892" s="594">
        <v>2010</v>
      </c>
      <c r="C892" s="618">
        <v>2787</v>
      </c>
      <c r="D892" s="618" t="s">
        <v>2112</v>
      </c>
      <c r="E892" s="618" t="s">
        <v>425</v>
      </c>
      <c r="F892" s="618" t="s">
        <v>425</v>
      </c>
      <c r="G892" s="618" t="s">
        <v>425</v>
      </c>
      <c r="H892" s="618">
        <v>4428</v>
      </c>
      <c r="I892" s="618" t="s">
        <v>425</v>
      </c>
      <c r="J892" s="618" t="s">
        <v>425</v>
      </c>
      <c r="K892" s="618" t="s">
        <v>425</v>
      </c>
      <c r="L892" s="618">
        <v>4146</v>
      </c>
      <c r="M892" s="618" t="s">
        <v>2112</v>
      </c>
      <c r="N892" s="618" t="s">
        <v>425</v>
      </c>
      <c r="O892" s="618" t="s">
        <v>425</v>
      </c>
      <c r="P892" s="618" t="s">
        <v>425</v>
      </c>
      <c r="Q892" s="618" t="s">
        <v>425</v>
      </c>
      <c r="R892" s="618" t="s">
        <v>425</v>
      </c>
      <c r="S892" s="618">
        <v>1468</v>
      </c>
      <c r="T892" s="618" t="s">
        <v>425</v>
      </c>
      <c r="U892" s="618" t="s">
        <v>425</v>
      </c>
      <c r="V892" s="618" t="s">
        <v>425</v>
      </c>
      <c r="W892" s="618" t="s">
        <v>425</v>
      </c>
      <c r="X892" s="618" t="s">
        <v>425</v>
      </c>
      <c r="Y892" s="618" t="s">
        <v>425</v>
      </c>
      <c r="Z892" s="618">
        <v>138254</v>
      </c>
      <c r="AA892" s="618">
        <v>2981</v>
      </c>
      <c r="AB892" s="618" t="s">
        <v>425</v>
      </c>
      <c r="AC892" s="618">
        <v>3233</v>
      </c>
      <c r="AD892" s="618" t="s">
        <v>425</v>
      </c>
      <c r="AE892" s="618" t="s">
        <v>425</v>
      </c>
      <c r="AF892" s="618" t="s">
        <v>425</v>
      </c>
      <c r="AG892" s="618" t="s">
        <v>425</v>
      </c>
      <c r="AH892" s="618" t="s">
        <v>425</v>
      </c>
      <c r="AI892" s="618" t="s">
        <v>425</v>
      </c>
    </row>
    <row r="893" spans="1:35" x14ac:dyDescent="0.25">
      <c r="B893" s="594">
        <v>2011</v>
      </c>
      <c r="C893" s="618">
        <v>4220</v>
      </c>
      <c r="D893" s="618" t="s">
        <v>2112</v>
      </c>
      <c r="E893" s="618" t="s">
        <v>425</v>
      </c>
      <c r="F893" s="618" t="s">
        <v>425</v>
      </c>
      <c r="G893" s="618" t="s">
        <v>425</v>
      </c>
      <c r="H893" s="618">
        <v>2833</v>
      </c>
      <c r="I893" s="618" t="s">
        <v>425</v>
      </c>
      <c r="J893" s="618" t="s">
        <v>425</v>
      </c>
      <c r="K893" s="618" t="s">
        <v>425</v>
      </c>
      <c r="L893" s="618">
        <v>3428</v>
      </c>
      <c r="M893" s="618" t="s">
        <v>2112</v>
      </c>
      <c r="N893" s="618" t="s">
        <v>425</v>
      </c>
      <c r="O893" s="618" t="s">
        <v>425</v>
      </c>
      <c r="P893" s="618" t="s">
        <v>425</v>
      </c>
      <c r="Q893" s="618" t="s">
        <v>425</v>
      </c>
      <c r="R893" s="618" t="s">
        <v>425</v>
      </c>
      <c r="S893" s="618">
        <v>954</v>
      </c>
      <c r="T893" s="618" t="s">
        <v>425</v>
      </c>
      <c r="U893" s="618" t="s">
        <v>425</v>
      </c>
      <c r="V893" s="618" t="s">
        <v>425</v>
      </c>
      <c r="W893" s="618" t="s">
        <v>425</v>
      </c>
      <c r="X893" s="618" t="s">
        <v>425</v>
      </c>
      <c r="Y893" s="618" t="s">
        <v>425</v>
      </c>
      <c r="Z893" s="618">
        <v>137141</v>
      </c>
      <c r="AA893" s="618">
        <v>2966</v>
      </c>
      <c r="AB893" s="618" t="s">
        <v>425</v>
      </c>
      <c r="AC893" s="618">
        <v>2466</v>
      </c>
      <c r="AD893" s="618" t="s">
        <v>425</v>
      </c>
      <c r="AE893" s="618" t="s">
        <v>425</v>
      </c>
      <c r="AF893" s="618" t="s">
        <v>425</v>
      </c>
      <c r="AG893" s="618" t="s">
        <v>425</v>
      </c>
      <c r="AH893" s="618" t="s">
        <v>425</v>
      </c>
      <c r="AI893" s="618" t="s">
        <v>425</v>
      </c>
    </row>
    <row r="894" spans="1:35" x14ac:dyDescent="0.25">
      <c r="B894" s="594">
        <v>2012</v>
      </c>
      <c r="C894" s="618">
        <v>5384</v>
      </c>
      <c r="D894" s="618" t="s">
        <v>2112</v>
      </c>
      <c r="E894" s="618" t="s">
        <v>425</v>
      </c>
      <c r="F894" s="618" t="s">
        <v>425</v>
      </c>
      <c r="G894" s="618" t="s">
        <v>425</v>
      </c>
      <c r="H894" s="618">
        <v>2640</v>
      </c>
      <c r="I894" s="618" t="s">
        <v>425</v>
      </c>
      <c r="J894" s="618" t="s">
        <v>425</v>
      </c>
      <c r="K894" s="618" t="s">
        <v>425</v>
      </c>
      <c r="L894" s="618">
        <v>3645</v>
      </c>
      <c r="M894" s="618" t="s">
        <v>2112</v>
      </c>
      <c r="N894" s="618" t="s">
        <v>425</v>
      </c>
      <c r="O894" s="618" t="s">
        <v>425</v>
      </c>
      <c r="P894" s="618" t="s">
        <v>425</v>
      </c>
      <c r="Q894" s="618" t="s">
        <v>425</v>
      </c>
      <c r="R894" s="618" t="s">
        <v>425</v>
      </c>
      <c r="S894" s="618">
        <v>925</v>
      </c>
      <c r="T894" s="618" t="s">
        <v>425</v>
      </c>
      <c r="U894" s="618" t="s">
        <v>425</v>
      </c>
      <c r="V894" s="618" t="s">
        <v>425</v>
      </c>
      <c r="W894" s="618" t="s">
        <v>425</v>
      </c>
      <c r="X894" s="618" t="s">
        <v>425</v>
      </c>
      <c r="Y894" s="618" t="s">
        <v>425</v>
      </c>
      <c r="Z894" s="618">
        <v>149355</v>
      </c>
      <c r="AA894" s="618">
        <v>2972</v>
      </c>
      <c r="AB894" s="618" t="s">
        <v>425</v>
      </c>
      <c r="AC894" s="618">
        <v>2120</v>
      </c>
      <c r="AD894" s="618" t="s">
        <v>425</v>
      </c>
      <c r="AE894" s="618" t="s">
        <v>425</v>
      </c>
      <c r="AF894" s="618" t="s">
        <v>425</v>
      </c>
      <c r="AG894" s="618" t="s">
        <v>425</v>
      </c>
      <c r="AH894" s="618" t="s">
        <v>425</v>
      </c>
      <c r="AI894" s="618" t="s">
        <v>425</v>
      </c>
    </row>
    <row r="895" spans="1:35" x14ac:dyDescent="0.25">
      <c r="B895" s="594">
        <v>2013</v>
      </c>
      <c r="C895" s="618">
        <v>7250</v>
      </c>
      <c r="D895" s="618" t="s">
        <v>2112</v>
      </c>
      <c r="E895" s="618" t="s">
        <v>425</v>
      </c>
      <c r="F895" s="618" t="s">
        <v>425</v>
      </c>
      <c r="G895" s="618" t="s">
        <v>425</v>
      </c>
      <c r="H895" s="618">
        <v>2390</v>
      </c>
      <c r="I895" s="618" t="s">
        <v>425</v>
      </c>
      <c r="J895" s="618" t="s">
        <v>425</v>
      </c>
      <c r="K895" s="618" t="s">
        <v>425</v>
      </c>
      <c r="L895" s="618">
        <v>3885</v>
      </c>
      <c r="M895" s="618" t="s">
        <v>2112</v>
      </c>
      <c r="N895" s="618" t="s">
        <v>425</v>
      </c>
      <c r="O895" s="618" t="s">
        <v>425</v>
      </c>
      <c r="P895" s="618" t="s">
        <v>425</v>
      </c>
      <c r="Q895" s="618" t="s">
        <v>425</v>
      </c>
      <c r="R895" s="618" t="s">
        <v>425</v>
      </c>
      <c r="S895" s="618">
        <v>1180</v>
      </c>
      <c r="T895" s="618" t="s">
        <v>425</v>
      </c>
      <c r="U895" s="618" t="s">
        <v>425</v>
      </c>
      <c r="V895" s="618" t="s">
        <v>425</v>
      </c>
      <c r="W895" s="618" t="s">
        <v>425</v>
      </c>
      <c r="X895" s="618" t="s">
        <v>425</v>
      </c>
      <c r="Y895" s="618" t="s">
        <v>425</v>
      </c>
      <c r="Z895" s="618">
        <v>134720</v>
      </c>
      <c r="AA895" s="618">
        <v>3565</v>
      </c>
      <c r="AB895" s="618" t="s">
        <v>425</v>
      </c>
      <c r="AC895" s="618">
        <v>2011</v>
      </c>
      <c r="AD895" s="618" t="s">
        <v>425</v>
      </c>
      <c r="AE895" s="618">
        <v>12906</v>
      </c>
      <c r="AF895" s="618" t="s">
        <v>425</v>
      </c>
      <c r="AG895" s="618" t="s">
        <v>425</v>
      </c>
      <c r="AH895" s="618" t="s">
        <v>425</v>
      </c>
      <c r="AI895" s="618" t="s">
        <v>425</v>
      </c>
    </row>
    <row r="896" spans="1:35" x14ac:dyDescent="0.25">
      <c r="B896" s="594">
        <v>2014</v>
      </c>
      <c r="C896" s="618">
        <v>8264</v>
      </c>
      <c r="D896" s="618" t="s">
        <v>2112</v>
      </c>
      <c r="E896" s="618" t="s">
        <v>425</v>
      </c>
      <c r="F896" s="618" t="s">
        <v>425</v>
      </c>
      <c r="G896" s="618" t="s">
        <v>425</v>
      </c>
      <c r="H896" s="618">
        <v>2173</v>
      </c>
      <c r="I896" s="618" t="s">
        <v>425</v>
      </c>
      <c r="J896" s="618" t="s">
        <v>425</v>
      </c>
      <c r="K896" s="618" t="s">
        <v>425</v>
      </c>
      <c r="L896" s="618">
        <v>4381</v>
      </c>
      <c r="M896" s="618" t="s">
        <v>2112</v>
      </c>
      <c r="N896" s="618" t="s">
        <v>425</v>
      </c>
      <c r="O896" s="618" t="s">
        <v>425</v>
      </c>
      <c r="P896" s="618" t="s">
        <v>425</v>
      </c>
      <c r="Q896" s="618" t="s">
        <v>425</v>
      </c>
      <c r="R896" s="618" t="s">
        <v>425</v>
      </c>
      <c r="S896" s="618">
        <v>1043</v>
      </c>
      <c r="T896" s="618" t="s">
        <v>425</v>
      </c>
      <c r="U896" s="618" t="s">
        <v>425</v>
      </c>
      <c r="V896" s="618" t="s">
        <v>425</v>
      </c>
      <c r="W896" s="618" t="s">
        <v>425</v>
      </c>
      <c r="X896" s="618" t="s">
        <v>425</v>
      </c>
      <c r="Y896" s="618" t="s">
        <v>425</v>
      </c>
      <c r="Z896" s="618">
        <v>159650</v>
      </c>
      <c r="AA896" s="618">
        <v>4091</v>
      </c>
      <c r="AB896" s="618" t="s">
        <v>425</v>
      </c>
      <c r="AC896" s="618">
        <v>1958</v>
      </c>
      <c r="AD896" s="618" t="s">
        <v>425</v>
      </c>
      <c r="AE896" s="618">
        <v>40792</v>
      </c>
      <c r="AF896" s="618" t="s">
        <v>425</v>
      </c>
      <c r="AG896" s="618" t="s">
        <v>425</v>
      </c>
      <c r="AH896" s="618" t="s">
        <v>425</v>
      </c>
      <c r="AI896" s="618" t="s">
        <v>425</v>
      </c>
    </row>
    <row r="897" spans="1:35" x14ac:dyDescent="0.25">
      <c r="B897" s="594">
        <v>2015</v>
      </c>
      <c r="C897" s="618">
        <v>8107</v>
      </c>
      <c r="D897" s="618" t="s">
        <v>2112</v>
      </c>
      <c r="E897" s="618" t="s">
        <v>425</v>
      </c>
      <c r="F897" s="618" t="s">
        <v>425</v>
      </c>
      <c r="G897" s="618" t="s">
        <v>425</v>
      </c>
      <c r="H897" s="618">
        <v>1600</v>
      </c>
      <c r="I897" s="618" t="s">
        <v>425</v>
      </c>
      <c r="J897" s="618" t="s">
        <v>425</v>
      </c>
      <c r="K897" s="618" t="s">
        <v>425</v>
      </c>
      <c r="L897" s="618">
        <v>4480</v>
      </c>
      <c r="M897" s="618" t="s">
        <v>2112</v>
      </c>
      <c r="N897" s="618" t="s">
        <v>425</v>
      </c>
      <c r="O897" s="618" t="s">
        <v>425</v>
      </c>
      <c r="P897" s="618" t="s">
        <v>425</v>
      </c>
      <c r="Q897" s="618" t="s">
        <v>425</v>
      </c>
      <c r="R897" s="618" t="s">
        <v>425</v>
      </c>
      <c r="S897" s="618">
        <v>980</v>
      </c>
      <c r="T897" s="618" t="s">
        <v>425</v>
      </c>
      <c r="U897" s="618" t="s">
        <v>425</v>
      </c>
      <c r="V897" s="618" t="s">
        <v>425</v>
      </c>
      <c r="W897" s="618" t="s">
        <v>425</v>
      </c>
      <c r="X897" s="618" t="s">
        <v>425</v>
      </c>
      <c r="Y897" s="618" t="s">
        <v>425</v>
      </c>
      <c r="Z897" s="618">
        <v>156875</v>
      </c>
      <c r="AA897" s="618">
        <v>4175</v>
      </c>
      <c r="AB897" s="618" t="s">
        <v>425</v>
      </c>
      <c r="AC897" s="618">
        <v>1650</v>
      </c>
      <c r="AD897" s="618" t="s">
        <v>425</v>
      </c>
      <c r="AE897" s="618">
        <v>29370</v>
      </c>
      <c r="AF897" s="618" t="s">
        <v>425</v>
      </c>
      <c r="AG897" s="618" t="s">
        <v>425</v>
      </c>
      <c r="AH897" s="618" t="s">
        <v>425</v>
      </c>
      <c r="AI897" s="618" t="s">
        <v>425</v>
      </c>
    </row>
    <row r="898" spans="1:35" x14ac:dyDescent="0.25">
      <c r="B898" s="594">
        <v>2016</v>
      </c>
      <c r="C898" s="618">
        <v>9118</v>
      </c>
      <c r="D898" s="618" t="s">
        <v>2112</v>
      </c>
      <c r="E898" s="618" t="s">
        <v>425</v>
      </c>
      <c r="F898" s="618" t="s">
        <v>425</v>
      </c>
      <c r="G898" s="618" t="s">
        <v>425</v>
      </c>
      <c r="H898" s="618">
        <v>1312</v>
      </c>
      <c r="I898" s="618" t="s">
        <v>425</v>
      </c>
      <c r="J898" s="618" t="s">
        <v>425</v>
      </c>
      <c r="K898" s="618" t="s">
        <v>425</v>
      </c>
      <c r="L898" s="618">
        <v>4560</v>
      </c>
      <c r="M898" s="618" t="s">
        <v>2112</v>
      </c>
      <c r="N898" s="618" t="s">
        <v>425</v>
      </c>
      <c r="O898" s="618" t="s">
        <v>425</v>
      </c>
      <c r="P898" s="618" t="s">
        <v>425</v>
      </c>
      <c r="Q898" s="618" t="s">
        <v>425</v>
      </c>
      <c r="R898" s="618" t="s">
        <v>425</v>
      </c>
      <c r="S898" s="618">
        <v>1100</v>
      </c>
      <c r="T898" s="618" t="s">
        <v>425</v>
      </c>
      <c r="U898" s="618" t="s">
        <v>425</v>
      </c>
      <c r="V898" s="618" t="s">
        <v>425</v>
      </c>
      <c r="W898" s="618" t="s">
        <v>425</v>
      </c>
      <c r="X898" s="618" t="s">
        <v>425</v>
      </c>
      <c r="Y898" s="618" t="s">
        <v>425</v>
      </c>
      <c r="Z898" s="618">
        <v>148650</v>
      </c>
      <c r="AA898" s="618">
        <v>3937</v>
      </c>
      <c r="AB898" s="618" t="s">
        <v>425</v>
      </c>
      <c r="AC898" s="618">
        <v>1517</v>
      </c>
      <c r="AD898" s="618" t="s">
        <v>425</v>
      </c>
      <c r="AE898" s="618">
        <v>42351</v>
      </c>
      <c r="AF898" s="618" t="s">
        <v>425</v>
      </c>
      <c r="AG898" s="618" t="s">
        <v>425</v>
      </c>
      <c r="AH898" s="618" t="s">
        <v>425</v>
      </c>
      <c r="AI898" s="618" t="s">
        <v>425</v>
      </c>
    </row>
    <row r="899" spans="1:35" x14ac:dyDescent="0.25">
      <c r="B899" s="594">
        <v>2017</v>
      </c>
      <c r="C899" s="618">
        <v>10198</v>
      </c>
      <c r="D899" s="618" t="s">
        <v>2112</v>
      </c>
      <c r="E899" s="618" t="s">
        <v>425</v>
      </c>
      <c r="F899" s="618" t="s">
        <v>425</v>
      </c>
      <c r="G899" s="618" t="s">
        <v>425</v>
      </c>
      <c r="H899" s="618">
        <v>1370</v>
      </c>
      <c r="I899" s="618" t="s">
        <v>425</v>
      </c>
      <c r="J899" s="618" t="s">
        <v>425</v>
      </c>
      <c r="K899" s="618" t="s">
        <v>425</v>
      </c>
      <c r="L899" s="618">
        <v>3107</v>
      </c>
      <c r="M899" s="618" t="s">
        <v>2112</v>
      </c>
      <c r="N899" s="618" t="s">
        <v>425</v>
      </c>
      <c r="O899" s="618" t="s">
        <v>425</v>
      </c>
      <c r="P899" s="618" t="s">
        <v>425</v>
      </c>
      <c r="Q899" s="618" t="s">
        <v>425</v>
      </c>
      <c r="R899" s="618" t="s">
        <v>425</v>
      </c>
      <c r="S899" s="618">
        <v>1274</v>
      </c>
      <c r="T899" s="618" t="s">
        <v>425</v>
      </c>
      <c r="U899" s="618" t="s">
        <v>425</v>
      </c>
      <c r="V899" s="618" t="s">
        <v>425</v>
      </c>
      <c r="W899" s="618" t="s">
        <v>425</v>
      </c>
      <c r="X899" s="618" t="s">
        <v>425</v>
      </c>
      <c r="Y899" s="618" t="s">
        <v>425</v>
      </c>
      <c r="Z899" s="618">
        <v>166580</v>
      </c>
      <c r="AA899" s="618">
        <v>4073</v>
      </c>
      <c r="AB899" s="618" t="s">
        <v>425</v>
      </c>
      <c r="AC899" s="618">
        <v>1564</v>
      </c>
      <c r="AD899" s="618" t="s">
        <v>425</v>
      </c>
      <c r="AE899" s="618">
        <v>54400</v>
      </c>
      <c r="AF899" s="618" t="s">
        <v>425</v>
      </c>
      <c r="AG899" s="618" t="s">
        <v>425</v>
      </c>
      <c r="AH899" s="618" t="s">
        <v>425</v>
      </c>
      <c r="AI899" s="618" t="s">
        <v>425</v>
      </c>
    </row>
    <row r="900" spans="1:35" x14ac:dyDescent="0.25">
      <c r="B900" s="594">
        <v>2018</v>
      </c>
      <c r="C900" s="618">
        <v>8884</v>
      </c>
      <c r="D900" s="618" t="s">
        <v>2112</v>
      </c>
      <c r="E900" s="618" t="s">
        <v>425</v>
      </c>
      <c r="F900" s="618" t="s">
        <v>425</v>
      </c>
      <c r="G900" s="618" t="s">
        <v>425</v>
      </c>
      <c r="H900" s="618">
        <v>835</v>
      </c>
      <c r="I900" s="618" t="s">
        <v>425</v>
      </c>
      <c r="J900" s="618" t="s">
        <v>425</v>
      </c>
      <c r="K900" s="618" t="s">
        <v>425</v>
      </c>
      <c r="L900" s="618">
        <v>5988</v>
      </c>
      <c r="M900" s="618" t="s">
        <v>2112</v>
      </c>
      <c r="N900" s="618" t="s">
        <v>425</v>
      </c>
      <c r="O900" s="618" t="s">
        <v>425</v>
      </c>
      <c r="P900" s="618" t="s">
        <v>425</v>
      </c>
      <c r="Q900" s="618" t="s">
        <v>425</v>
      </c>
      <c r="R900" s="618" t="s">
        <v>425</v>
      </c>
      <c r="S900" s="618">
        <v>782</v>
      </c>
      <c r="T900" s="618" t="s">
        <v>425</v>
      </c>
      <c r="U900" s="618" t="s">
        <v>425</v>
      </c>
      <c r="V900" s="618" t="s">
        <v>425</v>
      </c>
      <c r="W900" s="618" t="s">
        <v>425</v>
      </c>
      <c r="X900" s="618" t="s">
        <v>425</v>
      </c>
      <c r="Y900" s="618" t="s">
        <v>425</v>
      </c>
      <c r="Z900" s="618">
        <v>105648</v>
      </c>
      <c r="AA900" s="618">
        <v>2993</v>
      </c>
      <c r="AB900" s="618" t="s">
        <v>425</v>
      </c>
      <c r="AC900" s="618">
        <v>1155</v>
      </c>
      <c r="AD900" s="618" t="s">
        <v>425</v>
      </c>
      <c r="AE900" s="618">
        <v>57239</v>
      </c>
      <c r="AF900" s="618" t="s">
        <v>425</v>
      </c>
      <c r="AG900" s="618" t="s">
        <v>425</v>
      </c>
      <c r="AH900" s="618" t="s">
        <v>425</v>
      </c>
      <c r="AI900" s="618" t="s">
        <v>425</v>
      </c>
    </row>
    <row r="901" spans="1:35" x14ac:dyDescent="0.25">
      <c r="B901" s="594">
        <v>2019</v>
      </c>
      <c r="C901" s="618">
        <v>9243</v>
      </c>
      <c r="D901" s="618" t="s">
        <v>2112</v>
      </c>
      <c r="E901" s="618" t="s">
        <v>425</v>
      </c>
      <c r="F901" s="618" t="s">
        <v>425</v>
      </c>
      <c r="G901" s="618" t="s">
        <v>425</v>
      </c>
      <c r="H901" s="618">
        <v>820</v>
      </c>
      <c r="I901" s="618" t="s">
        <v>425</v>
      </c>
      <c r="J901" s="618" t="s">
        <v>425</v>
      </c>
      <c r="K901" s="618" t="s">
        <v>425</v>
      </c>
      <c r="L901" s="618">
        <v>11038</v>
      </c>
      <c r="M901" s="618" t="s">
        <v>2112</v>
      </c>
      <c r="N901" s="618" t="s">
        <v>425</v>
      </c>
      <c r="O901" s="618" t="s">
        <v>425</v>
      </c>
      <c r="P901" s="618" t="s">
        <v>425</v>
      </c>
      <c r="Q901" s="618" t="s">
        <v>425</v>
      </c>
      <c r="R901" s="618" t="s">
        <v>425</v>
      </c>
      <c r="S901" s="618">
        <v>805</v>
      </c>
      <c r="T901" s="618" t="s">
        <v>425</v>
      </c>
      <c r="U901" s="618" t="s">
        <v>425</v>
      </c>
      <c r="V901" s="618" t="s">
        <v>425</v>
      </c>
      <c r="W901" s="618" t="s">
        <v>425</v>
      </c>
      <c r="X901" s="618" t="s">
        <v>425</v>
      </c>
      <c r="Y901" s="618" t="s">
        <v>425</v>
      </c>
      <c r="Z901" s="618">
        <v>108530</v>
      </c>
      <c r="AA901" s="618">
        <v>3095</v>
      </c>
      <c r="AB901" s="618" t="s">
        <v>425</v>
      </c>
      <c r="AC901" s="618">
        <v>1138</v>
      </c>
      <c r="AD901" s="618" t="s">
        <v>425</v>
      </c>
      <c r="AE901" s="618">
        <v>46862</v>
      </c>
      <c r="AF901" s="618" t="s">
        <v>425</v>
      </c>
      <c r="AG901" s="618" t="s">
        <v>425</v>
      </c>
      <c r="AH901" s="618" t="s">
        <v>425</v>
      </c>
      <c r="AI901" s="618" t="s">
        <v>425</v>
      </c>
    </row>
    <row r="902" spans="1:35" x14ac:dyDescent="0.25">
      <c r="B902" s="594">
        <v>2020</v>
      </c>
      <c r="C902" s="618">
        <v>9368</v>
      </c>
      <c r="D902" s="618" t="s">
        <v>2112</v>
      </c>
      <c r="E902" s="618" t="s">
        <v>425</v>
      </c>
      <c r="F902" s="618" t="s">
        <v>425</v>
      </c>
      <c r="G902" s="618" t="s">
        <v>425</v>
      </c>
      <c r="H902" s="618">
        <v>835</v>
      </c>
      <c r="I902" s="618" t="s">
        <v>425</v>
      </c>
      <c r="J902" s="618" t="s">
        <v>425</v>
      </c>
      <c r="K902" s="618" t="s">
        <v>425</v>
      </c>
      <c r="L902" s="618">
        <v>10325</v>
      </c>
      <c r="M902" s="618" t="s">
        <v>2112</v>
      </c>
      <c r="N902" s="618" t="s">
        <v>425</v>
      </c>
      <c r="O902" s="618" t="s">
        <v>425</v>
      </c>
      <c r="P902" s="618" t="s">
        <v>425</v>
      </c>
      <c r="Q902" s="618" t="s">
        <v>425</v>
      </c>
      <c r="R902" s="618" t="s">
        <v>425</v>
      </c>
      <c r="S902" s="618">
        <v>812</v>
      </c>
      <c r="T902" s="618" t="s">
        <v>425</v>
      </c>
      <c r="U902" s="618" t="s">
        <v>425</v>
      </c>
      <c r="V902" s="618" t="s">
        <v>425</v>
      </c>
      <c r="W902" s="618" t="s">
        <v>425</v>
      </c>
      <c r="X902" s="618" t="s">
        <v>425</v>
      </c>
      <c r="Y902" s="618" t="s">
        <v>425</v>
      </c>
      <c r="Z902" s="618">
        <v>112244</v>
      </c>
      <c r="AA902" s="618">
        <v>2965</v>
      </c>
      <c r="AB902" s="618" t="s">
        <v>425</v>
      </c>
      <c r="AC902" s="618">
        <v>1150</v>
      </c>
      <c r="AD902" s="618" t="s">
        <v>425</v>
      </c>
      <c r="AE902" s="618">
        <v>47818</v>
      </c>
      <c r="AF902" s="618" t="s">
        <v>425</v>
      </c>
      <c r="AG902" s="618" t="s">
        <v>425</v>
      </c>
      <c r="AH902" s="618" t="s">
        <v>425</v>
      </c>
      <c r="AI902" s="618" t="s">
        <v>425</v>
      </c>
    </row>
    <row r="903" spans="1:35" x14ac:dyDescent="0.25">
      <c r="B903" s="594">
        <v>2021</v>
      </c>
      <c r="C903" s="618">
        <v>9825</v>
      </c>
      <c r="D903" s="618" t="s">
        <v>2112</v>
      </c>
      <c r="E903" s="618" t="s">
        <v>425</v>
      </c>
      <c r="F903" s="618" t="s">
        <v>425</v>
      </c>
      <c r="G903" s="618" t="s">
        <v>425</v>
      </c>
      <c r="H903" s="618">
        <v>815</v>
      </c>
      <c r="I903" s="618" t="s">
        <v>425</v>
      </c>
      <c r="J903" s="618" t="s">
        <v>425</v>
      </c>
      <c r="K903" s="618" t="s">
        <v>425</v>
      </c>
      <c r="L903" s="618">
        <v>8153</v>
      </c>
      <c r="M903" s="618" t="s">
        <v>2112</v>
      </c>
      <c r="N903" s="618" t="s">
        <v>425</v>
      </c>
      <c r="O903" s="618" t="s">
        <v>425</v>
      </c>
      <c r="P903" s="618" t="s">
        <v>425</v>
      </c>
      <c r="Q903" s="618" t="s">
        <v>425</v>
      </c>
      <c r="R903" s="618" t="s">
        <v>425</v>
      </c>
      <c r="S903" s="618">
        <v>3820</v>
      </c>
      <c r="T903" s="618" t="s">
        <v>425</v>
      </c>
      <c r="U903" s="618" t="s">
        <v>425</v>
      </c>
      <c r="V903" s="618" t="s">
        <v>425</v>
      </c>
      <c r="W903" s="618" t="s">
        <v>425</v>
      </c>
      <c r="X903" s="618" t="s">
        <v>425</v>
      </c>
      <c r="Y903" s="618" t="s">
        <v>425</v>
      </c>
      <c r="Z903" s="618">
        <v>113506</v>
      </c>
      <c r="AA903" s="618">
        <v>2841</v>
      </c>
      <c r="AB903" s="618" t="s">
        <v>425</v>
      </c>
      <c r="AC903" s="618">
        <v>1186</v>
      </c>
      <c r="AD903" s="618" t="s">
        <v>425</v>
      </c>
      <c r="AE903" s="618">
        <v>17956</v>
      </c>
      <c r="AF903" s="618" t="s">
        <v>425</v>
      </c>
      <c r="AG903" s="618" t="s">
        <v>425</v>
      </c>
      <c r="AH903" s="618" t="s">
        <v>425</v>
      </c>
      <c r="AI903" s="618" t="s">
        <v>425</v>
      </c>
    </row>
    <row r="904" spans="1:35" x14ac:dyDescent="0.25">
      <c r="A904" s="593" t="s">
        <v>14</v>
      </c>
      <c r="B904" s="594">
        <v>2010</v>
      </c>
      <c r="C904" s="618">
        <v>41946</v>
      </c>
      <c r="D904" s="618" t="s">
        <v>2112</v>
      </c>
      <c r="E904" s="618">
        <v>14408</v>
      </c>
      <c r="F904" s="618" t="s">
        <v>425</v>
      </c>
      <c r="G904" s="618">
        <v>11137</v>
      </c>
      <c r="H904" s="618">
        <v>447320</v>
      </c>
      <c r="I904" s="618" t="s">
        <v>425</v>
      </c>
      <c r="J904" s="618" t="s">
        <v>425</v>
      </c>
      <c r="K904" s="618" t="s">
        <v>425</v>
      </c>
      <c r="L904" s="618">
        <v>715317</v>
      </c>
      <c r="M904" s="618" t="s">
        <v>2112</v>
      </c>
      <c r="N904" s="618" t="s">
        <v>425</v>
      </c>
      <c r="O904" s="618" t="s">
        <v>425</v>
      </c>
      <c r="P904" s="618" t="s">
        <v>425</v>
      </c>
      <c r="Q904" s="618" t="s">
        <v>425</v>
      </c>
      <c r="R904" s="618" t="s">
        <v>425</v>
      </c>
      <c r="S904" s="618">
        <v>33427</v>
      </c>
      <c r="T904" s="618" t="s">
        <v>425</v>
      </c>
      <c r="U904" s="618" t="s">
        <v>425</v>
      </c>
      <c r="V904" s="618" t="s">
        <v>425</v>
      </c>
      <c r="W904" s="618" t="s">
        <v>425</v>
      </c>
      <c r="X904" s="618" t="s">
        <v>425</v>
      </c>
      <c r="Y904" s="618" t="s">
        <v>425</v>
      </c>
      <c r="Z904" s="618">
        <v>337026</v>
      </c>
      <c r="AA904" s="618">
        <v>87224</v>
      </c>
      <c r="AB904" s="618" t="s">
        <v>425</v>
      </c>
      <c r="AC904" s="618">
        <v>282475</v>
      </c>
      <c r="AD904" s="618" t="s">
        <v>425</v>
      </c>
      <c r="AE904" s="618">
        <v>991326</v>
      </c>
      <c r="AF904" s="618">
        <v>43756</v>
      </c>
      <c r="AG904" s="618" t="s">
        <v>425</v>
      </c>
      <c r="AH904" s="618" t="s">
        <v>425</v>
      </c>
      <c r="AI904" s="618" t="s">
        <v>425</v>
      </c>
    </row>
    <row r="905" spans="1:35" x14ac:dyDescent="0.25">
      <c r="B905" s="594">
        <v>2011</v>
      </c>
      <c r="C905" s="618">
        <v>39664</v>
      </c>
      <c r="D905" s="618" t="s">
        <v>2112</v>
      </c>
      <c r="E905" s="618">
        <v>18653</v>
      </c>
      <c r="F905" s="618" t="s">
        <v>425</v>
      </c>
      <c r="G905" s="618">
        <v>5290</v>
      </c>
      <c r="H905" s="618">
        <v>467710</v>
      </c>
      <c r="I905" s="618" t="s">
        <v>425</v>
      </c>
      <c r="J905" s="618" t="s">
        <v>425</v>
      </c>
      <c r="K905" s="618" t="s">
        <v>425</v>
      </c>
      <c r="L905" s="618">
        <v>2164861</v>
      </c>
      <c r="M905" s="618" t="s">
        <v>2112</v>
      </c>
      <c r="N905" s="618" t="s">
        <v>425</v>
      </c>
      <c r="O905" s="618" t="s">
        <v>425</v>
      </c>
      <c r="P905" s="618" t="s">
        <v>425</v>
      </c>
      <c r="Q905" s="618" t="s">
        <v>425</v>
      </c>
      <c r="R905" s="618" t="s">
        <v>425</v>
      </c>
      <c r="S905" s="618">
        <v>34003</v>
      </c>
      <c r="T905" s="618" t="s">
        <v>425</v>
      </c>
      <c r="U905" s="618" t="s">
        <v>425</v>
      </c>
      <c r="V905" s="618" t="s">
        <v>425</v>
      </c>
      <c r="W905" s="618" t="s">
        <v>425</v>
      </c>
      <c r="X905" s="618" t="s">
        <v>425</v>
      </c>
      <c r="Y905" s="618" t="s">
        <v>425</v>
      </c>
      <c r="Z905" s="618">
        <v>316090</v>
      </c>
      <c r="AA905" s="618">
        <v>90580</v>
      </c>
      <c r="AB905" s="618">
        <v>1280</v>
      </c>
      <c r="AC905" s="618">
        <v>312213</v>
      </c>
      <c r="AD905" s="618" t="s">
        <v>425</v>
      </c>
      <c r="AE905" s="618">
        <v>1193453</v>
      </c>
      <c r="AF905" s="618">
        <v>16066</v>
      </c>
      <c r="AG905" s="618" t="s">
        <v>425</v>
      </c>
      <c r="AH905" s="618" t="s">
        <v>425</v>
      </c>
      <c r="AI905" s="618" t="s">
        <v>425</v>
      </c>
    </row>
    <row r="906" spans="1:35" x14ac:dyDescent="0.25">
      <c r="B906" s="594">
        <v>2012</v>
      </c>
      <c r="C906" s="618">
        <v>34270</v>
      </c>
      <c r="D906" s="618" t="s">
        <v>2112</v>
      </c>
      <c r="E906" s="618">
        <v>22318</v>
      </c>
      <c r="F906" s="618" t="s">
        <v>425</v>
      </c>
      <c r="G906" s="618">
        <v>9688</v>
      </c>
      <c r="H906" s="618">
        <v>348241</v>
      </c>
      <c r="I906" s="618" t="s">
        <v>425</v>
      </c>
      <c r="J906" s="618" t="s">
        <v>425</v>
      </c>
      <c r="K906" s="618" t="s">
        <v>425</v>
      </c>
      <c r="L906" s="618">
        <v>1859109</v>
      </c>
      <c r="M906" s="618" t="s">
        <v>2112</v>
      </c>
      <c r="N906" s="618" t="s">
        <v>425</v>
      </c>
      <c r="O906" s="618" t="s">
        <v>425</v>
      </c>
      <c r="P906" s="618" t="s">
        <v>425</v>
      </c>
      <c r="Q906" s="618" t="s">
        <v>425</v>
      </c>
      <c r="R906" s="618" t="s">
        <v>425</v>
      </c>
      <c r="S906" s="618">
        <v>32784</v>
      </c>
      <c r="T906" s="618" t="s">
        <v>425</v>
      </c>
      <c r="U906" s="618" t="s">
        <v>425</v>
      </c>
      <c r="V906" s="618" t="s">
        <v>425</v>
      </c>
      <c r="W906" s="618" t="s">
        <v>425</v>
      </c>
      <c r="X906" s="618" t="s">
        <v>425</v>
      </c>
      <c r="Y906" s="618" t="s">
        <v>425</v>
      </c>
      <c r="Z906" s="618">
        <v>281728</v>
      </c>
      <c r="AA906" s="618">
        <v>96339</v>
      </c>
      <c r="AB906" s="618">
        <v>1134</v>
      </c>
      <c r="AC906" s="618">
        <v>370940</v>
      </c>
      <c r="AD906" s="618" t="s">
        <v>425</v>
      </c>
      <c r="AE906" s="618">
        <v>1276928</v>
      </c>
      <c r="AF906" s="618">
        <v>30126</v>
      </c>
      <c r="AG906" s="618" t="s">
        <v>425</v>
      </c>
      <c r="AH906" s="618" t="s">
        <v>425</v>
      </c>
      <c r="AI906" s="618" t="s">
        <v>425</v>
      </c>
    </row>
    <row r="907" spans="1:35" x14ac:dyDescent="0.25">
      <c r="B907" s="594">
        <v>2013</v>
      </c>
      <c r="C907" s="618">
        <v>41503</v>
      </c>
      <c r="D907" s="618" t="s">
        <v>2112</v>
      </c>
      <c r="E907" s="618">
        <v>15242</v>
      </c>
      <c r="F907" s="618" t="s">
        <v>425</v>
      </c>
      <c r="G907" s="618">
        <v>5984</v>
      </c>
      <c r="H907" s="618">
        <v>489577</v>
      </c>
      <c r="I907" s="618" t="s">
        <v>425</v>
      </c>
      <c r="J907" s="618" t="s">
        <v>425</v>
      </c>
      <c r="K907" s="618" t="s">
        <v>425</v>
      </c>
      <c r="L907" s="618">
        <v>2074454</v>
      </c>
      <c r="M907" s="618" t="s">
        <v>2112</v>
      </c>
      <c r="N907" s="618" t="s">
        <v>425</v>
      </c>
      <c r="O907" s="618" t="s">
        <v>425</v>
      </c>
      <c r="P907" s="618" t="s">
        <v>425</v>
      </c>
      <c r="Q907" s="618" t="s">
        <v>425</v>
      </c>
      <c r="R907" s="618" t="s">
        <v>425</v>
      </c>
      <c r="S907" s="618">
        <v>17948</v>
      </c>
      <c r="T907" s="618" t="s">
        <v>425</v>
      </c>
      <c r="U907" s="618" t="s">
        <v>425</v>
      </c>
      <c r="V907" s="618" t="s">
        <v>425</v>
      </c>
      <c r="W907" s="618" t="s">
        <v>425</v>
      </c>
      <c r="X907" s="618" t="s">
        <v>425</v>
      </c>
      <c r="Y907" s="618" t="s">
        <v>425</v>
      </c>
      <c r="Z907" s="618">
        <v>244312</v>
      </c>
      <c r="AA907" s="618">
        <v>199237</v>
      </c>
      <c r="AB907" s="618">
        <v>792</v>
      </c>
      <c r="AC907" s="618">
        <v>350669</v>
      </c>
      <c r="AD907" s="618" t="s">
        <v>425</v>
      </c>
      <c r="AE907" s="618">
        <v>1557939</v>
      </c>
      <c r="AF907" s="618">
        <v>15575</v>
      </c>
      <c r="AG907" s="618" t="s">
        <v>425</v>
      </c>
      <c r="AH907" s="618" t="s">
        <v>425</v>
      </c>
      <c r="AI907" s="618" t="s">
        <v>425</v>
      </c>
    </row>
    <row r="908" spans="1:35" x14ac:dyDescent="0.25">
      <c r="B908" s="594">
        <v>2014</v>
      </c>
      <c r="C908" s="618">
        <v>16266</v>
      </c>
      <c r="D908" s="618" t="s">
        <v>2112</v>
      </c>
      <c r="E908" s="618">
        <v>18556</v>
      </c>
      <c r="F908" s="618" t="s">
        <v>425</v>
      </c>
      <c r="G908" s="618">
        <v>1446</v>
      </c>
      <c r="H908" s="618">
        <v>511035</v>
      </c>
      <c r="I908" s="618" t="s">
        <v>425</v>
      </c>
      <c r="J908" s="618" t="s">
        <v>425</v>
      </c>
      <c r="K908" s="618" t="s">
        <v>425</v>
      </c>
      <c r="L908" s="618">
        <v>2805957</v>
      </c>
      <c r="M908" s="618" t="s">
        <v>2112</v>
      </c>
      <c r="N908" s="618" t="s">
        <v>425</v>
      </c>
      <c r="O908" s="618" t="s">
        <v>425</v>
      </c>
      <c r="P908" s="618" t="s">
        <v>425</v>
      </c>
      <c r="Q908" s="618" t="s">
        <v>425</v>
      </c>
      <c r="R908" s="618" t="s">
        <v>425</v>
      </c>
      <c r="S908" s="618">
        <v>12418</v>
      </c>
      <c r="T908" s="618" t="s">
        <v>425</v>
      </c>
      <c r="U908" s="618" t="s">
        <v>425</v>
      </c>
      <c r="V908" s="618" t="s">
        <v>425</v>
      </c>
      <c r="W908" s="618" t="s">
        <v>425</v>
      </c>
      <c r="X908" s="618" t="s">
        <v>425</v>
      </c>
      <c r="Y908" s="618" t="s">
        <v>425</v>
      </c>
      <c r="Z908" s="618">
        <v>220232</v>
      </c>
      <c r="AA908" s="618">
        <v>186053</v>
      </c>
      <c r="AB908" s="618">
        <v>700</v>
      </c>
      <c r="AC908" s="618">
        <v>452126</v>
      </c>
      <c r="AD908" s="618" t="s">
        <v>425</v>
      </c>
      <c r="AE908" s="618">
        <v>2094100</v>
      </c>
      <c r="AF908" s="618">
        <v>17002</v>
      </c>
      <c r="AG908" s="618" t="s">
        <v>425</v>
      </c>
      <c r="AH908" s="618" t="s">
        <v>425</v>
      </c>
      <c r="AI908" s="618" t="s">
        <v>425</v>
      </c>
    </row>
    <row r="909" spans="1:35" x14ac:dyDescent="0.25">
      <c r="B909" s="594">
        <v>2015</v>
      </c>
      <c r="C909" s="618">
        <v>56850</v>
      </c>
      <c r="D909" s="618" t="s">
        <v>2112</v>
      </c>
      <c r="E909" s="618">
        <v>12903</v>
      </c>
      <c r="F909" s="618" t="s">
        <v>425</v>
      </c>
      <c r="G909" s="618">
        <v>8932</v>
      </c>
      <c r="H909" s="618">
        <v>621216</v>
      </c>
      <c r="I909" s="618" t="s">
        <v>425</v>
      </c>
      <c r="J909" s="618">
        <v>8</v>
      </c>
      <c r="K909" s="618" t="s">
        <v>425</v>
      </c>
      <c r="L909" s="618">
        <v>2855536</v>
      </c>
      <c r="M909" s="618" t="s">
        <v>2112</v>
      </c>
      <c r="N909" s="618" t="s">
        <v>425</v>
      </c>
      <c r="O909" s="618" t="s">
        <v>425</v>
      </c>
      <c r="P909" s="618" t="s">
        <v>425</v>
      </c>
      <c r="Q909" s="618" t="s">
        <v>425</v>
      </c>
      <c r="R909" s="618" t="s">
        <v>425</v>
      </c>
      <c r="S909" s="618">
        <v>7651</v>
      </c>
      <c r="T909" s="618" t="s">
        <v>425</v>
      </c>
      <c r="U909" s="618" t="s">
        <v>425</v>
      </c>
      <c r="V909" s="618" t="s">
        <v>425</v>
      </c>
      <c r="W909" s="618" t="s">
        <v>425</v>
      </c>
      <c r="X909" s="618" t="s">
        <v>425</v>
      </c>
      <c r="Y909" s="618" t="s">
        <v>425</v>
      </c>
      <c r="Z909" s="618">
        <v>260194</v>
      </c>
      <c r="AA909" s="618">
        <v>196651</v>
      </c>
      <c r="AB909" s="618">
        <v>624</v>
      </c>
      <c r="AC909" s="618">
        <v>639736</v>
      </c>
      <c r="AD909" s="618" t="s">
        <v>425</v>
      </c>
      <c r="AE909" s="618">
        <v>2418367</v>
      </c>
      <c r="AF909" s="618">
        <v>28170</v>
      </c>
      <c r="AG909" s="618" t="s">
        <v>425</v>
      </c>
      <c r="AH909" s="618" t="s">
        <v>425</v>
      </c>
      <c r="AI909" s="618" t="s">
        <v>425</v>
      </c>
    </row>
    <row r="910" spans="1:35" x14ac:dyDescent="0.25">
      <c r="B910" s="594">
        <v>2016</v>
      </c>
      <c r="C910" s="618">
        <v>64424</v>
      </c>
      <c r="D910" s="618" t="s">
        <v>2112</v>
      </c>
      <c r="E910" s="618">
        <v>7276</v>
      </c>
      <c r="F910" s="618" t="s">
        <v>425</v>
      </c>
      <c r="G910" s="618">
        <v>1867</v>
      </c>
      <c r="H910" s="618">
        <v>529175</v>
      </c>
      <c r="I910" s="618" t="s">
        <v>425</v>
      </c>
      <c r="J910" s="618" t="s">
        <v>425</v>
      </c>
      <c r="K910" s="618" t="s">
        <v>425</v>
      </c>
      <c r="L910" s="618">
        <v>2974039</v>
      </c>
      <c r="M910" s="618" t="s">
        <v>2112</v>
      </c>
      <c r="N910" s="618" t="s">
        <v>425</v>
      </c>
      <c r="O910" s="618" t="s">
        <v>425</v>
      </c>
      <c r="P910" s="618" t="s">
        <v>425</v>
      </c>
      <c r="Q910" s="618" t="s">
        <v>425</v>
      </c>
      <c r="R910" s="618" t="s">
        <v>425</v>
      </c>
      <c r="S910" s="618">
        <v>18013</v>
      </c>
      <c r="T910" s="618" t="s">
        <v>425</v>
      </c>
      <c r="U910" s="618" t="s">
        <v>425</v>
      </c>
      <c r="V910" s="618" t="s">
        <v>425</v>
      </c>
      <c r="W910" s="618" t="s">
        <v>425</v>
      </c>
      <c r="X910" s="618" t="s">
        <v>425</v>
      </c>
      <c r="Y910" s="618" t="s">
        <v>425</v>
      </c>
      <c r="Z910" s="618">
        <v>260582</v>
      </c>
      <c r="AA910" s="618">
        <v>164466</v>
      </c>
      <c r="AB910" s="618">
        <v>864</v>
      </c>
      <c r="AC910" s="618">
        <v>531685</v>
      </c>
      <c r="AD910" s="618" t="s">
        <v>425</v>
      </c>
      <c r="AE910" s="618">
        <v>1922508</v>
      </c>
      <c r="AF910" s="618">
        <v>42526</v>
      </c>
      <c r="AG910" s="618" t="s">
        <v>425</v>
      </c>
      <c r="AH910" s="618" t="s">
        <v>425</v>
      </c>
      <c r="AI910" s="618" t="s">
        <v>425</v>
      </c>
    </row>
    <row r="911" spans="1:35" x14ac:dyDescent="0.25">
      <c r="B911" s="594">
        <v>2017</v>
      </c>
      <c r="C911" s="618">
        <v>80091</v>
      </c>
      <c r="D911" s="618" t="s">
        <v>2112</v>
      </c>
      <c r="E911" s="618">
        <v>12520</v>
      </c>
      <c r="F911" s="618" t="s">
        <v>425</v>
      </c>
      <c r="G911" s="618">
        <v>289</v>
      </c>
      <c r="H911" s="618">
        <v>694133</v>
      </c>
      <c r="I911" s="618" t="s">
        <v>425</v>
      </c>
      <c r="J911" s="618" t="s">
        <v>425</v>
      </c>
      <c r="K911" s="618">
        <v>43</v>
      </c>
      <c r="L911" s="618">
        <v>2935119</v>
      </c>
      <c r="M911" s="618" t="s">
        <v>2112</v>
      </c>
      <c r="N911" s="618" t="s">
        <v>425</v>
      </c>
      <c r="O911" s="618" t="s">
        <v>425</v>
      </c>
      <c r="P911" s="618" t="s">
        <v>425</v>
      </c>
      <c r="Q911" s="618" t="s">
        <v>425</v>
      </c>
      <c r="R911" s="618">
        <v>11</v>
      </c>
      <c r="S911" s="618">
        <v>15026</v>
      </c>
      <c r="T911" s="618" t="s">
        <v>425</v>
      </c>
      <c r="U911" s="618" t="s">
        <v>425</v>
      </c>
      <c r="V911" s="618" t="s">
        <v>425</v>
      </c>
      <c r="W911" s="618" t="s">
        <v>425</v>
      </c>
      <c r="X911" s="618" t="s">
        <v>425</v>
      </c>
      <c r="Y911" s="618" t="s">
        <v>425</v>
      </c>
      <c r="Z911" s="618">
        <v>229216</v>
      </c>
      <c r="AA911" s="618">
        <v>232907</v>
      </c>
      <c r="AB911" s="618">
        <v>630</v>
      </c>
      <c r="AC911" s="618">
        <v>841957</v>
      </c>
      <c r="AD911" s="618" t="s">
        <v>425</v>
      </c>
      <c r="AE911" s="618">
        <v>2410207</v>
      </c>
      <c r="AF911" s="618">
        <v>23248</v>
      </c>
      <c r="AG911" s="618" t="s">
        <v>425</v>
      </c>
      <c r="AH911" s="618" t="s">
        <v>425</v>
      </c>
      <c r="AI911" s="618" t="s">
        <v>425</v>
      </c>
    </row>
    <row r="912" spans="1:35" x14ac:dyDescent="0.25">
      <c r="B912" s="594">
        <v>2018</v>
      </c>
      <c r="C912" s="618">
        <v>71030</v>
      </c>
      <c r="D912" s="618" t="s">
        <v>2112</v>
      </c>
      <c r="E912" s="618">
        <v>8000</v>
      </c>
      <c r="F912" s="618" t="s">
        <v>425</v>
      </c>
      <c r="G912" s="618">
        <v>1231</v>
      </c>
      <c r="H912" s="618">
        <v>718000</v>
      </c>
      <c r="I912" s="618" t="s">
        <v>425</v>
      </c>
      <c r="J912" s="618" t="s">
        <v>425</v>
      </c>
      <c r="K912" s="618" t="s">
        <v>425</v>
      </c>
      <c r="L912" s="618">
        <v>3104359</v>
      </c>
      <c r="M912" s="618" t="s">
        <v>2112</v>
      </c>
      <c r="N912" s="618" t="s">
        <v>425</v>
      </c>
      <c r="O912" s="618" t="s">
        <v>425</v>
      </c>
      <c r="P912" s="618" t="s">
        <v>425</v>
      </c>
      <c r="Q912" s="618" t="s">
        <v>425</v>
      </c>
      <c r="R912" s="618" t="s">
        <v>425</v>
      </c>
      <c r="S912" s="618">
        <v>23025</v>
      </c>
      <c r="T912" s="618" t="s">
        <v>425</v>
      </c>
      <c r="U912" s="618" t="s">
        <v>425</v>
      </c>
      <c r="V912" s="618" t="s">
        <v>425</v>
      </c>
      <c r="W912" s="618" t="s">
        <v>425</v>
      </c>
      <c r="X912" s="618" t="s">
        <v>425</v>
      </c>
      <c r="Y912" s="618" t="s">
        <v>425</v>
      </c>
      <c r="Z912" s="618">
        <v>262427</v>
      </c>
      <c r="AA912" s="618">
        <v>181095</v>
      </c>
      <c r="AB912" s="618">
        <v>719</v>
      </c>
      <c r="AC912" s="618">
        <v>812816</v>
      </c>
      <c r="AD912" s="618" t="s">
        <v>425</v>
      </c>
      <c r="AE912" s="618">
        <v>2606036</v>
      </c>
      <c r="AF912" s="618">
        <v>40289</v>
      </c>
      <c r="AG912" s="618" t="s">
        <v>425</v>
      </c>
      <c r="AH912" s="618" t="s">
        <v>425</v>
      </c>
      <c r="AI912" s="618" t="s">
        <v>425</v>
      </c>
    </row>
    <row r="913" spans="1:35" x14ac:dyDescent="0.25">
      <c r="B913" s="594">
        <v>2019</v>
      </c>
      <c r="C913" s="618">
        <v>85634</v>
      </c>
      <c r="D913" s="618" t="s">
        <v>2112</v>
      </c>
      <c r="E913" s="618">
        <v>12709</v>
      </c>
      <c r="F913" s="618" t="s">
        <v>425</v>
      </c>
      <c r="G913" s="618">
        <v>966</v>
      </c>
      <c r="H913" s="618">
        <v>636908</v>
      </c>
      <c r="I913" s="618" t="s">
        <v>425</v>
      </c>
      <c r="J913" s="618">
        <v>1</v>
      </c>
      <c r="K913" s="618" t="s">
        <v>425</v>
      </c>
      <c r="L913" s="618">
        <v>3106411</v>
      </c>
      <c r="M913" s="618" t="s">
        <v>2112</v>
      </c>
      <c r="N913" s="618" t="s">
        <v>425</v>
      </c>
      <c r="O913" s="618" t="s">
        <v>425</v>
      </c>
      <c r="P913" s="618" t="s">
        <v>425</v>
      </c>
      <c r="Q913" s="618" t="s">
        <v>425</v>
      </c>
      <c r="R913" s="618" t="s">
        <v>425</v>
      </c>
      <c r="S913" s="618">
        <v>26450</v>
      </c>
      <c r="T913" s="618" t="s">
        <v>425</v>
      </c>
      <c r="U913" s="618" t="s">
        <v>425</v>
      </c>
      <c r="V913" s="618" t="s">
        <v>425</v>
      </c>
      <c r="W913" s="618" t="s">
        <v>425</v>
      </c>
      <c r="X913" s="618" t="s">
        <v>425</v>
      </c>
      <c r="Y913" s="618" t="s">
        <v>425</v>
      </c>
      <c r="Z913" s="618">
        <v>225763</v>
      </c>
      <c r="AA913" s="618">
        <v>208812</v>
      </c>
      <c r="AB913" s="618">
        <v>495</v>
      </c>
      <c r="AC913" s="618">
        <v>1085843</v>
      </c>
      <c r="AD913" s="618" t="s">
        <v>425</v>
      </c>
      <c r="AE913" s="618">
        <v>2615178</v>
      </c>
      <c r="AF913" s="618">
        <v>47113</v>
      </c>
      <c r="AG913" s="618" t="s">
        <v>425</v>
      </c>
      <c r="AH913" s="618" t="s">
        <v>425</v>
      </c>
      <c r="AI913" s="618" t="s">
        <v>425</v>
      </c>
    </row>
    <row r="914" spans="1:35" x14ac:dyDescent="0.25">
      <c r="B914" s="594">
        <v>2020</v>
      </c>
      <c r="C914" s="618">
        <v>98523</v>
      </c>
      <c r="D914" s="618" t="s">
        <v>2112</v>
      </c>
      <c r="E914" s="618">
        <v>19393</v>
      </c>
      <c r="F914" s="618" t="s">
        <v>425</v>
      </c>
      <c r="G914" s="618">
        <v>1504</v>
      </c>
      <c r="H914" s="618">
        <v>690099</v>
      </c>
      <c r="I914" s="618" t="s">
        <v>425</v>
      </c>
      <c r="J914" s="618">
        <v>1</v>
      </c>
      <c r="K914" s="618" t="s">
        <v>425</v>
      </c>
      <c r="L914" s="618">
        <v>2379054</v>
      </c>
      <c r="M914" s="618" t="s">
        <v>2112</v>
      </c>
      <c r="N914" s="618" t="s">
        <v>425</v>
      </c>
      <c r="O914" s="618" t="s">
        <v>425</v>
      </c>
      <c r="P914" s="618" t="s">
        <v>425</v>
      </c>
      <c r="Q914" s="618" t="s">
        <v>425</v>
      </c>
      <c r="R914" s="618">
        <v>1</v>
      </c>
      <c r="S914" s="618">
        <v>32379</v>
      </c>
      <c r="T914" s="618" t="s">
        <v>425</v>
      </c>
      <c r="U914" s="618" t="s">
        <v>425</v>
      </c>
      <c r="V914" s="618" t="s">
        <v>425</v>
      </c>
      <c r="W914" s="618" t="s">
        <v>425</v>
      </c>
      <c r="X914" s="618" t="s">
        <v>425</v>
      </c>
      <c r="Y914" s="618" t="s">
        <v>425</v>
      </c>
      <c r="Z914" s="618">
        <v>234915</v>
      </c>
      <c r="AA914" s="618">
        <v>205188</v>
      </c>
      <c r="AB914" s="618">
        <v>165</v>
      </c>
      <c r="AC914" s="618">
        <v>1430951</v>
      </c>
      <c r="AD914" s="618" t="s">
        <v>425</v>
      </c>
      <c r="AE914" s="618">
        <v>3004239</v>
      </c>
      <c r="AF914" s="618">
        <v>54075</v>
      </c>
      <c r="AG914" s="618" t="s">
        <v>425</v>
      </c>
      <c r="AH914" s="618" t="s">
        <v>425</v>
      </c>
      <c r="AI914" s="618" t="s">
        <v>425</v>
      </c>
    </row>
    <row r="915" spans="1:35" x14ac:dyDescent="0.25">
      <c r="B915" s="594">
        <v>2021</v>
      </c>
      <c r="C915" s="618">
        <v>97329</v>
      </c>
      <c r="D915" s="618" t="s">
        <v>2112</v>
      </c>
      <c r="E915" s="618">
        <v>6069</v>
      </c>
      <c r="F915" s="618" t="s">
        <v>425</v>
      </c>
      <c r="G915" s="618">
        <v>62</v>
      </c>
      <c r="H915" s="618">
        <v>671205</v>
      </c>
      <c r="I915" s="618" t="s">
        <v>425</v>
      </c>
      <c r="J915" s="618">
        <v>14</v>
      </c>
      <c r="K915" s="618" t="s">
        <v>425</v>
      </c>
      <c r="L915" s="618">
        <v>2284081</v>
      </c>
      <c r="M915" s="618" t="s">
        <v>2112</v>
      </c>
      <c r="N915" s="618" t="s">
        <v>425</v>
      </c>
      <c r="O915" s="618" t="s">
        <v>425</v>
      </c>
      <c r="P915" s="618" t="s">
        <v>425</v>
      </c>
      <c r="Q915" s="618" t="s">
        <v>425</v>
      </c>
      <c r="R915" s="618">
        <v>5</v>
      </c>
      <c r="S915" s="618">
        <v>52539</v>
      </c>
      <c r="T915" s="618" t="s">
        <v>425</v>
      </c>
      <c r="U915" s="618" t="s">
        <v>425</v>
      </c>
      <c r="V915" s="618" t="s">
        <v>425</v>
      </c>
      <c r="W915" s="618" t="s">
        <v>425</v>
      </c>
      <c r="X915" s="618" t="s">
        <v>425</v>
      </c>
      <c r="Y915" s="618" t="s">
        <v>425</v>
      </c>
      <c r="Z915" s="618">
        <v>265699</v>
      </c>
      <c r="AA915" s="618">
        <v>144146</v>
      </c>
      <c r="AB915" s="618">
        <v>365</v>
      </c>
      <c r="AC915" s="618">
        <v>1509160</v>
      </c>
      <c r="AD915" s="618" t="s">
        <v>425</v>
      </c>
      <c r="AE915" s="618">
        <v>3666925</v>
      </c>
      <c r="AF915" s="618">
        <v>75972</v>
      </c>
      <c r="AG915" s="618" t="s">
        <v>425</v>
      </c>
      <c r="AH915" s="618" t="s">
        <v>425</v>
      </c>
      <c r="AI915" s="618" t="s">
        <v>425</v>
      </c>
    </row>
    <row r="916" spans="1:35" x14ac:dyDescent="0.25">
      <c r="A916" s="593" t="s">
        <v>15</v>
      </c>
      <c r="B916" s="594">
        <v>2010</v>
      </c>
      <c r="C916" s="618">
        <v>23684</v>
      </c>
      <c r="D916" s="618" t="s">
        <v>2112</v>
      </c>
      <c r="E916" s="618">
        <v>42855</v>
      </c>
      <c r="F916" s="618" t="s">
        <v>425</v>
      </c>
      <c r="G916" s="618">
        <v>103</v>
      </c>
      <c r="H916" s="618">
        <v>589945</v>
      </c>
      <c r="I916" s="618" t="s">
        <v>425</v>
      </c>
      <c r="J916" s="618">
        <v>56</v>
      </c>
      <c r="K916" s="618" t="s">
        <v>425</v>
      </c>
      <c r="L916" s="618">
        <v>3176531</v>
      </c>
      <c r="M916" s="618" t="s">
        <v>2112</v>
      </c>
      <c r="N916" s="618" t="s">
        <v>425</v>
      </c>
      <c r="O916" s="618" t="s">
        <v>425</v>
      </c>
      <c r="P916" s="618" t="s">
        <v>425</v>
      </c>
      <c r="Q916" s="618" t="s">
        <v>425</v>
      </c>
      <c r="R916" s="618">
        <v>330</v>
      </c>
      <c r="S916" s="618">
        <v>37542</v>
      </c>
      <c r="T916" s="618" t="s">
        <v>425</v>
      </c>
      <c r="U916" s="618" t="s">
        <v>425</v>
      </c>
      <c r="V916" s="618" t="s">
        <v>425</v>
      </c>
      <c r="W916" s="618" t="s">
        <v>425</v>
      </c>
      <c r="X916" s="618" t="s">
        <v>425</v>
      </c>
      <c r="Y916" s="618" t="s">
        <v>425</v>
      </c>
      <c r="Z916" s="618">
        <v>1540586</v>
      </c>
      <c r="AA916" s="618">
        <v>43043</v>
      </c>
      <c r="AB916" s="618">
        <v>192</v>
      </c>
      <c r="AC916" s="618">
        <v>535853</v>
      </c>
      <c r="AD916" s="618" t="s">
        <v>425</v>
      </c>
      <c r="AE916" s="618">
        <v>1322363</v>
      </c>
      <c r="AF916" s="618">
        <v>18</v>
      </c>
      <c r="AG916" s="618">
        <v>5712</v>
      </c>
      <c r="AH916" s="618" t="s">
        <v>425</v>
      </c>
      <c r="AI916" s="618" t="s">
        <v>425</v>
      </c>
    </row>
    <row r="917" spans="1:35" x14ac:dyDescent="0.25">
      <c r="B917" s="594">
        <v>2011</v>
      </c>
      <c r="C917" s="618">
        <v>23170</v>
      </c>
      <c r="D917" s="618" t="s">
        <v>2112</v>
      </c>
      <c r="E917" s="618">
        <v>61412</v>
      </c>
      <c r="F917" s="618" t="s">
        <v>425</v>
      </c>
      <c r="G917" s="618">
        <v>32</v>
      </c>
      <c r="H917" s="618">
        <v>707846</v>
      </c>
      <c r="I917" s="618" t="s">
        <v>425</v>
      </c>
      <c r="J917" s="618">
        <v>13</v>
      </c>
      <c r="K917" s="618" t="s">
        <v>425</v>
      </c>
      <c r="L917" s="618">
        <v>2673211</v>
      </c>
      <c r="M917" s="618" t="s">
        <v>2112</v>
      </c>
      <c r="N917" s="618" t="s">
        <v>425</v>
      </c>
      <c r="O917" s="618" t="s">
        <v>425</v>
      </c>
      <c r="P917" s="618" t="s">
        <v>425</v>
      </c>
      <c r="Q917" s="618" t="s">
        <v>425</v>
      </c>
      <c r="R917" s="618">
        <v>336</v>
      </c>
      <c r="S917" s="618">
        <v>43030</v>
      </c>
      <c r="T917" s="618" t="s">
        <v>425</v>
      </c>
      <c r="U917" s="618" t="s">
        <v>425</v>
      </c>
      <c r="V917" s="618" t="s">
        <v>425</v>
      </c>
      <c r="W917" s="618" t="s">
        <v>425</v>
      </c>
      <c r="X917" s="618" t="s">
        <v>425</v>
      </c>
      <c r="Y917" s="618" t="s">
        <v>425</v>
      </c>
      <c r="Z917" s="618">
        <v>1780279</v>
      </c>
      <c r="AA917" s="618">
        <v>50722</v>
      </c>
      <c r="AB917" s="618">
        <v>132</v>
      </c>
      <c r="AC917" s="618">
        <v>646209</v>
      </c>
      <c r="AD917" s="618" t="s">
        <v>425</v>
      </c>
      <c r="AE917" s="618">
        <v>1571418</v>
      </c>
      <c r="AF917" s="618">
        <v>20</v>
      </c>
      <c r="AG917" s="618">
        <v>4739</v>
      </c>
      <c r="AH917" s="618" t="s">
        <v>425</v>
      </c>
      <c r="AI917" s="618" t="s">
        <v>425</v>
      </c>
    </row>
    <row r="918" spans="1:35" x14ac:dyDescent="0.25">
      <c r="B918" s="594">
        <v>2012</v>
      </c>
      <c r="C918" s="618">
        <v>22747</v>
      </c>
      <c r="D918" s="618" t="s">
        <v>2112</v>
      </c>
      <c r="E918" s="618">
        <v>75059</v>
      </c>
      <c r="F918" s="618" t="s">
        <v>425</v>
      </c>
      <c r="G918" s="618">
        <v>16</v>
      </c>
      <c r="H918" s="618">
        <v>439143</v>
      </c>
      <c r="I918" s="618" t="s">
        <v>425</v>
      </c>
      <c r="J918" s="618">
        <v>14</v>
      </c>
      <c r="K918" s="618" t="s">
        <v>425</v>
      </c>
      <c r="L918" s="618">
        <v>3011709</v>
      </c>
      <c r="M918" s="618" t="s">
        <v>2112</v>
      </c>
      <c r="N918" s="618" t="s">
        <v>425</v>
      </c>
      <c r="O918" s="618" t="s">
        <v>425</v>
      </c>
      <c r="P918" s="618" t="s">
        <v>425</v>
      </c>
      <c r="Q918" s="618" t="s">
        <v>425</v>
      </c>
      <c r="R918" s="618">
        <v>157</v>
      </c>
      <c r="S918" s="618">
        <v>34837</v>
      </c>
      <c r="T918" s="618" t="s">
        <v>425</v>
      </c>
      <c r="U918" s="618" t="s">
        <v>425</v>
      </c>
      <c r="V918" s="618" t="s">
        <v>425</v>
      </c>
      <c r="W918" s="618" t="s">
        <v>425</v>
      </c>
      <c r="X918" s="618" t="s">
        <v>425</v>
      </c>
      <c r="Y918" s="618" t="s">
        <v>425</v>
      </c>
      <c r="Z918" s="618">
        <v>1529579</v>
      </c>
      <c r="AA918" s="618">
        <v>33114</v>
      </c>
      <c r="AB918" s="618">
        <v>106</v>
      </c>
      <c r="AC918" s="618">
        <v>783491</v>
      </c>
      <c r="AD918" s="618" t="s">
        <v>425</v>
      </c>
      <c r="AE918" s="618">
        <v>1640183</v>
      </c>
      <c r="AF918" s="618" t="s">
        <v>425</v>
      </c>
      <c r="AG918" s="618">
        <v>3961</v>
      </c>
      <c r="AH918" s="618" t="s">
        <v>425</v>
      </c>
      <c r="AI918" s="618" t="s">
        <v>425</v>
      </c>
    </row>
    <row r="919" spans="1:35" x14ac:dyDescent="0.25">
      <c r="B919" s="594">
        <v>2013</v>
      </c>
      <c r="C919" s="618">
        <v>26638</v>
      </c>
      <c r="D919" s="618" t="s">
        <v>2112</v>
      </c>
      <c r="E919" s="618">
        <v>75093</v>
      </c>
      <c r="F919" s="618" t="s">
        <v>425</v>
      </c>
      <c r="G919" s="618">
        <v>167</v>
      </c>
      <c r="H919" s="618">
        <v>481396</v>
      </c>
      <c r="I919" s="618" t="s">
        <v>425</v>
      </c>
      <c r="J919" s="618">
        <v>17</v>
      </c>
      <c r="K919" s="618" t="s">
        <v>425</v>
      </c>
      <c r="L919" s="618">
        <v>2948317</v>
      </c>
      <c r="M919" s="618" t="s">
        <v>2112</v>
      </c>
      <c r="N919" s="618" t="s">
        <v>425</v>
      </c>
      <c r="O919" s="618" t="s">
        <v>425</v>
      </c>
      <c r="P919" s="618" t="s">
        <v>425</v>
      </c>
      <c r="Q919" s="618" t="s">
        <v>425</v>
      </c>
      <c r="R919" s="618">
        <v>163</v>
      </c>
      <c r="S919" s="618">
        <v>42983</v>
      </c>
      <c r="T919" s="618" t="s">
        <v>425</v>
      </c>
      <c r="U919" s="618" t="s">
        <v>425</v>
      </c>
      <c r="V919" s="618" t="s">
        <v>425</v>
      </c>
      <c r="W919" s="618" t="s">
        <v>425</v>
      </c>
      <c r="X919" s="618" t="s">
        <v>425</v>
      </c>
      <c r="Y919" s="618" t="s">
        <v>425</v>
      </c>
      <c r="Z919" s="618">
        <v>1325328</v>
      </c>
      <c r="AA919" s="618">
        <v>40210</v>
      </c>
      <c r="AB919" s="618">
        <v>81</v>
      </c>
      <c r="AC919" s="618">
        <v>1321683</v>
      </c>
      <c r="AD919" s="618" t="s">
        <v>425</v>
      </c>
      <c r="AE919" s="618">
        <v>1581687</v>
      </c>
      <c r="AF919" s="618">
        <v>192</v>
      </c>
      <c r="AG919" s="618">
        <v>4272</v>
      </c>
      <c r="AH919" s="618" t="s">
        <v>425</v>
      </c>
      <c r="AI919" s="618" t="s">
        <v>425</v>
      </c>
    </row>
    <row r="920" spans="1:35" x14ac:dyDescent="0.25">
      <c r="B920" s="594">
        <v>2014</v>
      </c>
      <c r="C920" s="618">
        <v>31174</v>
      </c>
      <c r="D920" s="618" t="s">
        <v>2112</v>
      </c>
      <c r="E920" s="618">
        <v>76249</v>
      </c>
      <c r="F920" s="618" t="s">
        <v>425</v>
      </c>
      <c r="G920" s="618">
        <v>49</v>
      </c>
      <c r="H920" s="618">
        <v>586998</v>
      </c>
      <c r="I920" s="618" t="s">
        <v>425</v>
      </c>
      <c r="J920" s="618">
        <v>14</v>
      </c>
      <c r="K920" s="618" t="s">
        <v>425</v>
      </c>
      <c r="L920" s="618">
        <v>2665104</v>
      </c>
      <c r="M920" s="618" t="s">
        <v>2112</v>
      </c>
      <c r="N920" s="618" t="s">
        <v>425</v>
      </c>
      <c r="O920" s="618" t="s">
        <v>425</v>
      </c>
      <c r="P920" s="618" t="s">
        <v>425</v>
      </c>
      <c r="Q920" s="618" t="s">
        <v>425</v>
      </c>
      <c r="R920" s="618">
        <v>117</v>
      </c>
      <c r="S920" s="618">
        <v>49988</v>
      </c>
      <c r="T920" s="618" t="s">
        <v>425</v>
      </c>
      <c r="U920" s="618" t="s">
        <v>425</v>
      </c>
      <c r="V920" s="618" t="s">
        <v>425</v>
      </c>
      <c r="W920" s="618" t="s">
        <v>425</v>
      </c>
      <c r="X920" s="618" t="s">
        <v>425</v>
      </c>
      <c r="Y920" s="618" t="s">
        <v>425</v>
      </c>
      <c r="Z920" s="618">
        <v>1619342</v>
      </c>
      <c r="AA920" s="618">
        <v>23129</v>
      </c>
      <c r="AB920" s="618">
        <v>24</v>
      </c>
      <c r="AC920" s="618">
        <v>1520047</v>
      </c>
      <c r="AD920" s="618" t="s">
        <v>425</v>
      </c>
      <c r="AE920" s="618">
        <v>1875792</v>
      </c>
      <c r="AF920" s="618">
        <v>48</v>
      </c>
      <c r="AG920" s="618">
        <v>4199</v>
      </c>
      <c r="AH920" s="618" t="s">
        <v>425</v>
      </c>
      <c r="AI920" s="618" t="s">
        <v>425</v>
      </c>
    </row>
    <row r="921" spans="1:35" x14ac:dyDescent="0.25">
      <c r="B921" s="594">
        <v>2015</v>
      </c>
      <c r="C921" s="618">
        <v>40573</v>
      </c>
      <c r="D921" s="618" t="s">
        <v>2112</v>
      </c>
      <c r="E921" s="618">
        <v>89774</v>
      </c>
      <c r="F921" s="618" t="s">
        <v>425</v>
      </c>
      <c r="G921" s="618">
        <v>114</v>
      </c>
      <c r="H921" s="618">
        <v>314486</v>
      </c>
      <c r="I921" s="618" t="s">
        <v>425</v>
      </c>
      <c r="J921" s="618" t="s">
        <v>425</v>
      </c>
      <c r="K921" s="618" t="s">
        <v>425</v>
      </c>
      <c r="L921" s="618">
        <v>3124141</v>
      </c>
      <c r="M921" s="618" t="s">
        <v>2112</v>
      </c>
      <c r="N921" s="618" t="s">
        <v>425</v>
      </c>
      <c r="O921" s="618" t="s">
        <v>425</v>
      </c>
      <c r="P921" s="618" t="s">
        <v>425</v>
      </c>
      <c r="Q921" s="618" t="s">
        <v>425</v>
      </c>
      <c r="R921" s="618">
        <v>95</v>
      </c>
      <c r="S921" s="618">
        <v>45918</v>
      </c>
      <c r="T921" s="618" t="s">
        <v>425</v>
      </c>
      <c r="U921" s="618" t="s">
        <v>425</v>
      </c>
      <c r="V921" s="618" t="s">
        <v>425</v>
      </c>
      <c r="W921" s="618" t="s">
        <v>425</v>
      </c>
      <c r="X921" s="618" t="s">
        <v>425</v>
      </c>
      <c r="Y921" s="618" t="s">
        <v>425</v>
      </c>
      <c r="Z921" s="618">
        <v>1481907</v>
      </c>
      <c r="AA921" s="618">
        <v>17490</v>
      </c>
      <c r="AB921" s="618">
        <v>34</v>
      </c>
      <c r="AC921" s="618">
        <v>1397831</v>
      </c>
      <c r="AD921" s="618" t="s">
        <v>425</v>
      </c>
      <c r="AE921" s="618">
        <v>2099507</v>
      </c>
      <c r="AF921" s="618">
        <v>19946</v>
      </c>
      <c r="AG921" s="618">
        <v>4330</v>
      </c>
      <c r="AH921" s="618" t="s">
        <v>425</v>
      </c>
      <c r="AI921" s="618" t="s">
        <v>425</v>
      </c>
    </row>
    <row r="922" spans="1:35" x14ac:dyDescent="0.25">
      <c r="B922" s="594">
        <v>2016</v>
      </c>
      <c r="C922" s="618">
        <v>20704</v>
      </c>
      <c r="D922" s="618" t="s">
        <v>2112</v>
      </c>
      <c r="E922" s="618">
        <v>66690</v>
      </c>
      <c r="F922" s="618" t="s">
        <v>425</v>
      </c>
      <c r="G922" s="618">
        <v>155</v>
      </c>
      <c r="H922" s="618">
        <v>152216</v>
      </c>
      <c r="I922" s="618" t="s">
        <v>425</v>
      </c>
      <c r="J922" s="618">
        <v>168</v>
      </c>
      <c r="K922" s="618" t="s">
        <v>425</v>
      </c>
      <c r="L922" s="618">
        <v>2520500</v>
      </c>
      <c r="M922" s="618" t="s">
        <v>2112</v>
      </c>
      <c r="N922" s="618" t="s">
        <v>425</v>
      </c>
      <c r="O922" s="618" t="s">
        <v>425</v>
      </c>
      <c r="P922" s="618" t="s">
        <v>425</v>
      </c>
      <c r="Q922" s="618" t="s">
        <v>425</v>
      </c>
      <c r="R922" s="618">
        <v>76</v>
      </c>
      <c r="S922" s="618">
        <v>33776</v>
      </c>
      <c r="T922" s="618" t="s">
        <v>425</v>
      </c>
      <c r="U922" s="618" t="s">
        <v>425</v>
      </c>
      <c r="V922" s="618" t="s">
        <v>425</v>
      </c>
      <c r="W922" s="618" t="s">
        <v>425</v>
      </c>
      <c r="X922" s="618" t="s">
        <v>425</v>
      </c>
      <c r="Y922" s="618" t="s">
        <v>425</v>
      </c>
      <c r="Z922" s="618">
        <v>1073966</v>
      </c>
      <c r="AA922" s="618">
        <v>23112</v>
      </c>
      <c r="AB922" s="618">
        <v>76</v>
      </c>
      <c r="AC922" s="618">
        <v>682791</v>
      </c>
      <c r="AD922" s="618" t="s">
        <v>425</v>
      </c>
      <c r="AE922" s="618">
        <v>1242772</v>
      </c>
      <c r="AF922" s="618">
        <v>19418</v>
      </c>
      <c r="AG922" s="618">
        <v>3671</v>
      </c>
      <c r="AH922" s="618" t="s">
        <v>425</v>
      </c>
      <c r="AI922" s="618" t="s">
        <v>425</v>
      </c>
    </row>
    <row r="923" spans="1:35" x14ac:dyDescent="0.25">
      <c r="B923" s="594">
        <v>2017</v>
      </c>
      <c r="C923" s="618">
        <v>31523</v>
      </c>
      <c r="D923" s="618" t="s">
        <v>2112</v>
      </c>
      <c r="E923" s="618">
        <v>85365</v>
      </c>
      <c r="F923" s="618" t="s">
        <v>425</v>
      </c>
      <c r="G923" s="618">
        <v>123</v>
      </c>
      <c r="H923" s="618">
        <v>244573</v>
      </c>
      <c r="I923" s="618" t="s">
        <v>425</v>
      </c>
      <c r="J923" s="618">
        <v>46</v>
      </c>
      <c r="K923" s="618" t="s">
        <v>425</v>
      </c>
      <c r="L923" s="618">
        <v>2482939</v>
      </c>
      <c r="M923" s="618" t="s">
        <v>2112</v>
      </c>
      <c r="N923" s="618" t="s">
        <v>425</v>
      </c>
      <c r="O923" s="618" t="s">
        <v>425</v>
      </c>
      <c r="P923" s="618" t="s">
        <v>425</v>
      </c>
      <c r="Q923" s="618" t="s">
        <v>425</v>
      </c>
      <c r="R923" s="618">
        <v>111</v>
      </c>
      <c r="S923" s="618">
        <v>43454</v>
      </c>
      <c r="T923" s="618" t="s">
        <v>425</v>
      </c>
      <c r="U923" s="618" t="s">
        <v>425</v>
      </c>
      <c r="V923" s="618" t="s">
        <v>425</v>
      </c>
      <c r="W923" s="618" t="s">
        <v>425</v>
      </c>
      <c r="X923" s="618" t="s">
        <v>425</v>
      </c>
      <c r="Y923" s="618" t="s">
        <v>425</v>
      </c>
      <c r="Z923" s="618">
        <v>856770</v>
      </c>
      <c r="AA923" s="618">
        <v>18574</v>
      </c>
      <c r="AB923" s="618">
        <v>102</v>
      </c>
      <c r="AC923" s="618">
        <v>1631080</v>
      </c>
      <c r="AD923" s="618" t="s">
        <v>425</v>
      </c>
      <c r="AE923" s="618">
        <v>2331688</v>
      </c>
      <c r="AF923" s="618">
        <v>117741</v>
      </c>
      <c r="AG923" s="618">
        <v>4005</v>
      </c>
      <c r="AH923" s="618" t="s">
        <v>425</v>
      </c>
      <c r="AI923" s="618" t="s">
        <v>425</v>
      </c>
    </row>
    <row r="924" spans="1:35" x14ac:dyDescent="0.25">
      <c r="B924" s="594">
        <v>2018</v>
      </c>
      <c r="C924" s="618">
        <v>33855</v>
      </c>
      <c r="D924" s="618" t="s">
        <v>2112</v>
      </c>
      <c r="E924" s="618">
        <v>91654</v>
      </c>
      <c r="F924" s="618" t="s">
        <v>425</v>
      </c>
      <c r="G924" s="618">
        <v>247</v>
      </c>
      <c r="H924" s="618">
        <v>206634</v>
      </c>
      <c r="I924" s="618" t="s">
        <v>425</v>
      </c>
      <c r="J924" s="618">
        <v>18</v>
      </c>
      <c r="K924" s="618" t="s">
        <v>425</v>
      </c>
      <c r="L924" s="618">
        <v>2427100</v>
      </c>
      <c r="M924" s="618" t="s">
        <v>2112</v>
      </c>
      <c r="N924" s="618" t="s">
        <v>425</v>
      </c>
      <c r="O924" s="618" t="s">
        <v>425</v>
      </c>
      <c r="P924" s="618" t="s">
        <v>425</v>
      </c>
      <c r="Q924" s="618" t="s">
        <v>425</v>
      </c>
      <c r="R924" s="618">
        <v>313</v>
      </c>
      <c r="S924" s="618">
        <v>34236</v>
      </c>
      <c r="T924" s="618" t="s">
        <v>425</v>
      </c>
      <c r="U924" s="618" t="s">
        <v>425</v>
      </c>
      <c r="V924" s="618" t="s">
        <v>425</v>
      </c>
      <c r="W924" s="618" t="s">
        <v>425</v>
      </c>
      <c r="X924" s="618" t="s">
        <v>425</v>
      </c>
      <c r="Y924" s="618" t="s">
        <v>425</v>
      </c>
      <c r="Z924" s="618">
        <v>677099</v>
      </c>
      <c r="AA924" s="618">
        <v>16711</v>
      </c>
      <c r="AB924" s="618">
        <v>113</v>
      </c>
      <c r="AC924" s="618">
        <v>1318782</v>
      </c>
      <c r="AD924" s="618" t="s">
        <v>425</v>
      </c>
      <c r="AE924" s="618">
        <v>2751206</v>
      </c>
      <c r="AF924" s="618">
        <v>59356</v>
      </c>
      <c r="AG924" s="618">
        <v>4730</v>
      </c>
      <c r="AH924" s="618" t="s">
        <v>425</v>
      </c>
      <c r="AI924" s="618" t="s">
        <v>425</v>
      </c>
    </row>
    <row r="925" spans="1:35" x14ac:dyDescent="0.25">
      <c r="B925" s="594">
        <v>2019</v>
      </c>
      <c r="C925" s="618">
        <v>28660</v>
      </c>
      <c r="D925" s="618" t="s">
        <v>2112</v>
      </c>
      <c r="E925" s="618">
        <v>103680</v>
      </c>
      <c r="F925" s="618" t="s">
        <v>425</v>
      </c>
      <c r="G925" s="618">
        <v>189</v>
      </c>
      <c r="H925" s="618">
        <v>155552</v>
      </c>
      <c r="I925" s="618" t="s">
        <v>425</v>
      </c>
      <c r="J925" s="618">
        <v>11</v>
      </c>
      <c r="K925" s="618" t="s">
        <v>425</v>
      </c>
      <c r="L925" s="618">
        <v>2907191</v>
      </c>
      <c r="M925" s="618" t="s">
        <v>2112</v>
      </c>
      <c r="N925" s="618" t="s">
        <v>425</v>
      </c>
      <c r="O925" s="618" t="s">
        <v>425</v>
      </c>
      <c r="P925" s="618" t="s">
        <v>425</v>
      </c>
      <c r="Q925" s="618" t="s">
        <v>425</v>
      </c>
      <c r="R925" s="618">
        <v>347</v>
      </c>
      <c r="S925" s="618">
        <v>31047</v>
      </c>
      <c r="T925" s="618" t="s">
        <v>425</v>
      </c>
      <c r="U925" s="618" t="s">
        <v>425</v>
      </c>
      <c r="V925" s="618" t="s">
        <v>425</v>
      </c>
      <c r="W925" s="618" t="s">
        <v>425</v>
      </c>
      <c r="X925" s="618" t="s">
        <v>425</v>
      </c>
      <c r="Y925" s="618" t="s">
        <v>425</v>
      </c>
      <c r="Z925" s="618">
        <v>464148</v>
      </c>
      <c r="AA925" s="618">
        <v>17903</v>
      </c>
      <c r="AB925" s="618">
        <v>106</v>
      </c>
      <c r="AC925" s="618">
        <v>1803512</v>
      </c>
      <c r="AD925" s="618" t="s">
        <v>425</v>
      </c>
      <c r="AE925" s="618">
        <v>2850084</v>
      </c>
      <c r="AF925" s="618">
        <v>21882</v>
      </c>
      <c r="AG925" s="618">
        <v>4533</v>
      </c>
      <c r="AH925" s="618" t="s">
        <v>425</v>
      </c>
      <c r="AI925" s="618" t="s">
        <v>425</v>
      </c>
    </row>
    <row r="926" spans="1:35" x14ac:dyDescent="0.25">
      <c r="B926" s="594">
        <v>2020</v>
      </c>
      <c r="C926" s="618">
        <v>24290</v>
      </c>
      <c r="D926" s="618" t="s">
        <v>2112</v>
      </c>
      <c r="E926" s="618">
        <v>107798</v>
      </c>
      <c r="F926" s="618" t="s">
        <v>425</v>
      </c>
      <c r="G926" s="618">
        <v>260</v>
      </c>
      <c r="H926" s="618">
        <v>154856</v>
      </c>
      <c r="I926" s="618" t="s">
        <v>425</v>
      </c>
      <c r="J926" s="618">
        <v>9</v>
      </c>
      <c r="K926" s="618" t="s">
        <v>425</v>
      </c>
      <c r="L926" s="618">
        <v>2838087</v>
      </c>
      <c r="M926" s="618" t="s">
        <v>2112</v>
      </c>
      <c r="N926" s="618" t="s">
        <v>425</v>
      </c>
      <c r="O926" s="618" t="s">
        <v>425</v>
      </c>
      <c r="P926" s="618" t="s">
        <v>425</v>
      </c>
      <c r="Q926" s="618" t="s">
        <v>425</v>
      </c>
      <c r="R926" s="618">
        <v>324</v>
      </c>
      <c r="S926" s="618">
        <v>27260</v>
      </c>
      <c r="T926" s="618" t="s">
        <v>425</v>
      </c>
      <c r="U926" s="618" t="s">
        <v>425</v>
      </c>
      <c r="V926" s="618" t="s">
        <v>425</v>
      </c>
      <c r="W926" s="618" t="s">
        <v>425</v>
      </c>
      <c r="X926" s="618" t="s">
        <v>425</v>
      </c>
      <c r="Y926" s="618" t="s">
        <v>425</v>
      </c>
      <c r="Z926" s="618">
        <v>434344</v>
      </c>
      <c r="AA926" s="618">
        <v>15518</v>
      </c>
      <c r="AB926" s="618">
        <v>117</v>
      </c>
      <c r="AC926" s="618">
        <v>2177432</v>
      </c>
      <c r="AD926" s="618" t="s">
        <v>425</v>
      </c>
      <c r="AE926" s="618">
        <v>3056550</v>
      </c>
      <c r="AF926" s="618">
        <v>20274</v>
      </c>
      <c r="AG926" s="618">
        <v>3703</v>
      </c>
      <c r="AH926" s="618" t="s">
        <v>425</v>
      </c>
      <c r="AI926" s="618" t="s">
        <v>425</v>
      </c>
    </row>
    <row r="927" spans="1:35" x14ac:dyDescent="0.25">
      <c r="B927" s="594">
        <v>2021</v>
      </c>
      <c r="C927" s="618">
        <v>24570</v>
      </c>
      <c r="D927" s="618" t="s">
        <v>2112</v>
      </c>
      <c r="E927" s="618">
        <v>108511</v>
      </c>
      <c r="F927" s="618" t="s">
        <v>425</v>
      </c>
      <c r="G927" s="618">
        <v>256</v>
      </c>
      <c r="H927" s="618">
        <v>168014</v>
      </c>
      <c r="I927" s="618" t="s">
        <v>425</v>
      </c>
      <c r="J927" s="618">
        <v>6</v>
      </c>
      <c r="K927" s="618" t="s">
        <v>425</v>
      </c>
      <c r="L927" s="618">
        <v>2732064</v>
      </c>
      <c r="M927" s="618" t="s">
        <v>2112</v>
      </c>
      <c r="N927" s="618" t="s">
        <v>425</v>
      </c>
      <c r="O927" s="618" t="s">
        <v>425</v>
      </c>
      <c r="P927" s="618" t="s">
        <v>425</v>
      </c>
      <c r="Q927" s="618" t="s">
        <v>425</v>
      </c>
      <c r="R927" s="618">
        <v>292</v>
      </c>
      <c r="S927" s="618">
        <v>26707</v>
      </c>
      <c r="T927" s="618" t="s">
        <v>425</v>
      </c>
      <c r="U927" s="618" t="s">
        <v>425</v>
      </c>
      <c r="V927" s="618" t="s">
        <v>425</v>
      </c>
      <c r="W927" s="618" t="s">
        <v>425</v>
      </c>
      <c r="X927" s="618" t="s">
        <v>425</v>
      </c>
      <c r="Y927" s="618" t="s">
        <v>425</v>
      </c>
      <c r="Z927" s="618">
        <v>440241</v>
      </c>
      <c r="AA927" s="618">
        <v>13012</v>
      </c>
      <c r="AB927" s="618">
        <v>104</v>
      </c>
      <c r="AC927" s="618">
        <v>2267556</v>
      </c>
      <c r="AD927" s="618" t="s">
        <v>425</v>
      </c>
      <c r="AE927" s="618">
        <v>3240985</v>
      </c>
      <c r="AF927" s="618">
        <v>21081</v>
      </c>
      <c r="AG927" s="618">
        <v>3288</v>
      </c>
      <c r="AH927" s="618" t="s">
        <v>425</v>
      </c>
      <c r="AI927" s="618" t="s">
        <v>425</v>
      </c>
    </row>
    <row r="928" spans="1:35" x14ac:dyDescent="0.25">
      <c r="A928" s="593" t="s">
        <v>16</v>
      </c>
      <c r="B928" s="594">
        <v>2010</v>
      </c>
      <c r="C928" s="618">
        <v>150</v>
      </c>
      <c r="D928" s="618" t="s">
        <v>2112</v>
      </c>
      <c r="E928" s="618">
        <v>20850</v>
      </c>
      <c r="F928" s="618">
        <v>55</v>
      </c>
      <c r="G928" s="618">
        <v>69</v>
      </c>
      <c r="H928" s="618">
        <v>113013</v>
      </c>
      <c r="I928" s="618" t="s">
        <v>425</v>
      </c>
      <c r="J928" s="618">
        <v>570</v>
      </c>
      <c r="K928" s="618" t="s">
        <v>425</v>
      </c>
      <c r="L928" s="618">
        <v>779084</v>
      </c>
      <c r="M928" s="618" t="s">
        <v>2112</v>
      </c>
      <c r="N928" s="618">
        <v>34</v>
      </c>
      <c r="O928" s="618" t="s">
        <v>425</v>
      </c>
      <c r="P928" s="618" t="s">
        <v>425</v>
      </c>
      <c r="Q928" s="618" t="s">
        <v>425</v>
      </c>
      <c r="R928" s="618">
        <v>485</v>
      </c>
      <c r="S928" s="618">
        <v>32761</v>
      </c>
      <c r="T928" s="618" t="s">
        <v>425</v>
      </c>
      <c r="U928" s="618" t="s">
        <v>425</v>
      </c>
      <c r="V928" s="618" t="s">
        <v>425</v>
      </c>
      <c r="W928" s="618" t="s">
        <v>425</v>
      </c>
      <c r="X928" s="618" t="s">
        <v>425</v>
      </c>
      <c r="Y928" s="618">
        <v>432</v>
      </c>
      <c r="Z928" s="618">
        <v>565659</v>
      </c>
      <c r="AA928" s="618">
        <v>67023</v>
      </c>
      <c r="AB928" s="618">
        <v>8530</v>
      </c>
      <c r="AC928" s="618">
        <v>342483</v>
      </c>
      <c r="AD928" s="618" t="s">
        <v>425</v>
      </c>
      <c r="AE928" s="618">
        <v>868493</v>
      </c>
      <c r="AF928" s="618">
        <v>1869</v>
      </c>
      <c r="AG928" s="618">
        <v>4110</v>
      </c>
      <c r="AH928" s="618" t="s">
        <v>425</v>
      </c>
      <c r="AI928" s="618" t="s">
        <v>425</v>
      </c>
    </row>
    <row r="929" spans="1:35" x14ac:dyDescent="0.25">
      <c r="B929" s="594">
        <v>2011</v>
      </c>
      <c r="C929" s="618">
        <v>90</v>
      </c>
      <c r="D929" s="618" t="s">
        <v>2112</v>
      </c>
      <c r="E929" s="618">
        <v>57020</v>
      </c>
      <c r="F929" s="618">
        <v>45</v>
      </c>
      <c r="G929" s="618">
        <v>81</v>
      </c>
      <c r="H929" s="618">
        <v>271620</v>
      </c>
      <c r="I929" s="618" t="s">
        <v>425</v>
      </c>
      <c r="J929" s="618">
        <v>536</v>
      </c>
      <c r="K929" s="618" t="s">
        <v>425</v>
      </c>
      <c r="L929" s="618">
        <v>981605</v>
      </c>
      <c r="M929" s="618" t="s">
        <v>2112</v>
      </c>
      <c r="N929" s="618">
        <v>39</v>
      </c>
      <c r="O929" s="618" t="s">
        <v>425</v>
      </c>
      <c r="P929" s="618" t="s">
        <v>425</v>
      </c>
      <c r="Q929" s="618" t="s">
        <v>425</v>
      </c>
      <c r="R929" s="618">
        <v>1119</v>
      </c>
      <c r="S929" s="618">
        <v>79946</v>
      </c>
      <c r="T929" s="618" t="s">
        <v>425</v>
      </c>
      <c r="U929" s="618" t="s">
        <v>425</v>
      </c>
      <c r="V929" s="618" t="s">
        <v>425</v>
      </c>
      <c r="W929" s="618" t="s">
        <v>425</v>
      </c>
      <c r="X929" s="618" t="s">
        <v>425</v>
      </c>
      <c r="Y929" s="618">
        <v>1061</v>
      </c>
      <c r="Z929" s="618">
        <v>511424</v>
      </c>
      <c r="AA929" s="618">
        <v>76923</v>
      </c>
      <c r="AB929" s="618">
        <v>9963</v>
      </c>
      <c r="AC929" s="618">
        <v>677623</v>
      </c>
      <c r="AD929" s="618" t="s">
        <v>425</v>
      </c>
      <c r="AE929" s="618">
        <v>1144033</v>
      </c>
      <c r="AF929" s="618">
        <v>15159</v>
      </c>
      <c r="AG929" s="618">
        <v>3801</v>
      </c>
      <c r="AH929" s="618" t="s">
        <v>425</v>
      </c>
      <c r="AI929" s="618" t="s">
        <v>425</v>
      </c>
    </row>
    <row r="930" spans="1:35" x14ac:dyDescent="0.25">
      <c r="B930" s="594">
        <v>2012</v>
      </c>
      <c r="C930" s="618" t="s">
        <v>425</v>
      </c>
      <c r="D930" s="618" t="s">
        <v>2112</v>
      </c>
      <c r="E930" s="618">
        <v>74820</v>
      </c>
      <c r="F930" s="618" t="s">
        <v>425</v>
      </c>
      <c r="G930" s="618">
        <v>63</v>
      </c>
      <c r="H930" s="618">
        <v>130702</v>
      </c>
      <c r="I930" s="618" t="s">
        <v>425</v>
      </c>
      <c r="J930" s="618">
        <v>335</v>
      </c>
      <c r="K930" s="618" t="s">
        <v>425</v>
      </c>
      <c r="L930" s="618">
        <v>807877</v>
      </c>
      <c r="M930" s="618" t="s">
        <v>2112</v>
      </c>
      <c r="N930" s="618">
        <v>39</v>
      </c>
      <c r="O930" s="618" t="s">
        <v>425</v>
      </c>
      <c r="P930" s="618" t="s">
        <v>425</v>
      </c>
      <c r="Q930" s="618" t="s">
        <v>425</v>
      </c>
      <c r="R930" s="618">
        <v>283</v>
      </c>
      <c r="S930" s="618">
        <v>26520</v>
      </c>
      <c r="T930" s="618" t="s">
        <v>425</v>
      </c>
      <c r="U930" s="618" t="s">
        <v>425</v>
      </c>
      <c r="V930" s="618" t="s">
        <v>425</v>
      </c>
      <c r="W930" s="618" t="s">
        <v>425</v>
      </c>
      <c r="X930" s="618" t="s">
        <v>425</v>
      </c>
      <c r="Y930" s="618" t="s">
        <v>425</v>
      </c>
      <c r="Z930" s="618">
        <v>319629</v>
      </c>
      <c r="AA930" s="618">
        <v>58344</v>
      </c>
      <c r="AB930" s="618">
        <v>14502</v>
      </c>
      <c r="AC930" s="618">
        <v>769387</v>
      </c>
      <c r="AD930" s="618" t="s">
        <v>425</v>
      </c>
      <c r="AE930" s="618">
        <v>1242574</v>
      </c>
      <c r="AF930" s="618">
        <v>3570</v>
      </c>
      <c r="AG930" s="618">
        <v>4478</v>
      </c>
      <c r="AH930" s="618" t="s">
        <v>425</v>
      </c>
      <c r="AI930" s="618" t="s">
        <v>425</v>
      </c>
    </row>
    <row r="931" spans="1:35" x14ac:dyDescent="0.25">
      <c r="B931" s="594">
        <v>2013</v>
      </c>
      <c r="C931" s="618" t="s">
        <v>425</v>
      </c>
      <c r="D931" s="618" t="s">
        <v>2112</v>
      </c>
      <c r="E931" s="618">
        <v>37273</v>
      </c>
      <c r="F931" s="618" t="s">
        <v>425</v>
      </c>
      <c r="G931" s="618">
        <v>95</v>
      </c>
      <c r="H931" s="618">
        <v>90392</v>
      </c>
      <c r="I931" s="618" t="s">
        <v>425</v>
      </c>
      <c r="J931" s="618">
        <v>331</v>
      </c>
      <c r="K931" s="618" t="s">
        <v>425</v>
      </c>
      <c r="L931" s="618">
        <v>756191</v>
      </c>
      <c r="M931" s="618" t="s">
        <v>2112</v>
      </c>
      <c r="N931" s="618">
        <v>39</v>
      </c>
      <c r="O931" s="618" t="s">
        <v>425</v>
      </c>
      <c r="P931" s="618" t="s">
        <v>425</v>
      </c>
      <c r="Q931" s="618" t="s">
        <v>425</v>
      </c>
      <c r="R931" s="618">
        <v>266</v>
      </c>
      <c r="S931" s="618">
        <v>39833</v>
      </c>
      <c r="T931" s="618" t="s">
        <v>425</v>
      </c>
      <c r="U931" s="618" t="s">
        <v>425</v>
      </c>
      <c r="V931" s="618" t="s">
        <v>425</v>
      </c>
      <c r="W931" s="618" t="s">
        <v>425</v>
      </c>
      <c r="X931" s="618" t="s">
        <v>425</v>
      </c>
      <c r="Y931" s="618">
        <v>64</v>
      </c>
      <c r="Z931" s="618">
        <v>156256</v>
      </c>
      <c r="AA931" s="618">
        <v>67756</v>
      </c>
      <c r="AB931" s="618">
        <v>15573</v>
      </c>
      <c r="AC931" s="618">
        <v>485043</v>
      </c>
      <c r="AD931" s="618" t="s">
        <v>425</v>
      </c>
      <c r="AE931" s="618">
        <v>920950</v>
      </c>
      <c r="AF931" s="618" t="s">
        <v>425</v>
      </c>
      <c r="AG931" s="618">
        <v>3963</v>
      </c>
      <c r="AH931" s="618" t="s">
        <v>425</v>
      </c>
      <c r="AI931" s="618" t="s">
        <v>425</v>
      </c>
    </row>
    <row r="932" spans="1:35" x14ac:dyDescent="0.25">
      <c r="B932" s="594">
        <v>2014</v>
      </c>
      <c r="C932" s="618" t="s">
        <v>425</v>
      </c>
      <c r="D932" s="618" t="s">
        <v>2112</v>
      </c>
      <c r="E932" s="618">
        <v>44945</v>
      </c>
      <c r="F932" s="618" t="s">
        <v>425</v>
      </c>
      <c r="G932" s="618">
        <v>61</v>
      </c>
      <c r="H932" s="618">
        <v>144309</v>
      </c>
      <c r="I932" s="618" t="s">
        <v>425</v>
      </c>
      <c r="J932" s="618">
        <v>285</v>
      </c>
      <c r="K932" s="618" t="s">
        <v>425</v>
      </c>
      <c r="L932" s="618">
        <v>903943</v>
      </c>
      <c r="M932" s="618" t="s">
        <v>2112</v>
      </c>
      <c r="N932" s="618">
        <v>48</v>
      </c>
      <c r="O932" s="618" t="s">
        <v>425</v>
      </c>
      <c r="P932" s="618" t="s">
        <v>425</v>
      </c>
      <c r="Q932" s="618" t="s">
        <v>425</v>
      </c>
      <c r="R932" s="618">
        <v>616</v>
      </c>
      <c r="S932" s="618">
        <v>55278</v>
      </c>
      <c r="T932" s="618" t="s">
        <v>425</v>
      </c>
      <c r="U932" s="618" t="s">
        <v>425</v>
      </c>
      <c r="V932" s="618" t="s">
        <v>425</v>
      </c>
      <c r="W932" s="618" t="s">
        <v>425</v>
      </c>
      <c r="X932" s="618" t="s">
        <v>425</v>
      </c>
      <c r="Y932" s="618">
        <v>92</v>
      </c>
      <c r="Z932" s="618">
        <v>174931</v>
      </c>
      <c r="AA932" s="618">
        <v>63635</v>
      </c>
      <c r="AB932" s="618">
        <v>15269</v>
      </c>
      <c r="AC932" s="618">
        <v>1036825</v>
      </c>
      <c r="AD932" s="618" t="s">
        <v>425</v>
      </c>
      <c r="AE932" s="618">
        <v>1488646</v>
      </c>
      <c r="AF932" s="618">
        <v>24229</v>
      </c>
      <c r="AG932" s="618">
        <v>3320</v>
      </c>
      <c r="AH932" s="618" t="s">
        <v>425</v>
      </c>
      <c r="AI932" s="618" t="s">
        <v>425</v>
      </c>
    </row>
    <row r="933" spans="1:35" x14ac:dyDescent="0.25">
      <c r="B933" s="594">
        <v>2015</v>
      </c>
      <c r="C933" s="618" t="s">
        <v>425</v>
      </c>
      <c r="D933" s="618" t="s">
        <v>2112</v>
      </c>
      <c r="E933" s="618">
        <v>50875</v>
      </c>
      <c r="F933" s="618" t="s">
        <v>425</v>
      </c>
      <c r="G933" s="618">
        <v>54</v>
      </c>
      <c r="H933" s="618">
        <v>99945</v>
      </c>
      <c r="I933" s="618" t="s">
        <v>425</v>
      </c>
      <c r="J933" s="618">
        <v>281</v>
      </c>
      <c r="K933" s="618" t="s">
        <v>425</v>
      </c>
      <c r="L933" s="618">
        <v>861393</v>
      </c>
      <c r="M933" s="618" t="s">
        <v>2112</v>
      </c>
      <c r="N933" s="618">
        <v>33</v>
      </c>
      <c r="O933" s="618" t="s">
        <v>425</v>
      </c>
      <c r="P933" s="618" t="s">
        <v>425</v>
      </c>
      <c r="Q933" s="618" t="s">
        <v>425</v>
      </c>
      <c r="R933" s="618">
        <v>316</v>
      </c>
      <c r="S933" s="618">
        <v>47531</v>
      </c>
      <c r="T933" s="618" t="s">
        <v>425</v>
      </c>
      <c r="U933" s="618" t="s">
        <v>425</v>
      </c>
      <c r="V933" s="618" t="s">
        <v>425</v>
      </c>
      <c r="W933" s="618" t="s">
        <v>425</v>
      </c>
      <c r="X933" s="618" t="s">
        <v>425</v>
      </c>
      <c r="Y933" s="618">
        <v>73</v>
      </c>
      <c r="Z933" s="618">
        <v>265687</v>
      </c>
      <c r="AA933" s="618">
        <v>46075</v>
      </c>
      <c r="AB933" s="618">
        <v>25311</v>
      </c>
      <c r="AC933" s="618">
        <v>1101439</v>
      </c>
      <c r="AD933" s="618" t="s">
        <v>425</v>
      </c>
      <c r="AE933" s="618">
        <v>1772722</v>
      </c>
      <c r="AF933" s="618">
        <v>24278</v>
      </c>
      <c r="AG933" s="618">
        <v>3120</v>
      </c>
      <c r="AH933" s="618" t="s">
        <v>425</v>
      </c>
      <c r="AI933" s="618" t="s">
        <v>425</v>
      </c>
    </row>
    <row r="934" spans="1:35" x14ac:dyDescent="0.25">
      <c r="B934" s="594">
        <v>2016</v>
      </c>
      <c r="C934" s="618" t="s">
        <v>425</v>
      </c>
      <c r="D934" s="618" t="s">
        <v>2112</v>
      </c>
      <c r="E934" s="618">
        <v>7147</v>
      </c>
      <c r="F934" s="618" t="s">
        <v>425</v>
      </c>
      <c r="G934" s="618">
        <v>61</v>
      </c>
      <c r="H934" s="618">
        <v>43488</v>
      </c>
      <c r="I934" s="618" t="s">
        <v>425</v>
      </c>
      <c r="J934" s="618">
        <v>189</v>
      </c>
      <c r="K934" s="618" t="s">
        <v>425</v>
      </c>
      <c r="L934" s="618">
        <v>726743</v>
      </c>
      <c r="M934" s="618" t="s">
        <v>2112</v>
      </c>
      <c r="N934" s="618">
        <v>27</v>
      </c>
      <c r="O934" s="618" t="s">
        <v>425</v>
      </c>
      <c r="P934" s="618" t="s">
        <v>425</v>
      </c>
      <c r="Q934" s="618" t="s">
        <v>425</v>
      </c>
      <c r="R934" s="618">
        <v>215</v>
      </c>
      <c r="S934" s="618">
        <v>21959</v>
      </c>
      <c r="T934" s="618" t="s">
        <v>425</v>
      </c>
      <c r="U934" s="618" t="s">
        <v>425</v>
      </c>
      <c r="V934" s="618" t="s">
        <v>425</v>
      </c>
      <c r="W934" s="618" t="s">
        <v>425</v>
      </c>
      <c r="X934" s="618" t="s">
        <v>425</v>
      </c>
      <c r="Y934" s="618">
        <v>21</v>
      </c>
      <c r="Z934" s="618">
        <v>202238</v>
      </c>
      <c r="AA934" s="618">
        <v>50078</v>
      </c>
      <c r="AB934" s="618">
        <v>31587</v>
      </c>
      <c r="AC934" s="618">
        <v>600690</v>
      </c>
      <c r="AD934" s="618" t="s">
        <v>425</v>
      </c>
      <c r="AE934" s="618">
        <v>644263</v>
      </c>
      <c r="AF934" s="618">
        <v>964</v>
      </c>
      <c r="AG934" s="618">
        <v>2498</v>
      </c>
      <c r="AH934" s="618" t="s">
        <v>425</v>
      </c>
      <c r="AI934" s="618" t="s">
        <v>425</v>
      </c>
    </row>
    <row r="935" spans="1:35" x14ac:dyDescent="0.25">
      <c r="B935" s="594">
        <v>2017</v>
      </c>
      <c r="C935" s="618" t="s">
        <v>425</v>
      </c>
      <c r="D935" s="618" t="s">
        <v>2112</v>
      </c>
      <c r="E935" s="618">
        <v>20033</v>
      </c>
      <c r="F935" s="618" t="s">
        <v>425</v>
      </c>
      <c r="G935" s="618">
        <v>60</v>
      </c>
      <c r="H935" s="618">
        <v>106093</v>
      </c>
      <c r="I935" s="618" t="s">
        <v>425</v>
      </c>
      <c r="J935" s="618">
        <v>138</v>
      </c>
      <c r="K935" s="618" t="s">
        <v>425</v>
      </c>
      <c r="L935" s="618">
        <v>829102</v>
      </c>
      <c r="M935" s="618" t="s">
        <v>2112</v>
      </c>
      <c r="N935" s="618">
        <v>20</v>
      </c>
      <c r="O935" s="618" t="s">
        <v>425</v>
      </c>
      <c r="P935" s="618" t="s">
        <v>425</v>
      </c>
      <c r="Q935" s="618" t="s">
        <v>425</v>
      </c>
      <c r="R935" s="618">
        <v>801</v>
      </c>
      <c r="S935" s="618">
        <v>68653</v>
      </c>
      <c r="T935" s="618" t="s">
        <v>425</v>
      </c>
      <c r="U935" s="618" t="s">
        <v>425</v>
      </c>
      <c r="V935" s="618" t="s">
        <v>425</v>
      </c>
      <c r="W935" s="618" t="s">
        <v>425</v>
      </c>
      <c r="X935" s="618" t="s">
        <v>425</v>
      </c>
      <c r="Y935" s="618">
        <v>14</v>
      </c>
      <c r="Z935" s="618">
        <v>262648</v>
      </c>
      <c r="AA935" s="618">
        <v>57187</v>
      </c>
      <c r="AB935" s="618">
        <v>26024</v>
      </c>
      <c r="AC935" s="618">
        <v>1439469</v>
      </c>
      <c r="AD935" s="618" t="s">
        <v>425</v>
      </c>
      <c r="AE935" s="618">
        <v>2020195</v>
      </c>
      <c r="AF935" s="618">
        <v>38511</v>
      </c>
      <c r="AG935" s="618">
        <v>3150</v>
      </c>
      <c r="AH935" s="618" t="s">
        <v>425</v>
      </c>
      <c r="AI935" s="618" t="s">
        <v>425</v>
      </c>
    </row>
    <row r="936" spans="1:35" x14ac:dyDescent="0.25">
      <c r="B936" s="594">
        <v>2018</v>
      </c>
      <c r="C936" s="618" t="s">
        <v>425</v>
      </c>
      <c r="D936" s="618" t="s">
        <v>2112</v>
      </c>
      <c r="E936" s="618">
        <v>24943</v>
      </c>
      <c r="F936" s="618" t="s">
        <v>425</v>
      </c>
      <c r="G936" s="618">
        <v>58</v>
      </c>
      <c r="H936" s="618">
        <v>109373</v>
      </c>
      <c r="I936" s="618" t="s">
        <v>425</v>
      </c>
      <c r="J936" s="618">
        <v>232</v>
      </c>
      <c r="K936" s="618" t="s">
        <v>425</v>
      </c>
      <c r="L936" s="618">
        <v>839534</v>
      </c>
      <c r="M936" s="618" t="s">
        <v>2112</v>
      </c>
      <c r="N936" s="618">
        <v>26</v>
      </c>
      <c r="O936" s="618" t="s">
        <v>425</v>
      </c>
      <c r="P936" s="618" t="s">
        <v>425</v>
      </c>
      <c r="Q936" s="618" t="s">
        <v>425</v>
      </c>
      <c r="R936" s="618">
        <v>780</v>
      </c>
      <c r="S936" s="618">
        <v>93926</v>
      </c>
      <c r="T936" s="618" t="s">
        <v>425</v>
      </c>
      <c r="U936" s="618" t="s">
        <v>425</v>
      </c>
      <c r="V936" s="618" t="s">
        <v>425</v>
      </c>
      <c r="W936" s="618" t="s">
        <v>425</v>
      </c>
      <c r="X936" s="618" t="s">
        <v>425</v>
      </c>
      <c r="Y936" s="618">
        <v>5</v>
      </c>
      <c r="Z936" s="618">
        <v>331546</v>
      </c>
      <c r="AA936" s="618">
        <v>56974</v>
      </c>
      <c r="AB936" s="618">
        <v>27521</v>
      </c>
      <c r="AC936" s="618">
        <v>1518094</v>
      </c>
      <c r="AD936" s="618" t="s">
        <v>425</v>
      </c>
      <c r="AE936" s="618">
        <v>2469650</v>
      </c>
      <c r="AF936" s="618">
        <v>23013</v>
      </c>
      <c r="AG936" s="618">
        <v>5136</v>
      </c>
      <c r="AH936" s="618" t="s">
        <v>425</v>
      </c>
      <c r="AI936" s="618" t="s">
        <v>425</v>
      </c>
    </row>
    <row r="937" spans="1:35" x14ac:dyDescent="0.25">
      <c r="B937" s="594">
        <v>2019</v>
      </c>
      <c r="C937" s="618" t="s">
        <v>425</v>
      </c>
      <c r="D937" s="618" t="s">
        <v>2112</v>
      </c>
      <c r="E937" s="618">
        <v>57486</v>
      </c>
      <c r="F937" s="618" t="s">
        <v>425</v>
      </c>
      <c r="G937" s="618">
        <v>50</v>
      </c>
      <c r="H937" s="618">
        <v>78444</v>
      </c>
      <c r="I937" s="618" t="s">
        <v>425</v>
      </c>
      <c r="J937" s="618">
        <v>228</v>
      </c>
      <c r="K937" s="618" t="s">
        <v>425</v>
      </c>
      <c r="L937" s="618">
        <v>992980</v>
      </c>
      <c r="M937" s="618" t="s">
        <v>2112</v>
      </c>
      <c r="N937" s="618">
        <v>18</v>
      </c>
      <c r="O937" s="618" t="s">
        <v>425</v>
      </c>
      <c r="P937" s="618" t="s">
        <v>425</v>
      </c>
      <c r="Q937" s="618" t="s">
        <v>425</v>
      </c>
      <c r="R937" s="618">
        <v>985</v>
      </c>
      <c r="S937" s="618">
        <v>78642</v>
      </c>
      <c r="T937" s="618" t="s">
        <v>425</v>
      </c>
      <c r="U937" s="618" t="s">
        <v>425</v>
      </c>
      <c r="V937" s="618" t="s">
        <v>425</v>
      </c>
      <c r="W937" s="618" t="s">
        <v>425</v>
      </c>
      <c r="X937" s="618" t="s">
        <v>425</v>
      </c>
      <c r="Y937" s="618" t="s">
        <v>425</v>
      </c>
      <c r="Z937" s="618">
        <v>365109</v>
      </c>
      <c r="AA937" s="618">
        <v>56530</v>
      </c>
      <c r="AB937" s="618">
        <v>23648</v>
      </c>
      <c r="AC937" s="618">
        <v>1835613</v>
      </c>
      <c r="AD937" s="618" t="s">
        <v>425</v>
      </c>
      <c r="AE937" s="618">
        <v>2325951</v>
      </c>
      <c r="AF937" s="618">
        <v>62810</v>
      </c>
      <c r="AG937" s="618">
        <v>4511</v>
      </c>
      <c r="AH937" s="618" t="s">
        <v>425</v>
      </c>
      <c r="AI937" s="618" t="s">
        <v>425</v>
      </c>
    </row>
    <row r="938" spans="1:35" x14ac:dyDescent="0.25">
      <c r="B938" s="594">
        <v>2020</v>
      </c>
      <c r="C938" s="618" t="s">
        <v>425</v>
      </c>
      <c r="D938" s="618" t="s">
        <v>2112</v>
      </c>
      <c r="E938" s="618">
        <v>57179</v>
      </c>
      <c r="F938" s="618" t="s">
        <v>425</v>
      </c>
      <c r="G938" s="618">
        <v>52</v>
      </c>
      <c r="H938" s="618">
        <v>103759</v>
      </c>
      <c r="I938" s="618" t="s">
        <v>425</v>
      </c>
      <c r="J938" s="618">
        <v>191</v>
      </c>
      <c r="K938" s="618" t="s">
        <v>425</v>
      </c>
      <c r="L938" s="618">
        <v>1002464</v>
      </c>
      <c r="M938" s="618" t="s">
        <v>2112</v>
      </c>
      <c r="N938" s="618">
        <v>14</v>
      </c>
      <c r="O938" s="618" t="s">
        <v>425</v>
      </c>
      <c r="P938" s="618" t="s">
        <v>425</v>
      </c>
      <c r="Q938" s="618" t="s">
        <v>425</v>
      </c>
      <c r="R938" s="618">
        <v>910</v>
      </c>
      <c r="S938" s="618">
        <v>82984</v>
      </c>
      <c r="T938" s="618" t="s">
        <v>425</v>
      </c>
      <c r="U938" s="618" t="s">
        <v>425</v>
      </c>
      <c r="V938" s="618" t="s">
        <v>425</v>
      </c>
      <c r="W938" s="618" t="s">
        <v>425</v>
      </c>
      <c r="X938" s="618" t="s">
        <v>425</v>
      </c>
      <c r="Y938" s="618" t="s">
        <v>425</v>
      </c>
      <c r="Z938" s="618">
        <v>444433</v>
      </c>
      <c r="AA938" s="618">
        <v>60537</v>
      </c>
      <c r="AB938" s="618">
        <v>32181</v>
      </c>
      <c r="AC938" s="618">
        <v>2199753</v>
      </c>
      <c r="AD938" s="618" t="s">
        <v>425</v>
      </c>
      <c r="AE938" s="618">
        <v>2447620</v>
      </c>
      <c r="AF938" s="618">
        <v>37836</v>
      </c>
      <c r="AG938" s="618">
        <v>5319</v>
      </c>
      <c r="AH938" s="618" t="s">
        <v>425</v>
      </c>
      <c r="AI938" s="618" t="s">
        <v>425</v>
      </c>
    </row>
    <row r="939" spans="1:35" x14ac:dyDescent="0.25">
      <c r="B939" s="594">
        <v>2021</v>
      </c>
      <c r="C939" s="618" t="s">
        <v>425</v>
      </c>
      <c r="D939" s="618" t="s">
        <v>2112</v>
      </c>
      <c r="E939" s="618">
        <v>40154</v>
      </c>
      <c r="F939" s="618" t="s">
        <v>425</v>
      </c>
      <c r="G939" s="618">
        <v>31</v>
      </c>
      <c r="H939" s="618">
        <v>97188</v>
      </c>
      <c r="I939" s="618" t="s">
        <v>425</v>
      </c>
      <c r="J939" s="618">
        <v>127</v>
      </c>
      <c r="K939" s="618" t="s">
        <v>425</v>
      </c>
      <c r="L939" s="618">
        <v>1110157</v>
      </c>
      <c r="M939" s="618" t="s">
        <v>2112</v>
      </c>
      <c r="N939" s="618">
        <v>12</v>
      </c>
      <c r="O939" s="618" t="s">
        <v>425</v>
      </c>
      <c r="P939" s="618" t="s">
        <v>425</v>
      </c>
      <c r="Q939" s="618" t="s">
        <v>425</v>
      </c>
      <c r="R939" s="618">
        <v>679</v>
      </c>
      <c r="S939" s="618">
        <v>53280</v>
      </c>
      <c r="T939" s="618" t="s">
        <v>425</v>
      </c>
      <c r="U939" s="618" t="s">
        <v>425</v>
      </c>
      <c r="V939" s="618" t="s">
        <v>425</v>
      </c>
      <c r="W939" s="618" t="s">
        <v>425</v>
      </c>
      <c r="X939" s="618" t="s">
        <v>425</v>
      </c>
      <c r="Y939" s="618" t="s">
        <v>425</v>
      </c>
      <c r="Z939" s="618">
        <v>405718</v>
      </c>
      <c r="AA939" s="618">
        <v>61349</v>
      </c>
      <c r="AB939" s="618">
        <v>23494</v>
      </c>
      <c r="AC939" s="618">
        <v>2145035</v>
      </c>
      <c r="AD939" s="618" t="s">
        <v>425</v>
      </c>
      <c r="AE939" s="618">
        <v>2713998</v>
      </c>
      <c r="AF939" s="618">
        <v>21261</v>
      </c>
      <c r="AG939" s="618">
        <v>4095</v>
      </c>
      <c r="AH939" s="618" t="s">
        <v>425</v>
      </c>
      <c r="AI939" s="618" t="s">
        <v>425</v>
      </c>
    </row>
    <row r="940" spans="1:35" x14ac:dyDescent="0.25">
      <c r="A940" s="593" t="s">
        <v>17</v>
      </c>
      <c r="B940" s="594">
        <v>2010</v>
      </c>
      <c r="C940" s="618">
        <v>11451</v>
      </c>
      <c r="D940" s="618" t="s">
        <v>2112</v>
      </c>
      <c r="E940" s="618">
        <v>2196</v>
      </c>
      <c r="F940" s="618">
        <v>18</v>
      </c>
      <c r="G940" s="618">
        <v>378</v>
      </c>
      <c r="H940" s="618">
        <v>63868</v>
      </c>
      <c r="I940" s="618" t="s">
        <v>425</v>
      </c>
      <c r="J940" s="618">
        <v>15277</v>
      </c>
      <c r="K940" s="618" t="s">
        <v>425</v>
      </c>
      <c r="L940" s="618">
        <v>2306004</v>
      </c>
      <c r="M940" s="618" t="s">
        <v>2112</v>
      </c>
      <c r="N940" s="618">
        <v>268</v>
      </c>
      <c r="O940" s="618" t="s">
        <v>425</v>
      </c>
      <c r="P940" s="618" t="s">
        <v>425</v>
      </c>
      <c r="Q940" s="618" t="s">
        <v>425</v>
      </c>
      <c r="R940" s="618">
        <v>917</v>
      </c>
      <c r="S940" s="618">
        <v>83286</v>
      </c>
      <c r="T940" s="618">
        <v>321</v>
      </c>
      <c r="U940" s="618">
        <v>838</v>
      </c>
      <c r="V940" s="618" t="s">
        <v>425</v>
      </c>
      <c r="W940" s="618" t="s">
        <v>425</v>
      </c>
      <c r="X940" s="618" t="s">
        <v>425</v>
      </c>
      <c r="Y940" s="618">
        <v>4942</v>
      </c>
      <c r="Z940" s="618">
        <v>620964</v>
      </c>
      <c r="AA940" s="618">
        <v>50324</v>
      </c>
      <c r="AB940" s="618">
        <v>153161</v>
      </c>
      <c r="AC940" s="618">
        <v>174955</v>
      </c>
      <c r="AD940" s="618" t="s">
        <v>425</v>
      </c>
      <c r="AE940" s="618">
        <v>3417</v>
      </c>
      <c r="AF940" s="618">
        <v>5544</v>
      </c>
      <c r="AG940" s="618">
        <v>114564</v>
      </c>
      <c r="AH940" s="618" t="s">
        <v>425</v>
      </c>
      <c r="AI940" s="618" t="s">
        <v>425</v>
      </c>
    </row>
    <row r="941" spans="1:35" x14ac:dyDescent="0.25">
      <c r="B941" s="594">
        <v>2011</v>
      </c>
      <c r="C941" s="618">
        <v>11074</v>
      </c>
      <c r="D941" s="618" t="s">
        <v>2112</v>
      </c>
      <c r="E941" s="618">
        <v>3436</v>
      </c>
      <c r="F941" s="618" t="s">
        <v>425</v>
      </c>
      <c r="G941" s="618">
        <v>2719</v>
      </c>
      <c r="H941" s="618">
        <v>93460</v>
      </c>
      <c r="I941" s="618" t="s">
        <v>425</v>
      </c>
      <c r="J941" s="618">
        <v>19180</v>
      </c>
      <c r="K941" s="618" t="s">
        <v>425</v>
      </c>
      <c r="L941" s="618">
        <v>2209852</v>
      </c>
      <c r="M941" s="618" t="s">
        <v>2112</v>
      </c>
      <c r="N941" s="618">
        <v>320</v>
      </c>
      <c r="O941" s="618" t="s">
        <v>425</v>
      </c>
      <c r="P941" s="618" t="s">
        <v>425</v>
      </c>
      <c r="Q941" s="618" t="s">
        <v>425</v>
      </c>
      <c r="R941" s="618">
        <v>2630</v>
      </c>
      <c r="S941" s="618">
        <v>264205</v>
      </c>
      <c r="T941" s="618">
        <v>135</v>
      </c>
      <c r="U941" s="618">
        <v>1131</v>
      </c>
      <c r="V941" s="618" t="s">
        <v>425</v>
      </c>
      <c r="W941" s="618" t="s">
        <v>425</v>
      </c>
      <c r="X941" s="618" t="s">
        <v>425</v>
      </c>
      <c r="Y941" s="618">
        <v>15131</v>
      </c>
      <c r="Z941" s="618">
        <v>836606</v>
      </c>
      <c r="AA941" s="618">
        <v>56910</v>
      </c>
      <c r="AB941" s="618">
        <v>143466</v>
      </c>
      <c r="AC941" s="618">
        <v>915286</v>
      </c>
      <c r="AD941" s="618" t="s">
        <v>425</v>
      </c>
      <c r="AE941" s="618" t="s">
        <v>425</v>
      </c>
      <c r="AF941" s="618">
        <v>4895</v>
      </c>
      <c r="AG941" s="618">
        <v>114583</v>
      </c>
      <c r="AH941" s="618" t="s">
        <v>425</v>
      </c>
      <c r="AI941" s="618" t="s">
        <v>425</v>
      </c>
    </row>
    <row r="942" spans="1:35" x14ac:dyDescent="0.25">
      <c r="B942" s="594">
        <v>2012</v>
      </c>
      <c r="C942" s="618">
        <v>10538</v>
      </c>
      <c r="D942" s="618" t="s">
        <v>2112</v>
      </c>
      <c r="E942" s="618">
        <v>375</v>
      </c>
      <c r="F942" s="618" t="s">
        <v>425</v>
      </c>
      <c r="G942" s="618">
        <v>325</v>
      </c>
      <c r="H942" s="618">
        <v>51200</v>
      </c>
      <c r="I942" s="618" t="s">
        <v>425</v>
      </c>
      <c r="J942" s="618">
        <v>20007</v>
      </c>
      <c r="K942" s="618" t="s">
        <v>425</v>
      </c>
      <c r="L942" s="618">
        <v>1996789</v>
      </c>
      <c r="M942" s="618" t="s">
        <v>2112</v>
      </c>
      <c r="N942" s="618">
        <v>520</v>
      </c>
      <c r="O942" s="618" t="s">
        <v>425</v>
      </c>
      <c r="P942" s="618" t="s">
        <v>425</v>
      </c>
      <c r="Q942" s="618" t="s">
        <v>425</v>
      </c>
      <c r="R942" s="618">
        <v>2075</v>
      </c>
      <c r="S942" s="618">
        <v>52721</v>
      </c>
      <c r="T942" s="618">
        <v>68</v>
      </c>
      <c r="U942" s="618">
        <v>7</v>
      </c>
      <c r="V942" s="618" t="s">
        <v>425</v>
      </c>
      <c r="W942" s="618" t="s">
        <v>425</v>
      </c>
      <c r="X942" s="618" t="s">
        <v>425</v>
      </c>
      <c r="Y942" s="618">
        <v>2409</v>
      </c>
      <c r="Z942" s="618">
        <v>468724</v>
      </c>
      <c r="AA942" s="618">
        <v>75442</v>
      </c>
      <c r="AB942" s="618">
        <v>219309</v>
      </c>
      <c r="AC942" s="618">
        <v>122501</v>
      </c>
      <c r="AD942" s="618" t="s">
        <v>425</v>
      </c>
      <c r="AE942" s="618">
        <v>3854</v>
      </c>
      <c r="AF942" s="618">
        <v>2315</v>
      </c>
      <c r="AG942" s="618">
        <v>106489</v>
      </c>
      <c r="AH942" s="618" t="s">
        <v>425</v>
      </c>
      <c r="AI942" s="618" t="s">
        <v>425</v>
      </c>
    </row>
    <row r="943" spans="1:35" x14ac:dyDescent="0.25">
      <c r="B943" s="594">
        <v>2013</v>
      </c>
      <c r="C943" s="618">
        <v>11247</v>
      </c>
      <c r="D943" s="618" t="s">
        <v>2112</v>
      </c>
      <c r="E943" s="618">
        <v>2176</v>
      </c>
      <c r="F943" s="618" t="s">
        <v>425</v>
      </c>
      <c r="G943" s="618">
        <v>449</v>
      </c>
      <c r="H943" s="618">
        <v>49268</v>
      </c>
      <c r="I943" s="618" t="s">
        <v>425</v>
      </c>
      <c r="J943" s="618">
        <v>20486</v>
      </c>
      <c r="K943" s="618" t="s">
        <v>425</v>
      </c>
      <c r="L943" s="618">
        <v>1674705</v>
      </c>
      <c r="M943" s="618" t="s">
        <v>2112</v>
      </c>
      <c r="N943" s="618">
        <v>315</v>
      </c>
      <c r="O943" s="618" t="s">
        <v>425</v>
      </c>
      <c r="P943" s="618" t="s">
        <v>425</v>
      </c>
      <c r="Q943" s="618" t="s">
        <v>425</v>
      </c>
      <c r="R943" s="618">
        <v>1620</v>
      </c>
      <c r="S943" s="618">
        <v>55630</v>
      </c>
      <c r="T943" s="618">
        <v>61</v>
      </c>
      <c r="U943" s="618" t="s">
        <v>425</v>
      </c>
      <c r="V943" s="618" t="s">
        <v>425</v>
      </c>
      <c r="W943" s="618" t="s">
        <v>425</v>
      </c>
      <c r="X943" s="618" t="s">
        <v>425</v>
      </c>
      <c r="Y943" s="618">
        <v>1157</v>
      </c>
      <c r="Z943" s="618">
        <v>300348</v>
      </c>
      <c r="AA943" s="618">
        <v>68895</v>
      </c>
      <c r="AB943" s="618">
        <v>212362</v>
      </c>
      <c r="AC943" s="618">
        <v>112741</v>
      </c>
      <c r="AD943" s="618" t="s">
        <v>425</v>
      </c>
      <c r="AE943" s="618" t="s">
        <v>425</v>
      </c>
      <c r="AF943" s="618">
        <v>1270</v>
      </c>
      <c r="AG943" s="618">
        <v>128499</v>
      </c>
      <c r="AH943" s="618" t="s">
        <v>425</v>
      </c>
      <c r="AI943" s="618" t="s">
        <v>425</v>
      </c>
    </row>
    <row r="944" spans="1:35" x14ac:dyDescent="0.25">
      <c r="B944" s="594">
        <v>2014</v>
      </c>
      <c r="C944" s="618">
        <v>10403</v>
      </c>
      <c r="D944" s="618" t="s">
        <v>2112</v>
      </c>
      <c r="E944" s="618">
        <v>2410</v>
      </c>
      <c r="F944" s="618" t="s">
        <v>425</v>
      </c>
      <c r="G944" s="618">
        <v>718</v>
      </c>
      <c r="H944" s="618">
        <v>39798</v>
      </c>
      <c r="I944" s="618" t="s">
        <v>425</v>
      </c>
      <c r="J944" s="618">
        <v>22232</v>
      </c>
      <c r="K944" s="618" t="s">
        <v>425</v>
      </c>
      <c r="L944" s="618">
        <v>1176523</v>
      </c>
      <c r="M944" s="618" t="s">
        <v>2112</v>
      </c>
      <c r="N944" s="618">
        <v>308</v>
      </c>
      <c r="O944" s="618" t="s">
        <v>425</v>
      </c>
      <c r="P944" s="618" t="s">
        <v>425</v>
      </c>
      <c r="Q944" s="618" t="s">
        <v>425</v>
      </c>
      <c r="R944" s="618">
        <v>3116</v>
      </c>
      <c r="S944" s="618">
        <v>108998</v>
      </c>
      <c r="T944" s="618">
        <v>50</v>
      </c>
      <c r="U944" s="618" t="s">
        <v>425</v>
      </c>
      <c r="V944" s="618" t="s">
        <v>425</v>
      </c>
      <c r="W944" s="618" t="s">
        <v>425</v>
      </c>
      <c r="X944" s="618" t="s">
        <v>425</v>
      </c>
      <c r="Y944" s="618">
        <v>1496</v>
      </c>
      <c r="Z944" s="618">
        <v>478453</v>
      </c>
      <c r="AA944" s="618">
        <v>82424</v>
      </c>
      <c r="AB944" s="618">
        <v>222391</v>
      </c>
      <c r="AC944" s="618">
        <v>347828</v>
      </c>
      <c r="AD944" s="618" t="s">
        <v>425</v>
      </c>
      <c r="AE944" s="618" t="s">
        <v>425</v>
      </c>
      <c r="AF944" s="618">
        <v>1685</v>
      </c>
      <c r="AG944" s="618">
        <v>113724</v>
      </c>
      <c r="AH944" s="618" t="s">
        <v>425</v>
      </c>
      <c r="AI944" s="618" t="s">
        <v>425</v>
      </c>
    </row>
    <row r="945" spans="1:35" x14ac:dyDescent="0.25">
      <c r="B945" s="594">
        <v>2015</v>
      </c>
      <c r="C945" s="618">
        <v>2624</v>
      </c>
      <c r="D945" s="618" t="s">
        <v>2112</v>
      </c>
      <c r="E945" s="618">
        <v>107</v>
      </c>
      <c r="F945" s="618" t="s">
        <v>425</v>
      </c>
      <c r="G945" s="618">
        <v>305</v>
      </c>
      <c r="H945" s="618">
        <v>24601</v>
      </c>
      <c r="I945" s="618" t="s">
        <v>425</v>
      </c>
      <c r="J945" s="618">
        <v>16196</v>
      </c>
      <c r="K945" s="618" t="s">
        <v>425</v>
      </c>
      <c r="L945" s="618">
        <v>906912</v>
      </c>
      <c r="M945" s="618" t="s">
        <v>2112</v>
      </c>
      <c r="N945" s="618">
        <v>123</v>
      </c>
      <c r="O945" s="618" t="s">
        <v>425</v>
      </c>
      <c r="P945" s="618" t="s">
        <v>425</v>
      </c>
      <c r="Q945" s="618" t="s">
        <v>425</v>
      </c>
      <c r="R945" s="618">
        <v>1483</v>
      </c>
      <c r="S945" s="618">
        <v>67368</v>
      </c>
      <c r="T945" s="618">
        <v>54</v>
      </c>
      <c r="U945" s="618" t="s">
        <v>425</v>
      </c>
      <c r="V945" s="618" t="s">
        <v>425</v>
      </c>
      <c r="W945" s="618" t="s">
        <v>425</v>
      </c>
      <c r="X945" s="618" t="s">
        <v>425</v>
      </c>
      <c r="Y945" s="618">
        <v>889</v>
      </c>
      <c r="Z945" s="618">
        <v>358857</v>
      </c>
      <c r="AA945" s="618">
        <v>35805</v>
      </c>
      <c r="AB945" s="618">
        <v>111487</v>
      </c>
      <c r="AC945" s="618">
        <v>130887</v>
      </c>
      <c r="AD945" s="618" t="s">
        <v>425</v>
      </c>
      <c r="AE945" s="618" t="s">
        <v>425</v>
      </c>
      <c r="AF945" s="618">
        <v>900</v>
      </c>
      <c r="AG945" s="618">
        <v>95128</v>
      </c>
      <c r="AH945" s="618" t="s">
        <v>425</v>
      </c>
      <c r="AI945" s="618" t="s">
        <v>425</v>
      </c>
    </row>
    <row r="946" spans="1:35" x14ac:dyDescent="0.25">
      <c r="B946" s="594">
        <v>2016</v>
      </c>
      <c r="C946" s="618">
        <v>2361</v>
      </c>
      <c r="D946" s="618" t="s">
        <v>2112</v>
      </c>
      <c r="E946" s="618">
        <v>425</v>
      </c>
      <c r="F946" s="618" t="s">
        <v>425</v>
      </c>
      <c r="G946" s="618">
        <v>156</v>
      </c>
      <c r="H946" s="618">
        <v>14373</v>
      </c>
      <c r="I946" s="618" t="s">
        <v>425</v>
      </c>
      <c r="J946" s="618">
        <v>28605</v>
      </c>
      <c r="K946" s="618" t="s">
        <v>425</v>
      </c>
      <c r="L946" s="618">
        <v>715932</v>
      </c>
      <c r="M946" s="618" t="s">
        <v>2112</v>
      </c>
      <c r="N946" s="618">
        <v>190</v>
      </c>
      <c r="O946" s="618" t="s">
        <v>425</v>
      </c>
      <c r="P946" s="618" t="s">
        <v>425</v>
      </c>
      <c r="Q946" s="618" t="s">
        <v>425</v>
      </c>
      <c r="R946" s="618">
        <v>919</v>
      </c>
      <c r="S946" s="618">
        <v>56669</v>
      </c>
      <c r="T946" s="618">
        <v>49</v>
      </c>
      <c r="U946" s="618" t="s">
        <v>425</v>
      </c>
      <c r="V946" s="618" t="s">
        <v>425</v>
      </c>
      <c r="W946" s="618" t="s">
        <v>425</v>
      </c>
      <c r="X946" s="618" t="s">
        <v>425</v>
      </c>
      <c r="Y946" s="618">
        <v>869</v>
      </c>
      <c r="Z946" s="618">
        <v>387831</v>
      </c>
      <c r="AA946" s="618">
        <v>35469</v>
      </c>
      <c r="AB946" s="618">
        <v>98533</v>
      </c>
      <c r="AC946" s="618">
        <v>114675</v>
      </c>
      <c r="AD946" s="618" t="s">
        <v>425</v>
      </c>
      <c r="AE946" s="618" t="s">
        <v>425</v>
      </c>
      <c r="AF946" s="618" t="s">
        <v>425</v>
      </c>
      <c r="AG946" s="618">
        <v>122846</v>
      </c>
      <c r="AH946" s="618" t="s">
        <v>425</v>
      </c>
      <c r="AI946" s="618" t="s">
        <v>425</v>
      </c>
    </row>
    <row r="947" spans="1:35" x14ac:dyDescent="0.25">
      <c r="B947" s="594">
        <v>2017</v>
      </c>
      <c r="C947" s="618">
        <v>730</v>
      </c>
      <c r="D947" s="618" t="s">
        <v>2112</v>
      </c>
      <c r="E947" s="618">
        <v>496</v>
      </c>
      <c r="F947" s="618" t="s">
        <v>425</v>
      </c>
      <c r="G947" s="618">
        <v>1061</v>
      </c>
      <c r="H947" s="618">
        <v>19799</v>
      </c>
      <c r="I947" s="618" t="s">
        <v>425</v>
      </c>
      <c r="J947" s="618">
        <v>43419</v>
      </c>
      <c r="K947" s="618" t="s">
        <v>425</v>
      </c>
      <c r="L947" s="618">
        <v>689418</v>
      </c>
      <c r="M947" s="618" t="s">
        <v>2112</v>
      </c>
      <c r="N947" s="618" t="s">
        <v>425</v>
      </c>
      <c r="O947" s="618" t="s">
        <v>425</v>
      </c>
      <c r="P947" s="618" t="s">
        <v>425</v>
      </c>
      <c r="Q947" s="618" t="s">
        <v>425</v>
      </c>
      <c r="R947" s="618">
        <v>3596</v>
      </c>
      <c r="S947" s="618">
        <v>133341</v>
      </c>
      <c r="T947" s="618">
        <v>27</v>
      </c>
      <c r="U947" s="618" t="s">
        <v>425</v>
      </c>
      <c r="V947" s="618" t="s">
        <v>425</v>
      </c>
      <c r="W947" s="618" t="s">
        <v>425</v>
      </c>
      <c r="X947" s="618" t="s">
        <v>425</v>
      </c>
      <c r="Y947" s="618">
        <v>398</v>
      </c>
      <c r="Z947" s="618">
        <v>476237</v>
      </c>
      <c r="AA947" s="618">
        <v>29066</v>
      </c>
      <c r="AB947" s="618">
        <v>70593</v>
      </c>
      <c r="AC947" s="618">
        <v>373425</v>
      </c>
      <c r="AD947" s="618" t="s">
        <v>425</v>
      </c>
      <c r="AE947" s="618" t="s">
        <v>425</v>
      </c>
      <c r="AF947" s="618" t="s">
        <v>425</v>
      </c>
      <c r="AG947" s="618">
        <v>120397</v>
      </c>
      <c r="AH947" s="618" t="s">
        <v>425</v>
      </c>
      <c r="AI947" s="618" t="s">
        <v>425</v>
      </c>
    </row>
    <row r="948" spans="1:35" x14ac:dyDescent="0.25">
      <c r="B948" s="594">
        <v>2018</v>
      </c>
      <c r="C948" s="618">
        <v>253</v>
      </c>
      <c r="D948" s="618" t="s">
        <v>2112</v>
      </c>
      <c r="E948" s="618">
        <v>1272</v>
      </c>
      <c r="F948" s="618" t="s">
        <v>425</v>
      </c>
      <c r="G948" s="618">
        <v>558</v>
      </c>
      <c r="H948" s="618">
        <v>17840</v>
      </c>
      <c r="I948" s="618" t="s">
        <v>425</v>
      </c>
      <c r="J948" s="618">
        <v>71916</v>
      </c>
      <c r="K948" s="618" t="s">
        <v>425</v>
      </c>
      <c r="L948" s="618">
        <v>512620</v>
      </c>
      <c r="M948" s="618" t="s">
        <v>2112</v>
      </c>
      <c r="N948" s="618" t="s">
        <v>425</v>
      </c>
      <c r="O948" s="618" t="s">
        <v>425</v>
      </c>
      <c r="P948" s="618" t="s">
        <v>425</v>
      </c>
      <c r="Q948" s="618" t="s">
        <v>425</v>
      </c>
      <c r="R948" s="618">
        <v>4377</v>
      </c>
      <c r="S948" s="618">
        <v>137953</v>
      </c>
      <c r="T948" s="618">
        <v>55</v>
      </c>
      <c r="U948" s="618" t="s">
        <v>425</v>
      </c>
      <c r="V948" s="618" t="s">
        <v>425</v>
      </c>
      <c r="W948" s="618" t="s">
        <v>425</v>
      </c>
      <c r="X948" s="618" t="s">
        <v>425</v>
      </c>
      <c r="Y948" s="618">
        <v>158</v>
      </c>
      <c r="Z948" s="618">
        <v>622236</v>
      </c>
      <c r="AA948" s="618">
        <v>40569</v>
      </c>
      <c r="AB948" s="618">
        <v>85219</v>
      </c>
      <c r="AC948" s="618">
        <v>470149</v>
      </c>
      <c r="AD948" s="618" t="s">
        <v>425</v>
      </c>
      <c r="AE948" s="618">
        <v>190</v>
      </c>
      <c r="AF948" s="618" t="s">
        <v>425</v>
      </c>
      <c r="AG948" s="618">
        <v>134932</v>
      </c>
      <c r="AH948" s="618" t="s">
        <v>425</v>
      </c>
      <c r="AI948" s="618" t="s">
        <v>425</v>
      </c>
    </row>
    <row r="949" spans="1:35" x14ac:dyDescent="0.25">
      <c r="B949" s="594">
        <v>2019</v>
      </c>
      <c r="C949" s="618">
        <v>436</v>
      </c>
      <c r="D949" s="618" t="s">
        <v>2112</v>
      </c>
      <c r="E949" s="618">
        <v>3423</v>
      </c>
      <c r="F949" s="618" t="s">
        <v>425</v>
      </c>
      <c r="G949" s="618">
        <v>428</v>
      </c>
      <c r="H949" s="618">
        <v>15877</v>
      </c>
      <c r="I949" s="618" t="s">
        <v>425</v>
      </c>
      <c r="J949" s="618">
        <v>90990</v>
      </c>
      <c r="K949" s="618" t="s">
        <v>425</v>
      </c>
      <c r="L949" s="618">
        <v>579180</v>
      </c>
      <c r="M949" s="618" t="s">
        <v>2112</v>
      </c>
      <c r="N949" s="618">
        <v>1035</v>
      </c>
      <c r="O949" s="618" t="s">
        <v>425</v>
      </c>
      <c r="P949" s="618" t="s">
        <v>425</v>
      </c>
      <c r="Q949" s="618" t="s">
        <v>425</v>
      </c>
      <c r="R949" s="618">
        <v>4614</v>
      </c>
      <c r="S949" s="618">
        <v>110067</v>
      </c>
      <c r="T949" s="618">
        <v>90</v>
      </c>
      <c r="U949" s="618" t="s">
        <v>425</v>
      </c>
      <c r="V949" s="618" t="s">
        <v>425</v>
      </c>
      <c r="W949" s="618" t="s">
        <v>425</v>
      </c>
      <c r="X949" s="618" t="s">
        <v>425</v>
      </c>
      <c r="Y949" s="618">
        <v>328</v>
      </c>
      <c r="Z949" s="618">
        <v>642188</v>
      </c>
      <c r="AA949" s="618">
        <v>50677</v>
      </c>
      <c r="AB949" s="618">
        <v>68866</v>
      </c>
      <c r="AC949" s="618">
        <v>423601</v>
      </c>
      <c r="AD949" s="618" t="s">
        <v>425</v>
      </c>
      <c r="AE949" s="618" t="s">
        <v>425</v>
      </c>
      <c r="AF949" s="618">
        <v>1120</v>
      </c>
      <c r="AG949" s="618">
        <v>157060</v>
      </c>
      <c r="AH949" s="618" t="s">
        <v>425</v>
      </c>
      <c r="AI949" s="618" t="s">
        <v>425</v>
      </c>
    </row>
    <row r="950" spans="1:35" x14ac:dyDescent="0.25">
      <c r="B950" s="594">
        <v>2020</v>
      </c>
      <c r="C950" s="618">
        <v>712</v>
      </c>
      <c r="D950" s="618" t="s">
        <v>2112</v>
      </c>
      <c r="E950" s="618">
        <v>5636</v>
      </c>
      <c r="F950" s="618" t="s">
        <v>425</v>
      </c>
      <c r="G950" s="618">
        <v>602</v>
      </c>
      <c r="H950" s="618">
        <v>16394</v>
      </c>
      <c r="I950" s="618" t="s">
        <v>425</v>
      </c>
      <c r="J950" s="618">
        <v>101187</v>
      </c>
      <c r="K950" s="618" t="s">
        <v>425</v>
      </c>
      <c r="L950" s="618">
        <v>588109</v>
      </c>
      <c r="M950" s="618" t="s">
        <v>2112</v>
      </c>
      <c r="N950" s="618">
        <v>1053</v>
      </c>
      <c r="O950" s="618" t="s">
        <v>425</v>
      </c>
      <c r="P950" s="618" t="s">
        <v>425</v>
      </c>
      <c r="Q950" s="618" t="s">
        <v>425</v>
      </c>
      <c r="R950" s="618">
        <v>7016</v>
      </c>
      <c r="S950" s="618">
        <v>124746</v>
      </c>
      <c r="T950" s="618">
        <v>60</v>
      </c>
      <c r="U950" s="618" t="s">
        <v>425</v>
      </c>
      <c r="V950" s="618" t="s">
        <v>425</v>
      </c>
      <c r="W950" s="618" t="s">
        <v>425</v>
      </c>
      <c r="X950" s="618" t="s">
        <v>425</v>
      </c>
      <c r="Y950" s="618">
        <v>162</v>
      </c>
      <c r="Z950" s="618">
        <v>641142</v>
      </c>
      <c r="AA950" s="618">
        <v>59391</v>
      </c>
      <c r="AB950" s="618">
        <v>73838</v>
      </c>
      <c r="AC950" s="618">
        <v>633317</v>
      </c>
      <c r="AD950" s="618" t="s">
        <v>425</v>
      </c>
      <c r="AE950" s="618">
        <v>1350</v>
      </c>
      <c r="AF950" s="618">
        <v>3500</v>
      </c>
      <c r="AG950" s="618">
        <v>177575</v>
      </c>
      <c r="AH950" s="618">
        <v>27</v>
      </c>
      <c r="AI950" s="618" t="s">
        <v>425</v>
      </c>
    </row>
    <row r="951" spans="1:35" x14ac:dyDescent="0.25">
      <c r="B951" s="594">
        <v>2021</v>
      </c>
      <c r="C951" s="618">
        <v>378</v>
      </c>
      <c r="D951" s="618" t="s">
        <v>2112</v>
      </c>
      <c r="E951" s="618">
        <v>5844</v>
      </c>
      <c r="F951" s="618" t="s">
        <v>425</v>
      </c>
      <c r="G951" s="618">
        <v>531</v>
      </c>
      <c r="H951" s="618">
        <v>19362</v>
      </c>
      <c r="I951" s="618" t="s">
        <v>425</v>
      </c>
      <c r="J951" s="618">
        <v>104024</v>
      </c>
      <c r="K951" s="618" t="s">
        <v>425</v>
      </c>
      <c r="L951" s="618">
        <v>574953</v>
      </c>
      <c r="M951" s="618" t="s">
        <v>2112</v>
      </c>
      <c r="N951" s="618">
        <v>1506</v>
      </c>
      <c r="O951" s="618" t="s">
        <v>425</v>
      </c>
      <c r="P951" s="618" t="s">
        <v>425</v>
      </c>
      <c r="Q951" s="618" t="s">
        <v>425</v>
      </c>
      <c r="R951" s="618">
        <v>4139</v>
      </c>
      <c r="S951" s="618">
        <v>110981</v>
      </c>
      <c r="T951" s="618">
        <v>54</v>
      </c>
      <c r="U951" s="618" t="s">
        <v>425</v>
      </c>
      <c r="V951" s="618" t="s">
        <v>425</v>
      </c>
      <c r="W951" s="618" t="s">
        <v>425</v>
      </c>
      <c r="X951" s="618" t="s">
        <v>425</v>
      </c>
      <c r="Y951" s="618">
        <v>57</v>
      </c>
      <c r="Z951" s="618">
        <v>560249</v>
      </c>
      <c r="AA951" s="618">
        <v>54566</v>
      </c>
      <c r="AB951" s="618">
        <v>70665</v>
      </c>
      <c r="AC951" s="618">
        <v>414411</v>
      </c>
      <c r="AD951" s="618" t="s">
        <v>425</v>
      </c>
      <c r="AE951" s="618">
        <v>4528</v>
      </c>
      <c r="AF951" s="618">
        <v>10440</v>
      </c>
      <c r="AG951" s="618">
        <v>166889</v>
      </c>
      <c r="AH951" s="618" t="s">
        <v>425</v>
      </c>
      <c r="AI951" s="618" t="s">
        <v>425</v>
      </c>
    </row>
    <row r="952" spans="1:35" x14ac:dyDescent="0.25">
      <c r="A952" s="593" t="s">
        <v>18</v>
      </c>
      <c r="B952" s="594">
        <v>2010</v>
      </c>
      <c r="C952" s="618">
        <v>85165</v>
      </c>
      <c r="D952" s="618" t="s">
        <v>2112</v>
      </c>
      <c r="E952" s="618">
        <v>1669</v>
      </c>
      <c r="F952" s="618" t="s">
        <v>425</v>
      </c>
      <c r="G952" s="618" t="s">
        <v>425</v>
      </c>
      <c r="H952" s="618">
        <v>5156</v>
      </c>
      <c r="I952" s="618" t="s">
        <v>425</v>
      </c>
      <c r="J952" s="618">
        <v>16946</v>
      </c>
      <c r="K952" s="618" t="s">
        <v>425</v>
      </c>
      <c r="L952" s="618">
        <v>3962017</v>
      </c>
      <c r="M952" s="618" t="s">
        <v>2112</v>
      </c>
      <c r="N952" s="618">
        <v>88020</v>
      </c>
      <c r="O952" s="618" t="s">
        <v>425</v>
      </c>
      <c r="P952" s="618" t="s">
        <v>425</v>
      </c>
      <c r="Q952" s="618" t="s">
        <v>425</v>
      </c>
      <c r="R952" s="618">
        <v>372</v>
      </c>
      <c r="S952" s="618">
        <v>10392</v>
      </c>
      <c r="T952" s="618">
        <v>166</v>
      </c>
      <c r="U952" s="618">
        <v>1</v>
      </c>
      <c r="V952" s="618" t="s">
        <v>425</v>
      </c>
      <c r="W952" s="618" t="s">
        <v>425</v>
      </c>
      <c r="X952" s="618" t="s">
        <v>425</v>
      </c>
      <c r="Y952" s="618">
        <v>7</v>
      </c>
      <c r="Z952" s="618">
        <v>341552</v>
      </c>
      <c r="AA952" s="618">
        <v>76872</v>
      </c>
      <c r="AB952" s="618">
        <v>242303</v>
      </c>
      <c r="AC952" s="618">
        <v>8119</v>
      </c>
      <c r="AD952" s="618" t="s">
        <v>425</v>
      </c>
      <c r="AE952" s="618" t="s">
        <v>425</v>
      </c>
      <c r="AF952" s="618">
        <v>718</v>
      </c>
      <c r="AG952" s="618">
        <v>7062</v>
      </c>
      <c r="AH952" s="618" t="s">
        <v>425</v>
      </c>
      <c r="AI952" s="618" t="s">
        <v>425</v>
      </c>
    </row>
    <row r="953" spans="1:35" x14ac:dyDescent="0.25">
      <c r="B953" s="594">
        <v>2011</v>
      </c>
      <c r="C953" s="618">
        <v>107796</v>
      </c>
      <c r="D953" s="618" t="s">
        <v>2112</v>
      </c>
      <c r="E953" s="618">
        <v>2117</v>
      </c>
      <c r="F953" s="618" t="s">
        <v>425</v>
      </c>
      <c r="G953" s="618" t="s">
        <v>425</v>
      </c>
      <c r="H953" s="618">
        <v>3177</v>
      </c>
      <c r="I953" s="618" t="s">
        <v>425</v>
      </c>
      <c r="J953" s="618">
        <v>20754</v>
      </c>
      <c r="K953" s="618" t="s">
        <v>425</v>
      </c>
      <c r="L953" s="618">
        <v>3581848</v>
      </c>
      <c r="M953" s="618" t="s">
        <v>2112</v>
      </c>
      <c r="N953" s="618">
        <v>47900</v>
      </c>
      <c r="O953" s="618" t="s">
        <v>425</v>
      </c>
      <c r="P953" s="618" t="s">
        <v>425</v>
      </c>
      <c r="Q953" s="618" t="s">
        <v>425</v>
      </c>
      <c r="R953" s="618">
        <v>948</v>
      </c>
      <c r="S953" s="618">
        <v>33810</v>
      </c>
      <c r="T953" s="618">
        <v>115</v>
      </c>
      <c r="U953" s="618">
        <v>63</v>
      </c>
      <c r="V953" s="618" t="s">
        <v>425</v>
      </c>
      <c r="W953" s="618" t="s">
        <v>425</v>
      </c>
      <c r="X953" s="618" t="s">
        <v>425</v>
      </c>
      <c r="Y953" s="618">
        <v>103</v>
      </c>
      <c r="Z953" s="618">
        <v>305168</v>
      </c>
      <c r="AA953" s="618">
        <v>84501</v>
      </c>
      <c r="AB953" s="618">
        <v>258938</v>
      </c>
      <c r="AC953" s="618">
        <v>47926</v>
      </c>
      <c r="AD953" s="618" t="s">
        <v>425</v>
      </c>
      <c r="AE953" s="618" t="s">
        <v>425</v>
      </c>
      <c r="AF953" s="618">
        <v>20769</v>
      </c>
      <c r="AG953" s="618">
        <v>11172</v>
      </c>
      <c r="AH953" s="618" t="s">
        <v>425</v>
      </c>
      <c r="AI953" s="618" t="s">
        <v>425</v>
      </c>
    </row>
    <row r="954" spans="1:35" x14ac:dyDescent="0.25">
      <c r="B954" s="594">
        <v>2012</v>
      </c>
      <c r="C954" s="618">
        <v>125551</v>
      </c>
      <c r="D954" s="618" t="s">
        <v>2112</v>
      </c>
      <c r="E954" s="618">
        <v>478</v>
      </c>
      <c r="F954" s="618" t="s">
        <v>425</v>
      </c>
      <c r="G954" s="618" t="s">
        <v>425</v>
      </c>
      <c r="H954" s="618">
        <v>1830</v>
      </c>
      <c r="I954" s="618" t="s">
        <v>425</v>
      </c>
      <c r="J954" s="618">
        <v>21082</v>
      </c>
      <c r="K954" s="618" t="s">
        <v>425</v>
      </c>
      <c r="L954" s="618">
        <v>4267958</v>
      </c>
      <c r="M954" s="618" t="s">
        <v>2112</v>
      </c>
      <c r="N954" s="618">
        <v>5850</v>
      </c>
      <c r="O954" s="618" t="s">
        <v>425</v>
      </c>
      <c r="P954" s="618" t="s">
        <v>425</v>
      </c>
      <c r="Q954" s="618" t="s">
        <v>425</v>
      </c>
      <c r="R954" s="618">
        <v>5</v>
      </c>
      <c r="S954" s="618">
        <v>1812</v>
      </c>
      <c r="T954" s="618">
        <v>14</v>
      </c>
      <c r="U954" s="618">
        <v>10</v>
      </c>
      <c r="V954" s="618" t="s">
        <v>425</v>
      </c>
      <c r="W954" s="618" t="s">
        <v>425</v>
      </c>
      <c r="X954" s="618" t="s">
        <v>425</v>
      </c>
      <c r="Y954" s="618">
        <v>4</v>
      </c>
      <c r="Z954" s="618">
        <v>235855</v>
      </c>
      <c r="AA954" s="618">
        <v>128461</v>
      </c>
      <c r="AB954" s="618">
        <v>260782</v>
      </c>
      <c r="AC954" s="618">
        <v>2489</v>
      </c>
      <c r="AD954" s="618" t="s">
        <v>425</v>
      </c>
      <c r="AE954" s="618" t="s">
        <v>425</v>
      </c>
      <c r="AF954" s="618">
        <v>1454</v>
      </c>
      <c r="AG954" s="618">
        <v>4535</v>
      </c>
      <c r="AH954" s="618" t="s">
        <v>425</v>
      </c>
      <c r="AI954" s="618" t="s">
        <v>425</v>
      </c>
    </row>
    <row r="955" spans="1:35" x14ac:dyDescent="0.25">
      <c r="B955" s="594">
        <v>2013</v>
      </c>
      <c r="C955" s="618">
        <v>112896</v>
      </c>
      <c r="D955" s="618" t="s">
        <v>2112</v>
      </c>
      <c r="E955" s="618">
        <v>329</v>
      </c>
      <c r="F955" s="618" t="s">
        <v>425</v>
      </c>
      <c r="G955" s="618" t="s">
        <v>425</v>
      </c>
      <c r="H955" s="618">
        <v>3490</v>
      </c>
      <c r="I955" s="618" t="s">
        <v>425</v>
      </c>
      <c r="J955" s="618">
        <v>16972</v>
      </c>
      <c r="K955" s="618" t="s">
        <v>425</v>
      </c>
      <c r="L955" s="618">
        <v>3806558</v>
      </c>
      <c r="M955" s="618" t="s">
        <v>2112</v>
      </c>
      <c r="N955" s="618">
        <v>7972</v>
      </c>
      <c r="O955" s="618" t="s">
        <v>425</v>
      </c>
      <c r="P955" s="618" t="s">
        <v>425</v>
      </c>
      <c r="Q955" s="618" t="s">
        <v>425</v>
      </c>
      <c r="R955" s="618">
        <v>95</v>
      </c>
      <c r="S955" s="618">
        <v>8832</v>
      </c>
      <c r="T955" s="618">
        <v>10</v>
      </c>
      <c r="U955" s="618">
        <v>1</v>
      </c>
      <c r="V955" s="618" t="s">
        <v>425</v>
      </c>
      <c r="W955" s="618" t="s">
        <v>425</v>
      </c>
      <c r="X955" s="618" t="s">
        <v>425</v>
      </c>
      <c r="Y955" s="618" t="s">
        <v>425</v>
      </c>
      <c r="Z955" s="618">
        <v>80685</v>
      </c>
      <c r="AA955" s="618">
        <v>121047</v>
      </c>
      <c r="AB955" s="618">
        <v>254530</v>
      </c>
      <c r="AC955" s="618">
        <v>11924</v>
      </c>
      <c r="AD955" s="618" t="s">
        <v>425</v>
      </c>
      <c r="AE955" s="618" t="s">
        <v>425</v>
      </c>
      <c r="AF955" s="618">
        <v>3376</v>
      </c>
      <c r="AG955" s="618">
        <v>3732</v>
      </c>
      <c r="AH955" s="618" t="s">
        <v>425</v>
      </c>
      <c r="AI955" s="618" t="s">
        <v>425</v>
      </c>
    </row>
    <row r="956" spans="1:35" x14ac:dyDescent="0.25">
      <c r="B956" s="594">
        <v>2014</v>
      </c>
      <c r="C956" s="618">
        <v>101740</v>
      </c>
      <c r="D956" s="618" t="s">
        <v>2112</v>
      </c>
      <c r="E956" s="618">
        <v>496</v>
      </c>
      <c r="F956" s="618" t="s">
        <v>425</v>
      </c>
      <c r="G956" s="618" t="s">
        <v>425</v>
      </c>
      <c r="H956" s="618">
        <v>3910</v>
      </c>
      <c r="I956" s="618" t="s">
        <v>425</v>
      </c>
      <c r="J956" s="618">
        <v>17279</v>
      </c>
      <c r="K956" s="618" t="s">
        <v>425</v>
      </c>
      <c r="L956" s="618">
        <v>3899348</v>
      </c>
      <c r="M956" s="618" t="s">
        <v>2112</v>
      </c>
      <c r="N956" s="618">
        <v>6840</v>
      </c>
      <c r="O956" s="618" t="s">
        <v>425</v>
      </c>
      <c r="P956" s="618" t="s">
        <v>425</v>
      </c>
      <c r="Q956" s="618" t="s">
        <v>425</v>
      </c>
      <c r="R956" s="618">
        <v>433</v>
      </c>
      <c r="S956" s="618">
        <v>10102</v>
      </c>
      <c r="T956" s="618" t="s">
        <v>425</v>
      </c>
      <c r="U956" s="618" t="s">
        <v>425</v>
      </c>
      <c r="V956" s="618" t="s">
        <v>425</v>
      </c>
      <c r="W956" s="618" t="s">
        <v>425</v>
      </c>
      <c r="X956" s="618" t="s">
        <v>425</v>
      </c>
      <c r="Y956" s="618" t="s">
        <v>425</v>
      </c>
      <c r="Z956" s="618">
        <v>160286</v>
      </c>
      <c r="AA956" s="618">
        <v>121688</v>
      </c>
      <c r="AB956" s="618">
        <v>232575</v>
      </c>
      <c r="AC956" s="618">
        <v>13167</v>
      </c>
      <c r="AD956" s="618" t="s">
        <v>425</v>
      </c>
      <c r="AE956" s="618" t="s">
        <v>425</v>
      </c>
      <c r="AF956" s="618">
        <v>1548</v>
      </c>
      <c r="AG956" s="618">
        <v>6606</v>
      </c>
      <c r="AH956" s="618" t="s">
        <v>425</v>
      </c>
      <c r="AI956" s="618" t="s">
        <v>425</v>
      </c>
    </row>
    <row r="957" spans="1:35" x14ac:dyDescent="0.25">
      <c r="B957" s="594">
        <v>2015</v>
      </c>
      <c r="C957" s="618">
        <v>72453</v>
      </c>
      <c r="D957" s="618" t="s">
        <v>2112</v>
      </c>
      <c r="E957" s="618">
        <v>275</v>
      </c>
      <c r="F957" s="618" t="s">
        <v>425</v>
      </c>
      <c r="G957" s="618" t="s">
        <v>425</v>
      </c>
      <c r="H957" s="618">
        <v>2432</v>
      </c>
      <c r="I957" s="618" t="s">
        <v>425</v>
      </c>
      <c r="J957" s="618">
        <v>25714</v>
      </c>
      <c r="K957" s="618" t="s">
        <v>425</v>
      </c>
      <c r="L957" s="618">
        <v>3724046</v>
      </c>
      <c r="M957" s="618" t="s">
        <v>2112</v>
      </c>
      <c r="N957" s="618">
        <v>4422</v>
      </c>
      <c r="O957" s="618" t="s">
        <v>425</v>
      </c>
      <c r="P957" s="618" t="s">
        <v>425</v>
      </c>
      <c r="Q957" s="618" t="s">
        <v>425</v>
      </c>
      <c r="R957" s="618">
        <v>84</v>
      </c>
      <c r="S957" s="618">
        <v>4169</v>
      </c>
      <c r="T957" s="618" t="s">
        <v>425</v>
      </c>
      <c r="U957" s="618" t="s">
        <v>425</v>
      </c>
      <c r="V957" s="618" t="s">
        <v>425</v>
      </c>
      <c r="W957" s="618" t="s">
        <v>425</v>
      </c>
      <c r="X957" s="618" t="s">
        <v>425</v>
      </c>
      <c r="Y957" s="618" t="s">
        <v>425</v>
      </c>
      <c r="Z957" s="618">
        <v>146091</v>
      </c>
      <c r="AA957" s="618">
        <v>114673</v>
      </c>
      <c r="AB957" s="618">
        <v>271361</v>
      </c>
      <c r="AC957" s="618">
        <v>4222</v>
      </c>
      <c r="AD957" s="618" t="s">
        <v>425</v>
      </c>
      <c r="AE957" s="618" t="s">
        <v>425</v>
      </c>
      <c r="AF957" s="618">
        <v>155</v>
      </c>
      <c r="AG957" s="618">
        <v>3828</v>
      </c>
      <c r="AH957" s="618" t="s">
        <v>425</v>
      </c>
      <c r="AI957" s="618" t="s">
        <v>425</v>
      </c>
    </row>
    <row r="958" spans="1:35" x14ac:dyDescent="0.25">
      <c r="B958" s="594">
        <v>2016</v>
      </c>
      <c r="C958" s="618">
        <v>63097</v>
      </c>
      <c r="D958" s="618" t="s">
        <v>2112</v>
      </c>
      <c r="E958" s="618">
        <v>1002</v>
      </c>
      <c r="F958" s="618" t="s">
        <v>425</v>
      </c>
      <c r="G958" s="618" t="s">
        <v>425</v>
      </c>
      <c r="H958" s="618">
        <v>3244</v>
      </c>
      <c r="I958" s="618" t="s">
        <v>425</v>
      </c>
      <c r="J958" s="618">
        <v>24511</v>
      </c>
      <c r="K958" s="618" t="s">
        <v>425</v>
      </c>
      <c r="L958" s="618">
        <v>3615991</v>
      </c>
      <c r="M958" s="618" t="s">
        <v>2112</v>
      </c>
      <c r="N958" s="618">
        <v>4068</v>
      </c>
      <c r="O958" s="618" t="s">
        <v>425</v>
      </c>
      <c r="P958" s="618" t="s">
        <v>425</v>
      </c>
      <c r="Q958" s="618" t="s">
        <v>425</v>
      </c>
      <c r="R958" s="618">
        <v>291</v>
      </c>
      <c r="S958" s="618">
        <v>3484</v>
      </c>
      <c r="T958" s="618" t="s">
        <v>425</v>
      </c>
      <c r="U958" s="618" t="s">
        <v>425</v>
      </c>
      <c r="V958" s="618" t="s">
        <v>425</v>
      </c>
      <c r="W958" s="618" t="s">
        <v>425</v>
      </c>
      <c r="X958" s="618" t="s">
        <v>425</v>
      </c>
      <c r="Y958" s="618" t="s">
        <v>425</v>
      </c>
      <c r="Z958" s="618">
        <v>96544</v>
      </c>
      <c r="AA958" s="618">
        <v>135343</v>
      </c>
      <c r="AB958" s="618">
        <v>354793</v>
      </c>
      <c r="AC958" s="618">
        <v>2943</v>
      </c>
      <c r="AD958" s="618" t="s">
        <v>425</v>
      </c>
      <c r="AE958" s="618" t="s">
        <v>425</v>
      </c>
      <c r="AF958" s="618">
        <v>314</v>
      </c>
      <c r="AG958" s="618">
        <v>4696</v>
      </c>
      <c r="AH958" s="618" t="s">
        <v>425</v>
      </c>
      <c r="AI958" s="618" t="s">
        <v>425</v>
      </c>
    </row>
    <row r="959" spans="1:35" x14ac:dyDescent="0.25">
      <c r="B959" s="594">
        <v>2017</v>
      </c>
      <c r="C959" s="618">
        <v>48134</v>
      </c>
      <c r="D959" s="618" t="s">
        <v>2112</v>
      </c>
      <c r="E959" s="618">
        <v>1126</v>
      </c>
      <c r="F959" s="618" t="s">
        <v>425</v>
      </c>
      <c r="G959" s="618" t="s">
        <v>425</v>
      </c>
      <c r="H959" s="618">
        <v>3415</v>
      </c>
      <c r="I959" s="618" t="s">
        <v>425</v>
      </c>
      <c r="J959" s="618">
        <v>52174</v>
      </c>
      <c r="K959" s="618" t="s">
        <v>425</v>
      </c>
      <c r="L959" s="618">
        <v>3723101</v>
      </c>
      <c r="M959" s="618" t="s">
        <v>2112</v>
      </c>
      <c r="N959" s="618">
        <v>1748</v>
      </c>
      <c r="O959" s="618" t="s">
        <v>425</v>
      </c>
      <c r="P959" s="618" t="s">
        <v>425</v>
      </c>
      <c r="Q959" s="618" t="s">
        <v>425</v>
      </c>
      <c r="R959" s="618">
        <v>419</v>
      </c>
      <c r="S959" s="618">
        <v>8941</v>
      </c>
      <c r="T959" s="618" t="s">
        <v>425</v>
      </c>
      <c r="U959" s="618" t="s">
        <v>425</v>
      </c>
      <c r="V959" s="618" t="s">
        <v>425</v>
      </c>
      <c r="W959" s="618" t="s">
        <v>425</v>
      </c>
      <c r="X959" s="618" t="s">
        <v>425</v>
      </c>
      <c r="Y959" s="618" t="s">
        <v>425</v>
      </c>
      <c r="Z959" s="618">
        <v>140228</v>
      </c>
      <c r="AA959" s="618">
        <v>199192</v>
      </c>
      <c r="AB959" s="618">
        <v>338665</v>
      </c>
      <c r="AC959" s="618">
        <v>4071</v>
      </c>
      <c r="AD959" s="618" t="s">
        <v>425</v>
      </c>
      <c r="AE959" s="618" t="s">
        <v>425</v>
      </c>
      <c r="AF959" s="618">
        <v>1002</v>
      </c>
      <c r="AG959" s="618">
        <v>3768</v>
      </c>
      <c r="AH959" s="618" t="s">
        <v>425</v>
      </c>
      <c r="AI959" s="618" t="s">
        <v>425</v>
      </c>
    </row>
    <row r="960" spans="1:35" x14ac:dyDescent="0.25">
      <c r="B960" s="594">
        <v>2018</v>
      </c>
      <c r="C960" s="618">
        <v>67825</v>
      </c>
      <c r="D960" s="618" t="s">
        <v>2112</v>
      </c>
      <c r="E960" s="618">
        <v>1009</v>
      </c>
      <c r="F960" s="618" t="s">
        <v>425</v>
      </c>
      <c r="G960" s="618" t="s">
        <v>425</v>
      </c>
      <c r="H960" s="618">
        <v>3045</v>
      </c>
      <c r="I960" s="618" t="s">
        <v>425</v>
      </c>
      <c r="J960" s="618">
        <v>48186</v>
      </c>
      <c r="K960" s="618" t="s">
        <v>425</v>
      </c>
      <c r="L960" s="618">
        <v>3855065</v>
      </c>
      <c r="M960" s="618" t="s">
        <v>2112</v>
      </c>
      <c r="N960" s="618">
        <v>5203</v>
      </c>
      <c r="O960" s="618" t="s">
        <v>425</v>
      </c>
      <c r="P960" s="618" t="s">
        <v>425</v>
      </c>
      <c r="Q960" s="618" t="s">
        <v>425</v>
      </c>
      <c r="R960" s="618">
        <v>864</v>
      </c>
      <c r="S960" s="618">
        <v>22241</v>
      </c>
      <c r="T960" s="618" t="s">
        <v>425</v>
      </c>
      <c r="U960" s="618" t="s">
        <v>425</v>
      </c>
      <c r="V960" s="618" t="s">
        <v>425</v>
      </c>
      <c r="W960" s="618" t="s">
        <v>425</v>
      </c>
      <c r="X960" s="618" t="s">
        <v>425</v>
      </c>
      <c r="Y960" s="618" t="s">
        <v>425</v>
      </c>
      <c r="Z960" s="618">
        <v>232569</v>
      </c>
      <c r="AA960" s="618">
        <v>391528</v>
      </c>
      <c r="AB960" s="618">
        <v>338615</v>
      </c>
      <c r="AC960" s="618">
        <v>23934</v>
      </c>
      <c r="AD960" s="618" t="s">
        <v>425</v>
      </c>
      <c r="AE960" s="618" t="s">
        <v>425</v>
      </c>
      <c r="AF960" s="618">
        <v>830</v>
      </c>
      <c r="AG960" s="618">
        <v>5274</v>
      </c>
      <c r="AH960" s="618" t="s">
        <v>425</v>
      </c>
      <c r="AI960" s="618" t="s">
        <v>425</v>
      </c>
    </row>
    <row r="961" spans="1:35" x14ac:dyDescent="0.25">
      <c r="B961" s="594">
        <v>2019</v>
      </c>
      <c r="C961" s="618">
        <v>68839</v>
      </c>
      <c r="D961" s="618" t="s">
        <v>2112</v>
      </c>
      <c r="E961" s="618">
        <v>1238</v>
      </c>
      <c r="F961" s="618" t="s">
        <v>425</v>
      </c>
      <c r="G961" s="618" t="s">
        <v>425</v>
      </c>
      <c r="H961" s="618">
        <v>3053</v>
      </c>
      <c r="I961" s="618" t="s">
        <v>425</v>
      </c>
      <c r="J961" s="618">
        <v>49591</v>
      </c>
      <c r="K961" s="618" t="s">
        <v>425</v>
      </c>
      <c r="L961" s="618">
        <v>3849118</v>
      </c>
      <c r="M961" s="618" t="s">
        <v>2112</v>
      </c>
      <c r="N961" s="618">
        <v>14100</v>
      </c>
      <c r="O961" s="618" t="s">
        <v>425</v>
      </c>
      <c r="P961" s="618" t="s">
        <v>425</v>
      </c>
      <c r="Q961" s="618" t="s">
        <v>425</v>
      </c>
      <c r="R961" s="618">
        <v>1274</v>
      </c>
      <c r="S961" s="618">
        <v>26390</v>
      </c>
      <c r="T961" s="618" t="s">
        <v>425</v>
      </c>
      <c r="U961" s="618" t="s">
        <v>425</v>
      </c>
      <c r="V961" s="618" t="s">
        <v>425</v>
      </c>
      <c r="W961" s="618" t="s">
        <v>425</v>
      </c>
      <c r="X961" s="618" t="s">
        <v>425</v>
      </c>
      <c r="Y961" s="618" t="s">
        <v>425</v>
      </c>
      <c r="Z961" s="618">
        <v>219150</v>
      </c>
      <c r="AA961" s="618">
        <v>351997</v>
      </c>
      <c r="AB961" s="618">
        <v>356705</v>
      </c>
      <c r="AC961" s="618">
        <v>30687</v>
      </c>
      <c r="AD961" s="618" t="s">
        <v>425</v>
      </c>
      <c r="AE961" s="618" t="s">
        <v>425</v>
      </c>
      <c r="AF961" s="618">
        <v>298</v>
      </c>
      <c r="AG961" s="618">
        <v>7117</v>
      </c>
      <c r="AH961" s="618" t="s">
        <v>425</v>
      </c>
      <c r="AI961" s="618" t="s">
        <v>425</v>
      </c>
    </row>
    <row r="962" spans="1:35" x14ac:dyDescent="0.25">
      <c r="B962" s="594">
        <v>2020</v>
      </c>
      <c r="C962" s="618">
        <v>66936</v>
      </c>
      <c r="D962" s="618" t="s">
        <v>2112</v>
      </c>
      <c r="E962" s="618">
        <v>1040</v>
      </c>
      <c r="F962" s="618" t="s">
        <v>425</v>
      </c>
      <c r="G962" s="618" t="s">
        <v>425</v>
      </c>
      <c r="H962" s="618">
        <v>3154</v>
      </c>
      <c r="I962" s="618" t="s">
        <v>425</v>
      </c>
      <c r="J962" s="618">
        <v>55352</v>
      </c>
      <c r="K962" s="618" t="s">
        <v>425</v>
      </c>
      <c r="L962" s="618">
        <v>3913165</v>
      </c>
      <c r="M962" s="618" t="s">
        <v>2112</v>
      </c>
      <c r="N962" s="618">
        <v>10460</v>
      </c>
      <c r="O962" s="618" t="s">
        <v>425</v>
      </c>
      <c r="P962" s="618" t="s">
        <v>425</v>
      </c>
      <c r="Q962" s="618" t="s">
        <v>425</v>
      </c>
      <c r="R962" s="618">
        <v>1441</v>
      </c>
      <c r="S962" s="618">
        <v>23996</v>
      </c>
      <c r="T962" s="618" t="s">
        <v>425</v>
      </c>
      <c r="U962" s="618" t="s">
        <v>425</v>
      </c>
      <c r="V962" s="618" t="s">
        <v>425</v>
      </c>
      <c r="W962" s="618" t="s">
        <v>425</v>
      </c>
      <c r="X962" s="618" t="s">
        <v>425</v>
      </c>
      <c r="Y962" s="618" t="s">
        <v>425</v>
      </c>
      <c r="Z962" s="618">
        <v>211288</v>
      </c>
      <c r="AA962" s="618">
        <v>337602</v>
      </c>
      <c r="AB962" s="618">
        <v>375574</v>
      </c>
      <c r="AC962" s="618">
        <v>31252</v>
      </c>
      <c r="AD962" s="618" t="s">
        <v>425</v>
      </c>
      <c r="AE962" s="618" t="s">
        <v>425</v>
      </c>
      <c r="AF962" s="618">
        <v>298</v>
      </c>
      <c r="AG962" s="618">
        <v>6157</v>
      </c>
      <c r="AH962" s="618" t="s">
        <v>425</v>
      </c>
      <c r="AI962" s="618" t="s">
        <v>425</v>
      </c>
    </row>
    <row r="963" spans="1:35" x14ac:dyDescent="0.25">
      <c r="B963" s="594">
        <v>2021</v>
      </c>
      <c r="C963" s="618">
        <v>67068</v>
      </c>
      <c r="D963" s="618" t="s">
        <v>2112</v>
      </c>
      <c r="E963" s="618">
        <v>1023</v>
      </c>
      <c r="F963" s="618">
        <v>28</v>
      </c>
      <c r="G963" s="618" t="s">
        <v>425</v>
      </c>
      <c r="H963" s="618">
        <v>3241</v>
      </c>
      <c r="I963" s="618" t="s">
        <v>425</v>
      </c>
      <c r="J963" s="618">
        <v>54165</v>
      </c>
      <c r="K963" s="618" t="s">
        <v>425</v>
      </c>
      <c r="L963" s="618">
        <v>4058263</v>
      </c>
      <c r="M963" s="618" t="s">
        <v>2112</v>
      </c>
      <c r="N963" s="618">
        <v>2470</v>
      </c>
      <c r="O963" s="618" t="s">
        <v>425</v>
      </c>
      <c r="P963" s="618" t="s">
        <v>425</v>
      </c>
      <c r="Q963" s="618" t="s">
        <v>425</v>
      </c>
      <c r="R963" s="618">
        <v>591</v>
      </c>
      <c r="S963" s="618">
        <v>10396</v>
      </c>
      <c r="T963" s="618" t="s">
        <v>425</v>
      </c>
      <c r="U963" s="618" t="s">
        <v>425</v>
      </c>
      <c r="V963" s="618" t="s">
        <v>425</v>
      </c>
      <c r="W963" s="618" t="s">
        <v>425</v>
      </c>
      <c r="X963" s="618" t="s">
        <v>425</v>
      </c>
      <c r="Y963" s="618" t="s">
        <v>425</v>
      </c>
      <c r="Z963" s="618">
        <v>230030</v>
      </c>
      <c r="AA963" s="618">
        <v>340805</v>
      </c>
      <c r="AB963" s="618">
        <v>361649</v>
      </c>
      <c r="AC963" s="618">
        <v>13345</v>
      </c>
      <c r="AD963" s="618" t="s">
        <v>425</v>
      </c>
      <c r="AE963" s="618" t="s">
        <v>425</v>
      </c>
      <c r="AF963" s="618">
        <v>221</v>
      </c>
      <c r="AG963" s="618">
        <v>5115</v>
      </c>
      <c r="AH963" s="618" t="s">
        <v>425</v>
      </c>
      <c r="AI963" s="618" t="s">
        <v>425</v>
      </c>
    </row>
    <row r="964" spans="1:35" x14ac:dyDescent="0.25">
      <c r="A964" s="593" t="s">
        <v>19</v>
      </c>
      <c r="B964" s="594">
        <v>2010</v>
      </c>
      <c r="C964" s="618">
        <v>273910</v>
      </c>
      <c r="D964" s="618" t="s">
        <v>2112</v>
      </c>
      <c r="E964" s="618">
        <v>430</v>
      </c>
      <c r="F964" s="618">
        <v>16</v>
      </c>
      <c r="G964" s="618">
        <v>196</v>
      </c>
      <c r="H964" s="618">
        <v>484</v>
      </c>
      <c r="I964" s="618" t="s">
        <v>425</v>
      </c>
      <c r="J964" s="618">
        <v>42392</v>
      </c>
      <c r="K964" s="618">
        <v>1040</v>
      </c>
      <c r="L964" s="618">
        <v>5646151</v>
      </c>
      <c r="M964" s="618" t="s">
        <v>2112</v>
      </c>
      <c r="N964" s="618">
        <v>3758</v>
      </c>
      <c r="O964" s="618" t="s">
        <v>425</v>
      </c>
      <c r="P964" s="618" t="s">
        <v>425</v>
      </c>
      <c r="Q964" s="618" t="s">
        <v>425</v>
      </c>
      <c r="R964" s="618">
        <v>2826</v>
      </c>
      <c r="S964" s="618">
        <v>10176</v>
      </c>
      <c r="T964" s="618">
        <v>456</v>
      </c>
      <c r="U964" s="618">
        <v>8</v>
      </c>
      <c r="V964" s="618" t="s">
        <v>425</v>
      </c>
      <c r="W964" s="618" t="s">
        <v>425</v>
      </c>
      <c r="X964" s="618" t="s">
        <v>425</v>
      </c>
      <c r="Y964" s="618">
        <v>106</v>
      </c>
      <c r="Z964" s="618">
        <v>228126</v>
      </c>
      <c r="AA964" s="618">
        <v>8225</v>
      </c>
      <c r="AB964" s="618">
        <v>220</v>
      </c>
      <c r="AC964" s="618">
        <v>11507</v>
      </c>
      <c r="AD964" s="618" t="s">
        <v>425</v>
      </c>
      <c r="AE964" s="618" t="s">
        <v>425</v>
      </c>
      <c r="AF964" s="618" t="s">
        <v>425</v>
      </c>
      <c r="AG964" s="618">
        <v>26125</v>
      </c>
      <c r="AH964" s="618" t="s">
        <v>425</v>
      </c>
      <c r="AI964" s="618" t="s">
        <v>425</v>
      </c>
    </row>
    <row r="965" spans="1:35" x14ac:dyDescent="0.25">
      <c r="B965" s="594">
        <v>2011</v>
      </c>
      <c r="C965" s="618">
        <v>276250</v>
      </c>
      <c r="D965" s="618" t="s">
        <v>2112</v>
      </c>
      <c r="E965" s="618">
        <v>2367</v>
      </c>
      <c r="F965" s="618">
        <v>24</v>
      </c>
      <c r="G965" s="618">
        <v>547</v>
      </c>
      <c r="H965" s="618">
        <v>4332</v>
      </c>
      <c r="I965" s="618" t="s">
        <v>425</v>
      </c>
      <c r="J965" s="618">
        <v>44640</v>
      </c>
      <c r="K965" s="618">
        <v>2261</v>
      </c>
      <c r="L965" s="618">
        <v>6417385</v>
      </c>
      <c r="M965" s="618" t="s">
        <v>2112</v>
      </c>
      <c r="N965" s="618">
        <v>2718</v>
      </c>
      <c r="O965" s="618" t="s">
        <v>425</v>
      </c>
      <c r="P965" s="618" t="s">
        <v>425</v>
      </c>
      <c r="Q965" s="618" t="s">
        <v>425</v>
      </c>
      <c r="R965" s="618">
        <v>7681</v>
      </c>
      <c r="S965" s="618">
        <v>37890</v>
      </c>
      <c r="T965" s="618">
        <v>367</v>
      </c>
      <c r="U965" s="618">
        <v>83</v>
      </c>
      <c r="V965" s="618" t="s">
        <v>425</v>
      </c>
      <c r="W965" s="618" t="s">
        <v>425</v>
      </c>
      <c r="X965" s="618" t="s">
        <v>425</v>
      </c>
      <c r="Y965" s="618">
        <v>149</v>
      </c>
      <c r="Z965" s="618">
        <v>220874</v>
      </c>
      <c r="AA965" s="618">
        <v>7089</v>
      </c>
      <c r="AB965" s="618">
        <v>170</v>
      </c>
      <c r="AC965" s="618">
        <v>62426</v>
      </c>
      <c r="AD965" s="618" t="s">
        <v>425</v>
      </c>
      <c r="AE965" s="618" t="s">
        <v>425</v>
      </c>
      <c r="AF965" s="618" t="s">
        <v>425</v>
      </c>
      <c r="AG965" s="618">
        <v>23102</v>
      </c>
      <c r="AH965" s="618" t="s">
        <v>425</v>
      </c>
      <c r="AI965" s="618" t="s">
        <v>425</v>
      </c>
    </row>
    <row r="966" spans="1:35" x14ac:dyDescent="0.25">
      <c r="B966" s="594">
        <v>2012</v>
      </c>
      <c r="C966" s="618">
        <v>294640</v>
      </c>
      <c r="D966" s="618" t="s">
        <v>2112</v>
      </c>
      <c r="E966" s="618">
        <v>91</v>
      </c>
      <c r="F966" s="618">
        <v>8</v>
      </c>
      <c r="G966" s="618">
        <v>165</v>
      </c>
      <c r="H966" s="618">
        <v>139</v>
      </c>
      <c r="I966" s="618" t="s">
        <v>425</v>
      </c>
      <c r="J966" s="618">
        <v>20269</v>
      </c>
      <c r="K966" s="618">
        <v>371</v>
      </c>
      <c r="L966" s="618">
        <v>5865365</v>
      </c>
      <c r="M966" s="618" t="s">
        <v>2112</v>
      </c>
      <c r="N966" s="618">
        <v>5364</v>
      </c>
      <c r="O966" s="618" t="s">
        <v>425</v>
      </c>
      <c r="P966" s="618" t="s">
        <v>425</v>
      </c>
      <c r="Q966" s="618" t="s">
        <v>425</v>
      </c>
      <c r="R966" s="618">
        <v>707</v>
      </c>
      <c r="S966" s="618">
        <v>3199</v>
      </c>
      <c r="T966" s="618">
        <v>401</v>
      </c>
      <c r="U966" s="618" t="s">
        <v>425</v>
      </c>
      <c r="V966" s="618" t="s">
        <v>425</v>
      </c>
      <c r="W966" s="618" t="s">
        <v>425</v>
      </c>
      <c r="X966" s="618" t="s">
        <v>425</v>
      </c>
      <c r="Y966" s="618">
        <v>14</v>
      </c>
      <c r="Z966" s="618">
        <v>157876</v>
      </c>
      <c r="AA966" s="618">
        <v>4002</v>
      </c>
      <c r="AB966" s="618" t="s">
        <v>425</v>
      </c>
      <c r="AC966" s="618">
        <v>6548</v>
      </c>
      <c r="AD966" s="618" t="s">
        <v>425</v>
      </c>
      <c r="AE966" s="618" t="s">
        <v>425</v>
      </c>
      <c r="AF966" s="618" t="s">
        <v>425</v>
      </c>
      <c r="AG966" s="618">
        <v>12771</v>
      </c>
      <c r="AH966" s="618" t="s">
        <v>425</v>
      </c>
      <c r="AI966" s="618" t="s">
        <v>425</v>
      </c>
    </row>
    <row r="967" spans="1:35" x14ac:dyDescent="0.25">
      <c r="B967" s="594">
        <v>2013</v>
      </c>
      <c r="C967" s="618">
        <v>285715</v>
      </c>
      <c r="D967" s="618" t="s">
        <v>2112</v>
      </c>
      <c r="E967" s="618">
        <v>127</v>
      </c>
      <c r="F967" s="618">
        <v>4</v>
      </c>
      <c r="G967" s="618">
        <v>735</v>
      </c>
      <c r="H967" s="618">
        <v>177</v>
      </c>
      <c r="I967" s="618" t="s">
        <v>425</v>
      </c>
      <c r="J967" s="618">
        <v>28410</v>
      </c>
      <c r="K967" s="618">
        <v>1009</v>
      </c>
      <c r="L967" s="618">
        <v>6094359</v>
      </c>
      <c r="M967" s="618" t="s">
        <v>2112</v>
      </c>
      <c r="N967" s="618">
        <v>2270</v>
      </c>
      <c r="O967" s="618" t="s">
        <v>425</v>
      </c>
      <c r="P967" s="618" t="s">
        <v>425</v>
      </c>
      <c r="Q967" s="618" t="s">
        <v>425</v>
      </c>
      <c r="R967" s="618">
        <v>4421</v>
      </c>
      <c r="S967" s="618">
        <v>22207</v>
      </c>
      <c r="T967" s="618">
        <v>76</v>
      </c>
      <c r="U967" s="618" t="s">
        <v>425</v>
      </c>
      <c r="V967" s="618" t="s">
        <v>425</v>
      </c>
      <c r="W967" s="618" t="s">
        <v>425</v>
      </c>
      <c r="X967" s="618" t="s">
        <v>425</v>
      </c>
      <c r="Y967" s="618">
        <v>3</v>
      </c>
      <c r="Z967" s="618">
        <v>135052</v>
      </c>
      <c r="AA967" s="618">
        <v>5100</v>
      </c>
      <c r="AB967" s="618" t="s">
        <v>425</v>
      </c>
      <c r="AC967" s="618">
        <v>27452</v>
      </c>
      <c r="AD967" s="618" t="s">
        <v>425</v>
      </c>
      <c r="AE967" s="618" t="s">
        <v>425</v>
      </c>
      <c r="AF967" s="618" t="s">
        <v>425</v>
      </c>
      <c r="AG967" s="618">
        <v>13378</v>
      </c>
      <c r="AH967" s="618" t="s">
        <v>425</v>
      </c>
      <c r="AI967" s="618" t="s">
        <v>425</v>
      </c>
    </row>
    <row r="968" spans="1:35" x14ac:dyDescent="0.25">
      <c r="B968" s="594">
        <v>2014</v>
      </c>
      <c r="C968" s="618">
        <v>317696</v>
      </c>
      <c r="D968" s="618" t="s">
        <v>2112</v>
      </c>
      <c r="E968" s="618">
        <v>23</v>
      </c>
      <c r="F968" s="618">
        <v>7</v>
      </c>
      <c r="G968" s="618">
        <v>362</v>
      </c>
      <c r="H968" s="618">
        <v>1009</v>
      </c>
      <c r="I968" s="618" t="s">
        <v>425</v>
      </c>
      <c r="J968" s="618">
        <v>28121</v>
      </c>
      <c r="K968" s="618">
        <v>733</v>
      </c>
      <c r="L968" s="618">
        <v>6761570</v>
      </c>
      <c r="M968" s="618" t="s">
        <v>2112</v>
      </c>
      <c r="N968" s="618">
        <v>2626</v>
      </c>
      <c r="O968" s="618" t="s">
        <v>425</v>
      </c>
      <c r="P968" s="618" t="s">
        <v>425</v>
      </c>
      <c r="Q968" s="618" t="s">
        <v>425</v>
      </c>
      <c r="R968" s="618">
        <v>2181</v>
      </c>
      <c r="S968" s="618">
        <v>17874</v>
      </c>
      <c r="T968" s="618">
        <v>2</v>
      </c>
      <c r="U968" s="618" t="s">
        <v>425</v>
      </c>
      <c r="V968" s="618" t="s">
        <v>425</v>
      </c>
      <c r="W968" s="618" t="s">
        <v>425</v>
      </c>
      <c r="X968" s="618" t="s">
        <v>425</v>
      </c>
      <c r="Y968" s="618">
        <v>8</v>
      </c>
      <c r="Z968" s="618">
        <v>135114</v>
      </c>
      <c r="AA968" s="618">
        <v>5596</v>
      </c>
      <c r="AB968" s="618">
        <v>50</v>
      </c>
      <c r="AC968" s="618">
        <v>28249</v>
      </c>
      <c r="AD968" s="618" t="s">
        <v>425</v>
      </c>
      <c r="AE968" s="618">
        <v>420</v>
      </c>
      <c r="AF968" s="618" t="s">
        <v>425</v>
      </c>
      <c r="AG968" s="618">
        <v>14155</v>
      </c>
      <c r="AH968" s="618" t="s">
        <v>425</v>
      </c>
      <c r="AI968" s="618" t="s">
        <v>425</v>
      </c>
    </row>
    <row r="969" spans="1:35" x14ac:dyDescent="0.25">
      <c r="B969" s="594">
        <v>2015</v>
      </c>
      <c r="C969" s="618">
        <v>290772</v>
      </c>
      <c r="D969" s="618" t="s">
        <v>2112</v>
      </c>
      <c r="E969" s="618">
        <v>228</v>
      </c>
      <c r="F969" s="618">
        <v>10</v>
      </c>
      <c r="G969" s="618">
        <v>252</v>
      </c>
      <c r="H969" s="618">
        <v>360</v>
      </c>
      <c r="I969" s="618" t="s">
        <v>425</v>
      </c>
      <c r="J969" s="618">
        <v>30192</v>
      </c>
      <c r="K969" s="618">
        <v>473</v>
      </c>
      <c r="L969" s="618">
        <v>6801981</v>
      </c>
      <c r="M969" s="618" t="s">
        <v>2112</v>
      </c>
      <c r="N969" s="618">
        <v>2256</v>
      </c>
      <c r="O969" s="618" t="s">
        <v>425</v>
      </c>
      <c r="P969" s="618" t="s">
        <v>425</v>
      </c>
      <c r="Q969" s="618" t="s">
        <v>425</v>
      </c>
      <c r="R969" s="618">
        <v>1439</v>
      </c>
      <c r="S969" s="618">
        <v>7019</v>
      </c>
      <c r="T969" s="618" t="s">
        <v>425</v>
      </c>
      <c r="U969" s="618" t="s">
        <v>425</v>
      </c>
      <c r="V969" s="618" t="s">
        <v>425</v>
      </c>
      <c r="W969" s="618" t="s">
        <v>425</v>
      </c>
      <c r="X969" s="618" t="s">
        <v>425</v>
      </c>
      <c r="Y969" s="618" t="s">
        <v>425</v>
      </c>
      <c r="Z969" s="618">
        <v>131073</v>
      </c>
      <c r="AA969" s="618">
        <v>4292</v>
      </c>
      <c r="AB969" s="618" t="s">
        <v>425</v>
      </c>
      <c r="AC969" s="618">
        <v>10934</v>
      </c>
      <c r="AD969" s="618" t="s">
        <v>425</v>
      </c>
      <c r="AE969" s="618" t="s">
        <v>425</v>
      </c>
      <c r="AF969" s="618" t="s">
        <v>425</v>
      </c>
      <c r="AG969" s="618">
        <v>13045</v>
      </c>
      <c r="AH969" s="618" t="s">
        <v>425</v>
      </c>
      <c r="AI969" s="618" t="s">
        <v>425</v>
      </c>
    </row>
    <row r="970" spans="1:35" x14ac:dyDescent="0.25">
      <c r="B970" s="594">
        <v>2016</v>
      </c>
      <c r="C970" s="618">
        <v>283362</v>
      </c>
      <c r="D970" s="618" t="s">
        <v>2112</v>
      </c>
      <c r="E970" s="618">
        <v>146</v>
      </c>
      <c r="F970" s="618">
        <v>4</v>
      </c>
      <c r="G970" s="618">
        <v>188</v>
      </c>
      <c r="H970" s="618">
        <v>144</v>
      </c>
      <c r="I970" s="618" t="s">
        <v>425</v>
      </c>
      <c r="J970" s="618">
        <v>28065</v>
      </c>
      <c r="K970" s="618">
        <v>406</v>
      </c>
      <c r="L970" s="618">
        <v>6908885</v>
      </c>
      <c r="M970" s="618" t="s">
        <v>2112</v>
      </c>
      <c r="N970" s="618">
        <v>1308</v>
      </c>
      <c r="O970" s="618" t="s">
        <v>425</v>
      </c>
      <c r="P970" s="618" t="s">
        <v>425</v>
      </c>
      <c r="Q970" s="618" t="s">
        <v>425</v>
      </c>
      <c r="R970" s="618">
        <v>1238</v>
      </c>
      <c r="S970" s="618">
        <v>9349</v>
      </c>
      <c r="T970" s="618" t="s">
        <v>425</v>
      </c>
      <c r="U970" s="618" t="s">
        <v>425</v>
      </c>
      <c r="V970" s="618" t="s">
        <v>425</v>
      </c>
      <c r="W970" s="618" t="s">
        <v>425</v>
      </c>
      <c r="X970" s="618" t="s">
        <v>425</v>
      </c>
      <c r="Y970" s="618" t="s">
        <v>425</v>
      </c>
      <c r="Z970" s="618">
        <v>146889</v>
      </c>
      <c r="AA970" s="618">
        <v>4705</v>
      </c>
      <c r="AB970" s="618" t="s">
        <v>425</v>
      </c>
      <c r="AC970" s="618">
        <v>12613</v>
      </c>
      <c r="AD970" s="618" t="s">
        <v>425</v>
      </c>
      <c r="AE970" s="618" t="s">
        <v>425</v>
      </c>
      <c r="AF970" s="618" t="s">
        <v>425</v>
      </c>
      <c r="AG970" s="618">
        <v>8955</v>
      </c>
      <c r="AH970" s="618" t="s">
        <v>425</v>
      </c>
      <c r="AI970" s="618" t="s">
        <v>425</v>
      </c>
    </row>
    <row r="971" spans="1:35" x14ac:dyDescent="0.25">
      <c r="B971" s="594">
        <v>2017</v>
      </c>
      <c r="C971" s="618">
        <v>363330</v>
      </c>
      <c r="D971" s="618" t="s">
        <v>2112</v>
      </c>
      <c r="E971" s="618">
        <v>347</v>
      </c>
      <c r="F971" s="618">
        <v>3</v>
      </c>
      <c r="G971" s="618">
        <v>569</v>
      </c>
      <c r="H971" s="618">
        <v>599</v>
      </c>
      <c r="I971" s="618" t="s">
        <v>425</v>
      </c>
      <c r="J971" s="618">
        <v>35800</v>
      </c>
      <c r="K971" s="618">
        <v>270</v>
      </c>
      <c r="L971" s="618">
        <v>5369180</v>
      </c>
      <c r="M971" s="618" t="s">
        <v>2112</v>
      </c>
      <c r="N971" s="618">
        <v>1070</v>
      </c>
      <c r="O971" s="618" t="s">
        <v>425</v>
      </c>
      <c r="P971" s="618" t="s">
        <v>425</v>
      </c>
      <c r="Q971" s="618" t="s">
        <v>425</v>
      </c>
      <c r="R971" s="618">
        <v>3352</v>
      </c>
      <c r="S971" s="618">
        <v>20527</v>
      </c>
      <c r="T971" s="618" t="s">
        <v>425</v>
      </c>
      <c r="U971" s="618" t="s">
        <v>425</v>
      </c>
      <c r="V971" s="618" t="s">
        <v>425</v>
      </c>
      <c r="W971" s="618" t="s">
        <v>425</v>
      </c>
      <c r="X971" s="618" t="s">
        <v>425</v>
      </c>
      <c r="Y971" s="618" t="s">
        <v>425</v>
      </c>
      <c r="Z971" s="618">
        <v>146168</v>
      </c>
      <c r="AA971" s="618">
        <v>5923</v>
      </c>
      <c r="AB971" s="618">
        <v>140</v>
      </c>
      <c r="AC971" s="618">
        <v>26242</v>
      </c>
      <c r="AD971" s="618" t="s">
        <v>425</v>
      </c>
      <c r="AE971" s="618" t="s">
        <v>425</v>
      </c>
      <c r="AF971" s="618" t="s">
        <v>425</v>
      </c>
      <c r="AG971" s="618">
        <v>10536</v>
      </c>
      <c r="AH971" s="618" t="s">
        <v>425</v>
      </c>
      <c r="AI971" s="618" t="s">
        <v>425</v>
      </c>
    </row>
    <row r="972" spans="1:35" x14ac:dyDescent="0.25">
      <c r="B972" s="594">
        <v>2018</v>
      </c>
      <c r="C972" s="618">
        <v>334880</v>
      </c>
      <c r="D972" s="618" t="s">
        <v>2112</v>
      </c>
      <c r="E972" s="618">
        <v>581</v>
      </c>
      <c r="F972" s="618">
        <v>8</v>
      </c>
      <c r="G972" s="618">
        <v>478</v>
      </c>
      <c r="H972" s="618">
        <v>1852</v>
      </c>
      <c r="I972" s="618" t="s">
        <v>425</v>
      </c>
      <c r="J972" s="618">
        <v>38622</v>
      </c>
      <c r="K972" s="618">
        <v>65</v>
      </c>
      <c r="L972" s="618">
        <v>5447699</v>
      </c>
      <c r="M972" s="618" t="s">
        <v>2112</v>
      </c>
      <c r="N972" s="618">
        <v>3560</v>
      </c>
      <c r="O972" s="618" t="s">
        <v>425</v>
      </c>
      <c r="P972" s="618" t="s">
        <v>425</v>
      </c>
      <c r="Q972" s="618" t="s">
        <v>425</v>
      </c>
      <c r="R972" s="618">
        <v>3221</v>
      </c>
      <c r="S972" s="618">
        <v>33878</v>
      </c>
      <c r="T972" s="618" t="s">
        <v>425</v>
      </c>
      <c r="U972" s="618" t="s">
        <v>425</v>
      </c>
      <c r="V972" s="618" t="s">
        <v>425</v>
      </c>
      <c r="W972" s="618" t="s">
        <v>425</v>
      </c>
      <c r="X972" s="618" t="s">
        <v>425</v>
      </c>
      <c r="Y972" s="618" t="s">
        <v>425</v>
      </c>
      <c r="Z972" s="618">
        <v>139069</v>
      </c>
      <c r="AA972" s="618">
        <v>4666</v>
      </c>
      <c r="AB972" s="618">
        <v>90</v>
      </c>
      <c r="AC972" s="618">
        <v>54748</v>
      </c>
      <c r="AD972" s="618" t="s">
        <v>425</v>
      </c>
      <c r="AE972" s="618" t="s">
        <v>425</v>
      </c>
      <c r="AF972" s="618" t="s">
        <v>425</v>
      </c>
      <c r="AG972" s="618">
        <v>17898</v>
      </c>
      <c r="AH972" s="618" t="s">
        <v>425</v>
      </c>
      <c r="AI972" s="618" t="s">
        <v>425</v>
      </c>
    </row>
    <row r="973" spans="1:35" x14ac:dyDescent="0.25">
      <c r="B973" s="594">
        <v>2019</v>
      </c>
      <c r="C973" s="618">
        <v>307116</v>
      </c>
      <c r="D973" s="618" t="s">
        <v>2112</v>
      </c>
      <c r="E973" s="618">
        <v>1168</v>
      </c>
      <c r="F973" s="618">
        <v>12</v>
      </c>
      <c r="G973" s="618">
        <v>368</v>
      </c>
      <c r="H973" s="618">
        <v>2073</v>
      </c>
      <c r="I973" s="618" t="s">
        <v>425</v>
      </c>
      <c r="J973" s="618">
        <v>38782</v>
      </c>
      <c r="K973" s="618">
        <v>15</v>
      </c>
      <c r="L973" s="618">
        <v>5430290</v>
      </c>
      <c r="M973" s="618" t="s">
        <v>2112</v>
      </c>
      <c r="N973" s="618">
        <v>4084</v>
      </c>
      <c r="O973" s="618" t="s">
        <v>425</v>
      </c>
      <c r="P973" s="618" t="s">
        <v>425</v>
      </c>
      <c r="Q973" s="618" t="s">
        <v>425</v>
      </c>
      <c r="R973" s="618">
        <v>2910</v>
      </c>
      <c r="S973" s="618">
        <v>21143</v>
      </c>
      <c r="T973" s="618" t="s">
        <v>425</v>
      </c>
      <c r="U973" s="618" t="s">
        <v>425</v>
      </c>
      <c r="V973" s="618" t="s">
        <v>425</v>
      </c>
      <c r="W973" s="618" t="s">
        <v>425</v>
      </c>
      <c r="X973" s="618" t="s">
        <v>425</v>
      </c>
      <c r="Y973" s="618" t="s">
        <v>425</v>
      </c>
      <c r="Z973" s="618">
        <v>143990</v>
      </c>
      <c r="AA973" s="618">
        <v>5772</v>
      </c>
      <c r="AB973" s="618">
        <v>346</v>
      </c>
      <c r="AC973" s="618">
        <v>39414</v>
      </c>
      <c r="AD973" s="618" t="s">
        <v>425</v>
      </c>
      <c r="AE973" s="618" t="s">
        <v>425</v>
      </c>
      <c r="AF973" s="618" t="s">
        <v>425</v>
      </c>
      <c r="AG973" s="618">
        <v>13707</v>
      </c>
      <c r="AH973" s="618" t="s">
        <v>425</v>
      </c>
      <c r="AI973" s="618" t="s">
        <v>425</v>
      </c>
    </row>
    <row r="974" spans="1:35" x14ac:dyDescent="0.25">
      <c r="B974" s="594">
        <v>2020</v>
      </c>
      <c r="C974" s="618">
        <v>272285</v>
      </c>
      <c r="D974" s="618" t="s">
        <v>2112</v>
      </c>
      <c r="E974" s="618">
        <v>3611</v>
      </c>
      <c r="F974" s="618">
        <v>10</v>
      </c>
      <c r="G974" s="618">
        <v>696</v>
      </c>
      <c r="H974" s="618">
        <v>2772</v>
      </c>
      <c r="I974" s="618" t="s">
        <v>425</v>
      </c>
      <c r="J974" s="618">
        <v>41384</v>
      </c>
      <c r="K974" s="618">
        <v>158</v>
      </c>
      <c r="L974" s="618">
        <v>5673632</v>
      </c>
      <c r="M974" s="618" t="s">
        <v>2112</v>
      </c>
      <c r="N974" s="618">
        <v>3856</v>
      </c>
      <c r="O974" s="618" t="s">
        <v>425</v>
      </c>
      <c r="P974" s="618" t="s">
        <v>425</v>
      </c>
      <c r="Q974" s="618" t="s">
        <v>425</v>
      </c>
      <c r="R974" s="618">
        <v>4353</v>
      </c>
      <c r="S974" s="618">
        <v>36103</v>
      </c>
      <c r="T974" s="618" t="s">
        <v>425</v>
      </c>
      <c r="U974" s="618" t="s">
        <v>425</v>
      </c>
      <c r="V974" s="618" t="s">
        <v>425</v>
      </c>
      <c r="W974" s="618" t="s">
        <v>425</v>
      </c>
      <c r="X974" s="618" t="s">
        <v>425</v>
      </c>
      <c r="Y974" s="618" t="s">
        <v>425</v>
      </c>
      <c r="Z974" s="618">
        <v>141910</v>
      </c>
      <c r="AA974" s="618">
        <v>5490</v>
      </c>
      <c r="AB974" s="618">
        <v>134</v>
      </c>
      <c r="AC974" s="618">
        <v>77585</v>
      </c>
      <c r="AD974" s="618" t="s">
        <v>425</v>
      </c>
      <c r="AE974" s="618" t="s">
        <v>425</v>
      </c>
      <c r="AF974" s="618" t="s">
        <v>425</v>
      </c>
      <c r="AG974" s="618">
        <v>13419</v>
      </c>
      <c r="AH974" s="618" t="s">
        <v>425</v>
      </c>
      <c r="AI974" s="618" t="s">
        <v>425</v>
      </c>
    </row>
    <row r="975" spans="1:35" x14ac:dyDescent="0.25">
      <c r="B975" s="594">
        <v>2021</v>
      </c>
      <c r="C975" s="618">
        <v>263370</v>
      </c>
      <c r="D975" s="618" t="s">
        <v>2112</v>
      </c>
      <c r="E975" s="618">
        <v>2014</v>
      </c>
      <c r="F975" s="618">
        <v>12</v>
      </c>
      <c r="G975" s="618">
        <v>284</v>
      </c>
      <c r="H975" s="618">
        <v>3651</v>
      </c>
      <c r="I975" s="618" t="s">
        <v>425</v>
      </c>
      <c r="J975" s="618">
        <v>35272</v>
      </c>
      <c r="K975" s="618" t="s">
        <v>425</v>
      </c>
      <c r="L975" s="618">
        <v>5630113</v>
      </c>
      <c r="M975" s="618" t="s">
        <v>2112</v>
      </c>
      <c r="N975" s="618">
        <v>3556</v>
      </c>
      <c r="O975" s="618" t="s">
        <v>425</v>
      </c>
      <c r="P975" s="618" t="s">
        <v>425</v>
      </c>
      <c r="Q975" s="618" t="s">
        <v>425</v>
      </c>
      <c r="R975" s="618">
        <v>2059</v>
      </c>
      <c r="S975" s="618">
        <v>21366</v>
      </c>
      <c r="T975" s="618" t="s">
        <v>425</v>
      </c>
      <c r="U975" s="618" t="s">
        <v>425</v>
      </c>
      <c r="V975" s="618" t="s">
        <v>425</v>
      </c>
      <c r="W975" s="618" t="s">
        <v>425</v>
      </c>
      <c r="X975" s="618" t="s">
        <v>425</v>
      </c>
      <c r="Y975" s="618" t="s">
        <v>425</v>
      </c>
      <c r="Z975" s="618">
        <v>131811</v>
      </c>
      <c r="AA975" s="618">
        <v>5532</v>
      </c>
      <c r="AB975" s="618">
        <v>742</v>
      </c>
      <c r="AC975" s="618">
        <v>48172</v>
      </c>
      <c r="AD975" s="618" t="s">
        <v>425</v>
      </c>
      <c r="AE975" s="618" t="s">
        <v>425</v>
      </c>
      <c r="AF975" s="618" t="s">
        <v>425</v>
      </c>
      <c r="AG975" s="618">
        <v>17298</v>
      </c>
      <c r="AH975" s="618" t="s">
        <v>425</v>
      </c>
      <c r="AI975" s="618" t="s">
        <v>425</v>
      </c>
    </row>
    <row r="976" spans="1:35" x14ac:dyDescent="0.25">
      <c r="A976" s="593" t="s">
        <v>20</v>
      </c>
      <c r="B976" s="594">
        <v>2010</v>
      </c>
      <c r="C976" s="618">
        <v>29338</v>
      </c>
      <c r="D976" s="618" t="s">
        <v>2112</v>
      </c>
      <c r="E976" s="618">
        <v>784</v>
      </c>
      <c r="F976" s="618" t="s">
        <v>425</v>
      </c>
      <c r="G976" s="618">
        <v>172</v>
      </c>
      <c r="H976" s="618">
        <v>18067</v>
      </c>
      <c r="I976" s="618" t="s">
        <v>425</v>
      </c>
      <c r="J976" s="618">
        <v>24898</v>
      </c>
      <c r="K976" s="618" t="s">
        <v>425</v>
      </c>
      <c r="L976" s="618">
        <v>19704071</v>
      </c>
      <c r="M976" s="618" t="s">
        <v>2112</v>
      </c>
      <c r="N976" s="618">
        <v>107974</v>
      </c>
      <c r="O976" s="618" t="s">
        <v>425</v>
      </c>
      <c r="P976" s="618" t="s">
        <v>425</v>
      </c>
      <c r="Q976" s="618" t="s">
        <v>425</v>
      </c>
      <c r="R976" s="618">
        <v>1275</v>
      </c>
      <c r="S976" s="618">
        <v>68742</v>
      </c>
      <c r="T976" s="618">
        <v>220</v>
      </c>
      <c r="U976" s="618" t="s">
        <v>425</v>
      </c>
      <c r="V976" s="618" t="s">
        <v>425</v>
      </c>
      <c r="W976" s="618" t="s">
        <v>425</v>
      </c>
      <c r="X976" s="618" t="s">
        <v>425</v>
      </c>
      <c r="Y976" s="618">
        <v>3673</v>
      </c>
      <c r="Z976" s="618">
        <v>743328</v>
      </c>
      <c r="AA976" s="618">
        <v>103625</v>
      </c>
      <c r="AB976" s="618">
        <v>15039</v>
      </c>
      <c r="AC976" s="618">
        <v>69715</v>
      </c>
      <c r="AD976" s="618" t="s">
        <v>425</v>
      </c>
      <c r="AE976" s="618" t="s">
        <v>425</v>
      </c>
      <c r="AF976" s="618">
        <v>3214</v>
      </c>
      <c r="AG976" s="618">
        <v>135508</v>
      </c>
      <c r="AH976" s="618" t="s">
        <v>425</v>
      </c>
      <c r="AI976" s="618" t="s">
        <v>425</v>
      </c>
    </row>
    <row r="977" spans="1:35" x14ac:dyDescent="0.25">
      <c r="B977" s="594">
        <v>2011</v>
      </c>
      <c r="C977" s="618">
        <v>20044</v>
      </c>
      <c r="D977" s="618" t="s">
        <v>2112</v>
      </c>
      <c r="E977" s="618">
        <v>820</v>
      </c>
      <c r="F977" s="618" t="s">
        <v>425</v>
      </c>
      <c r="G977" s="618">
        <v>473</v>
      </c>
      <c r="H977" s="618">
        <v>13762</v>
      </c>
      <c r="I977" s="618" t="s">
        <v>425</v>
      </c>
      <c r="J977" s="618">
        <v>27268</v>
      </c>
      <c r="K977" s="618" t="s">
        <v>425</v>
      </c>
      <c r="L977" s="618">
        <v>19332281</v>
      </c>
      <c r="M977" s="618" t="s">
        <v>2112</v>
      </c>
      <c r="N977" s="618">
        <v>93491</v>
      </c>
      <c r="O977" s="618" t="s">
        <v>425</v>
      </c>
      <c r="P977" s="618" t="s">
        <v>425</v>
      </c>
      <c r="Q977" s="618" t="s">
        <v>425</v>
      </c>
      <c r="R977" s="618">
        <v>2952</v>
      </c>
      <c r="S977" s="618">
        <v>107418</v>
      </c>
      <c r="T977" s="618">
        <v>328</v>
      </c>
      <c r="U977" s="618" t="s">
        <v>425</v>
      </c>
      <c r="V977" s="618" t="s">
        <v>425</v>
      </c>
      <c r="W977" s="618" t="s">
        <v>425</v>
      </c>
      <c r="X977" s="618" t="s">
        <v>425</v>
      </c>
      <c r="Y977" s="618">
        <v>4291</v>
      </c>
      <c r="Z977" s="618">
        <v>520330</v>
      </c>
      <c r="AA977" s="618">
        <v>97716</v>
      </c>
      <c r="AB977" s="618">
        <v>12825</v>
      </c>
      <c r="AC977" s="618">
        <v>124028</v>
      </c>
      <c r="AD977" s="618" t="s">
        <v>425</v>
      </c>
      <c r="AE977" s="618" t="s">
        <v>425</v>
      </c>
      <c r="AF977" s="618">
        <v>2132</v>
      </c>
      <c r="AG977" s="618">
        <v>115123</v>
      </c>
      <c r="AH977" s="618" t="s">
        <v>425</v>
      </c>
      <c r="AI977" s="618" t="s">
        <v>425</v>
      </c>
    </row>
    <row r="978" spans="1:35" x14ac:dyDescent="0.25">
      <c r="B978" s="594">
        <v>2012</v>
      </c>
      <c r="C978" s="618">
        <v>14266</v>
      </c>
      <c r="D978" s="618" t="s">
        <v>2112</v>
      </c>
      <c r="E978" s="618">
        <v>194</v>
      </c>
      <c r="F978" s="618" t="s">
        <v>425</v>
      </c>
      <c r="G978" s="618">
        <v>210</v>
      </c>
      <c r="H978" s="618">
        <v>14653</v>
      </c>
      <c r="I978" s="618" t="s">
        <v>425</v>
      </c>
      <c r="J978" s="618">
        <v>14954</v>
      </c>
      <c r="K978" s="618" t="s">
        <v>425</v>
      </c>
      <c r="L978" s="618">
        <v>14242228</v>
      </c>
      <c r="M978" s="618" t="s">
        <v>2112</v>
      </c>
      <c r="N978" s="618">
        <v>95906</v>
      </c>
      <c r="O978" s="618" t="s">
        <v>425</v>
      </c>
      <c r="P978" s="618" t="s">
        <v>425</v>
      </c>
      <c r="Q978" s="618" t="s">
        <v>425</v>
      </c>
      <c r="R978" s="618">
        <v>971</v>
      </c>
      <c r="S978" s="618">
        <v>18240</v>
      </c>
      <c r="T978" s="618">
        <v>117</v>
      </c>
      <c r="U978" s="618" t="s">
        <v>425</v>
      </c>
      <c r="V978" s="618" t="s">
        <v>425</v>
      </c>
      <c r="W978" s="618" t="s">
        <v>425</v>
      </c>
      <c r="X978" s="618" t="s">
        <v>425</v>
      </c>
      <c r="Y978" s="618">
        <v>316</v>
      </c>
      <c r="Z978" s="618">
        <v>341901</v>
      </c>
      <c r="AA978" s="618">
        <v>70151</v>
      </c>
      <c r="AB978" s="618">
        <v>16794</v>
      </c>
      <c r="AC978" s="618">
        <v>22054</v>
      </c>
      <c r="AD978" s="618" t="s">
        <v>425</v>
      </c>
      <c r="AE978" s="618" t="s">
        <v>425</v>
      </c>
      <c r="AF978" s="618">
        <v>120</v>
      </c>
      <c r="AG978" s="618">
        <v>100441</v>
      </c>
      <c r="AH978" s="618" t="s">
        <v>425</v>
      </c>
      <c r="AI978" s="618" t="s">
        <v>425</v>
      </c>
    </row>
    <row r="979" spans="1:35" x14ac:dyDescent="0.25">
      <c r="B979" s="594">
        <v>2013</v>
      </c>
      <c r="C979" s="618">
        <v>13067</v>
      </c>
      <c r="D979" s="618" t="s">
        <v>2112</v>
      </c>
      <c r="E979" s="618" t="s">
        <v>425</v>
      </c>
      <c r="F979" s="618" t="s">
        <v>425</v>
      </c>
      <c r="G979" s="618">
        <v>74</v>
      </c>
      <c r="H979" s="618">
        <v>12320</v>
      </c>
      <c r="I979" s="618" t="s">
        <v>425</v>
      </c>
      <c r="J979" s="618">
        <v>11239</v>
      </c>
      <c r="K979" s="618" t="s">
        <v>425</v>
      </c>
      <c r="L979" s="618">
        <v>14834139</v>
      </c>
      <c r="M979" s="618" t="s">
        <v>2112</v>
      </c>
      <c r="N979" s="618">
        <v>96076</v>
      </c>
      <c r="O979" s="618" t="s">
        <v>425</v>
      </c>
      <c r="P979" s="618" t="s">
        <v>425</v>
      </c>
      <c r="Q979" s="618" t="s">
        <v>425</v>
      </c>
      <c r="R979" s="618">
        <v>906</v>
      </c>
      <c r="S979" s="618">
        <v>41098</v>
      </c>
      <c r="T979" s="618">
        <v>84</v>
      </c>
      <c r="U979" s="618" t="s">
        <v>425</v>
      </c>
      <c r="V979" s="618" t="s">
        <v>425</v>
      </c>
      <c r="W979" s="618" t="s">
        <v>425</v>
      </c>
      <c r="X979" s="618" t="s">
        <v>425</v>
      </c>
      <c r="Y979" s="618">
        <v>45</v>
      </c>
      <c r="Z979" s="618">
        <v>292766</v>
      </c>
      <c r="AA979" s="618">
        <v>76875</v>
      </c>
      <c r="AB979" s="618">
        <v>20410</v>
      </c>
      <c r="AC979" s="618">
        <v>23922</v>
      </c>
      <c r="AD979" s="618" t="s">
        <v>425</v>
      </c>
      <c r="AE979" s="618" t="s">
        <v>425</v>
      </c>
      <c r="AF979" s="618" t="s">
        <v>425</v>
      </c>
      <c r="AG979" s="618">
        <v>91619</v>
      </c>
      <c r="AH979" s="618" t="s">
        <v>425</v>
      </c>
      <c r="AI979" s="618" t="s">
        <v>425</v>
      </c>
    </row>
    <row r="980" spans="1:35" x14ac:dyDescent="0.25">
      <c r="B980" s="594">
        <v>2014</v>
      </c>
      <c r="C980" s="618">
        <v>16645</v>
      </c>
      <c r="D980" s="618" t="s">
        <v>2112</v>
      </c>
      <c r="E980" s="618">
        <v>49</v>
      </c>
      <c r="F980" s="618" t="s">
        <v>425</v>
      </c>
      <c r="G980" s="618">
        <v>88</v>
      </c>
      <c r="H980" s="618">
        <v>3157</v>
      </c>
      <c r="I980" s="618" t="s">
        <v>425</v>
      </c>
      <c r="J980" s="618">
        <v>13707</v>
      </c>
      <c r="K980" s="618" t="s">
        <v>425</v>
      </c>
      <c r="L980" s="618">
        <v>15417362</v>
      </c>
      <c r="M980" s="618" t="s">
        <v>2112</v>
      </c>
      <c r="N980" s="618">
        <v>48440</v>
      </c>
      <c r="O980" s="618" t="s">
        <v>425</v>
      </c>
      <c r="P980" s="618" t="s">
        <v>425</v>
      </c>
      <c r="Q980" s="618" t="s">
        <v>425</v>
      </c>
      <c r="R980" s="618">
        <v>787</v>
      </c>
      <c r="S980" s="618">
        <v>52787</v>
      </c>
      <c r="T980" s="618">
        <v>59</v>
      </c>
      <c r="U980" s="618" t="s">
        <v>425</v>
      </c>
      <c r="V980" s="618" t="s">
        <v>425</v>
      </c>
      <c r="W980" s="618" t="s">
        <v>425</v>
      </c>
      <c r="X980" s="618" t="s">
        <v>425</v>
      </c>
      <c r="Y980" s="618">
        <v>19</v>
      </c>
      <c r="Z980" s="618">
        <v>302361</v>
      </c>
      <c r="AA980" s="618">
        <v>66078</v>
      </c>
      <c r="AB980" s="618">
        <v>21750</v>
      </c>
      <c r="AC980" s="618">
        <v>53074</v>
      </c>
      <c r="AD980" s="618" t="s">
        <v>425</v>
      </c>
      <c r="AE980" s="618" t="s">
        <v>425</v>
      </c>
      <c r="AF980" s="618">
        <v>42</v>
      </c>
      <c r="AG980" s="618">
        <v>128881</v>
      </c>
      <c r="AH980" s="618" t="s">
        <v>425</v>
      </c>
      <c r="AI980" s="618" t="s">
        <v>425</v>
      </c>
    </row>
    <row r="981" spans="1:35" x14ac:dyDescent="0.25">
      <c r="B981" s="594">
        <v>2015</v>
      </c>
      <c r="C981" s="618">
        <v>16129</v>
      </c>
      <c r="D981" s="618" t="s">
        <v>2112</v>
      </c>
      <c r="E981" s="618">
        <v>56</v>
      </c>
      <c r="F981" s="618" t="s">
        <v>425</v>
      </c>
      <c r="G981" s="618">
        <v>38</v>
      </c>
      <c r="H981" s="618">
        <v>1825</v>
      </c>
      <c r="I981" s="618" t="s">
        <v>425</v>
      </c>
      <c r="J981" s="618">
        <v>12844</v>
      </c>
      <c r="K981" s="618" t="s">
        <v>425</v>
      </c>
      <c r="L981" s="618">
        <v>15965218</v>
      </c>
      <c r="M981" s="618" t="s">
        <v>2112</v>
      </c>
      <c r="N981" s="618">
        <v>29430</v>
      </c>
      <c r="O981" s="618" t="s">
        <v>425</v>
      </c>
      <c r="P981" s="618" t="s">
        <v>425</v>
      </c>
      <c r="Q981" s="618" t="s">
        <v>425</v>
      </c>
      <c r="R981" s="618">
        <v>406</v>
      </c>
      <c r="S981" s="618">
        <v>33560</v>
      </c>
      <c r="T981" s="618">
        <v>15</v>
      </c>
      <c r="U981" s="618" t="s">
        <v>425</v>
      </c>
      <c r="V981" s="618" t="s">
        <v>425</v>
      </c>
      <c r="W981" s="618" t="s">
        <v>425</v>
      </c>
      <c r="X981" s="618" t="s">
        <v>425</v>
      </c>
      <c r="Y981" s="618">
        <v>63</v>
      </c>
      <c r="Z981" s="618">
        <v>388343</v>
      </c>
      <c r="AA981" s="618">
        <v>68279</v>
      </c>
      <c r="AB981" s="618">
        <v>19860</v>
      </c>
      <c r="AC981" s="618">
        <v>25867</v>
      </c>
      <c r="AD981" s="618" t="s">
        <v>425</v>
      </c>
      <c r="AE981" s="618" t="s">
        <v>425</v>
      </c>
      <c r="AF981" s="618">
        <v>180</v>
      </c>
      <c r="AG981" s="618">
        <v>93718</v>
      </c>
      <c r="AH981" s="618" t="s">
        <v>425</v>
      </c>
      <c r="AI981" s="618" t="s">
        <v>425</v>
      </c>
    </row>
    <row r="982" spans="1:35" x14ac:dyDescent="0.25">
      <c r="B982" s="594">
        <v>2016</v>
      </c>
      <c r="C982" s="618">
        <v>14554</v>
      </c>
      <c r="D982" s="618" t="s">
        <v>2112</v>
      </c>
      <c r="E982" s="618">
        <v>15</v>
      </c>
      <c r="F982" s="618" t="s">
        <v>425</v>
      </c>
      <c r="G982" s="618">
        <v>33</v>
      </c>
      <c r="H982" s="618">
        <v>2207</v>
      </c>
      <c r="I982" s="618" t="s">
        <v>425</v>
      </c>
      <c r="J982" s="618">
        <v>14325</v>
      </c>
      <c r="K982" s="618" t="s">
        <v>425</v>
      </c>
      <c r="L982" s="618">
        <v>13738711</v>
      </c>
      <c r="M982" s="618" t="s">
        <v>2112</v>
      </c>
      <c r="N982" s="618">
        <v>24825</v>
      </c>
      <c r="O982" s="618" t="s">
        <v>425</v>
      </c>
      <c r="P982" s="618" t="s">
        <v>425</v>
      </c>
      <c r="Q982" s="618" t="s">
        <v>425</v>
      </c>
      <c r="R982" s="618">
        <v>699</v>
      </c>
      <c r="S982" s="618">
        <v>24853</v>
      </c>
      <c r="T982" s="618" t="s">
        <v>425</v>
      </c>
      <c r="U982" s="618" t="s">
        <v>425</v>
      </c>
      <c r="V982" s="618" t="s">
        <v>425</v>
      </c>
      <c r="W982" s="618" t="s">
        <v>425</v>
      </c>
      <c r="X982" s="618" t="s">
        <v>425</v>
      </c>
      <c r="Y982" s="618">
        <v>12</v>
      </c>
      <c r="Z982" s="618">
        <v>140536</v>
      </c>
      <c r="AA982" s="618">
        <v>65497</v>
      </c>
      <c r="AB982" s="618">
        <v>19290</v>
      </c>
      <c r="AC982" s="618">
        <v>13364</v>
      </c>
      <c r="AD982" s="618" t="s">
        <v>425</v>
      </c>
      <c r="AE982" s="618" t="s">
        <v>425</v>
      </c>
      <c r="AF982" s="618" t="s">
        <v>425</v>
      </c>
      <c r="AG982" s="618">
        <v>53331</v>
      </c>
      <c r="AH982" s="618" t="s">
        <v>425</v>
      </c>
      <c r="AI982" s="618" t="s">
        <v>425</v>
      </c>
    </row>
    <row r="983" spans="1:35" x14ac:dyDescent="0.25">
      <c r="B983" s="594">
        <v>2017</v>
      </c>
      <c r="C983" s="618">
        <v>22108</v>
      </c>
      <c r="D983" s="618" t="s">
        <v>2112</v>
      </c>
      <c r="E983" s="618">
        <v>70</v>
      </c>
      <c r="F983" s="618" t="s">
        <v>425</v>
      </c>
      <c r="G983" s="618">
        <v>20</v>
      </c>
      <c r="H983" s="618">
        <v>3779</v>
      </c>
      <c r="I983" s="618" t="s">
        <v>425</v>
      </c>
      <c r="J983" s="618">
        <v>29262</v>
      </c>
      <c r="K983" s="618">
        <v>9</v>
      </c>
      <c r="L983" s="618">
        <v>12352698</v>
      </c>
      <c r="M983" s="618" t="s">
        <v>2112</v>
      </c>
      <c r="N983" s="618">
        <v>21277</v>
      </c>
      <c r="O983" s="618" t="s">
        <v>425</v>
      </c>
      <c r="P983" s="618" t="s">
        <v>425</v>
      </c>
      <c r="Q983" s="618" t="s">
        <v>425</v>
      </c>
      <c r="R983" s="618">
        <v>606</v>
      </c>
      <c r="S983" s="618">
        <v>47844</v>
      </c>
      <c r="T983" s="618" t="s">
        <v>425</v>
      </c>
      <c r="U983" s="618" t="s">
        <v>425</v>
      </c>
      <c r="V983" s="618" t="s">
        <v>425</v>
      </c>
      <c r="W983" s="618" t="s">
        <v>425</v>
      </c>
      <c r="X983" s="618" t="s">
        <v>425</v>
      </c>
      <c r="Y983" s="618">
        <v>13</v>
      </c>
      <c r="Z983" s="618">
        <v>204498</v>
      </c>
      <c r="AA983" s="618">
        <v>94422</v>
      </c>
      <c r="AB983" s="618">
        <v>22783</v>
      </c>
      <c r="AC983" s="618">
        <v>45598</v>
      </c>
      <c r="AD983" s="618" t="s">
        <v>425</v>
      </c>
      <c r="AE983" s="618" t="s">
        <v>425</v>
      </c>
      <c r="AF983" s="618">
        <v>41</v>
      </c>
      <c r="AG983" s="618">
        <v>60430</v>
      </c>
      <c r="AH983" s="618" t="s">
        <v>425</v>
      </c>
      <c r="AI983" s="618" t="s">
        <v>425</v>
      </c>
    </row>
    <row r="984" spans="1:35" x14ac:dyDescent="0.25">
      <c r="B984" s="594">
        <v>2018</v>
      </c>
      <c r="C984" s="618">
        <v>29236</v>
      </c>
      <c r="D984" s="618" t="s">
        <v>2112</v>
      </c>
      <c r="E984" s="618">
        <v>40</v>
      </c>
      <c r="F984" s="618" t="s">
        <v>425</v>
      </c>
      <c r="G984" s="618">
        <v>103</v>
      </c>
      <c r="H984" s="618">
        <v>3314</v>
      </c>
      <c r="I984" s="618" t="s">
        <v>425</v>
      </c>
      <c r="J984" s="618">
        <v>23531</v>
      </c>
      <c r="K984" s="618" t="s">
        <v>425</v>
      </c>
      <c r="L984" s="618">
        <v>13083448</v>
      </c>
      <c r="M984" s="618" t="s">
        <v>2112</v>
      </c>
      <c r="N984" s="618">
        <v>44553</v>
      </c>
      <c r="O984" s="618" t="s">
        <v>425</v>
      </c>
      <c r="P984" s="618" t="s">
        <v>425</v>
      </c>
      <c r="Q984" s="618" t="s">
        <v>425</v>
      </c>
      <c r="R984" s="618">
        <v>1187</v>
      </c>
      <c r="S984" s="618">
        <v>50601</v>
      </c>
      <c r="T984" s="618" t="s">
        <v>425</v>
      </c>
      <c r="U984" s="618" t="s">
        <v>425</v>
      </c>
      <c r="V984" s="618" t="s">
        <v>425</v>
      </c>
      <c r="W984" s="618" t="s">
        <v>425</v>
      </c>
      <c r="X984" s="618" t="s">
        <v>425</v>
      </c>
      <c r="Y984" s="618">
        <v>4</v>
      </c>
      <c r="Z984" s="618">
        <v>372360</v>
      </c>
      <c r="AA984" s="618">
        <v>98605</v>
      </c>
      <c r="AB984" s="618">
        <v>43529</v>
      </c>
      <c r="AC984" s="618">
        <v>51040</v>
      </c>
      <c r="AD984" s="618" t="s">
        <v>425</v>
      </c>
      <c r="AE984" s="618" t="s">
        <v>425</v>
      </c>
      <c r="AF984" s="618">
        <v>212</v>
      </c>
      <c r="AG984" s="618">
        <v>61478</v>
      </c>
      <c r="AH984" s="618" t="s">
        <v>425</v>
      </c>
      <c r="AI984" s="618" t="s">
        <v>425</v>
      </c>
    </row>
    <row r="985" spans="1:35" x14ac:dyDescent="0.25">
      <c r="B985" s="594">
        <v>2019</v>
      </c>
      <c r="C985" s="618">
        <v>28557</v>
      </c>
      <c r="D985" s="618" t="s">
        <v>2112</v>
      </c>
      <c r="E985" s="618">
        <v>108</v>
      </c>
      <c r="F985" s="618" t="s">
        <v>425</v>
      </c>
      <c r="G985" s="618">
        <v>93</v>
      </c>
      <c r="H985" s="618">
        <v>3022</v>
      </c>
      <c r="I985" s="618" t="s">
        <v>425</v>
      </c>
      <c r="J985" s="618">
        <v>40499</v>
      </c>
      <c r="K985" s="618" t="s">
        <v>425</v>
      </c>
      <c r="L985" s="618">
        <v>12618828</v>
      </c>
      <c r="M985" s="618" t="s">
        <v>2112</v>
      </c>
      <c r="N985" s="618">
        <v>53022</v>
      </c>
      <c r="O985" s="618" t="s">
        <v>425</v>
      </c>
      <c r="P985" s="618" t="s">
        <v>425</v>
      </c>
      <c r="Q985" s="618" t="s">
        <v>425</v>
      </c>
      <c r="R985" s="618">
        <v>672</v>
      </c>
      <c r="S985" s="618">
        <v>47498</v>
      </c>
      <c r="T985" s="618">
        <v>1</v>
      </c>
      <c r="U985" s="618" t="s">
        <v>425</v>
      </c>
      <c r="V985" s="618" t="s">
        <v>425</v>
      </c>
      <c r="W985" s="618" t="s">
        <v>425</v>
      </c>
      <c r="X985" s="618" t="s">
        <v>425</v>
      </c>
      <c r="Y985" s="618">
        <v>240</v>
      </c>
      <c r="Z985" s="618">
        <v>400096</v>
      </c>
      <c r="AA985" s="618">
        <v>118623</v>
      </c>
      <c r="AB985" s="618">
        <v>56606</v>
      </c>
      <c r="AC985" s="618">
        <v>30489</v>
      </c>
      <c r="AD985" s="618" t="s">
        <v>425</v>
      </c>
      <c r="AE985" s="618" t="s">
        <v>425</v>
      </c>
      <c r="AF985" s="618">
        <v>2264</v>
      </c>
      <c r="AG985" s="618">
        <v>64406</v>
      </c>
      <c r="AH985" s="618" t="s">
        <v>425</v>
      </c>
      <c r="AI985" s="618" t="s">
        <v>425</v>
      </c>
    </row>
    <row r="986" spans="1:35" x14ac:dyDescent="0.25">
      <c r="B986" s="594">
        <v>2020</v>
      </c>
      <c r="C986" s="618">
        <v>30703</v>
      </c>
      <c r="D986" s="618" t="s">
        <v>2112</v>
      </c>
      <c r="E986" s="618">
        <v>70</v>
      </c>
      <c r="F986" s="618" t="s">
        <v>425</v>
      </c>
      <c r="G986" s="618">
        <v>73</v>
      </c>
      <c r="H986" s="618">
        <v>3622</v>
      </c>
      <c r="I986" s="618" t="s">
        <v>425</v>
      </c>
      <c r="J986" s="618">
        <v>40865</v>
      </c>
      <c r="K986" s="618" t="s">
        <v>425</v>
      </c>
      <c r="L986" s="618">
        <v>14826596</v>
      </c>
      <c r="M986" s="618" t="s">
        <v>2112</v>
      </c>
      <c r="N986" s="618">
        <v>60819</v>
      </c>
      <c r="O986" s="618" t="s">
        <v>425</v>
      </c>
      <c r="P986" s="618" t="s">
        <v>425</v>
      </c>
      <c r="Q986" s="618" t="s">
        <v>425</v>
      </c>
      <c r="R986" s="618">
        <v>1929</v>
      </c>
      <c r="S986" s="618">
        <v>64684</v>
      </c>
      <c r="T986" s="618">
        <v>2</v>
      </c>
      <c r="U986" s="618" t="s">
        <v>425</v>
      </c>
      <c r="V986" s="618" t="s">
        <v>425</v>
      </c>
      <c r="W986" s="618" t="s">
        <v>425</v>
      </c>
      <c r="X986" s="618" t="s">
        <v>425</v>
      </c>
      <c r="Y986" s="618">
        <v>168</v>
      </c>
      <c r="Z986" s="618">
        <v>434860</v>
      </c>
      <c r="AA986" s="618">
        <v>130182</v>
      </c>
      <c r="AB986" s="618">
        <v>43649</v>
      </c>
      <c r="AC986" s="618">
        <v>93450</v>
      </c>
      <c r="AD986" s="618" t="s">
        <v>425</v>
      </c>
      <c r="AE986" s="618" t="s">
        <v>425</v>
      </c>
      <c r="AF986" s="618">
        <v>2441</v>
      </c>
      <c r="AG986" s="618">
        <v>57393</v>
      </c>
      <c r="AH986" s="618" t="s">
        <v>425</v>
      </c>
      <c r="AI986" s="618" t="s">
        <v>425</v>
      </c>
    </row>
    <row r="987" spans="1:35" x14ac:dyDescent="0.25">
      <c r="B987" s="594">
        <v>2021</v>
      </c>
      <c r="C987" s="618">
        <v>26283</v>
      </c>
      <c r="D987" s="618" t="s">
        <v>2112</v>
      </c>
      <c r="E987" s="618">
        <v>67</v>
      </c>
      <c r="F987" s="618" t="s">
        <v>425</v>
      </c>
      <c r="G987" s="618">
        <v>78</v>
      </c>
      <c r="H987" s="618">
        <v>5772</v>
      </c>
      <c r="I987" s="618" t="s">
        <v>425</v>
      </c>
      <c r="J987" s="618">
        <v>35907</v>
      </c>
      <c r="K987" s="618" t="s">
        <v>425</v>
      </c>
      <c r="L987" s="618">
        <v>15602250</v>
      </c>
      <c r="M987" s="618" t="s">
        <v>2112</v>
      </c>
      <c r="N987" s="618">
        <v>61739</v>
      </c>
      <c r="O987" s="618" t="s">
        <v>425</v>
      </c>
      <c r="P987" s="618" t="s">
        <v>425</v>
      </c>
      <c r="Q987" s="618" t="s">
        <v>425</v>
      </c>
      <c r="R987" s="618">
        <v>1248</v>
      </c>
      <c r="S987" s="618">
        <v>71155</v>
      </c>
      <c r="T987" s="618" t="s">
        <v>425</v>
      </c>
      <c r="U987" s="618" t="s">
        <v>425</v>
      </c>
      <c r="V987" s="618" t="s">
        <v>425</v>
      </c>
      <c r="W987" s="618" t="s">
        <v>425</v>
      </c>
      <c r="X987" s="618" t="s">
        <v>425</v>
      </c>
      <c r="Y987" s="618">
        <v>90</v>
      </c>
      <c r="Z987" s="618">
        <v>421311</v>
      </c>
      <c r="AA987" s="618">
        <v>80865</v>
      </c>
      <c r="AB987" s="618">
        <v>37525</v>
      </c>
      <c r="AC987" s="618">
        <v>66731</v>
      </c>
      <c r="AD987" s="618" t="s">
        <v>425</v>
      </c>
      <c r="AE987" s="618">
        <v>600</v>
      </c>
      <c r="AF987" s="618">
        <v>49</v>
      </c>
      <c r="AG987" s="618">
        <v>67092</v>
      </c>
      <c r="AH987" s="618" t="s">
        <v>425</v>
      </c>
      <c r="AI987" s="618" t="s">
        <v>425</v>
      </c>
    </row>
    <row r="988" spans="1:35" x14ac:dyDescent="0.25">
      <c r="A988" s="593" t="s">
        <v>21</v>
      </c>
      <c r="B988" s="594">
        <v>2010</v>
      </c>
      <c r="C988" s="618">
        <v>9484</v>
      </c>
      <c r="D988" s="618" t="s">
        <v>2112</v>
      </c>
      <c r="E988" s="618">
        <v>314</v>
      </c>
      <c r="F988" s="618" t="s">
        <v>425</v>
      </c>
      <c r="G988" s="618">
        <v>115</v>
      </c>
      <c r="H988" s="618">
        <v>17419</v>
      </c>
      <c r="I988" s="618" t="s">
        <v>425</v>
      </c>
      <c r="J988" s="618">
        <v>17144</v>
      </c>
      <c r="K988" s="618" t="s">
        <v>425</v>
      </c>
      <c r="L988" s="618">
        <v>24352340</v>
      </c>
      <c r="M988" s="618" t="s">
        <v>2112</v>
      </c>
      <c r="N988" s="618" t="s">
        <v>425</v>
      </c>
      <c r="O988" s="618" t="s">
        <v>425</v>
      </c>
      <c r="P988" s="618" t="s">
        <v>425</v>
      </c>
      <c r="Q988" s="618" t="s">
        <v>425</v>
      </c>
      <c r="R988" s="618">
        <v>118</v>
      </c>
      <c r="S988" s="618">
        <v>22614</v>
      </c>
      <c r="T988" s="618">
        <v>16334</v>
      </c>
      <c r="U988" s="618" t="s">
        <v>425</v>
      </c>
      <c r="V988" s="618" t="s">
        <v>425</v>
      </c>
      <c r="W988" s="618" t="s">
        <v>425</v>
      </c>
      <c r="X988" s="618" t="s">
        <v>425</v>
      </c>
      <c r="Y988" s="618">
        <v>23</v>
      </c>
      <c r="Z988" s="618">
        <v>318231</v>
      </c>
      <c r="AA988" s="618">
        <v>2616</v>
      </c>
      <c r="AB988" s="618">
        <v>1050</v>
      </c>
      <c r="AC988" s="618">
        <v>23480</v>
      </c>
      <c r="AD988" s="618" t="s">
        <v>425</v>
      </c>
      <c r="AE988" s="618" t="s">
        <v>425</v>
      </c>
      <c r="AF988" s="618" t="s">
        <v>425</v>
      </c>
      <c r="AG988" s="618">
        <v>3944</v>
      </c>
      <c r="AH988" s="618" t="s">
        <v>425</v>
      </c>
      <c r="AI988" s="618" t="s">
        <v>425</v>
      </c>
    </row>
    <row r="989" spans="1:35" x14ac:dyDescent="0.25">
      <c r="B989" s="594">
        <v>2011</v>
      </c>
      <c r="C989" s="618">
        <v>8188</v>
      </c>
      <c r="D989" s="618" t="s">
        <v>2112</v>
      </c>
      <c r="E989" s="618">
        <v>155</v>
      </c>
      <c r="F989" s="618" t="s">
        <v>425</v>
      </c>
      <c r="G989" s="618">
        <v>130</v>
      </c>
      <c r="H989" s="618">
        <v>17841</v>
      </c>
      <c r="I989" s="618" t="s">
        <v>425</v>
      </c>
      <c r="J989" s="618">
        <v>16489</v>
      </c>
      <c r="K989" s="618" t="s">
        <v>425</v>
      </c>
      <c r="L989" s="618">
        <v>29257108</v>
      </c>
      <c r="M989" s="618" t="s">
        <v>2112</v>
      </c>
      <c r="N989" s="618" t="s">
        <v>425</v>
      </c>
      <c r="O989" s="618" t="s">
        <v>425</v>
      </c>
      <c r="P989" s="618" t="s">
        <v>425</v>
      </c>
      <c r="Q989" s="618" t="s">
        <v>425</v>
      </c>
      <c r="R989" s="618">
        <v>105</v>
      </c>
      <c r="S989" s="618">
        <v>18227</v>
      </c>
      <c r="T989" s="618">
        <v>11673</v>
      </c>
      <c r="U989" s="618" t="s">
        <v>425</v>
      </c>
      <c r="V989" s="618" t="s">
        <v>425</v>
      </c>
      <c r="W989" s="618" t="s">
        <v>425</v>
      </c>
      <c r="X989" s="618" t="s">
        <v>425</v>
      </c>
      <c r="Y989" s="618">
        <v>10</v>
      </c>
      <c r="Z989" s="618">
        <v>295096</v>
      </c>
      <c r="AA989" s="618">
        <v>2697</v>
      </c>
      <c r="AB989" s="618">
        <v>1050</v>
      </c>
      <c r="AC989" s="618">
        <v>33393</v>
      </c>
      <c r="AD989" s="618" t="s">
        <v>425</v>
      </c>
      <c r="AE989" s="618" t="s">
        <v>425</v>
      </c>
      <c r="AF989" s="618" t="s">
        <v>425</v>
      </c>
      <c r="AG989" s="618">
        <v>4374</v>
      </c>
      <c r="AH989" s="618" t="s">
        <v>425</v>
      </c>
      <c r="AI989" s="618" t="s">
        <v>425</v>
      </c>
    </row>
    <row r="990" spans="1:35" x14ac:dyDescent="0.25">
      <c r="B990" s="594">
        <v>2012</v>
      </c>
      <c r="C990" s="618">
        <v>7551</v>
      </c>
      <c r="D990" s="618" t="s">
        <v>2112</v>
      </c>
      <c r="E990" s="618">
        <v>8</v>
      </c>
      <c r="F990" s="618" t="s">
        <v>425</v>
      </c>
      <c r="G990" s="618">
        <v>101</v>
      </c>
      <c r="H990" s="618">
        <v>18607</v>
      </c>
      <c r="I990" s="618" t="s">
        <v>425</v>
      </c>
      <c r="J990" s="618">
        <v>13729</v>
      </c>
      <c r="K990" s="618" t="s">
        <v>425</v>
      </c>
      <c r="L990" s="618">
        <v>27674454</v>
      </c>
      <c r="M990" s="618" t="s">
        <v>2112</v>
      </c>
      <c r="N990" s="618" t="s">
        <v>425</v>
      </c>
      <c r="O990" s="618" t="s">
        <v>425</v>
      </c>
      <c r="P990" s="618" t="s">
        <v>425</v>
      </c>
      <c r="Q990" s="618" t="s">
        <v>425</v>
      </c>
      <c r="R990" s="618">
        <v>51</v>
      </c>
      <c r="S990" s="618">
        <v>3076</v>
      </c>
      <c r="T990" s="618">
        <v>14718</v>
      </c>
      <c r="U990" s="618" t="s">
        <v>425</v>
      </c>
      <c r="V990" s="618" t="s">
        <v>425</v>
      </c>
      <c r="W990" s="618" t="s">
        <v>425</v>
      </c>
      <c r="X990" s="618" t="s">
        <v>425</v>
      </c>
      <c r="Y990" s="618" t="s">
        <v>425</v>
      </c>
      <c r="Z990" s="618">
        <v>314615</v>
      </c>
      <c r="AA990" s="618">
        <v>2200</v>
      </c>
      <c r="AB990" s="618">
        <v>1050</v>
      </c>
      <c r="AC990" s="618">
        <v>1650</v>
      </c>
      <c r="AD990" s="618" t="s">
        <v>425</v>
      </c>
      <c r="AE990" s="618" t="s">
        <v>425</v>
      </c>
      <c r="AF990" s="618" t="s">
        <v>425</v>
      </c>
      <c r="AG990" s="618">
        <v>4570</v>
      </c>
      <c r="AH990" s="618" t="s">
        <v>425</v>
      </c>
      <c r="AI990" s="618" t="s">
        <v>425</v>
      </c>
    </row>
    <row r="991" spans="1:35" x14ac:dyDescent="0.25">
      <c r="B991" s="594">
        <v>2013</v>
      </c>
      <c r="C991" s="618">
        <v>9716</v>
      </c>
      <c r="D991" s="618" t="s">
        <v>2112</v>
      </c>
      <c r="E991" s="618">
        <v>35</v>
      </c>
      <c r="F991" s="618" t="s">
        <v>425</v>
      </c>
      <c r="G991" s="618">
        <v>397</v>
      </c>
      <c r="H991" s="618">
        <v>11984</v>
      </c>
      <c r="I991" s="618" t="s">
        <v>425</v>
      </c>
      <c r="J991" s="618">
        <v>10815</v>
      </c>
      <c r="K991" s="618" t="s">
        <v>425</v>
      </c>
      <c r="L991" s="618">
        <v>28170950</v>
      </c>
      <c r="M991" s="618" t="s">
        <v>2112</v>
      </c>
      <c r="N991" s="618" t="s">
        <v>425</v>
      </c>
      <c r="O991" s="618" t="s">
        <v>425</v>
      </c>
      <c r="P991" s="618" t="s">
        <v>425</v>
      </c>
      <c r="Q991" s="618" t="s">
        <v>425</v>
      </c>
      <c r="R991" s="618">
        <v>47</v>
      </c>
      <c r="S991" s="618">
        <v>10689</v>
      </c>
      <c r="T991" s="618">
        <v>10699</v>
      </c>
      <c r="U991" s="618" t="s">
        <v>425</v>
      </c>
      <c r="V991" s="618" t="s">
        <v>425</v>
      </c>
      <c r="W991" s="618" t="s">
        <v>425</v>
      </c>
      <c r="X991" s="618" t="s">
        <v>425</v>
      </c>
      <c r="Y991" s="618" t="s">
        <v>425</v>
      </c>
      <c r="Z991" s="618">
        <v>224794</v>
      </c>
      <c r="AA991" s="618">
        <v>2608</v>
      </c>
      <c r="AB991" s="618">
        <v>1050</v>
      </c>
      <c r="AC991" s="618">
        <v>8749</v>
      </c>
      <c r="AD991" s="618" t="s">
        <v>425</v>
      </c>
      <c r="AE991" s="618" t="s">
        <v>425</v>
      </c>
      <c r="AF991" s="618" t="s">
        <v>425</v>
      </c>
      <c r="AG991" s="618">
        <v>4572</v>
      </c>
      <c r="AH991" s="618" t="s">
        <v>425</v>
      </c>
      <c r="AI991" s="618" t="s">
        <v>425</v>
      </c>
    </row>
    <row r="992" spans="1:35" x14ac:dyDescent="0.25">
      <c r="B992" s="594">
        <v>2014</v>
      </c>
      <c r="C992" s="618">
        <v>63066</v>
      </c>
      <c r="D992" s="618" t="s">
        <v>2112</v>
      </c>
      <c r="E992" s="618">
        <v>39</v>
      </c>
      <c r="F992" s="618" t="s">
        <v>425</v>
      </c>
      <c r="G992" s="618">
        <v>499</v>
      </c>
      <c r="H992" s="618">
        <v>16809</v>
      </c>
      <c r="I992" s="618" t="s">
        <v>425</v>
      </c>
      <c r="J992" s="618">
        <v>15933</v>
      </c>
      <c r="K992" s="618" t="s">
        <v>425</v>
      </c>
      <c r="L992" s="618">
        <v>26884220</v>
      </c>
      <c r="M992" s="618" t="s">
        <v>2112</v>
      </c>
      <c r="N992" s="618" t="s">
        <v>425</v>
      </c>
      <c r="O992" s="618" t="s">
        <v>425</v>
      </c>
      <c r="P992" s="618" t="s">
        <v>425</v>
      </c>
      <c r="Q992" s="618" t="s">
        <v>425</v>
      </c>
      <c r="R992" s="618">
        <v>75</v>
      </c>
      <c r="S992" s="618">
        <v>13134</v>
      </c>
      <c r="T992" s="618">
        <v>10729</v>
      </c>
      <c r="U992" s="618" t="s">
        <v>425</v>
      </c>
      <c r="V992" s="618" t="s">
        <v>425</v>
      </c>
      <c r="W992" s="618" t="s">
        <v>425</v>
      </c>
      <c r="X992" s="618" t="s">
        <v>425</v>
      </c>
      <c r="Y992" s="618" t="s">
        <v>425</v>
      </c>
      <c r="Z992" s="618">
        <v>250256</v>
      </c>
      <c r="AA992" s="618">
        <v>3751</v>
      </c>
      <c r="AB992" s="618">
        <v>1050</v>
      </c>
      <c r="AC992" s="618">
        <v>11301</v>
      </c>
      <c r="AD992" s="618" t="s">
        <v>425</v>
      </c>
      <c r="AE992" s="618" t="s">
        <v>425</v>
      </c>
      <c r="AF992" s="618" t="s">
        <v>425</v>
      </c>
      <c r="AG992" s="618">
        <v>5032</v>
      </c>
      <c r="AH992" s="618" t="s">
        <v>425</v>
      </c>
      <c r="AI992" s="618" t="s">
        <v>425</v>
      </c>
    </row>
    <row r="993" spans="1:35" x14ac:dyDescent="0.25">
      <c r="B993" s="594">
        <v>2015</v>
      </c>
      <c r="C993" s="618">
        <v>30901</v>
      </c>
      <c r="D993" s="618" t="s">
        <v>2112</v>
      </c>
      <c r="E993" s="618">
        <v>39</v>
      </c>
      <c r="F993" s="618" t="s">
        <v>425</v>
      </c>
      <c r="G993" s="618">
        <v>1719</v>
      </c>
      <c r="H993" s="618">
        <v>17301</v>
      </c>
      <c r="I993" s="618" t="s">
        <v>425</v>
      </c>
      <c r="J993" s="618">
        <v>16147</v>
      </c>
      <c r="K993" s="618" t="s">
        <v>425</v>
      </c>
      <c r="L993" s="618">
        <v>20714441</v>
      </c>
      <c r="M993" s="618" t="s">
        <v>2112</v>
      </c>
      <c r="N993" s="618" t="s">
        <v>425</v>
      </c>
      <c r="O993" s="618" t="s">
        <v>425</v>
      </c>
      <c r="P993" s="618" t="s">
        <v>425</v>
      </c>
      <c r="Q993" s="618" t="s">
        <v>425</v>
      </c>
      <c r="R993" s="618">
        <v>87</v>
      </c>
      <c r="S993" s="618">
        <v>10652</v>
      </c>
      <c r="T993" s="618">
        <v>12397</v>
      </c>
      <c r="U993" s="618" t="s">
        <v>425</v>
      </c>
      <c r="V993" s="618" t="s">
        <v>425</v>
      </c>
      <c r="W993" s="618" t="s">
        <v>425</v>
      </c>
      <c r="X993" s="618" t="s">
        <v>425</v>
      </c>
      <c r="Y993" s="618" t="s">
        <v>425</v>
      </c>
      <c r="Z993" s="618">
        <v>293129</v>
      </c>
      <c r="AA993" s="618">
        <v>5786</v>
      </c>
      <c r="AB993" s="618">
        <v>1330</v>
      </c>
      <c r="AC993" s="618">
        <v>15800</v>
      </c>
      <c r="AD993" s="618" t="s">
        <v>425</v>
      </c>
      <c r="AE993" s="618">
        <v>550</v>
      </c>
      <c r="AF993" s="618" t="s">
        <v>425</v>
      </c>
      <c r="AG993" s="618">
        <v>5380</v>
      </c>
      <c r="AH993" s="618" t="s">
        <v>425</v>
      </c>
      <c r="AI993" s="618" t="s">
        <v>425</v>
      </c>
    </row>
    <row r="994" spans="1:35" x14ac:dyDescent="0.25">
      <c r="B994" s="594">
        <v>2016</v>
      </c>
      <c r="C994" s="618">
        <v>38848</v>
      </c>
      <c r="D994" s="618" t="s">
        <v>2112</v>
      </c>
      <c r="E994" s="618">
        <v>28</v>
      </c>
      <c r="F994" s="618" t="s">
        <v>425</v>
      </c>
      <c r="G994" s="618">
        <v>2601</v>
      </c>
      <c r="H994" s="618">
        <v>15249</v>
      </c>
      <c r="I994" s="618" t="s">
        <v>425</v>
      </c>
      <c r="J994" s="618">
        <v>20498</v>
      </c>
      <c r="K994" s="618" t="s">
        <v>425</v>
      </c>
      <c r="L994" s="618">
        <v>18701217</v>
      </c>
      <c r="M994" s="618" t="s">
        <v>2112</v>
      </c>
      <c r="N994" s="618" t="s">
        <v>425</v>
      </c>
      <c r="O994" s="618" t="s">
        <v>425</v>
      </c>
      <c r="P994" s="618" t="s">
        <v>425</v>
      </c>
      <c r="Q994" s="618" t="s">
        <v>425</v>
      </c>
      <c r="R994" s="618">
        <v>168</v>
      </c>
      <c r="S994" s="618">
        <v>5748</v>
      </c>
      <c r="T994" s="618">
        <v>3547</v>
      </c>
      <c r="U994" s="618" t="s">
        <v>425</v>
      </c>
      <c r="V994" s="618" t="s">
        <v>425</v>
      </c>
      <c r="W994" s="618" t="s">
        <v>425</v>
      </c>
      <c r="X994" s="618" t="s">
        <v>425</v>
      </c>
      <c r="Y994" s="618" t="s">
        <v>425</v>
      </c>
      <c r="Z994" s="618">
        <v>292874</v>
      </c>
      <c r="AA994" s="618">
        <v>6408</v>
      </c>
      <c r="AB994" s="618">
        <v>3510</v>
      </c>
      <c r="AC994" s="618">
        <v>13057</v>
      </c>
      <c r="AD994" s="618" t="s">
        <v>425</v>
      </c>
      <c r="AE994" s="618">
        <v>1043</v>
      </c>
      <c r="AF994" s="618" t="s">
        <v>425</v>
      </c>
      <c r="AG994" s="618">
        <v>6168</v>
      </c>
      <c r="AH994" s="618" t="s">
        <v>425</v>
      </c>
      <c r="AI994" s="618" t="s">
        <v>425</v>
      </c>
    </row>
    <row r="995" spans="1:35" x14ac:dyDescent="0.25">
      <c r="B995" s="594">
        <v>2017</v>
      </c>
      <c r="C995" s="618">
        <v>55480</v>
      </c>
      <c r="D995" s="618" t="s">
        <v>2112</v>
      </c>
      <c r="E995" s="618">
        <v>15</v>
      </c>
      <c r="F995" s="618" t="s">
        <v>425</v>
      </c>
      <c r="G995" s="618">
        <v>3187</v>
      </c>
      <c r="H995" s="618">
        <v>16229</v>
      </c>
      <c r="I995" s="618" t="s">
        <v>425</v>
      </c>
      <c r="J995" s="618">
        <v>30438</v>
      </c>
      <c r="K995" s="618" t="s">
        <v>425</v>
      </c>
      <c r="L995" s="618">
        <v>17498101</v>
      </c>
      <c r="M995" s="618" t="s">
        <v>2112</v>
      </c>
      <c r="N995" s="618" t="s">
        <v>425</v>
      </c>
      <c r="O995" s="618" t="s">
        <v>425</v>
      </c>
      <c r="P995" s="618" t="s">
        <v>425</v>
      </c>
      <c r="Q995" s="618" t="s">
        <v>425</v>
      </c>
      <c r="R995" s="618">
        <v>344</v>
      </c>
      <c r="S995" s="618">
        <v>14464</v>
      </c>
      <c r="T995" s="618">
        <v>11150</v>
      </c>
      <c r="U995" s="618" t="s">
        <v>425</v>
      </c>
      <c r="V995" s="618" t="s">
        <v>425</v>
      </c>
      <c r="W995" s="618" t="s">
        <v>425</v>
      </c>
      <c r="X995" s="618" t="s">
        <v>425</v>
      </c>
      <c r="Y995" s="618" t="s">
        <v>425</v>
      </c>
      <c r="Z995" s="618">
        <v>386572</v>
      </c>
      <c r="AA995" s="618">
        <v>17610</v>
      </c>
      <c r="AB995" s="618">
        <v>2190</v>
      </c>
      <c r="AC995" s="618">
        <v>33507</v>
      </c>
      <c r="AD995" s="618" t="s">
        <v>425</v>
      </c>
      <c r="AE995" s="618">
        <v>1240</v>
      </c>
      <c r="AF995" s="618">
        <v>30</v>
      </c>
      <c r="AG995" s="618">
        <v>6641</v>
      </c>
      <c r="AH995" s="618" t="s">
        <v>425</v>
      </c>
      <c r="AI995" s="618" t="s">
        <v>425</v>
      </c>
    </row>
    <row r="996" spans="1:35" x14ac:dyDescent="0.25">
      <c r="B996" s="594">
        <v>2018</v>
      </c>
      <c r="C996" s="618">
        <v>64672</v>
      </c>
      <c r="D996" s="618" t="s">
        <v>2112</v>
      </c>
      <c r="E996" s="618">
        <v>51</v>
      </c>
      <c r="F996" s="618" t="s">
        <v>425</v>
      </c>
      <c r="G996" s="618">
        <v>3696</v>
      </c>
      <c r="H996" s="618">
        <v>19841</v>
      </c>
      <c r="I996" s="618" t="s">
        <v>425</v>
      </c>
      <c r="J996" s="618">
        <v>32560</v>
      </c>
      <c r="K996" s="618" t="s">
        <v>425</v>
      </c>
      <c r="L996" s="618">
        <v>16738990</v>
      </c>
      <c r="M996" s="618" t="s">
        <v>2112</v>
      </c>
      <c r="N996" s="618" t="s">
        <v>425</v>
      </c>
      <c r="O996" s="618" t="s">
        <v>425</v>
      </c>
      <c r="P996" s="618" t="s">
        <v>425</v>
      </c>
      <c r="Q996" s="618" t="s">
        <v>425</v>
      </c>
      <c r="R996" s="618">
        <v>289</v>
      </c>
      <c r="S996" s="618">
        <v>8257</v>
      </c>
      <c r="T996" s="618">
        <v>5411</v>
      </c>
      <c r="U996" s="618" t="s">
        <v>425</v>
      </c>
      <c r="V996" s="618" t="s">
        <v>425</v>
      </c>
      <c r="W996" s="618" t="s">
        <v>425</v>
      </c>
      <c r="X996" s="618" t="s">
        <v>425</v>
      </c>
      <c r="Y996" s="618" t="s">
        <v>425</v>
      </c>
      <c r="Z996" s="618">
        <v>378203</v>
      </c>
      <c r="AA996" s="618">
        <v>17919</v>
      </c>
      <c r="AB996" s="618">
        <v>2205</v>
      </c>
      <c r="AC996" s="618">
        <v>25421</v>
      </c>
      <c r="AD996" s="618" t="s">
        <v>425</v>
      </c>
      <c r="AE996" s="618">
        <v>2475</v>
      </c>
      <c r="AF996" s="618">
        <v>1110</v>
      </c>
      <c r="AG996" s="618">
        <v>7543</v>
      </c>
      <c r="AH996" s="618" t="s">
        <v>425</v>
      </c>
      <c r="AI996" s="618" t="s">
        <v>425</v>
      </c>
    </row>
    <row r="997" spans="1:35" x14ac:dyDescent="0.25">
      <c r="B997" s="594">
        <v>2019</v>
      </c>
      <c r="C997" s="618">
        <v>71598</v>
      </c>
      <c r="D997" s="618" t="s">
        <v>2112</v>
      </c>
      <c r="E997" s="618">
        <v>66</v>
      </c>
      <c r="F997" s="618" t="s">
        <v>425</v>
      </c>
      <c r="G997" s="618">
        <v>5316</v>
      </c>
      <c r="H997" s="618">
        <v>20177</v>
      </c>
      <c r="I997" s="618" t="s">
        <v>425</v>
      </c>
      <c r="J997" s="618">
        <v>38013</v>
      </c>
      <c r="K997" s="618" t="s">
        <v>425</v>
      </c>
      <c r="L997" s="618">
        <v>18702251</v>
      </c>
      <c r="M997" s="618" t="s">
        <v>2112</v>
      </c>
      <c r="N997" s="618" t="s">
        <v>425</v>
      </c>
      <c r="O997" s="618" t="s">
        <v>425</v>
      </c>
      <c r="P997" s="618" t="s">
        <v>425</v>
      </c>
      <c r="Q997" s="618" t="s">
        <v>425</v>
      </c>
      <c r="R997" s="618">
        <v>431</v>
      </c>
      <c r="S997" s="618">
        <v>9802</v>
      </c>
      <c r="T997" s="618">
        <v>19401</v>
      </c>
      <c r="U997" s="618" t="s">
        <v>425</v>
      </c>
      <c r="V997" s="618" t="s">
        <v>425</v>
      </c>
      <c r="W997" s="618" t="s">
        <v>425</v>
      </c>
      <c r="X997" s="618" t="s">
        <v>425</v>
      </c>
      <c r="Y997" s="618" t="s">
        <v>425</v>
      </c>
      <c r="Z997" s="618">
        <v>384152</v>
      </c>
      <c r="AA997" s="618">
        <v>20242</v>
      </c>
      <c r="AB997" s="618">
        <v>2338</v>
      </c>
      <c r="AC997" s="618">
        <v>54122</v>
      </c>
      <c r="AD997" s="618" t="s">
        <v>425</v>
      </c>
      <c r="AE997" s="618">
        <v>10363</v>
      </c>
      <c r="AF997" s="618">
        <v>1155</v>
      </c>
      <c r="AG997" s="618">
        <v>8720</v>
      </c>
      <c r="AH997" s="618" t="s">
        <v>425</v>
      </c>
      <c r="AI997" s="618" t="s">
        <v>425</v>
      </c>
    </row>
    <row r="998" spans="1:35" x14ac:dyDescent="0.25">
      <c r="B998" s="594">
        <v>2020</v>
      </c>
      <c r="C998" s="618">
        <v>69646</v>
      </c>
      <c r="D998" s="618" t="s">
        <v>2112</v>
      </c>
      <c r="E998" s="618">
        <v>1247</v>
      </c>
      <c r="F998" s="618" t="s">
        <v>425</v>
      </c>
      <c r="G998" s="618">
        <v>5276</v>
      </c>
      <c r="H998" s="618">
        <v>16072</v>
      </c>
      <c r="I998" s="618" t="s">
        <v>425</v>
      </c>
      <c r="J998" s="618">
        <v>42027</v>
      </c>
      <c r="K998" s="618">
        <v>25</v>
      </c>
      <c r="L998" s="618">
        <v>15293563</v>
      </c>
      <c r="M998" s="618" t="s">
        <v>2112</v>
      </c>
      <c r="N998" s="618">
        <v>300</v>
      </c>
      <c r="O998" s="618" t="s">
        <v>425</v>
      </c>
      <c r="P998" s="618" t="s">
        <v>425</v>
      </c>
      <c r="Q998" s="618" t="s">
        <v>425</v>
      </c>
      <c r="R998" s="618">
        <v>551</v>
      </c>
      <c r="S998" s="618">
        <v>10735</v>
      </c>
      <c r="T998" s="618">
        <v>20725</v>
      </c>
      <c r="U998" s="618" t="s">
        <v>425</v>
      </c>
      <c r="V998" s="618" t="s">
        <v>425</v>
      </c>
      <c r="W998" s="618" t="s">
        <v>425</v>
      </c>
      <c r="X998" s="618" t="s">
        <v>425</v>
      </c>
      <c r="Y998" s="618" t="s">
        <v>425</v>
      </c>
      <c r="Z998" s="618">
        <v>481553</v>
      </c>
      <c r="AA998" s="618">
        <v>27716</v>
      </c>
      <c r="AB998" s="618">
        <v>3409</v>
      </c>
      <c r="AC998" s="618">
        <v>61097</v>
      </c>
      <c r="AD998" s="618" t="s">
        <v>425</v>
      </c>
      <c r="AE998" s="618">
        <v>4640</v>
      </c>
      <c r="AF998" s="618">
        <v>912</v>
      </c>
      <c r="AG998" s="618">
        <v>7799</v>
      </c>
      <c r="AH998" s="618" t="s">
        <v>425</v>
      </c>
      <c r="AI998" s="618" t="s">
        <v>425</v>
      </c>
    </row>
    <row r="999" spans="1:35" x14ac:dyDescent="0.25">
      <c r="B999" s="594">
        <v>2021</v>
      </c>
      <c r="C999" s="618">
        <v>73145</v>
      </c>
      <c r="D999" s="618" t="s">
        <v>2112</v>
      </c>
      <c r="E999" s="618">
        <v>2591</v>
      </c>
      <c r="F999" s="618" t="s">
        <v>425</v>
      </c>
      <c r="G999" s="618">
        <v>5138</v>
      </c>
      <c r="H999" s="618">
        <v>24436</v>
      </c>
      <c r="I999" s="618" t="s">
        <v>425</v>
      </c>
      <c r="J999" s="618">
        <v>40494</v>
      </c>
      <c r="K999" s="618">
        <v>47</v>
      </c>
      <c r="L999" s="618">
        <v>17419082</v>
      </c>
      <c r="M999" s="618" t="s">
        <v>2112</v>
      </c>
      <c r="N999" s="618" t="s">
        <v>425</v>
      </c>
      <c r="O999" s="618" t="s">
        <v>425</v>
      </c>
      <c r="P999" s="618" t="s">
        <v>425</v>
      </c>
      <c r="Q999" s="618" t="s">
        <v>425</v>
      </c>
      <c r="R999" s="618">
        <v>495</v>
      </c>
      <c r="S999" s="618">
        <v>13403</v>
      </c>
      <c r="T999" s="618">
        <v>21691</v>
      </c>
      <c r="U999" s="618" t="s">
        <v>425</v>
      </c>
      <c r="V999" s="618" t="s">
        <v>425</v>
      </c>
      <c r="W999" s="618" t="s">
        <v>425</v>
      </c>
      <c r="X999" s="618" t="s">
        <v>425</v>
      </c>
      <c r="Y999" s="618" t="s">
        <v>425</v>
      </c>
      <c r="Z999" s="618">
        <v>508652</v>
      </c>
      <c r="AA999" s="618">
        <v>29339</v>
      </c>
      <c r="AB999" s="618">
        <v>3439</v>
      </c>
      <c r="AC999" s="618">
        <v>81642</v>
      </c>
      <c r="AD999" s="618" t="s">
        <v>425</v>
      </c>
      <c r="AE999" s="618">
        <v>9391</v>
      </c>
      <c r="AF999" s="618">
        <v>912</v>
      </c>
      <c r="AG999" s="618">
        <v>8990</v>
      </c>
      <c r="AH999" s="618" t="s">
        <v>425</v>
      </c>
      <c r="AI999" s="618" t="s">
        <v>425</v>
      </c>
    </row>
    <row r="1000" spans="1:35" x14ac:dyDescent="0.25">
      <c r="A1000" s="593" t="s">
        <v>7</v>
      </c>
      <c r="B1000" s="594">
        <v>2010</v>
      </c>
      <c r="C1000" s="618">
        <v>21822</v>
      </c>
      <c r="D1000" s="618" t="s">
        <v>2112</v>
      </c>
      <c r="E1000" s="618" t="s">
        <v>425</v>
      </c>
      <c r="F1000" s="618" t="s">
        <v>425</v>
      </c>
      <c r="G1000" s="618">
        <v>1901</v>
      </c>
      <c r="H1000" s="618">
        <v>48601</v>
      </c>
      <c r="I1000" s="618" t="s">
        <v>425</v>
      </c>
      <c r="J1000" s="618">
        <v>37504</v>
      </c>
      <c r="K1000" s="618" t="s">
        <v>425</v>
      </c>
      <c r="L1000" s="618">
        <v>2994819</v>
      </c>
      <c r="M1000" s="618" t="s">
        <v>2112</v>
      </c>
      <c r="N1000" s="618" t="s">
        <v>425</v>
      </c>
      <c r="O1000" s="618" t="s">
        <v>425</v>
      </c>
      <c r="P1000" s="618" t="s">
        <v>425</v>
      </c>
      <c r="Q1000" s="618" t="s">
        <v>425</v>
      </c>
      <c r="R1000" s="618">
        <v>344</v>
      </c>
      <c r="S1000" s="618">
        <v>31343</v>
      </c>
      <c r="T1000" s="618">
        <v>2231</v>
      </c>
      <c r="U1000" s="618">
        <v>880</v>
      </c>
      <c r="V1000" s="618" t="s">
        <v>425</v>
      </c>
      <c r="W1000" s="618" t="s">
        <v>425</v>
      </c>
      <c r="X1000" s="618" t="s">
        <v>425</v>
      </c>
      <c r="Y1000" s="618" t="s">
        <v>425</v>
      </c>
      <c r="Z1000" s="618">
        <v>485360</v>
      </c>
      <c r="AA1000" s="618">
        <v>11120</v>
      </c>
      <c r="AB1000" s="618" t="s">
        <v>425</v>
      </c>
      <c r="AC1000" s="618">
        <v>750718</v>
      </c>
      <c r="AD1000" s="618" t="s">
        <v>425</v>
      </c>
      <c r="AE1000" s="618" t="s">
        <v>425</v>
      </c>
      <c r="AF1000" s="618" t="s">
        <v>425</v>
      </c>
      <c r="AG1000" s="618">
        <v>4601</v>
      </c>
      <c r="AH1000" s="618" t="s">
        <v>425</v>
      </c>
      <c r="AI1000" s="618" t="s">
        <v>425</v>
      </c>
    </row>
    <row r="1001" spans="1:35" x14ac:dyDescent="0.25">
      <c r="B1001" s="594">
        <v>2011</v>
      </c>
      <c r="C1001" s="618">
        <v>23960</v>
      </c>
      <c r="D1001" s="618" t="s">
        <v>2112</v>
      </c>
      <c r="E1001" s="618" t="s">
        <v>425</v>
      </c>
      <c r="F1001" s="618" t="s">
        <v>425</v>
      </c>
      <c r="G1001" s="618">
        <v>1876</v>
      </c>
      <c r="H1001" s="618">
        <v>18972</v>
      </c>
      <c r="I1001" s="618" t="s">
        <v>425</v>
      </c>
      <c r="J1001" s="618">
        <v>35522</v>
      </c>
      <c r="K1001" s="618" t="s">
        <v>425</v>
      </c>
      <c r="L1001" s="618">
        <v>3336034</v>
      </c>
      <c r="M1001" s="618" t="s">
        <v>2112</v>
      </c>
      <c r="N1001" s="618" t="s">
        <v>425</v>
      </c>
      <c r="O1001" s="618" t="s">
        <v>425</v>
      </c>
      <c r="P1001" s="618" t="s">
        <v>425</v>
      </c>
      <c r="Q1001" s="618" t="s">
        <v>425</v>
      </c>
      <c r="R1001" s="618">
        <v>289</v>
      </c>
      <c r="S1001" s="618">
        <v>11576</v>
      </c>
      <c r="T1001" s="618">
        <v>1710</v>
      </c>
      <c r="U1001" s="618">
        <v>374</v>
      </c>
      <c r="V1001" s="618" t="s">
        <v>425</v>
      </c>
      <c r="W1001" s="618" t="s">
        <v>425</v>
      </c>
      <c r="X1001" s="618" t="s">
        <v>425</v>
      </c>
      <c r="Y1001" s="618" t="s">
        <v>425</v>
      </c>
      <c r="Z1001" s="618">
        <v>483990</v>
      </c>
      <c r="AA1001" s="618">
        <v>9881</v>
      </c>
      <c r="AB1001" s="618" t="s">
        <v>425</v>
      </c>
      <c r="AC1001" s="618">
        <v>480476</v>
      </c>
      <c r="AD1001" s="618" t="s">
        <v>425</v>
      </c>
      <c r="AE1001" s="618" t="s">
        <v>425</v>
      </c>
      <c r="AF1001" s="618" t="s">
        <v>425</v>
      </c>
      <c r="AG1001" s="618">
        <v>4313</v>
      </c>
      <c r="AH1001" s="618" t="s">
        <v>425</v>
      </c>
      <c r="AI1001" s="618" t="s">
        <v>425</v>
      </c>
    </row>
    <row r="1002" spans="1:35" x14ac:dyDescent="0.25">
      <c r="B1002" s="594">
        <v>2012</v>
      </c>
      <c r="C1002" s="618">
        <v>21852</v>
      </c>
      <c r="D1002" s="618" t="s">
        <v>2112</v>
      </c>
      <c r="E1002" s="618">
        <v>26</v>
      </c>
      <c r="F1002" s="618" t="s">
        <v>425</v>
      </c>
      <c r="G1002" s="618">
        <v>1588</v>
      </c>
      <c r="H1002" s="618">
        <v>26661</v>
      </c>
      <c r="I1002" s="618" t="s">
        <v>425</v>
      </c>
      <c r="J1002" s="618">
        <v>40600</v>
      </c>
      <c r="K1002" s="618" t="s">
        <v>425</v>
      </c>
      <c r="L1002" s="618">
        <v>3260251</v>
      </c>
      <c r="M1002" s="618" t="s">
        <v>2112</v>
      </c>
      <c r="N1002" s="618" t="s">
        <v>425</v>
      </c>
      <c r="O1002" s="618" t="s">
        <v>425</v>
      </c>
      <c r="P1002" s="618" t="s">
        <v>425</v>
      </c>
      <c r="Q1002" s="618" t="s">
        <v>425</v>
      </c>
      <c r="R1002" s="618">
        <v>206</v>
      </c>
      <c r="S1002" s="618">
        <v>6304</v>
      </c>
      <c r="T1002" s="618">
        <v>877</v>
      </c>
      <c r="U1002" s="618">
        <v>185</v>
      </c>
      <c r="V1002" s="618" t="s">
        <v>425</v>
      </c>
      <c r="W1002" s="618" t="s">
        <v>425</v>
      </c>
      <c r="X1002" s="618" t="s">
        <v>425</v>
      </c>
      <c r="Y1002" s="618" t="s">
        <v>425</v>
      </c>
      <c r="Z1002" s="618">
        <v>450486</v>
      </c>
      <c r="AA1002" s="618">
        <v>10655</v>
      </c>
      <c r="AB1002" s="618" t="s">
        <v>425</v>
      </c>
      <c r="AC1002" s="618">
        <v>290575</v>
      </c>
      <c r="AD1002" s="618" t="s">
        <v>425</v>
      </c>
      <c r="AE1002" s="618" t="s">
        <v>425</v>
      </c>
      <c r="AF1002" s="618">
        <v>724</v>
      </c>
      <c r="AG1002" s="618">
        <v>4306</v>
      </c>
      <c r="AH1002" s="618" t="s">
        <v>425</v>
      </c>
      <c r="AI1002" s="618" t="s">
        <v>425</v>
      </c>
    </row>
    <row r="1003" spans="1:35" x14ac:dyDescent="0.25">
      <c r="B1003" s="594">
        <v>2013</v>
      </c>
      <c r="C1003" s="618">
        <v>19080</v>
      </c>
      <c r="D1003" s="618" t="s">
        <v>2112</v>
      </c>
      <c r="E1003" s="618">
        <v>101</v>
      </c>
      <c r="F1003" s="618" t="s">
        <v>425</v>
      </c>
      <c r="G1003" s="618">
        <v>2397</v>
      </c>
      <c r="H1003" s="618">
        <v>30891</v>
      </c>
      <c r="I1003" s="618" t="s">
        <v>425</v>
      </c>
      <c r="J1003" s="618">
        <v>44397</v>
      </c>
      <c r="K1003" s="618" t="s">
        <v>425</v>
      </c>
      <c r="L1003" s="618">
        <v>3087048</v>
      </c>
      <c r="M1003" s="618" t="s">
        <v>2112</v>
      </c>
      <c r="N1003" s="618" t="s">
        <v>425</v>
      </c>
      <c r="O1003" s="618" t="s">
        <v>425</v>
      </c>
      <c r="P1003" s="618" t="s">
        <v>425</v>
      </c>
      <c r="Q1003" s="618" t="s">
        <v>425</v>
      </c>
      <c r="R1003" s="618">
        <v>175</v>
      </c>
      <c r="S1003" s="618">
        <v>17886</v>
      </c>
      <c r="T1003" s="618">
        <v>619</v>
      </c>
      <c r="U1003" s="618">
        <v>80</v>
      </c>
      <c r="V1003" s="618" t="s">
        <v>425</v>
      </c>
      <c r="W1003" s="618" t="s">
        <v>425</v>
      </c>
      <c r="X1003" s="618" t="s">
        <v>425</v>
      </c>
      <c r="Y1003" s="618" t="s">
        <v>425</v>
      </c>
      <c r="Z1003" s="618">
        <v>433723</v>
      </c>
      <c r="AA1003" s="618">
        <v>8276</v>
      </c>
      <c r="AB1003" s="618" t="s">
        <v>425</v>
      </c>
      <c r="AC1003" s="618">
        <v>700902</v>
      </c>
      <c r="AD1003" s="618" t="s">
        <v>425</v>
      </c>
      <c r="AE1003" s="618" t="s">
        <v>425</v>
      </c>
      <c r="AF1003" s="618" t="s">
        <v>425</v>
      </c>
      <c r="AG1003" s="618">
        <v>2596</v>
      </c>
      <c r="AH1003" s="618" t="s">
        <v>425</v>
      </c>
      <c r="AI1003" s="618" t="s">
        <v>425</v>
      </c>
    </row>
    <row r="1004" spans="1:35" x14ac:dyDescent="0.25">
      <c r="B1004" s="594">
        <v>2014</v>
      </c>
      <c r="C1004" s="618">
        <v>15723</v>
      </c>
      <c r="D1004" s="618" t="s">
        <v>2112</v>
      </c>
      <c r="E1004" s="618">
        <v>101</v>
      </c>
      <c r="F1004" s="618" t="s">
        <v>425</v>
      </c>
      <c r="G1004" s="618">
        <v>1786</v>
      </c>
      <c r="H1004" s="618">
        <v>41714</v>
      </c>
      <c r="I1004" s="618" t="s">
        <v>425</v>
      </c>
      <c r="J1004" s="618">
        <v>40271</v>
      </c>
      <c r="K1004" s="618" t="s">
        <v>425</v>
      </c>
      <c r="L1004" s="618">
        <v>3037432</v>
      </c>
      <c r="M1004" s="618" t="s">
        <v>2112</v>
      </c>
      <c r="N1004" s="618" t="s">
        <v>425</v>
      </c>
      <c r="O1004" s="618" t="s">
        <v>425</v>
      </c>
      <c r="P1004" s="618" t="s">
        <v>425</v>
      </c>
      <c r="Q1004" s="618" t="s">
        <v>425</v>
      </c>
      <c r="R1004" s="618">
        <v>91</v>
      </c>
      <c r="S1004" s="618">
        <v>10177</v>
      </c>
      <c r="T1004" s="618">
        <v>524</v>
      </c>
      <c r="U1004" s="618" t="s">
        <v>425</v>
      </c>
      <c r="V1004" s="618" t="s">
        <v>425</v>
      </c>
      <c r="W1004" s="618" t="s">
        <v>425</v>
      </c>
      <c r="X1004" s="618" t="s">
        <v>425</v>
      </c>
      <c r="Y1004" s="618" t="s">
        <v>425</v>
      </c>
      <c r="Z1004" s="618">
        <v>415910</v>
      </c>
      <c r="AA1004" s="618">
        <v>451</v>
      </c>
      <c r="AB1004" s="618" t="s">
        <v>425</v>
      </c>
      <c r="AC1004" s="618">
        <v>762472</v>
      </c>
      <c r="AD1004" s="618" t="s">
        <v>425</v>
      </c>
      <c r="AE1004" s="618" t="s">
        <v>425</v>
      </c>
      <c r="AF1004" s="618" t="s">
        <v>425</v>
      </c>
      <c r="AG1004" s="618">
        <v>1633</v>
      </c>
      <c r="AH1004" s="618" t="s">
        <v>425</v>
      </c>
      <c r="AI1004" s="618" t="s">
        <v>425</v>
      </c>
    </row>
    <row r="1005" spans="1:35" x14ac:dyDescent="0.25">
      <c r="B1005" s="594">
        <v>2015</v>
      </c>
      <c r="C1005" s="618">
        <v>18531</v>
      </c>
      <c r="D1005" s="618" t="s">
        <v>2112</v>
      </c>
      <c r="E1005" s="618" t="s">
        <v>425</v>
      </c>
      <c r="F1005" s="618" t="s">
        <v>425</v>
      </c>
      <c r="G1005" s="618">
        <v>1912</v>
      </c>
      <c r="H1005" s="618">
        <v>25164</v>
      </c>
      <c r="I1005" s="618" t="s">
        <v>425</v>
      </c>
      <c r="J1005" s="618">
        <v>36868</v>
      </c>
      <c r="K1005" s="618" t="s">
        <v>425</v>
      </c>
      <c r="L1005" s="618">
        <v>3220415</v>
      </c>
      <c r="M1005" s="618" t="s">
        <v>2112</v>
      </c>
      <c r="N1005" s="618" t="s">
        <v>425</v>
      </c>
      <c r="O1005" s="618" t="s">
        <v>425</v>
      </c>
      <c r="P1005" s="618" t="s">
        <v>425</v>
      </c>
      <c r="Q1005" s="618" t="s">
        <v>425</v>
      </c>
      <c r="R1005" s="618">
        <v>67</v>
      </c>
      <c r="S1005" s="618">
        <v>7992</v>
      </c>
      <c r="T1005" s="618">
        <v>467</v>
      </c>
      <c r="U1005" s="618" t="s">
        <v>425</v>
      </c>
      <c r="V1005" s="618" t="s">
        <v>425</v>
      </c>
      <c r="W1005" s="618" t="s">
        <v>425</v>
      </c>
      <c r="X1005" s="618" t="s">
        <v>425</v>
      </c>
      <c r="Y1005" s="618" t="s">
        <v>425</v>
      </c>
      <c r="Z1005" s="618">
        <v>380182</v>
      </c>
      <c r="AA1005" s="618">
        <v>938</v>
      </c>
      <c r="AB1005" s="618" t="s">
        <v>425</v>
      </c>
      <c r="AC1005" s="618">
        <v>495729</v>
      </c>
      <c r="AD1005" s="618" t="s">
        <v>425</v>
      </c>
      <c r="AE1005" s="618" t="s">
        <v>425</v>
      </c>
      <c r="AF1005" s="618" t="s">
        <v>425</v>
      </c>
      <c r="AG1005" s="618">
        <v>1274</v>
      </c>
      <c r="AH1005" s="618" t="s">
        <v>425</v>
      </c>
      <c r="AI1005" s="618" t="s">
        <v>425</v>
      </c>
    </row>
    <row r="1006" spans="1:35" x14ac:dyDescent="0.25">
      <c r="B1006" s="594">
        <v>2016</v>
      </c>
      <c r="C1006" s="618">
        <v>17349</v>
      </c>
      <c r="D1006" s="618" t="s">
        <v>2112</v>
      </c>
      <c r="E1006" s="618" t="s">
        <v>425</v>
      </c>
      <c r="F1006" s="618" t="s">
        <v>425</v>
      </c>
      <c r="G1006" s="618">
        <v>991</v>
      </c>
      <c r="H1006" s="618">
        <v>33058</v>
      </c>
      <c r="I1006" s="618" t="s">
        <v>425</v>
      </c>
      <c r="J1006" s="618">
        <v>35086</v>
      </c>
      <c r="K1006" s="618" t="s">
        <v>425</v>
      </c>
      <c r="L1006" s="618">
        <v>2393110</v>
      </c>
      <c r="M1006" s="618" t="s">
        <v>2112</v>
      </c>
      <c r="N1006" s="618" t="s">
        <v>425</v>
      </c>
      <c r="O1006" s="618" t="s">
        <v>425</v>
      </c>
      <c r="P1006" s="618" t="s">
        <v>425</v>
      </c>
      <c r="Q1006" s="618" t="s">
        <v>425</v>
      </c>
      <c r="R1006" s="618">
        <v>21</v>
      </c>
      <c r="S1006" s="618">
        <v>2643</v>
      </c>
      <c r="T1006" s="618">
        <v>192</v>
      </c>
      <c r="U1006" s="618" t="s">
        <v>425</v>
      </c>
      <c r="V1006" s="618" t="s">
        <v>425</v>
      </c>
      <c r="W1006" s="618" t="s">
        <v>425</v>
      </c>
      <c r="X1006" s="618" t="s">
        <v>425</v>
      </c>
      <c r="Y1006" s="618" t="s">
        <v>425</v>
      </c>
      <c r="Z1006" s="618">
        <v>295515</v>
      </c>
      <c r="AA1006" s="618">
        <v>2450</v>
      </c>
      <c r="AB1006" s="618" t="s">
        <v>425</v>
      </c>
      <c r="AC1006" s="618">
        <v>140962</v>
      </c>
      <c r="AD1006" s="618" t="s">
        <v>425</v>
      </c>
      <c r="AE1006" s="618" t="s">
        <v>425</v>
      </c>
      <c r="AF1006" s="618" t="s">
        <v>425</v>
      </c>
      <c r="AG1006" s="618">
        <v>357</v>
      </c>
      <c r="AH1006" s="618" t="s">
        <v>425</v>
      </c>
      <c r="AI1006" s="618" t="s">
        <v>425</v>
      </c>
    </row>
    <row r="1007" spans="1:35" x14ac:dyDescent="0.25">
      <c r="B1007" s="594">
        <v>2017</v>
      </c>
      <c r="C1007" s="618">
        <v>28401</v>
      </c>
      <c r="D1007" s="618" t="s">
        <v>2112</v>
      </c>
      <c r="E1007" s="618" t="s">
        <v>425</v>
      </c>
      <c r="F1007" s="618" t="s">
        <v>425</v>
      </c>
      <c r="G1007" s="618">
        <v>1141</v>
      </c>
      <c r="H1007" s="618">
        <v>37190</v>
      </c>
      <c r="I1007" s="618" t="s">
        <v>425</v>
      </c>
      <c r="J1007" s="618">
        <v>40865</v>
      </c>
      <c r="K1007" s="618" t="s">
        <v>425</v>
      </c>
      <c r="L1007" s="618">
        <v>2205631</v>
      </c>
      <c r="M1007" s="618" t="s">
        <v>2112</v>
      </c>
      <c r="N1007" s="618" t="s">
        <v>425</v>
      </c>
      <c r="O1007" s="618" t="s">
        <v>425</v>
      </c>
      <c r="P1007" s="618" t="s">
        <v>425</v>
      </c>
      <c r="Q1007" s="618" t="s">
        <v>425</v>
      </c>
      <c r="R1007" s="618">
        <v>28</v>
      </c>
      <c r="S1007" s="618">
        <v>13691</v>
      </c>
      <c r="T1007" s="618">
        <v>203</v>
      </c>
      <c r="U1007" s="618" t="s">
        <v>425</v>
      </c>
      <c r="V1007" s="618" t="s">
        <v>425</v>
      </c>
      <c r="W1007" s="618" t="s">
        <v>425</v>
      </c>
      <c r="X1007" s="618" t="s">
        <v>425</v>
      </c>
      <c r="Y1007" s="618" t="s">
        <v>425</v>
      </c>
      <c r="Z1007" s="618">
        <v>248798</v>
      </c>
      <c r="AA1007" s="618">
        <v>4694</v>
      </c>
      <c r="AB1007" s="618" t="s">
        <v>425</v>
      </c>
      <c r="AC1007" s="618">
        <v>843762</v>
      </c>
      <c r="AD1007" s="618" t="s">
        <v>425</v>
      </c>
      <c r="AE1007" s="618" t="s">
        <v>425</v>
      </c>
      <c r="AF1007" s="618">
        <v>85</v>
      </c>
      <c r="AG1007" s="618" t="s">
        <v>425</v>
      </c>
      <c r="AH1007" s="618" t="s">
        <v>425</v>
      </c>
      <c r="AI1007" s="618" t="s">
        <v>425</v>
      </c>
    </row>
    <row r="1008" spans="1:35" x14ac:dyDescent="0.25">
      <c r="B1008" s="594">
        <v>2018</v>
      </c>
      <c r="C1008" s="618">
        <v>27774</v>
      </c>
      <c r="D1008" s="618" t="s">
        <v>2112</v>
      </c>
      <c r="E1008" s="618" t="s">
        <v>425</v>
      </c>
      <c r="F1008" s="618" t="s">
        <v>425</v>
      </c>
      <c r="G1008" s="618">
        <v>1493</v>
      </c>
      <c r="H1008" s="618">
        <v>31737</v>
      </c>
      <c r="I1008" s="618" t="s">
        <v>425</v>
      </c>
      <c r="J1008" s="618">
        <v>29556</v>
      </c>
      <c r="K1008" s="618" t="s">
        <v>425</v>
      </c>
      <c r="L1008" s="618">
        <v>2120194</v>
      </c>
      <c r="M1008" s="618" t="s">
        <v>2112</v>
      </c>
      <c r="N1008" s="618" t="s">
        <v>425</v>
      </c>
      <c r="O1008" s="618" t="s">
        <v>425</v>
      </c>
      <c r="P1008" s="618" t="s">
        <v>425</v>
      </c>
      <c r="Q1008" s="618" t="s">
        <v>425</v>
      </c>
      <c r="R1008" s="618">
        <v>158</v>
      </c>
      <c r="S1008" s="618">
        <v>1927</v>
      </c>
      <c r="T1008" s="618">
        <v>402</v>
      </c>
      <c r="U1008" s="618" t="s">
        <v>425</v>
      </c>
      <c r="V1008" s="618" t="s">
        <v>425</v>
      </c>
      <c r="W1008" s="618" t="s">
        <v>425</v>
      </c>
      <c r="X1008" s="618" t="s">
        <v>425</v>
      </c>
      <c r="Y1008" s="618" t="s">
        <v>425</v>
      </c>
      <c r="Z1008" s="618">
        <v>153334</v>
      </c>
      <c r="AA1008" s="618">
        <v>3660</v>
      </c>
      <c r="AB1008" s="618" t="s">
        <v>425</v>
      </c>
      <c r="AC1008" s="618">
        <v>106814</v>
      </c>
      <c r="AD1008" s="618" t="s">
        <v>425</v>
      </c>
      <c r="AE1008" s="618" t="s">
        <v>425</v>
      </c>
      <c r="AF1008" s="618" t="s">
        <v>425</v>
      </c>
      <c r="AG1008" s="618">
        <v>1395</v>
      </c>
      <c r="AH1008" s="618" t="s">
        <v>425</v>
      </c>
      <c r="AI1008" s="618" t="s">
        <v>425</v>
      </c>
    </row>
    <row r="1009" spans="1:35" x14ac:dyDescent="0.25">
      <c r="B1009" s="594">
        <v>2019</v>
      </c>
      <c r="C1009" s="618">
        <v>31574</v>
      </c>
      <c r="D1009" s="618" t="s">
        <v>2112</v>
      </c>
      <c r="E1009" s="618">
        <v>186</v>
      </c>
      <c r="F1009" s="618" t="s">
        <v>425</v>
      </c>
      <c r="G1009" s="618">
        <v>1339</v>
      </c>
      <c r="H1009" s="618">
        <v>28159</v>
      </c>
      <c r="I1009" s="618" t="s">
        <v>425</v>
      </c>
      <c r="J1009" s="618">
        <v>51551</v>
      </c>
      <c r="K1009" s="618" t="s">
        <v>425</v>
      </c>
      <c r="L1009" s="618">
        <v>1869853</v>
      </c>
      <c r="M1009" s="618" t="s">
        <v>2112</v>
      </c>
      <c r="N1009" s="618" t="s">
        <v>425</v>
      </c>
      <c r="O1009" s="618" t="s">
        <v>425</v>
      </c>
      <c r="P1009" s="618" t="s">
        <v>425</v>
      </c>
      <c r="Q1009" s="618" t="s">
        <v>425</v>
      </c>
      <c r="R1009" s="618">
        <v>148</v>
      </c>
      <c r="S1009" s="618">
        <v>3836</v>
      </c>
      <c r="T1009" s="618">
        <v>368</v>
      </c>
      <c r="U1009" s="618" t="s">
        <v>425</v>
      </c>
      <c r="V1009" s="618" t="s">
        <v>425</v>
      </c>
      <c r="W1009" s="618" t="s">
        <v>425</v>
      </c>
      <c r="X1009" s="618" t="s">
        <v>425</v>
      </c>
      <c r="Y1009" s="618" t="s">
        <v>425</v>
      </c>
      <c r="Z1009" s="618">
        <v>147465</v>
      </c>
      <c r="AA1009" s="618">
        <v>3134</v>
      </c>
      <c r="AB1009" s="618" t="s">
        <v>425</v>
      </c>
      <c r="AC1009" s="618">
        <v>687221</v>
      </c>
      <c r="AD1009" s="618" t="s">
        <v>425</v>
      </c>
      <c r="AE1009" s="618" t="s">
        <v>425</v>
      </c>
      <c r="AF1009" s="618" t="s">
        <v>425</v>
      </c>
      <c r="AG1009" s="618">
        <v>3620</v>
      </c>
      <c r="AH1009" s="618" t="s">
        <v>425</v>
      </c>
      <c r="AI1009" s="618" t="s">
        <v>425</v>
      </c>
    </row>
    <row r="1010" spans="1:35" x14ac:dyDescent="0.25">
      <c r="B1010" s="594">
        <v>2020</v>
      </c>
      <c r="C1010" s="618">
        <v>22220</v>
      </c>
      <c r="D1010" s="618" t="s">
        <v>2112</v>
      </c>
      <c r="E1010" s="618" t="s">
        <v>425</v>
      </c>
      <c r="F1010" s="618" t="s">
        <v>425</v>
      </c>
      <c r="G1010" s="618">
        <v>1506</v>
      </c>
      <c r="H1010" s="618">
        <v>34153</v>
      </c>
      <c r="I1010" s="618" t="s">
        <v>425</v>
      </c>
      <c r="J1010" s="618">
        <v>56749</v>
      </c>
      <c r="K1010" s="618" t="s">
        <v>425</v>
      </c>
      <c r="L1010" s="618">
        <v>2057934</v>
      </c>
      <c r="M1010" s="618" t="s">
        <v>2112</v>
      </c>
      <c r="N1010" s="618" t="s">
        <v>425</v>
      </c>
      <c r="O1010" s="618" t="s">
        <v>425</v>
      </c>
      <c r="P1010" s="618" t="s">
        <v>425</v>
      </c>
      <c r="Q1010" s="618" t="s">
        <v>425</v>
      </c>
      <c r="R1010" s="618">
        <v>35</v>
      </c>
      <c r="S1010" s="618">
        <v>3776</v>
      </c>
      <c r="T1010" s="618">
        <v>376</v>
      </c>
      <c r="U1010" s="618" t="s">
        <v>425</v>
      </c>
      <c r="V1010" s="618" t="s">
        <v>425</v>
      </c>
      <c r="W1010" s="618" t="s">
        <v>425</v>
      </c>
      <c r="X1010" s="618" t="s">
        <v>425</v>
      </c>
      <c r="Y1010" s="618" t="s">
        <v>425</v>
      </c>
      <c r="Z1010" s="618">
        <v>136438</v>
      </c>
      <c r="AA1010" s="618">
        <v>2815</v>
      </c>
      <c r="AB1010" s="618" t="s">
        <v>425</v>
      </c>
      <c r="AC1010" s="618">
        <v>904506</v>
      </c>
      <c r="AD1010" s="618" t="s">
        <v>425</v>
      </c>
      <c r="AE1010" s="618" t="s">
        <v>425</v>
      </c>
      <c r="AF1010" s="618" t="s">
        <v>425</v>
      </c>
      <c r="AG1010" s="618">
        <v>5060</v>
      </c>
      <c r="AH1010" s="618" t="s">
        <v>425</v>
      </c>
      <c r="AI1010" s="618" t="s">
        <v>425</v>
      </c>
    </row>
    <row r="1011" spans="1:35" x14ac:dyDescent="0.25">
      <c r="B1011" s="594">
        <v>2021</v>
      </c>
      <c r="C1011" s="618">
        <v>24207</v>
      </c>
      <c r="D1011" s="618" t="s">
        <v>2112</v>
      </c>
      <c r="E1011" s="618" t="s">
        <v>425</v>
      </c>
      <c r="F1011" s="618" t="s">
        <v>425</v>
      </c>
      <c r="G1011" s="618">
        <v>1519</v>
      </c>
      <c r="H1011" s="618">
        <v>51227</v>
      </c>
      <c r="I1011" s="618" t="s">
        <v>425</v>
      </c>
      <c r="J1011" s="618">
        <v>38775</v>
      </c>
      <c r="K1011" s="618" t="s">
        <v>425</v>
      </c>
      <c r="L1011" s="618">
        <v>2050654</v>
      </c>
      <c r="M1011" s="618" t="s">
        <v>2112</v>
      </c>
      <c r="N1011" s="618" t="s">
        <v>425</v>
      </c>
      <c r="O1011" s="618" t="s">
        <v>425</v>
      </c>
      <c r="P1011" s="618" t="s">
        <v>425</v>
      </c>
      <c r="Q1011" s="618" t="s">
        <v>425</v>
      </c>
      <c r="R1011" s="618">
        <v>29</v>
      </c>
      <c r="S1011" s="618">
        <v>1828</v>
      </c>
      <c r="T1011" s="618">
        <v>2</v>
      </c>
      <c r="U1011" s="618" t="s">
        <v>425</v>
      </c>
      <c r="V1011" s="618" t="s">
        <v>425</v>
      </c>
      <c r="W1011" s="618" t="s">
        <v>425</v>
      </c>
      <c r="X1011" s="618" t="s">
        <v>425</v>
      </c>
      <c r="Y1011" s="618" t="s">
        <v>425</v>
      </c>
      <c r="Z1011" s="618">
        <v>135067</v>
      </c>
      <c r="AA1011" s="618">
        <v>2996</v>
      </c>
      <c r="AB1011" s="618" t="s">
        <v>425</v>
      </c>
      <c r="AC1011" s="618">
        <v>741765</v>
      </c>
      <c r="AD1011" s="618" t="s">
        <v>425</v>
      </c>
      <c r="AE1011" s="618" t="s">
        <v>425</v>
      </c>
      <c r="AF1011" s="618" t="s">
        <v>425</v>
      </c>
      <c r="AG1011" s="618">
        <v>7530</v>
      </c>
      <c r="AH1011" s="618" t="s">
        <v>425</v>
      </c>
      <c r="AI1011" s="618" t="s">
        <v>425</v>
      </c>
    </row>
    <row r="1012" spans="1:35" x14ac:dyDescent="0.25">
      <c r="A1012" s="593" t="s">
        <v>22</v>
      </c>
      <c r="B1012" s="594">
        <v>2010</v>
      </c>
      <c r="C1012" s="618">
        <v>139324</v>
      </c>
      <c r="D1012" s="618" t="s">
        <v>2112</v>
      </c>
      <c r="E1012" s="618">
        <v>996220</v>
      </c>
      <c r="F1012" s="618">
        <v>5478</v>
      </c>
      <c r="G1012" s="618">
        <v>8431</v>
      </c>
      <c r="H1012" s="618">
        <v>33370</v>
      </c>
      <c r="I1012" s="618" t="s">
        <v>425</v>
      </c>
      <c r="J1012" s="618">
        <v>24289</v>
      </c>
      <c r="K1012" s="618">
        <v>302575</v>
      </c>
      <c r="L1012" s="618">
        <v>5868709</v>
      </c>
      <c r="M1012" s="618" t="s">
        <v>2112</v>
      </c>
      <c r="N1012" s="618">
        <v>297045</v>
      </c>
      <c r="O1012" s="618" t="s">
        <v>425</v>
      </c>
      <c r="P1012" s="618" t="s">
        <v>425</v>
      </c>
      <c r="Q1012" s="618" t="s">
        <v>425</v>
      </c>
      <c r="R1012" s="618" t="s">
        <v>425</v>
      </c>
      <c r="S1012" s="618">
        <v>316377</v>
      </c>
      <c r="T1012" s="618">
        <v>6147</v>
      </c>
      <c r="U1012" s="618">
        <v>437</v>
      </c>
      <c r="V1012" s="618" t="s">
        <v>425</v>
      </c>
      <c r="W1012" s="618" t="s">
        <v>425</v>
      </c>
      <c r="X1012" s="618" t="s">
        <v>425</v>
      </c>
      <c r="Y1012" s="618">
        <v>74055</v>
      </c>
      <c r="Z1012" s="618">
        <v>3211278</v>
      </c>
      <c r="AA1012" s="618">
        <v>338365</v>
      </c>
      <c r="AB1012" s="618">
        <v>36191</v>
      </c>
      <c r="AC1012" s="618">
        <v>2223302</v>
      </c>
      <c r="AD1012" s="618" t="s">
        <v>425</v>
      </c>
      <c r="AE1012" s="618">
        <v>3112929</v>
      </c>
      <c r="AF1012" s="618">
        <v>92207</v>
      </c>
      <c r="AG1012" s="618">
        <v>302783</v>
      </c>
      <c r="AH1012" s="618" t="s">
        <v>425</v>
      </c>
      <c r="AI1012" s="618" t="s">
        <v>425</v>
      </c>
    </row>
    <row r="1013" spans="1:35" x14ac:dyDescent="0.25">
      <c r="B1013" s="594">
        <v>2011</v>
      </c>
      <c r="C1013" s="618">
        <v>140254</v>
      </c>
      <c r="D1013" s="618" t="s">
        <v>2112</v>
      </c>
      <c r="E1013" s="618">
        <v>1579841</v>
      </c>
      <c r="F1013" s="618">
        <v>9418</v>
      </c>
      <c r="G1013" s="618">
        <v>9061</v>
      </c>
      <c r="H1013" s="618">
        <v>34608</v>
      </c>
      <c r="I1013" s="618" t="s">
        <v>425</v>
      </c>
      <c r="J1013" s="618">
        <v>20231</v>
      </c>
      <c r="K1013" s="618">
        <v>341778</v>
      </c>
      <c r="L1013" s="618">
        <v>6992412</v>
      </c>
      <c r="M1013" s="618" t="s">
        <v>2112</v>
      </c>
      <c r="N1013" s="618">
        <v>190278</v>
      </c>
      <c r="O1013" s="618" t="s">
        <v>425</v>
      </c>
      <c r="P1013" s="618" t="s">
        <v>425</v>
      </c>
      <c r="Q1013" s="618" t="s">
        <v>425</v>
      </c>
      <c r="R1013" s="618" t="s">
        <v>425</v>
      </c>
      <c r="S1013" s="618">
        <v>222382</v>
      </c>
      <c r="T1013" s="618">
        <v>3971</v>
      </c>
      <c r="U1013" s="618">
        <v>431</v>
      </c>
      <c r="V1013" s="618" t="s">
        <v>425</v>
      </c>
      <c r="W1013" s="618" t="s">
        <v>425</v>
      </c>
      <c r="X1013" s="618" t="s">
        <v>425</v>
      </c>
      <c r="Y1013" s="618">
        <v>90031</v>
      </c>
      <c r="Z1013" s="618">
        <v>2966230</v>
      </c>
      <c r="AA1013" s="618">
        <v>292432</v>
      </c>
      <c r="AB1013" s="618">
        <v>41892</v>
      </c>
      <c r="AC1013" s="618">
        <v>2051623</v>
      </c>
      <c r="AD1013" s="618" t="s">
        <v>425</v>
      </c>
      <c r="AE1013" s="618">
        <v>3512568</v>
      </c>
      <c r="AF1013" s="618">
        <v>163227</v>
      </c>
      <c r="AG1013" s="618">
        <v>341008</v>
      </c>
      <c r="AH1013" s="618" t="s">
        <v>425</v>
      </c>
      <c r="AI1013" s="618" t="s">
        <v>425</v>
      </c>
    </row>
    <row r="1014" spans="1:35" x14ac:dyDescent="0.25">
      <c r="B1014" s="594">
        <v>2012</v>
      </c>
      <c r="C1014" s="618">
        <v>117090</v>
      </c>
      <c r="D1014" s="618" t="s">
        <v>2112</v>
      </c>
      <c r="E1014" s="618">
        <v>1256090</v>
      </c>
      <c r="F1014" s="618">
        <v>7959</v>
      </c>
      <c r="G1014" s="618">
        <v>6295</v>
      </c>
      <c r="H1014" s="618">
        <v>24455</v>
      </c>
      <c r="I1014" s="618" t="s">
        <v>425</v>
      </c>
      <c r="J1014" s="618">
        <v>9002</v>
      </c>
      <c r="K1014" s="618">
        <v>159510</v>
      </c>
      <c r="L1014" s="618">
        <v>6894350</v>
      </c>
      <c r="M1014" s="618" t="s">
        <v>2112</v>
      </c>
      <c r="N1014" s="618">
        <v>217352</v>
      </c>
      <c r="O1014" s="618" t="s">
        <v>425</v>
      </c>
      <c r="P1014" s="618" t="s">
        <v>425</v>
      </c>
      <c r="Q1014" s="618" t="s">
        <v>425</v>
      </c>
      <c r="R1014" s="618" t="s">
        <v>425</v>
      </c>
      <c r="S1014" s="618">
        <v>106653</v>
      </c>
      <c r="T1014" s="618">
        <v>3000</v>
      </c>
      <c r="U1014" s="618">
        <v>1</v>
      </c>
      <c r="V1014" s="618" t="s">
        <v>425</v>
      </c>
      <c r="W1014" s="618" t="s">
        <v>425</v>
      </c>
      <c r="X1014" s="618" t="s">
        <v>425</v>
      </c>
      <c r="Y1014" s="618">
        <v>20329</v>
      </c>
      <c r="Z1014" s="618">
        <v>2200806</v>
      </c>
      <c r="AA1014" s="618">
        <v>260120</v>
      </c>
      <c r="AB1014" s="618">
        <v>34719</v>
      </c>
      <c r="AC1014" s="618">
        <v>1882938</v>
      </c>
      <c r="AD1014" s="618" t="s">
        <v>425</v>
      </c>
      <c r="AE1014" s="618">
        <v>3212789</v>
      </c>
      <c r="AF1014" s="618">
        <v>31981</v>
      </c>
      <c r="AG1014" s="618">
        <v>179707</v>
      </c>
      <c r="AH1014" s="618" t="s">
        <v>425</v>
      </c>
      <c r="AI1014" s="618" t="s">
        <v>425</v>
      </c>
    </row>
    <row r="1015" spans="1:35" x14ac:dyDescent="0.25">
      <c r="B1015" s="594">
        <v>2013</v>
      </c>
      <c r="C1015" s="618">
        <v>104741</v>
      </c>
      <c r="D1015" s="618" t="s">
        <v>2112</v>
      </c>
      <c r="E1015" s="618">
        <v>924981</v>
      </c>
      <c r="F1015" s="618">
        <v>6740</v>
      </c>
      <c r="G1015" s="618">
        <v>5186</v>
      </c>
      <c r="H1015" s="618">
        <v>15777</v>
      </c>
      <c r="I1015" s="618" t="s">
        <v>425</v>
      </c>
      <c r="J1015" s="618">
        <v>9386</v>
      </c>
      <c r="K1015" s="618">
        <v>244170</v>
      </c>
      <c r="L1015" s="618">
        <v>6753539</v>
      </c>
      <c r="M1015" s="618" t="s">
        <v>2112</v>
      </c>
      <c r="N1015" s="618">
        <v>112858</v>
      </c>
      <c r="O1015" s="618" t="s">
        <v>425</v>
      </c>
      <c r="P1015" s="618" t="s">
        <v>425</v>
      </c>
      <c r="Q1015" s="618" t="s">
        <v>425</v>
      </c>
      <c r="R1015" s="618" t="s">
        <v>425</v>
      </c>
      <c r="S1015" s="618">
        <v>230704</v>
      </c>
      <c r="T1015" s="618">
        <v>3167</v>
      </c>
      <c r="U1015" s="618">
        <v>20</v>
      </c>
      <c r="V1015" s="618" t="s">
        <v>425</v>
      </c>
      <c r="W1015" s="618" t="s">
        <v>425</v>
      </c>
      <c r="X1015" s="618" t="s">
        <v>425</v>
      </c>
      <c r="Y1015" s="618">
        <v>9645</v>
      </c>
      <c r="Z1015" s="618">
        <v>1854260</v>
      </c>
      <c r="AA1015" s="618">
        <v>212248</v>
      </c>
      <c r="AB1015" s="618">
        <v>33431</v>
      </c>
      <c r="AC1015" s="618">
        <v>2109906</v>
      </c>
      <c r="AD1015" s="618" t="s">
        <v>425</v>
      </c>
      <c r="AE1015" s="618">
        <v>2765533</v>
      </c>
      <c r="AF1015" s="618">
        <v>47369</v>
      </c>
      <c r="AG1015" s="618">
        <v>201842</v>
      </c>
      <c r="AH1015" s="618" t="s">
        <v>425</v>
      </c>
      <c r="AI1015" s="618" t="s">
        <v>425</v>
      </c>
    </row>
    <row r="1016" spans="1:35" x14ac:dyDescent="0.25">
      <c r="B1016" s="594">
        <v>2014</v>
      </c>
      <c r="C1016" s="618">
        <v>140845</v>
      </c>
      <c r="D1016" s="618" t="s">
        <v>2112</v>
      </c>
      <c r="E1016" s="618">
        <v>1163996</v>
      </c>
      <c r="F1016" s="618">
        <v>6937</v>
      </c>
      <c r="G1016" s="618">
        <v>6054</v>
      </c>
      <c r="H1016" s="618">
        <v>10214</v>
      </c>
      <c r="I1016" s="618" t="s">
        <v>425</v>
      </c>
      <c r="J1016" s="618">
        <v>12415</v>
      </c>
      <c r="K1016" s="618">
        <v>282970</v>
      </c>
      <c r="L1016" s="618">
        <v>6705267</v>
      </c>
      <c r="M1016" s="618" t="s">
        <v>2112</v>
      </c>
      <c r="N1016" s="618">
        <v>323120</v>
      </c>
      <c r="O1016" s="618" t="s">
        <v>425</v>
      </c>
      <c r="P1016" s="618" t="s">
        <v>425</v>
      </c>
      <c r="Q1016" s="618" t="s">
        <v>425</v>
      </c>
      <c r="R1016" s="618" t="s">
        <v>425</v>
      </c>
      <c r="S1016" s="618">
        <v>356328</v>
      </c>
      <c r="T1016" s="618">
        <v>3532</v>
      </c>
      <c r="U1016" s="618" t="s">
        <v>425</v>
      </c>
      <c r="V1016" s="618" t="s">
        <v>425</v>
      </c>
      <c r="W1016" s="618" t="s">
        <v>425</v>
      </c>
      <c r="X1016" s="618" t="s">
        <v>425</v>
      </c>
      <c r="Y1016" s="618">
        <v>33541</v>
      </c>
      <c r="Z1016" s="618">
        <v>2131473</v>
      </c>
      <c r="AA1016" s="618">
        <v>253010</v>
      </c>
      <c r="AB1016" s="618">
        <v>65993</v>
      </c>
      <c r="AC1016" s="618">
        <v>2920991</v>
      </c>
      <c r="AD1016" s="618" t="s">
        <v>425</v>
      </c>
      <c r="AE1016" s="618">
        <v>3206364</v>
      </c>
      <c r="AF1016" s="618">
        <v>122509</v>
      </c>
      <c r="AG1016" s="618">
        <v>288477</v>
      </c>
      <c r="AH1016" s="618" t="s">
        <v>425</v>
      </c>
      <c r="AI1016" s="618" t="s">
        <v>425</v>
      </c>
    </row>
    <row r="1017" spans="1:35" x14ac:dyDescent="0.25">
      <c r="B1017" s="594">
        <v>2015</v>
      </c>
      <c r="C1017" s="618">
        <v>144827</v>
      </c>
      <c r="D1017" s="618" t="s">
        <v>2112</v>
      </c>
      <c r="E1017" s="618">
        <v>1196663</v>
      </c>
      <c r="F1017" s="618">
        <v>7609</v>
      </c>
      <c r="G1017" s="618">
        <v>6123</v>
      </c>
      <c r="H1017" s="618">
        <v>8357</v>
      </c>
      <c r="I1017" s="618" t="s">
        <v>425</v>
      </c>
      <c r="J1017" s="618">
        <v>13462</v>
      </c>
      <c r="K1017" s="618">
        <v>301969</v>
      </c>
      <c r="L1017" s="618">
        <v>6227728</v>
      </c>
      <c r="M1017" s="618" t="s">
        <v>2112</v>
      </c>
      <c r="N1017" s="618">
        <v>282904</v>
      </c>
      <c r="O1017" s="618" t="s">
        <v>425</v>
      </c>
      <c r="P1017" s="618" t="s">
        <v>425</v>
      </c>
      <c r="Q1017" s="618" t="s">
        <v>425</v>
      </c>
      <c r="R1017" s="618" t="s">
        <v>425</v>
      </c>
      <c r="S1017" s="618">
        <v>413496</v>
      </c>
      <c r="T1017" s="618">
        <v>3716</v>
      </c>
      <c r="U1017" s="618" t="s">
        <v>425</v>
      </c>
      <c r="V1017" s="618" t="s">
        <v>425</v>
      </c>
      <c r="W1017" s="618" t="s">
        <v>425</v>
      </c>
      <c r="X1017" s="618" t="s">
        <v>425</v>
      </c>
      <c r="Y1017" s="618">
        <v>45155</v>
      </c>
      <c r="Z1017" s="618">
        <v>2098575</v>
      </c>
      <c r="AA1017" s="618">
        <v>244982</v>
      </c>
      <c r="AB1017" s="618">
        <v>64682</v>
      </c>
      <c r="AC1017" s="618">
        <v>2681529</v>
      </c>
      <c r="AD1017" s="618" t="s">
        <v>425</v>
      </c>
      <c r="AE1017" s="618">
        <v>4513633</v>
      </c>
      <c r="AF1017" s="618">
        <v>135292</v>
      </c>
      <c r="AG1017" s="618">
        <v>323660</v>
      </c>
      <c r="AH1017" s="618">
        <v>3000</v>
      </c>
      <c r="AI1017" s="618" t="s">
        <v>425</v>
      </c>
    </row>
    <row r="1018" spans="1:35" x14ac:dyDescent="0.25">
      <c r="B1018" s="594">
        <v>2016</v>
      </c>
      <c r="C1018" s="618">
        <v>74426</v>
      </c>
      <c r="D1018" s="618" t="s">
        <v>2112</v>
      </c>
      <c r="E1018" s="618">
        <v>878645</v>
      </c>
      <c r="F1018" s="618">
        <v>5706</v>
      </c>
      <c r="G1018" s="618">
        <v>5597</v>
      </c>
      <c r="H1018" s="618">
        <v>7247</v>
      </c>
      <c r="I1018" s="618" t="s">
        <v>425</v>
      </c>
      <c r="J1018" s="618">
        <v>15096</v>
      </c>
      <c r="K1018" s="618">
        <v>318275</v>
      </c>
      <c r="L1018" s="618">
        <v>6413820</v>
      </c>
      <c r="M1018" s="618" t="s">
        <v>2112</v>
      </c>
      <c r="N1018" s="618">
        <v>291175</v>
      </c>
      <c r="O1018" s="618" t="s">
        <v>425</v>
      </c>
      <c r="P1018" s="618" t="s">
        <v>425</v>
      </c>
      <c r="Q1018" s="618" t="s">
        <v>425</v>
      </c>
      <c r="R1018" s="618" t="s">
        <v>425</v>
      </c>
      <c r="S1018" s="618">
        <v>144639</v>
      </c>
      <c r="T1018" s="618">
        <v>4335</v>
      </c>
      <c r="U1018" s="618" t="s">
        <v>425</v>
      </c>
      <c r="V1018" s="618" t="s">
        <v>425</v>
      </c>
      <c r="W1018" s="618" t="s">
        <v>425</v>
      </c>
      <c r="X1018" s="618" t="s">
        <v>425</v>
      </c>
      <c r="Y1018" s="618">
        <v>22721</v>
      </c>
      <c r="Z1018" s="618">
        <v>1956103</v>
      </c>
      <c r="AA1018" s="618">
        <v>215032</v>
      </c>
      <c r="AB1018" s="618">
        <v>63049</v>
      </c>
      <c r="AC1018" s="618">
        <v>1580460</v>
      </c>
      <c r="AD1018" s="618" t="s">
        <v>425</v>
      </c>
      <c r="AE1018" s="618">
        <v>3257119</v>
      </c>
      <c r="AF1018" s="618">
        <v>70338</v>
      </c>
      <c r="AG1018" s="618">
        <v>335044</v>
      </c>
      <c r="AH1018" s="618">
        <v>19800</v>
      </c>
      <c r="AI1018" s="618" t="s">
        <v>425</v>
      </c>
    </row>
    <row r="1019" spans="1:35" x14ac:dyDescent="0.25">
      <c r="B1019" s="594">
        <v>2017</v>
      </c>
      <c r="C1019" s="618">
        <v>45972</v>
      </c>
      <c r="D1019" s="618" t="s">
        <v>2112</v>
      </c>
      <c r="E1019" s="618">
        <v>814640</v>
      </c>
      <c r="F1019" s="618">
        <v>4342</v>
      </c>
      <c r="G1019" s="618">
        <v>5475</v>
      </c>
      <c r="H1019" s="618">
        <v>1729</v>
      </c>
      <c r="I1019" s="618" t="s">
        <v>425</v>
      </c>
      <c r="J1019" s="618">
        <v>9497</v>
      </c>
      <c r="K1019" s="618">
        <v>267775</v>
      </c>
      <c r="L1019" s="618">
        <v>4765663</v>
      </c>
      <c r="M1019" s="618" t="s">
        <v>2112</v>
      </c>
      <c r="N1019" s="618">
        <v>265465</v>
      </c>
      <c r="O1019" s="618" t="s">
        <v>425</v>
      </c>
      <c r="P1019" s="618" t="s">
        <v>425</v>
      </c>
      <c r="Q1019" s="618" t="s">
        <v>425</v>
      </c>
      <c r="R1019" s="618" t="s">
        <v>425</v>
      </c>
      <c r="S1019" s="618">
        <v>134828</v>
      </c>
      <c r="T1019" s="618">
        <v>9677</v>
      </c>
      <c r="U1019" s="618" t="s">
        <v>425</v>
      </c>
      <c r="V1019" s="618" t="s">
        <v>425</v>
      </c>
      <c r="W1019" s="618" t="s">
        <v>425</v>
      </c>
      <c r="X1019" s="618" t="s">
        <v>425</v>
      </c>
      <c r="Y1019" s="618">
        <v>12364</v>
      </c>
      <c r="Z1019" s="618">
        <v>717254</v>
      </c>
      <c r="AA1019" s="618">
        <v>239177</v>
      </c>
      <c r="AB1019" s="618">
        <v>54154</v>
      </c>
      <c r="AC1019" s="618">
        <v>1915453</v>
      </c>
      <c r="AD1019" s="618" t="s">
        <v>425</v>
      </c>
      <c r="AE1019" s="618">
        <v>5143899</v>
      </c>
      <c r="AF1019" s="618">
        <v>95559</v>
      </c>
      <c r="AG1019" s="618">
        <v>286936</v>
      </c>
      <c r="AH1019" s="618">
        <v>12976</v>
      </c>
      <c r="AI1019" s="618" t="s">
        <v>425</v>
      </c>
    </row>
    <row r="1020" spans="1:35" x14ac:dyDescent="0.25">
      <c r="B1020" s="594">
        <v>2018</v>
      </c>
      <c r="C1020" s="618">
        <v>35118</v>
      </c>
      <c r="D1020" s="618" t="s">
        <v>2112</v>
      </c>
      <c r="E1020" s="618">
        <v>1247722</v>
      </c>
      <c r="F1020" s="618">
        <v>4048</v>
      </c>
      <c r="G1020" s="618">
        <v>5773</v>
      </c>
      <c r="H1020" s="618">
        <v>635</v>
      </c>
      <c r="I1020" s="618" t="s">
        <v>425</v>
      </c>
      <c r="J1020" s="618">
        <v>7455</v>
      </c>
      <c r="K1020" s="618">
        <v>305176</v>
      </c>
      <c r="L1020" s="618">
        <v>4859080</v>
      </c>
      <c r="M1020" s="618" t="s">
        <v>2112</v>
      </c>
      <c r="N1020" s="618">
        <v>242789</v>
      </c>
      <c r="O1020" s="618" t="s">
        <v>425</v>
      </c>
      <c r="P1020" s="618" t="s">
        <v>425</v>
      </c>
      <c r="Q1020" s="618" t="s">
        <v>425</v>
      </c>
      <c r="R1020" s="618" t="s">
        <v>425</v>
      </c>
      <c r="S1020" s="618">
        <v>129051</v>
      </c>
      <c r="T1020" s="618">
        <v>7985</v>
      </c>
      <c r="U1020" s="618" t="s">
        <v>425</v>
      </c>
      <c r="V1020" s="618" t="s">
        <v>425</v>
      </c>
      <c r="W1020" s="618" t="s">
        <v>425</v>
      </c>
      <c r="X1020" s="618" t="s">
        <v>425</v>
      </c>
      <c r="Y1020" s="618">
        <v>12431</v>
      </c>
      <c r="Z1020" s="618">
        <v>610635</v>
      </c>
      <c r="AA1020" s="618">
        <v>167337</v>
      </c>
      <c r="AB1020" s="618">
        <v>58119</v>
      </c>
      <c r="AC1020" s="618">
        <v>2264648</v>
      </c>
      <c r="AD1020" s="618" t="s">
        <v>425</v>
      </c>
      <c r="AE1020" s="618">
        <v>6310780</v>
      </c>
      <c r="AF1020" s="618">
        <v>109305</v>
      </c>
      <c r="AG1020" s="618">
        <v>260918</v>
      </c>
      <c r="AH1020" s="618">
        <v>26850</v>
      </c>
      <c r="AI1020" s="618" t="s">
        <v>425</v>
      </c>
    </row>
    <row r="1021" spans="1:35" x14ac:dyDescent="0.25">
      <c r="B1021" s="594">
        <v>2019</v>
      </c>
      <c r="C1021" s="618">
        <v>35258</v>
      </c>
      <c r="D1021" s="618" t="s">
        <v>2112</v>
      </c>
      <c r="E1021" s="618">
        <v>1493474</v>
      </c>
      <c r="F1021" s="618">
        <v>4242</v>
      </c>
      <c r="G1021" s="618">
        <v>5918</v>
      </c>
      <c r="H1021" s="618">
        <v>471</v>
      </c>
      <c r="I1021" s="618" t="s">
        <v>425</v>
      </c>
      <c r="J1021" s="618">
        <v>8150</v>
      </c>
      <c r="K1021" s="618">
        <v>300257</v>
      </c>
      <c r="L1021" s="618">
        <v>5009768</v>
      </c>
      <c r="M1021" s="618" t="s">
        <v>2112</v>
      </c>
      <c r="N1021" s="618">
        <v>242807</v>
      </c>
      <c r="O1021" s="618" t="s">
        <v>425</v>
      </c>
      <c r="P1021" s="618" t="s">
        <v>425</v>
      </c>
      <c r="Q1021" s="618" t="s">
        <v>425</v>
      </c>
      <c r="R1021" s="618" t="s">
        <v>425</v>
      </c>
      <c r="S1021" s="618">
        <v>179570</v>
      </c>
      <c r="T1021" s="618">
        <v>10325</v>
      </c>
      <c r="U1021" s="618" t="s">
        <v>425</v>
      </c>
      <c r="V1021" s="618" t="s">
        <v>425</v>
      </c>
      <c r="W1021" s="618" t="s">
        <v>425</v>
      </c>
      <c r="X1021" s="618" t="s">
        <v>425</v>
      </c>
      <c r="Y1021" s="618">
        <v>26053</v>
      </c>
      <c r="Z1021" s="618">
        <v>648444</v>
      </c>
      <c r="AA1021" s="618">
        <v>166046</v>
      </c>
      <c r="AB1021" s="618">
        <v>56888</v>
      </c>
      <c r="AC1021" s="618">
        <v>1886858</v>
      </c>
      <c r="AD1021" s="618" t="s">
        <v>425</v>
      </c>
      <c r="AE1021" s="618">
        <v>5329694</v>
      </c>
      <c r="AF1021" s="618">
        <v>106056</v>
      </c>
      <c r="AG1021" s="618">
        <v>235836</v>
      </c>
      <c r="AH1021" s="618">
        <v>14600</v>
      </c>
      <c r="AI1021" s="618" t="s">
        <v>425</v>
      </c>
    </row>
    <row r="1022" spans="1:35" x14ac:dyDescent="0.25">
      <c r="B1022" s="594">
        <v>2020</v>
      </c>
      <c r="C1022" s="618">
        <v>42049</v>
      </c>
      <c r="D1022" s="618" t="s">
        <v>2112</v>
      </c>
      <c r="E1022" s="618">
        <v>1462803</v>
      </c>
      <c r="F1022" s="618">
        <v>6953</v>
      </c>
      <c r="G1022" s="618">
        <v>5292</v>
      </c>
      <c r="H1022" s="618">
        <v>744</v>
      </c>
      <c r="I1022" s="618" t="s">
        <v>425</v>
      </c>
      <c r="J1022" s="618">
        <v>8035</v>
      </c>
      <c r="K1022" s="618">
        <v>390789</v>
      </c>
      <c r="L1022" s="618">
        <v>5460092</v>
      </c>
      <c r="M1022" s="618" t="s">
        <v>2112</v>
      </c>
      <c r="N1022" s="618">
        <v>224803</v>
      </c>
      <c r="O1022" s="618" t="s">
        <v>425</v>
      </c>
      <c r="P1022" s="618" t="s">
        <v>425</v>
      </c>
      <c r="Q1022" s="618" t="s">
        <v>425</v>
      </c>
      <c r="R1022" s="618" t="s">
        <v>425</v>
      </c>
      <c r="S1022" s="618">
        <v>193630</v>
      </c>
      <c r="T1022" s="618">
        <v>12247</v>
      </c>
      <c r="U1022" s="618" t="s">
        <v>425</v>
      </c>
      <c r="V1022" s="618" t="s">
        <v>425</v>
      </c>
      <c r="W1022" s="618" t="s">
        <v>425</v>
      </c>
      <c r="X1022" s="618" t="s">
        <v>425</v>
      </c>
      <c r="Y1022" s="618">
        <v>35174</v>
      </c>
      <c r="Z1022" s="618">
        <v>709131</v>
      </c>
      <c r="AA1022" s="618">
        <v>186529</v>
      </c>
      <c r="AB1022" s="618">
        <v>86116</v>
      </c>
      <c r="AC1022" s="618">
        <v>2646751</v>
      </c>
      <c r="AD1022" s="618" t="s">
        <v>425</v>
      </c>
      <c r="AE1022" s="618">
        <v>6078010</v>
      </c>
      <c r="AF1022" s="618">
        <v>127809</v>
      </c>
      <c r="AG1022" s="618">
        <v>228267</v>
      </c>
      <c r="AH1022" s="618">
        <v>17000</v>
      </c>
      <c r="AI1022" s="618" t="s">
        <v>425</v>
      </c>
    </row>
    <row r="1023" spans="1:35" x14ac:dyDescent="0.25">
      <c r="B1023" s="594">
        <v>2021</v>
      </c>
      <c r="C1023" s="618">
        <v>43700</v>
      </c>
      <c r="D1023" s="618" t="s">
        <v>2112</v>
      </c>
      <c r="E1023" s="618">
        <v>1190682</v>
      </c>
      <c r="F1023" s="618">
        <v>5099</v>
      </c>
      <c r="G1023" s="618">
        <v>5026</v>
      </c>
      <c r="H1023" s="618">
        <v>732</v>
      </c>
      <c r="I1023" s="618" t="s">
        <v>425</v>
      </c>
      <c r="J1023" s="618">
        <v>8538</v>
      </c>
      <c r="K1023" s="618">
        <v>393914</v>
      </c>
      <c r="L1023" s="618">
        <v>5482476</v>
      </c>
      <c r="M1023" s="618" t="s">
        <v>2112</v>
      </c>
      <c r="N1023" s="618">
        <v>260399</v>
      </c>
      <c r="O1023" s="618" t="s">
        <v>425</v>
      </c>
      <c r="P1023" s="618" t="s">
        <v>425</v>
      </c>
      <c r="Q1023" s="618" t="s">
        <v>425</v>
      </c>
      <c r="R1023" s="618" t="s">
        <v>425</v>
      </c>
      <c r="S1023" s="618">
        <v>164055</v>
      </c>
      <c r="T1023" s="618">
        <v>11359</v>
      </c>
      <c r="U1023" s="618" t="s">
        <v>425</v>
      </c>
      <c r="V1023" s="618" t="s">
        <v>425</v>
      </c>
      <c r="W1023" s="618" t="s">
        <v>425</v>
      </c>
      <c r="X1023" s="618" t="s">
        <v>425</v>
      </c>
      <c r="Y1023" s="618">
        <v>34807</v>
      </c>
      <c r="Z1023" s="618">
        <v>766772</v>
      </c>
      <c r="AA1023" s="618">
        <v>213728</v>
      </c>
      <c r="AB1023" s="618">
        <v>86866</v>
      </c>
      <c r="AC1023" s="618">
        <v>2450153</v>
      </c>
      <c r="AD1023" s="618" t="s">
        <v>425</v>
      </c>
      <c r="AE1023" s="618">
        <v>6839555</v>
      </c>
      <c r="AF1023" s="618">
        <v>123788</v>
      </c>
      <c r="AG1023" s="618">
        <v>261404</v>
      </c>
      <c r="AH1023" s="618">
        <v>17737</v>
      </c>
      <c r="AI1023" s="618" t="s">
        <v>425</v>
      </c>
    </row>
    <row r="1024" spans="1:35" x14ac:dyDescent="0.25">
      <c r="A1024" s="593" t="s">
        <v>23</v>
      </c>
      <c r="B1024" s="594">
        <v>2010</v>
      </c>
      <c r="C1024" s="618">
        <v>222199</v>
      </c>
      <c r="D1024" s="618" t="s">
        <v>2112</v>
      </c>
      <c r="E1024" s="618">
        <v>55810</v>
      </c>
      <c r="F1024" s="618">
        <v>19120</v>
      </c>
      <c r="G1024" s="618">
        <v>9481</v>
      </c>
      <c r="H1024" s="618">
        <v>115378</v>
      </c>
      <c r="I1024" s="618" t="s">
        <v>425</v>
      </c>
      <c r="J1024" s="618">
        <v>37632</v>
      </c>
      <c r="K1024" s="618">
        <v>1143633</v>
      </c>
      <c r="L1024" s="618">
        <v>60603247</v>
      </c>
      <c r="M1024" s="618" t="s">
        <v>2112</v>
      </c>
      <c r="N1024" s="618">
        <v>118649</v>
      </c>
      <c r="O1024" s="618" t="s">
        <v>425</v>
      </c>
      <c r="P1024" s="618" t="s">
        <v>425</v>
      </c>
      <c r="Q1024" s="618">
        <v>55</v>
      </c>
      <c r="R1024" s="618">
        <v>565</v>
      </c>
      <c r="S1024" s="618">
        <v>623720</v>
      </c>
      <c r="T1024" s="618" t="s">
        <v>425</v>
      </c>
      <c r="U1024" s="618">
        <v>4584</v>
      </c>
      <c r="V1024" s="618" t="s">
        <v>425</v>
      </c>
      <c r="W1024" s="618" t="s">
        <v>425</v>
      </c>
      <c r="X1024" s="618" t="s">
        <v>425</v>
      </c>
      <c r="Y1024" s="618">
        <v>8923</v>
      </c>
      <c r="Z1024" s="618">
        <v>794792</v>
      </c>
      <c r="AA1024" s="618">
        <v>58820</v>
      </c>
      <c r="AB1024" s="618" t="s">
        <v>425</v>
      </c>
      <c r="AC1024" s="618">
        <v>6089941</v>
      </c>
      <c r="AD1024" s="618" t="s">
        <v>425</v>
      </c>
      <c r="AE1024" s="618">
        <v>2902464</v>
      </c>
      <c r="AF1024" s="618">
        <v>304448</v>
      </c>
      <c r="AG1024" s="618">
        <v>492323</v>
      </c>
      <c r="AH1024" s="618">
        <v>84902</v>
      </c>
      <c r="AI1024" s="618" t="s">
        <v>425</v>
      </c>
    </row>
    <row r="1025" spans="1:35" x14ac:dyDescent="0.25">
      <c r="B1025" s="594">
        <v>2011</v>
      </c>
      <c r="C1025" s="618">
        <v>228703</v>
      </c>
      <c r="D1025" s="618" t="s">
        <v>2112</v>
      </c>
      <c r="E1025" s="618">
        <v>114315</v>
      </c>
      <c r="F1025" s="618">
        <v>40960</v>
      </c>
      <c r="G1025" s="618">
        <v>11121</v>
      </c>
      <c r="H1025" s="618">
        <v>82991</v>
      </c>
      <c r="I1025" s="618" t="s">
        <v>425</v>
      </c>
      <c r="J1025" s="618">
        <v>46653</v>
      </c>
      <c r="K1025" s="618">
        <v>1275088</v>
      </c>
      <c r="L1025" s="618">
        <v>67732138</v>
      </c>
      <c r="M1025" s="618" t="s">
        <v>2112</v>
      </c>
      <c r="N1025" s="618">
        <v>138233</v>
      </c>
      <c r="O1025" s="618" t="s">
        <v>425</v>
      </c>
      <c r="P1025" s="618" t="s">
        <v>425</v>
      </c>
      <c r="Q1025" s="618">
        <v>61</v>
      </c>
      <c r="R1025" s="618">
        <v>507</v>
      </c>
      <c r="S1025" s="618">
        <v>582966</v>
      </c>
      <c r="T1025" s="618" t="s">
        <v>425</v>
      </c>
      <c r="U1025" s="618">
        <v>6393</v>
      </c>
      <c r="V1025" s="618" t="s">
        <v>425</v>
      </c>
      <c r="W1025" s="618" t="s">
        <v>425</v>
      </c>
      <c r="X1025" s="618" t="s">
        <v>425</v>
      </c>
      <c r="Y1025" s="618">
        <v>6074</v>
      </c>
      <c r="Z1025" s="618">
        <v>816320</v>
      </c>
      <c r="AA1025" s="618">
        <v>58461</v>
      </c>
      <c r="AB1025" s="618" t="s">
        <v>425</v>
      </c>
      <c r="AC1025" s="618">
        <v>6536187</v>
      </c>
      <c r="AD1025" s="618" t="s">
        <v>425</v>
      </c>
      <c r="AE1025" s="618">
        <v>2940857</v>
      </c>
      <c r="AF1025" s="618">
        <v>370128</v>
      </c>
      <c r="AG1025" s="618">
        <v>476113</v>
      </c>
      <c r="AH1025" s="618">
        <v>90146</v>
      </c>
      <c r="AI1025" s="618" t="s">
        <v>425</v>
      </c>
    </row>
    <row r="1026" spans="1:35" x14ac:dyDescent="0.25">
      <c r="B1026" s="594">
        <v>2012</v>
      </c>
      <c r="C1026" s="618">
        <v>250576</v>
      </c>
      <c r="D1026" s="618" t="s">
        <v>2112</v>
      </c>
      <c r="E1026" s="618">
        <v>103011</v>
      </c>
      <c r="F1026" s="618">
        <v>18132</v>
      </c>
      <c r="G1026" s="618">
        <v>9005</v>
      </c>
      <c r="H1026" s="618">
        <v>62101</v>
      </c>
      <c r="I1026" s="618" t="s">
        <v>425</v>
      </c>
      <c r="J1026" s="618">
        <v>37582</v>
      </c>
      <c r="K1026" s="618">
        <v>1181617</v>
      </c>
      <c r="L1026" s="618">
        <v>70521498</v>
      </c>
      <c r="M1026" s="618" t="s">
        <v>2112</v>
      </c>
      <c r="N1026" s="618">
        <v>145455</v>
      </c>
      <c r="O1026" s="618" t="s">
        <v>425</v>
      </c>
      <c r="P1026" s="618" t="s">
        <v>425</v>
      </c>
      <c r="Q1026" s="618">
        <v>718</v>
      </c>
      <c r="R1026" s="618">
        <v>467</v>
      </c>
      <c r="S1026" s="618">
        <v>633827</v>
      </c>
      <c r="T1026" s="618" t="s">
        <v>425</v>
      </c>
      <c r="U1026" s="618">
        <v>5892</v>
      </c>
      <c r="V1026" s="618" t="s">
        <v>425</v>
      </c>
      <c r="W1026" s="618" t="s">
        <v>425</v>
      </c>
      <c r="X1026" s="618" t="s">
        <v>425</v>
      </c>
      <c r="Y1026" s="618">
        <v>2129</v>
      </c>
      <c r="Z1026" s="618">
        <v>823983</v>
      </c>
      <c r="AA1026" s="618">
        <v>60703</v>
      </c>
      <c r="AB1026" s="618" t="s">
        <v>425</v>
      </c>
      <c r="AC1026" s="618">
        <v>7625142</v>
      </c>
      <c r="AD1026" s="618" t="s">
        <v>425</v>
      </c>
      <c r="AE1026" s="618">
        <v>3073499</v>
      </c>
      <c r="AF1026" s="618">
        <v>443757</v>
      </c>
      <c r="AG1026" s="618">
        <v>444615</v>
      </c>
      <c r="AH1026" s="618">
        <v>80320</v>
      </c>
      <c r="AI1026" s="618" t="s">
        <v>425</v>
      </c>
    </row>
    <row r="1027" spans="1:35" x14ac:dyDescent="0.25">
      <c r="B1027" s="594">
        <v>2013</v>
      </c>
      <c r="C1027" s="618">
        <v>239565</v>
      </c>
      <c r="D1027" s="618" t="s">
        <v>2112</v>
      </c>
      <c r="E1027" s="618">
        <v>66673</v>
      </c>
      <c r="F1027" s="618">
        <v>20464</v>
      </c>
      <c r="G1027" s="618">
        <v>9801</v>
      </c>
      <c r="H1027" s="618">
        <v>42399</v>
      </c>
      <c r="I1027" s="618" t="s">
        <v>425</v>
      </c>
      <c r="J1027" s="618">
        <v>30999</v>
      </c>
      <c r="K1027" s="618">
        <v>1257622</v>
      </c>
      <c r="L1027" s="618">
        <v>71619149</v>
      </c>
      <c r="M1027" s="618" t="s">
        <v>2112</v>
      </c>
      <c r="N1027" s="618">
        <v>172461</v>
      </c>
      <c r="O1027" s="618" t="s">
        <v>425</v>
      </c>
      <c r="P1027" s="618" t="s">
        <v>425</v>
      </c>
      <c r="Q1027" s="618">
        <v>710</v>
      </c>
      <c r="R1027" s="618">
        <v>161</v>
      </c>
      <c r="S1027" s="618">
        <v>564295</v>
      </c>
      <c r="T1027" s="618" t="s">
        <v>425</v>
      </c>
      <c r="U1027" s="618">
        <v>13363</v>
      </c>
      <c r="V1027" s="618" t="s">
        <v>425</v>
      </c>
      <c r="W1027" s="618" t="s">
        <v>425</v>
      </c>
      <c r="X1027" s="618" t="s">
        <v>425</v>
      </c>
      <c r="Y1027" s="618">
        <v>862</v>
      </c>
      <c r="Z1027" s="618">
        <v>815043</v>
      </c>
      <c r="AA1027" s="618">
        <v>33789</v>
      </c>
      <c r="AB1027" s="618" t="s">
        <v>425</v>
      </c>
      <c r="AC1027" s="618">
        <v>7447665</v>
      </c>
      <c r="AD1027" s="618" t="s">
        <v>425</v>
      </c>
      <c r="AE1027" s="618">
        <v>3375690</v>
      </c>
      <c r="AF1027" s="618">
        <v>450207</v>
      </c>
      <c r="AG1027" s="618">
        <v>563325</v>
      </c>
      <c r="AH1027" s="618">
        <v>119501</v>
      </c>
      <c r="AI1027" s="618" t="s">
        <v>425</v>
      </c>
    </row>
    <row r="1028" spans="1:35" x14ac:dyDescent="0.25">
      <c r="B1028" s="594">
        <v>2014</v>
      </c>
      <c r="C1028" s="618">
        <v>245977</v>
      </c>
      <c r="D1028" s="618" t="s">
        <v>2112</v>
      </c>
      <c r="E1028" s="618">
        <v>72473</v>
      </c>
      <c r="F1028" s="618">
        <v>21173</v>
      </c>
      <c r="G1028" s="618">
        <v>9180</v>
      </c>
      <c r="H1028" s="618">
        <v>38688</v>
      </c>
      <c r="I1028" s="618">
        <v>960</v>
      </c>
      <c r="J1028" s="618">
        <v>29718</v>
      </c>
      <c r="K1028" s="618">
        <v>1200359</v>
      </c>
      <c r="L1028" s="618">
        <v>71086808</v>
      </c>
      <c r="M1028" s="618" t="s">
        <v>2112</v>
      </c>
      <c r="N1028" s="618">
        <v>171485</v>
      </c>
      <c r="O1028" s="618" t="s">
        <v>425</v>
      </c>
      <c r="P1028" s="618" t="s">
        <v>425</v>
      </c>
      <c r="Q1028" s="618">
        <v>1311</v>
      </c>
      <c r="R1028" s="618">
        <v>162</v>
      </c>
      <c r="S1028" s="618">
        <v>573203</v>
      </c>
      <c r="T1028" s="618" t="s">
        <v>425</v>
      </c>
      <c r="U1028" s="618">
        <v>16744</v>
      </c>
      <c r="V1028" s="618" t="s">
        <v>425</v>
      </c>
      <c r="W1028" s="618" t="s">
        <v>425</v>
      </c>
      <c r="X1028" s="618" t="s">
        <v>425</v>
      </c>
      <c r="Y1028" s="618">
        <v>1117</v>
      </c>
      <c r="Z1028" s="618">
        <v>851539</v>
      </c>
      <c r="AA1028" s="618">
        <v>34168</v>
      </c>
      <c r="AB1028" s="618" t="s">
        <v>425</v>
      </c>
      <c r="AC1028" s="618">
        <v>6966931</v>
      </c>
      <c r="AD1028" s="618" t="s">
        <v>425</v>
      </c>
      <c r="AE1028" s="618">
        <v>3345549</v>
      </c>
      <c r="AF1028" s="618">
        <v>506587</v>
      </c>
      <c r="AG1028" s="618">
        <v>674962</v>
      </c>
      <c r="AH1028" s="618">
        <v>204225</v>
      </c>
      <c r="AI1028" s="618" t="s">
        <v>425</v>
      </c>
    </row>
    <row r="1029" spans="1:35" x14ac:dyDescent="0.25">
      <c r="B1029" s="594">
        <v>2015</v>
      </c>
      <c r="C1029" s="618">
        <v>263133</v>
      </c>
      <c r="D1029" s="618" t="s">
        <v>2112</v>
      </c>
      <c r="E1029" s="618">
        <v>67588</v>
      </c>
      <c r="F1029" s="618">
        <v>36025</v>
      </c>
      <c r="G1029" s="618">
        <v>8994</v>
      </c>
      <c r="H1029" s="618">
        <v>24568</v>
      </c>
      <c r="I1029" s="618">
        <v>900</v>
      </c>
      <c r="J1029" s="618">
        <v>42951</v>
      </c>
      <c r="K1029" s="618">
        <v>1212922</v>
      </c>
      <c r="L1029" s="618">
        <v>69017764</v>
      </c>
      <c r="M1029" s="618" t="s">
        <v>2112</v>
      </c>
      <c r="N1029" s="618">
        <v>195528</v>
      </c>
      <c r="O1029" s="618" t="s">
        <v>425</v>
      </c>
      <c r="P1029" s="618" t="s">
        <v>425</v>
      </c>
      <c r="Q1029" s="618">
        <v>765</v>
      </c>
      <c r="R1029" s="618">
        <v>19</v>
      </c>
      <c r="S1029" s="618">
        <v>509164</v>
      </c>
      <c r="T1029" s="618" t="s">
        <v>425</v>
      </c>
      <c r="U1029" s="618">
        <v>21257</v>
      </c>
      <c r="V1029" s="618" t="s">
        <v>425</v>
      </c>
      <c r="W1029" s="618" t="s">
        <v>425</v>
      </c>
      <c r="X1029" s="618" t="s">
        <v>425</v>
      </c>
      <c r="Y1029" s="618">
        <v>170</v>
      </c>
      <c r="Z1029" s="618">
        <v>851546</v>
      </c>
      <c r="AA1029" s="618">
        <v>44499</v>
      </c>
      <c r="AB1029" s="618" t="s">
        <v>425</v>
      </c>
      <c r="AC1029" s="618">
        <v>6839297</v>
      </c>
      <c r="AD1029" s="618" t="s">
        <v>425</v>
      </c>
      <c r="AE1029" s="618">
        <v>3524055</v>
      </c>
      <c r="AF1029" s="618">
        <v>521034</v>
      </c>
      <c r="AG1029" s="618">
        <v>715890</v>
      </c>
      <c r="AH1029" s="618">
        <v>245214</v>
      </c>
      <c r="AI1029" s="618" t="s">
        <v>425</v>
      </c>
    </row>
    <row r="1030" spans="1:35" x14ac:dyDescent="0.25">
      <c r="B1030" s="594">
        <v>2016</v>
      </c>
      <c r="C1030" s="618">
        <v>251429</v>
      </c>
      <c r="D1030" s="618" t="s">
        <v>2112</v>
      </c>
      <c r="E1030" s="618">
        <v>66401</v>
      </c>
      <c r="F1030" s="618">
        <v>48139</v>
      </c>
      <c r="G1030" s="618">
        <v>7817</v>
      </c>
      <c r="H1030" s="618">
        <v>15283</v>
      </c>
      <c r="I1030" s="618">
        <v>900</v>
      </c>
      <c r="J1030" s="618">
        <v>58930</v>
      </c>
      <c r="K1030" s="618">
        <v>1259882</v>
      </c>
      <c r="L1030" s="618">
        <v>69934887</v>
      </c>
      <c r="M1030" s="618" t="s">
        <v>2112</v>
      </c>
      <c r="N1030" s="618">
        <v>185524</v>
      </c>
      <c r="O1030" s="618" t="s">
        <v>425</v>
      </c>
      <c r="P1030" s="618" t="s">
        <v>425</v>
      </c>
      <c r="Q1030" s="618" t="s">
        <v>425</v>
      </c>
      <c r="R1030" s="618" t="s">
        <v>425</v>
      </c>
      <c r="S1030" s="618">
        <v>522388</v>
      </c>
      <c r="T1030" s="618" t="s">
        <v>425</v>
      </c>
      <c r="U1030" s="618">
        <v>6712</v>
      </c>
      <c r="V1030" s="618" t="s">
        <v>425</v>
      </c>
      <c r="W1030" s="618" t="s">
        <v>425</v>
      </c>
      <c r="X1030" s="618" t="s">
        <v>425</v>
      </c>
      <c r="Y1030" s="618">
        <v>240</v>
      </c>
      <c r="Z1030" s="618">
        <v>844308</v>
      </c>
      <c r="AA1030" s="618">
        <v>28369</v>
      </c>
      <c r="AB1030" s="618" t="s">
        <v>425</v>
      </c>
      <c r="AC1030" s="618">
        <v>5843579</v>
      </c>
      <c r="AD1030" s="618" t="s">
        <v>425</v>
      </c>
      <c r="AE1030" s="618">
        <v>4747494</v>
      </c>
      <c r="AF1030" s="618">
        <v>347869</v>
      </c>
      <c r="AG1030" s="618">
        <v>702510</v>
      </c>
      <c r="AH1030" s="618">
        <v>219436</v>
      </c>
      <c r="AI1030" s="618" t="s">
        <v>425</v>
      </c>
    </row>
    <row r="1031" spans="1:35" x14ac:dyDescent="0.25">
      <c r="B1031" s="594">
        <v>2017</v>
      </c>
      <c r="C1031" s="618">
        <v>224382</v>
      </c>
      <c r="D1031" s="618" t="s">
        <v>2112</v>
      </c>
      <c r="E1031" s="618">
        <v>69985</v>
      </c>
      <c r="F1031" s="618">
        <v>40362</v>
      </c>
      <c r="G1031" s="618">
        <v>12287</v>
      </c>
      <c r="H1031" s="618">
        <v>8406</v>
      </c>
      <c r="I1031" s="618">
        <v>16544</v>
      </c>
      <c r="J1031" s="618">
        <v>47928</v>
      </c>
      <c r="K1031" s="618">
        <v>941590</v>
      </c>
      <c r="L1031" s="618">
        <v>69721579</v>
      </c>
      <c r="M1031" s="618" t="s">
        <v>2112</v>
      </c>
      <c r="N1031" s="618">
        <v>200552</v>
      </c>
      <c r="O1031" s="618" t="s">
        <v>425</v>
      </c>
      <c r="P1031" s="618">
        <v>2246</v>
      </c>
      <c r="Q1031" s="618">
        <v>2069</v>
      </c>
      <c r="R1031" s="618">
        <v>82</v>
      </c>
      <c r="S1031" s="618">
        <v>498441</v>
      </c>
      <c r="T1031" s="618">
        <v>565</v>
      </c>
      <c r="U1031" s="618">
        <v>13834</v>
      </c>
      <c r="V1031" s="618" t="s">
        <v>425</v>
      </c>
      <c r="W1031" s="618" t="s">
        <v>425</v>
      </c>
      <c r="X1031" s="618" t="s">
        <v>425</v>
      </c>
      <c r="Y1031" s="618">
        <v>42</v>
      </c>
      <c r="Z1031" s="618">
        <v>497888</v>
      </c>
      <c r="AA1031" s="618">
        <v>23947</v>
      </c>
      <c r="AB1031" s="618" t="s">
        <v>425</v>
      </c>
      <c r="AC1031" s="618">
        <v>6752413</v>
      </c>
      <c r="AD1031" s="618" t="s">
        <v>425</v>
      </c>
      <c r="AE1031" s="618">
        <v>5318554</v>
      </c>
      <c r="AF1031" s="618">
        <v>746762</v>
      </c>
      <c r="AG1031" s="618">
        <v>572273</v>
      </c>
      <c r="AH1031" s="618">
        <v>199048</v>
      </c>
      <c r="AI1031" s="618">
        <v>3383</v>
      </c>
    </row>
    <row r="1032" spans="1:35" x14ac:dyDescent="0.25">
      <c r="B1032" s="594">
        <v>2018</v>
      </c>
      <c r="C1032" s="618">
        <v>192189</v>
      </c>
      <c r="D1032" s="618" t="s">
        <v>2112</v>
      </c>
      <c r="E1032" s="618">
        <v>92615</v>
      </c>
      <c r="F1032" s="618">
        <v>44399</v>
      </c>
      <c r="G1032" s="618">
        <v>12044</v>
      </c>
      <c r="H1032" s="618">
        <v>7232</v>
      </c>
      <c r="I1032" s="618">
        <v>17649</v>
      </c>
      <c r="J1032" s="618">
        <v>47492</v>
      </c>
      <c r="K1032" s="618">
        <v>1147322</v>
      </c>
      <c r="L1032" s="618">
        <v>70808004</v>
      </c>
      <c r="M1032" s="618" t="s">
        <v>2112</v>
      </c>
      <c r="N1032" s="618">
        <v>189282</v>
      </c>
      <c r="O1032" s="618" t="s">
        <v>425</v>
      </c>
      <c r="P1032" s="618">
        <v>2236</v>
      </c>
      <c r="Q1032" s="618">
        <v>2014</v>
      </c>
      <c r="R1032" s="618">
        <v>63</v>
      </c>
      <c r="S1032" s="618">
        <v>490414</v>
      </c>
      <c r="T1032" s="618">
        <v>478</v>
      </c>
      <c r="U1032" s="618">
        <v>5762</v>
      </c>
      <c r="V1032" s="618" t="s">
        <v>425</v>
      </c>
      <c r="W1032" s="618" t="s">
        <v>425</v>
      </c>
      <c r="X1032" s="618" t="s">
        <v>425</v>
      </c>
      <c r="Y1032" s="618">
        <v>5</v>
      </c>
      <c r="Z1032" s="618">
        <v>492035</v>
      </c>
      <c r="AA1032" s="618">
        <v>29515</v>
      </c>
      <c r="AB1032" s="618" t="s">
        <v>425</v>
      </c>
      <c r="AC1032" s="618">
        <v>6634939</v>
      </c>
      <c r="AD1032" s="618" t="s">
        <v>425</v>
      </c>
      <c r="AE1032" s="618">
        <v>5438116</v>
      </c>
      <c r="AF1032" s="618">
        <v>803728</v>
      </c>
      <c r="AG1032" s="618">
        <v>539583</v>
      </c>
      <c r="AH1032" s="618">
        <v>198773</v>
      </c>
      <c r="AI1032" s="618">
        <v>2895</v>
      </c>
    </row>
    <row r="1033" spans="1:35" x14ac:dyDescent="0.25">
      <c r="B1033" s="594">
        <v>2019</v>
      </c>
      <c r="C1033" s="618">
        <v>179287</v>
      </c>
      <c r="D1033" s="618" t="s">
        <v>2112</v>
      </c>
      <c r="E1033" s="618">
        <v>168976</v>
      </c>
      <c r="F1033" s="618">
        <v>52828</v>
      </c>
      <c r="G1033" s="618">
        <v>7314</v>
      </c>
      <c r="H1033" s="618">
        <v>7438</v>
      </c>
      <c r="I1033" s="618">
        <v>16600</v>
      </c>
      <c r="J1033" s="618">
        <v>58621</v>
      </c>
      <c r="K1033" s="618">
        <v>1199571</v>
      </c>
      <c r="L1033" s="618">
        <v>72967219</v>
      </c>
      <c r="M1033" s="618" t="s">
        <v>2112</v>
      </c>
      <c r="N1033" s="618">
        <v>192443</v>
      </c>
      <c r="O1033" s="618" t="s">
        <v>425</v>
      </c>
      <c r="P1033" s="618">
        <v>2095</v>
      </c>
      <c r="Q1033" s="618">
        <v>2147</v>
      </c>
      <c r="R1033" s="618">
        <v>48</v>
      </c>
      <c r="S1033" s="618">
        <v>531604</v>
      </c>
      <c r="T1033" s="618">
        <v>543</v>
      </c>
      <c r="U1033" s="618">
        <v>4073</v>
      </c>
      <c r="V1033" s="618" t="s">
        <v>425</v>
      </c>
      <c r="W1033" s="618" t="s">
        <v>425</v>
      </c>
      <c r="X1033" s="618" t="s">
        <v>425</v>
      </c>
      <c r="Y1033" s="618" t="s">
        <v>425</v>
      </c>
      <c r="Z1033" s="618">
        <v>525053</v>
      </c>
      <c r="AA1033" s="618">
        <v>34331</v>
      </c>
      <c r="AB1033" s="618" t="s">
        <v>425</v>
      </c>
      <c r="AC1033" s="618">
        <v>7468417</v>
      </c>
      <c r="AD1033" s="618" t="s">
        <v>425</v>
      </c>
      <c r="AE1033" s="618">
        <v>5189781</v>
      </c>
      <c r="AF1033" s="618">
        <v>843932</v>
      </c>
      <c r="AG1033" s="618">
        <v>526309</v>
      </c>
      <c r="AH1033" s="618">
        <v>242367</v>
      </c>
      <c r="AI1033" s="618">
        <v>2895</v>
      </c>
    </row>
    <row r="1034" spans="1:35" x14ac:dyDescent="0.25">
      <c r="B1034" s="594">
        <v>2020</v>
      </c>
      <c r="C1034" s="618">
        <v>173853</v>
      </c>
      <c r="D1034" s="618" t="s">
        <v>2112</v>
      </c>
      <c r="E1034" s="618">
        <v>166681</v>
      </c>
      <c r="F1034" s="618">
        <v>61905</v>
      </c>
      <c r="G1034" s="618">
        <v>12429</v>
      </c>
      <c r="H1034" s="618">
        <v>7936</v>
      </c>
      <c r="I1034" s="618">
        <v>4247</v>
      </c>
      <c r="J1034" s="618">
        <v>68142</v>
      </c>
      <c r="K1034" s="618">
        <v>1267243</v>
      </c>
      <c r="L1034" s="618">
        <v>78383655</v>
      </c>
      <c r="M1034" s="618" t="s">
        <v>2112</v>
      </c>
      <c r="N1034" s="618">
        <v>180999</v>
      </c>
      <c r="O1034" s="618" t="s">
        <v>425</v>
      </c>
      <c r="P1034" s="618" t="s">
        <v>425</v>
      </c>
      <c r="Q1034" s="618">
        <v>2195</v>
      </c>
      <c r="R1034" s="618">
        <v>40</v>
      </c>
      <c r="S1034" s="618">
        <v>553065</v>
      </c>
      <c r="T1034" s="618">
        <v>491</v>
      </c>
      <c r="U1034" s="618">
        <v>2569</v>
      </c>
      <c r="V1034" s="618" t="s">
        <v>425</v>
      </c>
      <c r="W1034" s="618" t="s">
        <v>425</v>
      </c>
      <c r="X1034" s="618" t="s">
        <v>425</v>
      </c>
      <c r="Y1034" s="618" t="s">
        <v>425</v>
      </c>
      <c r="Z1034" s="618">
        <v>518141</v>
      </c>
      <c r="AA1034" s="618">
        <v>31402</v>
      </c>
      <c r="AB1034" s="618" t="s">
        <v>425</v>
      </c>
      <c r="AC1034" s="618">
        <v>7689309</v>
      </c>
      <c r="AD1034" s="618" t="s">
        <v>425</v>
      </c>
      <c r="AE1034" s="618">
        <v>6218740</v>
      </c>
      <c r="AF1034" s="618">
        <v>862632</v>
      </c>
      <c r="AG1034" s="618">
        <v>513906</v>
      </c>
      <c r="AH1034" s="618">
        <v>296770</v>
      </c>
      <c r="AI1034" s="618">
        <v>1582</v>
      </c>
    </row>
    <row r="1035" spans="1:35" x14ac:dyDescent="0.25">
      <c r="B1035" s="594">
        <v>2021</v>
      </c>
      <c r="C1035" s="618">
        <v>156139</v>
      </c>
      <c r="D1035" s="618" t="s">
        <v>2112</v>
      </c>
      <c r="E1035" s="618">
        <v>98275</v>
      </c>
      <c r="F1035" s="618">
        <v>73940</v>
      </c>
      <c r="G1035" s="618">
        <v>21290</v>
      </c>
      <c r="H1035" s="618">
        <v>8302</v>
      </c>
      <c r="I1035" s="618">
        <v>3164</v>
      </c>
      <c r="J1035" s="618">
        <v>66743</v>
      </c>
      <c r="K1035" s="618">
        <v>1306748</v>
      </c>
      <c r="L1035" s="618">
        <v>69915645</v>
      </c>
      <c r="M1035" s="618" t="s">
        <v>2112</v>
      </c>
      <c r="N1035" s="618">
        <v>215567</v>
      </c>
      <c r="O1035" s="618" t="s">
        <v>425</v>
      </c>
      <c r="P1035" s="618" t="s">
        <v>425</v>
      </c>
      <c r="Q1035" s="618">
        <v>2347</v>
      </c>
      <c r="R1035" s="618" t="s">
        <v>425</v>
      </c>
      <c r="S1035" s="618">
        <v>536826</v>
      </c>
      <c r="T1035" s="618">
        <v>498</v>
      </c>
      <c r="U1035" s="618">
        <v>3544</v>
      </c>
      <c r="V1035" s="618" t="s">
        <v>425</v>
      </c>
      <c r="W1035" s="618" t="s">
        <v>425</v>
      </c>
      <c r="X1035" s="618" t="s">
        <v>425</v>
      </c>
      <c r="Y1035" s="618" t="s">
        <v>425</v>
      </c>
      <c r="Z1035" s="618">
        <v>547267</v>
      </c>
      <c r="AA1035" s="618">
        <v>37201</v>
      </c>
      <c r="AB1035" s="618" t="s">
        <v>425</v>
      </c>
      <c r="AC1035" s="618">
        <v>6788836</v>
      </c>
      <c r="AD1035" s="618" t="s">
        <v>425</v>
      </c>
      <c r="AE1035" s="618">
        <v>6984227</v>
      </c>
      <c r="AF1035" s="618">
        <v>565017</v>
      </c>
      <c r="AG1035" s="618">
        <v>553429</v>
      </c>
      <c r="AH1035" s="618">
        <v>207262</v>
      </c>
      <c r="AI1035" s="618" t="s">
        <v>425</v>
      </c>
    </row>
    <row r="1036" spans="1:35" x14ac:dyDescent="0.25">
      <c r="A1036" s="593" t="s">
        <v>24</v>
      </c>
      <c r="B1036" s="594">
        <v>2010</v>
      </c>
      <c r="C1036" s="618">
        <v>40369</v>
      </c>
      <c r="D1036" s="618" t="s">
        <v>2112</v>
      </c>
      <c r="E1036" s="618" t="s">
        <v>425</v>
      </c>
      <c r="F1036" s="618">
        <v>644</v>
      </c>
      <c r="G1036" s="618" t="s">
        <v>425</v>
      </c>
      <c r="H1036" s="618">
        <v>3375</v>
      </c>
      <c r="I1036" s="618" t="s">
        <v>425</v>
      </c>
      <c r="J1036" s="618">
        <v>3690</v>
      </c>
      <c r="K1036" s="618">
        <v>7209</v>
      </c>
      <c r="L1036" s="618">
        <v>5314685</v>
      </c>
      <c r="M1036" s="618" t="s">
        <v>2112</v>
      </c>
      <c r="N1036" s="618">
        <v>10925</v>
      </c>
      <c r="O1036" s="618" t="s">
        <v>425</v>
      </c>
      <c r="P1036" s="618" t="s">
        <v>425</v>
      </c>
      <c r="Q1036" s="618" t="s">
        <v>425</v>
      </c>
      <c r="R1036" s="618" t="s">
        <v>425</v>
      </c>
      <c r="S1036" s="618">
        <v>13247</v>
      </c>
      <c r="T1036" s="618" t="s">
        <v>425</v>
      </c>
      <c r="U1036" s="618" t="s">
        <v>425</v>
      </c>
      <c r="V1036" s="618" t="s">
        <v>425</v>
      </c>
      <c r="W1036" s="618" t="s">
        <v>425</v>
      </c>
      <c r="X1036" s="618" t="s">
        <v>425</v>
      </c>
      <c r="Y1036" s="618" t="s">
        <v>425</v>
      </c>
      <c r="Z1036" s="618">
        <v>240355</v>
      </c>
      <c r="AA1036" s="618" t="s">
        <v>425</v>
      </c>
      <c r="AB1036" s="618" t="s">
        <v>425</v>
      </c>
      <c r="AC1036" s="618">
        <v>65537</v>
      </c>
      <c r="AD1036" s="618" t="s">
        <v>425</v>
      </c>
      <c r="AE1036" s="618" t="s">
        <v>425</v>
      </c>
      <c r="AF1036" s="618" t="s">
        <v>425</v>
      </c>
      <c r="AG1036" s="618">
        <v>127478</v>
      </c>
      <c r="AH1036" s="618" t="s">
        <v>425</v>
      </c>
      <c r="AI1036" s="618" t="s">
        <v>425</v>
      </c>
    </row>
    <row r="1037" spans="1:35" x14ac:dyDescent="0.25">
      <c r="B1037" s="594">
        <v>2011</v>
      </c>
      <c r="C1037" s="618">
        <v>47741</v>
      </c>
      <c r="D1037" s="618" t="s">
        <v>2112</v>
      </c>
      <c r="E1037" s="618" t="s">
        <v>425</v>
      </c>
      <c r="F1037" s="618">
        <v>1061</v>
      </c>
      <c r="G1037" s="618" t="s">
        <v>425</v>
      </c>
      <c r="H1037" s="618">
        <v>3216</v>
      </c>
      <c r="I1037" s="618" t="s">
        <v>425</v>
      </c>
      <c r="J1037" s="618">
        <v>265</v>
      </c>
      <c r="K1037" s="618">
        <v>9219</v>
      </c>
      <c r="L1037" s="618">
        <v>4682285</v>
      </c>
      <c r="M1037" s="618" t="s">
        <v>2112</v>
      </c>
      <c r="N1037" s="618">
        <v>10860</v>
      </c>
      <c r="O1037" s="618" t="s">
        <v>425</v>
      </c>
      <c r="P1037" s="618" t="s">
        <v>425</v>
      </c>
      <c r="Q1037" s="618" t="s">
        <v>425</v>
      </c>
      <c r="R1037" s="618" t="s">
        <v>425</v>
      </c>
      <c r="S1037" s="618">
        <v>13400</v>
      </c>
      <c r="T1037" s="618" t="s">
        <v>425</v>
      </c>
      <c r="U1037" s="618" t="s">
        <v>425</v>
      </c>
      <c r="V1037" s="618" t="s">
        <v>425</v>
      </c>
      <c r="W1037" s="618" t="s">
        <v>425</v>
      </c>
      <c r="X1037" s="618" t="s">
        <v>425</v>
      </c>
      <c r="Y1037" s="618" t="s">
        <v>425</v>
      </c>
      <c r="Z1037" s="618">
        <v>188102</v>
      </c>
      <c r="AA1037" s="618">
        <v>4074</v>
      </c>
      <c r="AB1037" s="618" t="s">
        <v>425</v>
      </c>
      <c r="AC1037" s="618">
        <v>81924</v>
      </c>
      <c r="AD1037" s="618" t="s">
        <v>425</v>
      </c>
      <c r="AE1037" s="618" t="s">
        <v>425</v>
      </c>
      <c r="AF1037" s="618" t="s">
        <v>425</v>
      </c>
      <c r="AG1037" s="618">
        <v>134387</v>
      </c>
      <c r="AH1037" s="618" t="s">
        <v>425</v>
      </c>
      <c r="AI1037" s="618" t="s">
        <v>425</v>
      </c>
    </row>
    <row r="1038" spans="1:35" x14ac:dyDescent="0.25">
      <c r="B1038" s="594">
        <v>2012</v>
      </c>
      <c r="C1038" s="618">
        <v>48229</v>
      </c>
      <c r="D1038" s="618" t="s">
        <v>2112</v>
      </c>
      <c r="E1038" s="618" t="s">
        <v>425</v>
      </c>
      <c r="F1038" s="618">
        <v>956</v>
      </c>
      <c r="G1038" s="618" t="s">
        <v>425</v>
      </c>
      <c r="H1038" s="618">
        <v>2808</v>
      </c>
      <c r="I1038" s="618" t="s">
        <v>425</v>
      </c>
      <c r="J1038" s="618">
        <v>295</v>
      </c>
      <c r="K1038" s="618">
        <v>8623</v>
      </c>
      <c r="L1038" s="618">
        <v>4650742</v>
      </c>
      <c r="M1038" s="618" t="s">
        <v>2112</v>
      </c>
      <c r="N1038" s="618">
        <v>10860</v>
      </c>
      <c r="O1038" s="618" t="s">
        <v>425</v>
      </c>
      <c r="P1038" s="618" t="s">
        <v>425</v>
      </c>
      <c r="Q1038" s="618" t="s">
        <v>425</v>
      </c>
      <c r="R1038" s="618" t="s">
        <v>425</v>
      </c>
      <c r="S1038" s="618">
        <v>14411</v>
      </c>
      <c r="T1038" s="618" t="s">
        <v>425</v>
      </c>
      <c r="U1038" s="618" t="s">
        <v>425</v>
      </c>
      <c r="V1038" s="618" t="s">
        <v>425</v>
      </c>
      <c r="W1038" s="618" t="s">
        <v>425</v>
      </c>
      <c r="X1038" s="618" t="s">
        <v>425</v>
      </c>
      <c r="Y1038" s="618" t="s">
        <v>425</v>
      </c>
      <c r="Z1038" s="618">
        <v>206929</v>
      </c>
      <c r="AA1038" s="618">
        <v>6274</v>
      </c>
      <c r="AB1038" s="618" t="s">
        <v>425</v>
      </c>
      <c r="AC1038" s="618">
        <v>77233</v>
      </c>
      <c r="AD1038" s="618" t="s">
        <v>425</v>
      </c>
      <c r="AE1038" s="618" t="s">
        <v>425</v>
      </c>
      <c r="AF1038" s="618" t="s">
        <v>425</v>
      </c>
      <c r="AG1038" s="618">
        <v>136435</v>
      </c>
      <c r="AH1038" s="618" t="s">
        <v>425</v>
      </c>
      <c r="AI1038" s="618" t="s">
        <v>425</v>
      </c>
    </row>
    <row r="1039" spans="1:35" x14ac:dyDescent="0.25">
      <c r="B1039" s="594">
        <v>2013</v>
      </c>
      <c r="C1039" s="618">
        <v>50431</v>
      </c>
      <c r="D1039" s="618" t="s">
        <v>2112</v>
      </c>
      <c r="E1039" s="618" t="s">
        <v>425</v>
      </c>
      <c r="F1039" s="618">
        <v>951</v>
      </c>
      <c r="G1039" s="618" t="s">
        <v>425</v>
      </c>
      <c r="H1039" s="618">
        <v>2212</v>
      </c>
      <c r="I1039" s="618" t="s">
        <v>425</v>
      </c>
      <c r="J1039" s="618">
        <v>1595</v>
      </c>
      <c r="K1039" s="618">
        <v>8740</v>
      </c>
      <c r="L1039" s="618">
        <v>3968839</v>
      </c>
      <c r="M1039" s="618" t="s">
        <v>2112</v>
      </c>
      <c r="N1039" s="618">
        <v>10890</v>
      </c>
      <c r="O1039" s="618" t="s">
        <v>425</v>
      </c>
      <c r="P1039" s="618" t="s">
        <v>425</v>
      </c>
      <c r="Q1039" s="618" t="s">
        <v>425</v>
      </c>
      <c r="R1039" s="618" t="s">
        <v>425</v>
      </c>
      <c r="S1039" s="618">
        <v>13329</v>
      </c>
      <c r="T1039" s="618" t="s">
        <v>425</v>
      </c>
      <c r="U1039" s="618" t="s">
        <v>425</v>
      </c>
      <c r="V1039" s="618" t="s">
        <v>425</v>
      </c>
      <c r="W1039" s="618" t="s">
        <v>425</v>
      </c>
      <c r="X1039" s="618" t="s">
        <v>425</v>
      </c>
      <c r="Y1039" s="618" t="s">
        <v>425</v>
      </c>
      <c r="Z1039" s="618">
        <v>157753</v>
      </c>
      <c r="AA1039" s="618">
        <v>7340</v>
      </c>
      <c r="AB1039" s="618" t="s">
        <v>425</v>
      </c>
      <c r="AC1039" s="618">
        <v>62831</v>
      </c>
      <c r="AD1039" s="618" t="s">
        <v>425</v>
      </c>
      <c r="AE1039" s="618" t="s">
        <v>425</v>
      </c>
      <c r="AF1039" s="618" t="s">
        <v>425</v>
      </c>
      <c r="AG1039" s="618">
        <v>146495</v>
      </c>
      <c r="AH1039" s="618" t="s">
        <v>425</v>
      </c>
      <c r="AI1039" s="618" t="s">
        <v>425</v>
      </c>
    </row>
    <row r="1040" spans="1:35" x14ac:dyDescent="0.25">
      <c r="B1040" s="594">
        <v>2014</v>
      </c>
      <c r="C1040" s="618">
        <v>50006</v>
      </c>
      <c r="D1040" s="618" t="s">
        <v>2112</v>
      </c>
      <c r="E1040" s="618" t="s">
        <v>425</v>
      </c>
      <c r="F1040" s="618">
        <v>841</v>
      </c>
      <c r="G1040" s="618" t="s">
        <v>425</v>
      </c>
      <c r="H1040" s="618">
        <v>1369</v>
      </c>
      <c r="I1040" s="618" t="s">
        <v>425</v>
      </c>
      <c r="J1040" s="618">
        <v>2530</v>
      </c>
      <c r="K1040" s="618">
        <v>7875</v>
      </c>
      <c r="L1040" s="618">
        <v>4075723</v>
      </c>
      <c r="M1040" s="618" t="s">
        <v>2112</v>
      </c>
      <c r="N1040" s="618">
        <v>15180</v>
      </c>
      <c r="O1040" s="618" t="s">
        <v>425</v>
      </c>
      <c r="P1040" s="618" t="s">
        <v>425</v>
      </c>
      <c r="Q1040" s="618" t="s">
        <v>425</v>
      </c>
      <c r="R1040" s="618" t="s">
        <v>425</v>
      </c>
      <c r="S1040" s="618">
        <v>14133</v>
      </c>
      <c r="T1040" s="618" t="s">
        <v>425</v>
      </c>
      <c r="U1040" s="618" t="s">
        <v>425</v>
      </c>
      <c r="V1040" s="618" t="s">
        <v>425</v>
      </c>
      <c r="W1040" s="618" t="s">
        <v>425</v>
      </c>
      <c r="X1040" s="618" t="s">
        <v>425</v>
      </c>
      <c r="Y1040" s="618" t="s">
        <v>425</v>
      </c>
      <c r="Z1040" s="618">
        <v>163099</v>
      </c>
      <c r="AA1040" s="618">
        <v>8037</v>
      </c>
      <c r="AB1040" s="618" t="s">
        <v>425</v>
      </c>
      <c r="AC1040" s="618">
        <v>58221</v>
      </c>
      <c r="AD1040" s="618" t="s">
        <v>425</v>
      </c>
      <c r="AE1040" s="618" t="s">
        <v>425</v>
      </c>
      <c r="AF1040" s="618" t="s">
        <v>425</v>
      </c>
      <c r="AG1040" s="618">
        <v>188420</v>
      </c>
      <c r="AH1040" s="618" t="s">
        <v>425</v>
      </c>
      <c r="AI1040" s="618" t="s">
        <v>425</v>
      </c>
    </row>
    <row r="1041" spans="1:35" x14ac:dyDescent="0.25">
      <c r="B1041" s="594">
        <v>2015</v>
      </c>
      <c r="C1041" s="618">
        <v>41261</v>
      </c>
      <c r="D1041" s="618" t="s">
        <v>2112</v>
      </c>
      <c r="E1041" s="618" t="s">
        <v>425</v>
      </c>
      <c r="F1041" s="618">
        <v>877</v>
      </c>
      <c r="G1041" s="618" t="s">
        <v>425</v>
      </c>
      <c r="H1041" s="618">
        <v>782</v>
      </c>
      <c r="I1041" s="618" t="s">
        <v>425</v>
      </c>
      <c r="J1041" s="618">
        <v>3583</v>
      </c>
      <c r="K1041" s="618">
        <v>8703</v>
      </c>
      <c r="L1041" s="618">
        <v>3320809</v>
      </c>
      <c r="M1041" s="618" t="s">
        <v>2112</v>
      </c>
      <c r="N1041" s="618">
        <v>4228</v>
      </c>
      <c r="O1041" s="618" t="s">
        <v>425</v>
      </c>
      <c r="P1041" s="618" t="s">
        <v>425</v>
      </c>
      <c r="Q1041" s="618" t="s">
        <v>425</v>
      </c>
      <c r="R1041" s="618" t="s">
        <v>425</v>
      </c>
      <c r="S1041" s="618">
        <v>13483</v>
      </c>
      <c r="T1041" s="618" t="s">
        <v>425</v>
      </c>
      <c r="U1041" s="618" t="s">
        <v>425</v>
      </c>
      <c r="V1041" s="618" t="s">
        <v>425</v>
      </c>
      <c r="W1041" s="618" t="s">
        <v>425</v>
      </c>
      <c r="X1041" s="618" t="s">
        <v>425</v>
      </c>
      <c r="Y1041" s="618" t="s">
        <v>425</v>
      </c>
      <c r="Z1041" s="618">
        <v>140952</v>
      </c>
      <c r="AA1041" s="618">
        <v>6263</v>
      </c>
      <c r="AB1041" s="618" t="s">
        <v>425</v>
      </c>
      <c r="AC1041" s="618">
        <v>30147</v>
      </c>
      <c r="AD1041" s="618" t="s">
        <v>425</v>
      </c>
      <c r="AE1041" s="618" t="s">
        <v>425</v>
      </c>
      <c r="AF1041" s="618" t="s">
        <v>425</v>
      </c>
      <c r="AG1041" s="618">
        <v>144834</v>
      </c>
      <c r="AH1041" s="618" t="s">
        <v>425</v>
      </c>
      <c r="AI1041" s="618" t="s">
        <v>425</v>
      </c>
    </row>
    <row r="1042" spans="1:35" x14ac:dyDescent="0.25">
      <c r="B1042" s="594">
        <v>2016</v>
      </c>
      <c r="C1042" s="618">
        <v>46326</v>
      </c>
      <c r="D1042" s="618" t="s">
        <v>2112</v>
      </c>
      <c r="E1042" s="618" t="s">
        <v>425</v>
      </c>
      <c r="F1042" s="618">
        <v>850</v>
      </c>
      <c r="G1042" s="618" t="s">
        <v>425</v>
      </c>
      <c r="H1042" s="618">
        <v>491</v>
      </c>
      <c r="I1042" s="618" t="s">
        <v>425</v>
      </c>
      <c r="J1042" s="618">
        <v>3914</v>
      </c>
      <c r="K1042" s="618">
        <v>6400</v>
      </c>
      <c r="L1042" s="618">
        <v>2706102</v>
      </c>
      <c r="M1042" s="618" t="s">
        <v>2112</v>
      </c>
      <c r="N1042" s="618">
        <v>8180</v>
      </c>
      <c r="O1042" s="618" t="s">
        <v>425</v>
      </c>
      <c r="P1042" s="618" t="s">
        <v>425</v>
      </c>
      <c r="Q1042" s="618" t="s">
        <v>425</v>
      </c>
      <c r="R1042" s="618" t="s">
        <v>425</v>
      </c>
      <c r="S1042" s="618">
        <v>10843</v>
      </c>
      <c r="T1042" s="618" t="s">
        <v>425</v>
      </c>
      <c r="U1042" s="618" t="s">
        <v>425</v>
      </c>
      <c r="V1042" s="618" t="s">
        <v>425</v>
      </c>
      <c r="W1042" s="618" t="s">
        <v>425</v>
      </c>
      <c r="X1042" s="618" t="s">
        <v>425</v>
      </c>
      <c r="Y1042" s="618" t="s">
        <v>425</v>
      </c>
      <c r="Z1042" s="618">
        <v>122390</v>
      </c>
      <c r="AA1042" s="618">
        <v>5772</v>
      </c>
      <c r="AB1042" s="618" t="s">
        <v>425</v>
      </c>
      <c r="AC1042" s="618">
        <v>37897</v>
      </c>
      <c r="AD1042" s="618" t="s">
        <v>425</v>
      </c>
      <c r="AE1042" s="618" t="s">
        <v>425</v>
      </c>
      <c r="AF1042" s="618" t="s">
        <v>425</v>
      </c>
      <c r="AG1042" s="618">
        <v>152024</v>
      </c>
      <c r="AH1042" s="618" t="s">
        <v>425</v>
      </c>
      <c r="AI1042" s="618" t="s">
        <v>425</v>
      </c>
    </row>
    <row r="1043" spans="1:35" x14ac:dyDescent="0.25">
      <c r="B1043" s="594">
        <v>2017</v>
      </c>
      <c r="C1043" s="618">
        <v>45530</v>
      </c>
      <c r="D1043" s="618" t="s">
        <v>2112</v>
      </c>
      <c r="E1043" s="618" t="s">
        <v>425</v>
      </c>
      <c r="F1043" s="618">
        <v>1008</v>
      </c>
      <c r="G1043" s="618">
        <v>3</v>
      </c>
      <c r="H1043" s="618">
        <v>229</v>
      </c>
      <c r="I1043" s="618" t="s">
        <v>425</v>
      </c>
      <c r="J1043" s="618">
        <v>5564</v>
      </c>
      <c r="K1043" s="618">
        <v>7024</v>
      </c>
      <c r="L1043" s="618">
        <v>2504378</v>
      </c>
      <c r="M1043" s="618" t="s">
        <v>2112</v>
      </c>
      <c r="N1043" s="618">
        <v>9240</v>
      </c>
      <c r="O1043" s="618" t="s">
        <v>425</v>
      </c>
      <c r="P1043" s="618" t="s">
        <v>425</v>
      </c>
      <c r="Q1043" s="618" t="s">
        <v>425</v>
      </c>
      <c r="R1043" s="618" t="s">
        <v>425</v>
      </c>
      <c r="S1043" s="618">
        <v>11674</v>
      </c>
      <c r="T1043" s="618" t="s">
        <v>425</v>
      </c>
      <c r="U1043" s="618" t="s">
        <v>425</v>
      </c>
      <c r="V1043" s="618" t="s">
        <v>425</v>
      </c>
      <c r="W1043" s="618" t="s">
        <v>425</v>
      </c>
      <c r="X1043" s="618" t="s">
        <v>425</v>
      </c>
      <c r="Y1043" s="618" t="s">
        <v>425</v>
      </c>
      <c r="Z1043" s="618">
        <v>120345</v>
      </c>
      <c r="AA1043" s="618">
        <v>11039</v>
      </c>
      <c r="AB1043" s="618" t="s">
        <v>425</v>
      </c>
      <c r="AC1043" s="618">
        <v>37209</v>
      </c>
      <c r="AD1043" s="618" t="s">
        <v>425</v>
      </c>
      <c r="AE1043" s="618" t="s">
        <v>425</v>
      </c>
      <c r="AF1043" s="618" t="s">
        <v>425</v>
      </c>
      <c r="AG1043" s="618">
        <v>164781</v>
      </c>
      <c r="AH1043" s="618" t="s">
        <v>425</v>
      </c>
      <c r="AI1043" s="618" t="s">
        <v>425</v>
      </c>
    </row>
    <row r="1044" spans="1:35" x14ac:dyDescent="0.25">
      <c r="B1044" s="594">
        <v>2018</v>
      </c>
      <c r="C1044" s="618">
        <v>45995</v>
      </c>
      <c r="D1044" s="618" t="s">
        <v>2112</v>
      </c>
      <c r="E1044" s="618" t="s">
        <v>425</v>
      </c>
      <c r="F1044" s="618">
        <v>1395</v>
      </c>
      <c r="G1044" s="618">
        <v>3</v>
      </c>
      <c r="H1044" s="618">
        <v>376</v>
      </c>
      <c r="I1044" s="618" t="s">
        <v>425</v>
      </c>
      <c r="J1044" s="618">
        <v>5709</v>
      </c>
      <c r="K1044" s="618">
        <v>6884</v>
      </c>
      <c r="L1044" s="618">
        <v>2754118</v>
      </c>
      <c r="M1044" s="618" t="s">
        <v>2112</v>
      </c>
      <c r="N1044" s="618">
        <v>9636</v>
      </c>
      <c r="O1044" s="618" t="s">
        <v>425</v>
      </c>
      <c r="P1044" s="618" t="s">
        <v>425</v>
      </c>
      <c r="Q1044" s="618" t="s">
        <v>425</v>
      </c>
      <c r="R1044" s="618" t="s">
        <v>425</v>
      </c>
      <c r="S1044" s="618">
        <v>11839</v>
      </c>
      <c r="T1044" s="618" t="s">
        <v>425</v>
      </c>
      <c r="U1044" s="618" t="s">
        <v>425</v>
      </c>
      <c r="V1044" s="618" t="s">
        <v>425</v>
      </c>
      <c r="W1044" s="618" t="s">
        <v>425</v>
      </c>
      <c r="X1044" s="618" t="s">
        <v>425</v>
      </c>
      <c r="Y1044" s="618" t="s">
        <v>425</v>
      </c>
      <c r="Z1044" s="618">
        <v>115924</v>
      </c>
      <c r="AA1044" s="618">
        <v>9244</v>
      </c>
      <c r="AB1044" s="618" t="s">
        <v>425</v>
      </c>
      <c r="AC1044" s="618">
        <v>42027</v>
      </c>
      <c r="AD1044" s="618" t="s">
        <v>425</v>
      </c>
      <c r="AE1044" s="618" t="s">
        <v>425</v>
      </c>
      <c r="AF1044" s="618" t="s">
        <v>425</v>
      </c>
      <c r="AG1044" s="618">
        <v>173145</v>
      </c>
      <c r="AH1044" s="618" t="s">
        <v>425</v>
      </c>
      <c r="AI1044" s="618" t="s">
        <v>425</v>
      </c>
    </row>
    <row r="1045" spans="1:35" x14ac:dyDescent="0.25">
      <c r="B1045" s="594">
        <v>2019</v>
      </c>
      <c r="C1045" s="618">
        <v>50307</v>
      </c>
      <c r="D1045" s="618" t="s">
        <v>2112</v>
      </c>
      <c r="E1045" s="618" t="s">
        <v>425</v>
      </c>
      <c r="F1045" s="618">
        <v>1525</v>
      </c>
      <c r="G1045" s="618">
        <v>3</v>
      </c>
      <c r="H1045" s="618">
        <v>353</v>
      </c>
      <c r="I1045" s="618" t="s">
        <v>425</v>
      </c>
      <c r="J1045" s="618">
        <v>6741</v>
      </c>
      <c r="K1045" s="618">
        <v>5746</v>
      </c>
      <c r="L1045" s="618">
        <v>2559423</v>
      </c>
      <c r="M1045" s="618" t="s">
        <v>2112</v>
      </c>
      <c r="N1045" s="618">
        <v>9665</v>
      </c>
      <c r="O1045" s="618" t="s">
        <v>425</v>
      </c>
      <c r="P1045" s="618" t="s">
        <v>425</v>
      </c>
      <c r="Q1045" s="618" t="s">
        <v>425</v>
      </c>
      <c r="R1045" s="618" t="s">
        <v>425</v>
      </c>
      <c r="S1045" s="618">
        <v>9766</v>
      </c>
      <c r="T1045" s="618" t="s">
        <v>425</v>
      </c>
      <c r="U1045" s="618" t="s">
        <v>425</v>
      </c>
      <c r="V1045" s="618" t="s">
        <v>425</v>
      </c>
      <c r="W1045" s="618" t="s">
        <v>425</v>
      </c>
      <c r="X1045" s="618" t="s">
        <v>425</v>
      </c>
      <c r="Y1045" s="618" t="s">
        <v>425</v>
      </c>
      <c r="Z1045" s="618">
        <v>118470</v>
      </c>
      <c r="AA1045" s="618">
        <v>7027</v>
      </c>
      <c r="AB1045" s="618" t="s">
        <v>425</v>
      </c>
      <c r="AC1045" s="618">
        <v>37533</v>
      </c>
      <c r="AD1045" s="618" t="s">
        <v>425</v>
      </c>
      <c r="AE1045" s="618" t="s">
        <v>425</v>
      </c>
      <c r="AF1045" s="618" t="s">
        <v>425</v>
      </c>
      <c r="AG1045" s="618">
        <v>163943</v>
      </c>
      <c r="AH1045" s="618" t="s">
        <v>425</v>
      </c>
      <c r="AI1045" s="618" t="s">
        <v>425</v>
      </c>
    </row>
    <row r="1046" spans="1:35" x14ac:dyDescent="0.25">
      <c r="B1046" s="594">
        <v>2020</v>
      </c>
      <c r="C1046" s="618">
        <v>42130</v>
      </c>
      <c r="D1046" s="618" t="s">
        <v>2112</v>
      </c>
      <c r="E1046" s="618" t="s">
        <v>425</v>
      </c>
      <c r="F1046" s="618">
        <v>1481</v>
      </c>
      <c r="G1046" s="618">
        <v>3</v>
      </c>
      <c r="H1046" s="618">
        <v>345</v>
      </c>
      <c r="I1046" s="618" t="s">
        <v>425</v>
      </c>
      <c r="J1046" s="618">
        <v>8132</v>
      </c>
      <c r="K1046" s="618">
        <v>5937</v>
      </c>
      <c r="L1046" s="618">
        <v>2578915</v>
      </c>
      <c r="M1046" s="618" t="s">
        <v>2112</v>
      </c>
      <c r="N1046" s="618">
        <v>11530</v>
      </c>
      <c r="O1046" s="618" t="s">
        <v>425</v>
      </c>
      <c r="P1046" s="618" t="s">
        <v>425</v>
      </c>
      <c r="Q1046" s="618" t="s">
        <v>425</v>
      </c>
      <c r="R1046" s="618" t="s">
        <v>425</v>
      </c>
      <c r="S1046" s="618">
        <v>9421</v>
      </c>
      <c r="T1046" s="618" t="s">
        <v>425</v>
      </c>
      <c r="U1046" s="618" t="s">
        <v>425</v>
      </c>
      <c r="V1046" s="618" t="s">
        <v>425</v>
      </c>
      <c r="W1046" s="618" t="s">
        <v>425</v>
      </c>
      <c r="X1046" s="618" t="s">
        <v>425</v>
      </c>
      <c r="Y1046" s="618" t="s">
        <v>425</v>
      </c>
      <c r="Z1046" s="618">
        <v>127529</v>
      </c>
      <c r="AA1046" s="618">
        <v>9732</v>
      </c>
      <c r="AB1046" s="618" t="s">
        <v>425</v>
      </c>
      <c r="AC1046" s="618">
        <v>38883</v>
      </c>
      <c r="AD1046" s="618" t="s">
        <v>425</v>
      </c>
      <c r="AE1046" s="618" t="s">
        <v>425</v>
      </c>
      <c r="AF1046" s="618" t="s">
        <v>425</v>
      </c>
      <c r="AG1046" s="618">
        <v>151590</v>
      </c>
      <c r="AH1046" s="618" t="s">
        <v>425</v>
      </c>
      <c r="AI1046" s="618" t="s">
        <v>425</v>
      </c>
    </row>
    <row r="1047" spans="1:35" x14ac:dyDescent="0.25">
      <c r="B1047" s="594">
        <v>2021</v>
      </c>
      <c r="C1047" s="618">
        <v>41875</v>
      </c>
      <c r="D1047" s="618" t="s">
        <v>2112</v>
      </c>
      <c r="E1047" s="618" t="s">
        <v>425</v>
      </c>
      <c r="F1047" s="618">
        <v>1561</v>
      </c>
      <c r="G1047" s="618">
        <v>3</v>
      </c>
      <c r="H1047" s="618">
        <v>371</v>
      </c>
      <c r="I1047" s="618" t="s">
        <v>425</v>
      </c>
      <c r="J1047" s="618">
        <v>7712</v>
      </c>
      <c r="K1047" s="618">
        <v>7118</v>
      </c>
      <c r="L1047" s="618">
        <v>2924219</v>
      </c>
      <c r="M1047" s="618" t="s">
        <v>2112</v>
      </c>
      <c r="N1047" s="618">
        <v>9655</v>
      </c>
      <c r="O1047" s="618" t="s">
        <v>425</v>
      </c>
      <c r="P1047" s="618" t="s">
        <v>425</v>
      </c>
      <c r="Q1047" s="618" t="s">
        <v>425</v>
      </c>
      <c r="R1047" s="618" t="s">
        <v>425</v>
      </c>
      <c r="S1047" s="618">
        <v>9920</v>
      </c>
      <c r="T1047" s="618" t="s">
        <v>425</v>
      </c>
      <c r="U1047" s="618" t="s">
        <v>425</v>
      </c>
      <c r="V1047" s="618" t="s">
        <v>425</v>
      </c>
      <c r="W1047" s="618" t="s">
        <v>425</v>
      </c>
      <c r="X1047" s="618" t="s">
        <v>425</v>
      </c>
      <c r="Y1047" s="618" t="s">
        <v>425</v>
      </c>
      <c r="Z1047" s="618">
        <v>126760</v>
      </c>
      <c r="AA1047" s="618">
        <v>9480</v>
      </c>
      <c r="AB1047" s="618" t="s">
        <v>425</v>
      </c>
      <c r="AC1047" s="618">
        <v>41670</v>
      </c>
      <c r="AD1047" s="618" t="s">
        <v>425</v>
      </c>
      <c r="AE1047" s="618" t="s">
        <v>425</v>
      </c>
      <c r="AF1047" s="618" t="s">
        <v>425</v>
      </c>
      <c r="AG1047" s="618">
        <v>147537</v>
      </c>
      <c r="AH1047" s="618" t="s">
        <v>425</v>
      </c>
      <c r="AI1047" s="618" t="s">
        <v>425</v>
      </c>
    </row>
    <row r="1048" spans="1:35" x14ac:dyDescent="0.25">
      <c r="A1048" s="593" t="s">
        <v>25</v>
      </c>
      <c r="B1048" s="594">
        <v>2010</v>
      </c>
      <c r="C1048" s="618">
        <v>64442</v>
      </c>
      <c r="D1048" s="618" t="s">
        <v>2112</v>
      </c>
      <c r="E1048" s="618" t="s">
        <v>425</v>
      </c>
      <c r="F1048" s="618" t="s">
        <v>425</v>
      </c>
      <c r="G1048" s="618" t="s">
        <v>425</v>
      </c>
      <c r="H1048" s="618">
        <v>7911</v>
      </c>
      <c r="I1048" s="618" t="s">
        <v>425</v>
      </c>
      <c r="J1048" s="618">
        <v>16094</v>
      </c>
      <c r="K1048" s="618">
        <v>940</v>
      </c>
      <c r="L1048" s="618">
        <v>6394477</v>
      </c>
      <c r="M1048" s="618" t="s">
        <v>2112</v>
      </c>
      <c r="N1048" s="618" t="s">
        <v>425</v>
      </c>
      <c r="O1048" s="618" t="s">
        <v>425</v>
      </c>
      <c r="P1048" s="618" t="s">
        <v>425</v>
      </c>
      <c r="Q1048" s="618" t="s">
        <v>425</v>
      </c>
      <c r="R1048" s="618" t="s">
        <v>425</v>
      </c>
      <c r="S1048" s="618">
        <v>4442</v>
      </c>
      <c r="T1048" s="618" t="s">
        <v>425</v>
      </c>
      <c r="U1048" s="618" t="s">
        <v>425</v>
      </c>
      <c r="V1048" s="618" t="s">
        <v>425</v>
      </c>
      <c r="W1048" s="618" t="s">
        <v>425</v>
      </c>
      <c r="X1048" s="618" t="s">
        <v>425</v>
      </c>
      <c r="Y1048" s="618" t="s">
        <v>425</v>
      </c>
      <c r="Z1048" s="618">
        <v>206605</v>
      </c>
      <c r="AA1048" s="618">
        <v>610</v>
      </c>
      <c r="AB1048" s="618">
        <v>160</v>
      </c>
      <c r="AC1048" s="618">
        <v>17678</v>
      </c>
      <c r="AD1048" s="618" t="s">
        <v>425</v>
      </c>
      <c r="AE1048" s="618" t="s">
        <v>425</v>
      </c>
      <c r="AF1048" s="618" t="s">
        <v>425</v>
      </c>
      <c r="AG1048" s="618">
        <v>204905</v>
      </c>
      <c r="AH1048" s="618" t="s">
        <v>425</v>
      </c>
      <c r="AI1048" s="618" t="s">
        <v>425</v>
      </c>
    </row>
    <row r="1049" spans="1:35" x14ac:dyDescent="0.25">
      <c r="B1049" s="594">
        <v>2011</v>
      </c>
      <c r="C1049" s="618">
        <v>109816</v>
      </c>
      <c r="D1049" s="618" t="s">
        <v>2112</v>
      </c>
      <c r="E1049" s="618" t="s">
        <v>425</v>
      </c>
      <c r="F1049" s="618" t="s">
        <v>425</v>
      </c>
      <c r="G1049" s="618" t="s">
        <v>425</v>
      </c>
      <c r="H1049" s="618">
        <v>6765</v>
      </c>
      <c r="I1049" s="618" t="s">
        <v>425</v>
      </c>
      <c r="J1049" s="618">
        <v>16089</v>
      </c>
      <c r="K1049" s="618">
        <v>902</v>
      </c>
      <c r="L1049" s="618">
        <v>5137700</v>
      </c>
      <c r="M1049" s="618" t="s">
        <v>2112</v>
      </c>
      <c r="N1049" s="618" t="s">
        <v>425</v>
      </c>
      <c r="O1049" s="618" t="s">
        <v>425</v>
      </c>
      <c r="P1049" s="618" t="s">
        <v>425</v>
      </c>
      <c r="Q1049" s="618" t="s">
        <v>425</v>
      </c>
      <c r="R1049" s="618" t="s">
        <v>425</v>
      </c>
      <c r="S1049" s="618">
        <v>3836</v>
      </c>
      <c r="T1049" s="618" t="s">
        <v>425</v>
      </c>
      <c r="U1049" s="618" t="s">
        <v>425</v>
      </c>
      <c r="V1049" s="618" t="s">
        <v>425</v>
      </c>
      <c r="W1049" s="618" t="s">
        <v>425</v>
      </c>
      <c r="X1049" s="618" t="s">
        <v>425</v>
      </c>
      <c r="Y1049" s="618" t="s">
        <v>425</v>
      </c>
      <c r="Z1049" s="618">
        <v>229216</v>
      </c>
      <c r="AA1049" s="618">
        <v>4300</v>
      </c>
      <c r="AB1049" s="618">
        <v>130</v>
      </c>
      <c r="AC1049" s="618">
        <v>18278</v>
      </c>
      <c r="AD1049" s="618" t="s">
        <v>425</v>
      </c>
      <c r="AE1049" s="618" t="s">
        <v>425</v>
      </c>
      <c r="AF1049" s="618" t="s">
        <v>425</v>
      </c>
      <c r="AG1049" s="618">
        <v>195535</v>
      </c>
      <c r="AH1049" s="618" t="s">
        <v>425</v>
      </c>
      <c r="AI1049" s="618" t="s">
        <v>425</v>
      </c>
    </row>
    <row r="1050" spans="1:35" x14ac:dyDescent="0.25">
      <c r="B1050" s="594">
        <v>2012</v>
      </c>
      <c r="C1050" s="618">
        <v>133093</v>
      </c>
      <c r="D1050" s="618" t="s">
        <v>2112</v>
      </c>
      <c r="E1050" s="618" t="s">
        <v>425</v>
      </c>
      <c r="F1050" s="618" t="s">
        <v>425</v>
      </c>
      <c r="G1050" s="618" t="s">
        <v>425</v>
      </c>
      <c r="H1050" s="618">
        <v>5407</v>
      </c>
      <c r="I1050" s="618" t="s">
        <v>425</v>
      </c>
      <c r="J1050" s="618">
        <v>16143</v>
      </c>
      <c r="K1050" s="618">
        <v>944</v>
      </c>
      <c r="L1050" s="618">
        <v>5692869</v>
      </c>
      <c r="M1050" s="618" t="s">
        <v>2112</v>
      </c>
      <c r="N1050" s="618" t="s">
        <v>425</v>
      </c>
      <c r="O1050" s="618" t="s">
        <v>425</v>
      </c>
      <c r="P1050" s="618" t="s">
        <v>425</v>
      </c>
      <c r="Q1050" s="618" t="s">
        <v>425</v>
      </c>
      <c r="R1050" s="618" t="s">
        <v>425</v>
      </c>
      <c r="S1050" s="618">
        <v>3422</v>
      </c>
      <c r="T1050" s="618" t="s">
        <v>425</v>
      </c>
      <c r="U1050" s="618" t="s">
        <v>425</v>
      </c>
      <c r="V1050" s="618" t="s">
        <v>425</v>
      </c>
      <c r="W1050" s="618" t="s">
        <v>425</v>
      </c>
      <c r="X1050" s="618" t="s">
        <v>425</v>
      </c>
      <c r="Y1050" s="618" t="s">
        <v>425</v>
      </c>
      <c r="Z1050" s="618">
        <v>324449</v>
      </c>
      <c r="AA1050" s="618">
        <v>5700</v>
      </c>
      <c r="AB1050" s="618">
        <v>130</v>
      </c>
      <c r="AC1050" s="618">
        <v>15009</v>
      </c>
      <c r="AD1050" s="618" t="s">
        <v>425</v>
      </c>
      <c r="AE1050" s="618" t="s">
        <v>425</v>
      </c>
      <c r="AF1050" s="618" t="s">
        <v>425</v>
      </c>
      <c r="AG1050" s="618">
        <v>195665</v>
      </c>
      <c r="AH1050" s="618" t="s">
        <v>425</v>
      </c>
      <c r="AI1050" s="618" t="s">
        <v>425</v>
      </c>
    </row>
    <row r="1051" spans="1:35" x14ac:dyDescent="0.25">
      <c r="B1051" s="594">
        <v>2013</v>
      </c>
      <c r="C1051" s="618">
        <v>120682</v>
      </c>
      <c r="D1051" s="618" t="s">
        <v>2112</v>
      </c>
      <c r="E1051" s="618" t="s">
        <v>425</v>
      </c>
      <c r="F1051" s="618" t="s">
        <v>425</v>
      </c>
      <c r="G1051" s="618" t="s">
        <v>425</v>
      </c>
      <c r="H1051" s="618">
        <v>3344</v>
      </c>
      <c r="I1051" s="618" t="s">
        <v>425</v>
      </c>
      <c r="J1051" s="618">
        <v>15402</v>
      </c>
      <c r="K1051" s="618">
        <v>838</v>
      </c>
      <c r="L1051" s="618">
        <v>4955701</v>
      </c>
      <c r="M1051" s="618" t="s">
        <v>2112</v>
      </c>
      <c r="N1051" s="618" t="s">
        <v>425</v>
      </c>
      <c r="O1051" s="618" t="s">
        <v>425</v>
      </c>
      <c r="P1051" s="618" t="s">
        <v>425</v>
      </c>
      <c r="Q1051" s="618" t="s">
        <v>425</v>
      </c>
      <c r="R1051" s="618" t="s">
        <v>425</v>
      </c>
      <c r="S1051" s="618">
        <v>3039</v>
      </c>
      <c r="T1051" s="618" t="s">
        <v>425</v>
      </c>
      <c r="U1051" s="618" t="s">
        <v>425</v>
      </c>
      <c r="V1051" s="618" t="s">
        <v>425</v>
      </c>
      <c r="W1051" s="618" t="s">
        <v>425</v>
      </c>
      <c r="X1051" s="618" t="s">
        <v>425</v>
      </c>
      <c r="Y1051" s="618" t="s">
        <v>425</v>
      </c>
      <c r="Z1051" s="618">
        <v>195343</v>
      </c>
      <c r="AA1051" s="618">
        <v>100</v>
      </c>
      <c r="AB1051" s="618">
        <v>90</v>
      </c>
      <c r="AC1051" s="618">
        <v>13321</v>
      </c>
      <c r="AD1051" s="618" t="s">
        <v>425</v>
      </c>
      <c r="AE1051" s="618" t="s">
        <v>425</v>
      </c>
      <c r="AF1051" s="618" t="s">
        <v>425</v>
      </c>
      <c r="AG1051" s="618">
        <v>182069</v>
      </c>
      <c r="AH1051" s="618" t="s">
        <v>425</v>
      </c>
      <c r="AI1051" s="618" t="s">
        <v>425</v>
      </c>
    </row>
    <row r="1052" spans="1:35" x14ac:dyDescent="0.25">
      <c r="B1052" s="594">
        <v>2014</v>
      </c>
      <c r="C1052" s="618">
        <v>109810</v>
      </c>
      <c r="D1052" s="618" t="s">
        <v>2112</v>
      </c>
      <c r="E1052" s="618" t="s">
        <v>425</v>
      </c>
      <c r="F1052" s="618" t="s">
        <v>425</v>
      </c>
      <c r="G1052" s="618" t="s">
        <v>425</v>
      </c>
      <c r="H1052" s="618">
        <v>2858</v>
      </c>
      <c r="I1052" s="618" t="s">
        <v>425</v>
      </c>
      <c r="J1052" s="618">
        <v>13070</v>
      </c>
      <c r="K1052" s="618">
        <v>810</v>
      </c>
      <c r="L1052" s="618">
        <v>4783066</v>
      </c>
      <c r="M1052" s="618" t="s">
        <v>2112</v>
      </c>
      <c r="N1052" s="618" t="s">
        <v>425</v>
      </c>
      <c r="O1052" s="618" t="s">
        <v>425</v>
      </c>
      <c r="P1052" s="618" t="s">
        <v>425</v>
      </c>
      <c r="Q1052" s="618" t="s">
        <v>425</v>
      </c>
      <c r="R1052" s="618" t="s">
        <v>425</v>
      </c>
      <c r="S1052" s="618">
        <v>2466</v>
      </c>
      <c r="T1052" s="618" t="s">
        <v>425</v>
      </c>
      <c r="U1052" s="618" t="s">
        <v>425</v>
      </c>
      <c r="V1052" s="618" t="s">
        <v>425</v>
      </c>
      <c r="W1052" s="618" t="s">
        <v>425</v>
      </c>
      <c r="X1052" s="618" t="s">
        <v>425</v>
      </c>
      <c r="Y1052" s="618" t="s">
        <v>425</v>
      </c>
      <c r="Z1052" s="618">
        <v>193409</v>
      </c>
      <c r="AA1052" s="618" t="s">
        <v>425</v>
      </c>
      <c r="AB1052" s="618" t="s">
        <v>425</v>
      </c>
      <c r="AC1052" s="618">
        <v>11062</v>
      </c>
      <c r="AD1052" s="618" t="s">
        <v>425</v>
      </c>
      <c r="AE1052" s="618" t="s">
        <v>425</v>
      </c>
      <c r="AF1052" s="618" t="s">
        <v>425</v>
      </c>
      <c r="AG1052" s="618">
        <v>207424</v>
      </c>
      <c r="AH1052" s="618" t="s">
        <v>425</v>
      </c>
      <c r="AI1052" s="618" t="s">
        <v>425</v>
      </c>
    </row>
    <row r="1053" spans="1:35" x14ac:dyDescent="0.25">
      <c r="B1053" s="594">
        <v>2015</v>
      </c>
      <c r="C1053" s="618">
        <v>93240</v>
      </c>
      <c r="D1053" s="618" t="s">
        <v>2112</v>
      </c>
      <c r="E1053" s="618" t="s">
        <v>425</v>
      </c>
      <c r="F1053" s="618" t="s">
        <v>425</v>
      </c>
      <c r="G1053" s="618" t="s">
        <v>425</v>
      </c>
      <c r="H1053" s="618">
        <v>690</v>
      </c>
      <c r="I1053" s="618" t="s">
        <v>425</v>
      </c>
      <c r="J1053" s="618">
        <v>10075</v>
      </c>
      <c r="K1053" s="618">
        <v>628</v>
      </c>
      <c r="L1053" s="618">
        <v>3919509</v>
      </c>
      <c r="M1053" s="618" t="s">
        <v>2112</v>
      </c>
      <c r="N1053" s="618" t="s">
        <v>425</v>
      </c>
      <c r="O1053" s="618" t="s">
        <v>425</v>
      </c>
      <c r="P1053" s="618" t="s">
        <v>425</v>
      </c>
      <c r="Q1053" s="618" t="s">
        <v>425</v>
      </c>
      <c r="R1053" s="618" t="s">
        <v>425</v>
      </c>
      <c r="S1053" s="618">
        <v>1810</v>
      </c>
      <c r="T1053" s="618" t="s">
        <v>425</v>
      </c>
      <c r="U1053" s="618" t="s">
        <v>425</v>
      </c>
      <c r="V1053" s="618" t="s">
        <v>425</v>
      </c>
      <c r="W1053" s="618" t="s">
        <v>425</v>
      </c>
      <c r="X1053" s="618" t="s">
        <v>425</v>
      </c>
      <c r="Y1053" s="618" t="s">
        <v>425</v>
      </c>
      <c r="Z1053" s="618">
        <v>154045</v>
      </c>
      <c r="AA1053" s="618" t="s">
        <v>425</v>
      </c>
      <c r="AB1053" s="618" t="s">
        <v>425</v>
      </c>
      <c r="AC1053" s="618">
        <v>6234</v>
      </c>
      <c r="AD1053" s="618" t="s">
        <v>425</v>
      </c>
      <c r="AE1053" s="618" t="s">
        <v>425</v>
      </c>
      <c r="AF1053" s="618" t="s">
        <v>425</v>
      </c>
      <c r="AG1053" s="618">
        <v>185889</v>
      </c>
      <c r="AH1053" s="618" t="s">
        <v>425</v>
      </c>
      <c r="AI1053" s="618" t="s">
        <v>425</v>
      </c>
    </row>
    <row r="1054" spans="1:35" x14ac:dyDescent="0.25">
      <c r="B1054" s="594">
        <v>2016</v>
      </c>
      <c r="C1054" s="618">
        <v>92696</v>
      </c>
      <c r="D1054" s="618" t="s">
        <v>2112</v>
      </c>
      <c r="E1054" s="618" t="s">
        <v>425</v>
      </c>
      <c r="F1054" s="618" t="s">
        <v>425</v>
      </c>
      <c r="G1054" s="618" t="s">
        <v>425</v>
      </c>
      <c r="H1054" s="618">
        <v>856</v>
      </c>
      <c r="I1054" s="618" t="s">
        <v>425</v>
      </c>
      <c r="J1054" s="618">
        <v>8450</v>
      </c>
      <c r="K1054" s="618">
        <v>579</v>
      </c>
      <c r="L1054" s="618">
        <v>2514376</v>
      </c>
      <c r="M1054" s="618" t="s">
        <v>2112</v>
      </c>
      <c r="N1054" s="618" t="s">
        <v>425</v>
      </c>
      <c r="O1054" s="618" t="s">
        <v>425</v>
      </c>
      <c r="P1054" s="618" t="s">
        <v>425</v>
      </c>
      <c r="Q1054" s="618" t="s">
        <v>425</v>
      </c>
      <c r="R1054" s="618" t="s">
        <v>425</v>
      </c>
      <c r="S1054" s="618">
        <v>1717</v>
      </c>
      <c r="T1054" s="618" t="s">
        <v>425</v>
      </c>
      <c r="U1054" s="618" t="s">
        <v>425</v>
      </c>
      <c r="V1054" s="618" t="s">
        <v>425</v>
      </c>
      <c r="W1054" s="618" t="s">
        <v>425</v>
      </c>
      <c r="X1054" s="618" t="s">
        <v>425</v>
      </c>
      <c r="Y1054" s="618" t="s">
        <v>425</v>
      </c>
      <c r="Z1054" s="618">
        <v>156531</v>
      </c>
      <c r="AA1054" s="618" t="s">
        <v>425</v>
      </c>
      <c r="AB1054" s="618" t="s">
        <v>425</v>
      </c>
      <c r="AC1054" s="618">
        <v>7563</v>
      </c>
      <c r="AD1054" s="618" t="s">
        <v>425</v>
      </c>
      <c r="AE1054" s="618" t="s">
        <v>425</v>
      </c>
      <c r="AF1054" s="618" t="s">
        <v>425</v>
      </c>
      <c r="AG1054" s="618">
        <v>179205</v>
      </c>
      <c r="AH1054" s="618" t="s">
        <v>425</v>
      </c>
      <c r="AI1054" s="618" t="s">
        <v>425</v>
      </c>
    </row>
    <row r="1055" spans="1:35" x14ac:dyDescent="0.25">
      <c r="B1055" s="594">
        <v>2017</v>
      </c>
      <c r="C1055" s="618">
        <v>114419</v>
      </c>
      <c r="D1055" s="618" t="s">
        <v>2112</v>
      </c>
      <c r="E1055" s="618" t="s">
        <v>425</v>
      </c>
      <c r="F1055" s="618" t="s">
        <v>425</v>
      </c>
      <c r="G1055" s="618" t="s">
        <v>425</v>
      </c>
      <c r="H1055" s="618">
        <v>1888</v>
      </c>
      <c r="I1055" s="618" t="s">
        <v>425</v>
      </c>
      <c r="J1055" s="618">
        <v>8369</v>
      </c>
      <c r="K1055" s="618">
        <v>542</v>
      </c>
      <c r="L1055" s="618">
        <v>2352977</v>
      </c>
      <c r="M1055" s="618" t="s">
        <v>2112</v>
      </c>
      <c r="N1055" s="618" t="s">
        <v>425</v>
      </c>
      <c r="O1055" s="618" t="s">
        <v>425</v>
      </c>
      <c r="P1055" s="618" t="s">
        <v>425</v>
      </c>
      <c r="Q1055" s="618" t="s">
        <v>425</v>
      </c>
      <c r="R1055" s="618" t="s">
        <v>425</v>
      </c>
      <c r="S1055" s="618">
        <v>1699</v>
      </c>
      <c r="T1055" s="618" t="s">
        <v>425</v>
      </c>
      <c r="U1055" s="618" t="s">
        <v>425</v>
      </c>
      <c r="V1055" s="618" t="s">
        <v>425</v>
      </c>
      <c r="W1055" s="618" t="s">
        <v>425</v>
      </c>
      <c r="X1055" s="618" t="s">
        <v>425</v>
      </c>
      <c r="Y1055" s="618" t="s">
        <v>425</v>
      </c>
      <c r="Z1055" s="618">
        <v>142292</v>
      </c>
      <c r="AA1055" s="618">
        <v>1200</v>
      </c>
      <c r="AB1055" s="618" t="s">
        <v>425</v>
      </c>
      <c r="AC1055" s="618">
        <v>8243</v>
      </c>
      <c r="AD1055" s="618" t="s">
        <v>425</v>
      </c>
      <c r="AE1055" s="618" t="s">
        <v>425</v>
      </c>
      <c r="AF1055" s="618" t="s">
        <v>425</v>
      </c>
      <c r="AG1055" s="618">
        <v>175751</v>
      </c>
      <c r="AH1055" s="618" t="s">
        <v>425</v>
      </c>
      <c r="AI1055" s="618" t="s">
        <v>425</v>
      </c>
    </row>
    <row r="1056" spans="1:35" x14ac:dyDescent="0.25">
      <c r="B1056" s="594">
        <v>2018</v>
      </c>
      <c r="C1056" s="618">
        <v>142258</v>
      </c>
      <c r="D1056" s="618" t="s">
        <v>2112</v>
      </c>
      <c r="E1056" s="618" t="s">
        <v>425</v>
      </c>
      <c r="F1056" s="618" t="s">
        <v>425</v>
      </c>
      <c r="G1056" s="618" t="s">
        <v>425</v>
      </c>
      <c r="H1056" s="618">
        <v>379</v>
      </c>
      <c r="I1056" s="618" t="s">
        <v>425</v>
      </c>
      <c r="J1056" s="618">
        <v>11086</v>
      </c>
      <c r="K1056" s="618">
        <v>397</v>
      </c>
      <c r="L1056" s="618">
        <v>2191722</v>
      </c>
      <c r="M1056" s="618" t="s">
        <v>2112</v>
      </c>
      <c r="N1056" s="618" t="s">
        <v>425</v>
      </c>
      <c r="O1056" s="618" t="s">
        <v>425</v>
      </c>
      <c r="P1056" s="618" t="s">
        <v>425</v>
      </c>
      <c r="Q1056" s="618" t="s">
        <v>425</v>
      </c>
      <c r="R1056" s="618" t="s">
        <v>425</v>
      </c>
      <c r="S1056" s="618">
        <v>1458</v>
      </c>
      <c r="T1056" s="618" t="s">
        <v>425</v>
      </c>
      <c r="U1056" s="618" t="s">
        <v>425</v>
      </c>
      <c r="V1056" s="618" t="s">
        <v>425</v>
      </c>
      <c r="W1056" s="618" t="s">
        <v>425</v>
      </c>
      <c r="X1056" s="618" t="s">
        <v>425</v>
      </c>
      <c r="Y1056" s="618" t="s">
        <v>425</v>
      </c>
      <c r="Z1056" s="618">
        <v>134523</v>
      </c>
      <c r="AA1056" s="618" t="s">
        <v>425</v>
      </c>
      <c r="AB1056" s="618" t="s">
        <v>425</v>
      </c>
      <c r="AC1056" s="618">
        <v>7094</v>
      </c>
      <c r="AD1056" s="618" t="s">
        <v>425</v>
      </c>
      <c r="AE1056" s="618" t="s">
        <v>425</v>
      </c>
      <c r="AF1056" s="618" t="s">
        <v>425</v>
      </c>
      <c r="AG1056" s="618">
        <v>154272</v>
      </c>
      <c r="AH1056" s="618" t="s">
        <v>425</v>
      </c>
      <c r="AI1056" s="618" t="s">
        <v>425</v>
      </c>
    </row>
    <row r="1057" spans="1:35" x14ac:dyDescent="0.25">
      <c r="B1057" s="594">
        <v>2019</v>
      </c>
      <c r="C1057" s="618">
        <v>116109</v>
      </c>
      <c r="D1057" s="618" t="s">
        <v>2112</v>
      </c>
      <c r="E1057" s="618" t="s">
        <v>425</v>
      </c>
      <c r="F1057" s="618" t="s">
        <v>425</v>
      </c>
      <c r="G1057" s="618" t="s">
        <v>425</v>
      </c>
      <c r="H1057" s="618">
        <v>627</v>
      </c>
      <c r="I1057" s="618" t="s">
        <v>425</v>
      </c>
      <c r="J1057" s="618">
        <v>7883</v>
      </c>
      <c r="K1057" s="618">
        <v>303</v>
      </c>
      <c r="L1057" s="618">
        <v>2457158</v>
      </c>
      <c r="M1057" s="618" t="s">
        <v>2112</v>
      </c>
      <c r="N1057" s="618" t="s">
        <v>425</v>
      </c>
      <c r="O1057" s="618" t="s">
        <v>425</v>
      </c>
      <c r="P1057" s="618" t="s">
        <v>425</v>
      </c>
      <c r="Q1057" s="618" t="s">
        <v>425</v>
      </c>
      <c r="R1057" s="618" t="s">
        <v>425</v>
      </c>
      <c r="S1057" s="618">
        <v>2838</v>
      </c>
      <c r="T1057" s="618" t="s">
        <v>425</v>
      </c>
      <c r="U1057" s="618" t="s">
        <v>425</v>
      </c>
      <c r="V1057" s="618" t="s">
        <v>425</v>
      </c>
      <c r="W1057" s="618" t="s">
        <v>425</v>
      </c>
      <c r="X1057" s="618" t="s">
        <v>425</v>
      </c>
      <c r="Y1057" s="618" t="s">
        <v>425</v>
      </c>
      <c r="Z1057" s="618">
        <v>216496</v>
      </c>
      <c r="AA1057" s="618" t="s">
        <v>425</v>
      </c>
      <c r="AB1057" s="618" t="s">
        <v>425</v>
      </c>
      <c r="AC1057" s="618">
        <v>7967</v>
      </c>
      <c r="AD1057" s="618" t="s">
        <v>425</v>
      </c>
      <c r="AE1057" s="618" t="s">
        <v>425</v>
      </c>
      <c r="AF1057" s="618" t="s">
        <v>425</v>
      </c>
      <c r="AG1057" s="618">
        <v>141195</v>
      </c>
      <c r="AH1057" s="618" t="s">
        <v>425</v>
      </c>
      <c r="AI1057" s="618" t="s">
        <v>425</v>
      </c>
    </row>
    <row r="1058" spans="1:35" x14ac:dyDescent="0.25">
      <c r="B1058" s="594">
        <v>2020</v>
      </c>
      <c r="C1058" s="618">
        <v>143454</v>
      </c>
      <c r="D1058" s="618" t="s">
        <v>2112</v>
      </c>
      <c r="E1058" s="618" t="s">
        <v>425</v>
      </c>
      <c r="F1058" s="618" t="s">
        <v>425</v>
      </c>
      <c r="G1058" s="618" t="s">
        <v>425</v>
      </c>
      <c r="H1058" s="618">
        <v>114</v>
      </c>
      <c r="I1058" s="618" t="s">
        <v>425</v>
      </c>
      <c r="J1058" s="618">
        <v>10916</v>
      </c>
      <c r="K1058" s="618">
        <v>306</v>
      </c>
      <c r="L1058" s="618">
        <v>2557786</v>
      </c>
      <c r="M1058" s="618" t="s">
        <v>2112</v>
      </c>
      <c r="N1058" s="618" t="s">
        <v>425</v>
      </c>
      <c r="O1058" s="618" t="s">
        <v>425</v>
      </c>
      <c r="P1058" s="618" t="s">
        <v>425</v>
      </c>
      <c r="Q1058" s="618" t="s">
        <v>425</v>
      </c>
      <c r="R1058" s="618" t="s">
        <v>425</v>
      </c>
      <c r="S1058" s="618">
        <v>2036</v>
      </c>
      <c r="T1058" s="618" t="s">
        <v>425</v>
      </c>
      <c r="U1058" s="618" t="s">
        <v>425</v>
      </c>
      <c r="V1058" s="618" t="s">
        <v>425</v>
      </c>
      <c r="W1058" s="618" t="s">
        <v>425</v>
      </c>
      <c r="X1058" s="618" t="s">
        <v>425</v>
      </c>
      <c r="Y1058" s="618" t="s">
        <v>425</v>
      </c>
      <c r="Z1058" s="618">
        <v>220141</v>
      </c>
      <c r="AA1058" s="618">
        <v>138</v>
      </c>
      <c r="AB1058" s="618" t="s">
        <v>425</v>
      </c>
      <c r="AC1058" s="618">
        <v>7866</v>
      </c>
      <c r="AD1058" s="618" t="s">
        <v>425</v>
      </c>
      <c r="AE1058" s="618" t="s">
        <v>425</v>
      </c>
      <c r="AF1058" s="618" t="s">
        <v>425</v>
      </c>
      <c r="AG1058" s="618">
        <v>155890</v>
      </c>
      <c r="AH1058" s="618" t="s">
        <v>425</v>
      </c>
      <c r="AI1058" s="618" t="s">
        <v>425</v>
      </c>
    </row>
    <row r="1059" spans="1:35" x14ac:dyDescent="0.25">
      <c r="B1059" s="594">
        <v>2021</v>
      </c>
      <c r="C1059" s="618">
        <v>114865</v>
      </c>
      <c r="D1059" s="618" t="s">
        <v>2112</v>
      </c>
      <c r="E1059" s="618" t="s">
        <v>425</v>
      </c>
      <c r="F1059" s="618" t="s">
        <v>425</v>
      </c>
      <c r="G1059" s="618" t="s">
        <v>425</v>
      </c>
      <c r="H1059" s="618">
        <v>785</v>
      </c>
      <c r="I1059" s="618" t="s">
        <v>425</v>
      </c>
      <c r="J1059" s="618">
        <v>9824</v>
      </c>
      <c r="K1059" s="618">
        <v>198</v>
      </c>
      <c r="L1059" s="618">
        <v>2556322</v>
      </c>
      <c r="M1059" s="618" t="s">
        <v>2112</v>
      </c>
      <c r="N1059" s="618" t="s">
        <v>425</v>
      </c>
      <c r="O1059" s="618" t="s">
        <v>425</v>
      </c>
      <c r="P1059" s="618" t="s">
        <v>425</v>
      </c>
      <c r="Q1059" s="618" t="s">
        <v>425</v>
      </c>
      <c r="R1059" s="618" t="s">
        <v>425</v>
      </c>
      <c r="S1059" s="618">
        <v>1144</v>
      </c>
      <c r="T1059" s="618" t="s">
        <v>425</v>
      </c>
      <c r="U1059" s="618" t="s">
        <v>425</v>
      </c>
      <c r="V1059" s="618" t="s">
        <v>425</v>
      </c>
      <c r="W1059" s="618" t="s">
        <v>425</v>
      </c>
      <c r="X1059" s="618" t="s">
        <v>425</v>
      </c>
      <c r="Y1059" s="618" t="s">
        <v>425</v>
      </c>
      <c r="Z1059" s="618">
        <v>158860</v>
      </c>
      <c r="AA1059" s="618">
        <v>50</v>
      </c>
      <c r="AB1059" s="618" t="s">
        <v>425</v>
      </c>
      <c r="AC1059" s="618">
        <v>8557</v>
      </c>
      <c r="AD1059" s="618" t="s">
        <v>425</v>
      </c>
      <c r="AE1059" s="618" t="s">
        <v>425</v>
      </c>
      <c r="AF1059" s="618" t="s">
        <v>425</v>
      </c>
      <c r="AG1059" s="618">
        <v>156917</v>
      </c>
      <c r="AH1059" s="618" t="s">
        <v>425</v>
      </c>
      <c r="AI1059" s="618" t="s">
        <v>425</v>
      </c>
    </row>
    <row r="1060" spans="1:35" x14ac:dyDescent="0.25">
      <c r="A1060" s="593" t="s">
        <v>26</v>
      </c>
      <c r="B1060" s="594">
        <v>2010</v>
      </c>
      <c r="C1060" s="618">
        <v>77729</v>
      </c>
      <c r="D1060" s="618" t="s">
        <v>2112</v>
      </c>
      <c r="E1060" s="618">
        <v>29658</v>
      </c>
      <c r="F1060" s="618">
        <v>845</v>
      </c>
      <c r="G1060" s="618">
        <v>202272</v>
      </c>
      <c r="H1060" s="618">
        <v>84429</v>
      </c>
      <c r="I1060" s="618">
        <v>11495</v>
      </c>
      <c r="J1060" s="618">
        <v>30485</v>
      </c>
      <c r="K1060" s="618">
        <v>598706</v>
      </c>
      <c r="L1060" s="618">
        <v>426572099</v>
      </c>
      <c r="M1060" s="618" t="s">
        <v>2112</v>
      </c>
      <c r="N1060" s="618">
        <v>167247</v>
      </c>
      <c r="O1060" s="618" t="s">
        <v>425</v>
      </c>
      <c r="P1060" s="618" t="s">
        <v>425</v>
      </c>
      <c r="Q1060" s="618">
        <v>247</v>
      </c>
      <c r="R1060" s="618" t="s">
        <v>425</v>
      </c>
      <c r="S1060" s="618">
        <v>235234</v>
      </c>
      <c r="T1060" s="618">
        <v>187</v>
      </c>
      <c r="U1060" s="618">
        <v>700</v>
      </c>
      <c r="V1060" s="618" t="s">
        <v>425</v>
      </c>
      <c r="W1060" s="618" t="s">
        <v>425</v>
      </c>
      <c r="X1060" s="618" t="s">
        <v>425</v>
      </c>
      <c r="Y1060" s="618">
        <v>482</v>
      </c>
      <c r="Z1060" s="618">
        <v>1169080</v>
      </c>
      <c r="AA1060" s="618">
        <v>191884</v>
      </c>
      <c r="AB1060" s="618">
        <v>69</v>
      </c>
      <c r="AC1060" s="618">
        <v>4026500</v>
      </c>
      <c r="AD1060" s="618" t="s">
        <v>425</v>
      </c>
      <c r="AE1060" s="618">
        <v>1412934</v>
      </c>
      <c r="AF1060" s="618">
        <v>79029</v>
      </c>
      <c r="AG1060" s="618">
        <v>647793</v>
      </c>
      <c r="AH1060" s="618">
        <v>120680</v>
      </c>
      <c r="AI1060" s="618">
        <v>37755</v>
      </c>
    </row>
    <row r="1061" spans="1:35" x14ac:dyDescent="0.25">
      <c r="B1061" s="594">
        <v>2011</v>
      </c>
      <c r="C1061" s="618">
        <v>65893</v>
      </c>
      <c r="D1061" s="618" t="s">
        <v>2112</v>
      </c>
      <c r="E1061" s="618">
        <v>39865</v>
      </c>
      <c r="F1061" s="618">
        <v>824</v>
      </c>
      <c r="G1061" s="618">
        <v>258566</v>
      </c>
      <c r="H1061" s="618">
        <v>100942</v>
      </c>
      <c r="I1061" s="618">
        <v>1791</v>
      </c>
      <c r="J1061" s="618">
        <v>44128</v>
      </c>
      <c r="K1061" s="618">
        <v>686717</v>
      </c>
      <c r="L1061" s="618">
        <v>427364854</v>
      </c>
      <c r="M1061" s="618" t="s">
        <v>2112</v>
      </c>
      <c r="N1061" s="618">
        <v>133238</v>
      </c>
      <c r="O1061" s="618" t="s">
        <v>425</v>
      </c>
      <c r="P1061" s="618" t="s">
        <v>425</v>
      </c>
      <c r="Q1061" s="618">
        <v>13</v>
      </c>
      <c r="R1061" s="618" t="s">
        <v>425</v>
      </c>
      <c r="S1061" s="618">
        <v>216829</v>
      </c>
      <c r="T1061" s="618">
        <v>159</v>
      </c>
      <c r="U1061" s="618">
        <v>107</v>
      </c>
      <c r="V1061" s="618" t="s">
        <v>425</v>
      </c>
      <c r="W1061" s="618" t="s">
        <v>425</v>
      </c>
      <c r="X1061" s="618" t="s">
        <v>425</v>
      </c>
      <c r="Y1061" s="618">
        <v>2491</v>
      </c>
      <c r="Z1061" s="618">
        <v>1321297</v>
      </c>
      <c r="AA1061" s="618">
        <v>242586</v>
      </c>
      <c r="AB1061" s="618">
        <v>2735</v>
      </c>
      <c r="AC1061" s="618">
        <v>3362555</v>
      </c>
      <c r="AD1061" s="618" t="s">
        <v>425</v>
      </c>
      <c r="AE1061" s="618">
        <v>1271437</v>
      </c>
      <c r="AF1061" s="618">
        <v>81944</v>
      </c>
      <c r="AG1061" s="618">
        <v>827100</v>
      </c>
      <c r="AH1061" s="618">
        <v>78507</v>
      </c>
      <c r="AI1061" s="618">
        <v>21688</v>
      </c>
    </row>
    <row r="1062" spans="1:35" x14ac:dyDescent="0.25">
      <c r="B1062" s="594">
        <v>2012</v>
      </c>
      <c r="C1062" s="618">
        <v>87337</v>
      </c>
      <c r="D1062" s="618" t="s">
        <v>2112</v>
      </c>
      <c r="E1062" s="618">
        <v>55853</v>
      </c>
      <c r="F1062" s="618">
        <v>40</v>
      </c>
      <c r="G1062" s="618">
        <v>291669</v>
      </c>
      <c r="H1062" s="618">
        <v>120620</v>
      </c>
      <c r="I1062" s="618">
        <v>3639</v>
      </c>
      <c r="J1062" s="618">
        <v>41449</v>
      </c>
      <c r="K1062" s="618">
        <v>735671</v>
      </c>
      <c r="L1062" s="618">
        <v>408001978</v>
      </c>
      <c r="M1062" s="618" t="s">
        <v>2112</v>
      </c>
      <c r="N1062" s="618">
        <v>238300</v>
      </c>
      <c r="O1062" s="618" t="s">
        <v>425</v>
      </c>
      <c r="P1062" s="618" t="s">
        <v>425</v>
      </c>
      <c r="Q1062" s="618" t="s">
        <v>425</v>
      </c>
      <c r="R1062" s="618" t="s">
        <v>425</v>
      </c>
      <c r="S1062" s="618">
        <v>206738</v>
      </c>
      <c r="T1062" s="618">
        <v>158</v>
      </c>
      <c r="U1062" s="618">
        <v>536</v>
      </c>
      <c r="V1062" s="618" t="s">
        <v>425</v>
      </c>
      <c r="W1062" s="618" t="s">
        <v>425</v>
      </c>
      <c r="X1062" s="618" t="s">
        <v>425</v>
      </c>
      <c r="Y1062" s="618">
        <v>127</v>
      </c>
      <c r="Z1062" s="618">
        <v>1354849</v>
      </c>
      <c r="AA1062" s="618">
        <v>203960</v>
      </c>
      <c r="AB1062" s="618">
        <v>100</v>
      </c>
      <c r="AC1062" s="618">
        <v>4478520</v>
      </c>
      <c r="AD1062" s="618" t="s">
        <v>425</v>
      </c>
      <c r="AE1062" s="618">
        <v>1566956</v>
      </c>
      <c r="AF1062" s="618">
        <v>71698</v>
      </c>
      <c r="AG1062" s="618">
        <v>824337</v>
      </c>
      <c r="AH1062" s="618">
        <v>122207</v>
      </c>
      <c r="AI1062" s="618">
        <v>26800</v>
      </c>
    </row>
    <row r="1063" spans="1:35" x14ac:dyDescent="0.25">
      <c r="B1063" s="594">
        <v>2013</v>
      </c>
      <c r="C1063" s="618">
        <v>76277</v>
      </c>
      <c r="D1063" s="618" t="s">
        <v>2112</v>
      </c>
      <c r="E1063" s="618">
        <v>48345</v>
      </c>
      <c r="F1063" s="618">
        <v>35</v>
      </c>
      <c r="G1063" s="618">
        <v>349775</v>
      </c>
      <c r="H1063" s="618">
        <v>67532</v>
      </c>
      <c r="I1063" s="618">
        <v>6100</v>
      </c>
      <c r="J1063" s="618">
        <v>71418</v>
      </c>
      <c r="K1063" s="618">
        <v>651476</v>
      </c>
      <c r="L1063" s="618">
        <v>434079735</v>
      </c>
      <c r="M1063" s="618" t="s">
        <v>2112</v>
      </c>
      <c r="N1063" s="618">
        <v>190268</v>
      </c>
      <c r="O1063" s="618" t="s">
        <v>425</v>
      </c>
      <c r="P1063" s="618" t="s">
        <v>425</v>
      </c>
      <c r="Q1063" s="618">
        <v>13</v>
      </c>
      <c r="R1063" s="618" t="s">
        <v>425</v>
      </c>
      <c r="S1063" s="618">
        <v>216471</v>
      </c>
      <c r="T1063" s="618">
        <v>59</v>
      </c>
      <c r="U1063" s="618" t="s">
        <v>425</v>
      </c>
      <c r="V1063" s="618" t="s">
        <v>425</v>
      </c>
      <c r="W1063" s="618" t="s">
        <v>425</v>
      </c>
      <c r="X1063" s="618" t="s">
        <v>425</v>
      </c>
      <c r="Y1063" s="618">
        <v>79</v>
      </c>
      <c r="Z1063" s="618">
        <v>1323090</v>
      </c>
      <c r="AA1063" s="618">
        <v>174940</v>
      </c>
      <c r="AB1063" s="618">
        <v>401</v>
      </c>
      <c r="AC1063" s="618">
        <v>4408375</v>
      </c>
      <c r="AD1063" s="618" t="s">
        <v>425</v>
      </c>
      <c r="AE1063" s="618">
        <v>1844951</v>
      </c>
      <c r="AF1063" s="618">
        <v>78857</v>
      </c>
      <c r="AG1063" s="618">
        <v>885894</v>
      </c>
      <c r="AH1063" s="618">
        <v>84345</v>
      </c>
      <c r="AI1063" s="618">
        <v>12670</v>
      </c>
    </row>
    <row r="1064" spans="1:35" x14ac:dyDescent="0.25">
      <c r="B1064" s="594">
        <v>2014</v>
      </c>
      <c r="C1064" s="618">
        <v>88401</v>
      </c>
      <c r="D1064" s="618" t="s">
        <v>2112</v>
      </c>
      <c r="E1064" s="618">
        <v>40738</v>
      </c>
      <c r="F1064" s="618">
        <v>76</v>
      </c>
      <c r="G1064" s="618">
        <v>366216</v>
      </c>
      <c r="H1064" s="618">
        <v>59802</v>
      </c>
      <c r="I1064" s="618">
        <v>6252</v>
      </c>
      <c r="J1064" s="618">
        <v>74988</v>
      </c>
      <c r="K1064" s="618">
        <v>687726</v>
      </c>
      <c r="L1064" s="618">
        <v>401332100</v>
      </c>
      <c r="M1064" s="618" t="s">
        <v>2112</v>
      </c>
      <c r="N1064" s="618">
        <v>203493</v>
      </c>
      <c r="O1064" s="618" t="s">
        <v>425</v>
      </c>
      <c r="P1064" s="618" t="s">
        <v>425</v>
      </c>
      <c r="Q1064" s="618">
        <v>424</v>
      </c>
      <c r="R1064" s="618" t="s">
        <v>425</v>
      </c>
      <c r="S1064" s="618">
        <v>194490</v>
      </c>
      <c r="T1064" s="618">
        <v>23</v>
      </c>
      <c r="U1064" s="618">
        <v>242</v>
      </c>
      <c r="V1064" s="618" t="s">
        <v>425</v>
      </c>
      <c r="W1064" s="618" t="s">
        <v>425</v>
      </c>
      <c r="X1064" s="618" t="s">
        <v>425</v>
      </c>
      <c r="Y1064" s="618">
        <v>4</v>
      </c>
      <c r="Z1064" s="618">
        <v>1316946</v>
      </c>
      <c r="AA1064" s="618">
        <v>194334</v>
      </c>
      <c r="AB1064" s="618">
        <v>473</v>
      </c>
      <c r="AC1064" s="618">
        <v>3983895</v>
      </c>
      <c r="AD1064" s="618" t="s">
        <v>425</v>
      </c>
      <c r="AE1064" s="618">
        <v>1709229</v>
      </c>
      <c r="AF1064" s="618">
        <v>45790</v>
      </c>
      <c r="AG1064" s="618">
        <v>956869</v>
      </c>
      <c r="AH1064" s="618">
        <v>233078</v>
      </c>
      <c r="AI1064" s="618">
        <v>13360</v>
      </c>
    </row>
    <row r="1065" spans="1:35" x14ac:dyDescent="0.25">
      <c r="B1065" s="594">
        <v>2015</v>
      </c>
      <c r="C1065" s="618">
        <v>96719</v>
      </c>
      <c r="D1065" s="618" t="s">
        <v>2112</v>
      </c>
      <c r="E1065" s="618">
        <v>14268</v>
      </c>
      <c r="F1065" s="618">
        <v>82</v>
      </c>
      <c r="G1065" s="618">
        <v>457903</v>
      </c>
      <c r="H1065" s="618">
        <v>62022</v>
      </c>
      <c r="I1065" s="618">
        <v>17128</v>
      </c>
      <c r="J1065" s="618">
        <v>113793</v>
      </c>
      <c r="K1065" s="618">
        <v>729957</v>
      </c>
      <c r="L1065" s="618">
        <v>423419511</v>
      </c>
      <c r="M1065" s="618" t="s">
        <v>2112</v>
      </c>
      <c r="N1065" s="618">
        <v>197070</v>
      </c>
      <c r="O1065" s="618" t="s">
        <v>425</v>
      </c>
      <c r="P1065" s="618">
        <v>6000</v>
      </c>
      <c r="Q1065" s="618">
        <v>12</v>
      </c>
      <c r="R1065" s="618" t="s">
        <v>425</v>
      </c>
      <c r="S1065" s="618">
        <v>235999</v>
      </c>
      <c r="T1065" s="618">
        <v>16</v>
      </c>
      <c r="U1065" s="618">
        <v>1897</v>
      </c>
      <c r="V1065" s="618" t="s">
        <v>425</v>
      </c>
      <c r="W1065" s="618" t="s">
        <v>425</v>
      </c>
      <c r="X1065" s="618" t="s">
        <v>425</v>
      </c>
      <c r="Y1065" s="618" t="s">
        <v>425</v>
      </c>
      <c r="Z1065" s="618">
        <v>1171901</v>
      </c>
      <c r="AA1065" s="618">
        <v>240716</v>
      </c>
      <c r="AB1065" s="618">
        <v>273</v>
      </c>
      <c r="AC1065" s="618">
        <v>4688951</v>
      </c>
      <c r="AD1065" s="618" t="s">
        <v>425</v>
      </c>
      <c r="AE1065" s="618">
        <v>2406262</v>
      </c>
      <c r="AF1065" s="618">
        <v>71360</v>
      </c>
      <c r="AG1065" s="618">
        <v>1097937</v>
      </c>
      <c r="AH1065" s="618">
        <v>320755</v>
      </c>
      <c r="AI1065" s="618">
        <v>9375</v>
      </c>
    </row>
    <row r="1066" spans="1:35" x14ac:dyDescent="0.25">
      <c r="B1066" s="594">
        <v>2016</v>
      </c>
      <c r="C1066" s="618">
        <v>93647</v>
      </c>
      <c r="D1066" s="618" t="s">
        <v>2112</v>
      </c>
      <c r="E1066" s="618">
        <v>15246</v>
      </c>
      <c r="F1066" s="618">
        <v>74</v>
      </c>
      <c r="G1066" s="618">
        <v>525993</v>
      </c>
      <c r="H1066" s="618">
        <v>60860</v>
      </c>
      <c r="I1066" s="618">
        <v>12967</v>
      </c>
      <c r="J1066" s="618">
        <v>150886</v>
      </c>
      <c r="K1066" s="618">
        <v>665878</v>
      </c>
      <c r="L1066" s="618">
        <v>442282329</v>
      </c>
      <c r="M1066" s="618" t="s">
        <v>2112</v>
      </c>
      <c r="N1066" s="618">
        <v>222041</v>
      </c>
      <c r="O1066" s="618" t="s">
        <v>425</v>
      </c>
      <c r="P1066" s="618">
        <v>10783</v>
      </c>
      <c r="Q1066" s="618">
        <v>16</v>
      </c>
      <c r="R1066" s="618" t="s">
        <v>425</v>
      </c>
      <c r="S1066" s="618">
        <v>308813</v>
      </c>
      <c r="T1066" s="618">
        <v>16</v>
      </c>
      <c r="U1066" s="618">
        <v>4115</v>
      </c>
      <c r="V1066" s="618" t="s">
        <v>425</v>
      </c>
      <c r="W1066" s="618" t="s">
        <v>425</v>
      </c>
      <c r="X1066" s="618" t="s">
        <v>425</v>
      </c>
      <c r="Y1066" s="618">
        <v>207</v>
      </c>
      <c r="Z1066" s="618">
        <v>1158884</v>
      </c>
      <c r="AA1066" s="618">
        <v>280923</v>
      </c>
      <c r="AB1066" s="618">
        <v>338</v>
      </c>
      <c r="AC1066" s="618">
        <v>4592671</v>
      </c>
      <c r="AD1066" s="618" t="s">
        <v>425</v>
      </c>
      <c r="AE1066" s="618">
        <v>2792796</v>
      </c>
      <c r="AF1066" s="618">
        <v>79886</v>
      </c>
      <c r="AG1066" s="618">
        <v>1101336</v>
      </c>
      <c r="AH1066" s="618">
        <v>361007</v>
      </c>
      <c r="AI1066" s="618">
        <v>8918</v>
      </c>
    </row>
    <row r="1067" spans="1:35" x14ac:dyDescent="0.25">
      <c r="B1067" s="594">
        <v>2017</v>
      </c>
      <c r="C1067" s="618">
        <v>26804</v>
      </c>
      <c r="D1067" s="618" t="s">
        <v>2112</v>
      </c>
      <c r="E1067" s="618">
        <v>13985</v>
      </c>
      <c r="F1067" s="618">
        <v>117</v>
      </c>
      <c r="G1067" s="618">
        <v>504582</v>
      </c>
      <c r="H1067" s="618">
        <v>59118</v>
      </c>
      <c r="I1067" s="618">
        <v>17824</v>
      </c>
      <c r="J1067" s="618">
        <v>161174</v>
      </c>
      <c r="K1067" s="618">
        <v>723117</v>
      </c>
      <c r="L1067" s="618">
        <v>450424570</v>
      </c>
      <c r="M1067" s="618" t="s">
        <v>2112</v>
      </c>
      <c r="N1067" s="618">
        <v>218012</v>
      </c>
      <c r="O1067" s="618" t="s">
        <v>425</v>
      </c>
      <c r="P1067" s="618">
        <v>7932</v>
      </c>
      <c r="Q1067" s="618">
        <v>11</v>
      </c>
      <c r="R1067" s="618" t="s">
        <v>425</v>
      </c>
      <c r="S1067" s="618">
        <v>265564</v>
      </c>
      <c r="T1067" s="618">
        <v>16</v>
      </c>
      <c r="U1067" s="618">
        <v>6254</v>
      </c>
      <c r="V1067" s="618" t="s">
        <v>425</v>
      </c>
      <c r="W1067" s="618" t="s">
        <v>425</v>
      </c>
      <c r="X1067" s="618" t="s">
        <v>425</v>
      </c>
      <c r="Y1067" s="618" t="s">
        <v>425</v>
      </c>
      <c r="Z1067" s="618">
        <v>1068859</v>
      </c>
      <c r="AA1067" s="618">
        <v>290196</v>
      </c>
      <c r="AB1067" s="618">
        <v>363</v>
      </c>
      <c r="AC1067" s="618">
        <v>5178871</v>
      </c>
      <c r="AD1067" s="618" t="s">
        <v>425</v>
      </c>
      <c r="AE1067" s="618">
        <v>3291823</v>
      </c>
      <c r="AF1067" s="618">
        <v>86918</v>
      </c>
      <c r="AG1067" s="618">
        <v>929793</v>
      </c>
      <c r="AH1067" s="618">
        <v>381810</v>
      </c>
      <c r="AI1067" s="618">
        <v>7012</v>
      </c>
    </row>
    <row r="1068" spans="1:35" x14ac:dyDescent="0.25">
      <c r="B1068" s="594">
        <v>2018</v>
      </c>
      <c r="C1068" s="618">
        <v>95156</v>
      </c>
      <c r="D1068" s="618" t="s">
        <v>2112</v>
      </c>
      <c r="E1068" s="618">
        <v>21302</v>
      </c>
      <c r="F1068" s="618">
        <v>155</v>
      </c>
      <c r="G1068" s="618">
        <v>520183</v>
      </c>
      <c r="H1068" s="618">
        <v>58928</v>
      </c>
      <c r="I1068" s="618">
        <v>12144</v>
      </c>
      <c r="J1068" s="618">
        <v>149085</v>
      </c>
      <c r="K1068" s="618">
        <v>689506</v>
      </c>
      <c r="L1068" s="618">
        <v>430533785</v>
      </c>
      <c r="M1068" s="618" t="s">
        <v>2112</v>
      </c>
      <c r="N1068" s="618">
        <v>168668</v>
      </c>
      <c r="O1068" s="618" t="s">
        <v>425</v>
      </c>
      <c r="P1068" s="618">
        <v>12740</v>
      </c>
      <c r="Q1068" s="618">
        <v>71</v>
      </c>
      <c r="R1068" s="618" t="s">
        <v>425</v>
      </c>
      <c r="S1068" s="618">
        <v>242769</v>
      </c>
      <c r="T1068" s="618">
        <v>12</v>
      </c>
      <c r="U1068" s="618">
        <v>3254</v>
      </c>
      <c r="V1068" s="618" t="s">
        <v>425</v>
      </c>
      <c r="W1068" s="618" t="s">
        <v>425</v>
      </c>
      <c r="X1068" s="618" t="s">
        <v>425</v>
      </c>
      <c r="Y1068" s="618" t="s">
        <v>425</v>
      </c>
      <c r="Z1068" s="618">
        <v>1178322</v>
      </c>
      <c r="AA1068" s="618">
        <v>281647</v>
      </c>
      <c r="AB1068" s="618">
        <v>471</v>
      </c>
      <c r="AC1068" s="618">
        <v>4488539</v>
      </c>
      <c r="AD1068" s="618" t="s">
        <v>425</v>
      </c>
      <c r="AE1068" s="618">
        <v>3410297</v>
      </c>
      <c r="AF1068" s="618">
        <v>94955</v>
      </c>
      <c r="AG1068" s="618">
        <v>870598</v>
      </c>
      <c r="AH1068" s="618">
        <v>301144</v>
      </c>
      <c r="AI1068" s="618">
        <v>3480</v>
      </c>
    </row>
    <row r="1069" spans="1:35" x14ac:dyDescent="0.25">
      <c r="B1069" s="594">
        <v>2019</v>
      </c>
      <c r="C1069" s="618">
        <v>82536</v>
      </c>
      <c r="D1069" s="618" t="s">
        <v>2112</v>
      </c>
      <c r="E1069" s="618">
        <v>47779</v>
      </c>
      <c r="F1069" s="618">
        <v>142</v>
      </c>
      <c r="G1069" s="618">
        <v>541158</v>
      </c>
      <c r="H1069" s="618">
        <v>57374</v>
      </c>
      <c r="I1069" s="618">
        <v>11692</v>
      </c>
      <c r="J1069" s="618">
        <v>140727</v>
      </c>
      <c r="K1069" s="618">
        <v>650522</v>
      </c>
      <c r="L1069" s="618">
        <v>425617093</v>
      </c>
      <c r="M1069" s="618" t="s">
        <v>2112</v>
      </c>
      <c r="N1069" s="618">
        <v>171309</v>
      </c>
      <c r="O1069" s="618" t="s">
        <v>425</v>
      </c>
      <c r="P1069" s="618">
        <v>12390</v>
      </c>
      <c r="Q1069" s="618">
        <v>62</v>
      </c>
      <c r="R1069" s="618" t="s">
        <v>425</v>
      </c>
      <c r="S1069" s="618">
        <v>264859</v>
      </c>
      <c r="T1069" s="618">
        <v>12</v>
      </c>
      <c r="U1069" s="618">
        <v>3160</v>
      </c>
      <c r="V1069" s="618" t="s">
        <v>425</v>
      </c>
      <c r="W1069" s="618" t="s">
        <v>425</v>
      </c>
      <c r="X1069" s="618" t="s">
        <v>425</v>
      </c>
      <c r="Y1069" s="618">
        <v>56</v>
      </c>
      <c r="Z1069" s="618">
        <v>1358067</v>
      </c>
      <c r="AA1069" s="618">
        <v>260645</v>
      </c>
      <c r="AB1069" s="618">
        <v>175</v>
      </c>
      <c r="AC1069" s="618">
        <v>4800956</v>
      </c>
      <c r="AD1069" s="618" t="s">
        <v>425</v>
      </c>
      <c r="AE1069" s="618">
        <v>3455497</v>
      </c>
      <c r="AF1069" s="618">
        <v>227037</v>
      </c>
      <c r="AG1069" s="618">
        <v>918497</v>
      </c>
      <c r="AH1069" s="618">
        <v>373336</v>
      </c>
      <c r="AI1069" s="618">
        <v>5420</v>
      </c>
    </row>
    <row r="1070" spans="1:35" x14ac:dyDescent="0.25">
      <c r="B1070" s="594">
        <v>2020</v>
      </c>
      <c r="C1070" s="618">
        <v>77071</v>
      </c>
      <c r="D1070" s="618" t="s">
        <v>2112</v>
      </c>
      <c r="E1070" s="618">
        <v>46273</v>
      </c>
      <c r="F1070" s="618">
        <v>160</v>
      </c>
      <c r="G1070" s="618">
        <v>603967</v>
      </c>
      <c r="H1070" s="618">
        <v>59038</v>
      </c>
      <c r="I1070" s="618">
        <v>20646</v>
      </c>
      <c r="J1070" s="618">
        <v>182671</v>
      </c>
      <c r="K1070" s="618">
        <v>682800</v>
      </c>
      <c r="L1070" s="618">
        <v>431525560</v>
      </c>
      <c r="M1070" s="618" t="s">
        <v>2112</v>
      </c>
      <c r="N1070" s="618">
        <v>166849</v>
      </c>
      <c r="O1070" s="618" t="s">
        <v>425</v>
      </c>
      <c r="P1070" s="618">
        <v>14033</v>
      </c>
      <c r="Q1070" s="618">
        <v>62</v>
      </c>
      <c r="R1070" s="618" t="s">
        <v>425</v>
      </c>
      <c r="S1070" s="618">
        <v>255490</v>
      </c>
      <c r="T1070" s="618">
        <v>9</v>
      </c>
      <c r="U1070" s="618">
        <v>2696</v>
      </c>
      <c r="V1070" s="618" t="s">
        <v>425</v>
      </c>
      <c r="W1070" s="618" t="s">
        <v>425</v>
      </c>
      <c r="X1070" s="618" t="s">
        <v>425</v>
      </c>
      <c r="Y1070" s="618">
        <v>89</v>
      </c>
      <c r="Z1070" s="618">
        <v>1501957</v>
      </c>
      <c r="AA1070" s="618">
        <v>251403</v>
      </c>
      <c r="AB1070" s="618">
        <v>55</v>
      </c>
      <c r="AC1070" s="618">
        <v>4503594</v>
      </c>
      <c r="AD1070" s="618" t="s">
        <v>425</v>
      </c>
      <c r="AE1070" s="618">
        <v>3887567</v>
      </c>
      <c r="AF1070" s="618">
        <v>183235</v>
      </c>
      <c r="AG1070" s="618">
        <v>801471</v>
      </c>
      <c r="AH1070" s="618">
        <v>432674</v>
      </c>
      <c r="AI1070" s="618">
        <v>12517</v>
      </c>
    </row>
    <row r="1071" spans="1:35" x14ac:dyDescent="0.25">
      <c r="B1071" s="594">
        <v>2021</v>
      </c>
      <c r="C1071" s="618">
        <v>74781</v>
      </c>
      <c r="D1071" s="618" t="s">
        <v>2112</v>
      </c>
      <c r="E1071" s="618">
        <v>19110</v>
      </c>
      <c r="F1071" s="618">
        <v>162</v>
      </c>
      <c r="G1071" s="618">
        <v>741538</v>
      </c>
      <c r="H1071" s="618">
        <v>58791</v>
      </c>
      <c r="I1071" s="618">
        <v>20728</v>
      </c>
      <c r="J1071" s="618">
        <v>152788</v>
      </c>
      <c r="K1071" s="618">
        <v>582210</v>
      </c>
      <c r="L1071" s="618">
        <v>405000643</v>
      </c>
      <c r="M1071" s="618" t="s">
        <v>2112</v>
      </c>
      <c r="N1071" s="618">
        <v>165758</v>
      </c>
      <c r="O1071" s="618" t="s">
        <v>425</v>
      </c>
      <c r="P1071" s="618">
        <v>18132</v>
      </c>
      <c r="Q1071" s="618">
        <v>71</v>
      </c>
      <c r="R1071" s="618" t="s">
        <v>425</v>
      </c>
      <c r="S1071" s="618">
        <v>229660</v>
      </c>
      <c r="T1071" s="618">
        <v>9</v>
      </c>
      <c r="U1071" s="618">
        <v>1640</v>
      </c>
      <c r="V1071" s="618" t="s">
        <v>425</v>
      </c>
      <c r="W1071" s="618" t="s">
        <v>425</v>
      </c>
      <c r="X1071" s="618" t="s">
        <v>425</v>
      </c>
      <c r="Y1071" s="618">
        <v>34</v>
      </c>
      <c r="Z1071" s="618">
        <v>1456284</v>
      </c>
      <c r="AA1071" s="618">
        <v>226057</v>
      </c>
      <c r="AB1071" s="618">
        <v>55</v>
      </c>
      <c r="AC1071" s="618">
        <v>3709901</v>
      </c>
      <c r="AD1071" s="618" t="s">
        <v>425</v>
      </c>
      <c r="AE1071" s="618">
        <v>4184832</v>
      </c>
      <c r="AF1071" s="618">
        <v>233679</v>
      </c>
      <c r="AG1071" s="618">
        <v>742395</v>
      </c>
      <c r="AH1071" s="618">
        <v>435413</v>
      </c>
      <c r="AI1071" s="618">
        <v>10582</v>
      </c>
    </row>
    <row r="1072" spans="1:35" x14ac:dyDescent="0.25">
      <c r="A1072" s="593" t="s">
        <v>27</v>
      </c>
      <c r="B1072" s="594">
        <v>2010</v>
      </c>
      <c r="C1072" s="618">
        <v>10276</v>
      </c>
      <c r="D1072" s="618" t="s">
        <v>2112</v>
      </c>
      <c r="E1072" s="618">
        <v>203</v>
      </c>
      <c r="F1072" s="618">
        <v>2924</v>
      </c>
      <c r="G1072" s="618">
        <v>9932</v>
      </c>
      <c r="H1072" s="618">
        <v>166848</v>
      </c>
      <c r="I1072" s="618">
        <v>143007</v>
      </c>
      <c r="J1072" s="618">
        <v>32816</v>
      </c>
      <c r="K1072" s="618">
        <v>727613</v>
      </c>
      <c r="L1072" s="618">
        <v>48361207</v>
      </c>
      <c r="M1072" s="618" t="s">
        <v>2112</v>
      </c>
      <c r="N1072" s="618">
        <v>132896</v>
      </c>
      <c r="O1072" s="618">
        <v>700</v>
      </c>
      <c r="P1072" s="618">
        <v>181810</v>
      </c>
      <c r="Q1072" s="618">
        <v>55</v>
      </c>
      <c r="R1072" s="618" t="s">
        <v>425</v>
      </c>
      <c r="S1072" s="618">
        <v>792010</v>
      </c>
      <c r="T1072" s="618">
        <v>164894</v>
      </c>
      <c r="U1072" s="618">
        <v>130</v>
      </c>
      <c r="V1072" s="618" t="s">
        <v>425</v>
      </c>
      <c r="W1072" s="618" t="s">
        <v>425</v>
      </c>
      <c r="X1072" s="618" t="s">
        <v>425</v>
      </c>
      <c r="Y1072" s="618">
        <v>2344</v>
      </c>
      <c r="Z1072" s="618">
        <v>4012948</v>
      </c>
      <c r="AA1072" s="618">
        <v>114742</v>
      </c>
      <c r="AB1072" s="618">
        <v>2459</v>
      </c>
      <c r="AC1072" s="618">
        <v>13567096</v>
      </c>
      <c r="AD1072" s="618">
        <v>831</v>
      </c>
      <c r="AE1072" s="618">
        <v>14091829</v>
      </c>
      <c r="AF1072" s="618" t="s">
        <v>425</v>
      </c>
      <c r="AG1072" s="618">
        <v>312319</v>
      </c>
      <c r="AH1072" s="618">
        <v>3442660</v>
      </c>
      <c r="AI1072" s="618">
        <v>72664</v>
      </c>
    </row>
    <row r="1073" spans="1:35" x14ac:dyDescent="0.25">
      <c r="B1073" s="594">
        <v>2011</v>
      </c>
      <c r="C1073" s="618">
        <v>11590</v>
      </c>
      <c r="D1073" s="618" t="s">
        <v>2112</v>
      </c>
      <c r="E1073" s="618">
        <v>3193</v>
      </c>
      <c r="F1073" s="618">
        <v>2773</v>
      </c>
      <c r="G1073" s="618">
        <v>10199</v>
      </c>
      <c r="H1073" s="618">
        <v>192020</v>
      </c>
      <c r="I1073" s="618">
        <v>116451</v>
      </c>
      <c r="J1073" s="618">
        <v>45102</v>
      </c>
      <c r="K1073" s="618">
        <v>793754</v>
      </c>
      <c r="L1073" s="618">
        <v>44907862</v>
      </c>
      <c r="M1073" s="618" t="s">
        <v>2112</v>
      </c>
      <c r="N1073" s="618">
        <v>162787</v>
      </c>
      <c r="O1073" s="618">
        <v>1125</v>
      </c>
      <c r="P1073" s="618">
        <v>194441</v>
      </c>
      <c r="Q1073" s="618">
        <v>84</v>
      </c>
      <c r="R1073" s="618" t="s">
        <v>425</v>
      </c>
      <c r="S1073" s="618">
        <v>815280</v>
      </c>
      <c r="T1073" s="618">
        <v>171837</v>
      </c>
      <c r="U1073" s="618">
        <v>44</v>
      </c>
      <c r="V1073" s="618" t="s">
        <v>425</v>
      </c>
      <c r="W1073" s="618" t="s">
        <v>425</v>
      </c>
      <c r="X1073" s="618" t="s">
        <v>425</v>
      </c>
      <c r="Y1073" s="618">
        <v>557</v>
      </c>
      <c r="Z1073" s="618">
        <v>4179699</v>
      </c>
      <c r="AA1073" s="618">
        <v>107376</v>
      </c>
      <c r="AB1073" s="618">
        <v>3728</v>
      </c>
      <c r="AC1073" s="618">
        <v>12472720</v>
      </c>
      <c r="AD1073" s="618">
        <v>971</v>
      </c>
      <c r="AE1073" s="618">
        <v>15457911</v>
      </c>
      <c r="AF1073" s="618" t="s">
        <v>425</v>
      </c>
      <c r="AG1073" s="618">
        <v>347528</v>
      </c>
      <c r="AH1073" s="618">
        <v>2444995</v>
      </c>
      <c r="AI1073" s="618">
        <v>54506</v>
      </c>
    </row>
    <row r="1074" spans="1:35" x14ac:dyDescent="0.25">
      <c r="B1074" s="594">
        <v>2012</v>
      </c>
      <c r="C1074" s="618">
        <v>9871</v>
      </c>
      <c r="D1074" s="618" t="s">
        <v>2112</v>
      </c>
      <c r="E1074" s="618">
        <v>1906</v>
      </c>
      <c r="F1074" s="618">
        <v>2675</v>
      </c>
      <c r="G1074" s="618">
        <v>5951</v>
      </c>
      <c r="H1074" s="618">
        <v>177841</v>
      </c>
      <c r="I1074" s="618">
        <v>175044</v>
      </c>
      <c r="J1074" s="618">
        <v>47164</v>
      </c>
      <c r="K1074" s="618">
        <v>743954</v>
      </c>
      <c r="L1074" s="618">
        <v>47940989</v>
      </c>
      <c r="M1074" s="618" t="s">
        <v>2112</v>
      </c>
      <c r="N1074" s="618">
        <v>163441</v>
      </c>
      <c r="O1074" s="618">
        <v>1951</v>
      </c>
      <c r="P1074" s="618">
        <v>164831</v>
      </c>
      <c r="Q1074" s="618">
        <v>75</v>
      </c>
      <c r="R1074" s="618" t="s">
        <v>425</v>
      </c>
      <c r="S1074" s="618">
        <v>700371</v>
      </c>
      <c r="T1074" s="618">
        <v>156834</v>
      </c>
      <c r="U1074" s="618">
        <v>19</v>
      </c>
      <c r="V1074" s="618" t="s">
        <v>425</v>
      </c>
      <c r="W1074" s="618" t="s">
        <v>425</v>
      </c>
      <c r="X1074" s="618" t="s">
        <v>425</v>
      </c>
      <c r="Y1074" s="618">
        <v>625</v>
      </c>
      <c r="Z1074" s="618">
        <v>3869080</v>
      </c>
      <c r="AA1074" s="618">
        <v>102843</v>
      </c>
      <c r="AB1074" s="618">
        <v>3935</v>
      </c>
      <c r="AC1074" s="618">
        <v>16555330</v>
      </c>
      <c r="AD1074" s="618">
        <v>624</v>
      </c>
      <c r="AE1074" s="618">
        <v>10937896</v>
      </c>
      <c r="AF1074" s="618">
        <v>325</v>
      </c>
      <c r="AG1074" s="618">
        <v>338488</v>
      </c>
      <c r="AH1074" s="618">
        <v>2138610</v>
      </c>
      <c r="AI1074" s="618">
        <v>46232</v>
      </c>
    </row>
    <row r="1075" spans="1:35" x14ac:dyDescent="0.25">
      <c r="B1075" s="594">
        <v>2013</v>
      </c>
      <c r="C1075" s="618">
        <v>11371</v>
      </c>
      <c r="D1075" s="618" t="s">
        <v>2112</v>
      </c>
      <c r="E1075" s="618">
        <v>223</v>
      </c>
      <c r="F1075" s="618">
        <v>2178</v>
      </c>
      <c r="G1075" s="618">
        <v>4996</v>
      </c>
      <c r="H1075" s="618">
        <v>175798</v>
      </c>
      <c r="I1075" s="618">
        <v>96405</v>
      </c>
      <c r="J1075" s="618">
        <v>30835</v>
      </c>
      <c r="K1075" s="618">
        <v>706825</v>
      </c>
      <c r="L1075" s="618">
        <v>48449908</v>
      </c>
      <c r="M1075" s="618" t="s">
        <v>2112</v>
      </c>
      <c r="N1075" s="618">
        <v>154088</v>
      </c>
      <c r="O1075" s="618">
        <v>1847</v>
      </c>
      <c r="P1075" s="618">
        <v>192673</v>
      </c>
      <c r="Q1075" s="618">
        <v>166</v>
      </c>
      <c r="R1075" s="618" t="s">
        <v>425</v>
      </c>
      <c r="S1075" s="618">
        <v>678105</v>
      </c>
      <c r="T1075" s="618">
        <v>160293</v>
      </c>
      <c r="U1075" s="618" t="s">
        <v>425</v>
      </c>
      <c r="V1075" s="618" t="s">
        <v>425</v>
      </c>
      <c r="W1075" s="618" t="s">
        <v>425</v>
      </c>
      <c r="X1075" s="618" t="s">
        <v>425</v>
      </c>
      <c r="Y1075" s="618">
        <v>671</v>
      </c>
      <c r="Z1075" s="618">
        <v>3759705</v>
      </c>
      <c r="AA1075" s="618">
        <v>96296</v>
      </c>
      <c r="AB1075" s="618">
        <v>4248</v>
      </c>
      <c r="AC1075" s="618">
        <v>17342302</v>
      </c>
      <c r="AD1075" s="618">
        <v>495</v>
      </c>
      <c r="AE1075" s="618">
        <v>15937620</v>
      </c>
      <c r="AF1075" s="618">
        <v>235</v>
      </c>
      <c r="AG1075" s="618">
        <v>285176</v>
      </c>
      <c r="AH1075" s="618">
        <v>1900178</v>
      </c>
      <c r="AI1075" s="618">
        <v>34281</v>
      </c>
    </row>
    <row r="1076" spans="1:35" x14ac:dyDescent="0.25">
      <c r="B1076" s="594">
        <v>2014</v>
      </c>
      <c r="C1076" s="618">
        <v>10192</v>
      </c>
      <c r="D1076" s="618" t="s">
        <v>2112</v>
      </c>
      <c r="E1076" s="618" t="s">
        <v>425</v>
      </c>
      <c r="F1076" s="618">
        <v>2182</v>
      </c>
      <c r="G1076" s="618">
        <v>5486</v>
      </c>
      <c r="H1076" s="618">
        <v>164956</v>
      </c>
      <c r="I1076" s="618">
        <v>142927</v>
      </c>
      <c r="J1076" s="618">
        <v>41456</v>
      </c>
      <c r="K1076" s="618">
        <v>850959</v>
      </c>
      <c r="L1076" s="618">
        <v>47947529</v>
      </c>
      <c r="M1076" s="618" t="s">
        <v>2112</v>
      </c>
      <c r="N1076" s="618">
        <v>134800</v>
      </c>
      <c r="O1076" s="618">
        <v>2690</v>
      </c>
      <c r="P1076" s="618">
        <v>185611</v>
      </c>
      <c r="Q1076" s="618">
        <v>73</v>
      </c>
      <c r="R1076" s="618" t="s">
        <v>425</v>
      </c>
      <c r="S1076" s="618">
        <v>813623</v>
      </c>
      <c r="T1076" s="618">
        <v>176403</v>
      </c>
      <c r="U1076" s="618" t="s">
        <v>425</v>
      </c>
      <c r="V1076" s="618" t="s">
        <v>425</v>
      </c>
      <c r="W1076" s="618" t="s">
        <v>425</v>
      </c>
      <c r="X1076" s="618" t="s">
        <v>425</v>
      </c>
      <c r="Y1076" s="618">
        <v>163</v>
      </c>
      <c r="Z1076" s="618">
        <v>3958798</v>
      </c>
      <c r="AA1076" s="618">
        <v>89066</v>
      </c>
      <c r="AB1076" s="618">
        <v>3151</v>
      </c>
      <c r="AC1076" s="618">
        <v>15823241</v>
      </c>
      <c r="AD1076" s="618">
        <v>108</v>
      </c>
      <c r="AE1076" s="618">
        <v>14913173</v>
      </c>
      <c r="AF1076" s="618">
        <v>510</v>
      </c>
      <c r="AG1076" s="618">
        <v>253362</v>
      </c>
      <c r="AH1076" s="618">
        <v>3816201</v>
      </c>
      <c r="AI1076" s="618">
        <v>31531</v>
      </c>
    </row>
    <row r="1077" spans="1:35" x14ac:dyDescent="0.25">
      <c r="B1077" s="594">
        <v>2015</v>
      </c>
      <c r="C1077" s="618">
        <v>11344</v>
      </c>
      <c r="D1077" s="618" t="s">
        <v>2112</v>
      </c>
      <c r="E1077" s="618" t="s">
        <v>425</v>
      </c>
      <c r="F1077" s="618">
        <v>1863</v>
      </c>
      <c r="G1077" s="618">
        <v>5483</v>
      </c>
      <c r="H1077" s="618">
        <v>163907</v>
      </c>
      <c r="I1077" s="618">
        <v>137443</v>
      </c>
      <c r="J1077" s="618">
        <v>50567</v>
      </c>
      <c r="K1077" s="618">
        <v>843726</v>
      </c>
      <c r="L1077" s="618">
        <v>47368045</v>
      </c>
      <c r="M1077" s="618" t="s">
        <v>2112</v>
      </c>
      <c r="N1077" s="618">
        <v>129674</v>
      </c>
      <c r="O1077" s="618">
        <v>2322</v>
      </c>
      <c r="P1077" s="618">
        <v>128849</v>
      </c>
      <c r="Q1077" s="618">
        <v>156</v>
      </c>
      <c r="R1077" s="618" t="s">
        <v>425</v>
      </c>
      <c r="S1077" s="618">
        <v>726213</v>
      </c>
      <c r="T1077" s="618">
        <v>179547</v>
      </c>
      <c r="U1077" s="618">
        <v>120</v>
      </c>
      <c r="V1077" s="618" t="s">
        <v>425</v>
      </c>
      <c r="W1077" s="618" t="s">
        <v>425</v>
      </c>
      <c r="X1077" s="618" t="s">
        <v>425</v>
      </c>
      <c r="Y1077" s="618" t="s">
        <v>425</v>
      </c>
      <c r="Z1077" s="618">
        <v>4312946</v>
      </c>
      <c r="AA1077" s="618">
        <v>110087</v>
      </c>
      <c r="AB1077" s="618">
        <v>3934</v>
      </c>
      <c r="AC1077" s="618">
        <v>15777409</v>
      </c>
      <c r="AD1077" s="618">
        <v>216</v>
      </c>
      <c r="AE1077" s="618">
        <v>17229378</v>
      </c>
      <c r="AF1077" s="618">
        <v>1530</v>
      </c>
      <c r="AG1077" s="618">
        <v>230319</v>
      </c>
      <c r="AH1077" s="618">
        <v>3330589</v>
      </c>
      <c r="AI1077" s="618">
        <v>21534</v>
      </c>
    </row>
    <row r="1078" spans="1:35" x14ac:dyDescent="0.25">
      <c r="B1078" s="594">
        <v>2016</v>
      </c>
      <c r="C1078" s="618">
        <v>10892</v>
      </c>
      <c r="D1078" s="618" t="s">
        <v>2112</v>
      </c>
      <c r="E1078" s="618" t="s">
        <v>425</v>
      </c>
      <c r="F1078" s="618">
        <v>1665</v>
      </c>
      <c r="G1078" s="618">
        <v>5314</v>
      </c>
      <c r="H1078" s="618">
        <v>119001</v>
      </c>
      <c r="I1078" s="618">
        <v>162250</v>
      </c>
      <c r="J1078" s="618">
        <v>56019</v>
      </c>
      <c r="K1078" s="618">
        <v>775421</v>
      </c>
      <c r="L1078" s="618">
        <v>47492657</v>
      </c>
      <c r="M1078" s="618" t="s">
        <v>2112</v>
      </c>
      <c r="N1078" s="618">
        <v>98407</v>
      </c>
      <c r="O1078" s="618">
        <v>2374</v>
      </c>
      <c r="P1078" s="618">
        <v>202273</v>
      </c>
      <c r="Q1078" s="618">
        <v>182</v>
      </c>
      <c r="R1078" s="618" t="s">
        <v>425</v>
      </c>
      <c r="S1078" s="618">
        <v>595210</v>
      </c>
      <c r="T1078" s="618">
        <v>148797</v>
      </c>
      <c r="U1078" s="618">
        <v>27</v>
      </c>
      <c r="V1078" s="618" t="s">
        <v>425</v>
      </c>
      <c r="W1078" s="618" t="s">
        <v>425</v>
      </c>
      <c r="X1078" s="618" t="s">
        <v>425</v>
      </c>
      <c r="Y1078" s="618" t="s">
        <v>425</v>
      </c>
      <c r="Z1078" s="618">
        <v>3888111</v>
      </c>
      <c r="AA1078" s="618">
        <v>121365</v>
      </c>
      <c r="AB1078" s="618">
        <v>4014</v>
      </c>
      <c r="AC1078" s="618">
        <v>13929989</v>
      </c>
      <c r="AD1078" s="618">
        <v>153</v>
      </c>
      <c r="AE1078" s="618">
        <v>17122294</v>
      </c>
      <c r="AF1078" s="618" t="s">
        <v>425</v>
      </c>
      <c r="AG1078" s="618">
        <v>217430</v>
      </c>
      <c r="AH1078" s="618">
        <v>3357449</v>
      </c>
      <c r="AI1078" s="618">
        <v>27543</v>
      </c>
    </row>
    <row r="1079" spans="1:35" x14ac:dyDescent="0.25">
      <c r="B1079" s="594">
        <v>2017</v>
      </c>
      <c r="C1079" s="618">
        <v>18041</v>
      </c>
      <c r="D1079" s="618" t="s">
        <v>2112</v>
      </c>
      <c r="E1079" s="618" t="s">
        <v>425</v>
      </c>
      <c r="F1079" s="618">
        <v>2277</v>
      </c>
      <c r="G1079" s="618">
        <v>6370</v>
      </c>
      <c r="H1079" s="618">
        <v>165820</v>
      </c>
      <c r="I1079" s="618">
        <v>150185</v>
      </c>
      <c r="J1079" s="618">
        <v>64318</v>
      </c>
      <c r="K1079" s="618">
        <v>854044</v>
      </c>
      <c r="L1079" s="618">
        <v>40755157</v>
      </c>
      <c r="M1079" s="618" t="s">
        <v>2112</v>
      </c>
      <c r="N1079" s="618">
        <v>133352</v>
      </c>
      <c r="O1079" s="618">
        <v>5035</v>
      </c>
      <c r="P1079" s="618">
        <v>179223</v>
      </c>
      <c r="Q1079" s="618">
        <v>160</v>
      </c>
      <c r="R1079" s="618" t="s">
        <v>425</v>
      </c>
      <c r="S1079" s="618">
        <v>702212</v>
      </c>
      <c r="T1079" s="618">
        <v>192737</v>
      </c>
      <c r="U1079" s="618">
        <v>27</v>
      </c>
      <c r="V1079" s="618" t="s">
        <v>425</v>
      </c>
      <c r="W1079" s="618">
        <v>1</v>
      </c>
      <c r="X1079" s="618" t="s">
        <v>425</v>
      </c>
      <c r="Y1079" s="618" t="s">
        <v>425</v>
      </c>
      <c r="Z1079" s="618">
        <v>3295673</v>
      </c>
      <c r="AA1079" s="618">
        <v>96886</v>
      </c>
      <c r="AB1079" s="618">
        <v>3534</v>
      </c>
      <c r="AC1079" s="618">
        <v>17542688</v>
      </c>
      <c r="AD1079" s="618">
        <v>80</v>
      </c>
      <c r="AE1079" s="618">
        <v>19181853</v>
      </c>
      <c r="AF1079" s="618">
        <v>400</v>
      </c>
      <c r="AG1079" s="618">
        <v>251607</v>
      </c>
      <c r="AH1079" s="618">
        <v>2330977</v>
      </c>
      <c r="AI1079" s="618">
        <v>19105</v>
      </c>
    </row>
    <row r="1080" spans="1:35" x14ac:dyDescent="0.25">
      <c r="B1080" s="594">
        <v>2018</v>
      </c>
      <c r="C1080" s="618">
        <v>15066</v>
      </c>
      <c r="D1080" s="618" t="s">
        <v>2112</v>
      </c>
      <c r="E1080" s="618">
        <v>438</v>
      </c>
      <c r="F1080" s="618">
        <v>2148</v>
      </c>
      <c r="G1080" s="618">
        <v>4883</v>
      </c>
      <c r="H1080" s="618">
        <v>137328</v>
      </c>
      <c r="I1080" s="618">
        <v>175114</v>
      </c>
      <c r="J1080" s="618">
        <v>61483</v>
      </c>
      <c r="K1080" s="618">
        <v>813173</v>
      </c>
      <c r="L1080" s="618">
        <v>40168956</v>
      </c>
      <c r="M1080" s="618" t="s">
        <v>2112</v>
      </c>
      <c r="N1080" s="618">
        <v>130296</v>
      </c>
      <c r="O1080" s="618">
        <v>4455</v>
      </c>
      <c r="P1080" s="618">
        <v>219232</v>
      </c>
      <c r="Q1080" s="618">
        <v>198</v>
      </c>
      <c r="R1080" s="618" t="s">
        <v>425</v>
      </c>
      <c r="S1080" s="618">
        <v>635086</v>
      </c>
      <c r="T1080" s="618">
        <v>186057</v>
      </c>
      <c r="U1080" s="618" t="s">
        <v>425</v>
      </c>
      <c r="V1080" s="618" t="s">
        <v>425</v>
      </c>
      <c r="W1080" s="618" t="s">
        <v>425</v>
      </c>
      <c r="X1080" s="618" t="s">
        <v>425</v>
      </c>
      <c r="Y1080" s="618" t="s">
        <v>425</v>
      </c>
      <c r="Z1080" s="618">
        <v>3469812</v>
      </c>
      <c r="AA1080" s="618">
        <v>86136</v>
      </c>
      <c r="AB1080" s="618">
        <v>3457</v>
      </c>
      <c r="AC1080" s="618">
        <v>12760610</v>
      </c>
      <c r="AD1080" s="618" t="s">
        <v>425</v>
      </c>
      <c r="AE1080" s="618">
        <v>19035720</v>
      </c>
      <c r="AF1080" s="618">
        <v>400</v>
      </c>
      <c r="AG1080" s="618">
        <v>237133</v>
      </c>
      <c r="AH1080" s="618">
        <v>2930537</v>
      </c>
      <c r="AI1080" s="618">
        <v>21221</v>
      </c>
    </row>
    <row r="1081" spans="1:35" x14ac:dyDescent="0.25">
      <c r="B1081" s="594">
        <v>2019</v>
      </c>
      <c r="C1081" s="618">
        <v>15337</v>
      </c>
      <c r="D1081" s="618" t="s">
        <v>2112</v>
      </c>
      <c r="E1081" s="618">
        <v>481</v>
      </c>
      <c r="F1081" s="618">
        <v>1405</v>
      </c>
      <c r="G1081" s="618">
        <v>5029</v>
      </c>
      <c r="H1081" s="618">
        <v>138446</v>
      </c>
      <c r="I1081" s="618">
        <v>191861</v>
      </c>
      <c r="J1081" s="618">
        <v>57812</v>
      </c>
      <c r="K1081" s="618">
        <v>763181</v>
      </c>
      <c r="L1081" s="618">
        <v>41642402</v>
      </c>
      <c r="M1081" s="618" t="s">
        <v>2112</v>
      </c>
      <c r="N1081" s="618">
        <v>109421</v>
      </c>
      <c r="O1081" s="618">
        <v>7098</v>
      </c>
      <c r="P1081" s="618">
        <v>247733</v>
      </c>
      <c r="Q1081" s="618">
        <v>190</v>
      </c>
      <c r="R1081" s="618" t="s">
        <v>425</v>
      </c>
      <c r="S1081" s="618">
        <v>635728</v>
      </c>
      <c r="T1081" s="618">
        <v>172439</v>
      </c>
      <c r="U1081" s="618">
        <v>14</v>
      </c>
      <c r="V1081" s="618" t="s">
        <v>425</v>
      </c>
      <c r="W1081" s="618" t="s">
        <v>425</v>
      </c>
      <c r="X1081" s="618" t="s">
        <v>425</v>
      </c>
      <c r="Y1081" s="618" t="s">
        <v>425</v>
      </c>
      <c r="Z1081" s="618">
        <v>3270654</v>
      </c>
      <c r="AA1081" s="618">
        <v>84524</v>
      </c>
      <c r="AB1081" s="618">
        <v>3387</v>
      </c>
      <c r="AC1081" s="618">
        <v>16519549</v>
      </c>
      <c r="AD1081" s="618" t="s">
        <v>425</v>
      </c>
      <c r="AE1081" s="618">
        <v>16348364</v>
      </c>
      <c r="AF1081" s="618">
        <v>370</v>
      </c>
      <c r="AG1081" s="618">
        <v>230611</v>
      </c>
      <c r="AH1081" s="618">
        <v>2408810</v>
      </c>
      <c r="AI1081" s="618">
        <v>18853</v>
      </c>
    </row>
    <row r="1082" spans="1:35" x14ac:dyDescent="0.25">
      <c r="B1082" s="594">
        <v>2020</v>
      </c>
      <c r="C1082" s="618">
        <v>17573</v>
      </c>
      <c r="D1082" s="618" t="s">
        <v>2112</v>
      </c>
      <c r="E1082" s="618">
        <v>238</v>
      </c>
      <c r="F1082" s="618">
        <v>1545</v>
      </c>
      <c r="G1082" s="618">
        <v>5604</v>
      </c>
      <c r="H1082" s="618">
        <v>150967</v>
      </c>
      <c r="I1082" s="618">
        <v>193090</v>
      </c>
      <c r="J1082" s="618">
        <v>59338</v>
      </c>
      <c r="K1082" s="618">
        <v>746867</v>
      </c>
      <c r="L1082" s="618">
        <v>40294131</v>
      </c>
      <c r="M1082" s="618" t="s">
        <v>2112</v>
      </c>
      <c r="N1082" s="618">
        <v>112128</v>
      </c>
      <c r="O1082" s="618">
        <v>6974</v>
      </c>
      <c r="P1082" s="618">
        <v>278661</v>
      </c>
      <c r="Q1082" s="618">
        <v>192</v>
      </c>
      <c r="R1082" s="618" t="s">
        <v>425</v>
      </c>
      <c r="S1082" s="618">
        <v>624801</v>
      </c>
      <c r="T1082" s="618">
        <v>178741</v>
      </c>
      <c r="U1082" s="618">
        <v>40</v>
      </c>
      <c r="V1082" s="618" t="s">
        <v>425</v>
      </c>
      <c r="W1082" s="618" t="s">
        <v>425</v>
      </c>
      <c r="X1082" s="618" t="s">
        <v>425</v>
      </c>
      <c r="Y1082" s="618" t="s">
        <v>425</v>
      </c>
      <c r="Z1082" s="618">
        <v>3474980</v>
      </c>
      <c r="AA1082" s="618">
        <v>80549</v>
      </c>
      <c r="AB1082" s="618">
        <v>3218</v>
      </c>
      <c r="AC1082" s="618">
        <v>15809775</v>
      </c>
      <c r="AD1082" s="618" t="s">
        <v>425</v>
      </c>
      <c r="AE1082" s="618">
        <v>20875792</v>
      </c>
      <c r="AF1082" s="618">
        <v>7207</v>
      </c>
      <c r="AG1082" s="618">
        <v>225004</v>
      </c>
      <c r="AH1082" s="618">
        <v>3123952</v>
      </c>
      <c r="AI1082" s="618">
        <v>19826</v>
      </c>
    </row>
    <row r="1083" spans="1:35" x14ac:dyDescent="0.25">
      <c r="B1083" s="594">
        <v>2021</v>
      </c>
      <c r="C1083" s="618">
        <v>13404</v>
      </c>
      <c r="D1083" s="618" t="s">
        <v>2112</v>
      </c>
      <c r="E1083" s="618">
        <v>231</v>
      </c>
      <c r="F1083" s="618">
        <v>1390</v>
      </c>
      <c r="G1083" s="618">
        <v>4857</v>
      </c>
      <c r="H1083" s="618">
        <v>152888</v>
      </c>
      <c r="I1083" s="618">
        <v>211891</v>
      </c>
      <c r="J1083" s="618">
        <v>59761</v>
      </c>
      <c r="K1083" s="618">
        <v>769378</v>
      </c>
      <c r="L1083" s="618">
        <v>37506859</v>
      </c>
      <c r="M1083" s="618" t="s">
        <v>2112</v>
      </c>
      <c r="N1083" s="618">
        <v>104731</v>
      </c>
      <c r="O1083" s="618">
        <v>7130</v>
      </c>
      <c r="P1083" s="618">
        <v>321516</v>
      </c>
      <c r="Q1083" s="618">
        <v>203</v>
      </c>
      <c r="R1083" s="618" t="s">
        <v>425</v>
      </c>
      <c r="S1083" s="618">
        <v>631295</v>
      </c>
      <c r="T1083" s="618">
        <v>173605</v>
      </c>
      <c r="U1083" s="618">
        <v>77</v>
      </c>
      <c r="V1083" s="618" t="s">
        <v>425</v>
      </c>
      <c r="W1083" s="618" t="s">
        <v>425</v>
      </c>
      <c r="X1083" s="618" t="s">
        <v>425</v>
      </c>
      <c r="Y1083" s="618" t="s">
        <v>425</v>
      </c>
      <c r="Z1083" s="618">
        <v>3404917</v>
      </c>
      <c r="AA1083" s="618">
        <v>67178</v>
      </c>
      <c r="AB1083" s="618">
        <v>2886</v>
      </c>
      <c r="AC1083" s="618">
        <v>10528860</v>
      </c>
      <c r="AD1083" s="618" t="s">
        <v>425</v>
      </c>
      <c r="AE1083" s="618">
        <v>19205802</v>
      </c>
      <c r="AF1083" s="618">
        <v>4723</v>
      </c>
      <c r="AG1083" s="618">
        <v>211105</v>
      </c>
      <c r="AH1083" s="618">
        <v>3231985</v>
      </c>
      <c r="AI1083" s="618">
        <v>78754</v>
      </c>
    </row>
    <row r="1084" spans="1:35" x14ac:dyDescent="0.25">
      <c r="A1084" s="593" t="s">
        <v>28</v>
      </c>
      <c r="B1084" s="594">
        <v>2010</v>
      </c>
      <c r="C1084" s="618">
        <v>120</v>
      </c>
      <c r="D1084" s="618" t="s">
        <v>2112</v>
      </c>
      <c r="E1084" s="618" t="s">
        <v>425</v>
      </c>
      <c r="F1084" s="618">
        <v>16430</v>
      </c>
      <c r="G1084" s="618">
        <v>420</v>
      </c>
      <c r="H1084" s="618">
        <v>1041587</v>
      </c>
      <c r="I1084" s="618">
        <v>7450</v>
      </c>
      <c r="J1084" s="618">
        <v>29625</v>
      </c>
      <c r="K1084" s="618">
        <v>105373</v>
      </c>
      <c r="L1084" s="618">
        <v>422014</v>
      </c>
      <c r="M1084" s="618" t="s">
        <v>2112</v>
      </c>
      <c r="N1084" s="618">
        <v>561184</v>
      </c>
      <c r="O1084" s="618">
        <v>26</v>
      </c>
      <c r="P1084" s="618">
        <v>9728</v>
      </c>
      <c r="Q1084" s="618" t="s">
        <v>425</v>
      </c>
      <c r="R1084" s="618" t="s">
        <v>425</v>
      </c>
      <c r="S1084" s="618">
        <v>167903</v>
      </c>
      <c r="T1084" s="618">
        <v>252771</v>
      </c>
      <c r="U1084" s="618" t="s">
        <v>425</v>
      </c>
      <c r="V1084" s="618" t="s">
        <v>425</v>
      </c>
      <c r="W1084" s="618" t="s">
        <v>425</v>
      </c>
      <c r="X1084" s="618" t="s">
        <v>425</v>
      </c>
      <c r="Y1084" s="618" t="s">
        <v>425</v>
      </c>
      <c r="Z1084" s="618">
        <v>540626</v>
      </c>
      <c r="AA1084" s="618">
        <v>44586</v>
      </c>
      <c r="AB1084" s="618">
        <v>290</v>
      </c>
      <c r="AC1084" s="618">
        <v>3653803</v>
      </c>
      <c r="AD1084" s="618" t="s">
        <v>425</v>
      </c>
      <c r="AE1084" s="618">
        <v>1378532</v>
      </c>
      <c r="AF1084" s="618" t="s">
        <v>425</v>
      </c>
      <c r="AG1084" s="618">
        <v>186944</v>
      </c>
      <c r="AH1084" s="618">
        <v>243595</v>
      </c>
      <c r="AI1084" s="618">
        <v>3718</v>
      </c>
    </row>
    <row r="1085" spans="1:35" x14ac:dyDescent="0.25">
      <c r="B1085" s="594">
        <v>2011</v>
      </c>
      <c r="C1085" s="618">
        <v>127</v>
      </c>
      <c r="D1085" s="618" t="s">
        <v>2112</v>
      </c>
      <c r="E1085" s="618" t="s">
        <v>425</v>
      </c>
      <c r="F1085" s="618">
        <v>18791</v>
      </c>
      <c r="G1085" s="618">
        <v>419</v>
      </c>
      <c r="H1085" s="618">
        <v>980501</v>
      </c>
      <c r="I1085" s="618">
        <v>11093</v>
      </c>
      <c r="J1085" s="618">
        <v>30524</v>
      </c>
      <c r="K1085" s="618">
        <v>107516</v>
      </c>
      <c r="L1085" s="618">
        <v>532656</v>
      </c>
      <c r="M1085" s="618" t="s">
        <v>2112</v>
      </c>
      <c r="N1085" s="618">
        <v>395135</v>
      </c>
      <c r="O1085" s="618" t="s">
        <v>425</v>
      </c>
      <c r="P1085" s="618">
        <v>10488</v>
      </c>
      <c r="Q1085" s="618" t="s">
        <v>425</v>
      </c>
      <c r="R1085" s="618" t="s">
        <v>425</v>
      </c>
      <c r="S1085" s="618">
        <v>156744</v>
      </c>
      <c r="T1085" s="618">
        <v>261776</v>
      </c>
      <c r="U1085" s="618" t="s">
        <v>425</v>
      </c>
      <c r="V1085" s="618" t="s">
        <v>425</v>
      </c>
      <c r="W1085" s="618" t="s">
        <v>425</v>
      </c>
      <c r="X1085" s="618" t="s">
        <v>425</v>
      </c>
      <c r="Y1085" s="618" t="s">
        <v>425</v>
      </c>
      <c r="Z1085" s="618">
        <v>506280</v>
      </c>
      <c r="AA1085" s="618">
        <v>39348</v>
      </c>
      <c r="AB1085" s="618">
        <v>359</v>
      </c>
      <c r="AC1085" s="618">
        <v>3651825</v>
      </c>
      <c r="AD1085" s="618" t="s">
        <v>425</v>
      </c>
      <c r="AE1085" s="618">
        <v>1490551</v>
      </c>
      <c r="AF1085" s="618" t="s">
        <v>425</v>
      </c>
      <c r="AG1085" s="618">
        <v>187900</v>
      </c>
      <c r="AH1085" s="618">
        <v>229130</v>
      </c>
      <c r="AI1085" s="618">
        <v>3150</v>
      </c>
    </row>
    <row r="1086" spans="1:35" x14ac:dyDescent="0.25">
      <c r="B1086" s="594">
        <v>2012</v>
      </c>
      <c r="C1086" s="618">
        <v>70</v>
      </c>
      <c r="D1086" s="618" t="s">
        <v>2112</v>
      </c>
      <c r="E1086" s="618" t="s">
        <v>425</v>
      </c>
      <c r="F1086" s="618">
        <v>19315</v>
      </c>
      <c r="G1086" s="618">
        <v>421</v>
      </c>
      <c r="H1086" s="618">
        <v>1097212</v>
      </c>
      <c r="I1086" s="618">
        <v>16775</v>
      </c>
      <c r="J1086" s="618">
        <v>28491</v>
      </c>
      <c r="K1086" s="618">
        <v>121557</v>
      </c>
      <c r="L1086" s="618">
        <v>499049</v>
      </c>
      <c r="M1086" s="618" t="s">
        <v>2112</v>
      </c>
      <c r="N1086" s="618">
        <v>376603</v>
      </c>
      <c r="O1086" s="618" t="s">
        <v>425</v>
      </c>
      <c r="P1086" s="618">
        <v>12784</v>
      </c>
      <c r="Q1086" s="618" t="s">
        <v>425</v>
      </c>
      <c r="R1086" s="618" t="s">
        <v>425</v>
      </c>
      <c r="S1086" s="618">
        <v>115719</v>
      </c>
      <c r="T1086" s="618">
        <v>237213</v>
      </c>
      <c r="U1086" s="618" t="s">
        <v>425</v>
      </c>
      <c r="V1086" s="618" t="s">
        <v>425</v>
      </c>
      <c r="W1086" s="618" t="s">
        <v>425</v>
      </c>
      <c r="X1086" s="618" t="s">
        <v>425</v>
      </c>
      <c r="Y1086" s="618" t="s">
        <v>425</v>
      </c>
      <c r="Z1086" s="618">
        <v>529648</v>
      </c>
      <c r="AA1086" s="618">
        <v>42351</v>
      </c>
      <c r="AB1086" s="618">
        <v>423</v>
      </c>
      <c r="AC1086" s="618">
        <v>2870450</v>
      </c>
      <c r="AD1086" s="618" t="s">
        <v>425</v>
      </c>
      <c r="AE1086" s="618">
        <v>1079690</v>
      </c>
      <c r="AF1086" s="618" t="s">
        <v>425</v>
      </c>
      <c r="AG1086" s="618">
        <v>153014</v>
      </c>
      <c r="AH1086" s="618">
        <v>139416</v>
      </c>
      <c r="AI1086" s="618">
        <v>1806</v>
      </c>
    </row>
    <row r="1087" spans="1:35" x14ac:dyDescent="0.25">
      <c r="B1087" s="594">
        <v>2013</v>
      </c>
      <c r="C1087" s="618">
        <v>162</v>
      </c>
      <c r="D1087" s="618" t="s">
        <v>2112</v>
      </c>
      <c r="E1087" s="618" t="s">
        <v>425</v>
      </c>
      <c r="F1087" s="618">
        <v>19224</v>
      </c>
      <c r="G1087" s="618">
        <v>403</v>
      </c>
      <c r="H1087" s="618">
        <v>1020993</v>
      </c>
      <c r="I1087" s="618">
        <v>19084</v>
      </c>
      <c r="J1087" s="618">
        <v>30165</v>
      </c>
      <c r="K1087" s="618">
        <v>120975</v>
      </c>
      <c r="L1087" s="618">
        <v>498535</v>
      </c>
      <c r="M1087" s="618" t="s">
        <v>2112</v>
      </c>
      <c r="N1087" s="618">
        <v>496973</v>
      </c>
      <c r="O1087" s="618">
        <v>375</v>
      </c>
      <c r="P1087" s="618">
        <v>7039</v>
      </c>
      <c r="Q1087" s="618" t="s">
        <v>425</v>
      </c>
      <c r="R1087" s="618" t="s">
        <v>425</v>
      </c>
      <c r="S1087" s="618">
        <v>135855</v>
      </c>
      <c r="T1087" s="618">
        <v>244513</v>
      </c>
      <c r="U1087" s="618">
        <v>14</v>
      </c>
      <c r="V1087" s="618" t="s">
        <v>425</v>
      </c>
      <c r="W1087" s="618" t="s">
        <v>425</v>
      </c>
      <c r="X1087" s="618" t="s">
        <v>425</v>
      </c>
      <c r="Y1087" s="618" t="s">
        <v>425</v>
      </c>
      <c r="Z1087" s="618">
        <v>551349</v>
      </c>
      <c r="AA1087" s="618">
        <v>37886</v>
      </c>
      <c r="AB1087" s="618">
        <v>463</v>
      </c>
      <c r="AC1087" s="618">
        <v>3326366</v>
      </c>
      <c r="AD1087" s="618" t="s">
        <v>425</v>
      </c>
      <c r="AE1087" s="618">
        <v>1586351</v>
      </c>
      <c r="AF1087" s="618" t="s">
        <v>425</v>
      </c>
      <c r="AG1087" s="618">
        <v>166127</v>
      </c>
      <c r="AH1087" s="618">
        <v>250214</v>
      </c>
      <c r="AI1087" s="618">
        <v>2380</v>
      </c>
    </row>
    <row r="1088" spans="1:35" x14ac:dyDescent="0.25">
      <c r="B1088" s="594">
        <v>2014</v>
      </c>
      <c r="C1088" s="618">
        <v>162</v>
      </c>
      <c r="D1088" s="618" t="s">
        <v>2112</v>
      </c>
      <c r="E1088" s="618" t="s">
        <v>425</v>
      </c>
      <c r="F1088" s="618">
        <v>21409</v>
      </c>
      <c r="G1088" s="618">
        <v>397</v>
      </c>
      <c r="H1088" s="618">
        <v>1082441</v>
      </c>
      <c r="I1088" s="618">
        <v>25926</v>
      </c>
      <c r="J1088" s="618">
        <v>30757</v>
      </c>
      <c r="K1088" s="618">
        <v>115784</v>
      </c>
      <c r="L1088" s="618">
        <v>563600</v>
      </c>
      <c r="M1088" s="618" t="s">
        <v>2112</v>
      </c>
      <c r="N1088" s="618">
        <v>474709</v>
      </c>
      <c r="O1088" s="618">
        <v>375</v>
      </c>
      <c r="P1088" s="618">
        <v>2775</v>
      </c>
      <c r="Q1088" s="618" t="s">
        <v>425</v>
      </c>
      <c r="R1088" s="618" t="s">
        <v>425</v>
      </c>
      <c r="S1088" s="618">
        <v>145171</v>
      </c>
      <c r="T1088" s="618">
        <v>258245</v>
      </c>
      <c r="U1088" s="618">
        <v>14</v>
      </c>
      <c r="V1088" s="618" t="s">
        <v>425</v>
      </c>
      <c r="W1088" s="618" t="s">
        <v>425</v>
      </c>
      <c r="X1088" s="618" t="s">
        <v>425</v>
      </c>
      <c r="Y1088" s="618" t="s">
        <v>425</v>
      </c>
      <c r="Z1088" s="618">
        <v>443462</v>
      </c>
      <c r="AA1088" s="618">
        <v>47218</v>
      </c>
      <c r="AB1088" s="618">
        <v>531</v>
      </c>
      <c r="AC1088" s="618">
        <v>3149729</v>
      </c>
      <c r="AD1088" s="618" t="s">
        <v>425</v>
      </c>
      <c r="AE1088" s="618">
        <v>1668235</v>
      </c>
      <c r="AF1088" s="618" t="s">
        <v>425</v>
      </c>
      <c r="AG1088" s="618">
        <v>184482</v>
      </c>
      <c r="AH1088" s="618">
        <v>261308</v>
      </c>
      <c r="AI1088" s="618">
        <v>1746</v>
      </c>
    </row>
    <row r="1089" spans="1:35" x14ac:dyDescent="0.25">
      <c r="B1089" s="594">
        <v>2015</v>
      </c>
      <c r="C1089" s="618">
        <v>199</v>
      </c>
      <c r="D1089" s="618" t="s">
        <v>2112</v>
      </c>
      <c r="E1089" s="618" t="s">
        <v>425</v>
      </c>
      <c r="F1089" s="618">
        <v>17452</v>
      </c>
      <c r="G1089" s="618">
        <v>292</v>
      </c>
      <c r="H1089" s="618">
        <v>1081537</v>
      </c>
      <c r="I1089" s="618">
        <v>12559</v>
      </c>
      <c r="J1089" s="618">
        <v>30691</v>
      </c>
      <c r="K1089" s="618">
        <v>125971</v>
      </c>
      <c r="L1089" s="618">
        <v>384625</v>
      </c>
      <c r="M1089" s="618" t="s">
        <v>2112</v>
      </c>
      <c r="N1089" s="618">
        <v>339451</v>
      </c>
      <c r="O1089" s="618">
        <v>104</v>
      </c>
      <c r="P1089" s="618">
        <v>6241</v>
      </c>
      <c r="Q1089" s="618" t="s">
        <v>425</v>
      </c>
      <c r="R1089" s="618" t="s">
        <v>425</v>
      </c>
      <c r="S1089" s="618">
        <v>138776</v>
      </c>
      <c r="T1089" s="618">
        <v>255952</v>
      </c>
      <c r="U1089" s="618">
        <v>4</v>
      </c>
      <c r="V1089" s="618" t="s">
        <v>425</v>
      </c>
      <c r="W1089" s="618" t="s">
        <v>425</v>
      </c>
      <c r="X1089" s="618" t="s">
        <v>425</v>
      </c>
      <c r="Y1089" s="618" t="s">
        <v>425</v>
      </c>
      <c r="Z1089" s="618">
        <v>423706</v>
      </c>
      <c r="AA1089" s="618">
        <v>53765</v>
      </c>
      <c r="AB1089" s="618">
        <v>550</v>
      </c>
      <c r="AC1089" s="618">
        <v>3076480</v>
      </c>
      <c r="AD1089" s="618" t="s">
        <v>425</v>
      </c>
      <c r="AE1089" s="618">
        <v>2000323</v>
      </c>
      <c r="AF1089" s="618" t="s">
        <v>425</v>
      </c>
      <c r="AG1089" s="618">
        <v>180486</v>
      </c>
      <c r="AH1089" s="618">
        <v>131518</v>
      </c>
      <c r="AI1089" s="618">
        <v>2518</v>
      </c>
    </row>
    <row r="1090" spans="1:35" x14ac:dyDescent="0.25">
      <c r="B1090" s="594">
        <v>2016</v>
      </c>
      <c r="C1090" s="618">
        <v>249</v>
      </c>
      <c r="D1090" s="618" t="s">
        <v>2112</v>
      </c>
      <c r="E1090" s="618" t="s">
        <v>425</v>
      </c>
      <c r="F1090" s="618">
        <v>26032</v>
      </c>
      <c r="G1090" s="618">
        <v>292</v>
      </c>
      <c r="H1090" s="618">
        <v>1050859</v>
      </c>
      <c r="I1090" s="618">
        <v>21447</v>
      </c>
      <c r="J1090" s="618">
        <v>32343</v>
      </c>
      <c r="K1090" s="618">
        <v>161936</v>
      </c>
      <c r="L1090" s="618">
        <v>373845</v>
      </c>
      <c r="M1090" s="618" t="s">
        <v>2112</v>
      </c>
      <c r="N1090" s="618">
        <v>546259</v>
      </c>
      <c r="O1090" s="618">
        <v>149</v>
      </c>
      <c r="P1090" s="618">
        <v>6022</v>
      </c>
      <c r="Q1090" s="618" t="s">
        <v>425</v>
      </c>
      <c r="R1090" s="618" t="s">
        <v>425</v>
      </c>
      <c r="S1090" s="618">
        <v>123461</v>
      </c>
      <c r="T1090" s="618">
        <v>195033</v>
      </c>
      <c r="U1090" s="618">
        <v>5</v>
      </c>
      <c r="V1090" s="618" t="s">
        <v>425</v>
      </c>
      <c r="W1090" s="618" t="s">
        <v>425</v>
      </c>
      <c r="X1090" s="618" t="s">
        <v>425</v>
      </c>
      <c r="Y1090" s="618" t="s">
        <v>425</v>
      </c>
      <c r="Z1090" s="618">
        <v>385875</v>
      </c>
      <c r="AA1090" s="618">
        <v>53472</v>
      </c>
      <c r="AB1090" s="618">
        <v>283</v>
      </c>
      <c r="AC1090" s="618">
        <v>2530363</v>
      </c>
      <c r="AD1090" s="618" t="s">
        <v>425</v>
      </c>
      <c r="AE1090" s="618">
        <v>2139611</v>
      </c>
      <c r="AF1090" s="618" t="s">
        <v>425</v>
      </c>
      <c r="AG1090" s="618">
        <v>172275</v>
      </c>
      <c r="AH1090" s="618">
        <v>221265</v>
      </c>
      <c r="AI1090" s="618">
        <v>1621</v>
      </c>
    </row>
    <row r="1091" spans="1:35" x14ac:dyDescent="0.25">
      <c r="B1091" s="594">
        <v>2017</v>
      </c>
      <c r="C1091" s="618">
        <v>168</v>
      </c>
      <c r="D1091" s="618" t="s">
        <v>2112</v>
      </c>
      <c r="E1091" s="618" t="s">
        <v>425</v>
      </c>
      <c r="F1091" s="618">
        <v>22793</v>
      </c>
      <c r="G1091" s="618">
        <v>292</v>
      </c>
      <c r="H1091" s="618">
        <v>1127067</v>
      </c>
      <c r="I1091" s="618">
        <v>18785</v>
      </c>
      <c r="J1091" s="618">
        <v>32868</v>
      </c>
      <c r="K1091" s="618">
        <v>150037</v>
      </c>
      <c r="L1091" s="618">
        <v>369083</v>
      </c>
      <c r="M1091" s="618" t="s">
        <v>2112</v>
      </c>
      <c r="N1091" s="618">
        <v>431759</v>
      </c>
      <c r="O1091" s="618">
        <v>127</v>
      </c>
      <c r="P1091" s="618">
        <v>3120</v>
      </c>
      <c r="Q1091" s="618" t="s">
        <v>425</v>
      </c>
      <c r="R1091" s="618" t="s">
        <v>425</v>
      </c>
      <c r="S1091" s="618">
        <v>129591</v>
      </c>
      <c r="T1091" s="618">
        <v>236540</v>
      </c>
      <c r="U1091" s="618">
        <v>5</v>
      </c>
      <c r="V1091" s="618" t="s">
        <v>425</v>
      </c>
      <c r="W1091" s="618" t="s">
        <v>425</v>
      </c>
      <c r="X1091" s="618" t="s">
        <v>425</v>
      </c>
      <c r="Y1091" s="618" t="s">
        <v>425</v>
      </c>
      <c r="Z1091" s="618">
        <v>410120</v>
      </c>
      <c r="AA1091" s="618">
        <v>62700</v>
      </c>
      <c r="AB1091" s="618">
        <v>678</v>
      </c>
      <c r="AC1091" s="618">
        <v>3009582</v>
      </c>
      <c r="AD1091" s="618" t="s">
        <v>425</v>
      </c>
      <c r="AE1091" s="618">
        <v>2447350</v>
      </c>
      <c r="AF1091" s="618" t="s">
        <v>425</v>
      </c>
      <c r="AG1091" s="618">
        <v>173167</v>
      </c>
      <c r="AH1091" s="618">
        <v>123467</v>
      </c>
      <c r="AI1091" s="618">
        <v>2576</v>
      </c>
    </row>
    <row r="1092" spans="1:35" x14ac:dyDescent="0.25">
      <c r="B1092" s="594">
        <v>2018</v>
      </c>
      <c r="C1092" s="618">
        <v>263</v>
      </c>
      <c r="D1092" s="618" t="s">
        <v>2112</v>
      </c>
      <c r="E1092" s="618" t="s">
        <v>425</v>
      </c>
      <c r="F1092" s="618">
        <v>16250</v>
      </c>
      <c r="G1092" s="618">
        <v>171</v>
      </c>
      <c r="H1092" s="618">
        <v>1090063</v>
      </c>
      <c r="I1092" s="618">
        <v>28268</v>
      </c>
      <c r="J1092" s="618">
        <v>14555</v>
      </c>
      <c r="K1092" s="618">
        <v>131465</v>
      </c>
      <c r="L1092" s="618">
        <v>181339</v>
      </c>
      <c r="M1092" s="618" t="s">
        <v>2112</v>
      </c>
      <c r="N1092" s="618">
        <v>470873</v>
      </c>
      <c r="O1092" s="618">
        <v>360</v>
      </c>
      <c r="P1092" s="618">
        <v>2535</v>
      </c>
      <c r="Q1092" s="618" t="s">
        <v>425</v>
      </c>
      <c r="R1092" s="618" t="s">
        <v>425</v>
      </c>
      <c r="S1092" s="618">
        <v>124420</v>
      </c>
      <c r="T1092" s="618">
        <v>197805</v>
      </c>
      <c r="U1092" s="618">
        <v>5</v>
      </c>
      <c r="V1092" s="618" t="s">
        <v>425</v>
      </c>
      <c r="W1092" s="618" t="s">
        <v>425</v>
      </c>
      <c r="X1092" s="618" t="s">
        <v>425</v>
      </c>
      <c r="Y1092" s="618" t="s">
        <v>425</v>
      </c>
      <c r="Z1092" s="618">
        <v>354689</v>
      </c>
      <c r="AA1092" s="618">
        <v>46012</v>
      </c>
      <c r="AB1092" s="618">
        <v>616</v>
      </c>
      <c r="AC1092" s="618">
        <v>2574200</v>
      </c>
      <c r="AD1092" s="618" t="s">
        <v>425</v>
      </c>
      <c r="AE1092" s="618">
        <v>2338046</v>
      </c>
      <c r="AF1092" s="618" t="s">
        <v>425</v>
      </c>
      <c r="AG1092" s="618">
        <v>175710</v>
      </c>
      <c r="AH1092" s="618">
        <v>147683</v>
      </c>
      <c r="AI1092" s="618">
        <v>1014</v>
      </c>
    </row>
    <row r="1093" spans="1:35" x14ac:dyDescent="0.25">
      <c r="B1093" s="594">
        <v>2019</v>
      </c>
      <c r="C1093" s="618">
        <v>369</v>
      </c>
      <c r="D1093" s="618" t="s">
        <v>2112</v>
      </c>
      <c r="E1093" s="618" t="s">
        <v>425</v>
      </c>
      <c r="F1093" s="618">
        <v>15434</v>
      </c>
      <c r="G1093" s="618">
        <v>129</v>
      </c>
      <c r="H1093" s="618">
        <v>1062159</v>
      </c>
      <c r="I1093" s="618">
        <v>29335</v>
      </c>
      <c r="J1093" s="618">
        <v>17747</v>
      </c>
      <c r="K1093" s="618">
        <v>117483</v>
      </c>
      <c r="L1093" s="618">
        <v>185602</v>
      </c>
      <c r="M1093" s="618" t="s">
        <v>2112</v>
      </c>
      <c r="N1093" s="618">
        <v>457221</v>
      </c>
      <c r="O1093" s="618" t="s">
        <v>425</v>
      </c>
      <c r="P1093" s="618">
        <v>2388</v>
      </c>
      <c r="Q1093" s="618" t="s">
        <v>425</v>
      </c>
      <c r="R1093" s="618" t="s">
        <v>425</v>
      </c>
      <c r="S1093" s="618">
        <v>108976</v>
      </c>
      <c r="T1093" s="618">
        <v>192269</v>
      </c>
      <c r="U1093" s="618" t="s">
        <v>425</v>
      </c>
      <c r="V1093" s="618" t="s">
        <v>425</v>
      </c>
      <c r="W1093" s="618" t="s">
        <v>425</v>
      </c>
      <c r="X1093" s="618" t="s">
        <v>425</v>
      </c>
      <c r="Y1093" s="618" t="s">
        <v>425</v>
      </c>
      <c r="Z1093" s="618">
        <v>348412</v>
      </c>
      <c r="AA1093" s="618">
        <v>52468</v>
      </c>
      <c r="AB1093" s="618">
        <v>749</v>
      </c>
      <c r="AC1093" s="618">
        <v>2767069</v>
      </c>
      <c r="AD1093" s="618" t="s">
        <v>425</v>
      </c>
      <c r="AE1093" s="618">
        <v>2270512</v>
      </c>
      <c r="AF1093" s="618" t="s">
        <v>425</v>
      </c>
      <c r="AG1093" s="618">
        <v>161948</v>
      </c>
      <c r="AH1093" s="618">
        <v>146039</v>
      </c>
      <c r="AI1093" s="618">
        <v>519</v>
      </c>
    </row>
    <row r="1094" spans="1:35" x14ac:dyDescent="0.25">
      <c r="B1094" s="594">
        <v>2020</v>
      </c>
      <c r="C1094" s="618">
        <v>369</v>
      </c>
      <c r="D1094" s="618" t="s">
        <v>2112</v>
      </c>
      <c r="E1094" s="618" t="s">
        <v>425</v>
      </c>
      <c r="F1094" s="618">
        <v>13281</v>
      </c>
      <c r="G1094" s="618">
        <v>85</v>
      </c>
      <c r="H1094" s="618">
        <v>1215651</v>
      </c>
      <c r="I1094" s="618">
        <v>24635</v>
      </c>
      <c r="J1094" s="618">
        <v>19345</v>
      </c>
      <c r="K1094" s="618">
        <v>107647</v>
      </c>
      <c r="L1094" s="618">
        <v>191018</v>
      </c>
      <c r="M1094" s="618" t="s">
        <v>2112</v>
      </c>
      <c r="N1094" s="618">
        <v>420287</v>
      </c>
      <c r="O1094" s="618" t="s">
        <v>425</v>
      </c>
      <c r="P1094" s="618">
        <v>1080</v>
      </c>
      <c r="Q1094" s="618" t="s">
        <v>425</v>
      </c>
      <c r="R1094" s="618" t="s">
        <v>425</v>
      </c>
      <c r="S1094" s="618">
        <v>98608</v>
      </c>
      <c r="T1094" s="618">
        <v>201410</v>
      </c>
      <c r="U1094" s="618" t="s">
        <v>425</v>
      </c>
      <c r="V1094" s="618" t="s">
        <v>425</v>
      </c>
      <c r="W1094" s="618" t="s">
        <v>425</v>
      </c>
      <c r="X1094" s="618" t="s">
        <v>425</v>
      </c>
      <c r="Y1094" s="618" t="s">
        <v>425</v>
      </c>
      <c r="Z1094" s="618">
        <v>336523</v>
      </c>
      <c r="AA1094" s="618">
        <v>58757</v>
      </c>
      <c r="AB1094" s="618">
        <v>714</v>
      </c>
      <c r="AC1094" s="618">
        <v>2701935</v>
      </c>
      <c r="AD1094" s="618" t="s">
        <v>425</v>
      </c>
      <c r="AE1094" s="618">
        <v>2243989</v>
      </c>
      <c r="AF1094" s="618" t="s">
        <v>425</v>
      </c>
      <c r="AG1094" s="618">
        <v>168975</v>
      </c>
      <c r="AH1094" s="618">
        <v>171727</v>
      </c>
      <c r="AI1094" s="618">
        <v>123</v>
      </c>
    </row>
    <row r="1095" spans="1:35" x14ac:dyDescent="0.25">
      <c r="B1095" s="594">
        <v>2021</v>
      </c>
      <c r="C1095" s="618">
        <v>367</v>
      </c>
      <c r="D1095" s="618" t="s">
        <v>2112</v>
      </c>
      <c r="E1095" s="618" t="s">
        <v>425</v>
      </c>
      <c r="F1095" s="618">
        <v>18419</v>
      </c>
      <c r="G1095" s="618">
        <v>15</v>
      </c>
      <c r="H1095" s="618">
        <v>1195939</v>
      </c>
      <c r="I1095" s="618">
        <v>26891</v>
      </c>
      <c r="J1095" s="618">
        <v>19404</v>
      </c>
      <c r="K1095" s="618">
        <v>101125</v>
      </c>
      <c r="L1095" s="618">
        <v>196145</v>
      </c>
      <c r="M1095" s="618" t="s">
        <v>2112</v>
      </c>
      <c r="N1095" s="618">
        <v>481233</v>
      </c>
      <c r="O1095" s="618" t="s">
        <v>425</v>
      </c>
      <c r="P1095" s="618">
        <v>1935</v>
      </c>
      <c r="Q1095" s="618" t="s">
        <v>425</v>
      </c>
      <c r="R1095" s="618" t="s">
        <v>425</v>
      </c>
      <c r="S1095" s="618">
        <v>98334</v>
      </c>
      <c r="T1095" s="618">
        <v>192259</v>
      </c>
      <c r="U1095" s="618" t="s">
        <v>425</v>
      </c>
      <c r="V1095" s="618" t="s">
        <v>425</v>
      </c>
      <c r="W1095" s="618" t="s">
        <v>425</v>
      </c>
      <c r="X1095" s="618" t="s">
        <v>425</v>
      </c>
      <c r="Y1095" s="618" t="s">
        <v>425</v>
      </c>
      <c r="Z1095" s="618">
        <v>341727</v>
      </c>
      <c r="AA1095" s="618">
        <v>48232</v>
      </c>
      <c r="AB1095" s="618">
        <v>428</v>
      </c>
      <c r="AC1095" s="618">
        <v>2006694</v>
      </c>
      <c r="AD1095" s="618" t="s">
        <v>425</v>
      </c>
      <c r="AE1095" s="618">
        <v>2323735</v>
      </c>
      <c r="AF1095" s="618" t="s">
        <v>425</v>
      </c>
      <c r="AG1095" s="618">
        <v>158286</v>
      </c>
      <c r="AH1095" s="618">
        <v>317969</v>
      </c>
      <c r="AI1095" s="618">
        <v>270</v>
      </c>
    </row>
    <row r="1096" spans="1:35" x14ac:dyDescent="0.25">
      <c r="A1096" s="593" t="s">
        <v>29</v>
      </c>
      <c r="B1096" s="594">
        <v>2010</v>
      </c>
      <c r="C1096" s="618">
        <v>5718</v>
      </c>
      <c r="D1096" s="618" t="s">
        <v>2112</v>
      </c>
      <c r="E1096" s="618" t="s">
        <v>425</v>
      </c>
      <c r="F1096" s="618">
        <v>17755</v>
      </c>
      <c r="G1096" s="618">
        <v>6530</v>
      </c>
      <c r="H1096" s="618">
        <v>6875077</v>
      </c>
      <c r="I1096" s="618">
        <v>220370</v>
      </c>
      <c r="J1096" s="618">
        <v>154071</v>
      </c>
      <c r="K1096" s="618">
        <v>367406</v>
      </c>
      <c r="L1096" s="618">
        <v>1504692</v>
      </c>
      <c r="M1096" s="618" t="s">
        <v>2112</v>
      </c>
      <c r="N1096" s="618">
        <v>180186</v>
      </c>
      <c r="O1096" s="618">
        <v>2439</v>
      </c>
      <c r="P1096" s="618">
        <v>87020</v>
      </c>
      <c r="Q1096" s="618">
        <v>2976</v>
      </c>
      <c r="R1096" s="618">
        <v>117</v>
      </c>
      <c r="S1096" s="618">
        <v>112510</v>
      </c>
      <c r="T1096" s="618">
        <v>343682</v>
      </c>
      <c r="U1096" s="618">
        <v>15667</v>
      </c>
      <c r="V1096" s="618" t="s">
        <v>425</v>
      </c>
      <c r="W1096" s="618">
        <v>16159</v>
      </c>
      <c r="X1096" s="618" t="s">
        <v>425</v>
      </c>
      <c r="Y1096" s="618">
        <v>158</v>
      </c>
      <c r="Z1096" s="618">
        <v>1275655</v>
      </c>
      <c r="AA1096" s="618">
        <v>346454</v>
      </c>
      <c r="AB1096" s="618">
        <v>17667</v>
      </c>
      <c r="AC1096" s="618">
        <v>5633912</v>
      </c>
      <c r="AD1096" s="618" t="s">
        <v>425</v>
      </c>
      <c r="AE1096" s="618">
        <v>10480026</v>
      </c>
      <c r="AF1096" s="618">
        <v>49321</v>
      </c>
      <c r="AG1096" s="618">
        <v>104062</v>
      </c>
      <c r="AH1096" s="618">
        <v>2116952</v>
      </c>
      <c r="AI1096" s="618">
        <v>10140</v>
      </c>
    </row>
    <row r="1097" spans="1:35" x14ac:dyDescent="0.25">
      <c r="B1097" s="594">
        <v>2011</v>
      </c>
      <c r="C1097" s="618">
        <v>5225</v>
      </c>
      <c r="D1097" s="618" t="s">
        <v>2112</v>
      </c>
      <c r="E1097" s="618" t="s">
        <v>425</v>
      </c>
      <c r="F1097" s="618">
        <v>17746</v>
      </c>
      <c r="G1097" s="618">
        <v>6484</v>
      </c>
      <c r="H1097" s="618">
        <v>8940432</v>
      </c>
      <c r="I1097" s="618">
        <v>231958</v>
      </c>
      <c r="J1097" s="618">
        <v>160227</v>
      </c>
      <c r="K1097" s="618">
        <v>388967</v>
      </c>
      <c r="L1097" s="618">
        <v>1384967</v>
      </c>
      <c r="M1097" s="618" t="s">
        <v>2112</v>
      </c>
      <c r="N1097" s="618">
        <v>225017</v>
      </c>
      <c r="O1097" s="618">
        <v>2392</v>
      </c>
      <c r="P1097" s="618">
        <v>98943</v>
      </c>
      <c r="Q1097" s="618">
        <v>2903</v>
      </c>
      <c r="R1097" s="618">
        <v>113</v>
      </c>
      <c r="S1097" s="618">
        <v>119108</v>
      </c>
      <c r="T1097" s="618">
        <v>499455</v>
      </c>
      <c r="U1097" s="618">
        <v>10346</v>
      </c>
      <c r="V1097" s="618" t="s">
        <v>425</v>
      </c>
      <c r="W1097" s="618">
        <v>11046</v>
      </c>
      <c r="X1097" s="618" t="s">
        <v>425</v>
      </c>
      <c r="Y1097" s="618">
        <v>182</v>
      </c>
      <c r="Z1097" s="618">
        <v>1302929</v>
      </c>
      <c r="AA1097" s="618">
        <v>421647</v>
      </c>
      <c r="AB1097" s="618">
        <v>21251</v>
      </c>
      <c r="AC1097" s="618">
        <v>5772422</v>
      </c>
      <c r="AD1097" s="618" t="s">
        <v>425</v>
      </c>
      <c r="AE1097" s="618">
        <v>11717548</v>
      </c>
      <c r="AF1097" s="618">
        <v>44992</v>
      </c>
      <c r="AG1097" s="618">
        <v>106456</v>
      </c>
      <c r="AH1097" s="618">
        <v>2744936</v>
      </c>
      <c r="AI1097" s="618">
        <v>11125</v>
      </c>
    </row>
    <row r="1098" spans="1:35" x14ac:dyDescent="0.25">
      <c r="B1098" s="594">
        <v>2012</v>
      </c>
      <c r="C1098" s="618">
        <v>5232</v>
      </c>
      <c r="D1098" s="618" t="s">
        <v>2112</v>
      </c>
      <c r="E1098" s="618" t="s">
        <v>425</v>
      </c>
      <c r="F1098" s="618">
        <v>17488</v>
      </c>
      <c r="G1098" s="618">
        <v>4931</v>
      </c>
      <c r="H1098" s="618">
        <v>7692223</v>
      </c>
      <c r="I1098" s="618">
        <v>218754</v>
      </c>
      <c r="J1098" s="618">
        <v>153770</v>
      </c>
      <c r="K1098" s="618">
        <v>359031</v>
      </c>
      <c r="L1098" s="618">
        <v>981594</v>
      </c>
      <c r="M1098" s="618" t="s">
        <v>2112</v>
      </c>
      <c r="N1098" s="618">
        <v>207089</v>
      </c>
      <c r="O1098" s="618">
        <v>2226</v>
      </c>
      <c r="P1098" s="618">
        <v>87410</v>
      </c>
      <c r="Q1098" s="618">
        <v>3010</v>
      </c>
      <c r="R1098" s="618">
        <v>110</v>
      </c>
      <c r="S1098" s="618">
        <v>85573</v>
      </c>
      <c r="T1098" s="618">
        <v>396861</v>
      </c>
      <c r="U1098" s="618">
        <v>5143</v>
      </c>
      <c r="V1098" s="618" t="s">
        <v>425</v>
      </c>
      <c r="W1098" s="618">
        <v>7338</v>
      </c>
      <c r="X1098" s="618" t="s">
        <v>425</v>
      </c>
      <c r="Y1098" s="618">
        <v>36</v>
      </c>
      <c r="Z1098" s="618">
        <v>1191202</v>
      </c>
      <c r="AA1098" s="618">
        <v>343365</v>
      </c>
      <c r="AB1098" s="618">
        <v>20674</v>
      </c>
      <c r="AC1098" s="618">
        <v>3155061</v>
      </c>
      <c r="AD1098" s="618" t="s">
        <v>425</v>
      </c>
      <c r="AE1098" s="618">
        <v>5945243</v>
      </c>
      <c r="AF1098" s="618">
        <v>35612</v>
      </c>
      <c r="AG1098" s="618">
        <v>107585</v>
      </c>
      <c r="AH1098" s="618">
        <v>1866254</v>
      </c>
      <c r="AI1098" s="618">
        <v>11628</v>
      </c>
    </row>
    <row r="1099" spans="1:35" x14ac:dyDescent="0.25">
      <c r="B1099" s="594">
        <v>2013</v>
      </c>
      <c r="C1099" s="618">
        <v>3823</v>
      </c>
      <c r="D1099" s="618" t="s">
        <v>2112</v>
      </c>
      <c r="E1099" s="618" t="s">
        <v>425</v>
      </c>
      <c r="F1099" s="618">
        <v>18268</v>
      </c>
      <c r="G1099" s="618">
        <v>5467</v>
      </c>
      <c r="H1099" s="618">
        <v>8099357</v>
      </c>
      <c r="I1099" s="618">
        <v>391147</v>
      </c>
      <c r="J1099" s="618">
        <v>166354</v>
      </c>
      <c r="K1099" s="618">
        <v>357138</v>
      </c>
      <c r="L1099" s="618">
        <v>1126122</v>
      </c>
      <c r="M1099" s="618" t="s">
        <v>2112</v>
      </c>
      <c r="N1099" s="618">
        <v>159735</v>
      </c>
      <c r="O1099" s="618">
        <v>2441</v>
      </c>
      <c r="P1099" s="618">
        <v>130970</v>
      </c>
      <c r="Q1099" s="618">
        <v>2103</v>
      </c>
      <c r="R1099" s="618">
        <v>103</v>
      </c>
      <c r="S1099" s="618">
        <v>94805</v>
      </c>
      <c r="T1099" s="618">
        <v>430905</v>
      </c>
      <c r="U1099" s="618">
        <v>4521</v>
      </c>
      <c r="V1099" s="618" t="s">
        <v>425</v>
      </c>
      <c r="W1099" s="618">
        <v>9734</v>
      </c>
      <c r="X1099" s="618" t="s">
        <v>425</v>
      </c>
      <c r="Y1099" s="618" t="s">
        <v>425</v>
      </c>
      <c r="Z1099" s="618">
        <v>1166363</v>
      </c>
      <c r="AA1099" s="618">
        <v>433355</v>
      </c>
      <c r="AB1099" s="618">
        <v>18933</v>
      </c>
      <c r="AC1099" s="618">
        <v>5419780</v>
      </c>
      <c r="AD1099" s="618" t="s">
        <v>425</v>
      </c>
      <c r="AE1099" s="618">
        <v>12756577</v>
      </c>
      <c r="AF1099" s="618">
        <v>46480</v>
      </c>
      <c r="AG1099" s="618">
        <v>112196</v>
      </c>
      <c r="AH1099" s="618">
        <v>3351150</v>
      </c>
      <c r="AI1099" s="618">
        <v>13200</v>
      </c>
    </row>
    <row r="1100" spans="1:35" x14ac:dyDescent="0.25">
      <c r="B1100" s="594">
        <v>2014</v>
      </c>
      <c r="C1100" s="618">
        <v>4365</v>
      </c>
      <c r="D1100" s="618" t="s">
        <v>2112</v>
      </c>
      <c r="E1100" s="618" t="s">
        <v>425</v>
      </c>
      <c r="F1100" s="618">
        <v>16614</v>
      </c>
      <c r="G1100" s="618">
        <v>5350</v>
      </c>
      <c r="H1100" s="618">
        <v>8241840</v>
      </c>
      <c r="I1100" s="618">
        <v>230691</v>
      </c>
      <c r="J1100" s="618">
        <v>161302</v>
      </c>
      <c r="K1100" s="618">
        <v>357221</v>
      </c>
      <c r="L1100" s="618">
        <v>1043336</v>
      </c>
      <c r="M1100" s="618" t="s">
        <v>2112</v>
      </c>
      <c r="N1100" s="618">
        <v>171179</v>
      </c>
      <c r="O1100" s="618">
        <v>991</v>
      </c>
      <c r="P1100" s="618">
        <v>63153</v>
      </c>
      <c r="Q1100" s="618">
        <v>1055</v>
      </c>
      <c r="R1100" s="618">
        <v>102</v>
      </c>
      <c r="S1100" s="618">
        <v>110765</v>
      </c>
      <c r="T1100" s="618">
        <v>412618</v>
      </c>
      <c r="U1100" s="618">
        <v>5092</v>
      </c>
      <c r="V1100" s="618" t="s">
        <v>425</v>
      </c>
      <c r="W1100" s="618">
        <v>4839</v>
      </c>
      <c r="X1100" s="618" t="s">
        <v>425</v>
      </c>
      <c r="Y1100" s="618" t="s">
        <v>425</v>
      </c>
      <c r="Z1100" s="618">
        <v>1181422</v>
      </c>
      <c r="AA1100" s="618">
        <v>418374</v>
      </c>
      <c r="AB1100" s="618">
        <v>21928</v>
      </c>
      <c r="AC1100" s="618">
        <v>5389520</v>
      </c>
      <c r="AD1100" s="618" t="s">
        <v>425</v>
      </c>
      <c r="AE1100" s="618">
        <v>13041720</v>
      </c>
      <c r="AF1100" s="618">
        <v>34528</v>
      </c>
      <c r="AG1100" s="618">
        <v>117176</v>
      </c>
      <c r="AH1100" s="618">
        <v>1670623</v>
      </c>
      <c r="AI1100" s="618">
        <v>5195</v>
      </c>
    </row>
    <row r="1101" spans="1:35" x14ac:dyDescent="0.25">
      <c r="B1101" s="594">
        <v>2015</v>
      </c>
      <c r="C1101" s="618">
        <v>5154</v>
      </c>
      <c r="D1101" s="618" t="s">
        <v>2112</v>
      </c>
      <c r="E1101" s="618" t="s">
        <v>425</v>
      </c>
      <c r="F1101" s="618">
        <v>15979</v>
      </c>
      <c r="G1101" s="618">
        <v>5063</v>
      </c>
      <c r="H1101" s="618">
        <v>8679489</v>
      </c>
      <c r="I1101" s="618">
        <v>310696</v>
      </c>
      <c r="J1101" s="618">
        <v>166350</v>
      </c>
      <c r="K1101" s="618">
        <v>399472</v>
      </c>
      <c r="L1101" s="618">
        <v>834500</v>
      </c>
      <c r="M1101" s="618" t="s">
        <v>2112</v>
      </c>
      <c r="N1101" s="618">
        <v>147439</v>
      </c>
      <c r="O1101" s="618">
        <v>2370</v>
      </c>
      <c r="P1101" s="618">
        <v>45195</v>
      </c>
      <c r="Q1101" s="618">
        <v>428</v>
      </c>
      <c r="R1101" s="618">
        <v>52</v>
      </c>
      <c r="S1101" s="618">
        <v>95349</v>
      </c>
      <c r="T1101" s="618">
        <v>414932</v>
      </c>
      <c r="U1101" s="618">
        <v>4305</v>
      </c>
      <c r="V1101" s="618" t="s">
        <v>425</v>
      </c>
      <c r="W1101" s="618">
        <v>12245</v>
      </c>
      <c r="X1101" s="618" t="s">
        <v>425</v>
      </c>
      <c r="Y1101" s="618" t="s">
        <v>425</v>
      </c>
      <c r="Z1101" s="618">
        <v>1155247</v>
      </c>
      <c r="AA1101" s="618">
        <v>364775</v>
      </c>
      <c r="AB1101" s="618">
        <v>19821</v>
      </c>
      <c r="AC1101" s="618">
        <v>5563555</v>
      </c>
      <c r="AD1101" s="618" t="s">
        <v>425</v>
      </c>
      <c r="AE1101" s="618">
        <v>15700264</v>
      </c>
      <c r="AF1101" s="618">
        <v>16247</v>
      </c>
      <c r="AG1101" s="618">
        <v>111363</v>
      </c>
      <c r="AH1101" s="618">
        <v>1391829</v>
      </c>
      <c r="AI1101" s="618">
        <v>6532</v>
      </c>
    </row>
    <row r="1102" spans="1:35" x14ac:dyDescent="0.25">
      <c r="B1102" s="594">
        <v>2016</v>
      </c>
      <c r="C1102" s="618">
        <v>4980</v>
      </c>
      <c r="D1102" s="618" t="s">
        <v>2112</v>
      </c>
      <c r="E1102" s="618" t="s">
        <v>425</v>
      </c>
      <c r="F1102" s="618">
        <v>16568</v>
      </c>
      <c r="G1102" s="618">
        <v>4753</v>
      </c>
      <c r="H1102" s="618">
        <v>7493431</v>
      </c>
      <c r="I1102" s="618">
        <v>650066</v>
      </c>
      <c r="J1102" s="618">
        <v>167854</v>
      </c>
      <c r="K1102" s="618">
        <v>426427</v>
      </c>
      <c r="L1102" s="618">
        <v>761076</v>
      </c>
      <c r="M1102" s="618" t="s">
        <v>2112</v>
      </c>
      <c r="N1102" s="618">
        <v>144357</v>
      </c>
      <c r="O1102" s="618">
        <v>3714</v>
      </c>
      <c r="P1102" s="618">
        <v>160297</v>
      </c>
      <c r="Q1102" s="618">
        <v>1256</v>
      </c>
      <c r="R1102" s="618">
        <v>28</v>
      </c>
      <c r="S1102" s="618">
        <v>87730</v>
      </c>
      <c r="T1102" s="618">
        <v>325305</v>
      </c>
      <c r="U1102" s="618">
        <v>7779</v>
      </c>
      <c r="V1102" s="618" t="s">
        <v>425</v>
      </c>
      <c r="W1102" s="618">
        <v>12973</v>
      </c>
      <c r="X1102" s="618" t="s">
        <v>425</v>
      </c>
      <c r="Y1102" s="618" t="s">
        <v>425</v>
      </c>
      <c r="Z1102" s="618">
        <v>1093135</v>
      </c>
      <c r="AA1102" s="618">
        <v>283979</v>
      </c>
      <c r="AB1102" s="618">
        <v>15945</v>
      </c>
      <c r="AC1102" s="618">
        <v>4729948</v>
      </c>
      <c r="AD1102" s="618" t="s">
        <v>425</v>
      </c>
      <c r="AE1102" s="618">
        <v>16209892</v>
      </c>
      <c r="AF1102" s="618">
        <v>17718</v>
      </c>
      <c r="AG1102" s="618">
        <v>112363</v>
      </c>
      <c r="AH1102" s="618">
        <v>2541889</v>
      </c>
      <c r="AI1102" s="618">
        <v>8171</v>
      </c>
    </row>
    <row r="1103" spans="1:35" x14ac:dyDescent="0.25">
      <c r="B1103" s="594">
        <v>2017</v>
      </c>
      <c r="C1103" s="618">
        <v>4926</v>
      </c>
      <c r="D1103" s="618" t="s">
        <v>2112</v>
      </c>
      <c r="E1103" s="618" t="s">
        <v>425</v>
      </c>
      <c r="F1103" s="618">
        <v>15663</v>
      </c>
      <c r="G1103" s="618">
        <v>4770</v>
      </c>
      <c r="H1103" s="618">
        <v>8733110</v>
      </c>
      <c r="I1103" s="618">
        <v>398088</v>
      </c>
      <c r="J1103" s="618">
        <v>186199</v>
      </c>
      <c r="K1103" s="618">
        <v>484541</v>
      </c>
      <c r="L1103" s="618">
        <v>730267</v>
      </c>
      <c r="M1103" s="618" t="s">
        <v>2112</v>
      </c>
      <c r="N1103" s="618">
        <v>175716</v>
      </c>
      <c r="O1103" s="618">
        <v>1965</v>
      </c>
      <c r="P1103" s="618">
        <v>110210</v>
      </c>
      <c r="Q1103" s="618">
        <v>299</v>
      </c>
      <c r="R1103" s="618">
        <v>19</v>
      </c>
      <c r="S1103" s="618">
        <v>98783</v>
      </c>
      <c r="T1103" s="618">
        <v>414488</v>
      </c>
      <c r="U1103" s="618">
        <v>3205</v>
      </c>
      <c r="V1103" s="618" t="s">
        <v>425</v>
      </c>
      <c r="W1103" s="618">
        <v>5952</v>
      </c>
      <c r="X1103" s="618" t="s">
        <v>425</v>
      </c>
      <c r="Y1103" s="618" t="s">
        <v>425</v>
      </c>
      <c r="Z1103" s="618">
        <v>1066790</v>
      </c>
      <c r="AA1103" s="618">
        <v>346310</v>
      </c>
      <c r="AB1103" s="618">
        <v>18914</v>
      </c>
      <c r="AC1103" s="618">
        <v>6058900</v>
      </c>
      <c r="AD1103" s="618" t="s">
        <v>425</v>
      </c>
      <c r="AE1103" s="618">
        <v>18744186</v>
      </c>
      <c r="AF1103" s="618">
        <v>11880</v>
      </c>
      <c r="AG1103" s="618">
        <v>116742</v>
      </c>
      <c r="AH1103" s="618">
        <v>1192918</v>
      </c>
      <c r="AI1103" s="618">
        <v>4348</v>
      </c>
    </row>
    <row r="1104" spans="1:35" x14ac:dyDescent="0.25">
      <c r="B1104" s="594">
        <v>2018</v>
      </c>
      <c r="C1104" s="618">
        <v>4839</v>
      </c>
      <c r="D1104" s="618" t="s">
        <v>2112</v>
      </c>
      <c r="E1104" s="618" t="s">
        <v>425</v>
      </c>
      <c r="F1104" s="618">
        <v>14801</v>
      </c>
      <c r="G1104" s="618">
        <v>4326</v>
      </c>
      <c r="H1104" s="618">
        <v>8401787</v>
      </c>
      <c r="I1104" s="618">
        <v>628057</v>
      </c>
      <c r="J1104" s="618">
        <v>175060</v>
      </c>
      <c r="K1104" s="618">
        <v>406796</v>
      </c>
      <c r="L1104" s="618">
        <v>680979</v>
      </c>
      <c r="M1104" s="618" t="s">
        <v>2112</v>
      </c>
      <c r="N1104" s="618">
        <v>138435</v>
      </c>
      <c r="O1104" s="618">
        <v>3482</v>
      </c>
      <c r="P1104" s="618">
        <v>93181</v>
      </c>
      <c r="Q1104" s="618">
        <v>250</v>
      </c>
      <c r="R1104" s="618">
        <v>23</v>
      </c>
      <c r="S1104" s="618">
        <v>94824</v>
      </c>
      <c r="T1104" s="618">
        <v>357860</v>
      </c>
      <c r="U1104" s="618">
        <v>4314</v>
      </c>
      <c r="V1104" s="618" t="s">
        <v>425</v>
      </c>
      <c r="W1104" s="618">
        <v>5972</v>
      </c>
      <c r="X1104" s="618" t="s">
        <v>425</v>
      </c>
      <c r="Y1104" s="618" t="s">
        <v>425</v>
      </c>
      <c r="Z1104" s="618">
        <v>959212</v>
      </c>
      <c r="AA1104" s="618">
        <v>283640</v>
      </c>
      <c r="AB1104" s="618">
        <v>18445</v>
      </c>
      <c r="AC1104" s="618">
        <v>4557251</v>
      </c>
      <c r="AD1104" s="618" t="s">
        <v>425</v>
      </c>
      <c r="AE1104" s="618">
        <v>17538725</v>
      </c>
      <c r="AF1104" s="618">
        <v>12783</v>
      </c>
      <c r="AG1104" s="618">
        <v>98574</v>
      </c>
      <c r="AH1104" s="618">
        <v>1750700</v>
      </c>
      <c r="AI1104" s="618">
        <v>4554</v>
      </c>
    </row>
    <row r="1105" spans="1:35" x14ac:dyDescent="0.25">
      <c r="B1105" s="594">
        <v>2019</v>
      </c>
      <c r="C1105" s="618">
        <v>4766</v>
      </c>
      <c r="D1105" s="618" t="s">
        <v>2112</v>
      </c>
      <c r="E1105" s="618" t="s">
        <v>425</v>
      </c>
      <c r="F1105" s="618">
        <v>15399</v>
      </c>
      <c r="G1105" s="618">
        <v>3723</v>
      </c>
      <c r="H1105" s="618">
        <v>7172101</v>
      </c>
      <c r="I1105" s="618">
        <v>642211</v>
      </c>
      <c r="J1105" s="618">
        <v>175041</v>
      </c>
      <c r="K1105" s="618">
        <v>452332</v>
      </c>
      <c r="L1105" s="618">
        <v>628379</v>
      </c>
      <c r="M1105" s="618" t="s">
        <v>2112</v>
      </c>
      <c r="N1105" s="618">
        <v>120782</v>
      </c>
      <c r="O1105" s="618">
        <v>3222</v>
      </c>
      <c r="P1105" s="618">
        <v>140694</v>
      </c>
      <c r="Q1105" s="618">
        <v>36</v>
      </c>
      <c r="R1105" s="618">
        <v>20</v>
      </c>
      <c r="S1105" s="618">
        <v>91774</v>
      </c>
      <c r="T1105" s="618">
        <v>374159</v>
      </c>
      <c r="U1105" s="618">
        <v>3813</v>
      </c>
      <c r="V1105" s="618" t="s">
        <v>425</v>
      </c>
      <c r="W1105" s="618">
        <v>3772</v>
      </c>
      <c r="X1105" s="618" t="s">
        <v>425</v>
      </c>
      <c r="Y1105" s="618" t="s">
        <v>425</v>
      </c>
      <c r="Z1105" s="618">
        <v>886955</v>
      </c>
      <c r="AA1105" s="618">
        <v>318194</v>
      </c>
      <c r="AB1105" s="618">
        <v>16742</v>
      </c>
      <c r="AC1105" s="618">
        <v>5735186</v>
      </c>
      <c r="AD1105" s="618" t="s">
        <v>425</v>
      </c>
      <c r="AE1105" s="618">
        <v>18498119</v>
      </c>
      <c r="AF1105" s="618">
        <v>11789</v>
      </c>
      <c r="AG1105" s="618">
        <v>104141</v>
      </c>
      <c r="AH1105" s="618">
        <v>2287720</v>
      </c>
      <c r="AI1105" s="618">
        <v>6382</v>
      </c>
    </row>
    <row r="1106" spans="1:35" x14ac:dyDescent="0.25">
      <c r="B1106" s="594">
        <v>2020</v>
      </c>
      <c r="C1106" s="618">
        <v>4866</v>
      </c>
      <c r="D1106" s="618" t="s">
        <v>2112</v>
      </c>
      <c r="E1106" s="618" t="s">
        <v>425</v>
      </c>
      <c r="F1106" s="618">
        <v>12016</v>
      </c>
      <c r="G1106" s="618">
        <v>2791</v>
      </c>
      <c r="H1106" s="618">
        <v>7753663</v>
      </c>
      <c r="I1106" s="618">
        <v>609277</v>
      </c>
      <c r="J1106" s="618">
        <v>133530</v>
      </c>
      <c r="K1106" s="618">
        <v>363873</v>
      </c>
      <c r="L1106" s="618">
        <v>538129</v>
      </c>
      <c r="M1106" s="618" t="s">
        <v>2112</v>
      </c>
      <c r="N1106" s="618">
        <v>126245</v>
      </c>
      <c r="O1106" s="618">
        <v>2289</v>
      </c>
      <c r="P1106" s="618">
        <v>93057</v>
      </c>
      <c r="Q1106" s="618">
        <v>379</v>
      </c>
      <c r="R1106" s="618">
        <v>16</v>
      </c>
      <c r="S1106" s="618">
        <v>81108</v>
      </c>
      <c r="T1106" s="618">
        <v>288457</v>
      </c>
      <c r="U1106" s="618">
        <v>4079</v>
      </c>
      <c r="V1106" s="618" t="s">
        <v>425</v>
      </c>
      <c r="W1106" s="618">
        <v>3748</v>
      </c>
      <c r="X1106" s="618" t="s">
        <v>425</v>
      </c>
      <c r="Y1106" s="618" t="s">
        <v>425</v>
      </c>
      <c r="Z1106" s="618">
        <v>788415</v>
      </c>
      <c r="AA1106" s="618">
        <v>220123</v>
      </c>
      <c r="AB1106" s="618">
        <v>12636</v>
      </c>
      <c r="AC1106" s="618">
        <v>4211208</v>
      </c>
      <c r="AD1106" s="618" t="s">
        <v>425</v>
      </c>
      <c r="AE1106" s="618">
        <v>11307760</v>
      </c>
      <c r="AF1106" s="618">
        <v>6815</v>
      </c>
      <c r="AG1106" s="618">
        <v>89934</v>
      </c>
      <c r="AH1106" s="618">
        <v>2106447</v>
      </c>
      <c r="AI1106" s="618">
        <v>4395</v>
      </c>
    </row>
    <row r="1107" spans="1:35" x14ac:dyDescent="0.25">
      <c r="B1107" s="594">
        <v>2021</v>
      </c>
      <c r="C1107" s="618">
        <v>4831</v>
      </c>
      <c r="D1107" s="618" t="s">
        <v>2112</v>
      </c>
      <c r="E1107" s="618" t="s">
        <v>425</v>
      </c>
      <c r="F1107" s="618">
        <v>11478</v>
      </c>
      <c r="G1107" s="618">
        <v>2996</v>
      </c>
      <c r="H1107" s="618">
        <v>8295840</v>
      </c>
      <c r="I1107" s="618">
        <v>803552</v>
      </c>
      <c r="J1107" s="618">
        <v>170323</v>
      </c>
      <c r="K1107" s="618">
        <v>510858</v>
      </c>
      <c r="L1107" s="618">
        <v>590062</v>
      </c>
      <c r="M1107" s="618" t="s">
        <v>2112</v>
      </c>
      <c r="N1107" s="618">
        <v>133625</v>
      </c>
      <c r="O1107" s="618">
        <v>3437</v>
      </c>
      <c r="P1107" s="618">
        <v>110929</v>
      </c>
      <c r="Q1107" s="618">
        <v>161</v>
      </c>
      <c r="R1107" s="618">
        <v>17</v>
      </c>
      <c r="S1107" s="618">
        <v>89767</v>
      </c>
      <c r="T1107" s="618">
        <v>344496</v>
      </c>
      <c r="U1107" s="618">
        <v>4618</v>
      </c>
      <c r="V1107" s="618" t="s">
        <v>425</v>
      </c>
      <c r="W1107" s="618">
        <v>5354</v>
      </c>
      <c r="X1107" s="618" t="s">
        <v>425</v>
      </c>
      <c r="Y1107" s="618" t="s">
        <v>425</v>
      </c>
      <c r="Z1107" s="618">
        <v>842953</v>
      </c>
      <c r="AA1107" s="618">
        <v>245269</v>
      </c>
      <c r="AB1107" s="618">
        <v>15659</v>
      </c>
      <c r="AC1107" s="618">
        <v>4389617</v>
      </c>
      <c r="AD1107" s="618" t="s">
        <v>425</v>
      </c>
      <c r="AE1107" s="618">
        <v>20420501</v>
      </c>
      <c r="AF1107" s="618">
        <v>6263</v>
      </c>
      <c r="AG1107" s="618">
        <v>94967</v>
      </c>
      <c r="AH1107" s="618">
        <v>3547866</v>
      </c>
      <c r="AI1107" s="618">
        <v>10939</v>
      </c>
    </row>
    <row r="1108" spans="1:35" x14ac:dyDescent="0.25">
      <c r="A1108" s="593" t="s">
        <v>30</v>
      </c>
      <c r="B1108" s="594">
        <v>2010</v>
      </c>
      <c r="C1108" s="618">
        <v>5537</v>
      </c>
      <c r="D1108" s="618" t="s">
        <v>2112</v>
      </c>
      <c r="E1108" s="618">
        <v>149369</v>
      </c>
      <c r="F1108" s="618" t="s">
        <v>425</v>
      </c>
      <c r="G1108" s="618">
        <v>1046</v>
      </c>
      <c r="H1108" s="618">
        <v>142668</v>
      </c>
      <c r="I1108" s="618">
        <v>12734</v>
      </c>
      <c r="J1108" s="618" t="s">
        <v>425</v>
      </c>
      <c r="K1108" s="618" t="s">
        <v>425</v>
      </c>
      <c r="L1108" s="618">
        <v>34795664</v>
      </c>
      <c r="M1108" s="618" t="s">
        <v>2112</v>
      </c>
      <c r="N1108" s="618" t="s">
        <v>425</v>
      </c>
      <c r="O1108" s="618" t="s">
        <v>425</v>
      </c>
      <c r="P1108" s="618" t="s">
        <v>425</v>
      </c>
      <c r="Q1108" s="618" t="s">
        <v>425</v>
      </c>
      <c r="R1108" s="618" t="s">
        <v>425</v>
      </c>
      <c r="S1108" s="618">
        <v>31937</v>
      </c>
      <c r="T1108" s="618" t="s">
        <v>425</v>
      </c>
      <c r="U1108" s="618">
        <v>5175</v>
      </c>
      <c r="V1108" s="618" t="s">
        <v>425</v>
      </c>
      <c r="W1108" s="618" t="s">
        <v>425</v>
      </c>
      <c r="X1108" s="618" t="s">
        <v>425</v>
      </c>
      <c r="Y1108" s="618" t="s">
        <v>425</v>
      </c>
      <c r="Z1108" s="618">
        <v>543303</v>
      </c>
      <c r="AA1108" s="618">
        <v>26228</v>
      </c>
      <c r="AB1108" s="618">
        <v>150</v>
      </c>
      <c r="AC1108" s="618">
        <v>3782946</v>
      </c>
      <c r="AD1108" s="618" t="s">
        <v>425</v>
      </c>
      <c r="AE1108" s="618">
        <v>5340462</v>
      </c>
      <c r="AF1108" s="618">
        <v>162153</v>
      </c>
      <c r="AG1108" s="618">
        <v>4639</v>
      </c>
      <c r="AH1108" s="618">
        <v>74207</v>
      </c>
      <c r="AI1108" s="618" t="s">
        <v>425</v>
      </c>
    </row>
    <row r="1109" spans="1:35" x14ac:dyDescent="0.25">
      <c r="B1109" s="594">
        <v>2011</v>
      </c>
      <c r="C1109" s="618">
        <v>5711</v>
      </c>
      <c r="D1109" s="618" t="s">
        <v>2112</v>
      </c>
      <c r="E1109" s="618">
        <v>220318</v>
      </c>
      <c r="F1109" s="618" t="s">
        <v>425</v>
      </c>
      <c r="G1109" s="618">
        <v>1180</v>
      </c>
      <c r="H1109" s="618">
        <v>157434</v>
      </c>
      <c r="I1109" s="618">
        <v>11716</v>
      </c>
      <c r="J1109" s="618" t="s">
        <v>425</v>
      </c>
      <c r="K1109" s="618" t="s">
        <v>425</v>
      </c>
      <c r="L1109" s="618">
        <v>34876698</v>
      </c>
      <c r="M1109" s="618" t="s">
        <v>2112</v>
      </c>
      <c r="N1109" s="618" t="s">
        <v>425</v>
      </c>
      <c r="O1109" s="618">
        <v>2</v>
      </c>
      <c r="P1109" s="618" t="s">
        <v>425</v>
      </c>
      <c r="Q1109" s="618" t="s">
        <v>425</v>
      </c>
      <c r="R1109" s="618" t="s">
        <v>425</v>
      </c>
      <c r="S1109" s="618">
        <v>24008</v>
      </c>
      <c r="T1109" s="618" t="s">
        <v>425</v>
      </c>
      <c r="U1109" s="618">
        <v>3275</v>
      </c>
      <c r="V1109" s="618" t="s">
        <v>425</v>
      </c>
      <c r="W1109" s="618" t="s">
        <v>425</v>
      </c>
      <c r="X1109" s="618" t="s">
        <v>425</v>
      </c>
      <c r="Y1109" s="618" t="s">
        <v>425</v>
      </c>
      <c r="Z1109" s="618">
        <v>630286</v>
      </c>
      <c r="AA1109" s="618">
        <v>26065</v>
      </c>
      <c r="AB1109" s="618">
        <v>305</v>
      </c>
      <c r="AC1109" s="618">
        <v>3628492</v>
      </c>
      <c r="AD1109" s="618" t="s">
        <v>425</v>
      </c>
      <c r="AE1109" s="618">
        <v>5079581</v>
      </c>
      <c r="AF1109" s="618">
        <v>118490</v>
      </c>
      <c r="AG1109" s="618">
        <v>3307</v>
      </c>
      <c r="AH1109" s="618">
        <v>42693</v>
      </c>
      <c r="AI1109" s="618" t="s">
        <v>425</v>
      </c>
    </row>
    <row r="1110" spans="1:35" x14ac:dyDescent="0.25">
      <c r="B1110" s="594">
        <v>2012</v>
      </c>
      <c r="C1110" s="618">
        <v>6363</v>
      </c>
      <c r="D1110" s="618" t="s">
        <v>2112</v>
      </c>
      <c r="E1110" s="618">
        <v>221224</v>
      </c>
      <c r="F1110" s="618" t="s">
        <v>425</v>
      </c>
      <c r="G1110" s="618">
        <v>1568</v>
      </c>
      <c r="H1110" s="618">
        <v>106043</v>
      </c>
      <c r="I1110" s="618">
        <v>16812</v>
      </c>
      <c r="J1110" s="618" t="s">
        <v>425</v>
      </c>
      <c r="K1110" s="618" t="s">
        <v>425</v>
      </c>
      <c r="L1110" s="618">
        <v>37761461</v>
      </c>
      <c r="M1110" s="618" t="s">
        <v>2112</v>
      </c>
      <c r="N1110" s="618" t="s">
        <v>425</v>
      </c>
      <c r="O1110" s="618">
        <v>3600</v>
      </c>
      <c r="P1110" s="618" t="s">
        <v>425</v>
      </c>
      <c r="Q1110" s="618" t="s">
        <v>425</v>
      </c>
      <c r="R1110" s="618" t="s">
        <v>425</v>
      </c>
      <c r="S1110" s="618">
        <v>31694</v>
      </c>
      <c r="T1110" s="618" t="s">
        <v>425</v>
      </c>
      <c r="U1110" s="618">
        <v>5330</v>
      </c>
      <c r="V1110" s="618" t="s">
        <v>425</v>
      </c>
      <c r="W1110" s="618" t="s">
        <v>425</v>
      </c>
      <c r="X1110" s="618" t="s">
        <v>425</v>
      </c>
      <c r="Y1110" s="618" t="s">
        <v>425</v>
      </c>
      <c r="Z1110" s="618">
        <v>634529</v>
      </c>
      <c r="AA1110" s="618">
        <v>25645</v>
      </c>
      <c r="AB1110" s="618">
        <v>100</v>
      </c>
      <c r="AC1110" s="618">
        <v>6477070</v>
      </c>
      <c r="AD1110" s="618" t="s">
        <v>425</v>
      </c>
      <c r="AE1110" s="618">
        <v>4594359</v>
      </c>
      <c r="AF1110" s="618">
        <v>94690</v>
      </c>
      <c r="AG1110" s="618">
        <v>2755</v>
      </c>
      <c r="AH1110" s="618">
        <v>23919</v>
      </c>
      <c r="AI1110" s="618" t="s">
        <v>425</v>
      </c>
    </row>
    <row r="1111" spans="1:35" x14ac:dyDescent="0.25">
      <c r="B1111" s="594">
        <v>2013</v>
      </c>
      <c r="C1111" s="618">
        <v>5240</v>
      </c>
      <c r="D1111" s="618" t="s">
        <v>2112</v>
      </c>
      <c r="E1111" s="618">
        <v>174009</v>
      </c>
      <c r="F1111" s="618" t="s">
        <v>425</v>
      </c>
      <c r="G1111" s="618">
        <v>992</v>
      </c>
      <c r="H1111" s="618">
        <v>95835</v>
      </c>
      <c r="I1111" s="618">
        <v>7661</v>
      </c>
      <c r="J1111" s="618" t="s">
        <v>425</v>
      </c>
      <c r="K1111" s="618" t="s">
        <v>425</v>
      </c>
      <c r="L1111" s="618">
        <v>42399659</v>
      </c>
      <c r="M1111" s="618" t="s">
        <v>2112</v>
      </c>
      <c r="N1111" s="618" t="s">
        <v>425</v>
      </c>
      <c r="O1111" s="618">
        <v>1080</v>
      </c>
      <c r="P1111" s="618" t="s">
        <v>425</v>
      </c>
      <c r="Q1111" s="618" t="s">
        <v>425</v>
      </c>
      <c r="R1111" s="618" t="s">
        <v>425</v>
      </c>
      <c r="S1111" s="618">
        <v>27563</v>
      </c>
      <c r="T1111" s="618" t="s">
        <v>425</v>
      </c>
      <c r="U1111" s="618">
        <v>443</v>
      </c>
      <c r="V1111" s="618" t="s">
        <v>425</v>
      </c>
      <c r="W1111" s="618" t="s">
        <v>425</v>
      </c>
      <c r="X1111" s="618" t="s">
        <v>425</v>
      </c>
      <c r="Y1111" s="618" t="s">
        <v>425</v>
      </c>
      <c r="Z1111" s="618">
        <v>721870</v>
      </c>
      <c r="AA1111" s="618">
        <v>27677</v>
      </c>
      <c r="AB1111" s="618">
        <v>600</v>
      </c>
      <c r="AC1111" s="618">
        <v>7573324</v>
      </c>
      <c r="AD1111" s="618" t="s">
        <v>425</v>
      </c>
      <c r="AE1111" s="618">
        <v>5780519</v>
      </c>
      <c r="AF1111" s="618">
        <v>42981</v>
      </c>
      <c r="AG1111" s="618">
        <v>1659</v>
      </c>
      <c r="AH1111" s="618">
        <v>9132</v>
      </c>
      <c r="AI1111" s="618" t="s">
        <v>425</v>
      </c>
    </row>
    <row r="1112" spans="1:35" x14ac:dyDescent="0.25">
      <c r="B1112" s="594">
        <v>2014</v>
      </c>
      <c r="C1112" s="618">
        <v>5825</v>
      </c>
      <c r="D1112" s="618" t="s">
        <v>2112</v>
      </c>
      <c r="E1112" s="618">
        <v>165061</v>
      </c>
      <c r="F1112" s="618" t="s">
        <v>425</v>
      </c>
      <c r="G1112" s="618">
        <v>3975</v>
      </c>
      <c r="H1112" s="618">
        <v>94020</v>
      </c>
      <c r="I1112" s="618">
        <v>25380</v>
      </c>
      <c r="J1112" s="618" t="s">
        <v>425</v>
      </c>
      <c r="K1112" s="618" t="s">
        <v>425</v>
      </c>
      <c r="L1112" s="618">
        <v>44039431</v>
      </c>
      <c r="M1112" s="618" t="s">
        <v>2112</v>
      </c>
      <c r="N1112" s="618" t="s">
        <v>425</v>
      </c>
      <c r="O1112" s="618">
        <v>396</v>
      </c>
      <c r="P1112" s="618" t="s">
        <v>425</v>
      </c>
      <c r="Q1112" s="618" t="s">
        <v>425</v>
      </c>
      <c r="R1112" s="618" t="s">
        <v>425</v>
      </c>
      <c r="S1112" s="618">
        <v>29241</v>
      </c>
      <c r="T1112" s="618" t="s">
        <v>425</v>
      </c>
      <c r="U1112" s="618">
        <v>1281</v>
      </c>
      <c r="V1112" s="618" t="s">
        <v>425</v>
      </c>
      <c r="W1112" s="618" t="s">
        <v>425</v>
      </c>
      <c r="X1112" s="618" t="s">
        <v>425</v>
      </c>
      <c r="Y1112" s="618" t="s">
        <v>425</v>
      </c>
      <c r="Z1112" s="618">
        <v>873059</v>
      </c>
      <c r="AA1112" s="618">
        <v>33841</v>
      </c>
      <c r="AB1112" s="618">
        <v>591</v>
      </c>
      <c r="AC1112" s="618">
        <v>8251121</v>
      </c>
      <c r="AD1112" s="618" t="s">
        <v>425</v>
      </c>
      <c r="AE1112" s="618">
        <v>6339386</v>
      </c>
      <c r="AF1112" s="618">
        <v>37550</v>
      </c>
      <c r="AG1112" s="618">
        <v>2791</v>
      </c>
      <c r="AH1112" s="618">
        <v>24572</v>
      </c>
      <c r="AI1112" s="618" t="s">
        <v>425</v>
      </c>
    </row>
    <row r="1113" spans="1:35" x14ac:dyDescent="0.25">
      <c r="B1113" s="594">
        <v>2015</v>
      </c>
      <c r="C1113" s="618">
        <v>5483</v>
      </c>
      <c r="D1113" s="618" t="s">
        <v>2112</v>
      </c>
      <c r="E1113" s="618">
        <v>137724</v>
      </c>
      <c r="F1113" s="618" t="s">
        <v>425</v>
      </c>
      <c r="G1113" s="618">
        <v>1566</v>
      </c>
      <c r="H1113" s="618">
        <v>99287</v>
      </c>
      <c r="I1113" s="618">
        <v>26031</v>
      </c>
      <c r="J1113" s="618" t="s">
        <v>425</v>
      </c>
      <c r="K1113" s="618" t="s">
        <v>425</v>
      </c>
      <c r="L1113" s="618">
        <v>43924003</v>
      </c>
      <c r="M1113" s="618" t="s">
        <v>2112</v>
      </c>
      <c r="N1113" s="618" t="s">
        <v>425</v>
      </c>
      <c r="O1113" s="618">
        <v>120</v>
      </c>
      <c r="P1113" s="618" t="s">
        <v>425</v>
      </c>
      <c r="Q1113" s="618" t="s">
        <v>425</v>
      </c>
      <c r="R1113" s="618" t="s">
        <v>425</v>
      </c>
      <c r="S1113" s="618">
        <v>27057</v>
      </c>
      <c r="T1113" s="618" t="s">
        <v>425</v>
      </c>
      <c r="U1113" s="618">
        <v>366</v>
      </c>
      <c r="V1113" s="618" t="s">
        <v>425</v>
      </c>
      <c r="W1113" s="618" t="s">
        <v>425</v>
      </c>
      <c r="X1113" s="618" t="s">
        <v>425</v>
      </c>
      <c r="Y1113" s="618" t="s">
        <v>425</v>
      </c>
      <c r="Z1113" s="618">
        <v>1004216</v>
      </c>
      <c r="AA1113" s="618">
        <v>29438</v>
      </c>
      <c r="AB1113" s="618">
        <v>449</v>
      </c>
      <c r="AC1113" s="618">
        <v>9727809</v>
      </c>
      <c r="AD1113" s="618" t="s">
        <v>425</v>
      </c>
      <c r="AE1113" s="618">
        <v>7305608</v>
      </c>
      <c r="AF1113" s="618">
        <v>47540</v>
      </c>
      <c r="AG1113" s="618">
        <v>2420</v>
      </c>
      <c r="AH1113" s="618">
        <v>31769</v>
      </c>
      <c r="AI1113" s="618" t="s">
        <v>425</v>
      </c>
    </row>
    <row r="1114" spans="1:35" x14ac:dyDescent="0.25">
      <c r="B1114" s="594">
        <v>2016</v>
      </c>
      <c r="C1114" s="618">
        <v>5203</v>
      </c>
      <c r="D1114" s="618" t="s">
        <v>2112</v>
      </c>
      <c r="E1114" s="618">
        <v>111410</v>
      </c>
      <c r="F1114" s="618" t="s">
        <v>425</v>
      </c>
      <c r="G1114" s="618">
        <v>3674</v>
      </c>
      <c r="H1114" s="618">
        <v>75871</v>
      </c>
      <c r="I1114" s="618">
        <v>25200</v>
      </c>
      <c r="J1114" s="618">
        <v>3270</v>
      </c>
      <c r="K1114" s="618" t="s">
        <v>425</v>
      </c>
      <c r="L1114" s="618">
        <v>51927246</v>
      </c>
      <c r="M1114" s="618" t="s">
        <v>2112</v>
      </c>
      <c r="N1114" s="618" t="s">
        <v>425</v>
      </c>
      <c r="O1114" s="618">
        <v>240</v>
      </c>
      <c r="P1114" s="618" t="s">
        <v>425</v>
      </c>
      <c r="Q1114" s="618" t="s">
        <v>425</v>
      </c>
      <c r="R1114" s="618" t="s">
        <v>425</v>
      </c>
      <c r="S1114" s="618">
        <v>16446</v>
      </c>
      <c r="T1114" s="618" t="s">
        <v>425</v>
      </c>
      <c r="U1114" s="618">
        <v>3289</v>
      </c>
      <c r="V1114" s="618" t="s">
        <v>425</v>
      </c>
      <c r="W1114" s="618" t="s">
        <v>425</v>
      </c>
      <c r="X1114" s="618" t="s">
        <v>425</v>
      </c>
      <c r="Y1114" s="618" t="s">
        <v>425</v>
      </c>
      <c r="Z1114" s="618">
        <v>739241</v>
      </c>
      <c r="AA1114" s="618">
        <v>37755</v>
      </c>
      <c r="AB1114" s="618">
        <v>830</v>
      </c>
      <c r="AC1114" s="618">
        <v>6029756</v>
      </c>
      <c r="AD1114" s="618" t="s">
        <v>425</v>
      </c>
      <c r="AE1114" s="618">
        <v>7389990</v>
      </c>
      <c r="AF1114" s="618">
        <v>28600</v>
      </c>
      <c r="AG1114" s="618">
        <v>2705</v>
      </c>
      <c r="AH1114" s="618">
        <v>47720</v>
      </c>
      <c r="AI1114" s="618" t="s">
        <v>425</v>
      </c>
    </row>
    <row r="1115" spans="1:35" x14ac:dyDescent="0.25">
      <c r="B1115" s="594">
        <v>2017</v>
      </c>
      <c r="C1115" s="618">
        <v>5774</v>
      </c>
      <c r="D1115" s="618" t="s">
        <v>2112</v>
      </c>
      <c r="E1115" s="618">
        <v>131210</v>
      </c>
      <c r="F1115" s="618" t="s">
        <v>425</v>
      </c>
      <c r="G1115" s="618">
        <v>5968</v>
      </c>
      <c r="H1115" s="618">
        <v>98992</v>
      </c>
      <c r="I1115" s="618">
        <v>24343</v>
      </c>
      <c r="J1115" s="618">
        <v>3123</v>
      </c>
      <c r="K1115" s="618" t="s">
        <v>425</v>
      </c>
      <c r="L1115" s="618">
        <v>46930191</v>
      </c>
      <c r="M1115" s="618" t="s">
        <v>2112</v>
      </c>
      <c r="N1115" s="618" t="s">
        <v>425</v>
      </c>
      <c r="O1115" s="618">
        <v>450</v>
      </c>
      <c r="P1115" s="618" t="s">
        <v>425</v>
      </c>
      <c r="Q1115" s="618" t="s">
        <v>425</v>
      </c>
      <c r="R1115" s="618" t="s">
        <v>425</v>
      </c>
      <c r="S1115" s="618">
        <v>31338</v>
      </c>
      <c r="T1115" s="618" t="s">
        <v>425</v>
      </c>
      <c r="U1115" s="618">
        <v>900</v>
      </c>
      <c r="V1115" s="618" t="s">
        <v>425</v>
      </c>
      <c r="W1115" s="618" t="s">
        <v>425</v>
      </c>
      <c r="X1115" s="618" t="s">
        <v>425</v>
      </c>
      <c r="Y1115" s="618" t="s">
        <v>425</v>
      </c>
      <c r="Z1115" s="618">
        <v>690752</v>
      </c>
      <c r="AA1115" s="618">
        <v>37354</v>
      </c>
      <c r="AB1115" s="618">
        <v>240</v>
      </c>
      <c r="AC1115" s="618">
        <v>9821727</v>
      </c>
      <c r="AD1115" s="618" t="s">
        <v>425</v>
      </c>
      <c r="AE1115" s="618">
        <v>9101890</v>
      </c>
      <c r="AF1115" s="618">
        <v>38035</v>
      </c>
      <c r="AG1115" s="618">
        <v>2720</v>
      </c>
      <c r="AH1115" s="618">
        <v>43065</v>
      </c>
      <c r="AI1115" s="618" t="s">
        <v>425</v>
      </c>
    </row>
    <row r="1116" spans="1:35" x14ac:dyDescent="0.25">
      <c r="B1116" s="594">
        <v>2018</v>
      </c>
      <c r="C1116" s="618">
        <v>5185</v>
      </c>
      <c r="D1116" s="618" t="s">
        <v>2112</v>
      </c>
      <c r="E1116" s="618">
        <v>146690</v>
      </c>
      <c r="F1116" s="618" t="s">
        <v>425</v>
      </c>
      <c r="G1116" s="618">
        <v>6100</v>
      </c>
      <c r="H1116" s="618">
        <v>81496</v>
      </c>
      <c r="I1116" s="618">
        <v>38012</v>
      </c>
      <c r="J1116" s="618">
        <v>3090</v>
      </c>
      <c r="K1116" s="618" t="s">
        <v>425</v>
      </c>
      <c r="L1116" s="618">
        <v>49794753</v>
      </c>
      <c r="M1116" s="618" t="s">
        <v>2112</v>
      </c>
      <c r="N1116" s="618" t="s">
        <v>425</v>
      </c>
      <c r="O1116" s="618" t="s">
        <v>425</v>
      </c>
      <c r="P1116" s="618" t="s">
        <v>425</v>
      </c>
      <c r="Q1116" s="618" t="s">
        <v>425</v>
      </c>
      <c r="R1116" s="618" t="s">
        <v>425</v>
      </c>
      <c r="S1116" s="618">
        <v>24176</v>
      </c>
      <c r="T1116" s="618" t="s">
        <v>425</v>
      </c>
      <c r="U1116" s="618">
        <v>75</v>
      </c>
      <c r="V1116" s="618" t="s">
        <v>425</v>
      </c>
      <c r="W1116" s="618" t="s">
        <v>425</v>
      </c>
      <c r="X1116" s="618" t="s">
        <v>425</v>
      </c>
      <c r="Y1116" s="618" t="s">
        <v>425</v>
      </c>
      <c r="Z1116" s="618">
        <v>721910</v>
      </c>
      <c r="AA1116" s="618">
        <v>23680</v>
      </c>
      <c r="AB1116" s="618">
        <v>220</v>
      </c>
      <c r="AC1116" s="618">
        <v>7430987</v>
      </c>
      <c r="AD1116" s="618" t="s">
        <v>425</v>
      </c>
      <c r="AE1116" s="618">
        <v>9869382</v>
      </c>
      <c r="AF1116" s="618">
        <v>18354</v>
      </c>
      <c r="AG1116" s="618">
        <v>2425</v>
      </c>
      <c r="AH1116" s="618">
        <v>30164</v>
      </c>
      <c r="AI1116" s="618" t="s">
        <v>425</v>
      </c>
    </row>
    <row r="1117" spans="1:35" x14ac:dyDescent="0.25">
      <c r="B1117" s="594">
        <v>2019</v>
      </c>
      <c r="C1117" s="618">
        <v>5848</v>
      </c>
      <c r="D1117" s="618" t="s">
        <v>2112</v>
      </c>
      <c r="E1117" s="618">
        <v>166854</v>
      </c>
      <c r="F1117" s="618" t="s">
        <v>425</v>
      </c>
      <c r="G1117" s="618">
        <v>6135</v>
      </c>
      <c r="H1117" s="618">
        <v>53825</v>
      </c>
      <c r="I1117" s="618">
        <v>38582</v>
      </c>
      <c r="J1117" s="618">
        <v>2465</v>
      </c>
      <c r="K1117" s="618" t="s">
        <v>425</v>
      </c>
      <c r="L1117" s="618">
        <v>52245291</v>
      </c>
      <c r="M1117" s="618" t="s">
        <v>2112</v>
      </c>
      <c r="N1117" s="618" t="s">
        <v>425</v>
      </c>
      <c r="O1117" s="618" t="s">
        <v>425</v>
      </c>
      <c r="P1117" s="618" t="s">
        <v>425</v>
      </c>
      <c r="Q1117" s="618" t="s">
        <v>425</v>
      </c>
      <c r="R1117" s="618" t="s">
        <v>425</v>
      </c>
      <c r="S1117" s="618">
        <v>31323</v>
      </c>
      <c r="T1117" s="618" t="s">
        <v>425</v>
      </c>
      <c r="U1117" s="618">
        <v>35</v>
      </c>
      <c r="V1117" s="618" t="s">
        <v>425</v>
      </c>
      <c r="W1117" s="618" t="s">
        <v>425</v>
      </c>
      <c r="X1117" s="618" t="s">
        <v>425</v>
      </c>
      <c r="Y1117" s="618" t="s">
        <v>425</v>
      </c>
      <c r="Z1117" s="618">
        <v>807343</v>
      </c>
      <c r="AA1117" s="618">
        <v>22359</v>
      </c>
      <c r="AB1117" s="618">
        <v>270</v>
      </c>
      <c r="AC1117" s="618">
        <v>9963206</v>
      </c>
      <c r="AD1117" s="618" t="s">
        <v>425</v>
      </c>
      <c r="AE1117" s="618">
        <v>8698011</v>
      </c>
      <c r="AF1117" s="618">
        <v>35102</v>
      </c>
      <c r="AG1117" s="618">
        <v>1582</v>
      </c>
      <c r="AH1117" s="618">
        <v>43120</v>
      </c>
      <c r="AI1117" s="618" t="s">
        <v>425</v>
      </c>
    </row>
    <row r="1118" spans="1:35" x14ac:dyDescent="0.25">
      <c r="B1118" s="594">
        <v>2020</v>
      </c>
      <c r="C1118" s="618">
        <v>5503</v>
      </c>
      <c r="D1118" s="618" t="s">
        <v>2112</v>
      </c>
      <c r="E1118" s="618">
        <v>140745</v>
      </c>
      <c r="F1118" s="618" t="s">
        <v>425</v>
      </c>
      <c r="G1118" s="618">
        <v>7875</v>
      </c>
      <c r="H1118" s="618">
        <v>51298</v>
      </c>
      <c r="I1118" s="618">
        <v>46510</v>
      </c>
      <c r="J1118" s="618">
        <v>1530</v>
      </c>
      <c r="K1118" s="618" t="s">
        <v>425</v>
      </c>
      <c r="L1118" s="618">
        <v>47896832</v>
      </c>
      <c r="M1118" s="618" t="s">
        <v>2112</v>
      </c>
      <c r="N1118" s="618" t="s">
        <v>425</v>
      </c>
      <c r="O1118" s="618" t="s">
        <v>425</v>
      </c>
      <c r="P1118" s="618" t="s">
        <v>425</v>
      </c>
      <c r="Q1118" s="618" t="s">
        <v>425</v>
      </c>
      <c r="R1118" s="618" t="s">
        <v>425</v>
      </c>
      <c r="S1118" s="618">
        <v>34262</v>
      </c>
      <c r="T1118" s="618" t="s">
        <v>425</v>
      </c>
      <c r="U1118" s="618" t="s">
        <v>425</v>
      </c>
      <c r="V1118" s="618" t="s">
        <v>425</v>
      </c>
      <c r="W1118" s="618" t="s">
        <v>425</v>
      </c>
      <c r="X1118" s="618" t="s">
        <v>425</v>
      </c>
      <c r="Y1118" s="618" t="s">
        <v>425</v>
      </c>
      <c r="Z1118" s="618">
        <v>906533</v>
      </c>
      <c r="AA1118" s="618">
        <v>24567</v>
      </c>
      <c r="AB1118" s="618">
        <v>96</v>
      </c>
      <c r="AC1118" s="618">
        <v>10696608</v>
      </c>
      <c r="AD1118" s="618" t="s">
        <v>425</v>
      </c>
      <c r="AE1118" s="618">
        <v>10939032</v>
      </c>
      <c r="AF1118" s="618">
        <v>32144</v>
      </c>
      <c r="AG1118" s="618">
        <v>2041</v>
      </c>
      <c r="AH1118" s="618">
        <v>73198</v>
      </c>
      <c r="AI1118" s="618" t="s">
        <v>425</v>
      </c>
    </row>
    <row r="1119" spans="1:35" x14ac:dyDescent="0.25">
      <c r="B1119" s="594">
        <v>2021</v>
      </c>
      <c r="C1119" s="618">
        <v>4782</v>
      </c>
      <c r="D1119" s="618" t="s">
        <v>2112</v>
      </c>
      <c r="E1119" s="618">
        <v>99903</v>
      </c>
      <c r="F1119" s="618" t="s">
        <v>425</v>
      </c>
      <c r="G1119" s="618">
        <v>8171</v>
      </c>
      <c r="H1119" s="618">
        <v>67115</v>
      </c>
      <c r="I1119" s="618">
        <v>20847</v>
      </c>
      <c r="J1119" s="618">
        <v>1739</v>
      </c>
      <c r="K1119" s="618" t="s">
        <v>425</v>
      </c>
      <c r="L1119" s="618">
        <v>47287616</v>
      </c>
      <c r="M1119" s="618" t="s">
        <v>2112</v>
      </c>
      <c r="N1119" s="618" t="s">
        <v>425</v>
      </c>
      <c r="O1119" s="618" t="s">
        <v>425</v>
      </c>
      <c r="P1119" s="618" t="s">
        <v>425</v>
      </c>
      <c r="Q1119" s="618" t="s">
        <v>425</v>
      </c>
      <c r="R1119" s="618" t="s">
        <v>425</v>
      </c>
      <c r="S1119" s="618">
        <v>12057</v>
      </c>
      <c r="T1119" s="618" t="s">
        <v>425</v>
      </c>
      <c r="U1119" s="618" t="s">
        <v>425</v>
      </c>
      <c r="V1119" s="618" t="s">
        <v>425</v>
      </c>
      <c r="W1119" s="618" t="s">
        <v>425</v>
      </c>
      <c r="X1119" s="618" t="s">
        <v>425</v>
      </c>
      <c r="Y1119" s="618" t="s">
        <v>425</v>
      </c>
      <c r="Z1119" s="618">
        <v>997672</v>
      </c>
      <c r="AA1119" s="618">
        <v>34578</v>
      </c>
      <c r="AB1119" s="618">
        <v>448</v>
      </c>
      <c r="AC1119" s="618">
        <v>5418082</v>
      </c>
      <c r="AD1119" s="618" t="s">
        <v>425</v>
      </c>
      <c r="AE1119" s="618">
        <v>12226648</v>
      </c>
      <c r="AF1119" s="618">
        <v>72195</v>
      </c>
      <c r="AG1119" s="618">
        <v>1350</v>
      </c>
      <c r="AH1119" s="618">
        <v>21470</v>
      </c>
      <c r="AI1119" s="618" t="s">
        <v>425</v>
      </c>
    </row>
    <row r="1120" spans="1:35" x14ac:dyDescent="0.25">
      <c r="A1120" s="593" t="s">
        <v>31</v>
      </c>
      <c r="B1120" s="594">
        <v>2010</v>
      </c>
      <c r="C1120" s="618">
        <v>46798</v>
      </c>
      <c r="D1120" s="618" t="s">
        <v>2112</v>
      </c>
      <c r="E1120" s="618">
        <v>1454675</v>
      </c>
      <c r="F1120" s="618" t="s">
        <v>425</v>
      </c>
      <c r="G1120" s="618">
        <v>7754</v>
      </c>
      <c r="H1120" s="618">
        <v>687137</v>
      </c>
      <c r="I1120" s="618" t="s">
        <v>425</v>
      </c>
      <c r="J1120" s="618">
        <v>1480</v>
      </c>
      <c r="K1120" s="618" t="s">
        <v>425</v>
      </c>
      <c r="L1120" s="618">
        <v>14564724</v>
      </c>
      <c r="M1120" s="618" t="s">
        <v>2112</v>
      </c>
      <c r="N1120" s="618" t="s">
        <v>425</v>
      </c>
      <c r="O1120" s="618" t="s">
        <v>425</v>
      </c>
      <c r="P1120" s="618" t="s">
        <v>425</v>
      </c>
      <c r="Q1120" s="618" t="s">
        <v>425</v>
      </c>
      <c r="R1120" s="618" t="s">
        <v>425</v>
      </c>
      <c r="S1120" s="618">
        <v>133813</v>
      </c>
      <c r="T1120" s="618" t="s">
        <v>425</v>
      </c>
      <c r="U1120" s="618">
        <v>41514</v>
      </c>
      <c r="V1120" s="618" t="s">
        <v>425</v>
      </c>
      <c r="W1120" s="618" t="s">
        <v>425</v>
      </c>
      <c r="X1120" s="618" t="s">
        <v>425</v>
      </c>
      <c r="Y1120" s="618">
        <v>38</v>
      </c>
      <c r="Z1120" s="618">
        <v>496621</v>
      </c>
      <c r="AA1120" s="618">
        <v>17368</v>
      </c>
      <c r="AB1120" s="618">
        <v>646</v>
      </c>
      <c r="AC1120" s="618">
        <v>8164273</v>
      </c>
      <c r="AD1120" s="618" t="s">
        <v>425</v>
      </c>
      <c r="AE1120" s="618">
        <v>18787783</v>
      </c>
      <c r="AF1120" s="618">
        <v>146058</v>
      </c>
      <c r="AG1120" s="618">
        <v>4410</v>
      </c>
      <c r="AH1120" s="618">
        <v>936</v>
      </c>
      <c r="AI1120" s="618" t="s">
        <v>425</v>
      </c>
    </row>
    <row r="1121" spans="1:35" x14ac:dyDescent="0.25">
      <c r="B1121" s="594">
        <v>2011</v>
      </c>
      <c r="C1121" s="618">
        <v>41167</v>
      </c>
      <c r="D1121" s="618" t="s">
        <v>2112</v>
      </c>
      <c r="E1121" s="618">
        <v>2539617</v>
      </c>
      <c r="F1121" s="618" t="s">
        <v>425</v>
      </c>
      <c r="G1121" s="618">
        <v>354</v>
      </c>
      <c r="H1121" s="618">
        <v>654716</v>
      </c>
      <c r="I1121" s="618" t="s">
        <v>425</v>
      </c>
      <c r="J1121" s="618">
        <v>6510</v>
      </c>
      <c r="K1121" s="618" t="s">
        <v>425</v>
      </c>
      <c r="L1121" s="618">
        <v>14050998</v>
      </c>
      <c r="M1121" s="618" t="s">
        <v>2112</v>
      </c>
      <c r="N1121" s="618" t="s">
        <v>425</v>
      </c>
      <c r="O1121" s="618" t="s">
        <v>425</v>
      </c>
      <c r="P1121" s="618" t="s">
        <v>425</v>
      </c>
      <c r="Q1121" s="618" t="s">
        <v>425</v>
      </c>
      <c r="R1121" s="618" t="s">
        <v>425</v>
      </c>
      <c r="S1121" s="618">
        <v>196006</v>
      </c>
      <c r="T1121" s="618" t="s">
        <v>425</v>
      </c>
      <c r="U1121" s="618">
        <v>43922</v>
      </c>
      <c r="V1121" s="618" t="s">
        <v>425</v>
      </c>
      <c r="W1121" s="618" t="s">
        <v>425</v>
      </c>
      <c r="X1121" s="618" t="s">
        <v>425</v>
      </c>
      <c r="Y1121" s="618">
        <v>86</v>
      </c>
      <c r="Z1121" s="618">
        <v>355896</v>
      </c>
      <c r="AA1121" s="618">
        <v>23741</v>
      </c>
      <c r="AB1121" s="618">
        <v>841</v>
      </c>
      <c r="AC1121" s="618">
        <v>7763942</v>
      </c>
      <c r="AD1121" s="618" t="s">
        <v>425</v>
      </c>
      <c r="AE1121" s="618">
        <v>20800544</v>
      </c>
      <c r="AF1121" s="618">
        <v>219907</v>
      </c>
      <c r="AG1121" s="618">
        <v>3655</v>
      </c>
      <c r="AH1121" s="618">
        <v>1008</v>
      </c>
      <c r="AI1121" s="618" t="s">
        <v>425</v>
      </c>
    </row>
    <row r="1122" spans="1:35" x14ac:dyDescent="0.25">
      <c r="B1122" s="594">
        <v>2012</v>
      </c>
      <c r="C1122" s="618">
        <v>45466</v>
      </c>
      <c r="D1122" s="618" t="s">
        <v>2112</v>
      </c>
      <c r="E1122" s="618">
        <v>2804712</v>
      </c>
      <c r="F1122" s="618" t="s">
        <v>425</v>
      </c>
      <c r="G1122" s="618">
        <v>602</v>
      </c>
      <c r="H1122" s="618">
        <v>456544</v>
      </c>
      <c r="I1122" s="618" t="s">
        <v>425</v>
      </c>
      <c r="J1122" s="618">
        <v>6434</v>
      </c>
      <c r="K1122" s="618" t="s">
        <v>425</v>
      </c>
      <c r="L1122" s="618">
        <v>17108709</v>
      </c>
      <c r="M1122" s="618" t="s">
        <v>2112</v>
      </c>
      <c r="N1122" s="618" t="s">
        <v>425</v>
      </c>
      <c r="O1122" s="618" t="s">
        <v>425</v>
      </c>
      <c r="P1122" s="618" t="s">
        <v>425</v>
      </c>
      <c r="Q1122" s="618" t="s">
        <v>425</v>
      </c>
      <c r="R1122" s="618" t="s">
        <v>425</v>
      </c>
      <c r="S1122" s="618">
        <v>243365</v>
      </c>
      <c r="T1122" s="618" t="s">
        <v>425</v>
      </c>
      <c r="U1122" s="618">
        <v>79368</v>
      </c>
      <c r="V1122" s="618" t="s">
        <v>425</v>
      </c>
      <c r="W1122" s="618" t="s">
        <v>425</v>
      </c>
      <c r="X1122" s="618" t="s">
        <v>425</v>
      </c>
      <c r="Y1122" s="618" t="s">
        <v>425</v>
      </c>
      <c r="Z1122" s="618">
        <v>349917</v>
      </c>
      <c r="AA1122" s="618">
        <v>26974</v>
      </c>
      <c r="AB1122" s="618">
        <v>1193</v>
      </c>
      <c r="AC1122" s="618">
        <v>15646716</v>
      </c>
      <c r="AD1122" s="618" t="s">
        <v>425</v>
      </c>
      <c r="AE1122" s="618">
        <v>21841292</v>
      </c>
      <c r="AF1122" s="618">
        <v>463041</v>
      </c>
      <c r="AG1122" s="618">
        <v>4397</v>
      </c>
      <c r="AH1122" s="618" t="s">
        <v>425</v>
      </c>
      <c r="AI1122" s="618" t="s">
        <v>425</v>
      </c>
    </row>
    <row r="1123" spans="1:35" x14ac:dyDescent="0.25">
      <c r="B1123" s="594">
        <v>2013</v>
      </c>
      <c r="C1123" s="618">
        <v>41175</v>
      </c>
      <c r="D1123" s="618" t="s">
        <v>2112</v>
      </c>
      <c r="E1123" s="618">
        <v>1867422</v>
      </c>
      <c r="F1123" s="618" t="s">
        <v>425</v>
      </c>
      <c r="G1123" s="618">
        <v>1190</v>
      </c>
      <c r="H1123" s="618">
        <v>497283</v>
      </c>
      <c r="I1123" s="618" t="s">
        <v>425</v>
      </c>
      <c r="J1123" s="618">
        <v>8575</v>
      </c>
      <c r="K1123" s="618" t="s">
        <v>425</v>
      </c>
      <c r="L1123" s="618">
        <v>19681574</v>
      </c>
      <c r="M1123" s="618" t="s">
        <v>2112</v>
      </c>
      <c r="N1123" s="618" t="s">
        <v>425</v>
      </c>
      <c r="O1123" s="618" t="s">
        <v>425</v>
      </c>
      <c r="P1123" s="618" t="s">
        <v>425</v>
      </c>
      <c r="Q1123" s="618" t="s">
        <v>425</v>
      </c>
      <c r="R1123" s="618" t="s">
        <v>425</v>
      </c>
      <c r="S1123" s="618">
        <v>279617</v>
      </c>
      <c r="T1123" s="618" t="s">
        <v>425</v>
      </c>
      <c r="U1123" s="618">
        <v>84557</v>
      </c>
      <c r="V1123" s="618" t="s">
        <v>425</v>
      </c>
      <c r="W1123" s="618" t="s">
        <v>425</v>
      </c>
      <c r="X1123" s="618" t="s">
        <v>425</v>
      </c>
      <c r="Y1123" s="618" t="s">
        <v>425</v>
      </c>
      <c r="Z1123" s="618">
        <v>335736</v>
      </c>
      <c r="AA1123" s="618">
        <v>34047</v>
      </c>
      <c r="AB1123" s="618">
        <v>2545</v>
      </c>
      <c r="AC1123" s="618">
        <v>20186020</v>
      </c>
      <c r="AD1123" s="618" t="s">
        <v>425</v>
      </c>
      <c r="AE1123" s="618">
        <v>23416774</v>
      </c>
      <c r="AF1123" s="618">
        <v>433743</v>
      </c>
      <c r="AG1123" s="618">
        <v>4597</v>
      </c>
      <c r="AH1123" s="618" t="s">
        <v>425</v>
      </c>
      <c r="AI1123" s="618" t="s">
        <v>425</v>
      </c>
    </row>
    <row r="1124" spans="1:35" x14ac:dyDescent="0.25">
      <c r="B1124" s="594">
        <v>2014</v>
      </c>
      <c r="C1124" s="618">
        <v>35715</v>
      </c>
      <c r="D1124" s="618" t="s">
        <v>2112</v>
      </c>
      <c r="E1124" s="618">
        <v>2384448</v>
      </c>
      <c r="F1124" s="618" t="s">
        <v>425</v>
      </c>
      <c r="G1124" s="618">
        <v>283</v>
      </c>
      <c r="H1124" s="618">
        <v>581439</v>
      </c>
      <c r="I1124" s="618" t="s">
        <v>425</v>
      </c>
      <c r="J1124" s="618">
        <v>12994</v>
      </c>
      <c r="K1124" s="618" t="s">
        <v>425</v>
      </c>
      <c r="L1124" s="618">
        <v>19032094</v>
      </c>
      <c r="M1124" s="618" t="s">
        <v>2112</v>
      </c>
      <c r="N1124" s="618" t="s">
        <v>425</v>
      </c>
      <c r="O1124" s="618" t="s">
        <v>425</v>
      </c>
      <c r="P1124" s="618" t="s">
        <v>425</v>
      </c>
      <c r="Q1124" s="618" t="s">
        <v>425</v>
      </c>
      <c r="R1124" s="618" t="s">
        <v>425</v>
      </c>
      <c r="S1124" s="618">
        <v>304043</v>
      </c>
      <c r="T1124" s="618" t="s">
        <v>425</v>
      </c>
      <c r="U1124" s="618">
        <v>126212</v>
      </c>
      <c r="V1124" s="618" t="s">
        <v>425</v>
      </c>
      <c r="W1124" s="618" t="s">
        <v>425</v>
      </c>
      <c r="X1124" s="618" t="s">
        <v>425</v>
      </c>
      <c r="Y1124" s="618">
        <v>1142</v>
      </c>
      <c r="Z1124" s="618">
        <v>337456</v>
      </c>
      <c r="AA1124" s="618">
        <v>38653</v>
      </c>
      <c r="AB1124" s="618">
        <v>3337</v>
      </c>
      <c r="AC1124" s="618">
        <v>18071316</v>
      </c>
      <c r="AD1124" s="618" t="s">
        <v>425</v>
      </c>
      <c r="AE1124" s="618">
        <v>26495884</v>
      </c>
      <c r="AF1124" s="618">
        <v>334371</v>
      </c>
      <c r="AG1124" s="618">
        <v>9426</v>
      </c>
      <c r="AH1124" s="618" t="s">
        <v>425</v>
      </c>
      <c r="AI1124" s="618" t="s">
        <v>425</v>
      </c>
    </row>
    <row r="1125" spans="1:35" x14ac:dyDescent="0.25">
      <c r="B1125" s="594">
        <v>2015</v>
      </c>
      <c r="C1125" s="618">
        <v>36643</v>
      </c>
      <c r="D1125" s="618" t="s">
        <v>2112</v>
      </c>
      <c r="E1125" s="618">
        <v>2303616</v>
      </c>
      <c r="F1125" s="618" t="s">
        <v>425</v>
      </c>
      <c r="G1125" s="618">
        <v>514</v>
      </c>
      <c r="H1125" s="618">
        <v>607759</v>
      </c>
      <c r="I1125" s="618" t="s">
        <v>425</v>
      </c>
      <c r="J1125" s="618">
        <v>11252</v>
      </c>
      <c r="K1125" s="618" t="s">
        <v>425</v>
      </c>
      <c r="L1125" s="618">
        <v>20077293</v>
      </c>
      <c r="M1125" s="618" t="s">
        <v>2112</v>
      </c>
      <c r="N1125" s="618" t="s">
        <v>425</v>
      </c>
      <c r="O1125" s="618" t="s">
        <v>425</v>
      </c>
      <c r="P1125" s="618" t="s">
        <v>425</v>
      </c>
      <c r="Q1125" s="618" t="s">
        <v>425</v>
      </c>
      <c r="R1125" s="618" t="s">
        <v>425</v>
      </c>
      <c r="S1125" s="618">
        <v>318881</v>
      </c>
      <c r="T1125" s="618" t="s">
        <v>425</v>
      </c>
      <c r="U1125" s="618">
        <v>115936</v>
      </c>
      <c r="V1125" s="618" t="s">
        <v>425</v>
      </c>
      <c r="W1125" s="618" t="s">
        <v>425</v>
      </c>
      <c r="X1125" s="618" t="s">
        <v>425</v>
      </c>
      <c r="Y1125" s="618">
        <v>385</v>
      </c>
      <c r="Z1125" s="618">
        <v>292059</v>
      </c>
      <c r="AA1125" s="618">
        <v>48126</v>
      </c>
      <c r="AB1125" s="618">
        <v>1597</v>
      </c>
      <c r="AC1125" s="618">
        <v>21353295</v>
      </c>
      <c r="AD1125" s="618" t="s">
        <v>425</v>
      </c>
      <c r="AE1125" s="618">
        <v>27850954</v>
      </c>
      <c r="AF1125" s="618">
        <v>330900</v>
      </c>
      <c r="AG1125" s="618">
        <v>9268</v>
      </c>
      <c r="AH1125" s="618" t="s">
        <v>425</v>
      </c>
      <c r="AI1125" s="618" t="s">
        <v>425</v>
      </c>
    </row>
    <row r="1126" spans="1:35" x14ac:dyDescent="0.25">
      <c r="B1126" s="594">
        <v>2016</v>
      </c>
      <c r="C1126" s="618">
        <v>31277</v>
      </c>
      <c r="D1126" s="618" t="s">
        <v>2112</v>
      </c>
      <c r="E1126" s="618">
        <v>2220555</v>
      </c>
      <c r="F1126" s="618" t="s">
        <v>425</v>
      </c>
      <c r="G1126" s="618">
        <v>181</v>
      </c>
      <c r="H1126" s="618">
        <v>501045</v>
      </c>
      <c r="I1126" s="618" t="s">
        <v>425</v>
      </c>
      <c r="J1126" s="618">
        <v>9250</v>
      </c>
      <c r="K1126" s="618" t="s">
        <v>425</v>
      </c>
      <c r="L1126" s="618">
        <v>19209764</v>
      </c>
      <c r="M1126" s="618" t="s">
        <v>2112</v>
      </c>
      <c r="N1126" s="618" t="s">
        <v>425</v>
      </c>
      <c r="O1126" s="618" t="s">
        <v>425</v>
      </c>
      <c r="P1126" s="618" t="s">
        <v>425</v>
      </c>
      <c r="Q1126" s="618" t="s">
        <v>425</v>
      </c>
      <c r="R1126" s="618" t="s">
        <v>425</v>
      </c>
      <c r="S1126" s="618">
        <v>230897</v>
      </c>
      <c r="T1126" s="618" t="s">
        <v>425</v>
      </c>
      <c r="U1126" s="618">
        <v>43381</v>
      </c>
      <c r="V1126" s="618" t="s">
        <v>425</v>
      </c>
      <c r="W1126" s="618" t="s">
        <v>425</v>
      </c>
      <c r="X1126" s="618" t="s">
        <v>425</v>
      </c>
      <c r="Y1126" s="618">
        <v>550</v>
      </c>
      <c r="Z1126" s="618">
        <v>285619</v>
      </c>
      <c r="AA1126" s="618">
        <v>44455</v>
      </c>
      <c r="AB1126" s="618">
        <v>3101</v>
      </c>
      <c r="AC1126" s="618">
        <v>15339785</v>
      </c>
      <c r="AD1126" s="618" t="s">
        <v>425</v>
      </c>
      <c r="AE1126" s="618">
        <v>26277303</v>
      </c>
      <c r="AF1126" s="618">
        <v>169996</v>
      </c>
      <c r="AG1126" s="618">
        <v>9637</v>
      </c>
      <c r="AH1126" s="618" t="s">
        <v>425</v>
      </c>
      <c r="AI1126" s="618" t="s">
        <v>425</v>
      </c>
    </row>
    <row r="1127" spans="1:35" x14ac:dyDescent="0.25">
      <c r="B1127" s="594">
        <v>2017</v>
      </c>
      <c r="C1127" s="618">
        <v>31544</v>
      </c>
      <c r="D1127" s="618" t="s">
        <v>2112</v>
      </c>
      <c r="E1127" s="618">
        <v>2578596</v>
      </c>
      <c r="F1127" s="618" t="s">
        <v>425</v>
      </c>
      <c r="G1127" s="618">
        <v>165</v>
      </c>
      <c r="H1127" s="618">
        <v>647799</v>
      </c>
      <c r="I1127" s="618" t="s">
        <v>425</v>
      </c>
      <c r="J1127" s="618">
        <v>10540</v>
      </c>
      <c r="K1127" s="618" t="s">
        <v>425</v>
      </c>
      <c r="L1127" s="618">
        <v>19230604</v>
      </c>
      <c r="M1127" s="618" t="s">
        <v>2112</v>
      </c>
      <c r="N1127" s="618" t="s">
        <v>425</v>
      </c>
      <c r="O1127" s="618" t="s">
        <v>425</v>
      </c>
      <c r="P1127" s="618" t="s">
        <v>425</v>
      </c>
      <c r="Q1127" s="618" t="s">
        <v>425</v>
      </c>
      <c r="R1127" s="618" t="s">
        <v>425</v>
      </c>
      <c r="S1127" s="618">
        <v>352422</v>
      </c>
      <c r="T1127" s="618" t="s">
        <v>425</v>
      </c>
      <c r="U1127" s="618">
        <v>54931</v>
      </c>
      <c r="V1127" s="618" t="s">
        <v>425</v>
      </c>
      <c r="W1127" s="618" t="s">
        <v>425</v>
      </c>
      <c r="X1127" s="618" t="s">
        <v>425</v>
      </c>
      <c r="Y1127" s="618">
        <v>650</v>
      </c>
      <c r="Z1127" s="618">
        <v>277007</v>
      </c>
      <c r="AA1127" s="618">
        <v>54250</v>
      </c>
      <c r="AB1127" s="618">
        <v>1854</v>
      </c>
      <c r="AC1127" s="618">
        <v>29942322</v>
      </c>
      <c r="AD1127" s="618" t="s">
        <v>425</v>
      </c>
      <c r="AE1127" s="618">
        <v>30479870</v>
      </c>
      <c r="AF1127" s="618">
        <v>206711</v>
      </c>
      <c r="AG1127" s="618">
        <v>5498</v>
      </c>
      <c r="AH1127" s="618" t="s">
        <v>425</v>
      </c>
      <c r="AI1127" s="618" t="s">
        <v>425</v>
      </c>
    </row>
    <row r="1128" spans="1:35" x14ac:dyDescent="0.25">
      <c r="B1128" s="594">
        <v>2018</v>
      </c>
      <c r="C1128" s="618">
        <v>33526</v>
      </c>
      <c r="D1128" s="618" t="s">
        <v>2112</v>
      </c>
      <c r="E1128" s="618">
        <v>3211351</v>
      </c>
      <c r="F1128" s="618" t="s">
        <v>425</v>
      </c>
      <c r="G1128" s="618">
        <v>1558</v>
      </c>
      <c r="H1128" s="618">
        <v>502090</v>
      </c>
      <c r="I1128" s="618" t="s">
        <v>425</v>
      </c>
      <c r="J1128" s="618">
        <v>9034</v>
      </c>
      <c r="K1128" s="618" t="s">
        <v>425</v>
      </c>
      <c r="L1128" s="618">
        <v>20433828</v>
      </c>
      <c r="M1128" s="618" t="s">
        <v>2112</v>
      </c>
      <c r="N1128" s="618" t="s">
        <v>425</v>
      </c>
      <c r="O1128" s="618" t="s">
        <v>425</v>
      </c>
      <c r="P1128" s="618" t="s">
        <v>425</v>
      </c>
      <c r="Q1128" s="618" t="s">
        <v>425</v>
      </c>
      <c r="R1128" s="618" t="s">
        <v>425</v>
      </c>
      <c r="S1128" s="618">
        <v>332976</v>
      </c>
      <c r="T1128" s="618" t="s">
        <v>425</v>
      </c>
      <c r="U1128" s="618">
        <v>94176</v>
      </c>
      <c r="V1128" s="618" t="s">
        <v>425</v>
      </c>
      <c r="W1128" s="618" t="s">
        <v>425</v>
      </c>
      <c r="X1128" s="618" t="s">
        <v>425</v>
      </c>
      <c r="Y1128" s="618">
        <v>1621</v>
      </c>
      <c r="Z1128" s="618">
        <v>287753</v>
      </c>
      <c r="AA1128" s="618">
        <v>37536</v>
      </c>
      <c r="AB1128" s="618">
        <v>1925</v>
      </c>
      <c r="AC1128" s="618">
        <v>26172540</v>
      </c>
      <c r="AD1128" s="618" t="s">
        <v>425</v>
      </c>
      <c r="AE1128" s="618">
        <v>31608562</v>
      </c>
      <c r="AF1128" s="618">
        <v>163977</v>
      </c>
      <c r="AG1128" s="618">
        <v>3931</v>
      </c>
      <c r="AH1128" s="618" t="s">
        <v>425</v>
      </c>
      <c r="AI1128" s="618" t="s">
        <v>425</v>
      </c>
    </row>
    <row r="1129" spans="1:35" x14ac:dyDescent="0.25">
      <c r="B1129" s="594">
        <v>2019</v>
      </c>
      <c r="C1129" s="618">
        <v>35846</v>
      </c>
      <c r="D1129" s="618" t="s">
        <v>2112</v>
      </c>
      <c r="E1129" s="618">
        <v>4652784</v>
      </c>
      <c r="F1129" s="618" t="s">
        <v>425</v>
      </c>
      <c r="G1129" s="618">
        <v>1993</v>
      </c>
      <c r="H1129" s="618">
        <v>444634</v>
      </c>
      <c r="I1129" s="618" t="s">
        <v>425</v>
      </c>
      <c r="J1129" s="618">
        <v>3883</v>
      </c>
      <c r="K1129" s="618" t="s">
        <v>425</v>
      </c>
      <c r="L1129" s="618">
        <v>23319052</v>
      </c>
      <c r="M1129" s="618" t="s">
        <v>2112</v>
      </c>
      <c r="N1129" s="618" t="s">
        <v>425</v>
      </c>
      <c r="O1129" s="618" t="s">
        <v>425</v>
      </c>
      <c r="P1129" s="618" t="s">
        <v>425</v>
      </c>
      <c r="Q1129" s="618" t="s">
        <v>425</v>
      </c>
      <c r="R1129" s="618" t="s">
        <v>425</v>
      </c>
      <c r="S1129" s="618">
        <v>278957</v>
      </c>
      <c r="T1129" s="618" t="s">
        <v>425</v>
      </c>
      <c r="U1129" s="618">
        <v>75706</v>
      </c>
      <c r="V1129" s="618" t="s">
        <v>425</v>
      </c>
      <c r="W1129" s="618" t="s">
        <v>425</v>
      </c>
      <c r="X1129" s="618" t="s">
        <v>425</v>
      </c>
      <c r="Y1129" s="618">
        <v>735</v>
      </c>
      <c r="Z1129" s="618">
        <v>287237</v>
      </c>
      <c r="AA1129" s="618">
        <v>41605</v>
      </c>
      <c r="AB1129" s="618">
        <v>1858</v>
      </c>
      <c r="AC1129" s="618">
        <v>31504274</v>
      </c>
      <c r="AD1129" s="618" t="s">
        <v>425</v>
      </c>
      <c r="AE1129" s="618">
        <v>32242463</v>
      </c>
      <c r="AF1129" s="618">
        <v>136840</v>
      </c>
      <c r="AG1129" s="618">
        <v>3625</v>
      </c>
      <c r="AH1129" s="618" t="s">
        <v>425</v>
      </c>
      <c r="AI1129" s="618" t="s">
        <v>425</v>
      </c>
    </row>
    <row r="1130" spans="1:35" x14ac:dyDescent="0.25">
      <c r="B1130" s="594">
        <v>2020</v>
      </c>
      <c r="C1130" s="618">
        <v>34588</v>
      </c>
      <c r="D1130" s="618" t="s">
        <v>2112</v>
      </c>
      <c r="E1130" s="618">
        <v>4895045</v>
      </c>
      <c r="F1130" s="618" t="s">
        <v>425</v>
      </c>
      <c r="G1130" s="618">
        <v>2718</v>
      </c>
      <c r="H1130" s="618">
        <v>378442</v>
      </c>
      <c r="I1130" s="618" t="s">
        <v>425</v>
      </c>
      <c r="J1130" s="618">
        <v>3329</v>
      </c>
      <c r="K1130" s="618" t="s">
        <v>425</v>
      </c>
      <c r="L1130" s="618">
        <v>20806469</v>
      </c>
      <c r="M1130" s="618" t="s">
        <v>2112</v>
      </c>
      <c r="N1130" s="618" t="s">
        <v>425</v>
      </c>
      <c r="O1130" s="618" t="s">
        <v>425</v>
      </c>
      <c r="P1130" s="618" t="s">
        <v>425</v>
      </c>
      <c r="Q1130" s="618" t="s">
        <v>425</v>
      </c>
      <c r="R1130" s="618" t="s">
        <v>425</v>
      </c>
      <c r="S1130" s="618">
        <v>335345</v>
      </c>
      <c r="T1130" s="618" t="s">
        <v>425</v>
      </c>
      <c r="U1130" s="618">
        <v>30296</v>
      </c>
      <c r="V1130" s="618" t="s">
        <v>425</v>
      </c>
      <c r="W1130" s="618" t="s">
        <v>425</v>
      </c>
      <c r="X1130" s="618" t="s">
        <v>425</v>
      </c>
      <c r="Y1130" s="618">
        <v>207</v>
      </c>
      <c r="Z1130" s="618">
        <v>270376</v>
      </c>
      <c r="AA1130" s="618">
        <v>43865</v>
      </c>
      <c r="AB1130" s="618">
        <v>1797</v>
      </c>
      <c r="AC1130" s="618">
        <v>33650671</v>
      </c>
      <c r="AD1130" s="618" t="s">
        <v>425</v>
      </c>
      <c r="AE1130" s="618">
        <v>35070044</v>
      </c>
      <c r="AF1130" s="618">
        <v>162006</v>
      </c>
      <c r="AG1130" s="618">
        <v>3676</v>
      </c>
      <c r="AH1130" s="618" t="s">
        <v>425</v>
      </c>
      <c r="AI1130" s="618" t="s">
        <v>425</v>
      </c>
    </row>
    <row r="1131" spans="1:35" x14ac:dyDescent="0.25">
      <c r="B1131" s="594">
        <v>2021</v>
      </c>
      <c r="C1131" s="618">
        <v>34848</v>
      </c>
      <c r="D1131" s="618" t="s">
        <v>2112</v>
      </c>
      <c r="E1131" s="618">
        <v>3998994</v>
      </c>
      <c r="F1131" s="618" t="s">
        <v>425</v>
      </c>
      <c r="G1131" s="618">
        <v>2040</v>
      </c>
      <c r="H1131" s="618">
        <v>392293</v>
      </c>
      <c r="I1131" s="618" t="s">
        <v>425</v>
      </c>
      <c r="J1131" s="618">
        <v>3429</v>
      </c>
      <c r="K1131" s="618" t="s">
        <v>425</v>
      </c>
      <c r="L1131" s="618">
        <v>19348547</v>
      </c>
      <c r="M1131" s="618" t="s">
        <v>2112</v>
      </c>
      <c r="N1131" s="618" t="s">
        <v>425</v>
      </c>
      <c r="O1131" s="618" t="s">
        <v>425</v>
      </c>
      <c r="P1131" s="618" t="s">
        <v>425</v>
      </c>
      <c r="Q1131" s="618" t="s">
        <v>425</v>
      </c>
      <c r="R1131" s="618" t="s">
        <v>425</v>
      </c>
      <c r="S1131" s="618">
        <v>355501</v>
      </c>
      <c r="T1131" s="618" t="s">
        <v>425</v>
      </c>
      <c r="U1131" s="618">
        <v>17264</v>
      </c>
      <c r="V1131" s="618" t="s">
        <v>425</v>
      </c>
      <c r="W1131" s="618" t="s">
        <v>425</v>
      </c>
      <c r="X1131" s="618" t="s">
        <v>425</v>
      </c>
      <c r="Y1131" s="618">
        <v>207</v>
      </c>
      <c r="Z1131" s="618">
        <v>258812</v>
      </c>
      <c r="AA1131" s="618">
        <v>42230</v>
      </c>
      <c r="AB1131" s="618">
        <v>1765</v>
      </c>
      <c r="AC1131" s="618">
        <v>32051305</v>
      </c>
      <c r="AD1131" s="618" t="s">
        <v>425</v>
      </c>
      <c r="AE1131" s="618">
        <v>35336979</v>
      </c>
      <c r="AF1131" s="618">
        <v>141198</v>
      </c>
      <c r="AG1131" s="618">
        <v>3682</v>
      </c>
      <c r="AH1131" s="618">
        <v>288</v>
      </c>
      <c r="AI1131" s="618" t="s">
        <v>425</v>
      </c>
    </row>
    <row r="1132" spans="1:35" x14ac:dyDescent="0.25">
      <c r="A1132" s="593" t="s">
        <v>32</v>
      </c>
      <c r="B1132" s="594">
        <v>2010</v>
      </c>
      <c r="C1132" s="618">
        <v>52213</v>
      </c>
      <c r="D1132" s="618" t="s">
        <v>2112</v>
      </c>
      <c r="E1132" s="618">
        <v>180404</v>
      </c>
      <c r="F1132" s="618">
        <v>39247</v>
      </c>
      <c r="G1132" s="618">
        <v>1080</v>
      </c>
      <c r="H1132" s="618">
        <v>221419</v>
      </c>
      <c r="I1132" s="618" t="s">
        <v>425</v>
      </c>
      <c r="J1132" s="618">
        <v>192</v>
      </c>
      <c r="K1132" s="618">
        <v>274840</v>
      </c>
      <c r="L1132" s="618">
        <v>48000163</v>
      </c>
      <c r="M1132" s="618" t="s">
        <v>2112</v>
      </c>
      <c r="N1132" s="618">
        <v>84700</v>
      </c>
      <c r="O1132" s="618" t="s">
        <v>425</v>
      </c>
      <c r="P1132" s="618" t="s">
        <v>425</v>
      </c>
      <c r="Q1132" s="618">
        <v>2576</v>
      </c>
      <c r="R1132" s="618" t="s">
        <v>425</v>
      </c>
      <c r="S1132" s="618">
        <v>288816</v>
      </c>
      <c r="T1132" s="618">
        <v>160</v>
      </c>
      <c r="U1132" s="618">
        <v>16674</v>
      </c>
      <c r="V1132" s="618" t="s">
        <v>425</v>
      </c>
      <c r="W1132" s="618" t="s">
        <v>425</v>
      </c>
      <c r="X1132" s="618" t="s">
        <v>425</v>
      </c>
      <c r="Y1132" s="618" t="s">
        <v>425</v>
      </c>
      <c r="Z1132" s="618">
        <v>339046</v>
      </c>
      <c r="AA1132" s="618">
        <v>268530</v>
      </c>
      <c r="AB1132" s="618" t="s">
        <v>425</v>
      </c>
      <c r="AC1132" s="618">
        <v>4676483</v>
      </c>
      <c r="AD1132" s="618" t="s">
        <v>425</v>
      </c>
      <c r="AE1132" s="618">
        <v>7252926</v>
      </c>
      <c r="AF1132" s="618">
        <v>611665</v>
      </c>
      <c r="AG1132" s="618">
        <v>1369822</v>
      </c>
      <c r="AH1132" s="618">
        <v>79776</v>
      </c>
      <c r="AI1132" s="618" t="s">
        <v>425</v>
      </c>
    </row>
    <row r="1133" spans="1:35" x14ac:dyDescent="0.25">
      <c r="B1133" s="594">
        <v>2011</v>
      </c>
      <c r="C1133" s="618">
        <v>56397</v>
      </c>
      <c r="D1133" s="618" t="s">
        <v>2112</v>
      </c>
      <c r="E1133" s="618">
        <v>425825</v>
      </c>
      <c r="F1133" s="618">
        <v>46700</v>
      </c>
      <c r="G1133" s="618">
        <v>2365</v>
      </c>
      <c r="H1133" s="618">
        <v>201198</v>
      </c>
      <c r="I1133" s="618" t="s">
        <v>425</v>
      </c>
      <c r="J1133" s="618" t="s">
        <v>425</v>
      </c>
      <c r="K1133" s="618">
        <v>277065</v>
      </c>
      <c r="L1133" s="618">
        <v>54903085</v>
      </c>
      <c r="M1133" s="618" t="s">
        <v>2112</v>
      </c>
      <c r="N1133" s="618">
        <v>116230</v>
      </c>
      <c r="O1133" s="618" t="s">
        <v>425</v>
      </c>
      <c r="P1133" s="618" t="s">
        <v>425</v>
      </c>
      <c r="Q1133" s="618">
        <v>840</v>
      </c>
      <c r="R1133" s="618" t="s">
        <v>425</v>
      </c>
      <c r="S1133" s="618">
        <v>311837</v>
      </c>
      <c r="T1133" s="618">
        <v>160</v>
      </c>
      <c r="U1133" s="618">
        <v>11667</v>
      </c>
      <c r="V1133" s="618" t="s">
        <v>425</v>
      </c>
      <c r="W1133" s="618" t="s">
        <v>425</v>
      </c>
      <c r="X1133" s="618" t="s">
        <v>425</v>
      </c>
      <c r="Y1133" s="618" t="s">
        <v>425</v>
      </c>
      <c r="Z1133" s="618">
        <v>292579</v>
      </c>
      <c r="AA1133" s="618">
        <v>272650</v>
      </c>
      <c r="AB1133" s="618" t="s">
        <v>425</v>
      </c>
      <c r="AC1133" s="618">
        <v>5743622</v>
      </c>
      <c r="AD1133" s="618" t="s">
        <v>425</v>
      </c>
      <c r="AE1133" s="618">
        <v>7703982</v>
      </c>
      <c r="AF1133" s="618">
        <v>813944</v>
      </c>
      <c r="AG1133" s="618">
        <v>1440961</v>
      </c>
      <c r="AH1133" s="618">
        <v>49138</v>
      </c>
      <c r="AI1133" s="618" t="s">
        <v>425</v>
      </c>
    </row>
    <row r="1134" spans="1:35" x14ac:dyDescent="0.25">
      <c r="B1134" s="594">
        <v>2012</v>
      </c>
      <c r="C1134" s="618">
        <v>55807</v>
      </c>
      <c r="D1134" s="618" t="s">
        <v>2112</v>
      </c>
      <c r="E1134" s="618">
        <v>352514</v>
      </c>
      <c r="F1134" s="618">
        <v>35303</v>
      </c>
      <c r="G1134" s="618">
        <v>912</v>
      </c>
      <c r="H1134" s="618">
        <v>182385</v>
      </c>
      <c r="I1134" s="618" t="s">
        <v>425</v>
      </c>
      <c r="J1134" s="618" t="s">
        <v>425</v>
      </c>
      <c r="K1134" s="618">
        <v>410020</v>
      </c>
      <c r="L1134" s="618">
        <v>58348797</v>
      </c>
      <c r="M1134" s="618" t="s">
        <v>2112</v>
      </c>
      <c r="N1134" s="618">
        <v>42695</v>
      </c>
      <c r="O1134" s="618" t="s">
        <v>425</v>
      </c>
      <c r="P1134" s="618" t="s">
        <v>425</v>
      </c>
      <c r="Q1134" s="618">
        <v>480</v>
      </c>
      <c r="R1134" s="618" t="s">
        <v>425</v>
      </c>
      <c r="S1134" s="618">
        <v>336304</v>
      </c>
      <c r="T1134" s="618">
        <v>75</v>
      </c>
      <c r="U1134" s="618">
        <v>25705</v>
      </c>
      <c r="V1134" s="618" t="s">
        <v>425</v>
      </c>
      <c r="W1134" s="618" t="s">
        <v>425</v>
      </c>
      <c r="X1134" s="618" t="s">
        <v>425</v>
      </c>
      <c r="Y1134" s="618" t="s">
        <v>425</v>
      </c>
      <c r="Z1134" s="618">
        <v>303965</v>
      </c>
      <c r="AA1134" s="618">
        <v>272949</v>
      </c>
      <c r="AB1134" s="618" t="s">
        <v>425</v>
      </c>
      <c r="AC1134" s="618">
        <v>8230069</v>
      </c>
      <c r="AD1134" s="618" t="s">
        <v>425</v>
      </c>
      <c r="AE1134" s="618">
        <v>8398891</v>
      </c>
      <c r="AF1134" s="618">
        <v>808130</v>
      </c>
      <c r="AG1134" s="618">
        <v>1157078</v>
      </c>
      <c r="AH1134" s="618">
        <v>42880</v>
      </c>
      <c r="AI1134" s="618" t="s">
        <v>425</v>
      </c>
    </row>
    <row r="1135" spans="1:35" x14ac:dyDescent="0.25">
      <c r="B1135" s="594">
        <v>2013</v>
      </c>
      <c r="C1135" s="618">
        <v>56177</v>
      </c>
      <c r="D1135" s="618" t="s">
        <v>2112</v>
      </c>
      <c r="E1135" s="618">
        <v>205167</v>
      </c>
      <c r="F1135" s="618">
        <v>30680</v>
      </c>
      <c r="G1135" s="618">
        <v>961</v>
      </c>
      <c r="H1135" s="618">
        <v>146643</v>
      </c>
      <c r="I1135" s="618" t="s">
        <v>425</v>
      </c>
      <c r="J1135" s="618" t="s">
        <v>425</v>
      </c>
      <c r="K1135" s="618">
        <v>202215</v>
      </c>
      <c r="L1135" s="618">
        <v>69376714</v>
      </c>
      <c r="M1135" s="618" t="s">
        <v>2112</v>
      </c>
      <c r="N1135" s="618">
        <v>120600</v>
      </c>
      <c r="O1135" s="618" t="s">
        <v>425</v>
      </c>
      <c r="P1135" s="618" t="s">
        <v>425</v>
      </c>
      <c r="Q1135" s="618" t="s">
        <v>425</v>
      </c>
      <c r="R1135" s="618" t="s">
        <v>425</v>
      </c>
      <c r="S1135" s="618">
        <v>294027</v>
      </c>
      <c r="T1135" s="618" t="s">
        <v>425</v>
      </c>
      <c r="U1135" s="618">
        <v>5677</v>
      </c>
      <c r="V1135" s="618" t="s">
        <v>425</v>
      </c>
      <c r="W1135" s="618" t="s">
        <v>425</v>
      </c>
      <c r="X1135" s="618" t="s">
        <v>425</v>
      </c>
      <c r="Y1135" s="618" t="s">
        <v>425</v>
      </c>
      <c r="Z1135" s="618">
        <v>166622</v>
      </c>
      <c r="AA1135" s="618">
        <v>245270</v>
      </c>
      <c r="AB1135" s="618" t="s">
        <v>425</v>
      </c>
      <c r="AC1135" s="618">
        <v>7686971</v>
      </c>
      <c r="AD1135" s="618" t="s">
        <v>425</v>
      </c>
      <c r="AE1135" s="618">
        <v>8913069</v>
      </c>
      <c r="AF1135" s="618">
        <v>923304</v>
      </c>
      <c r="AG1135" s="618">
        <v>1317607</v>
      </c>
      <c r="AH1135" s="618">
        <v>19543</v>
      </c>
      <c r="AI1135" s="618" t="s">
        <v>425</v>
      </c>
    </row>
    <row r="1136" spans="1:35" x14ac:dyDescent="0.25">
      <c r="B1136" s="594">
        <v>2014</v>
      </c>
      <c r="C1136" s="618">
        <v>58994</v>
      </c>
      <c r="D1136" s="618" t="s">
        <v>2112</v>
      </c>
      <c r="E1136" s="618">
        <v>267179</v>
      </c>
      <c r="F1136" s="618">
        <v>21050</v>
      </c>
      <c r="G1136" s="618" t="s">
        <v>425</v>
      </c>
      <c r="H1136" s="618">
        <v>126941</v>
      </c>
      <c r="I1136" s="618" t="s">
        <v>425</v>
      </c>
      <c r="J1136" s="618" t="s">
        <v>425</v>
      </c>
      <c r="K1136" s="618">
        <v>181430</v>
      </c>
      <c r="L1136" s="618">
        <v>70152466</v>
      </c>
      <c r="M1136" s="618" t="s">
        <v>2112</v>
      </c>
      <c r="N1136" s="618">
        <v>85280</v>
      </c>
      <c r="O1136" s="618" t="s">
        <v>425</v>
      </c>
      <c r="P1136" s="618" t="s">
        <v>425</v>
      </c>
      <c r="Q1136" s="618" t="s">
        <v>425</v>
      </c>
      <c r="R1136" s="618" t="s">
        <v>425</v>
      </c>
      <c r="S1136" s="618">
        <v>316287</v>
      </c>
      <c r="T1136" s="618" t="s">
        <v>425</v>
      </c>
      <c r="U1136" s="618">
        <v>8228</v>
      </c>
      <c r="V1136" s="618" t="s">
        <v>425</v>
      </c>
      <c r="W1136" s="618" t="s">
        <v>425</v>
      </c>
      <c r="X1136" s="618" t="s">
        <v>425</v>
      </c>
      <c r="Y1136" s="618" t="s">
        <v>425</v>
      </c>
      <c r="Z1136" s="618">
        <v>206311</v>
      </c>
      <c r="AA1136" s="618">
        <v>237719</v>
      </c>
      <c r="AB1136" s="618" t="s">
        <v>425</v>
      </c>
      <c r="AC1136" s="618">
        <v>9088029</v>
      </c>
      <c r="AD1136" s="618" t="s">
        <v>425</v>
      </c>
      <c r="AE1136" s="618">
        <v>8938560</v>
      </c>
      <c r="AF1136" s="618">
        <v>1058051</v>
      </c>
      <c r="AG1136" s="618">
        <v>1055337</v>
      </c>
      <c r="AH1136" s="618">
        <v>43428</v>
      </c>
      <c r="AI1136" s="618" t="s">
        <v>425</v>
      </c>
    </row>
    <row r="1137" spans="1:35" x14ac:dyDescent="0.25">
      <c r="B1137" s="594">
        <v>2015</v>
      </c>
      <c r="C1137" s="618">
        <v>62914</v>
      </c>
      <c r="D1137" s="618" t="s">
        <v>2112</v>
      </c>
      <c r="E1137" s="618">
        <v>131995</v>
      </c>
      <c r="F1137" s="618">
        <v>34741</v>
      </c>
      <c r="G1137" s="618">
        <v>180</v>
      </c>
      <c r="H1137" s="618">
        <v>108938</v>
      </c>
      <c r="I1137" s="618">
        <v>200</v>
      </c>
      <c r="J1137" s="618">
        <v>3600</v>
      </c>
      <c r="K1137" s="618">
        <v>243470</v>
      </c>
      <c r="L1137" s="618">
        <v>72066835</v>
      </c>
      <c r="M1137" s="618" t="s">
        <v>2112</v>
      </c>
      <c r="N1137" s="618">
        <v>105225</v>
      </c>
      <c r="O1137" s="618" t="s">
        <v>425</v>
      </c>
      <c r="P1137" s="618" t="s">
        <v>425</v>
      </c>
      <c r="Q1137" s="618">
        <v>1200</v>
      </c>
      <c r="R1137" s="618" t="s">
        <v>425</v>
      </c>
      <c r="S1137" s="618">
        <v>289463</v>
      </c>
      <c r="T1137" s="618" t="s">
        <v>425</v>
      </c>
      <c r="U1137" s="618">
        <v>11133</v>
      </c>
      <c r="V1137" s="618" t="s">
        <v>425</v>
      </c>
      <c r="W1137" s="618" t="s">
        <v>425</v>
      </c>
      <c r="X1137" s="618" t="s">
        <v>425</v>
      </c>
      <c r="Y1137" s="618" t="s">
        <v>425</v>
      </c>
      <c r="Z1137" s="618">
        <v>207751</v>
      </c>
      <c r="AA1137" s="618">
        <v>246950</v>
      </c>
      <c r="AB1137" s="618" t="s">
        <v>425</v>
      </c>
      <c r="AC1137" s="618">
        <v>9512503</v>
      </c>
      <c r="AD1137" s="618" t="s">
        <v>425</v>
      </c>
      <c r="AE1137" s="618">
        <v>8606210</v>
      </c>
      <c r="AF1137" s="618">
        <v>898123</v>
      </c>
      <c r="AG1137" s="618">
        <v>912976</v>
      </c>
      <c r="AH1137" s="618">
        <v>43857</v>
      </c>
      <c r="AI1137" s="618" t="s">
        <v>425</v>
      </c>
    </row>
    <row r="1138" spans="1:35" x14ac:dyDescent="0.25">
      <c r="B1138" s="594">
        <v>2016</v>
      </c>
      <c r="C1138" s="618">
        <v>61914</v>
      </c>
      <c r="D1138" s="618" t="s">
        <v>2112</v>
      </c>
      <c r="E1138" s="618">
        <v>86446</v>
      </c>
      <c r="F1138" s="618">
        <v>28881</v>
      </c>
      <c r="G1138" s="618">
        <v>245</v>
      </c>
      <c r="H1138" s="618">
        <v>108194</v>
      </c>
      <c r="I1138" s="618" t="s">
        <v>425</v>
      </c>
      <c r="J1138" s="618">
        <v>3258</v>
      </c>
      <c r="K1138" s="618">
        <v>236192</v>
      </c>
      <c r="L1138" s="618">
        <v>71054922</v>
      </c>
      <c r="M1138" s="618" t="s">
        <v>2112</v>
      </c>
      <c r="N1138" s="618">
        <v>117410</v>
      </c>
      <c r="O1138" s="618" t="s">
        <v>425</v>
      </c>
      <c r="P1138" s="618" t="s">
        <v>425</v>
      </c>
      <c r="Q1138" s="618" t="s">
        <v>425</v>
      </c>
      <c r="R1138" s="618" t="s">
        <v>425</v>
      </c>
      <c r="S1138" s="618">
        <v>330284</v>
      </c>
      <c r="T1138" s="618" t="s">
        <v>425</v>
      </c>
      <c r="U1138" s="618">
        <v>14267</v>
      </c>
      <c r="V1138" s="618" t="s">
        <v>425</v>
      </c>
      <c r="W1138" s="618" t="s">
        <v>425</v>
      </c>
      <c r="X1138" s="618" t="s">
        <v>425</v>
      </c>
      <c r="Y1138" s="618" t="s">
        <v>425</v>
      </c>
      <c r="Z1138" s="618">
        <v>212687</v>
      </c>
      <c r="AA1138" s="618">
        <v>263534</v>
      </c>
      <c r="AB1138" s="618" t="s">
        <v>425</v>
      </c>
      <c r="AC1138" s="618">
        <v>5804842</v>
      </c>
      <c r="AD1138" s="618" t="s">
        <v>425</v>
      </c>
      <c r="AE1138" s="618">
        <v>10239473</v>
      </c>
      <c r="AF1138" s="618">
        <v>346296</v>
      </c>
      <c r="AG1138" s="618">
        <v>934658</v>
      </c>
      <c r="AH1138" s="618">
        <v>63461</v>
      </c>
      <c r="AI1138" s="618" t="s">
        <v>425</v>
      </c>
    </row>
    <row r="1139" spans="1:35" x14ac:dyDescent="0.25">
      <c r="B1139" s="594">
        <v>2017</v>
      </c>
      <c r="C1139" s="618">
        <v>60104</v>
      </c>
      <c r="D1139" s="618" t="s">
        <v>2112</v>
      </c>
      <c r="E1139" s="618">
        <v>103871</v>
      </c>
      <c r="F1139" s="618">
        <v>29615</v>
      </c>
      <c r="G1139" s="618">
        <v>58</v>
      </c>
      <c r="H1139" s="618">
        <v>123955</v>
      </c>
      <c r="I1139" s="618" t="s">
        <v>425</v>
      </c>
      <c r="J1139" s="618" t="s">
        <v>425</v>
      </c>
      <c r="K1139" s="618">
        <v>215265</v>
      </c>
      <c r="L1139" s="618">
        <v>71381519</v>
      </c>
      <c r="M1139" s="618" t="s">
        <v>2112</v>
      </c>
      <c r="N1139" s="618">
        <v>130400</v>
      </c>
      <c r="O1139" s="618" t="s">
        <v>425</v>
      </c>
      <c r="P1139" s="618" t="s">
        <v>425</v>
      </c>
      <c r="Q1139" s="618" t="s">
        <v>425</v>
      </c>
      <c r="R1139" s="618">
        <v>650</v>
      </c>
      <c r="S1139" s="618">
        <v>355422</v>
      </c>
      <c r="T1139" s="618" t="s">
        <v>425</v>
      </c>
      <c r="U1139" s="618">
        <v>23692</v>
      </c>
      <c r="V1139" s="618" t="s">
        <v>425</v>
      </c>
      <c r="W1139" s="618" t="s">
        <v>425</v>
      </c>
      <c r="X1139" s="618" t="s">
        <v>425</v>
      </c>
      <c r="Y1139" s="618" t="s">
        <v>425</v>
      </c>
      <c r="Z1139" s="618">
        <v>201078</v>
      </c>
      <c r="AA1139" s="618">
        <v>267896</v>
      </c>
      <c r="AB1139" s="618" t="s">
        <v>425</v>
      </c>
      <c r="AC1139" s="618">
        <v>9996344</v>
      </c>
      <c r="AD1139" s="618" t="s">
        <v>425</v>
      </c>
      <c r="AE1139" s="618">
        <v>11372539</v>
      </c>
      <c r="AF1139" s="618">
        <v>817565</v>
      </c>
      <c r="AG1139" s="618">
        <v>1298088</v>
      </c>
      <c r="AH1139" s="618">
        <v>52845</v>
      </c>
      <c r="AI1139" s="618" t="s">
        <v>425</v>
      </c>
    </row>
    <row r="1140" spans="1:35" x14ac:dyDescent="0.25">
      <c r="B1140" s="594">
        <v>2018</v>
      </c>
      <c r="C1140" s="618">
        <v>36798</v>
      </c>
      <c r="D1140" s="618" t="s">
        <v>2112</v>
      </c>
      <c r="E1140" s="618">
        <v>108457</v>
      </c>
      <c r="F1140" s="618">
        <v>30865</v>
      </c>
      <c r="G1140" s="618" t="s">
        <v>425</v>
      </c>
      <c r="H1140" s="618">
        <v>111852</v>
      </c>
      <c r="I1140" s="618" t="s">
        <v>425</v>
      </c>
      <c r="J1140" s="618" t="s">
        <v>425</v>
      </c>
      <c r="K1140" s="618">
        <v>224769</v>
      </c>
      <c r="L1140" s="618">
        <v>75733545</v>
      </c>
      <c r="M1140" s="618" t="s">
        <v>2112</v>
      </c>
      <c r="N1140" s="618">
        <v>121170</v>
      </c>
      <c r="O1140" s="618" t="s">
        <v>425</v>
      </c>
      <c r="P1140" s="618" t="s">
        <v>425</v>
      </c>
      <c r="Q1140" s="618" t="s">
        <v>425</v>
      </c>
      <c r="R1140" s="618">
        <v>150</v>
      </c>
      <c r="S1140" s="618">
        <v>344329</v>
      </c>
      <c r="T1140" s="618">
        <v>9</v>
      </c>
      <c r="U1140" s="618">
        <v>27236</v>
      </c>
      <c r="V1140" s="618" t="s">
        <v>425</v>
      </c>
      <c r="W1140" s="618" t="s">
        <v>425</v>
      </c>
      <c r="X1140" s="618" t="s">
        <v>425</v>
      </c>
      <c r="Y1140" s="618" t="s">
        <v>425</v>
      </c>
      <c r="Z1140" s="618">
        <v>201561</v>
      </c>
      <c r="AA1140" s="618">
        <v>241804</v>
      </c>
      <c r="AB1140" s="618" t="s">
        <v>425</v>
      </c>
      <c r="AC1140" s="618">
        <v>8998655</v>
      </c>
      <c r="AD1140" s="618" t="s">
        <v>425</v>
      </c>
      <c r="AE1140" s="618">
        <v>11476946</v>
      </c>
      <c r="AF1140" s="618">
        <v>909498</v>
      </c>
      <c r="AG1140" s="618">
        <v>1329790</v>
      </c>
      <c r="AH1140" s="618">
        <v>75765</v>
      </c>
      <c r="AI1140" s="618" t="s">
        <v>425</v>
      </c>
    </row>
    <row r="1141" spans="1:35" x14ac:dyDescent="0.25">
      <c r="B1141" s="594">
        <v>2019</v>
      </c>
      <c r="C1141" s="618">
        <v>41026</v>
      </c>
      <c r="D1141" s="618" t="s">
        <v>2112</v>
      </c>
      <c r="E1141" s="618">
        <v>182928</v>
      </c>
      <c r="F1141" s="618">
        <v>35113</v>
      </c>
      <c r="G1141" s="618" t="s">
        <v>425</v>
      </c>
      <c r="H1141" s="618">
        <v>165383</v>
      </c>
      <c r="I1141" s="618" t="s">
        <v>425</v>
      </c>
      <c r="J1141" s="618" t="s">
        <v>425</v>
      </c>
      <c r="K1141" s="618">
        <v>218084</v>
      </c>
      <c r="L1141" s="618">
        <v>75315239</v>
      </c>
      <c r="M1141" s="618" t="s">
        <v>2112</v>
      </c>
      <c r="N1141" s="618">
        <v>169048</v>
      </c>
      <c r="O1141" s="618" t="s">
        <v>425</v>
      </c>
      <c r="P1141" s="618" t="s">
        <v>425</v>
      </c>
      <c r="Q1141" s="618" t="s">
        <v>425</v>
      </c>
      <c r="R1141" s="618" t="s">
        <v>425</v>
      </c>
      <c r="S1141" s="618">
        <v>341045</v>
      </c>
      <c r="T1141" s="618">
        <v>45</v>
      </c>
      <c r="U1141" s="618">
        <v>44477</v>
      </c>
      <c r="V1141" s="618" t="s">
        <v>425</v>
      </c>
      <c r="W1141" s="618" t="s">
        <v>425</v>
      </c>
      <c r="X1141" s="618" t="s">
        <v>425</v>
      </c>
      <c r="Y1141" s="618" t="s">
        <v>425</v>
      </c>
      <c r="Z1141" s="618">
        <v>184776</v>
      </c>
      <c r="AA1141" s="618">
        <v>254215</v>
      </c>
      <c r="AB1141" s="618" t="s">
        <v>425</v>
      </c>
      <c r="AC1141" s="618">
        <v>11979032</v>
      </c>
      <c r="AD1141" s="618" t="s">
        <v>425</v>
      </c>
      <c r="AE1141" s="618">
        <v>11080442</v>
      </c>
      <c r="AF1141" s="618">
        <v>1110706</v>
      </c>
      <c r="AG1141" s="618">
        <v>1126095</v>
      </c>
      <c r="AH1141" s="618">
        <v>67953</v>
      </c>
      <c r="AI1141" s="618" t="s">
        <v>425</v>
      </c>
    </row>
    <row r="1142" spans="1:35" x14ac:dyDescent="0.25">
      <c r="B1142" s="594">
        <v>2020</v>
      </c>
      <c r="C1142" s="618">
        <v>42695</v>
      </c>
      <c r="D1142" s="618" t="s">
        <v>2112</v>
      </c>
      <c r="E1142" s="618">
        <v>162377</v>
      </c>
      <c r="F1142" s="618">
        <v>53590</v>
      </c>
      <c r="G1142" s="618" t="s">
        <v>425</v>
      </c>
      <c r="H1142" s="618">
        <v>144419</v>
      </c>
      <c r="I1142" s="618" t="s">
        <v>425</v>
      </c>
      <c r="J1142" s="618" t="s">
        <v>425</v>
      </c>
      <c r="K1142" s="618">
        <v>183104</v>
      </c>
      <c r="L1142" s="618">
        <v>75873273</v>
      </c>
      <c r="M1142" s="618" t="s">
        <v>2112</v>
      </c>
      <c r="N1142" s="618">
        <v>164540</v>
      </c>
      <c r="O1142" s="618" t="s">
        <v>425</v>
      </c>
      <c r="P1142" s="618" t="s">
        <v>425</v>
      </c>
      <c r="Q1142" s="618" t="s">
        <v>425</v>
      </c>
      <c r="R1142" s="618" t="s">
        <v>425</v>
      </c>
      <c r="S1142" s="618">
        <v>353457</v>
      </c>
      <c r="T1142" s="618">
        <v>66</v>
      </c>
      <c r="U1142" s="618">
        <v>38230</v>
      </c>
      <c r="V1142" s="618" t="s">
        <v>425</v>
      </c>
      <c r="W1142" s="618" t="s">
        <v>425</v>
      </c>
      <c r="X1142" s="618" t="s">
        <v>425</v>
      </c>
      <c r="Y1142" s="618" t="s">
        <v>425</v>
      </c>
      <c r="Z1142" s="618">
        <v>182132</v>
      </c>
      <c r="AA1142" s="618">
        <v>225295</v>
      </c>
      <c r="AB1142" s="618" t="s">
        <v>425</v>
      </c>
      <c r="AC1142" s="618">
        <v>11838775</v>
      </c>
      <c r="AD1142" s="618" t="s">
        <v>425</v>
      </c>
      <c r="AE1142" s="618">
        <v>12849800</v>
      </c>
      <c r="AF1142" s="618">
        <v>1165597</v>
      </c>
      <c r="AG1142" s="618">
        <v>1098311</v>
      </c>
      <c r="AH1142" s="618">
        <v>110884</v>
      </c>
      <c r="AI1142" s="618" t="s">
        <v>425</v>
      </c>
    </row>
    <row r="1143" spans="1:35" x14ac:dyDescent="0.25">
      <c r="B1143" s="594">
        <v>2021</v>
      </c>
      <c r="C1143" s="618">
        <v>40943</v>
      </c>
      <c r="D1143" s="618" t="s">
        <v>2112</v>
      </c>
      <c r="E1143" s="618">
        <v>138840</v>
      </c>
      <c r="F1143" s="618">
        <v>50213</v>
      </c>
      <c r="G1143" s="618" t="s">
        <v>425</v>
      </c>
      <c r="H1143" s="618">
        <v>124510</v>
      </c>
      <c r="I1143" s="618" t="s">
        <v>425</v>
      </c>
      <c r="J1143" s="618" t="s">
        <v>425</v>
      </c>
      <c r="K1143" s="618">
        <v>177618</v>
      </c>
      <c r="L1143" s="618">
        <v>72012198</v>
      </c>
      <c r="M1143" s="618" t="s">
        <v>2112</v>
      </c>
      <c r="N1143" s="618">
        <v>181177</v>
      </c>
      <c r="O1143" s="618" t="s">
        <v>425</v>
      </c>
      <c r="P1143" s="618" t="s">
        <v>425</v>
      </c>
      <c r="Q1143" s="618" t="s">
        <v>425</v>
      </c>
      <c r="R1143" s="618" t="s">
        <v>425</v>
      </c>
      <c r="S1143" s="618">
        <v>340325</v>
      </c>
      <c r="T1143" s="618">
        <v>59</v>
      </c>
      <c r="U1143" s="618">
        <v>36661</v>
      </c>
      <c r="V1143" s="618" t="s">
        <v>425</v>
      </c>
      <c r="W1143" s="618" t="s">
        <v>425</v>
      </c>
      <c r="X1143" s="618" t="s">
        <v>425</v>
      </c>
      <c r="Y1143" s="618" t="s">
        <v>425</v>
      </c>
      <c r="Z1143" s="618">
        <v>180820</v>
      </c>
      <c r="AA1143" s="618">
        <v>278282</v>
      </c>
      <c r="AB1143" s="618" t="s">
        <v>425</v>
      </c>
      <c r="AC1143" s="618">
        <v>10750433</v>
      </c>
      <c r="AD1143" s="618" t="s">
        <v>425</v>
      </c>
      <c r="AE1143" s="618">
        <v>13654117</v>
      </c>
      <c r="AF1143" s="618">
        <v>1140088</v>
      </c>
      <c r="AG1143" s="618">
        <v>1026055</v>
      </c>
      <c r="AH1143" s="618">
        <v>84035</v>
      </c>
      <c r="AI1143" s="618" t="s">
        <v>425</v>
      </c>
    </row>
    <row r="1144" spans="1:35" x14ac:dyDescent="0.25">
      <c r="A1144" s="593" t="s">
        <v>33</v>
      </c>
      <c r="B1144" s="594">
        <v>2010</v>
      </c>
      <c r="C1144" s="618">
        <v>1049</v>
      </c>
      <c r="D1144" s="618" t="s">
        <v>2112</v>
      </c>
      <c r="E1144" s="618" t="s">
        <v>425</v>
      </c>
      <c r="F1144" s="618">
        <v>1592</v>
      </c>
      <c r="G1144" s="618" t="s">
        <v>425</v>
      </c>
      <c r="H1144" s="618">
        <v>44</v>
      </c>
      <c r="I1144" s="618" t="s">
        <v>425</v>
      </c>
      <c r="J1144" s="618">
        <v>1084</v>
      </c>
      <c r="K1144" s="618">
        <v>18175</v>
      </c>
      <c r="L1144" s="618">
        <v>69475</v>
      </c>
      <c r="M1144" s="618" t="s">
        <v>2112</v>
      </c>
      <c r="N1144" s="618">
        <v>425</v>
      </c>
      <c r="O1144" s="618" t="s">
        <v>425</v>
      </c>
      <c r="P1144" s="618" t="s">
        <v>425</v>
      </c>
      <c r="Q1144" s="618" t="s">
        <v>425</v>
      </c>
      <c r="R1144" s="618" t="s">
        <v>425</v>
      </c>
      <c r="S1144" s="618">
        <v>49007</v>
      </c>
      <c r="T1144" s="618" t="s">
        <v>425</v>
      </c>
      <c r="U1144" s="618" t="s">
        <v>425</v>
      </c>
      <c r="V1144" s="618" t="s">
        <v>425</v>
      </c>
      <c r="W1144" s="618" t="s">
        <v>425</v>
      </c>
      <c r="X1144" s="618" t="s">
        <v>425</v>
      </c>
      <c r="Y1144" s="618" t="s">
        <v>425</v>
      </c>
      <c r="Z1144" s="618">
        <v>11567</v>
      </c>
      <c r="AA1144" s="618" t="s">
        <v>425</v>
      </c>
      <c r="AB1144" s="618" t="s">
        <v>425</v>
      </c>
      <c r="AC1144" s="618">
        <v>246219</v>
      </c>
      <c r="AD1144" s="618" t="s">
        <v>425</v>
      </c>
      <c r="AE1144" s="618">
        <v>177065</v>
      </c>
      <c r="AF1144" s="618">
        <v>32064</v>
      </c>
      <c r="AG1144" s="618">
        <v>26054</v>
      </c>
      <c r="AH1144" s="618">
        <v>7542</v>
      </c>
      <c r="AI1144" s="618" t="s">
        <v>425</v>
      </c>
    </row>
    <row r="1145" spans="1:35" x14ac:dyDescent="0.25">
      <c r="B1145" s="594">
        <v>2011</v>
      </c>
      <c r="C1145" s="618">
        <v>330</v>
      </c>
      <c r="D1145" s="618" t="s">
        <v>2112</v>
      </c>
      <c r="E1145" s="618">
        <v>1763</v>
      </c>
      <c r="F1145" s="618">
        <v>4951</v>
      </c>
      <c r="G1145" s="618">
        <v>5</v>
      </c>
      <c r="H1145" s="618">
        <v>270</v>
      </c>
      <c r="I1145" s="618" t="s">
        <v>425</v>
      </c>
      <c r="J1145" s="618">
        <v>754</v>
      </c>
      <c r="K1145" s="618">
        <v>33967</v>
      </c>
      <c r="L1145" s="618">
        <v>65342</v>
      </c>
      <c r="M1145" s="618" t="s">
        <v>2112</v>
      </c>
      <c r="N1145" s="618">
        <v>7070</v>
      </c>
      <c r="O1145" s="618" t="s">
        <v>425</v>
      </c>
      <c r="P1145" s="618" t="s">
        <v>425</v>
      </c>
      <c r="Q1145" s="618" t="s">
        <v>425</v>
      </c>
      <c r="R1145" s="618" t="s">
        <v>425</v>
      </c>
      <c r="S1145" s="618">
        <v>56985</v>
      </c>
      <c r="T1145" s="618" t="s">
        <v>425</v>
      </c>
      <c r="U1145" s="618">
        <v>96</v>
      </c>
      <c r="V1145" s="618" t="s">
        <v>425</v>
      </c>
      <c r="W1145" s="618" t="s">
        <v>425</v>
      </c>
      <c r="X1145" s="618" t="s">
        <v>425</v>
      </c>
      <c r="Y1145" s="618" t="s">
        <v>425</v>
      </c>
      <c r="Z1145" s="618">
        <v>10080</v>
      </c>
      <c r="AA1145" s="618" t="s">
        <v>425</v>
      </c>
      <c r="AB1145" s="618" t="s">
        <v>425</v>
      </c>
      <c r="AC1145" s="618">
        <v>263888</v>
      </c>
      <c r="AD1145" s="618" t="s">
        <v>425</v>
      </c>
      <c r="AE1145" s="618">
        <v>184047</v>
      </c>
      <c r="AF1145" s="618">
        <v>59462</v>
      </c>
      <c r="AG1145" s="618">
        <v>47907</v>
      </c>
      <c r="AH1145" s="618">
        <v>9490</v>
      </c>
      <c r="AI1145" s="618" t="s">
        <v>425</v>
      </c>
    </row>
    <row r="1146" spans="1:35" x14ac:dyDescent="0.25">
      <c r="B1146" s="594">
        <v>2012</v>
      </c>
      <c r="C1146" s="618">
        <v>76</v>
      </c>
      <c r="D1146" s="618" t="s">
        <v>2112</v>
      </c>
      <c r="E1146" s="618">
        <v>385</v>
      </c>
      <c r="F1146" s="618">
        <v>5133</v>
      </c>
      <c r="G1146" s="618">
        <v>6</v>
      </c>
      <c r="H1146" s="618">
        <v>62</v>
      </c>
      <c r="I1146" s="618" t="s">
        <v>425</v>
      </c>
      <c r="J1146" s="618">
        <v>1626</v>
      </c>
      <c r="K1146" s="618">
        <v>10500</v>
      </c>
      <c r="L1146" s="618">
        <v>57360</v>
      </c>
      <c r="M1146" s="618" t="s">
        <v>2112</v>
      </c>
      <c r="N1146" s="618">
        <v>9548</v>
      </c>
      <c r="O1146" s="618" t="s">
        <v>425</v>
      </c>
      <c r="P1146" s="618" t="s">
        <v>425</v>
      </c>
      <c r="Q1146" s="618" t="s">
        <v>425</v>
      </c>
      <c r="R1146" s="618" t="s">
        <v>425</v>
      </c>
      <c r="S1146" s="618">
        <v>49389</v>
      </c>
      <c r="T1146" s="618" t="s">
        <v>425</v>
      </c>
      <c r="U1146" s="618">
        <v>1450</v>
      </c>
      <c r="V1146" s="618" t="s">
        <v>425</v>
      </c>
      <c r="W1146" s="618" t="s">
        <v>425</v>
      </c>
      <c r="X1146" s="618" t="s">
        <v>425</v>
      </c>
      <c r="Y1146" s="618" t="s">
        <v>425</v>
      </c>
      <c r="Z1146" s="618">
        <v>15055</v>
      </c>
      <c r="AA1146" s="618">
        <v>107</v>
      </c>
      <c r="AB1146" s="618" t="s">
        <v>425</v>
      </c>
      <c r="AC1146" s="618">
        <v>403111</v>
      </c>
      <c r="AD1146" s="618" t="s">
        <v>425</v>
      </c>
      <c r="AE1146" s="618">
        <v>176160</v>
      </c>
      <c r="AF1146" s="618">
        <v>29330</v>
      </c>
      <c r="AG1146" s="618">
        <v>29864</v>
      </c>
      <c r="AH1146" s="618">
        <v>4782</v>
      </c>
      <c r="AI1146" s="618" t="s">
        <v>425</v>
      </c>
    </row>
    <row r="1147" spans="1:35" x14ac:dyDescent="0.25">
      <c r="B1147" s="594">
        <v>2013</v>
      </c>
      <c r="C1147" s="618">
        <v>58</v>
      </c>
      <c r="D1147" s="618" t="s">
        <v>2112</v>
      </c>
      <c r="E1147" s="618" t="s">
        <v>425</v>
      </c>
      <c r="F1147" s="618">
        <v>3688</v>
      </c>
      <c r="G1147" s="618">
        <v>22</v>
      </c>
      <c r="H1147" s="618">
        <v>15</v>
      </c>
      <c r="I1147" s="618" t="s">
        <v>425</v>
      </c>
      <c r="J1147" s="618">
        <v>1483</v>
      </c>
      <c r="K1147" s="618">
        <v>2764</v>
      </c>
      <c r="L1147" s="618">
        <v>40368</v>
      </c>
      <c r="M1147" s="618" t="s">
        <v>2112</v>
      </c>
      <c r="N1147" s="618">
        <v>14384</v>
      </c>
      <c r="O1147" s="618" t="s">
        <v>425</v>
      </c>
      <c r="P1147" s="618" t="s">
        <v>425</v>
      </c>
      <c r="Q1147" s="618" t="s">
        <v>425</v>
      </c>
      <c r="R1147" s="618" t="s">
        <v>425</v>
      </c>
      <c r="S1147" s="618">
        <v>25032</v>
      </c>
      <c r="T1147" s="618" t="s">
        <v>425</v>
      </c>
      <c r="U1147" s="618">
        <v>162</v>
      </c>
      <c r="V1147" s="618" t="s">
        <v>425</v>
      </c>
      <c r="W1147" s="618" t="s">
        <v>425</v>
      </c>
      <c r="X1147" s="618" t="s">
        <v>425</v>
      </c>
      <c r="Y1147" s="618" t="s">
        <v>425</v>
      </c>
      <c r="Z1147" s="618">
        <v>20189</v>
      </c>
      <c r="AA1147" s="618">
        <v>49</v>
      </c>
      <c r="AB1147" s="618" t="s">
        <v>425</v>
      </c>
      <c r="AC1147" s="618">
        <v>420636</v>
      </c>
      <c r="AD1147" s="618" t="s">
        <v>425</v>
      </c>
      <c r="AE1147" s="618">
        <v>152250</v>
      </c>
      <c r="AF1147" s="618">
        <v>35280</v>
      </c>
      <c r="AG1147" s="618">
        <v>48254</v>
      </c>
      <c r="AH1147" s="618">
        <v>4410</v>
      </c>
      <c r="AI1147" s="618" t="s">
        <v>425</v>
      </c>
    </row>
    <row r="1148" spans="1:35" x14ac:dyDescent="0.25">
      <c r="B1148" s="594">
        <v>2014</v>
      </c>
      <c r="C1148" s="618">
        <v>102</v>
      </c>
      <c r="D1148" s="618" t="s">
        <v>2112</v>
      </c>
      <c r="E1148" s="618" t="s">
        <v>425</v>
      </c>
      <c r="F1148" s="618">
        <v>3480</v>
      </c>
      <c r="G1148" s="618">
        <v>17</v>
      </c>
      <c r="H1148" s="618" t="s">
        <v>425</v>
      </c>
      <c r="I1148" s="618" t="s">
        <v>425</v>
      </c>
      <c r="J1148" s="618">
        <v>2642</v>
      </c>
      <c r="K1148" s="618">
        <v>3969</v>
      </c>
      <c r="L1148" s="618">
        <v>41037</v>
      </c>
      <c r="M1148" s="618" t="s">
        <v>2112</v>
      </c>
      <c r="N1148" s="618">
        <v>8990</v>
      </c>
      <c r="O1148" s="618" t="s">
        <v>425</v>
      </c>
      <c r="P1148" s="618" t="s">
        <v>425</v>
      </c>
      <c r="Q1148" s="618">
        <v>829</v>
      </c>
      <c r="R1148" s="618" t="s">
        <v>425</v>
      </c>
      <c r="S1148" s="618">
        <v>44350</v>
      </c>
      <c r="T1148" s="618" t="s">
        <v>425</v>
      </c>
      <c r="U1148" s="618">
        <v>750</v>
      </c>
      <c r="V1148" s="618" t="s">
        <v>425</v>
      </c>
      <c r="W1148" s="618" t="s">
        <v>425</v>
      </c>
      <c r="X1148" s="618" t="s">
        <v>425</v>
      </c>
      <c r="Y1148" s="618" t="s">
        <v>425</v>
      </c>
      <c r="Z1148" s="618">
        <v>16880</v>
      </c>
      <c r="AA1148" s="618">
        <v>33</v>
      </c>
      <c r="AB1148" s="618" t="s">
        <v>425</v>
      </c>
      <c r="AC1148" s="618">
        <v>666390</v>
      </c>
      <c r="AD1148" s="618" t="s">
        <v>425</v>
      </c>
      <c r="AE1148" s="618">
        <v>216000</v>
      </c>
      <c r="AF1148" s="618">
        <v>36014</v>
      </c>
      <c r="AG1148" s="618">
        <v>68435</v>
      </c>
      <c r="AH1148" s="618">
        <v>8460</v>
      </c>
      <c r="AI1148" s="618" t="s">
        <v>425</v>
      </c>
    </row>
    <row r="1149" spans="1:35" x14ac:dyDescent="0.25">
      <c r="B1149" s="594">
        <v>2015</v>
      </c>
      <c r="C1149" s="618">
        <v>116</v>
      </c>
      <c r="D1149" s="618" t="s">
        <v>2112</v>
      </c>
      <c r="E1149" s="618" t="s">
        <v>425</v>
      </c>
      <c r="F1149" s="618">
        <v>2634</v>
      </c>
      <c r="G1149" s="618">
        <v>17</v>
      </c>
      <c r="H1149" s="618" t="s">
        <v>425</v>
      </c>
      <c r="I1149" s="618" t="s">
        <v>425</v>
      </c>
      <c r="J1149" s="618">
        <v>4420</v>
      </c>
      <c r="K1149" s="618">
        <v>390</v>
      </c>
      <c r="L1149" s="618">
        <v>39672</v>
      </c>
      <c r="M1149" s="618" t="s">
        <v>2112</v>
      </c>
      <c r="N1149" s="618">
        <v>8206</v>
      </c>
      <c r="O1149" s="618" t="s">
        <v>425</v>
      </c>
      <c r="P1149" s="618" t="s">
        <v>425</v>
      </c>
      <c r="Q1149" s="618" t="s">
        <v>425</v>
      </c>
      <c r="R1149" s="618" t="s">
        <v>425</v>
      </c>
      <c r="S1149" s="618">
        <v>33496</v>
      </c>
      <c r="T1149" s="618" t="s">
        <v>425</v>
      </c>
      <c r="U1149" s="618" t="s">
        <v>425</v>
      </c>
      <c r="V1149" s="618" t="s">
        <v>425</v>
      </c>
      <c r="W1149" s="618" t="s">
        <v>425</v>
      </c>
      <c r="X1149" s="618" t="s">
        <v>425</v>
      </c>
      <c r="Y1149" s="618" t="s">
        <v>425</v>
      </c>
      <c r="Z1149" s="618">
        <v>14096</v>
      </c>
      <c r="AA1149" s="618">
        <v>98</v>
      </c>
      <c r="AB1149" s="618" t="s">
        <v>425</v>
      </c>
      <c r="AC1149" s="618">
        <v>528188</v>
      </c>
      <c r="AD1149" s="618" t="s">
        <v>425</v>
      </c>
      <c r="AE1149" s="618">
        <v>180832</v>
      </c>
      <c r="AF1149" s="618">
        <v>25795</v>
      </c>
      <c r="AG1149" s="618">
        <v>36691</v>
      </c>
      <c r="AH1149" s="618">
        <v>9920</v>
      </c>
      <c r="AI1149" s="618" t="s">
        <v>425</v>
      </c>
    </row>
    <row r="1150" spans="1:35" x14ac:dyDescent="0.25">
      <c r="B1150" s="594">
        <v>2016</v>
      </c>
      <c r="C1150" s="618">
        <v>60</v>
      </c>
      <c r="D1150" s="618" t="s">
        <v>2112</v>
      </c>
      <c r="E1150" s="618" t="s">
        <v>425</v>
      </c>
      <c r="F1150" s="618">
        <v>4442</v>
      </c>
      <c r="G1150" s="618">
        <v>11</v>
      </c>
      <c r="H1150" s="618" t="s">
        <v>425</v>
      </c>
      <c r="I1150" s="618" t="s">
        <v>425</v>
      </c>
      <c r="J1150" s="618">
        <v>4182</v>
      </c>
      <c r="K1150" s="618" t="s">
        <v>425</v>
      </c>
      <c r="L1150" s="618">
        <v>20720</v>
      </c>
      <c r="M1150" s="618" t="s">
        <v>2112</v>
      </c>
      <c r="N1150" s="618">
        <v>10250</v>
      </c>
      <c r="O1150" s="618" t="s">
        <v>425</v>
      </c>
      <c r="P1150" s="618">
        <v>312</v>
      </c>
      <c r="Q1150" s="618">
        <v>2165</v>
      </c>
      <c r="R1150" s="618" t="s">
        <v>425</v>
      </c>
      <c r="S1150" s="618">
        <v>25795</v>
      </c>
      <c r="T1150" s="618" t="s">
        <v>425</v>
      </c>
      <c r="U1150" s="618">
        <v>1120</v>
      </c>
      <c r="V1150" s="618" t="s">
        <v>425</v>
      </c>
      <c r="W1150" s="618" t="s">
        <v>425</v>
      </c>
      <c r="X1150" s="618" t="s">
        <v>425</v>
      </c>
      <c r="Y1150" s="618" t="s">
        <v>425</v>
      </c>
      <c r="Z1150" s="618">
        <v>18040</v>
      </c>
      <c r="AA1150" s="618">
        <v>80</v>
      </c>
      <c r="AB1150" s="618" t="s">
        <v>425</v>
      </c>
      <c r="AC1150" s="618">
        <v>292474</v>
      </c>
      <c r="AD1150" s="618" t="s">
        <v>425</v>
      </c>
      <c r="AE1150" s="618">
        <v>233888</v>
      </c>
      <c r="AF1150" s="618">
        <v>14679</v>
      </c>
      <c r="AG1150" s="618">
        <v>31553</v>
      </c>
      <c r="AH1150" s="618">
        <v>2394</v>
      </c>
      <c r="AI1150" s="618" t="s">
        <v>425</v>
      </c>
    </row>
    <row r="1151" spans="1:35" x14ac:dyDescent="0.25">
      <c r="B1151" s="594">
        <v>2017</v>
      </c>
      <c r="C1151" s="618">
        <v>560</v>
      </c>
      <c r="D1151" s="618" t="s">
        <v>2112</v>
      </c>
      <c r="E1151" s="618">
        <v>113</v>
      </c>
      <c r="F1151" s="618">
        <v>4716</v>
      </c>
      <c r="G1151" s="618" t="s">
        <v>425</v>
      </c>
      <c r="H1151" s="618" t="s">
        <v>425</v>
      </c>
      <c r="I1151" s="618" t="s">
        <v>425</v>
      </c>
      <c r="J1151" s="618">
        <v>10245</v>
      </c>
      <c r="K1151" s="618">
        <v>10812</v>
      </c>
      <c r="L1151" s="618">
        <v>31125</v>
      </c>
      <c r="M1151" s="618" t="s">
        <v>2112</v>
      </c>
      <c r="N1151" s="618">
        <v>26000</v>
      </c>
      <c r="O1151" s="618" t="s">
        <v>425</v>
      </c>
      <c r="P1151" s="618" t="s">
        <v>425</v>
      </c>
      <c r="Q1151" s="618">
        <v>224</v>
      </c>
      <c r="R1151" s="618" t="s">
        <v>425</v>
      </c>
      <c r="S1151" s="618">
        <v>44625</v>
      </c>
      <c r="T1151" s="618" t="s">
        <v>425</v>
      </c>
      <c r="U1151" s="618">
        <v>1296</v>
      </c>
      <c r="V1151" s="618" t="s">
        <v>425</v>
      </c>
      <c r="W1151" s="618" t="s">
        <v>425</v>
      </c>
      <c r="X1151" s="618" t="s">
        <v>425</v>
      </c>
      <c r="Y1151" s="618" t="s">
        <v>425</v>
      </c>
      <c r="Z1151" s="618">
        <v>17400</v>
      </c>
      <c r="AA1151" s="618">
        <v>60</v>
      </c>
      <c r="AB1151" s="618" t="s">
        <v>425</v>
      </c>
      <c r="AC1151" s="618">
        <v>460740</v>
      </c>
      <c r="AD1151" s="618" t="s">
        <v>425</v>
      </c>
      <c r="AE1151" s="618">
        <v>241500</v>
      </c>
      <c r="AF1151" s="618">
        <v>22500</v>
      </c>
      <c r="AG1151" s="618">
        <v>26200</v>
      </c>
      <c r="AH1151" s="618">
        <v>5706</v>
      </c>
      <c r="AI1151" s="618" t="s">
        <v>425</v>
      </c>
    </row>
    <row r="1152" spans="1:35" x14ac:dyDescent="0.25">
      <c r="B1152" s="594">
        <v>2018</v>
      </c>
      <c r="C1152" s="618">
        <v>198</v>
      </c>
      <c r="D1152" s="618" t="s">
        <v>2112</v>
      </c>
      <c r="E1152" s="618" t="s">
        <v>425</v>
      </c>
      <c r="F1152" s="618">
        <v>4800</v>
      </c>
      <c r="G1152" s="618" t="s">
        <v>425</v>
      </c>
      <c r="H1152" s="618" t="s">
        <v>425</v>
      </c>
      <c r="I1152" s="618" t="s">
        <v>425</v>
      </c>
      <c r="J1152" s="618">
        <v>4250</v>
      </c>
      <c r="K1152" s="618">
        <v>3400</v>
      </c>
      <c r="L1152" s="618">
        <v>17425</v>
      </c>
      <c r="M1152" s="618" t="s">
        <v>2112</v>
      </c>
      <c r="N1152" s="618">
        <v>15000</v>
      </c>
      <c r="O1152" s="618" t="s">
        <v>425</v>
      </c>
      <c r="P1152" s="618">
        <v>450</v>
      </c>
      <c r="Q1152" s="618">
        <v>280</v>
      </c>
      <c r="R1152" s="618" t="s">
        <v>425</v>
      </c>
      <c r="S1152" s="618">
        <v>35820</v>
      </c>
      <c r="T1152" s="618" t="s">
        <v>425</v>
      </c>
      <c r="U1152" s="618">
        <v>1050</v>
      </c>
      <c r="V1152" s="618" t="s">
        <v>425</v>
      </c>
      <c r="W1152" s="618" t="s">
        <v>425</v>
      </c>
      <c r="X1152" s="618" t="s">
        <v>425</v>
      </c>
      <c r="Y1152" s="618" t="s">
        <v>425</v>
      </c>
      <c r="Z1152" s="618">
        <v>20550</v>
      </c>
      <c r="AA1152" s="618">
        <v>60</v>
      </c>
      <c r="AB1152" s="618" t="s">
        <v>425</v>
      </c>
      <c r="AC1152" s="618">
        <v>392580</v>
      </c>
      <c r="AD1152" s="618" t="s">
        <v>425</v>
      </c>
      <c r="AE1152" s="618">
        <v>253110</v>
      </c>
      <c r="AF1152" s="618">
        <v>30240</v>
      </c>
      <c r="AG1152" s="618">
        <v>28000</v>
      </c>
      <c r="AH1152" s="618">
        <v>7620</v>
      </c>
      <c r="AI1152" s="618" t="s">
        <v>425</v>
      </c>
    </row>
    <row r="1153" spans="1:35" x14ac:dyDescent="0.25">
      <c r="B1153" s="594">
        <v>2019</v>
      </c>
      <c r="C1153" s="618">
        <v>198</v>
      </c>
      <c r="D1153" s="618" t="s">
        <v>2112</v>
      </c>
      <c r="E1153" s="618" t="s">
        <v>425</v>
      </c>
      <c r="F1153" s="618">
        <v>4800</v>
      </c>
      <c r="G1153" s="618" t="s">
        <v>425</v>
      </c>
      <c r="H1153" s="618" t="s">
        <v>425</v>
      </c>
      <c r="I1153" s="618" t="s">
        <v>425</v>
      </c>
      <c r="J1153" s="618">
        <v>4250</v>
      </c>
      <c r="K1153" s="618">
        <v>4250</v>
      </c>
      <c r="L1153" s="618">
        <v>17425</v>
      </c>
      <c r="M1153" s="618" t="s">
        <v>2112</v>
      </c>
      <c r="N1153" s="618">
        <v>15000</v>
      </c>
      <c r="O1153" s="618" t="s">
        <v>425</v>
      </c>
      <c r="P1153" s="618">
        <v>315</v>
      </c>
      <c r="Q1153" s="618">
        <v>280</v>
      </c>
      <c r="R1153" s="618" t="s">
        <v>425</v>
      </c>
      <c r="S1153" s="618">
        <v>33609</v>
      </c>
      <c r="T1153" s="618" t="s">
        <v>425</v>
      </c>
      <c r="U1153" s="618">
        <v>1680</v>
      </c>
      <c r="V1153" s="618" t="s">
        <v>425</v>
      </c>
      <c r="W1153" s="618" t="s">
        <v>425</v>
      </c>
      <c r="X1153" s="618" t="s">
        <v>425</v>
      </c>
      <c r="Y1153" s="618" t="s">
        <v>425</v>
      </c>
      <c r="Z1153" s="618">
        <v>20550</v>
      </c>
      <c r="AA1153" s="618">
        <v>60</v>
      </c>
      <c r="AB1153" s="618" t="s">
        <v>425</v>
      </c>
      <c r="AC1153" s="618">
        <v>499800</v>
      </c>
      <c r="AD1153" s="618" t="s">
        <v>425</v>
      </c>
      <c r="AE1153" s="618">
        <v>261000</v>
      </c>
      <c r="AF1153" s="618">
        <v>24000</v>
      </c>
      <c r="AG1153" s="618">
        <v>28000</v>
      </c>
      <c r="AH1153" s="618">
        <v>6870</v>
      </c>
      <c r="AI1153" s="618" t="s">
        <v>425</v>
      </c>
    </row>
    <row r="1154" spans="1:35" x14ac:dyDescent="0.25">
      <c r="B1154" s="594">
        <v>2020</v>
      </c>
      <c r="C1154" s="618">
        <v>198</v>
      </c>
      <c r="D1154" s="618" t="s">
        <v>2112</v>
      </c>
      <c r="E1154" s="618" t="s">
        <v>425</v>
      </c>
      <c r="F1154" s="618">
        <v>4800</v>
      </c>
      <c r="G1154" s="618" t="s">
        <v>425</v>
      </c>
      <c r="H1154" s="618" t="s">
        <v>425</v>
      </c>
      <c r="I1154" s="618" t="s">
        <v>425</v>
      </c>
      <c r="J1154" s="618">
        <v>4250</v>
      </c>
      <c r="K1154" s="618">
        <v>4250</v>
      </c>
      <c r="L1154" s="618">
        <v>17425</v>
      </c>
      <c r="M1154" s="618" t="s">
        <v>2112</v>
      </c>
      <c r="N1154" s="618">
        <v>15000</v>
      </c>
      <c r="O1154" s="618" t="s">
        <v>425</v>
      </c>
      <c r="P1154" s="618">
        <v>315</v>
      </c>
      <c r="Q1154" s="618">
        <v>280</v>
      </c>
      <c r="R1154" s="618" t="s">
        <v>425</v>
      </c>
      <c r="S1154" s="618">
        <v>46484</v>
      </c>
      <c r="T1154" s="618" t="s">
        <v>425</v>
      </c>
      <c r="U1154" s="618">
        <v>1680</v>
      </c>
      <c r="V1154" s="618" t="s">
        <v>425</v>
      </c>
      <c r="W1154" s="618" t="s">
        <v>425</v>
      </c>
      <c r="X1154" s="618" t="s">
        <v>425</v>
      </c>
      <c r="Y1154" s="618" t="s">
        <v>425</v>
      </c>
      <c r="Z1154" s="618">
        <v>20550</v>
      </c>
      <c r="AA1154" s="618">
        <v>60</v>
      </c>
      <c r="AB1154" s="618" t="s">
        <v>425</v>
      </c>
      <c r="AC1154" s="618">
        <v>486138</v>
      </c>
      <c r="AD1154" s="618" t="s">
        <v>425</v>
      </c>
      <c r="AE1154" s="618">
        <v>290550</v>
      </c>
      <c r="AF1154" s="618">
        <v>48000</v>
      </c>
      <c r="AG1154" s="618">
        <v>28000</v>
      </c>
      <c r="AH1154" s="618">
        <v>11400</v>
      </c>
      <c r="AI1154" s="618" t="s">
        <v>425</v>
      </c>
    </row>
    <row r="1155" spans="1:35" x14ac:dyDescent="0.25">
      <c r="B1155" s="594">
        <v>2021</v>
      </c>
      <c r="C1155" s="618">
        <v>198</v>
      </c>
      <c r="D1155" s="618" t="s">
        <v>2112</v>
      </c>
      <c r="E1155" s="618" t="s">
        <v>425</v>
      </c>
      <c r="F1155" s="618">
        <v>4800</v>
      </c>
      <c r="G1155" s="618" t="s">
        <v>425</v>
      </c>
      <c r="H1155" s="618" t="s">
        <v>425</v>
      </c>
      <c r="I1155" s="618" t="s">
        <v>425</v>
      </c>
      <c r="J1155" s="618">
        <v>4250</v>
      </c>
      <c r="K1155" s="618">
        <v>4250</v>
      </c>
      <c r="L1155" s="618">
        <v>17425</v>
      </c>
      <c r="M1155" s="618" t="s">
        <v>2112</v>
      </c>
      <c r="N1155" s="618">
        <v>15000</v>
      </c>
      <c r="O1155" s="618" t="s">
        <v>425</v>
      </c>
      <c r="P1155" s="618">
        <v>315</v>
      </c>
      <c r="Q1155" s="618">
        <v>280</v>
      </c>
      <c r="R1155" s="618" t="s">
        <v>425</v>
      </c>
      <c r="S1155" s="618">
        <v>27240</v>
      </c>
      <c r="T1155" s="618" t="s">
        <v>425</v>
      </c>
      <c r="U1155" s="618">
        <v>1050</v>
      </c>
      <c r="V1155" s="618" t="s">
        <v>425</v>
      </c>
      <c r="W1155" s="618" t="s">
        <v>425</v>
      </c>
      <c r="X1155" s="618" t="s">
        <v>425</v>
      </c>
      <c r="Y1155" s="618" t="s">
        <v>425</v>
      </c>
      <c r="Z1155" s="618">
        <v>20550</v>
      </c>
      <c r="AA1155" s="618">
        <v>60</v>
      </c>
      <c r="AB1155" s="618" t="s">
        <v>425</v>
      </c>
      <c r="AC1155" s="618">
        <v>324000</v>
      </c>
      <c r="AD1155" s="618" t="s">
        <v>425</v>
      </c>
      <c r="AE1155" s="618">
        <v>312000</v>
      </c>
      <c r="AF1155" s="618">
        <v>35100</v>
      </c>
      <c r="AG1155" s="618">
        <v>28000</v>
      </c>
      <c r="AH1155" s="618">
        <v>10500</v>
      </c>
      <c r="AI1155" s="618" t="s">
        <v>425</v>
      </c>
    </row>
    <row r="1158" spans="1:35" x14ac:dyDescent="0.25">
      <c r="A1158" s="625" t="s">
        <v>347</v>
      </c>
    </row>
    <row r="1159" spans="1:35" x14ac:dyDescent="0.25">
      <c r="A1159" s="616" t="s">
        <v>426</v>
      </c>
    </row>
    <row r="1160" spans="1:35" x14ac:dyDescent="0.25">
      <c r="C1160" s="593" t="s">
        <v>2697</v>
      </c>
    </row>
    <row r="1161" spans="1:35" x14ac:dyDescent="0.25">
      <c r="A1161" s="593" t="s">
        <v>361</v>
      </c>
      <c r="B1161" s="593" t="s">
        <v>282</v>
      </c>
      <c r="C1161" s="617" t="s">
        <v>296</v>
      </c>
      <c r="D1161" s="617" t="s">
        <v>2676</v>
      </c>
      <c r="E1161" s="617" t="s">
        <v>422</v>
      </c>
      <c r="F1161" s="617" t="s">
        <v>2677</v>
      </c>
      <c r="G1161" s="617" t="s">
        <v>403</v>
      </c>
      <c r="H1161" s="617" t="s">
        <v>275</v>
      </c>
      <c r="I1161" s="617" t="s">
        <v>2678</v>
      </c>
      <c r="J1161" s="617" t="s">
        <v>276</v>
      </c>
      <c r="K1161" s="617" t="s">
        <v>2679</v>
      </c>
      <c r="L1161" s="617" t="s">
        <v>277</v>
      </c>
      <c r="M1161" s="617" t="s">
        <v>2680</v>
      </c>
      <c r="N1161" s="617" t="s">
        <v>2681</v>
      </c>
      <c r="O1161" s="617" t="s">
        <v>2682</v>
      </c>
      <c r="P1161" s="617" t="s">
        <v>2683</v>
      </c>
      <c r="Q1161" s="617" t="s">
        <v>2684</v>
      </c>
      <c r="R1161" s="617" t="s">
        <v>404</v>
      </c>
      <c r="S1161" s="617" t="s">
        <v>405</v>
      </c>
      <c r="T1161" s="617" t="s">
        <v>406</v>
      </c>
      <c r="U1161" s="617" t="s">
        <v>407</v>
      </c>
      <c r="V1161" s="617" t="s">
        <v>2685</v>
      </c>
      <c r="W1161" s="617" t="s">
        <v>2686</v>
      </c>
      <c r="X1161" s="617" t="s">
        <v>2687</v>
      </c>
      <c r="Y1161" s="617" t="s">
        <v>2688</v>
      </c>
      <c r="Z1161" s="617" t="s">
        <v>278</v>
      </c>
      <c r="AA1161" s="617" t="s">
        <v>408</v>
      </c>
      <c r="AB1161" s="617" t="s">
        <v>2689</v>
      </c>
      <c r="AC1161" s="617" t="s">
        <v>279</v>
      </c>
      <c r="AD1161" s="617" t="s">
        <v>2690</v>
      </c>
      <c r="AE1161" s="617" t="s">
        <v>2691</v>
      </c>
      <c r="AF1161" s="617" t="s">
        <v>423</v>
      </c>
      <c r="AG1161" s="617" t="s">
        <v>409</v>
      </c>
      <c r="AH1161" s="617" t="s">
        <v>2692</v>
      </c>
      <c r="AI1161" s="617" t="s">
        <v>2693</v>
      </c>
    </row>
    <row r="1162" spans="1:35" x14ac:dyDescent="0.25">
      <c r="A1162" s="593" t="s">
        <v>5</v>
      </c>
      <c r="B1162" s="594">
        <v>2010</v>
      </c>
      <c r="C1162" s="618">
        <v>1210434</v>
      </c>
      <c r="D1162" s="618" t="s">
        <v>2112</v>
      </c>
      <c r="E1162" s="618">
        <v>4130087</v>
      </c>
      <c r="F1162" s="618">
        <v>518356</v>
      </c>
      <c r="G1162" s="618">
        <v>286466</v>
      </c>
      <c r="H1162" s="618">
        <v>6242879</v>
      </c>
      <c r="I1162" s="618">
        <v>129511</v>
      </c>
      <c r="J1162" s="618">
        <v>325036</v>
      </c>
      <c r="K1162" s="618">
        <v>2807685</v>
      </c>
      <c r="L1162" s="618">
        <v>28309289</v>
      </c>
      <c r="M1162" s="618" t="s">
        <v>2112</v>
      </c>
      <c r="N1162" s="618">
        <v>1307984</v>
      </c>
      <c r="O1162" s="618">
        <v>1237</v>
      </c>
      <c r="P1162" s="618">
        <v>125908</v>
      </c>
      <c r="Q1162" s="618">
        <v>9155</v>
      </c>
      <c r="R1162" s="618">
        <v>16492</v>
      </c>
      <c r="S1162" s="618">
        <v>4944932</v>
      </c>
      <c r="T1162" s="618">
        <v>4516942</v>
      </c>
      <c r="U1162" s="618">
        <v>50918</v>
      </c>
      <c r="V1162" s="618">
        <v>1089</v>
      </c>
      <c r="W1162" s="618">
        <v>13754</v>
      </c>
      <c r="X1162" s="618">
        <v>16174</v>
      </c>
      <c r="Y1162" s="618">
        <v>90707</v>
      </c>
      <c r="Z1162" s="618">
        <v>7003761</v>
      </c>
      <c r="AA1162" s="618">
        <v>823749</v>
      </c>
      <c r="AB1162" s="618">
        <v>333355</v>
      </c>
      <c r="AC1162" s="618">
        <v>15181295</v>
      </c>
      <c r="AD1162" s="618">
        <v>1173</v>
      </c>
      <c r="AE1162" s="618">
        <v>37332815</v>
      </c>
      <c r="AF1162" s="618">
        <v>323620</v>
      </c>
      <c r="AG1162" s="618">
        <v>2796890</v>
      </c>
      <c r="AH1162" s="618">
        <v>2491624</v>
      </c>
      <c r="AI1162" s="618">
        <v>37590</v>
      </c>
    </row>
    <row r="1163" spans="1:35" x14ac:dyDescent="0.25">
      <c r="B1163" s="594">
        <v>2011</v>
      </c>
      <c r="C1163" s="618">
        <v>1474381</v>
      </c>
      <c r="D1163" s="618" t="s">
        <v>2112</v>
      </c>
      <c r="E1163" s="618">
        <v>7277575</v>
      </c>
      <c r="F1163" s="618">
        <v>474490</v>
      </c>
      <c r="G1163" s="618">
        <v>409837</v>
      </c>
      <c r="H1163" s="618">
        <v>5889804</v>
      </c>
      <c r="I1163" s="618">
        <v>129180</v>
      </c>
      <c r="J1163" s="618">
        <v>354376</v>
      </c>
      <c r="K1163" s="618">
        <v>2332976</v>
      </c>
      <c r="L1163" s="618">
        <v>39224254</v>
      </c>
      <c r="M1163" s="618" t="s">
        <v>2112</v>
      </c>
      <c r="N1163" s="618">
        <v>900348</v>
      </c>
      <c r="O1163" s="618">
        <v>1701</v>
      </c>
      <c r="P1163" s="618">
        <v>136911</v>
      </c>
      <c r="Q1163" s="618">
        <v>8099</v>
      </c>
      <c r="R1163" s="618">
        <v>40325</v>
      </c>
      <c r="S1163" s="618">
        <v>5148770</v>
      </c>
      <c r="T1163" s="618">
        <v>4802871</v>
      </c>
      <c r="U1163" s="618">
        <v>51202</v>
      </c>
      <c r="V1163" s="618">
        <v>1304</v>
      </c>
      <c r="W1163" s="618">
        <v>8293</v>
      </c>
      <c r="X1163" s="618">
        <v>19540</v>
      </c>
      <c r="Y1163" s="618">
        <v>112092</v>
      </c>
      <c r="Z1163" s="618">
        <v>7133063</v>
      </c>
      <c r="AA1163" s="618">
        <v>951811</v>
      </c>
      <c r="AB1163" s="618">
        <v>365106</v>
      </c>
      <c r="AC1163" s="618">
        <v>22229336</v>
      </c>
      <c r="AD1163" s="618">
        <v>1513</v>
      </c>
      <c r="AE1163" s="618">
        <v>50369438</v>
      </c>
      <c r="AF1163" s="618">
        <v>544075</v>
      </c>
      <c r="AG1163" s="618">
        <v>3230453</v>
      </c>
      <c r="AH1163" s="618">
        <v>2369638</v>
      </c>
      <c r="AI1163" s="618">
        <v>27690</v>
      </c>
    </row>
    <row r="1164" spans="1:35" x14ac:dyDescent="0.25">
      <c r="B1164" s="594">
        <v>2012</v>
      </c>
      <c r="C1164" s="618">
        <v>1727858</v>
      </c>
      <c r="D1164" s="618" t="s">
        <v>2112</v>
      </c>
      <c r="E1164" s="618">
        <v>8134897</v>
      </c>
      <c r="F1164" s="618">
        <v>637170</v>
      </c>
      <c r="G1164" s="618">
        <v>438934</v>
      </c>
      <c r="H1164" s="618">
        <v>6290787</v>
      </c>
      <c r="I1164" s="618">
        <v>161582</v>
      </c>
      <c r="J1164" s="618">
        <v>363504</v>
      </c>
      <c r="K1164" s="618">
        <v>2345778</v>
      </c>
      <c r="L1164" s="618">
        <v>40552332</v>
      </c>
      <c r="M1164" s="618" t="s">
        <v>2112</v>
      </c>
      <c r="N1164" s="618">
        <v>1181946</v>
      </c>
      <c r="O1164" s="618">
        <v>3631</v>
      </c>
      <c r="P1164" s="618">
        <v>119124</v>
      </c>
      <c r="Q1164" s="618">
        <v>8889</v>
      </c>
      <c r="R1164" s="618">
        <v>19724</v>
      </c>
      <c r="S1164" s="618">
        <v>6216876</v>
      </c>
      <c r="T1164" s="618">
        <v>4600116</v>
      </c>
      <c r="U1164" s="618">
        <v>89722</v>
      </c>
      <c r="V1164" s="618">
        <v>1647</v>
      </c>
      <c r="W1164" s="618">
        <v>7486</v>
      </c>
      <c r="X1164" s="618">
        <v>13451</v>
      </c>
      <c r="Y1164" s="618">
        <v>24058</v>
      </c>
      <c r="Z1164" s="618">
        <v>7885089</v>
      </c>
      <c r="AA1164" s="618">
        <v>998206</v>
      </c>
      <c r="AB1164" s="618">
        <v>475676</v>
      </c>
      <c r="AC1164" s="618">
        <v>26824867</v>
      </c>
      <c r="AD1164" s="618">
        <v>1123</v>
      </c>
      <c r="AE1164" s="618">
        <v>50465629</v>
      </c>
      <c r="AF1164" s="618">
        <v>555635</v>
      </c>
      <c r="AG1164" s="618">
        <v>3356331</v>
      </c>
      <c r="AH1164" s="618">
        <v>2324278</v>
      </c>
      <c r="AI1164" s="618">
        <v>32075</v>
      </c>
    </row>
    <row r="1165" spans="1:35" x14ac:dyDescent="0.25">
      <c r="B1165" s="594">
        <v>2013</v>
      </c>
      <c r="C1165" s="618">
        <v>1854309</v>
      </c>
      <c r="D1165" s="618" t="s">
        <v>2112</v>
      </c>
      <c r="E1165" s="618">
        <v>6923887</v>
      </c>
      <c r="F1165" s="618">
        <v>573738</v>
      </c>
      <c r="G1165" s="618">
        <v>479817</v>
      </c>
      <c r="H1165" s="618">
        <v>7545033</v>
      </c>
      <c r="I1165" s="618">
        <v>227109</v>
      </c>
      <c r="J1165" s="618">
        <v>412896</v>
      </c>
      <c r="K1165" s="618">
        <v>3855675</v>
      </c>
      <c r="L1165" s="618">
        <v>42946610</v>
      </c>
      <c r="M1165" s="618" t="s">
        <v>2112</v>
      </c>
      <c r="N1165" s="618">
        <v>1305038</v>
      </c>
      <c r="O1165" s="618">
        <v>3308</v>
      </c>
      <c r="P1165" s="618">
        <v>190906</v>
      </c>
      <c r="Q1165" s="618">
        <v>5893</v>
      </c>
      <c r="R1165" s="618">
        <v>49394</v>
      </c>
      <c r="S1165" s="618">
        <v>6945595</v>
      </c>
      <c r="T1165" s="618">
        <v>5631445</v>
      </c>
      <c r="U1165" s="618">
        <v>93436</v>
      </c>
      <c r="V1165" s="618">
        <v>822</v>
      </c>
      <c r="W1165" s="618">
        <v>13558</v>
      </c>
      <c r="X1165" s="618">
        <v>16384</v>
      </c>
      <c r="Y1165" s="618">
        <v>17830</v>
      </c>
      <c r="Z1165" s="618">
        <v>10130512</v>
      </c>
      <c r="AA1165" s="618">
        <v>1107987</v>
      </c>
      <c r="AB1165" s="618">
        <v>501652</v>
      </c>
      <c r="AC1165" s="618">
        <v>26723097</v>
      </c>
      <c r="AD1165" s="618">
        <v>990</v>
      </c>
      <c r="AE1165" s="618">
        <v>68934363</v>
      </c>
      <c r="AF1165" s="618">
        <v>535796</v>
      </c>
      <c r="AG1165" s="618">
        <v>5220504</v>
      </c>
      <c r="AH1165" s="618">
        <v>3809304</v>
      </c>
      <c r="AI1165" s="618">
        <v>26522</v>
      </c>
    </row>
    <row r="1166" spans="1:35" x14ac:dyDescent="0.25">
      <c r="B1166" s="594">
        <v>2014</v>
      </c>
      <c r="C1166" s="618">
        <v>1883380</v>
      </c>
      <c r="D1166" s="618" t="s">
        <v>2112</v>
      </c>
      <c r="E1166" s="618">
        <v>8130375</v>
      </c>
      <c r="F1166" s="618">
        <v>485346</v>
      </c>
      <c r="G1166" s="618">
        <v>512705</v>
      </c>
      <c r="H1166" s="618">
        <v>8365685</v>
      </c>
      <c r="I1166" s="618">
        <v>169578</v>
      </c>
      <c r="J1166" s="618">
        <v>526084</v>
      </c>
      <c r="K1166" s="618">
        <v>3235694</v>
      </c>
      <c r="L1166" s="618">
        <v>42128487</v>
      </c>
      <c r="M1166" s="618" t="s">
        <v>2112</v>
      </c>
      <c r="N1166" s="618">
        <v>1340507</v>
      </c>
      <c r="O1166" s="618">
        <v>2066</v>
      </c>
      <c r="P1166" s="618">
        <v>134146</v>
      </c>
      <c r="Q1166" s="618">
        <v>7592</v>
      </c>
      <c r="R1166" s="618">
        <v>63045</v>
      </c>
      <c r="S1166" s="618">
        <v>5173995</v>
      </c>
      <c r="T1166" s="618">
        <v>6052306</v>
      </c>
      <c r="U1166" s="618">
        <v>131853</v>
      </c>
      <c r="V1166" s="618">
        <v>2356</v>
      </c>
      <c r="W1166" s="618">
        <v>5615</v>
      </c>
      <c r="X1166" s="618">
        <v>15726</v>
      </c>
      <c r="Y1166" s="618">
        <v>50985</v>
      </c>
      <c r="Z1166" s="618">
        <v>9555735</v>
      </c>
      <c r="AA1166" s="618">
        <v>1241537</v>
      </c>
      <c r="AB1166" s="618">
        <v>491762</v>
      </c>
      <c r="AC1166" s="618">
        <v>25998864</v>
      </c>
      <c r="AD1166" s="618">
        <v>162</v>
      </c>
      <c r="AE1166" s="618">
        <v>84390011</v>
      </c>
      <c r="AF1166" s="618">
        <v>575732</v>
      </c>
      <c r="AG1166" s="618">
        <v>5182323</v>
      </c>
      <c r="AH1166" s="618">
        <v>3048005</v>
      </c>
      <c r="AI1166" s="618">
        <v>18693</v>
      </c>
    </row>
    <row r="1167" spans="1:35" x14ac:dyDescent="0.25">
      <c r="B1167" s="594">
        <v>2015</v>
      </c>
      <c r="C1167" s="618">
        <v>2180080</v>
      </c>
      <c r="D1167" s="618" t="s">
        <v>2112</v>
      </c>
      <c r="E1167" s="618">
        <v>6844555</v>
      </c>
      <c r="F1167" s="618">
        <v>793865</v>
      </c>
      <c r="G1167" s="618">
        <v>634593</v>
      </c>
      <c r="H1167" s="618">
        <v>8662295</v>
      </c>
      <c r="I1167" s="618">
        <v>210874</v>
      </c>
      <c r="J1167" s="618">
        <v>585615</v>
      </c>
      <c r="K1167" s="618">
        <v>4202672</v>
      </c>
      <c r="L1167" s="618">
        <v>43631303</v>
      </c>
      <c r="M1167" s="618" t="s">
        <v>2112</v>
      </c>
      <c r="N1167" s="618">
        <v>1814510</v>
      </c>
      <c r="O1167" s="618">
        <v>3390</v>
      </c>
      <c r="P1167" s="618">
        <v>97628</v>
      </c>
      <c r="Q1167" s="618">
        <v>6065</v>
      </c>
      <c r="R1167" s="618">
        <v>32534</v>
      </c>
      <c r="S1167" s="618">
        <v>6030879</v>
      </c>
      <c r="T1167" s="618">
        <v>5882511</v>
      </c>
      <c r="U1167" s="618">
        <v>134104</v>
      </c>
      <c r="V1167" s="618">
        <v>2044</v>
      </c>
      <c r="W1167" s="618">
        <v>17376</v>
      </c>
      <c r="X1167" s="618">
        <v>8224</v>
      </c>
      <c r="Y1167" s="618">
        <v>67486</v>
      </c>
      <c r="Z1167" s="618">
        <v>8234091</v>
      </c>
      <c r="AA1167" s="618">
        <v>1233944</v>
      </c>
      <c r="AB1167" s="618">
        <v>470921</v>
      </c>
      <c r="AC1167" s="618">
        <v>29770382</v>
      </c>
      <c r="AD1167" s="618">
        <v>363</v>
      </c>
      <c r="AE1167" s="618">
        <v>90354971</v>
      </c>
      <c r="AF1167" s="618">
        <v>586785</v>
      </c>
      <c r="AG1167" s="618">
        <v>4892964</v>
      </c>
      <c r="AH1167" s="618">
        <v>3116305</v>
      </c>
      <c r="AI1167" s="618">
        <v>14582</v>
      </c>
    </row>
    <row r="1168" spans="1:35" x14ac:dyDescent="0.25">
      <c r="B1168" s="594">
        <v>2016</v>
      </c>
      <c r="C1168" s="618">
        <v>2264492</v>
      </c>
      <c r="D1168" s="618" t="s">
        <v>2112</v>
      </c>
      <c r="E1168" s="618">
        <v>7463541</v>
      </c>
      <c r="F1168" s="618">
        <v>1280091</v>
      </c>
      <c r="G1168" s="618">
        <v>902168</v>
      </c>
      <c r="H1168" s="618">
        <v>8725929</v>
      </c>
      <c r="I1168" s="618">
        <v>396250</v>
      </c>
      <c r="J1168" s="618">
        <v>803962</v>
      </c>
      <c r="K1168" s="618">
        <v>5880194</v>
      </c>
      <c r="L1168" s="618">
        <v>51598386</v>
      </c>
      <c r="M1168" s="618" t="s">
        <v>2112</v>
      </c>
      <c r="N1168" s="618">
        <v>1852659</v>
      </c>
      <c r="O1168" s="618">
        <v>3974</v>
      </c>
      <c r="P1168" s="618">
        <v>227399</v>
      </c>
      <c r="Q1168" s="618">
        <v>4086</v>
      </c>
      <c r="R1168" s="618">
        <v>30696</v>
      </c>
      <c r="S1168" s="618">
        <v>9754040</v>
      </c>
      <c r="T1168" s="618">
        <v>5736741</v>
      </c>
      <c r="U1168" s="618">
        <v>85141</v>
      </c>
      <c r="V1168" s="618">
        <v>340</v>
      </c>
      <c r="W1168" s="618">
        <v>19269</v>
      </c>
      <c r="X1168" s="618">
        <v>5797</v>
      </c>
      <c r="Y1168" s="618">
        <v>40019</v>
      </c>
      <c r="Z1168" s="618">
        <v>10397959</v>
      </c>
      <c r="AA1168" s="618">
        <v>1347431</v>
      </c>
      <c r="AB1168" s="618">
        <v>597724</v>
      </c>
      <c r="AC1168" s="618">
        <v>37693016</v>
      </c>
      <c r="AD1168" s="618">
        <v>383</v>
      </c>
      <c r="AE1168" s="618">
        <v>105017264</v>
      </c>
      <c r="AF1168" s="618">
        <v>509649</v>
      </c>
      <c r="AG1168" s="618">
        <v>5475851</v>
      </c>
      <c r="AH1168" s="618">
        <v>4032961</v>
      </c>
      <c r="AI1168" s="618">
        <v>19951</v>
      </c>
    </row>
    <row r="1169" spans="1:35" x14ac:dyDescent="0.25">
      <c r="B1169" s="594">
        <v>2017</v>
      </c>
      <c r="C1169" s="618">
        <v>1801736</v>
      </c>
      <c r="D1169" s="618" t="s">
        <v>2112</v>
      </c>
      <c r="E1169" s="618">
        <v>8397570</v>
      </c>
      <c r="F1169" s="618">
        <v>995756</v>
      </c>
      <c r="G1169" s="618">
        <v>930094</v>
      </c>
      <c r="H1169" s="618">
        <v>9756866</v>
      </c>
      <c r="I1169" s="618">
        <v>221385</v>
      </c>
      <c r="J1169" s="618">
        <v>769254</v>
      </c>
      <c r="K1169" s="618">
        <v>2979161</v>
      </c>
      <c r="L1169" s="618">
        <v>53862323</v>
      </c>
      <c r="M1169" s="618" t="s">
        <v>2112</v>
      </c>
      <c r="N1169" s="618">
        <v>1422217</v>
      </c>
      <c r="O1169" s="618">
        <v>3966</v>
      </c>
      <c r="P1169" s="618">
        <v>166099</v>
      </c>
      <c r="Q1169" s="618">
        <v>6474</v>
      </c>
      <c r="R1169" s="618">
        <v>64604</v>
      </c>
      <c r="S1169" s="618">
        <v>6962922</v>
      </c>
      <c r="T1169" s="618">
        <v>6921270</v>
      </c>
      <c r="U1169" s="618">
        <v>110591</v>
      </c>
      <c r="V1169" s="618">
        <v>76</v>
      </c>
      <c r="W1169" s="618">
        <v>6646</v>
      </c>
      <c r="X1169" s="618">
        <v>5336</v>
      </c>
      <c r="Y1169" s="618">
        <v>30449</v>
      </c>
      <c r="Z1169" s="618">
        <v>11002098</v>
      </c>
      <c r="AA1169" s="618">
        <v>1344457</v>
      </c>
      <c r="AB1169" s="618">
        <v>494709</v>
      </c>
      <c r="AC1169" s="618">
        <v>33001411</v>
      </c>
      <c r="AD1169" s="618">
        <v>134</v>
      </c>
      <c r="AE1169" s="618">
        <v>112305292</v>
      </c>
      <c r="AF1169" s="618">
        <v>602699</v>
      </c>
      <c r="AG1169" s="618">
        <v>4354465</v>
      </c>
      <c r="AH1169" s="618">
        <v>2355079</v>
      </c>
      <c r="AI1169" s="618">
        <v>13717</v>
      </c>
    </row>
    <row r="1170" spans="1:35" x14ac:dyDescent="0.25">
      <c r="B1170" s="594">
        <v>2018</v>
      </c>
      <c r="C1170" s="618">
        <v>2142057</v>
      </c>
      <c r="D1170" s="618" t="s">
        <v>2112</v>
      </c>
      <c r="E1170" s="618">
        <v>12817116</v>
      </c>
      <c r="F1170" s="618">
        <v>898666</v>
      </c>
      <c r="G1170" s="618">
        <v>881334</v>
      </c>
      <c r="H1170" s="618">
        <v>8691890</v>
      </c>
      <c r="I1170" s="618">
        <v>369247</v>
      </c>
      <c r="J1170" s="618">
        <v>790776</v>
      </c>
      <c r="K1170" s="618">
        <v>3174946</v>
      </c>
      <c r="L1170" s="618">
        <v>52024888</v>
      </c>
      <c r="M1170" s="618" t="s">
        <v>2112</v>
      </c>
      <c r="N1170" s="618">
        <v>1639519</v>
      </c>
      <c r="O1170" s="618">
        <v>5655</v>
      </c>
      <c r="P1170" s="618">
        <v>254088</v>
      </c>
      <c r="Q1170" s="618">
        <v>10158</v>
      </c>
      <c r="R1170" s="618">
        <v>56212</v>
      </c>
      <c r="S1170" s="618">
        <v>5588931</v>
      </c>
      <c r="T1170" s="618">
        <v>6446287</v>
      </c>
      <c r="U1170" s="618">
        <v>151098</v>
      </c>
      <c r="V1170" s="618">
        <v>53</v>
      </c>
      <c r="W1170" s="618">
        <v>7276</v>
      </c>
      <c r="X1170" s="618">
        <v>5489</v>
      </c>
      <c r="Y1170" s="618">
        <v>35047</v>
      </c>
      <c r="Z1170" s="618">
        <v>9954056</v>
      </c>
      <c r="AA1170" s="618">
        <v>1327223</v>
      </c>
      <c r="AB1170" s="618">
        <v>587296</v>
      </c>
      <c r="AC1170" s="618">
        <v>37678190</v>
      </c>
      <c r="AD1170" s="618" t="s">
        <v>425</v>
      </c>
      <c r="AE1170" s="618">
        <v>127895812</v>
      </c>
      <c r="AF1170" s="618">
        <v>753610</v>
      </c>
      <c r="AG1170" s="618">
        <v>4918702</v>
      </c>
      <c r="AH1170" s="618">
        <v>3831963</v>
      </c>
      <c r="AI1170" s="618">
        <v>16208</v>
      </c>
    </row>
    <row r="1171" spans="1:35" x14ac:dyDescent="0.25">
      <c r="B1171" s="594">
        <v>2019</v>
      </c>
      <c r="C1171" s="618">
        <v>1900483</v>
      </c>
      <c r="D1171" s="618" t="s">
        <v>2112</v>
      </c>
      <c r="E1171" s="618">
        <v>16002331</v>
      </c>
      <c r="F1171" s="618">
        <v>1249310</v>
      </c>
      <c r="G1171" s="618">
        <v>1056972</v>
      </c>
      <c r="H1171" s="618">
        <v>8765013</v>
      </c>
      <c r="I1171" s="618">
        <v>427695</v>
      </c>
      <c r="J1171" s="618">
        <v>884177</v>
      </c>
      <c r="K1171" s="618">
        <v>5453382</v>
      </c>
      <c r="L1171" s="618">
        <v>54617372</v>
      </c>
      <c r="M1171" s="618" t="s">
        <v>2112</v>
      </c>
      <c r="N1171" s="618">
        <v>2230364</v>
      </c>
      <c r="O1171" s="618">
        <v>7299</v>
      </c>
      <c r="P1171" s="618">
        <v>357934</v>
      </c>
      <c r="Q1171" s="618">
        <v>11621</v>
      </c>
      <c r="R1171" s="618">
        <v>58190</v>
      </c>
      <c r="S1171" s="618">
        <v>7474391</v>
      </c>
      <c r="T1171" s="618">
        <v>6711659</v>
      </c>
      <c r="U1171" s="618">
        <v>146823</v>
      </c>
      <c r="V1171" s="618">
        <v>18</v>
      </c>
      <c r="W1171" s="618">
        <v>5044</v>
      </c>
      <c r="X1171" s="618">
        <v>5311</v>
      </c>
      <c r="Y1171" s="618">
        <v>74198</v>
      </c>
      <c r="Z1171" s="618">
        <v>8854355</v>
      </c>
      <c r="AA1171" s="618">
        <v>1545615</v>
      </c>
      <c r="AB1171" s="618">
        <v>580867</v>
      </c>
      <c r="AC1171" s="618">
        <v>47591383</v>
      </c>
      <c r="AD1171" s="618" t="s">
        <v>425</v>
      </c>
      <c r="AE1171" s="618">
        <v>125270163</v>
      </c>
      <c r="AF1171" s="618">
        <v>1015743</v>
      </c>
      <c r="AG1171" s="618">
        <v>5666999</v>
      </c>
      <c r="AH1171" s="618">
        <v>4058074</v>
      </c>
      <c r="AI1171" s="618">
        <v>17485</v>
      </c>
    </row>
    <row r="1172" spans="1:35" x14ac:dyDescent="0.25">
      <c r="B1172" s="594">
        <v>2020</v>
      </c>
      <c r="C1172" s="618">
        <v>2333862</v>
      </c>
      <c r="D1172" s="618" t="s">
        <v>2112</v>
      </c>
      <c r="E1172" s="618">
        <v>19127892</v>
      </c>
      <c r="F1172" s="618">
        <v>1632326</v>
      </c>
      <c r="G1172" s="618">
        <v>1606571</v>
      </c>
      <c r="H1172" s="618">
        <v>11631701</v>
      </c>
      <c r="I1172" s="618">
        <v>612079</v>
      </c>
      <c r="J1172" s="618">
        <v>1014523</v>
      </c>
      <c r="K1172" s="618">
        <v>5461742</v>
      </c>
      <c r="L1172" s="618">
        <v>60541009</v>
      </c>
      <c r="M1172" s="618" t="s">
        <v>2112</v>
      </c>
      <c r="N1172" s="618">
        <v>2556826</v>
      </c>
      <c r="O1172" s="618">
        <v>6982</v>
      </c>
      <c r="P1172" s="618">
        <v>460923</v>
      </c>
      <c r="Q1172" s="618">
        <v>14037</v>
      </c>
      <c r="R1172" s="618">
        <v>97199</v>
      </c>
      <c r="S1172" s="618">
        <v>10780677</v>
      </c>
      <c r="T1172" s="618">
        <v>6051358</v>
      </c>
      <c r="U1172" s="618">
        <v>94651</v>
      </c>
      <c r="V1172" s="618">
        <v>2933</v>
      </c>
      <c r="W1172" s="618">
        <v>7146</v>
      </c>
      <c r="X1172" s="618">
        <v>10689</v>
      </c>
      <c r="Y1172" s="618">
        <v>94723</v>
      </c>
      <c r="Z1172" s="618">
        <v>10896746</v>
      </c>
      <c r="AA1172" s="618">
        <v>1769264</v>
      </c>
      <c r="AB1172" s="618">
        <v>641016</v>
      </c>
      <c r="AC1172" s="618">
        <v>72424496</v>
      </c>
      <c r="AD1172" s="618" t="s">
        <v>425</v>
      </c>
      <c r="AE1172" s="618">
        <v>169132781</v>
      </c>
      <c r="AF1172" s="618">
        <v>1415982</v>
      </c>
      <c r="AG1172" s="618">
        <v>6078903</v>
      </c>
      <c r="AH1172" s="618">
        <v>6773777</v>
      </c>
      <c r="AI1172" s="618">
        <v>31726</v>
      </c>
    </row>
    <row r="1173" spans="1:35" x14ac:dyDescent="0.25">
      <c r="B1173" s="594">
        <v>2021</v>
      </c>
      <c r="C1173" s="618">
        <v>2610025</v>
      </c>
      <c r="D1173" s="618" t="s">
        <v>2112</v>
      </c>
      <c r="E1173" s="618">
        <v>26507341</v>
      </c>
      <c r="F1173" s="618">
        <v>1849020</v>
      </c>
      <c r="G1173" s="618">
        <v>2643649</v>
      </c>
      <c r="H1173" s="618">
        <v>19146736</v>
      </c>
      <c r="I1173" s="618">
        <v>1037930</v>
      </c>
      <c r="J1173" s="618">
        <v>1222363</v>
      </c>
      <c r="K1173" s="618">
        <v>5483747</v>
      </c>
      <c r="L1173" s="618">
        <v>75284266</v>
      </c>
      <c r="M1173" s="618" t="s">
        <v>2112</v>
      </c>
      <c r="N1173" s="618">
        <v>2490452</v>
      </c>
      <c r="O1173" s="618">
        <v>10951</v>
      </c>
      <c r="P1173" s="618">
        <v>722322</v>
      </c>
      <c r="Q1173" s="618">
        <v>14908</v>
      </c>
      <c r="R1173" s="618">
        <v>61642</v>
      </c>
      <c r="S1173" s="618">
        <v>12049373</v>
      </c>
      <c r="T1173" s="618">
        <v>6800830</v>
      </c>
      <c r="U1173" s="618">
        <v>139769</v>
      </c>
      <c r="V1173" s="618">
        <v>73</v>
      </c>
      <c r="W1173" s="618">
        <v>12862</v>
      </c>
      <c r="X1173" s="618">
        <v>7859</v>
      </c>
      <c r="Y1173" s="618">
        <v>104710</v>
      </c>
      <c r="Z1173" s="618">
        <v>12702124</v>
      </c>
      <c r="AA1173" s="618">
        <v>1844638</v>
      </c>
      <c r="AB1173" s="618">
        <v>628322</v>
      </c>
      <c r="AC1173" s="618">
        <v>116396867</v>
      </c>
      <c r="AD1173" s="618" t="s">
        <v>425</v>
      </c>
      <c r="AE1173" s="618">
        <v>341747600</v>
      </c>
      <c r="AF1173" s="618">
        <v>2640770</v>
      </c>
      <c r="AG1173" s="618">
        <v>6478833</v>
      </c>
      <c r="AH1173" s="618">
        <v>10998648</v>
      </c>
      <c r="AI1173" s="618">
        <v>112629</v>
      </c>
    </row>
    <row r="1174" spans="1:35" x14ac:dyDescent="0.25">
      <c r="A1174" s="593" t="s">
        <v>6</v>
      </c>
      <c r="B1174" s="594">
        <v>2010</v>
      </c>
      <c r="C1174" s="618">
        <v>476907</v>
      </c>
      <c r="D1174" s="618" t="s">
        <v>2112</v>
      </c>
      <c r="E1174" s="618">
        <v>1052373</v>
      </c>
      <c r="F1174" s="618">
        <v>20269</v>
      </c>
      <c r="G1174" s="618">
        <v>12120</v>
      </c>
      <c r="H1174" s="618">
        <v>514875</v>
      </c>
      <c r="I1174" s="618" t="s">
        <v>425</v>
      </c>
      <c r="J1174" s="618">
        <v>98594</v>
      </c>
      <c r="K1174" s="618">
        <v>223913</v>
      </c>
      <c r="L1174" s="618">
        <v>4039922</v>
      </c>
      <c r="M1174" s="618" t="s">
        <v>2112</v>
      </c>
      <c r="N1174" s="618">
        <v>395020</v>
      </c>
      <c r="O1174" s="618" t="s">
        <v>425</v>
      </c>
      <c r="P1174" s="618" t="s">
        <v>425</v>
      </c>
      <c r="Q1174" s="618" t="s">
        <v>425</v>
      </c>
      <c r="R1174" s="618">
        <v>15677</v>
      </c>
      <c r="S1174" s="618">
        <v>1142063</v>
      </c>
      <c r="T1174" s="618">
        <v>80116</v>
      </c>
      <c r="U1174" s="618">
        <v>1707</v>
      </c>
      <c r="V1174" s="618" t="s">
        <v>425</v>
      </c>
      <c r="W1174" s="618" t="s">
        <v>425</v>
      </c>
      <c r="X1174" s="618" t="s">
        <v>425</v>
      </c>
      <c r="Y1174" s="618">
        <v>78519</v>
      </c>
      <c r="Z1174" s="618">
        <v>1505797</v>
      </c>
      <c r="AA1174" s="618">
        <v>245223</v>
      </c>
      <c r="AB1174" s="618">
        <v>306945</v>
      </c>
      <c r="AC1174" s="618">
        <v>1520134</v>
      </c>
      <c r="AD1174" s="618" t="s">
        <v>425</v>
      </c>
      <c r="AE1174" s="618">
        <v>3024778</v>
      </c>
      <c r="AF1174" s="618">
        <v>33186</v>
      </c>
      <c r="AG1174" s="618">
        <v>501399</v>
      </c>
      <c r="AH1174" s="618" t="s">
        <v>425</v>
      </c>
      <c r="AI1174" s="618" t="s">
        <v>425</v>
      </c>
    </row>
    <row r="1175" spans="1:35" x14ac:dyDescent="0.25">
      <c r="B1175" s="594">
        <v>2011</v>
      </c>
      <c r="C1175" s="618">
        <v>574035</v>
      </c>
      <c r="D1175" s="618" t="s">
        <v>2112</v>
      </c>
      <c r="E1175" s="618">
        <v>2282152</v>
      </c>
      <c r="F1175" s="618">
        <v>38645</v>
      </c>
      <c r="G1175" s="618">
        <v>21166</v>
      </c>
      <c r="H1175" s="618">
        <v>725336</v>
      </c>
      <c r="I1175" s="618" t="s">
        <v>425</v>
      </c>
      <c r="J1175" s="618">
        <v>109682</v>
      </c>
      <c r="K1175" s="618">
        <v>296918</v>
      </c>
      <c r="L1175" s="618">
        <v>4917794</v>
      </c>
      <c r="M1175" s="618" t="s">
        <v>2112</v>
      </c>
      <c r="N1175" s="618">
        <v>299222</v>
      </c>
      <c r="O1175" s="618" t="s">
        <v>425</v>
      </c>
      <c r="P1175" s="618" t="s">
        <v>425</v>
      </c>
      <c r="Q1175" s="618" t="s">
        <v>425</v>
      </c>
      <c r="R1175" s="618">
        <v>39470</v>
      </c>
      <c r="S1175" s="618">
        <v>1404583</v>
      </c>
      <c r="T1175" s="618">
        <v>55780</v>
      </c>
      <c r="U1175" s="618">
        <v>1453</v>
      </c>
      <c r="V1175" s="618" t="s">
        <v>425</v>
      </c>
      <c r="W1175" s="618" t="s">
        <v>425</v>
      </c>
      <c r="X1175" s="618" t="s">
        <v>425</v>
      </c>
      <c r="Y1175" s="618">
        <v>103355</v>
      </c>
      <c r="Z1175" s="618">
        <v>1552800</v>
      </c>
      <c r="AA1175" s="618">
        <v>254671</v>
      </c>
      <c r="AB1175" s="618">
        <v>331732</v>
      </c>
      <c r="AC1175" s="618">
        <v>2358205</v>
      </c>
      <c r="AD1175" s="618" t="s">
        <v>425</v>
      </c>
      <c r="AE1175" s="618">
        <v>4222269</v>
      </c>
      <c r="AF1175" s="618">
        <v>76602</v>
      </c>
      <c r="AG1175" s="618">
        <v>536254</v>
      </c>
      <c r="AH1175" s="618" t="s">
        <v>425</v>
      </c>
      <c r="AI1175" s="618" t="s">
        <v>425</v>
      </c>
    </row>
    <row r="1176" spans="1:35" x14ac:dyDescent="0.25">
      <c r="B1176" s="594">
        <v>2012</v>
      </c>
      <c r="C1176" s="618">
        <v>607511</v>
      </c>
      <c r="D1176" s="618" t="s">
        <v>2112</v>
      </c>
      <c r="E1176" s="618">
        <v>2968554</v>
      </c>
      <c r="F1176" s="618">
        <v>47337</v>
      </c>
      <c r="G1176" s="618">
        <v>9960</v>
      </c>
      <c r="H1176" s="618">
        <v>464174</v>
      </c>
      <c r="I1176" s="618" t="s">
        <v>425</v>
      </c>
      <c r="J1176" s="618">
        <v>113321</v>
      </c>
      <c r="K1176" s="618">
        <v>117518</v>
      </c>
      <c r="L1176" s="618">
        <v>4305880</v>
      </c>
      <c r="M1176" s="618" t="s">
        <v>2112</v>
      </c>
      <c r="N1176" s="618">
        <v>332650</v>
      </c>
      <c r="O1176" s="618" t="s">
        <v>425</v>
      </c>
      <c r="P1176" s="618" t="s">
        <v>425</v>
      </c>
      <c r="Q1176" s="618" t="s">
        <v>425</v>
      </c>
      <c r="R1176" s="618">
        <v>18449</v>
      </c>
      <c r="S1176" s="618">
        <v>678113</v>
      </c>
      <c r="T1176" s="618">
        <v>52942</v>
      </c>
      <c r="U1176" s="618">
        <v>260</v>
      </c>
      <c r="V1176" s="618" t="s">
        <v>425</v>
      </c>
      <c r="W1176" s="618" t="s">
        <v>425</v>
      </c>
      <c r="X1176" s="618" t="s">
        <v>425</v>
      </c>
      <c r="Y1176" s="618">
        <v>21457</v>
      </c>
      <c r="Z1176" s="618">
        <v>1945575</v>
      </c>
      <c r="AA1176" s="618">
        <v>324467</v>
      </c>
      <c r="AB1176" s="618">
        <v>440383</v>
      </c>
      <c r="AC1176" s="618">
        <v>1874102</v>
      </c>
      <c r="AD1176" s="618" t="s">
        <v>425</v>
      </c>
      <c r="AE1176" s="618">
        <v>4840796</v>
      </c>
      <c r="AF1176" s="618">
        <v>14027</v>
      </c>
      <c r="AG1176" s="618">
        <v>416989</v>
      </c>
      <c r="AH1176" s="618" t="s">
        <v>425</v>
      </c>
      <c r="AI1176" s="618" t="s">
        <v>425</v>
      </c>
    </row>
    <row r="1177" spans="1:35" x14ac:dyDescent="0.25">
      <c r="B1177" s="594">
        <v>2013</v>
      </c>
      <c r="C1177" s="618">
        <v>673884</v>
      </c>
      <c r="D1177" s="618" t="s">
        <v>2112</v>
      </c>
      <c r="E1177" s="618">
        <v>2581705</v>
      </c>
      <c r="F1177" s="618">
        <v>32059</v>
      </c>
      <c r="G1177" s="618">
        <v>11764</v>
      </c>
      <c r="H1177" s="618">
        <v>500754</v>
      </c>
      <c r="I1177" s="618" t="s">
        <v>425</v>
      </c>
      <c r="J1177" s="618">
        <v>108388</v>
      </c>
      <c r="K1177" s="618">
        <v>179363</v>
      </c>
      <c r="L1177" s="618">
        <v>4421420</v>
      </c>
      <c r="M1177" s="618" t="s">
        <v>2112</v>
      </c>
      <c r="N1177" s="618">
        <v>272469</v>
      </c>
      <c r="O1177" s="618" t="s">
        <v>425</v>
      </c>
      <c r="P1177" s="618" t="s">
        <v>425</v>
      </c>
      <c r="Q1177" s="618" t="s">
        <v>425</v>
      </c>
      <c r="R1177" s="618">
        <v>48311</v>
      </c>
      <c r="S1177" s="618">
        <v>1004631</v>
      </c>
      <c r="T1177" s="618">
        <v>35562</v>
      </c>
      <c r="U1177" s="618">
        <v>95</v>
      </c>
      <c r="V1177" s="618" t="s">
        <v>425</v>
      </c>
      <c r="W1177" s="618" t="s">
        <v>425</v>
      </c>
      <c r="X1177" s="618" t="s">
        <v>425</v>
      </c>
      <c r="Y1177" s="618">
        <v>15945</v>
      </c>
      <c r="Z1177" s="618">
        <v>1972171</v>
      </c>
      <c r="AA1177" s="618">
        <v>305168</v>
      </c>
      <c r="AB1177" s="618">
        <v>466313</v>
      </c>
      <c r="AC1177" s="618">
        <v>2200255</v>
      </c>
      <c r="AD1177" s="618" t="s">
        <v>425</v>
      </c>
      <c r="AE1177" s="618">
        <v>4397890</v>
      </c>
      <c r="AF1177" s="618">
        <v>19516</v>
      </c>
      <c r="AG1177" s="618">
        <v>569861</v>
      </c>
      <c r="AH1177" s="618" t="s">
        <v>425</v>
      </c>
      <c r="AI1177" s="618" t="s">
        <v>425</v>
      </c>
    </row>
    <row r="1178" spans="1:35" x14ac:dyDescent="0.25">
      <c r="B1178" s="594">
        <v>2014</v>
      </c>
      <c r="C1178" s="618">
        <v>669012</v>
      </c>
      <c r="D1178" s="618" t="s">
        <v>2112</v>
      </c>
      <c r="E1178" s="618">
        <v>3311389</v>
      </c>
      <c r="F1178" s="618">
        <v>40060</v>
      </c>
      <c r="G1178" s="618">
        <v>13731</v>
      </c>
      <c r="H1178" s="618">
        <v>606358</v>
      </c>
      <c r="I1178" s="618" t="s">
        <v>425</v>
      </c>
      <c r="J1178" s="618">
        <v>131139</v>
      </c>
      <c r="K1178" s="618">
        <v>361855</v>
      </c>
      <c r="L1178" s="618">
        <v>5432733</v>
      </c>
      <c r="M1178" s="618" t="s">
        <v>2112</v>
      </c>
      <c r="N1178" s="618">
        <v>346820</v>
      </c>
      <c r="O1178" s="618" t="s">
        <v>425</v>
      </c>
      <c r="P1178" s="618" t="s">
        <v>425</v>
      </c>
      <c r="Q1178" s="618" t="s">
        <v>425</v>
      </c>
      <c r="R1178" s="618">
        <v>61936</v>
      </c>
      <c r="S1178" s="618">
        <v>1029246</v>
      </c>
      <c r="T1178" s="618">
        <v>36712</v>
      </c>
      <c r="U1178" s="618" t="s">
        <v>425</v>
      </c>
      <c r="V1178" s="618" t="s">
        <v>425</v>
      </c>
      <c r="W1178" s="618" t="s">
        <v>425</v>
      </c>
      <c r="X1178" s="618" t="s">
        <v>425</v>
      </c>
      <c r="Y1178" s="618">
        <v>48359</v>
      </c>
      <c r="Z1178" s="618">
        <v>1980227</v>
      </c>
      <c r="AA1178" s="618">
        <v>312386</v>
      </c>
      <c r="AB1178" s="618">
        <v>447868</v>
      </c>
      <c r="AC1178" s="618">
        <v>2844630</v>
      </c>
      <c r="AD1178" s="618" t="s">
        <v>425</v>
      </c>
      <c r="AE1178" s="618">
        <v>6263588</v>
      </c>
      <c r="AF1178" s="618">
        <v>54920</v>
      </c>
      <c r="AG1178" s="618">
        <v>692709</v>
      </c>
      <c r="AH1178" s="618" t="s">
        <v>425</v>
      </c>
      <c r="AI1178" s="618" t="s">
        <v>425</v>
      </c>
    </row>
    <row r="1179" spans="1:35" x14ac:dyDescent="0.25">
      <c r="B1179" s="594">
        <v>2015</v>
      </c>
      <c r="C1179" s="618">
        <v>717767</v>
      </c>
      <c r="D1179" s="618" t="s">
        <v>2112</v>
      </c>
      <c r="E1179" s="618">
        <v>2013726</v>
      </c>
      <c r="F1179" s="618">
        <v>30106</v>
      </c>
      <c r="G1179" s="618">
        <v>14811</v>
      </c>
      <c r="H1179" s="618">
        <v>363246</v>
      </c>
      <c r="I1179" s="618" t="s">
        <v>425</v>
      </c>
      <c r="J1179" s="618">
        <v>142070</v>
      </c>
      <c r="K1179" s="618">
        <v>311805</v>
      </c>
      <c r="L1179" s="618">
        <v>4451176</v>
      </c>
      <c r="M1179" s="618" t="s">
        <v>2112</v>
      </c>
      <c r="N1179" s="618">
        <v>368221</v>
      </c>
      <c r="O1179" s="618" t="s">
        <v>425</v>
      </c>
      <c r="P1179" s="618" t="s">
        <v>425</v>
      </c>
      <c r="Q1179" s="618" t="s">
        <v>425</v>
      </c>
      <c r="R1179" s="618">
        <v>32264</v>
      </c>
      <c r="S1179" s="618">
        <v>1119957</v>
      </c>
      <c r="T1179" s="618">
        <v>41027</v>
      </c>
      <c r="U1179" s="618" t="s">
        <v>425</v>
      </c>
      <c r="V1179" s="618" t="s">
        <v>425</v>
      </c>
      <c r="W1179" s="618" t="s">
        <v>425</v>
      </c>
      <c r="X1179" s="618" t="s">
        <v>425</v>
      </c>
      <c r="Y1179" s="618">
        <v>66740</v>
      </c>
      <c r="Z1179" s="618">
        <v>1831539</v>
      </c>
      <c r="AA1179" s="618">
        <v>285884</v>
      </c>
      <c r="AB1179" s="618">
        <v>431656</v>
      </c>
      <c r="AC1179" s="618">
        <v>2599037</v>
      </c>
      <c r="AD1179" s="618" t="s">
        <v>425</v>
      </c>
      <c r="AE1179" s="618">
        <v>8034343</v>
      </c>
      <c r="AF1179" s="618">
        <v>61778</v>
      </c>
      <c r="AG1179" s="618">
        <v>656280</v>
      </c>
      <c r="AH1179" s="618">
        <v>2250</v>
      </c>
      <c r="AI1179" s="618" t="s">
        <v>425</v>
      </c>
    </row>
    <row r="1180" spans="1:35" x14ac:dyDescent="0.25">
      <c r="B1180" s="594">
        <v>2016</v>
      </c>
      <c r="C1180" s="618">
        <v>661702</v>
      </c>
      <c r="D1180" s="618" t="s">
        <v>2112</v>
      </c>
      <c r="E1180" s="618">
        <v>1912940</v>
      </c>
      <c r="F1180" s="618">
        <v>26173</v>
      </c>
      <c r="G1180" s="618">
        <v>20690</v>
      </c>
      <c r="H1180" s="618">
        <v>243359</v>
      </c>
      <c r="I1180" s="618" t="s">
        <v>425</v>
      </c>
      <c r="J1180" s="618">
        <v>190865</v>
      </c>
      <c r="K1180" s="618">
        <v>457923</v>
      </c>
      <c r="L1180" s="618">
        <v>4658074</v>
      </c>
      <c r="M1180" s="618" t="s">
        <v>2112</v>
      </c>
      <c r="N1180" s="618">
        <v>406607</v>
      </c>
      <c r="O1180" s="618" t="s">
        <v>425</v>
      </c>
      <c r="P1180" s="618" t="s">
        <v>425</v>
      </c>
      <c r="Q1180" s="618" t="s">
        <v>425</v>
      </c>
      <c r="R1180" s="618">
        <v>30590</v>
      </c>
      <c r="S1180" s="618">
        <v>1224438</v>
      </c>
      <c r="T1180" s="618">
        <v>40398</v>
      </c>
      <c r="U1180" s="618" t="s">
        <v>425</v>
      </c>
      <c r="V1180" s="618" t="s">
        <v>425</v>
      </c>
      <c r="W1180" s="618" t="s">
        <v>425</v>
      </c>
      <c r="X1180" s="618" t="s">
        <v>425</v>
      </c>
      <c r="Y1180" s="618">
        <v>38550</v>
      </c>
      <c r="Z1180" s="618">
        <v>1936574</v>
      </c>
      <c r="AA1180" s="618">
        <v>290485</v>
      </c>
      <c r="AB1180" s="618">
        <v>554679</v>
      </c>
      <c r="AC1180" s="618">
        <v>2344659</v>
      </c>
      <c r="AD1180" s="618" t="s">
        <v>425</v>
      </c>
      <c r="AE1180" s="618">
        <v>5551985</v>
      </c>
      <c r="AF1180" s="618">
        <v>45353</v>
      </c>
      <c r="AG1180" s="618">
        <v>655293</v>
      </c>
      <c r="AH1180" s="618">
        <v>13860</v>
      </c>
      <c r="AI1180" s="618" t="s">
        <v>425</v>
      </c>
    </row>
    <row r="1181" spans="1:35" x14ac:dyDescent="0.25">
      <c r="B1181" s="594">
        <v>2017</v>
      </c>
      <c r="C1181" s="618">
        <v>663645</v>
      </c>
      <c r="D1181" s="618" t="s">
        <v>2112</v>
      </c>
      <c r="E1181" s="618">
        <v>2167895</v>
      </c>
      <c r="F1181" s="618">
        <v>22047</v>
      </c>
      <c r="G1181" s="618">
        <v>26952</v>
      </c>
      <c r="H1181" s="618">
        <v>391818</v>
      </c>
      <c r="I1181" s="618" t="s">
        <v>425</v>
      </c>
      <c r="J1181" s="618">
        <v>272680</v>
      </c>
      <c r="K1181" s="618">
        <v>329083</v>
      </c>
      <c r="L1181" s="618">
        <v>3943777</v>
      </c>
      <c r="M1181" s="618" t="s">
        <v>2112</v>
      </c>
      <c r="N1181" s="618">
        <v>247590</v>
      </c>
      <c r="O1181" s="618" t="s">
        <v>425</v>
      </c>
      <c r="P1181" s="618" t="s">
        <v>425</v>
      </c>
      <c r="Q1181" s="618" t="s">
        <v>425</v>
      </c>
      <c r="R1181" s="618">
        <v>60529</v>
      </c>
      <c r="S1181" s="618">
        <v>1194846</v>
      </c>
      <c r="T1181" s="618">
        <v>125394</v>
      </c>
      <c r="U1181" s="618" t="s">
        <v>425</v>
      </c>
      <c r="V1181" s="618" t="s">
        <v>425</v>
      </c>
      <c r="W1181" s="618" t="s">
        <v>425</v>
      </c>
      <c r="X1181" s="618" t="s">
        <v>425</v>
      </c>
      <c r="Y1181" s="618">
        <v>29753</v>
      </c>
      <c r="Z1181" s="618">
        <v>1842433</v>
      </c>
      <c r="AA1181" s="618">
        <v>325137</v>
      </c>
      <c r="AB1181" s="618">
        <v>454877</v>
      </c>
      <c r="AC1181" s="618">
        <v>3087064</v>
      </c>
      <c r="AD1181" s="618" t="s">
        <v>425</v>
      </c>
      <c r="AE1181" s="618">
        <v>9849038</v>
      </c>
      <c r="AF1181" s="618">
        <v>87542</v>
      </c>
      <c r="AG1181" s="618">
        <v>667248</v>
      </c>
      <c r="AH1181" s="618">
        <v>7604</v>
      </c>
      <c r="AI1181" s="618" t="s">
        <v>425</v>
      </c>
    </row>
    <row r="1182" spans="1:35" x14ac:dyDescent="0.25">
      <c r="B1182" s="594">
        <v>2018</v>
      </c>
      <c r="C1182" s="618">
        <v>613742</v>
      </c>
      <c r="D1182" s="618" t="s">
        <v>2112</v>
      </c>
      <c r="E1182" s="618">
        <v>3835160</v>
      </c>
      <c r="F1182" s="618">
        <v>23270</v>
      </c>
      <c r="G1182" s="618">
        <v>27745</v>
      </c>
      <c r="H1182" s="618">
        <v>329136</v>
      </c>
      <c r="I1182" s="618" t="s">
        <v>425</v>
      </c>
      <c r="J1182" s="618">
        <v>287808</v>
      </c>
      <c r="K1182" s="618">
        <v>416898</v>
      </c>
      <c r="L1182" s="618">
        <v>3949593</v>
      </c>
      <c r="M1182" s="618" t="s">
        <v>2112</v>
      </c>
      <c r="N1182" s="618">
        <v>304155</v>
      </c>
      <c r="O1182" s="618" t="s">
        <v>425</v>
      </c>
      <c r="P1182" s="618" t="s">
        <v>425</v>
      </c>
      <c r="Q1182" s="618" t="s">
        <v>425</v>
      </c>
      <c r="R1182" s="618">
        <v>55114</v>
      </c>
      <c r="S1182" s="618">
        <v>1083687</v>
      </c>
      <c r="T1182" s="618">
        <v>151133</v>
      </c>
      <c r="U1182" s="618" t="s">
        <v>425</v>
      </c>
      <c r="V1182" s="618" t="s">
        <v>425</v>
      </c>
      <c r="W1182" s="618" t="s">
        <v>425</v>
      </c>
      <c r="X1182" s="618" t="s">
        <v>425</v>
      </c>
      <c r="Y1182" s="618">
        <v>32774</v>
      </c>
      <c r="Z1182" s="618">
        <v>1562136</v>
      </c>
      <c r="AA1182" s="618">
        <v>424471</v>
      </c>
      <c r="AB1182" s="618">
        <v>545726</v>
      </c>
      <c r="AC1182" s="618">
        <v>3228486</v>
      </c>
      <c r="AD1182" s="618" t="s">
        <v>425</v>
      </c>
      <c r="AE1182" s="618">
        <v>13100853</v>
      </c>
      <c r="AF1182" s="618">
        <v>80471</v>
      </c>
      <c r="AG1182" s="618">
        <v>741953</v>
      </c>
      <c r="AH1182" s="618">
        <v>18795</v>
      </c>
      <c r="AI1182" s="618" t="s">
        <v>425</v>
      </c>
    </row>
    <row r="1183" spans="1:35" x14ac:dyDescent="0.25">
      <c r="B1183" s="594">
        <v>2019</v>
      </c>
      <c r="C1183" s="618">
        <v>671222</v>
      </c>
      <c r="D1183" s="618" t="s">
        <v>2112</v>
      </c>
      <c r="E1183" s="618">
        <v>4123500</v>
      </c>
      <c r="F1183" s="618">
        <v>31609</v>
      </c>
      <c r="G1183" s="618">
        <v>34086</v>
      </c>
      <c r="H1183" s="618">
        <v>261307</v>
      </c>
      <c r="I1183" s="618" t="s">
        <v>425</v>
      </c>
      <c r="J1183" s="618">
        <v>382301</v>
      </c>
      <c r="K1183" s="618">
        <v>610041</v>
      </c>
      <c r="L1183" s="618">
        <v>4262161</v>
      </c>
      <c r="M1183" s="618" t="s">
        <v>2112</v>
      </c>
      <c r="N1183" s="618">
        <v>396630</v>
      </c>
      <c r="O1183" s="618" t="s">
        <v>425</v>
      </c>
      <c r="P1183" s="618" t="s">
        <v>425</v>
      </c>
      <c r="Q1183" s="618" t="s">
        <v>425</v>
      </c>
      <c r="R1183" s="618">
        <v>57963</v>
      </c>
      <c r="S1183" s="618">
        <v>1193977</v>
      </c>
      <c r="T1183" s="618">
        <v>210251</v>
      </c>
      <c r="U1183" s="618" t="s">
        <v>425</v>
      </c>
      <c r="V1183" s="618" t="s">
        <v>425</v>
      </c>
      <c r="W1183" s="618" t="s">
        <v>425</v>
      </c>
      <c r="X1183" s="618" t="s">
        <v>425</v>
      </c>
      <c r="Y1183" s="618">
        <v>72293</v>
      </c>
      <c r="Z1183" s="618">
        <v>1306067</v>
      </c>
      <c r="AA1183" s="618">
        <v>455176</v>
      </c>
      <c r="AB1183" s="618">
        <v>540838</v>
      </c>
      <c r="AC1183" s="618">
        <v>3892910</v>
      </c>
      <c r="AD1183" s="618" t="s">
        <v>425</v>
      </c>
      <c r="AE1183" s="618">
        <v>11550753</v>
      </c>
      <c r="AF1183" s="618">
        <v>73869</v>
      </c>
      <c r="AG1183" s="618">
        <v>1065064</v>
      </c>
      <c r="AH1183" s="618">
        <v>10950</v>
      </c>
      <c r="AI1183" s="618" t="s">
        <v>425</v>
      </c>
    </row>
    <row r="1184" spans="1:35" x14ac:dyDescent="0.25">
      <c r="B1184" s="594">
        <v>2020</v>
      </c>
      <c r="C1184" s="618">
        <v>688586</v>
      </c>
      <c r="D1184" s="618" t="s">
        <v>2112</v>
      </c>
      <c r="E1184" s="618">
        <v>4793812</v>
      </c>
      <c r="F1184" s="618">
        <v>61782</v>
      </c>
      <c r="G1184" s="618">
        <v>39348</v>
      </c>
      <c r="H1184" s="618">
        <v>331551</v>
      </c>
      <c r="I1184" s="618" t="s">
        <v>425</v>
      </c>
      <c r="J1184" s="618">
        <v>464488</v>
      </c>
      <c r="K1184" s="618">
        <v>805435</v>
      </c>
      <c r="L1184" s="618">
        <v>4957068</v>
      </c>
      <c r="M1184" s="618" t="s">
        <v>2112</v>
      </c>
      <c r="N1184" s="618">
        <v>514685</v>
      </c>
      <c r="O1184" s="618" t="s">
        <v>425</v>
      </c>
      <c r="P1184" s="618" t="s">
        <v>425</v>
      </c>
      <c r="Q1184" s="618" t="s">
        <v>425</v>
      </c>
      <c r="R1184" s="618">
        <v>96992</v>
      </c>
      <c r="S1184" s="618">
        <v>1964929</v>
      </c>
      <c r="T1184" s="618">
        <v>247858</v>
      </c>
      <c r="U1184" s="618" t="s">
        <v>425</v>
      </c>
      <c r="V1184" s="618" t="s">
        <v>425</v>
      </c>
      <c r="W1184" s="618" t="s">
        <v>425</v>
      </c>
      <c r="X1184" s="618" t="s">
        <v>425</v>
      </c>
      <c r="Y1184" s="618">
        <v>94544</v>
      </c>
      <c r="Z1184" s="618">
        <v>1699563</v>
      </c>
      <c r="AA1184" s="618">
        <v>540729</v>
      </c>
      <c r="AB1184" s="618">
        <v>604661</v>
      </c>
      <c r="AC1184" s="618">
        <v>7017147</v>
      </c>
      <c r="AD1184" s="618" t="s">
        <v>425</v>
      </c>
      <c r="AE1184" s="618">
        <v>18982389</v>
      </c>
      <c r="AF1184" s="618">
        <v>106358</v>
      </c>
      <c r="AG1184" s="618">
        <v>1181414</v>
      </c>
      <c r="AH1184" s="618">
        <v>17878</v>
      </c>
      <c r="AI1184" s="618" t="s">
        <v>425</v>
      </c>
    </row>
    <row r="1185" spans="1:35" x14ac:dyDescent="0.25">
      <c r="B1185" s="594">
        <v>2021</v>
      </c>
      <c r="C1185" s="618">
        <v>750429</v>
      </c>
      <c r="D1185" s="618" t="s">
        <v>2112</v>
      </c>
      <c r="E1185" s="618">
        <v>4469356</v>
      </c>
      <c r="F1185" s="618">
        <v>51584</v>
      </c>
      <c r="G1185" s="618">
        <v>50360</v>
      </c>
      <c r="H1185" s="618">
        <v>512880</v>
      </c>
      <c r="I1185" s="618" t="s">
        <v>425</v>
      </c>
      <c r="J1185" s="618">
        <v>495705</v>
      </c>
      <c r="K1185" s="618">
        <v>673031</v>
      </c>
      <c r="L1185" s="618">
        <v>6785536</v>
      </c>
      <c r="M1185" s="618" t="s">
        <v>2112</v>
      </c>
      <c r="N1185" s="618">
        <v>542566</v>
      </c>
      <c r="O1185" s="618" t="s">
        <v>425</v>
      </c>
      <c r="P1185" s="618" t="s">
        <v>425</v>
      </c>
      <c r="Q1185" s="618" t="s">
        <v>425</v>
      </c>
      <c r="R1185" s="618">
        <v>61509</v>
      </c>
      <c r="S1185" s="618">
        <v>2015700</v>
      </c>
      <c r="T1185" s="618">
        <v>211803</v>
      </c>
      <c r="U1185" s="618" t="s">
        <v>425</v>
      </c>
      <c r="V1185" s="618" t="s">
        <v>425</v>
      </c>
      <c r="W1185" s="618" t="s">
        <v>425</v>
      </c>
      <c r="X1185" s="618" t="s">
        <v>425</v>
      </c>
      <c r="Y1185" s="618">
        <v>104294</v>
      </c>
      <c r="Z1185" s="618">
        <v>2236362</v>
      </c>
      <c r="AA1185" s="618">
        <v>596162</v>
      </c>
      <c r="AB1185" s="618">
        <v>589976</v>
      </c>
      <c r="AC1185" s="618">
        <v>9708482</v>
      </c>
      <c r="AD1185" s="618" t="s">
        <v>425</v>
      </c>
      <c r="AE1185" s="618">
        <v>32548950</v>
      </c>
      <c r="AF1185" s="618">
        <v>134018</v>
      </c>
      <c r="AG1185" s="618">
        <v>1465060</v>
      </c>
      <c r="AH1185" s="618">
        <v>20859</v>
      </c>
      <c r="AI1185" s="618" t="s">
        <v>425</v>
      </c>
    </row>
    <row r="1186" spans="1:35" x14ac:dyDescent="0.25">
      <c r="A1186" s="593" t="s">
        <v>8</v>
      </c>
      <c r="B1186" s="594">
        <v>2010</v>
      </c>
      <c r="C1186" s="618">
        <v>4071</v>
      </c>
      <c r="D1186" s="618" t="s">
        <v>2112</v>
      </c>
      <c r="E1186" s="618" t="s">
        <v>425</v>
      </c>
      <c r="F1186" s="618" t="s">
        <v>425</v>
      </c>
      <c r="G1186" s="618">
        <v>80</v>
      </c>
      <c r="H1186" s="618">
        <v>89876</v>
      </c>
      <c r="I1186" s="618" t="s">
        <v>425</v>
      </c>
      <c r="J1186" s="618" t="s">
        <v>425</v>
      </c>
      <c r="K1186" s="618" t="s">
        <v>425</v>
      </c>
      <c r="L1186" s="618">
        <v>9194</v>
      </c>
      <c r="M1186" s="618" t="s">
        <v>2112</v>
      </c>
      <c r="N1186" s="618" t="s">
        <v>425</v>
      </c>
      <c r="O1186" s="618" t="s">
        <v>425</v>
      </c>
      <c r="P1186" s="618" t="s">
        <v>425</v>
      </c>
      <c r="Q1186" s="618" t="s">
        <v>425</v>
      </c>
      <c r="R1186" s="618" t="s">
        <v>425</v>
      </c>
      <c r="S1186" s="618">
        <v>18751</v>
      </c>
      <c r="T1186" s="618" t="s">
        <v>425</v>
      </c>
      <c r="U1186" s="618" t="s">
        <v>425</v>
      </c>
      <c r="V1186" s="618" t="s">
        <v>425</v>
      </c>
      <c r="W1186" s="618" t="s">
        <v>425</v>
      </c>
      <c r="X1186" s="618" t="s">
        <v>425</v>
      </c>
      <c r="Y1186" s="618" t="s">
        <v>425</v>
      </c>
      <c r="Z1186" s="618">
        <v>242682</v>
      </c>
      <c r="AA1186" s="618">
        <v>4988</v>
      </c>
      <c r="AB1186" s="618" t="s">
        <v>425</v>
      </c>
      <c r="AC1186" s="618">
        <v>118537</v>
      </c>
      <c r="AD1186" s="618" t="s">
        <v>425</v>
      </c>
      <c r="AE1186" s="618">
        <v>252749</v>
      </c>
      <c r="AF1186" s="618" t="s">
        <v>425</v>
      </c>
      <c r="AG1186" s="618">
        <v>1936</v>
      </c>
      <c r="AH1186" s="618" t="s">
        <v>425</v>
      </c>
      <c r="AI1186" s="618" t="s">
        <v>425</v>
      </c>
    </row>
    <row r="1187" spans="1:35" x14ac:dyDescent="0.25">
      <c r="B1187" s="594">
        <v>2011</v>
      </c>
      <c r="C1187" s="618">
        <v>9042</v>
      </c>
      <c r="D1187" s="618" t="s">
        <v>2112</v>
      </c>
      <c r="E1187" s="618" t="s">
        <v>425</v>
      </c>
      <c r="F1187" s="618" t="s">
        <v>425</v>
      </c>
      <c r="G1187" s="618">
        <v>87</v>
      </c>
      <c r="H1187" s="618">
        <v>93222</v>
      </c>
      <c r="I1187" s="618" t="s">
        <v>425</v>
      </c>
      <c r="J1187" s="618" t="s">
        <v>425</v>
      </c>
      <c r="K1187" s="618" t="s">
        <v>425</v>
      </c>
      <c r="L1187" s="618">
        <v>64335</v>
      </c>
      <c r="M1187" s="618" t="s">
        <v>2112</v>
      </c>
      <c r="N1187" s="618" t="s">
        <v>425</v>
      </c>
      <c r="O1187" s="618" t="s">
        <v>425</v>
      </c>
      <c r="P1187" s="618" t="s">
        <v>425</v>
      </c>
      <c r="Q1187" s="618" t="s">
        <v>425</v>
      </c>
      <c r="R1187" s="618" t="s">
        <v>425</v>
      </c>
      <c r="S1187" s="618">
        <v>51437</v>
      </c>
      <c r="T1187" s="618" t="s">
        <v>425</v>
      </c>
      <c r="U1187" s="618" t="s">
        <v>425</v>
      </c>
      <c r="V1187" s="618" t="s">
        <v>425</v>
      </c>
      <c r="W1187" s="618" t="s">
        <v>425</v>
      </c>
      <c r="X1187" s="618" t="s">
        <v>425</v>
      </c>
      <c r="Y1187" s="618" t="s">
        <v>425</v>
      </c>
      <c r="Z1187" s="618">
        <v>309543</v>
      </c>
      <c r="AA1187" s="618">
        <v>5892</v>
      </c>
      <c r="AB1187" s="618" t="s">
        <v>425</v>
      </c>
      <c r="AC1187" s="618">
        <v>136417</v>
      </c>
      <c r="AD1187" s="618" t="s">
        <v>425</v>
      </c>
      <c r="AE1187" s="618">
        <v>328273</v>
      </c>
      <c r="AF1187" s="618" t="s">
        <v>425</v>
      </c>
      <c r="AG1187" s="618">
        <v>1832</v>
      </c>
      <c r="AH1187" s="618" t="s">
        <v>425</v>
      </c>
      <c r="AI1187" s="618" t="s">
        <v>425</v>
      </c>
    </row>
    <row r="1188" spans="1:35" x14ac:dyDescent="0.25">
      <c r="B1188" s="594">
        <v>2012</v>
      </c>
      <c r="C1188" s="618">
        <v>6841</v>
      </c>
      <c r="D1188" s="618" t="s">
        <v>2112</v>
      </c>
      <c r="E1188" s="618" t="s">
        <v>425</v>
      </c>
      <c r="F1188" s="618" t="s">
        <v>425</v>
      </c>
      <c r="G1188" s="618">
        <v>37</v>
      </c>
      <c r="H1188" s="618">
        <v>116124</v>
      </c>
      <c r="I1188" s="618" t="s">
        <v>425</v>
      </c>
      <c r="J1188" s="618" t="s">
        <v>425</v>
      </c>
      <c r="K1188" s="618" t="s">
        <v>425</v>
      </c>
      <c r="L1188" s="618">
        <v>74939</v>
      </c>
      <c r="M1188" s="618" t="s">
        <v>2112</v>
      </c>
      <c r="N1188" s="618" t="s">
        <v>425</v>
      </c>
      <c r="O1188" s="618" t="s">
        <v>425</v>
      </c>
      <c r="P1188" s="618" t="s">
        <v>425</v>
      </c>
      <c r="Q1188" s="618" t="s">
        <v>425</v>
      </c>
      <c r="R1188" s="618" t="s">
        <v>425</v>
      </c>
      <c r="S1188" s="618">
        <v>86058</v>
      </c>
      <c r="T1188" s="618" t="s">
        <v>425</v>
      </c>
      <c r="U1188" s="618" t="s">
        <v>425</v>
      </c>
      <c r="V1188" s="618" t="s">
        <v>425</v>
      </c>
      <c r="W1188" s="618" t="s">
        <v>425</v>
      </c>
      <c r="X1188" s="618" t="s">
        <v>425</v>
      </c>
      <c r="Y1188" s="618" t="s">
        <v>425</v>
      </c>
      <c r="Z1188" s="618">
        <v>306033</v>
      </c>
      <c r="AA1188" s="618">
        <v>6094</v>
      </c>
      <c r="AB1188" s="618" t="s">
        <v>425</v>
      </c>
      <c r="AC1188" s="618">
        <v>204552</v>
      </c>
      <c r="AD1188" s="618" t="s">
        <v>425</v>
      </c>
      <c r="AE1188" s="618">
        <v>593306</v>
      </c>
      <c r="AF1188" s="618" t="s">
        <v>425</v>
      </c>
      <c r="AG1188" s="618">
        <v>71785</v>
      </c>
      <c r="AH1188" s="618" t="s">
        <v>425</v>
      </c>
      <c r="AI1188" s="618" t="s">
        <v>425</v>
      </c>
    </row>
    <row r="1189" spans="1:35" x14ac:dyDescent="0.25">
      <c r="B1189" s="594">
        <v>2013</v>
      </c>
      <c r="C1189" s="618">
        <v>11541</v>
      </c>
      <c r="D1189" s="618" t="s">
        <v>2112</v>
      </c>
      <c r="E1189" s="618" t="s">
        <v>425</v>
      </c>
      <c r="F1189" s="618" t="s">
        <v>425</v>
      </c>
      <c r="G1189" s="618">
        <v>288</v>
      </c>
      <c r="H1189" s="618">
        <v>78798</v>
      </c>
      <c r="I1189" s="618" t="s">
        <v>425</v>
      </c>
      <c r="J1189" s="618" t="s">
        <v>425</v>
      </c>
      <c r="K1189" s="618" t="s">
        <v>425</v>
      </c>
      <c r="L1189" s="618">
        <v>133701</v>
      </c>
      <c r="M1189" s="618" t="s">
        <v>2112</v>
      </c>
      <c r="N1189" s="618" t="s">
        <v>425</v>
      </c>
      <c r="O1189" s="618" t="s">
        <v>425</v>
      </c>
      <c r="P1189" s="618" t="s">
        <v>425</v>
      </c>
      <c r="Q1189" s="618" t="s">
        <v>425</v>
      </c>
      <c r="R1189" s="618" t="s">
        <v>425</v>
      </c>
      <c r="S1189" s="618">
        <v>70998</v>
      </c>
      <c r="T1189" s="618" t="s">
        <v>425</v>
      </c>
      <c r="U1189" s="618" t="s">
        <v>425</v>
      </c>
      <c r="V1189" s="618" t="s">
        <v>425</v>
      </c>
      <c r="W1189" s="618" t="s">
        <v>425</v>
      </c>
      <c r="X1189" s="618" t="s">
        <v>425</v>
      </c>
      <c r="Y1189" s="618" t="s">
        <v>425</v>
      </c>
      <c r="Z1189" s="618">
        <v>309240</v>
      </c>
      <c r="AA1189" s="618">
        <v>7594</v>
      </c>
      <c r="AB1189" s="618" t="s">
        <v>425</v>
      </c>
      <c r="AC1189" s="618">
        <v>136511</v>
      </c>
      <c r="AD1189" s="618" t="s">
        <v>425</v>
      </c>
      <c r="AE1189" s="618">
        <v>505849</v>
      </c>
      <c r="AF1189" s="618">
        <v>7459</v>
      </c>
      <c r="AG1189" s="618">
        <v>7234</v>
      </c>
      <c r="AH1189" s="618" t="s">
        <v>425</v>
      </c>
      <c r="AI1189" s="618" t="s">
        <v>425</v>
      </c>
    </row>
    <row r="1190" spans="1:35" x14ac:dyDescent="0.25">
      <c r="B1190" s="594">
        <v>2014</v>
      </c>
      <c r="C1190" s="618">
        <v>29442</v>
      </c>
      <c r="D1190" s="618" t="s">
        <v>2112</v>
      </c>
      <c r="E1190" s="618" t="s">
        <v>425</v>
      </c>
      <c r="F1190" s="618" t="s">
        <v>425</v>
      </c>
      <c r="G1190" s="618">
        <v>102</v>
      </c>
      <c r="H1190" s="618">
        <v>88781</v>
      </c>
      <c r="I1190" s="618" t="s">
        <v>425</v>
      </c>
      <c r="J1190" s="618" t="s">
        <v>425</v>
      </c>
      <c r="K1190" s="618" t="s">
        <v>425</v>
      </c>
      <c r="L1190" s="618">
        <v>140541</v>
      </c>
      <c r="M1190" s="618" t="s">
        <v>2112</v>
      </c>
      <c r="N1190" s="618" t="s">
        <v>425</v>
      </c>
      <c r="O1190" s="618" t="s">
        <v>425</v>
      </c>
      <c r="P1190" s="618" t="s">
        <v>425</v>
      </c>
      <c r="Q1190" s="618" t="s">
        <v>425</v>
      </c>
      <c r="R1190" s="618" t="s">
        <v>425</v>
      </c>
      <c r="S1190" s="618">
        <v>54424</v>
      </c>
      <c r="T1190" s="618" t="s">
        <v>425</v>
      </c>
      <c r="U1190" s="618" t="s">
        <v>425</v>
      </c>
      <c r="V1190" s="618" t="s">
        <v>425</v>
      </c>
      <c r="W1190" s="618" t="s">
        <v>425</v>
      </c>
      <c r="X1190" s="618" t="s">
        <v>425</v>
      </c>
      <c r="Y1190" s="618" t="s">
        <v>425</v>
      </c>
      <c r="Z1190" s="618">
        <v>402071</v>
      </c>
      <c r="AA1190" s="618">
        <v>10322</v>
      </c>
      <c r="AB1190" s="618" t="s">
        <v>425</v>
      </c>
      <c r="AC1190" s="618">
        <v>197211</v>
      </c>
      <c r="AD1190" s="618" t="s">
        <v>425</v>
      </c>
      <c r="AE1190" s="618">
        <v>601575</v>
      </c>
      <c r="AF1190" s="618">
        <v>10748</v>
      </c>
      <c r="AG1190" s="618">
        <v>12032</v>
      </c>
      <c r="AH1190" s="618" t="s">
        <v>425</v>
      </c>
      <c r="AI1190" s="618" t="s">
        <v>425</v>
      </c>
    </row>
    <row r="1191" spans="1:35" x14ac:dyDescent="0.25">
      <c r="B1191" s="594">
        <v>2015</v>
      </c>
      <c r="C1191" s="618">
        <v>44336</v>
      </c>
      <c r="D1191" s="618" t="s">
        <v>2112</v>
      </c>
      <c r="E1191" s="618" t="s">
        <v>425</v>
      </c>
      <c r="F1191" s="618" t="s">
        <v>425</v>
      </c>
      <c r="G1191" s="618">
        <v>129</v>
      </c>
      <c r="H1191" s="618">
        <v>76357</v>
      </c>
      <c r="I1191" s="618" t="s">
        <v>425</v>
      </c>
      <c r="J1191" s="618" t="s">
        <v>425</v>
      </c>
      <c r="K1191" s="618" t="s">
        <v>425</v>
      </c>
      <c r="L1191" s="618">
        <v>32777</v>
      </c>
      <c r="M1191" s="618" t="s">
        <v>2112</v>
      </c>
      <c r="N1191" s="618" t="s">
        <v>425</v>
      </c>
      <c r="O1191" s="618" t="s">
        <v>425</v>
      </c>
      <c r="P1191" s="618" t="s">
        <v>425</v>
      </c>
      <c r="Q1191" s="618" t="s">
        <v>425</v>
      </c>
      <c r="R1191" s="618" t="s">
        <v>425</v>
      </c>
      <c r="S1191" s="618">
        <v>41777</v>
      </c>
      <c r="T1191" s="618" t="s">
        <v>425</v>
      </c>
      <c r="U1191" s="618" t="s">
        <v>425</v>
      </c>
      <c r="V1191" s="618" t="s">
        <v>425</v>
      </c>
      <c r="W1191" s="618" t="s">
        <v>425</v>
      </c>
      <c r="X1191" s="618" t="s">
        <v>425</v>
      </c>
      <c r="Y1191" s="618" t="s">
        <v>425</v>
      </c>
      <c r="Z1191" s="618">
        <v>411146</v>
      </c>
      <c r="AA1191" s="618">
        <v>17316</v>
      </c>
      <c r="AB1191" s="618" t="s">
        <v>425</v>
      </c>
      <c r="AC1191" s="618">
        <v>305143</v>
      </c>
      <c r="AD1191" s="618" t="s">
        <v>425</v>
      </c>
      <c r="AE1191" s="618">
        <v>609560</v>
      </c>
      <c r="AF1191" s="618" t="s">
        <v>425</v>
      </c>
      <c r="AG1191" s="618">
        <v>5577</v>
      </c>
      <c r="AH1191" s="618" t="s">
        <v>425</v>
      </c>
      <c r="AI1191" s="618" t="s">
        <v>425</v>
      </c>
    </row>
    <row r="1192" spans="1:35" x14ac:dyDescent="0.25">
      <c r="B1192" s="594">
        <v>2016</v>
      </c>
      <c r="C1192" s="618">
        <v>42207</v>
      </c>
      <c r="D1192" s="618" t="s">
        <v>2112</v>
      </c>
      <c r="E1192" s="618">
        <v>747</v>
      </c>
      <c r="F1192" s="618" t="s">
        <v>425</v>
      </c>
      <c r="G1192" s="618">
        <v>181</v>
      </c>
      <c r="H1192" s="618">
        <v>95252</v>
      </c>
      <c r="I1192" s="618" t="s">
        <v>425</v>
      </c>
      <c r="J1192" s="618" t="s">
        <v>425</v>
      </c>
      <c r="K1192" s="618" t="s">
        <v>425</v>
      </c>
      <c r="L1192" s="618">
        <v>59397</v>
      </c>
      <c r="M1192" s="618" t="s">
        <v>2112</v>
      </c>
      <c r="N1192" s="618" t="s">
        <v>425</v>
      </c>
      <c r="O1192" s="618" t="s">
        <v>425</v>
      </c>
      <c r="P1192" s="618" t="s">
        <v>425</v>
      </c>
      <c r="Q1192" s="618" t="s">
        <v>425</v>
      </c>
      <c r="R1192" s="618" t="s">
        <v>425</v>
      </c>
      <c r="S1192" s="618">
        <v>35446</v>
      </c>
      <c r="T1192" s="618" t="s">
        <v>425</v>
      </c>
      <c r="U1192" s="618" t="s">
        <v>425</v>
      </c>
      <c r="V1192" s="618" t="s">
        <v>425</v>
      </c>
      <c r="W1192" s="618" t="s">
        <v>425</v>
      </c>
      <c r="X1192" s="618" t="s">
        <v>425</v>
      </c>
      <c r="Y1192" s="618" t="s">
        <v>425</v>
      </c>
      <c r="Z1192" s="618">
        <v>563104</v>
      </c>
      <c r="AA1192" s="618">
        <v>32081</v>
      </c>
      <c r="AB1192" s="618" t="s">
        <v>425</v>
      </c>
      <c r="AC1192" s="618">
        <v>329345</v>
      </c>
      <c r="AD1192" s="618" t="s">
        <v>425</v>
      </c>
      <c r="AE1192" s="618">
        <v>779838</v>
      </c>
      <c r="AF1192" s="618" t="s">
        <v>425</v>
      </c>
      <c r="AG1192" s="618">
        <v>6273</v>
      </c>
      <c r="AH1192" s="618" t="s">
        <v>425</v>
      </c>
      <c r="AI1192" s="618" t="s">
        <v>425</v>
      </c>
    </row>
    <row r="1193" spans="1:35" x14ac:dyDescent="0.25">
      <c r="B1193" s="594">
        <v>2017</v>
      </c>
      <c r="C1193" s="618">
        <v>23691</v>
      </c>
      <c r="D1193" s="618" t="s">
        <v>2112</v>
      </c>
      <c r="E1193" s="618" t="s">
        <v>425</v>
      </c>
      <c r="F1193" s="618" t="s">
        <v>425</v>
      </c>
      <c r="G1193" s="618">
        <v>535</v>
      </c>
      <c r="H1193" s="618">
        <v>73498</v>
      </c>
      <c r="I1193" s="618" t="s">
        <v>425</v>
      </c>
      <c r="J1193" s="618" t="s">
        <v>425</v>
      </c>
      <c r="K1193" s="618" t="s">
        <v>425</v>
      </c>
      <c r="L1193" s="618">
        <v>44299</v>
      </c>
      <c r="M1193" s="618" t="s">
        <v>2112</v>
      </c>
      <c r="N1193" s="618" t="s">
        <v>425</v>
      </c>
      <c r="O1193" s="618" t="s">
        <v>425</v>
      </c>
      <c r="P1193" s="618" t="s">
        <v>425</v>
      </c>
      <c r="Q1193" s="618" t="s">
        <v>425</v>
      </c>
      <c r="R1193" s="618" t="s">
        <v>425</v>
      </c>
      <c r="S1193" s="618">
        <v>92664</v>
      </c>
      <c r="T1193" s="618" t="s">
        <v>425</v>
      </c>
      <c r="U1193" s="618" t="s">
        <v>425</v>
      </c>
      <c r="V1193" s="618" t="s">
        <v>425</v>
      </c>
      <c r="W1193" s="618" t="s">
        <v>425</v>
      </c>
      <c r="X1193" s="618" t="s">
        <v>425</v>
      </c>
      <c r="Y1193" s="618" t="s">
        <v>425</v>
      </c>
      <c r="Z1193" s="618">
        <v>610201</v>
      </c>
      <c r="AA1193" s="618">
        <v>14157</v>
      </c>
      <c r="AB1193" s="618" t="s">
        <v>425</v>
      </c>
      <c r="AC1193" s="618">
        <v>334025</v>
      </c>
      <c r="AD1193" s="618" t="s">
        <v>425</v>
      </c>
      <c r="AE1193" s="618">
        <v>951525</v>
      </c>
      <c r="AF1193" s="618" t="s">
        <v>425</v>
      </c>
      <c r="AG1193" s="618">
        <v>10602</v>
      </c>
      <c r="AH1193" s="618" t="s">
        <v>425</v>
      </c>
      <c r="AI1193" s="618" t="s">
        <v>425</v>
      </c>
    </row>
    <row r="1194" spans="1:35" x14ac:dyDescent="0.25">
      <c r="B1194" s="594">
        <v>2018</v>
      </c>
      <c r="C1194" s="618">
        <v>29024</v>
      </c>
      <c r="D1194" s="618" t="s">
        <v>2112</v>
      </c>
      <c r="E1194" s="618" t="s">
        <v>425</v>
      </c>
      <c r="F1194" s="618" t="s">
        <v>425</v>
      </c>
      <c r="G1194" s="618">
        <v>518</v>
      </c>
      <c r="H1194" s="618">
        <v>78230</v>
      </c>
      <c r="I1194" s="618" t="s">
        <v>425</v>
      </c>
      <c r="J1194" s="618" t="s">
        <v>425</v>
      </c>
      <c r="K1194" s="618" t="s">
        <v>425</v>
      </c>
      <c r="L1194" s="618">
        <v>12201</v>
      </c>
      <c r="M1194" s="618" t="s">
        <v>2112</v>
      </c>
      <c r="N1194" s="618" t="s">
        <v>425</v>
      </c>
      <c r="O1194" s="618" t="s">
        <v>425</v>
      </c>
      <c r="P1194" s="618" t="s">
        <v>425</v>
      </c>
      <c r="Q1194" s="618" t="s">
        <v>425</v>
      </c>
      <c r="R1194" s="618" t="s">
        <v>425</v>
      </c>
      <c r="S1194" s="618">
        <v>44380</v>
      </c>
      <c r="T1194" s="618" t="s">
        <v>425</v>
      </c>
      <c r="U1194" s="618" t="s">
        <v>425</v>
      </c>
      <c r="V1194" s="618" t="s">
        <v>425</v>
      </c>
      <c r="W1194" s="618" t="s">
        <v>425</v>
      </c>
      <c r="X1194" s="618" t="s">
        <v>425</v>
      </c>
      <c r="Y1194" s="618" t="s">
        <v>425</v>
      </c>
      <c r="Z1194" s="618">
        <v>589366</v>
      </c>
      <c r="AA1194" s="618">
        <v>18803</v>
      </c>
      <c r="AB1194" s="618" t="s">
        <v>425</v>
      </c>
      <c r="AC1194" s="618">
        <v>315092</v>
      </c>
      <c r="AD1194" s="618" t="s">
        <v>425</v>
      </c>
      <c r="AE1194" s="618">
        <v>999713</v>
      </c>
      <c r="AF1194" s="618" t="s">
        <v>425</v>
      </c>
      <c r="AG1194" s="618">
        <v>12961</v>
      </c>
      <c r="AH1194" s="618" t="s">
        <v>425</v>
      </c>
      <c r="AI1194" s="618" t="s">
        <v>425</v>
      </c>
    </row>
    <row r="1195" spans="1:35" x14ac:dyDescent="0.25">
      <c r="B1195" s="594">
        <v>2019</v>
      </c>
      <c r="C1195" s="618">
        <v>29630</v>
      </c>
      <c r="D1195" s="618" t="s">
        <v>2112</v>
      </c>
      <c r="E1195" s="618" t="s">
        <v>425</v>
      </c>
      <c r="F1195" s="618" t="s">
        <v>425</v>
      </c>
      <c r="G1195" s="618">
        <v>942</v>
      </c>
      <c r="H1195" s="618">
        <v>86198</v>
      </c>
      <c r="I1195" s="618" t="s">
        <v>425</v>
      </c>
      <c r="J1195" s="618" t="s">
        <v>425</v>
      </c>
      <c r="K1195" s="618" t="s">
        <v>425</v>
      </c>
      <c r="L1195" s="618">
        <v>18668</v>
      </c>
      <c r="M1195" s="618" t="s">
        <v>2112</v>
      </c>
      <c r="N1195" s="618" t="s">
        <v>425</v>
      </c>
      <c r="O1195" s="618" t="s">
        <v>425</v>
      </c>
      <c r="P1195" s="618" t="s">
        <v>425</v>
      </c>
      <c r="Q1195" s="618" t="s">
        <v>425</v>
      </c>
      <c r="R1195" s="618" t="s">
        <v>425</v>
      </c>
      <c r="S1195" s="618">
        <v>44625</v>
      </c>
      <c r="T1195" s="618" t="s">
        <v>425</v>
      </c>
      <c r="U1195" s="618" t="s">
        <v>425</v>
      </c>
      <c r="V1195" s="618" t="s">
        <v>425</v>
      </c>
      <c r="W1195" s="618" t="s">
        <v>425</v>
      </c>
      <c r="X1195" s="618" t="s">
        <v>425</v>
      </c>
      <c r="Y1195" s="618" t="s">
        <v>425</v>
      </c>
      <c r="Z1195" s="618">
        <v>415020</v>
      </c>
      <c r="AA1195" s="618">
        <v>18443</v>
      </c>
      <c r="AB1195" s="618" t="s">
        <v>425</v>
      </c>
      <c r="AC1195" s="618">
        <v>557492</v>
      </c>
      <c r="AD1195" s="618" t="s">
        <v>425</v>
      </c>
      <c r="AE1195" s="618">
        <v>1217348</v>
      </c>
      <c r="AF1195" s="618" t="s">
        <v>425</v>
      </c>
      <c r="AG1195" s="618">
        <v>18242</v>
      </c>
      <c r="AH1195" s="618" t="s">
        <v>425</v>
      </c>
      <c r="AI1195" s="618" t="s">
        <v>425</v>
      </c>
    </row>
    <row r="1196" spans="1:35" x14ac:dyDescent="0.25">
      <c r="B1196" s="594">
        <v>2020</v>
      </c>
      <c r="C1196" s="618">
        <v>46439</v>
      </c>
      <c r="D1196" s="618" t="s">
        <v>2112</v>
      </c>
      <c r="E1196" s="618" t="s">
        <v>425</v>
      </c>
      <c r="F1196" s="618" t="s">
        <v>425</v>
      </c>
      <c r="G1196" s="618">
        <v>604</v>
      </c>
      <c r="H1196" s="618">
        <v>97989</v>
      </c>
      <c r="I1196" s="618" t="s">
        <v>425</v>
      </c>
      <c r="J1196" s="618" t="s">
        <v>425</v>
      </c>
      <c r="K1196" s="618" t="s">
        <v>425</v>
      </c>
      <c r="L1196" s="618">
        <v>3474</v>
      </c>
      <c r="M1196" s="618" t="s">
        <v>2112</v>
      </c>
      <c r="N1196" s="618" t="s">
        <v>425</v>
      </c>
      <c r="O1196" s="618" t="s">
        <v>425</v>
      </c>
      <c r="P1196" s="618" t="s">
        <v>425</v>
      </c>
      <c r="Q1196" s="618" t="s">
        <v>425</v>
      </c>
      <c r="R1196" s="618" t="s">
        <v>425</v>
      </c>
      <c r="S1196" s="618">
        <v>52170</v>
      </c>
      <c r="T1196" s="618" t="s">
        <v>425</v>
      </c>
      <c r="U1196" s="618" t="s">
        <v>425</v>
      </c>
      <c r="V1196" s="618" t="s">
        <v>425</v>
      </c>
      <c r="W1196" s="618" t="s">
        <v>425</v>
      </c>
      <c r="X1196" s="618" t="s">
        <v>425</v>
      </c>
      <c r="Y1196" s="618" t="s">
        <v>425</v>
      </c>
      <c r="Z1196" s="618">
        <v>604146</v>
      </c>
      <c r="AA1196" s="618">
        <v>17820</v>
      </c>
      <c r="AB1196" s="618">
        <v>57</v>
      </c>
      <c r="AC1196" s="618">
        <v>751811</v>
      </c>
      <c r="AD1196" s="618" t="s">
        <v>425</v>
      </c>
      <c r="AE1196" s="618">
        <v>1676618</v>
      </c>
      <c r="AF1196" s="618" t="s">
        <v>425</v>
      </c>
      <c r="AG1196" s="618">
        <v>14175</v>
      </c>
      <c r="AH1196" s="618" t="s">
        <v>425</v>
      </c>
      <c r="AI1196" s="618" t="s">
        <v>425</v>
      </c>
    </row>
    <row r="1197" spans="1:35" x14ac:dyDescent="0.25">
      <c r="B1197" s="594">
        <v>2021</v>
      </c>
      <c r="C1197" s="618">
        <v>32871</v>
      </c>
      <c r="D1197" s="618" t="s">
        <v>2112</v>
      </c>
      <c r="E1197" s="618" t="s">
        <v>425</v>
      </c>
      <c r="F1197" s="618" t="s">
        <v>425</v>
      </c>
      <c r="G1197" s="618">
        <v>1285</v>
      </c>
      <c r="H1197" s="618">
        <v>140972</v>
      </c>
      <c r="I1197" s="618" t="s">
        <v>425</v>
      </c>
      <c r="J1197" s="618" t="s">
        <v>425</v>
      </c>
      <c r="K1197" s="618" t="s">
        <v>425</v>
      </c>
      <c r="L1197" s="618">
        <v>5594</v>
      </c>
      <c r="M1197" s="618" t="s">
        <v>2112</v>
      </c>
      <c r="N1197" s="618" t="s">
        <v>425</v>
      </c>
      <c r="O1197" s="618" t="s">
        <v>425</v>
      </c>
      <c r="P1197" s="618" t="s">
        <v>425</v>
      </c>
      <c r="Q1197" s="618" t="s">
        <v>425</v>
      </c>
      <c r="R1197" s="618" t="s">
        <v>425</v>
      </c>
      <c r="S1197" s="618">
        <v>46955</v>
      </c>
      <c r="T1197" s="618" t="s">
        <v>425</v>
      </c>
      <c r="U1197" s="618" t="s">
        <v>425</v>
      </c>
      <c r="V1197" s="618" t="s">
        <v>425</v>
      </c>
      <c r="W1197" s="618" t="s">
        <v>425</v>
      </c>
      <c r="X1197" s="618" t="s">
        <v>425</v>
      </c>
      <c r="Y1197" s="618" t="s">
        <v>425</v>
      </c>
      <c r="Z1197" s="618">
        <v>519740</v>
      </c>
      <c r="AA1197" s="618">
        <v>21917</v>
      </c>
      <c r="AB1197" s="618" t="s">
        <v>425</v>
      </c>
      <c r="AC1197" s="618">
        <v>1596786</v>
      </c>
      <c r="AD1197" s="618" t="s">
        <v>425</v>
      </c>
      <c r="AE1197" s="618">
        <v>3360818</v>
      </c>
      <c r="AF1197" s="618" t="s">
        <v>425</v>
      </c>
      <c r="AG1197" s="618">
        <v>15992</v>
      </c>
      <c r="AH1197" s="618" t="s">
        <v>425</v>
      </c>
      <c r="AI1197" s="618" t="s">
        <v>425</v>
      </c>
    </row>
    <row r="1198" spans="1:35" x14ac:dyDescent="0.25">
      <c r="A1198" s="593" t="s">
        <v>9</v>
      </c>
      <c r="B1198" s="594">
        <v>2010</v>
      </c>
      <c r="C1198" s="618">
        <v>7958</v>
      </c>
      <c r="D1198" s="618" t="s">
        <v>2112</v>
      </c>
      <c r="E1198" s="618" t="s">
        <v>425</v>
      </c>
      <c r="F1198" s="618" t="s">
        <v>425</v>
      </c>
      <c r="G1198" s="618">
        <v>500</v>
      </c>
      <c r="H1198" s="618">
        <v>14708</v>
      </c>
      <c r="I1198" s="618" t="s">
        <v>425</v>
      </c>
      <c r="J1198" s="618">
        <v>272</v>
      </c>
      <c r="K1198" s="618" t="s">
        <v>425</v>
      </c>
      <c r="L1198" s="618">
        <v>7209</v>
      </c>
      <c r="M1198" s="618" t="s">
        <v>2112</v>
      </c>
      <c r="N1198" s="618" t="s">
        <v>425</v>
      </c>
      <c r="O1198" s="618" t="s">
        <v>425</v>
      </c>
      <c r="P1198" s="618" t="s">
        <v>425</v>
      </c>
      <c r="Q1198" s="618" t="s">
        <v>425</v>
      </c>
      <c r="R1198" s="618" t="s">
        <v>425</v>
      </c>
      <c r="S1198" s="618">
        <v>15222</v>
      </c>
      <c r="T1198" s="618">
        <v>1223</v>
      </c>
      <c r="U1198" s="618" t="s">
        <v>425</v>
      </c>
      <c r="V1198" s="618" t="s">
        <v>425</v>
      </c>
      <c r="W1198" s="618" t="s">
        <v>425</v>
      </c>
      <c r="X1198" s="618" t="s">
        <v>425</v>
      </c>
      <c r="Y1198" s="618" t="s">
        <v>425</v>
      </c>
      <c r="Z1198" s="618">
        <v>284211</v>
      </c>
      <c r="AA1198" s="618">
        <v>5072</v>
      </c>
      <c r="AB1198" s="618" t="s">
        <v>425</v>
      </c>
      <c r="AC1198" s="618">
        <v>31533</v>
      </c>
      <c r="AD1198" s="618" t="s">
        <v>425</v>
      </c>
      <c r="AE1198" s="618">
        <v>219</v>
      </c>
      <c r="AF1198" s="618" t="s">
        <v>425</v>
      </c>
      <c r="AG1198" s="618">
        <v>125</v>
      </c>
      <c r="AH1198" s="618" t="s">
        <v>425</v>
      </c>
      <c r="AI1198" s="618" t="s">
        <v>425</v>
      </c>
    </row>
    <row r="1199" spans="1:35" x14ac:dyDescent="0.25">
      <c r="B1199" s="594">
        <v>2011</v>
      </c>
      <c r="C1199" s="618">
        <v>10241</v>
      </c>
      <c r="D1199" s="618" t="s">
        <v>2112</v>
      </c>
      <c r="E1199" s="618" t="s">
        <v>425</v>
      </c>
      <c r="F1199" s="618" t="s">
        <v>425</v>
      </c>
      <c r="G1199" s="618">
        <v>935</v>
      </c>
      <c r="H1199" s="618">
        <v>14133</v>
      </c>
      <c r="I1199" s="618" t="s">
        <v>425</v>
      </c>
      <c r="J1199" s="618">
        <v>612</v>
      </c>
      <c r="K1199" s="618" t="s">
        <v>425</v>
      </c>
      <c r="L1199" s="618">
        <v>11185</v>
      </c>
      <c r="M1199" s="618" t="s">
        <v>2112</v>
      </c>
      <c r="N1199" s="618" t="s">
        <v>425</v>
      </c>
      <c r="O1199" s="618" t="s">
        <v>425</v>
      </c>
      <c r="P1199" s="618" t="s">
        <v>425</v>
      </c>
      <c r="Q1199" s="618" t="s">
        <v>425</v>
      </c>
      <c r="R1199" s="618" t="s">
        <v>425</v>
      </c>
      <c r="S1199" s="618">
        <v>11355</v>
      </c>
      <c r="T1199" s="618">
        <v>1269</v>
      </c>
      <c r="U1199" s="618" t="s">
        <v>425</v>
      </c>
      <c r="V1199" s="618" t="s">
        <v>425</v>
      </c>
      <c r="W1199" s="618" t="s">
        <v>425</v>
      </c>
      <c r="X1199" s="618" t="s">
        <v>425</v>
      </c>
      <c r="Y1199" s="618" t="s">
        <v>425</v>
      </c>
      <c r="Z1199" s="618">
        <v>256919</v>
      </c>
      <c r="AA1199" s="618">
        <v>5609</v>
      </c>
      <c r="AB1199" s="618" t="s">
        <v>425</v>
      </c>
      <c r="AC1199" s="618">
        <v>41450</v>
      </c>
      <c r="AD1199" s="618" t="s">
        <v>425</v>
      </c>
      <c r="AE1199" s="618">
        <v>197</v>
      </c>
      <c r="AF1199" s="618" t="s">
        <v>425</v>
      </c>
      <c r="AG1199" s="618">
        <v>284</v>
      </c>
      <c r="AH1199" s="618" t="s">
        <v>425</v>
      </c>
      <c r="AI1199" s="618" t="s">
        <v>425</v>
      </c>
    </row>
    <row r="1200" spans="1:35" x14ac:dyDescent="0.25">
      <c r="B1200" s="594">
        <v>2012</v>
      </c>
      <c r="C1200" s="618">
        <v>12848</v>
      </c>
      <c r="D1200" s="618" t="s">
        <v>2112</v>
      </c>
      <c r="E1200" s="618" t="s">
        <v>425</v>
      </c>
      <c r="F1200" s="618" t="s">
        <v>425</v>
      </c>
      <c r="G1200" s="618">
        <v>1503</v>
      </c>
      <c r="H1200" s="618">
        <v>12094</v>
      </c>
      <c r="I1200" s="618" t="s">
        <v>425</v>
      </c>
      <c r="J1200" s="618">
        <v>679</v>
      </c>
      <c r="K1200" s="618" t="s">
        <v>425</v>
      </c>
      <c r="L1200" s="618">
        <v>11600</v>
      </c>
      <c r="M1200" s="618" t="s">
        <v>2112</v>
      </c>
      <c r="N1200" s="618" t="s">
        <v>425</v>
      </c>
      <c r="O1200" s="618" t="s">
        <v>425</v>
      </c>
      <c r="P1200" s="618" t="s">
        <v>425</v>
      </c>
      <c r="Q1200" s="618" t="s">
        <v>425</v>
      </c>
      <c r="R1200" s="618" t="s">
        <v>425</v>
      </c>
      <c r="S1200" s="618">
        <v>18001</v>
      </c>
      <c r="T1200" s="618">
        <v>761</v>
      </c>
      <c r="U1200" s="618" t="s">
        <v>425</v>
      </c>
      <c r="V1200" s="618" t="s">
        <v>425</v>
      </c>
      <c r="W1200" s="618" t="s">
        <v>425</v>
      </c>
      <c r="X1200" s="618" t="s">
        <v>425</v>
      </c>
      <c r="Y1200" s="618" t="s">
        <v>425</v>
      </c>
      <c r="Z1200" s="618">
        <v>261794</v>
      </c>
      <c r="AA1200" s="618">
        <v>8803</v>
      </c>
      <c r="AB1200" s="618" t="s">
        <v>425</v>
      </c>
      <c r="AC1200" s="618">
        <v>54980</v>
      </c>
      <c r="AD1200" s="618" t="s">
        <v>425</v>
      </c>
      <c r="AE1200" s="618" t="s">
        <v>425</v>
      </c>
      <c r="AF1200" s="618" t="s">
        <v>425</v>
      </c>
      <c r="AG1200" s="618">
        <v>46</v>
      </c>
      <c r="AH1200" s="618" t="s">
        <v>425</v>
      </c>
      <c r="AI1200" s="618" t="s">
        <v>425</v>
      </c>
    </row>
    <row r="1201" spans="1:35" x14ac:dyDescent="0.25">
      <c r="B1201" s="594">
        <v>2013</v>
      </c>
      <c r="C1201" s="618">
        <v>11915</v>
      </c>
      <c r="D1201" s="618" t="s">
        <v>2112</v>
      </c>
      <c r="E1201" s="618" t="s">
        <v>425</v>
      </c>
      <c r="F1201" s="618" t="s">
        <v>425</v>
      </c>
      <c r="G1201" s="618">
        <v>1267</v>
      </c>
      <c r="H1201" s="618">
        <v>9526</v>
      </c>
      <c r="I1201" s="618" t="s">
        <v>425</v>
      </c>
      <c r="J1201" s="618">
        <v>666</v>
      </c>
      <c r="K1201" s="618" t="s">
        <v>425</v>
      </c>
      <c r="L1201" s="618">
        <v>9625</v>
      </c>
      <c r="M1201" s="618" t="s">
        <v>2112</v>
      </c>
      <c r="N1201" s="618" t="s">
        <v>425</v>
      </c>
      <c r="O1201" s="618" t="s">
        <v>425</v>
      </c>
      <c r="P1201" s="618" t="s">
        <v>425</v>
      </c>
      <c r="Q1201" s="618" t="s">
        <v>425</v>
      </c>
      <c r="R1201" s="618" t="s">
        <v>425</v>
      </c>
      <c r="S1201" s="618">
        <v>19167</v>
      </c>
      <c r="T1201" s="618">
        <v>707</v>
      </c>
      <c r="U1201" s="618" t="s">
        <v>425</v>
      </c>
      <c r="V1201" s="618" t="s">
        <v>425</v>
      </c>
      <c r="W1201" s="618" t="s">
        <v>425</v>
      </c>
      <c r="X1201" s="618" t="s">
        <v>425</v>
      </c>
      <c r="Y1201" s="618" t="s">
        <v>425</v>
      </c>
      <c r="Z1201" s="618">
        <v>374173</v>
      </c>
      <c r="AA1201" s="618">
        <v>8990</v>
      </c>
      <c r="AB1201" s="618" t="s">
        <v>425</v>
      </c>
      <c r="AC1201" s="618">
        <v>66549</v>
      </c>
      <c r="AD1201" s="618" t="s">
        <v>425</v>
      </c>
      <c r="AE1201" s="618">
        <v>129</v>
      </c>
      <c r="AF1201" s="618" t="s">
        <v>425</v>
      </c>
      <c r="AG1201" s="618" t="s">
        <v>425</v>
      </c>
      <c r="AH1201" s="618" t="s">
        <v>425</v>
      </c>
      <c r="AI1201" s="618" t="s">
        <v>425</v>
      </c>
    </row>
    <row r="1202" spans="1:35" x14ac:dyDescent="0.25">
      <c r="B1202" s="594">
        <v>2014</v>
      </c>
      <c r="C1202" s="618">
        <v>18845</v>
      </c>
      <c r="D1202" s="618" t="s">
        <v>2112</v>
      </c>
      <c r="E1202" s="618" t="s">
        <v>425</v>
      </c>
      <c r="F1202" s="618" t="s">
        <v>425</v>
      </c>
      <c r="G1202" s="618">
        <v>1607</v>
      </c>
      <c r="H1202" s="618">
        <v>4883</v>
      </c>
      <c r="I1202" s="618" t="s">
        <v>425</v>
      </c>
      <c r="J1202" s="618">
        <v>848</v>
      </c>
      <c r="K1202" s="618" t="s">
        <v>425</v>
      </c>
      <c r="L1202" s="618">
        <v>13468</v>
      </c>
      <c r="M1202" s="618" t="s">
        <v>2112</v>
      </c>
      <c r="N1202" s="618" t="s">
        <v>425</v>
      </c>
      <c r="O1202" s="618" t="s">
        <v>425</v>
      </c>
      <c r="P1202" s="618" t="s">
        <v>425</v>
      </c>
      <c r="Q1202" s="618" t="s">
        <v>425</v>
      </c>
      <c r="R1202" s="618" t="s">
        <v>425</v>
      </c>
      <c r="S1202" s="618">
        <v>14466</v>
      </c>
      <c r="T1202" s="618">
        <v>985</v>
      </c>
      <c r="U1202" s="618" t="s">
        <v>425</v>
      </c>
      <c r="V1202" s="618" t="s">
        <v>425</v>
      </c>
      <c r="W1202" s="618" t="s">
        <v>425</v>
      </c>
      <c r="X1202" s="618" t="s">
        <v>425</v>
      </c>
      <c r="Y1202" s="618" t="s">
        <v>425</v>
      </c>
      <c r="Z1202" s="618">
        <v>450029</v>
      </c>
      <c r="AA1202" s="618">
        <v>11058</v>
      </c>
      <c r="AB1202" s="618" t="s">
        <v>425</v>
      </c>
      <c r="AC1202" s="618">
        <v>59757</v>
      </c>
      <c r="AD1202" s="618" t="s">
        <v>425</v>
      </c>
      <c r="AE1202" s="618">
        <v>926</v>
      </c>
      <c r="AF1202" s="618" t="s">
        <v>425</v>
      </c>
      <c r="AG1202" s="618" t="s">
        <v>425</v>
      </c>
      <c r="AH1202" s="618" t="s">
        <v>425</v>
      </c>
      <c r="AI1202" s="618" t="s">
        <v>425</v>
      </c>
    </row>
    <row r="1203" spans="1:35" x14ac:dyDescent="0.25">
      <c r="B1203" s="594">
        <v>2015</v>
      </c>
      <c r="C1203" s="618">
        <v>17122</v>
      </c>
      <c r="D1203" s="618" t="s">
        <v>2112</v>
      </c>
      <c r="E1203" s="618" t="s">
        <v>425</v>
      </c>
      <c r="F1203" s="618" t="s">
        <v>425</v>
      </c>
      <c r="G1203" s="618">
        <v>1550</v>
      </c>
      <c r="H1203" s="618">
        <v>5057</v>
      </c>
      <c r="I1203" s="618" t="s">
        <v>425</v>
      </c>
      <c r="J1203" s="618">
        <v>1072</v>
      </c>
      <c r="K1203" s="618" t="s">
        <v>425</v>
      </c>
      <c r="L1203" s="618">
        <v>14472</v>
      </c>
      <c r="M1203" s="618" t="s">
        <v>2112</v>
      </c>
      <c r="N1203" s="618" t="s">
        <v>425</v>
      </c>
      <c r="O1203" s="618" t="s">
        <v>425</v>
      </c>
      <c r="P1203" s="618" t="s">
        <v>425</v>
      </c>
      <c r="Q1203" s="618" t="s">
        <v>425</v>
      </c>
      <c r="R1203" s="618" t="s">
        <v>425</v>
      </c>
      <c r="S1203" s="618">
        <v>13928</v>
      </c>
      <c r="T1203" s="618">
        <v>1922</v>
      </c>
      <c r="U1203" s="618" t="s">
        <v>425</v>
      </c>
      <c r="V1203" s="618" t="s">
        <v>425</v>
      </c>
      <c r="W1203" s="618" t="s">
        <v>425</v>
      </c>
      <c r="X1203" s="618" t="s">
        <v>425</v>
      </c>
      <c r="Y1203" s="618" t="s">
        <v>425</v>
      </c>
      <c r="Z1203" s="618">
        <v>331840</v>
      </c>
      <c r="AA1203" s="618">
        <v>13351</v>
      </c>
      <c r="AB1203" s="618" t="s">
        <v>425</v>
      </c>
      <c r="AC1203" s="618">
        <v>57888</v>
      </c>
      <c r="AD1203" s="618" t="s">
        <v>425</v>
      </c>
      <c r="AE1203" s="618" t="s">
        <v>425</v>
      </c>
      <c r="AF1203" s="618" t="s">
        <v>425</v>
      </c>
      <c r="AG1203" s="618" t="s">
        <v>425</v>
      </c>
      <c r="AH1203" s="618" t="s">
        <v>425</v>
      </c>
      <c r="AI1203" s="618" t="s">
        <v>425</v>
      </c>
    </row>
    <row r="1204" spans="1:35" x14ac:dyDescent="0.25">
      <c r="B1204" s="594">
        <v>2016</v>
      </c>
      <c r="C1204" s="618">
        <v>20380</v>
      </c>
      <c r="D1204" s="618" t="s">
        <v>2112</v>
      </c>
      <c r="E1204" s="618" t="s">
        <v>425</v>
      </c>
      <c r="F1204" s="618" t="s">
        <v>425</v>
      </c>
      <c r="G1204" s="618">
        <v>1288</v>
      </c>
      <c r="H1204" s="618">
        <v>5272</v>
      </c>
      <c r="I1204" s="618" t="s">
        <v>425</v>
      </c>
      <c r="J1204" s="618">
        <v>1080</v>
      </c>
      <c r="K1204" s="618" t="s">
        <v>425</v>
      </c>
      <c r="L1204" s="618">
        <v>10023</v>
      </c>
      <c r="M1204" s="618" t="s">
        <v>2112</v>
      </c>
      <c r="N1204" s="618" t="s">
        <v>425</v>
      </c>
      <c r="O1204" s="618" t="s">
        <v>425</v>
      </c>
      <c r="P1204" s="618" t="s">
        <v>425</v>
      </c>
      <c r="Q1204" s="618" t="s">
        <v>425</v>
      </c>
      <c r="R1204" s="618" t="s">
        <v>425</v>
      </c>
      <c r="S1204" s="618">
        <v>27406</v>
      </c>
      <c r="T1204" s="618">
        <v>1309</v>
      </c>
      <c r="U1204" s="618" t="s">
        <v>425</v>
      </c>
      <c r="V1204" s="618" t="s">
        <v>425</v>
      </c>
      <c r="W1204" s="618" t="s">
        <v>425</v>
      </c>
      <c r="X1204" s="618" t="s">
        <v>425</v>
      </c>
      <c r="Y1204" s="618" t="s">
        <v>425</v>
      </c>
      <c r="Z1204" s="618">
        <v>330255</v>
      </c>
      <c r="AA1204" s="618">
        <v>16395</v>
      </c>
      <c r="AB1204" s="618" t="s">
        <v>425</v>
      </c>
      <c r="AC1204" s="618">
        <v>58053</v>
      </c>
      <c r="AD1204" s="618" t="s">
        <v>425</v>
      </c>
      <c r="AE1204" s="618">
        <v>195</v>
      </c>
      <c r="AF1204" s="618" t="s">
        <v>425</v>
      </c>
      <c r="AG1204" s="618" t="s">
        <v>425</v>
      </c>
      <c r="AH1204" s="618" t="s">
        <v>425</v>
      </c>
      <c r="AI1204" s="618" t="s">
        <v>425</v>
      </c>
    </row>
    <row r="1205" spans="1:35" x14ac:dyDescent="0.25">
      <c r="B1205" s="594">
        <v>2017</v>
      </c>
      <c r="C1205" s="618">
        <v>19283</v>
      </c>
      <c r="D1205" s="618" t="s">
        <v>2112</v>
      </c>
      <c r="E1205" s="618" t="s">
        <v>425</v>
      </c>
      <c r="F1205" s="618" t="s">
        <v>425</v>
      </c>
      <c r="G1205" s="618">
        <v>897</v>
      </c>
      <c r="H1205" s="618">
        <v>5225</v>
      </c>
      <c r="I1205" s="618" t="s">
        <v>425</v>
      </c>
      <c r="J1205" s="618">
        <v>1045</v>
      </c>
      <c r="K1205" s="618" t="s">
        <v>425</v>
      </c>
      <c r="L1205" s="618">
        <v>3502</v>
      </c>
      <c r="M1205" s="618" t="s">
        <v>2112</v>
      </c>
      <c r="N1205" s="618" t="s">
        <v>425</v>
      </c>
      <c r="O1205" s="618" t="s">
        <v>425</v>
      </c>
      <c r="P1205" s="618" t="s">
        <v>425</v>
      </c>
      <c r="Q1205" s="618" t="s">
        <v>425</v>
      </c>
      <c r="R1205" s="618" t="s">
        <v>425</v>
      </c>
      <c r="S1205" s="618">
        <v>19741</v>
      </c>
      <c r="T1205" s="618">
        <v>1428</v>
      </c>
      <c r="U1205" s="618" t="s">
        <v>425</v>
      </c>
      <c r="V1205" s="618" t="s">
        <v>425</v>
      </c>
      <c r="W1205" s="618" t="s">
        <v>425</v>
      </c>
      <c r="X1205" s="618" t="s">
        <v>425</v>
      </c>
      <c r="Y1205" s="618" t="s">
        <v>425</v>
      </c>
      <c r="Z1205" s="618">
        <v>289937</v>
      </c>
      <c r="AA1205" s="618">
        <v>17211</v>
      </c>
      <c r="AB1205" s="618" t="s">
        <v>425</v>
      </c>
      <c r="AC1205" s="618">
        <v>61876</v>
      </c>
      <c r="AD1205" s="618" t="s">
        <v>425</v>
      </c>
      <c r="AE1205" s="618">
        <v>277</v>
      </c>
      <c r="AF1205" s="618" t="s">
        <v>425</v>
      </c>
      <c r="AG1205" s="618" t="s">
        <v>425</v>
      </c>
      <c r="AH1205" s="618" t="s">
        <v>425</v>
      </c>
      <c r="AI1205" s="618" t="s">
        <v>425</v>
      </c>
    </row>
    <row r="1206" spans="1:35" x14ac:dyDescent="0.25">
      <c r="B1206" s="594">
        <v>2018</v>
      </c>
      <c r="C1206" s="618">
        <v>14501</v>
      </c>
      <c r="D1206" s="618" t="s">
        <v>2112</v>
      </c>
      <c r="E1206" s="618" t="s">
        <v>425</v>
      </c>
      <c r="F1206" s="618" t="s">
        <v>425</v>
      </c>
      <c r="G1206" s="618">
        <v>773</v>
      </c>
      <c r="H1206" s="618">
        <v>5297</v>
      </c>
      <c r="I1206" s="618" t="s">
        <v>425</v>
      </c>
      <c r="J1206" s="618">
        <v>991</v>
      </c>
      <c r="K1206" s="618" t="s">
        <v>425</v>
      </c>
      <c r="L1206" s="618">
        <v>2103</v>
      </c>
      <c r="M1206" s="618" t="s">
        <v>2112</v>
      </c>
      <c r="N1206" s="618" t="s">
        <v>425</v>
      </c>
      <c r="O1206" s="618" t="s">
        <v>425</v>
      </c>
      <c r="P1206" s="618" t="s">
        <v>425</v>
      </c>
      <c r="Q1206" s="618" t="s">
        <v>425</v>
      </c>
      <c r="R1206" s="618" t="s">
        <v>425</v>
      </c>
      <c r="S1206" s="618">
        <v>14464</v>
      </c>
      <c r="T1206" s="618">
        <v>1055</v>
      </c>
      <c r="U1206" s="618" t="s">
        <v>425</v>
      </c>
      <c r="V1206" s="618" t="s">
        <v>425</v>
      </c>
      <c r="W1206" s="618" t="s">
        <v>425</v>
      </c>
      <c r="X1206" s="618" t="s">
        <v>425</v>
      </c>
      <c r="Y1206" s="618" t="s">
        <v>425</v>
      </c>
      <c r="Z1206" s="618">
        <v>256764</v>
      </c>
      <c r="AA1206" s="618">
        <v>15619</v>
      </c>
      <c r="AB1206" s="618" t="s">
        <v>425</v>
      </c>
      <c r="AC1206" s="618">
        <v>56590</v>
      </c>
      <c r="AD1206" s="618" t="s">
        <v>425</v>
      </c>
      <c r="AE1206" s="618">
        <v>1739</v>
      </c>
      <c r="AF1206" s="618" t="s">
        <v>425</v>
      </c>
      <c r="AG1206" s="618" t="s">
        <v>425</v>
      </c>
      <c r="AH1206" s="618" t="s">
        <v>425</v>
      </c>
      <c r="AI1206" s="618" t="s">
        <v>425</v>
      </c>
    </row>
    <row r="1207" spans="1:35" x14ac:dyDescent="0.25">
      <c r="B1207" s="594">
        <v>2019</v>
      </c>
      <c r="C1207" s="618">
        <v>14347</v>
      </c>
      <c r="D1207" s="618" t="s">
        <v>2112</v>
      </c>
      <c r="E1207" s="618" t="s">
        <v>425</v>
      </c>
      <c r="F1207" s="618" t="s">
        <v>425</v>
      </c>
      <c r="G1207" s="618">
        <v>412</v>
      </c>
      <c r="H1207" s="618">
        <v>4069</v>
      </c>
      <c r="I1207" s="618" t="s">
        <v>425</v>
      </c>
      <c r="J1207" s="618">
        <v>920</v>
      </c>
      <c r="K1207" s="618" t="s">
        <v>425</v>
      </c>
      <c r="L1207" s="618">
        <v>2151</v>
      </c>
      <c r="M1207" s="618" t="s">
        <v>2112</v>
      </c>
      <c r="N1207" s="618" t="s">
        <v>425</v>
      </c>
      <c r="O1207" s="618" t="s">
        <v>425</v>
      </c>
      <c r="P1207" s="618" t="s">
        <v>425</v>
      </c>
      <c r="Q1207" s="618" t="s">
        <v>425</v>
      </c>
      <c r="R1207" s="618" t="s">
        <v>425</v>
      </c>
      <c r="S1207" s="618">
        <v>12137</v>
      </c>
      <c r="T1207" s="618">
        <v>1103</v>
      </c>
      <c r="U1207" s="618" t="s">
        <v>425</v>
      </c>
      <c r="V1207" s="618" t="s">
        <v>425</v>
      </c>
      <c r="W1207" s="618" t="s">
        <v>425</v>
      </c>
      <c r="X1207" s="618" t="s">
        <v>425</v>
      </c>
      <c r="Y1207" s="618" t="s">
        <v>425</v>
      </c>
      <c r="Z1207" s="618">
        <v>221342</v>
      </c>
      <c r="AA1207" s="618">
        <v>15337</v>
      </c>
      <c r="AB1207" s="618" t="s">
        <v>425</v>
      </c>
      <c r="AC1207" s="618">
        <v>54984</v>
      </c>
      <c r="AD1207" s="618" t="s">
        <v>425</v>
      </c>
      <c r="AE1207" s="618">
        <v>6360</v>
      </c>
      <c r="AF1207" s="618" t="s">
        <v>425</v>
      </c>
      <c r="AG1207" s="618" t="s">
        <v>425</v>
      </c>
      <c r="AH1207" s="618" t="s">
        <v>425</v>
      </c>
      <c r="AI1207" s="618" t="s">
        <v>425</v>
      </c>
    </row>
    <row r="1208" spans="1:35" x14ac:dyDescent="0.25">
      <c r="B1208" s="594">
        <v>2020</v>
      </c>
      <c r="C1208" s="618">
        <v>14558</v>
      </c>
      <c r="D1208" s="618" t="s">
        <v>2112</v>
      </c>
      <c r="E1208" s="618" t="s">
        <v>425</v>
      </c>
      <c r="F1208" s="618" t="s">
        <v>425</v>
      </c>
      <c r="G1208" s="618">
        <v>406</v>
      </c>
      <c r="H1208" s="618">
        <v>4160</v>
      </c>
      <c r="I1208" s="618" t="s">
        <v>425</v>
      </c>
      <c r="J1208" s="618">
        <v>895</v>
      </c>
      <c r="K1208" s="618" t="s">
        <v>425</v>
      </c>
      <c r="L1208" s="618">
        <v>2148</v>
      </c>
      <c r="M1208" s="618" t="s">
        <v>2112</v>
      </c>
      <c r="N1208" s="618" t="s">
        <v>425</v>
      </c>
      <c r="O1208" s="618" t="s">
        <v>425</v>
      </c>
      <c r="P1208" s="618" t="s">
        <v>425</v>
      </c>
      <c r="Q1208" s="618" t="s">
        <v>425</v>
      </c>
      <c r="R1208" s="618" t="s">
        <v>425</v>
      </c>
      <c r="S1208" s="618">
        <v>11679</v>
      </c>
      <c r="T1208" s="618">
        <v>1036</v>
      </c>
      <c r="U1208" s="618" t="s">
        <v>425</v>
      </c>
      <c r="V1208" s="618" t="s">
        <v>425</v>
      </c>
      <c r="W1208" s="618" t="s">
        <v>425</v>
      </c>
      <c r="X1208" s="618" t="s">
        <v>425</v>
      </c>
      <c r="Y1208" s="618" t="s">
        <v>425</v>
      </c>
      <c r="Z1208" s="618">
        <v>208076</v>
      </c>
      <c r="AA1208" s="618">
        <v>15501</v>
      </c>
      <c r="AB1208" s="618" t="s">
        <v>425</v>
      </c>
      <c r="AC1208" s="618">
        <v>71164</v>
      </c>
      <c r="AD1208" s="618" t="s">
        <v>425</v>
      </c>
      <c r="AE1208" s="618">
        <v>14485</v>
      </c>
      <c r="AF1208" s="618" t="s">
        <v>425</v>
      </c>
      <c r="AG1208" s="618" t="s">
        <v>425</v>
      </c>
      <c r="AH1208" s="618" t="s">
        <v>425</v>
      </c>
      <c r="AI1208" s="618" t="s">
        <v>425</v>
      </c>
    </row>
    <row r="1209" spans="1:35" x14ac:dyDescent="0.25">
      <c r="B1209" s="594">
        <v>2021</v>
      </c>
      <c r="C1209" s="618">
        <v>16151</v>
      </c>
      <c r="D1209" s="618" t="s">
        <v>2112</v>
      </c>
      <c r="E1209" s="618" t="s">
        <v>425</v>
      </c>
      <c r="F1209" s="618" t="s">
        <v>425</v>
      </c>
      <c r="G1209" s="618">
        <v>429</v>
      </c>
      <c r="H1209" s="618">
        <v>4395</v>
      </c>
      <c r="I1209" s="618" t="s">
        <v>425</v>
      </c>
      <c r="J1209" s="618">
        <v>1022</v>
      </c>
      <c r="K1209" s="618" t="s">
        <v>425</v>
      </c>
      <c r="L1209" s="618">
        <v>2358</v>
      </c>
      <c r="M1209" s="618" t="s">
        <v>2112</v>
      </c>
      <c r="N1209" s="618" t="s">
        <v>425</v>
      </c>
      <c r="O1209" s="618" t="s">
        <v>425</v>
      </c>
      <c r="P1209" s="618" t="s">
        <v>425</v>
      </c>
      <c r="Q1209" s="618" t="s">
        <v>425</v>
      </c>
      <c r="R1209" s="618" t="s">
        <v>425</v>
      </c>
      <c r="S1209" s="618">
        <v>12330</v>
      </c>
      <c r="T1209" s="618">
        <v>962</v>
      </c>
      <c r="U1209" s="618" t="s">
        <v>425</v>
      </c>
      <c r="V1209" s="618" t="s">
        <v>425</v>
      </c>
      <c r="W1209" s="618" t="s">
        <v>425</v>
      </c>
      <c r="X1209" s="618" t="s">
        <v>425</v>
      </c>
      <c r="Y1209" s="618" t="s">
        <v>425</v>
      </c>
      <c r="Z1209" s="618">
        <v>214365</v>
      </c>
      <c r="AA1209" s="618">
        <v>16289</v>
      </c>
      <c r="AB1209" s="618" t="s">
        <v>425</v>
      </c>
      <c r="AC1209" s="618">
        <v>130992</v>
      </c>
      <c r="AD1209" s="618" t="s">
        <v>425</v>
      </c>
      <c r="AE1209" s="618">
        <v>51934</v>
      </c>
      <c r="AF1209" s="618" t="s">
        <v>425</v>
      </c>
      <c r="AG1209" s="618" t="s">
        <v>425</v>
      </c>
      <c r="AH1209" s="618" t="s">
        <v>425</v>
      </c>
      <c r="AI1209" s="618" t="s">
        <v>425</v>
      </c>
    </row>
    <row r="1210" spans="1:35" x14ac:dyDescent="0.25">
      <c r="A1210" s="593" t="s">
        <v>10</v>
      </c>
      <c r="B1210" s="594">
        <v>2010</v>
      </c>
      <c r="C1210" s="618">
        <v>53422</v>
      </c>
      <c r="D1210" s="618" t="s">
        <v>2112</v>
      </c>
      <c r="E1210" s="618" t="s">
        <v>425</v>
      </c>
      <c r="F1210" s="618" t="s">
        <v>425</v>
      </c>
      <c r="G1210" s="618" t="s">
        <v>425</v>
      </c>
      <c r="H1210" s="618">
        <v>8305</v>
      </c>
      <c r="I1210" s="618" t="s">
        <v>425</v>
      </c>
      <c r="J1210" s="618">
        <v>7714</v>
      </c>
      <c r="K1210" s="618" t="s">
        <v>425</v>
      </c>
      <c r="L1210" s="618">
        <v>71747</v>
      </c>
      <c r="M1210" s="618" t="s">
        <v>2112</v>
      </c>
      <c r="N1210" s="618" t="s">
        <v>425</v>
      </c>
      <c r="O1210" s="618" t="s">
        <v>425</v>
      </c>
      <c r="P1210" s="618" t="s">
        <v>425</v>
      </c>
      <c r="Q1210" s="618" t="s">
        <v>425</v>
      </c>
      <c r="R1210" s="618" t="s">
        <v>425</v>
      </c>
      <c r="S1210" s="618">
        <v>8619</v>
      </c>
      <c r="T1210" s="618">
        <v>26</v>
      </c>
      <c r="U1210" s="618" t="s">
        <v>425</v>
      </c>
      <c r="V1210" s="618">
        <v>1041</v>
      </c>
      <c r="W1210" s="618" t="s">
        <v>425</v>
      </c>
      <c r="X1210" s="618">
        <v>13635</v>
      </c>
      <c r="Y1210" s="618" t="s">
        <v>425</v>
      </c>
      <c r="Z1210" s="618">
        <v>369759</v>
      </c>
      <c r="AA1210" s="618">
        <v>66620</v>
      </c>
      <c r="AB1210" s="618" t="s">
        <v>425</v>
      </c>
      <c r="AC1210" s="618">
        <v>20921</v>
      </c>
      <c r="AD1210" s="618" t="s">
        <v>425</v>
      </c>
      <c r="AE1210" s="618">
        <v>324</v>
      </c>
      <c r="AF1210" s="618" t="s">
        <v>425</v>
      </c>
      <c r="AG1210" s="618">
        <v>3774</v>
      </c>
      <c r="AH1210" s="618" t="s">
        <v>425</v>
      </c>
      <c r="AI1210" s="618" t="s">
        <v>425</v>
      </c>
    </row>
    <row r="1211" spans="1:35" x14ac:dyDescent="0.25">
      <c r="B1211" s="594">
        <v>2011</v>
      </c>
      <c r="C1211" s="618">
        <v>87292</v>
      </c>
      <c r="D1211" s="618" t="s">
        <v>2112</v>
      </c>
      <c r="E1211" s="618" t="s">
        <v>425</v>
      </c>
      <c r="F1211" s="618" t="s">
        <v>425</v>
      </c>
      <c r="G1211" s="618" t="s">
        <v>425</v>
      </c>
      <c r="H1211" s="618">
        <v>10632</v>
      </c>
      <c r="I1211" s="618" t="s">
        <v>425</v>
      </c>
      <c r="J1211" s="618">
        <v>9394</v>
      </c>
      <c r="K1211" s="618" t="s">
        <v>425</v>
      </c>
      <c r="L1211" s="618">
        <v>69964</v>
      </c>
      <c r="M1211" s="618" t="s">
        <v>2112</v>
      </c>
      <c r="N1211" s="618" t="s">
        <v>425</v>
      </c>
      <c r="O1211" s="618" t="s">
        <v>425</v>
      </c>
      <c r="P1211" s="618" t="s">
        <v>425</v>
      </c>
      <c r="Q1211" s="618" t="s">
        <v>425</v>
      </c>
      <c r="R1211" s="618" t="s">
        <v>425</v>
      </c>
      <c r="S1211" s="618">
        <v>9875</v>
      </c>
      <c r="T1211" s="618">
        <v>21</v>
      </c>
      <c r="U1211" s="618" t="s">
        <v>425</v>
      </c>
      <c r="V1211" s="618">
        <v>1192</v>
      </c>
      <c r="W1211" s="618" t="s">
        <v>425</v>
      </c>
      <c r="X1211" s="618">
        <v>16496</v>
      </c>
      <c r="Y1211" s="618" t="s">
        <v>425</v>
      </c>
      <c r="Z1211" s="618">
        <v>470509</v>
      </c>
      <c r="AA1211" s="618">
        <v>74534</v>
      </c>
      <c r="AB1211" s="618" t="s">
        <v>425</v>
      </c>
      <c r="AC1211" s="618">
        <v>22499</v>
      </c>
      <c r="AD1211" s="618" t="s">
        <v>425</v>
      </c>
      <c r="AE1211" s="618">
        <v>324</v>
      </c>
      <c r="AF1211" s="618" t="s">
        <v>425</v>
      </c>
      <c r="AG1211" s="618">
        <v>3522</v>
      </c>
      <c r="AH1211" s="618" t="s">
        <v>425</v>
      </c>
      <c r="AI1211" s="618" t="s">
        <v>425</v>
      </c>
    </row>
    <row r="1212" spans="1:35" x14ac:dyDescent="0.25">
      <c r="B1212" s="594">
        <v>2012</v>
      </c>
      <c r="C1212" s="618">
        <v>101828</v>
      </c>
      <c r="D1212" s="618" t="s">
        <v>2112</v>
      </c>
      <c r="E1212" s="618" t="s">
        <v>425</v>
      </c>
      <c r="F1212" s="618" t="s">
        <v>425</v>
      </c>
      <c r="G1212" s="618" t="s">
        <v>425</v>
      </c>
      <c r="H1212" s="618">
        <v>13131</v>
      </c>
      <c r="I1212" s="618" t="s">
        <v>425</v>
      </c>
      <c r="J1212" s="618">
        <v>5795</v>
      </c>
      <c r="K1212" s="618" t="s">
        <v>425</v>
      </c>
      <c r="L1212" s="618">
        <v>71648</v>
      </c>
      <c r="M1212" s="618" t="s">
        <v>2112</v>
      </c>
      <c r="N1212" s="618" t="s">
        <v>425</v>
      </c>
      <c r="O1212" s="618" t="s">
        <v>425</v>
      </c>
      <c r="P1212" s="618" t="s">
        <v>425</v>
      </c>
      <c r="Q1212" s="618" t="s">
        <v>425</v>
      </c>
      <c r="R1212" s="618" t="s">
        <v>425</v>
      </c>
      <c r="S1212" s="618">
        <v>11609</v>
      </c>
      <c r="T1212" s="618">
        <v>4</v>
      </c>
      <c r="U1212" s="618" t="s">
        <v>425</v>
      </c>
      <c r="V1212" s="618">
        <v>1598</v>
      </c>
      <c r="W1212" s="618" t="s">
        <v>425</v>
      </c>
      <c r="X1212" s="618">
        <v>10836</v>
      </c>
      <c r="Y1212" s="618" t="s">
        <v>425</v>
      </c>
      <c r="Z1212" s="618">
        <v>516121</v>
      </c>
      <c r="AA1212" s="618">
        <v>89338</v>
      </c>
      <c r="AB1212" s="618">
        <v>1200</v>
      </c>
      <c r="AC1212" s="618">
        <v>25208</v>
      </c>
      <c r="AD1212" s="618" t="s">
        <v>425</v>
      </c>
      <c r="AE1212" s="618">
        <v>504</v>
      </c>
      <c r="AF1212" s="618" t="s">
        <v>425</v>
      </c>
      <c r="AG1212" s="618">
        <v>3314</v>
      </c>
      <c r="AH1212" s="618" t="s">
        <v>425</v>
      </c>
      <c r="AI1212" s="618" t="s">
        <v>425</v>
      </c>
    </row>
    <row r="1213" spans="1:35" x14ac:dyDescent="0.25">
      <c r="B1213" s="594">
        <v>2013</v>
      </c>
      <c r="C1213" s="618">
        <v>101173</v>
      </c>
      <c r="D1213" s="618" t="s">
        <v>2112</v>
      </c>
      <c r="E1213" s="618" t="s">
        <v>425</v>
      </c>
      <c r="F1213" s="618" t="s">
        <v>425</v>
      </c>
      <c r="G1213" s="618" t="s">
        <v>425</v>
      </c>
      <c r="H1213" s="618">
        <v>8292</v>
      </c>
      <c r="I1213" s="618" t="s">
        <v>425</v>
      </c>
      <c r="J1213" s="618">
        <v>6239</v>
      </c>
      <c r="K1213" s="618" t="s">
        <v>425</v>
      </c>
      <c r="L1213" s="618">
        <v>74296</v>
      </c>
      <c r="M1213" s="618" t="s">
        <v>2112</v>
      </c>
      <c r="N1213" s="618" t="s">
        <v>425</v>
      </c>
      <c r="O1213" s="618" t="s">
        <v>425</v>
      </c>
      <c r="P1213" s="618" t="s">
        <v>425</v>
      </c>
      <c r="Q1213" s="618" t="s">
        <v>425</v>
      </c>
      <c r="R1213" s="618" t="s">
        <v>425</v>
      </c>
      <c r="S1213" s="618">
        <v>8784</v>
      </c>
      <c r="T1213" s="618">
        <v>2</v>
      </c>
      <c r="U1213" s="618" t="s">
        <v>425</v>
      </c>
      <c r="V1213" s="618">
        <v>745</v>
      </c>
      <c r="W1213" s="618" t="s">
        <v>425</v>
      </c>
      <c r="X1213" s="618">
        <v>14452</v>
      </c>
      <c r="Y1213" s="618" t="s">
        <v>425</v>
      </c>
      <c r="Z1213" s="618">
        <v>669456</v>
      </c>
      <c r="AA1213" s="618">
        <v>94134</v>
      </c>
      <c r="AB1213" s="618">
        <v>696</v>
      </c>
      <c r="AC1213" s="618">
        <v>22015</v>
      </c>
      <c r="AD1213" s="618" t="s">
        <v>425</v>
      </c>
      <c r="AE1213" s="618">
        <v>46</v>
      </c>
      <c r="AF1213" s="618" t="s">
        <v>425</v>
      </c>
      <c r="AG1213" s="618">
        <v>3370</v>
      </c>
      <c r="AH1213" s="618" t="s">
        <v>425</v>
      </c>
      <c r="AI1213" s="618" t="s">
        <v>425</v>
      </c>
    </row>
    <row r="1214" spans="1:35" x14ac:dyDescent="0.25">
      <c r="B1214" s="594">
        <v>2014</v>
      </c>
      <c r="C1214" s="618">
        <v>107967</v>
      </c>
      <c r="D1214" s="618" t="s">
        <v>2112</v>
      </c>
      <c r="E1214" s="618" t="s">
        <v>425</v>
      </c>
      <c r="F1214" s="618" t="s">
        <v>425</v>
      </c>
      <c r="G1214" s="618" t="s">
        <v>425</v>
      </c>
      <c r="H1214" s="618">
        <v>8255</v>
      </c>
      <c r="I1214" s="618" t="s">
        <v>425</v>
      </c>
      <c r="J1214" s="618">
        <v>5911</v>
      </c>
      <c r="K1214" s="618" t="s">
        <v>425</v>
      </c>
      <c r="L1214" s="618">
        <v>78697</v>
      </c>
      <c r="M1214" s="618" t="s">
        <v>2112</v>
      </c>
      <c r="N1214" s="618" t="s">
        <v>425</v>
      </c>
      <c r="O1214" s="618" t="s">
        <v>425</v>
      </c>
      <c r="P1214" s="618" t="s">
        <v>425</v>
      </c>
      <c r="Q1214" s="618" t="s">
        <v>425</v>
      </c>
      <c r="R1214" s="618" t="s">
        <v>425</v>
      </c>
      <c r="S1214" s="618">
        <v>5247</v>
      </c>
      <c r="T1214" s="618" t="s">
        <v>425</v>
      </c>
      <c r="U1214" s="618" t="s">
        <v>425</v>
      </c>
      <c r="V1214" s="618">
        <v>2349</v>
      </c>
      <c r="W1214" s="618" t="s">
        <v>425</v>
      </c>
      <c r="X1214" s="618">
        <v>14327</v>
      </c>
      <c r="Y1214" s="618" t="s">
        <v>425</v>
      </c>
      <c r="Z1214" s="618">
        <v>666228</v>
      </c>
      <c r="AA1214" s="618">
        <v>92214</v>
      </c>
      <c r="AB1214" s="618">
        <v>141</v>
      </c>
      <c r="AC1214" s="618">
        <v>22125</v>
      </c>
      <c r="AD1214" s="618" t="s">
        <v>425</v>
      </c>
      <c r="AE1214" s="618" t="s">
        <v>425</v>
      </c>
      <c r="AF1214" s="618" t="s">
        <v>425</v>
      </c>
      <c r="AG1214" s="618">
        <v>1785</v>
      </c>
      <c r="AH1214" s="618" t="s">
        <v>425</v>
      </c>
      <c r="AI1214" s="618" t="s">
        <v>425</v>
      </c>
    </row>
    <row r="1215" spans="1:35" x14ac:dyDescent="0.25">
      <c r="B1215" s="594">
        <v>2015</v>
      </c>
      <c r="C1215" s="618">
        <v>107000</v>
      </c>
      <c r="D1215" s="618" t="s">
        <v>2112</v>
      </c>
      <c r="E1215" s="618" t="s">
        <v>425</v>
      </c>
      <c r="F1215" s="618" t="s">
        <v>425</v>
      </c>
      <c r="G1215" s="618" t="s">
        <v>425</v>
      </c>
      <c r="H1215" s="618">
        <v>4306</v>
      </c>
      <c r="I1215" s="618" t="s">
        <v>425</v>
      </c>
      <c r="J1215" s="618">
        <v>7532</v>
      </c>
      <c r="K1215" s="618" t="s">
        <v>425</v>
      </c>
      <c r="L1215" s="618">
        <v>62014</v>
      </c>
      <c r="M1215" s="618" t="s">
        <v>2112</v>
      </c>
      <c r="N1215" s="618" t="s">
        <v>425</v>
      </c>
      <c r="O1215" s="618" t="s">
        <v>425</v>
      </c>
      <c r="P1215" s="618" t="s">
        <v>425</v>
      </c>
      <c r="Q1215" s="618" t="s">
        <v>425</v>
      </c>
      <c r="R1215" s="618" t="s">
        <v>425</v>
      </c>
      <c r="S1215" s="618">
        <v>4853</v>
      </c>
      <c r="T1215" s="618" t="s">
        <v>425</v>
      </c>
      <c r="U1215" s="618" t="s">
        <v>425</v>
      </c>
      <c r="V1215" s="618">
        <v>2033</v>
      </c>
      <c r="W1215" s="618" t="s">
        <v>425</v>
      </c>
      <c r="X1215" s="618">
        <v>6238</v>
      </c>
      <c r="Y1215" s="618" t="s">
        <v>425</v>
      </c>
      <c r="Z1215" s="618">
        <v>696080</v>
      </c>
      <c r="AA1215" s="618">
        <v>77993</v>
      </c>
      <c r="AB1215" s="618">
        <v>482</v>
      </c>
      <c r="AC1215" s="618">
        <v>18589</v>
      </c>
      <c r="AD1215" s="618" t="s">
        <v>425</v>
      </c>
      <c r="AE1215" s="618" t="s">
        <v>425</v>
      </c>
      <c r="AF1215" s="618" t="s">
        <v>425</v>
      </c>
      <c r="AG1215" s="618">
        <v>987</v>
      </c>
      <c r="AH1215" s="618" t="s">
        <v>425</v>
      </c>
      <c r="AI1215" s="618" t="s">
        <v>425</v>
      </c>
    </row>
    <row r="1216" spans="1:35" x14ac:dyDescent="0.25">
      <c r="B1216" s="594">
        <v>2016</v>
      </c>
      <c r="C1216" s="618">
        <v>218699</v>
      </c>
      <c r="D1216" s="618" t="s">
        <v>2112</v>
      </c>
      <c r="E1216" s="618" t="s">
        <v>425</v>
      </c>
      <c r="F1216" s="618" t="s">
        <v>425</v>
      </c>
      <c r="G1216" s="618" t="s">
        <v>425</v>
      </c>
      <c r="H1216" s="618">
        <v>1041</v>
      </c>
      <c r="I1216" s="618" t="s">
        <v>425</v>
      </c>
      <c r="J1216" s="618">
        <v>9479</v>
      </c>
      <c r="K1216" s="618" t="s">
        <v>425</v>
      </c>
      <c r="L1216" s="618">
        <v>59392</v>
      </c>
      <c r="M1216" s="618" t="s">
        <v>2112</v>
      </c>
      <c r="N1216" s="618" t="s">
        <v>425</v>
      </c>
      <c r="O1216" s="618" t="s">
        <v>425</v>
      </c>
      <c r="P1216" s="618" t="s">
        <v>425</v>
      </c>
      <c r="Q1216" s="618" t="s">
        <v>425</v>
      </c>
      <c r="R1216" s="618" t="s">
        <v>425</v>
      </c>
      <c r="S1216" s="618">
        <v>4830</v>
      </c>
      <c r="T1216" s="618" t="s">
        <v>425</v>
      </c>
      <c r="U1216" s="618" t="s">
        <v>425</v>
      </c>
      <c r="V1216" s="618">
        <v>340</v>
      </c>
      <c r="W1216" s="618" t="s">
        <v>425</v>
      </c>
      <c r="X1216" s="618">
        <v>4482</v>
      </c>
      <c r="Y1216" s="618" t="s">
        <v>425</v>
      </c>
      <c r="Z1216" s="618">
        <v>840182</v>
      </c>
      <c r="AA1216" s="618">
        <v>76023</v>
      </c>
      <c r="AB1216" s="618">
        <v>36</v>
      </c>
      <c r="AC1216" s="618">
        <v>9769</v>
      </c>
      <c r="AD1216" s="618" t="s">
        <v>425</v>
      </c>
      <c r="AE1216" s="618" t="s">
        <v>425</v>
      </c>
      <c r="AF1216" s="618" t="s">
        <v>425</v>
      </c>
      <c r="AG1216" s="618">
        <v>592</v>
      </c>
      <c r="AH1216" s="618" t="s">
        <v>425</v>
      </c>
      <c r="AI1216" s="618" t="s">
        <v>425</v>
      </c>
    </row>
    <row r="1217" spans="1:35" x14ac:dyDescent="0.25">
      <c r="B1217" s="594">
        <v>2017</v>
      </c>
      <c r="C1217" s="618">
        <v>142371</v>
      </c>
      <c r="D1217" s="618" t="s">
        <v>2112</v>
      </c>
      <c r="E1217" s="618" t="s">
        <v>425</v>
      </c>
      <c r="F1217" s="618" t="s">
        <v>425</v>
      </c>
      <c r="G1217" s="618" t="s">
        <v>425</v>
      </c>
      <c r="H1217" s="618">
        <v>1071</v>
      </c>
      <c r="I1217" s="618" t="s">
        <v>425</v>
      </c>
      <c r="J1217" s="618">
        <v>9321</v>
      </c>
      <c r="K1217" s="618" t="s">
        <v>425</v>
      </c>
      <c r="L1217" s="618">
        <v>64806</v>
      </c>
      <c r="M1217" s="618" t="s">
        <v>2112</v>
      </c>
      <c r="N1217" s="618">
        <v>25</v>
      </c>
      <c r="O1217" s="618" t="s">
        <v>425</v>
      </c>
      <c r="P1217" s="618" t="s">
        <v>425</v>
      </c>
      <c r="Q1217" s="618" t="s">
        <v>425</v>
      </c>
      <c r="R1217" s="618" t="s">
        <v>425</v>
      </c>
      <c r="S1217" s="618">
        <v>4944</v>
      </c>
      <c r="T1217" s="618" t="s">
        <v>425</v>
      </c>
      <c r="U1217" s="618" t="s">
        <v>425</v>
      </c>
      <c r="V1217" s="618">
        <v>76</v>
      </c>
      <c r="W1217" s="618" t="s">
        <v>425</v>
      </c>
      <c r="X1217" s="618">
        <v>3647</v>
      </c>
      <c r="Y1217" s="618" t="s">
        <v>425</v>
      </c>
      <c r="Z1217" s="618">
        <v>929663</v>
      </c>
      <c r="AA1217" s="618">
        <v>85180</v>
      </c>
      <c r="AB1217" s="618">
        <v>28</v>
      </c>
      <c r="AC1217" s="618">
        <v>9424</v>
      </c>
      <c r="AD1217" s="618" t="s">
        <v>425</v>
      </c>
      <c r="AE1217" s="618" t="s">
        <v>425</v>
      </c>
      <c r="AF1217" s="618" t="s">
        <v>425</v>
      </c>
      <c r="AG1217" s="618">
        <v>73</v>
      </c>
      <c r="AH1217" s="618" t="s">
        <v>425</v>
      </c>
      <c r="AI1217" s="618" t="s">
        <v>425</v>
      </c>
    </row>
    <row r="1218" spans="1:35" x14ac:dyDescent="0.25">
      <c r="B1218" s="594">
        <v>2018</v>
      </c>
      <c r="C1218" s="618">
        <v>121517</v>
      </c>
      <c r="D1218" s="618" t="s">
        <v>2112</v>
      </c>
      <c r="E1218" s="618" t="s">
        <v>425</v>
      </c>
      <c r="F1218" s="618" t="s">
        <v>425</v>
      </c>
      <c r="G1218" s="618" t="s">
        <v>425</v>
      </c>
      <c r="H1218" s="618">
        <v>1498</v>
      </c>
      <c r="I1218" s="618" t="s">
        <v>425</v>
      </c>
      <c r="J1218" s="618">
        <v>12390</v>
      </c>
      <c r="K1218" s="618" t="s">
        <v>425</v>
      </c>
      <c r="L1218" s="618">
        <v>66296</v>
      </c>
      <c r="M1218" s="618" t="s">
        <v>2112</v>
      </c>
      <c r="N1218" s="618" t="s">
        <v>425</v>
      </c>
      <c r="O1218" s="618" t="s">
        <v>425</v>
      </c>
      <c r="P1218" s="618" t="s">
        <v>425</v>
      </c>
      <c r="Q1218" s="618" t="s">
        <v>425</v>
      </c>
      <c r="R1218" s="618" t="s">
        <v>425</v>
      </c>
      <c r="S1218" s="618">
        <v>3010</v>
      </c>
      <c r="T1218" s="618" t="s">
        <v>425</v>
      </c>
      <c r="U1218" s="618" t="s">
        <v>425</v>
      </c>
      <c r="V1218" s="618">
        <v>53</v>
      </c>
      <c r="W1218" s="618" t="s">
        <v>425</v>
      </c>
      <c r="X1218" s="618">
        <v>3774</v>
      </c>
      <c r="Y1218" s="618" t="s">
        <v>425</v>
      </c>
      <c r="Z1218" s="618">
        <v>844685</v>
      </c>
      <c r="AA1218" s="618">
        <v>88027</v>
      </c>
      <c r="AB1218" s="618">
        <v>56</v>
      </c>
      <c r="AC1218" s="618">
        <v>6719</v>
      </c>
      <c r="AD1218" s="618" t="s">
        <v>425</v>
      </c>
      <c r="AE1218" s="618" t="s">
        <v>425</v>
      </c>
      <c r="AF1218" s="618" t="s">
        <v>425</v>
      </c>
      <c r="AG1218" s="618">
        <v>632</v>
      </c>
      <c r="AH1218" s="618" t="s">
        <v>425</v>
      </c>
      <c r="AI1218" s="618" t="s">
        <v>425</v>
      </c>
    </row>
    <row r="1219" spans="1:35" x14ac:dyDescent="0.25">
      <c r="B1219" s="594">
        <v>2019</v>
      </c>
      <c r="C1219" s="618">
        <v>115433</v>
      </c>
      <c r="D1219" s="618" t="s">
        <v>2112</v>
      </c>
      <c r="E1219" s="618" t="s">
        <v>425</v>
      </c>
      <c r="F1219" s="618" t="s">
        <v>425</v>
      </c>
      <c r="G1219" s="618" t="s">
        <v>425</v>
      </c>
      <c r="H1219" s="618">
        <v>1421</v>
      </c>
      <c r="I1219" s="618" t="s">
        <v>425</v>
      </c>
      <c r="J1219" s="618">
        <v>7049</v>
      </c>
      <c r="K1219" s="618" t="s">
        <v>425</v>
      </c>
      <c r="L1219" s="618">
        <v>74300</v>
      </c>
      <c r="M1219" s="618" t="s">
        <v>2112</v>
      </c>
      <c r="N1219" s="618" t="s">
        <v>425</v>
      </c>
      <c r="O1219" s="618" t="s">
        <v>425</v>
      </c>
      <c r="P1219" s="618" t="s">
        <v>425</v>
      </c>
      <c r="Q1219" s="618" t="s">
        <v>425</v>
      </c>
      <c r="R1219" s="618" t="s">
        <v>425</v>
      </c>
      <c r="S1219" s="618">
        <v>3015</v>
      </c>
      <c r="T1219" s="618" t="s">
        <v>425</v>
      </c>
      <c r="U1219" s="618" t="s">
        <v>425</v>
      </c>
      <c r="V1219" s="618">
        <v>9</v>
      </c>
      <c r="W1219" s="618" t="s">
        <v>425</v>
      </c>
      <c r="X1219" s="618">
        <v>3675</v>
      </c>
      <c r="Y1219" s="618" t="s">
        <v>425</v>
      </c>
      <c r="Z1219" s="618">
        <v>949229</v>
      </c>
      <c r="AA1219" s="618">
        <v>69607</v>
      </c>
      <c r="AB1219" s="618">
        <v>5</v>
      </c>
      <c r="AC1219" s="618">
        <v>5657</v>
      </c>
      <c r="AD1219" s="618" t="s">
        <v>425</v>
      </c>
      <c r="AE1219" s="618">
        <v>9000</v>
      </c>
      <c r="AF1219" s="618" t="s">
        <v>425</v>
      </c>
      <c r="AG1219" s="618">
        <v>595</v>
      </c>
      <c r="AH1219" s="618" t="s">
        <v>425</v>
      </c>
      <c r="AI1219" s="618" t="s">
        <v>425</v>
      </c>
    </row>
    <row r="1220" spans="1:35" x14ac:dyDescent="0.25">
      <c r="B1220" s="594">
        <v>2020</v>
      </c>
      <c r="C1220" s="618">
        <v>130726</v>
      </c>
      <c r="D1220" s="618" t="s">
        <v>2112</v>
      </c>
      <c r="E1220" s="618" t="s">
        <v>425</v>
      </c>
      <c r="F1220" s="618" t="s">
        <v>425</v>
      </c>
      <c r="G1220" s="618" t="s">
        <v>425</v>
      </c>
      <c r="H1220" s="618">
        <v>3521</v>
      </c>
      <c r="I1220" s="618" t="s">
        <v>425</v>
      </c>
      <c r="J1220" s="618">
        <v>11395</v>
      </c>
      <c r="K1220" s="618" t="s">
        <v>425</v>
      </c>
      <c r="L1220" s="618">
        <v>80080</v>
      </c>
      <c r="M1220" s="618" t="s">
        <v>2112</v>
      </c>
      <c r="N1220" s="618" t="s">
        <v>425</v>
      </c>
      <c r="O1220" s="618" t="s">
        <v>425</v>
      </c>
      <c r="P1220" s="618" t="s">
        <v>425</v>
      </c>
      <c r="Q1220" s="618" t="s">
        <v>425</v>
      </c>
      <c r="R1220" s="618" t="s">
        <v>425</v>
      </c>
      <c r="S1220" s="618">
        <v>3394</v>
      </c>
      <c r="T1220" s="618" t="s">
        <v>425</v>
      </c>
      <c r="U1220" s="618" t="s">
        <v>425</v>
      </c>
      <c r="V1220" s="618">
        <v>2924</v>
      </c>
      <c r="W1220" s="618" t="s">
        <v>425</v>
      </c>
      <c r="X1220" s="618">
        <v>8748</v>
      </c>
      <c r="Y1220" s="618" t="s">
        <v>425</v>
      </c>
      <c r="Z1220" s="618">
        <v>900348</v>
      </c>
      <c r="AA1220" s="618">
        <v>57030</v>
      </c>
      <c r="AB1220" s="618" t="s">
        <v>425</v>
      </c>
      <c r="AC1220" s="618">
        <v>6426</v>
      </c>
      <c r="AD1220" s="618" t="s">
        <v>425</v>
      </c>
      <c r="AE1220" s="618">
        <v>10000</v>
      </c>
      <c r="AF1220" s="618" t="s">
        <v>425</v>
      </c>
      <c r="AG1220" s="618">
        <v>616</v>
      </c>
      <c r="AH1220" s="618" t="s">
        <v>425</v>
      </c>
      <c r="AI1220" s="618" t="s">
        <v>425</v>
      </c>
    </row>
    <row r="1221" spans="1:35" x14ac:dyDescent="0.25">
      <c r="B1221" s="594">
        <v>2021</v>
      </c>
      <c r="C1221" s="618">
        <v>87480</v>
      </c>
      <c r="D1221" s="618" t="s">
        <v>2112</v>
      </c>
      <c r="E1221" s="618" t="s">
        <v>425</v>
      </c>
      <c r="F1221" s="618" t="s">
        <v>425</v>
      </c>
      <c r="G1221" s="618" t="s">
        <v>425</v>
      </c>
      <c r="H1221" s="618">
        <v>2738</v>
      </c>
      <c r="I1221" s="618" t="s">
        <v>425</v>
      </c>
      <c r="J1221" s="618">
        <v>11543</v>
      </c>
      <c r="K1221" s="618" t="s">
        <v>425</v>
      </c>
      <c r="L1221" s="618">
        <v>82754</v>
      </c>
      <c r="M1221" s="618" t="s">
        <v>2112</v>
      </c>
      <c r="N1221" s="618" t="s">
        <v>425</v>
      </c>
      <c r="O1221" s="618" t="s">
        <v>425</v>
      </c>
      <c r="P1221" s="618" t="s">
        <v>425</v>
      </c>
      <c r="Q1221" s="618" t="s">
        <v>425</v>
      </c>
      <c r="R1221" s="618" t="s">
        <v>425</v>
      </c>
      <c r="S1221" s="618">
        <v>2935</v>
      </c>
      <c r="T1221" s="618" t="s">
        <v>425</v>
      </c>
      <c r="U1221" s="618" t="s">
        <v>425</v>
      </c>
      <c r="V1221" s="618">
        <v>73</v>
      </c>
      <c r="W1221" s="618" t="s">
        <v>425</v>
      </c>
      <c r="X1221" s="618">
        <v>5970</v>
      </c>
      <c r="Y1221" s="618" t="s">
        <v>425</v>
      </c>
      <c r="Z1221" s="618">
        <v>752858</v>
      </c>
      <c r="AA1221" s="618">
        <v>64933</v>
      </c>
      <c r="AB1221" s="618">
        <v>30</v>
      </c>
      <c r="AC1221" s="618">
        <v>6989</v>
      </c>
      <c r="AD1221" s="618" t="s">
        <v>425</v>
      </c>
      <c r="AE1221" s="618">
        <v>13000</v>
      </c>
      <c r="AF1221" s="618" t="s">
        <v>425</v>
      </c>
      <c r="AG1221" s="618">
        <v>671</v>
      </c>
      <c r="AH1221" s="618" t="s">
        <v>425</v>
      </c>
      <c r="AI1221" s="618" t="s">
        <v>425</v>
      </c>
    </row>
    <row r="1222" spans="1:35" x14ac:dyDescent="0.25">
      <c r="A1222" s="593" t="s">
        <v>11</v>
      </c>
      <c r="B1222" s="594">
        <v>2010</v>
      </c>
      <c r="C1222" s="618">
        <v>1246</v>
      </c>
      <c r="D1222" s="618" t="s">
        <v>2112</v>
      </c>
      <c r="E1222" s="618" t="s">
        <v>425</v>
      </c>
      <c r="F1222" s="618" t="s">
        <v>425</v>
      </c>
      <c r="G1222" s="618" t="s">
        <v>425</v>
      </c>
      <c r="H1222" s="618">
        <v>59727</v>
      </c>
      <c r="I1222" s="618" t="s">
        <v>425</v>
      </c>
      <c r="J1222" s="618" t="s">
        <v>425</v>
      </c>
      <c r="K1222" s="618" t="s">
        <v>425</v>
      </c>
      <c r="L1222" s="618">
        <v>509</v>
      </c>
      <c r="M1222" s="618" t="s">
        <v>2112</v>
      </c>
      <c r="N1222" s="618" t="s">
        <v>425</v>
      </c>
      <c r="O1222" s="618" t="s">
        <v>425</v>
      </c>
      <c r="P1222" s="618" t="s">
        <v>425</v>
      </c>
      <c r="Q1222" s="618" t="s">
        <v>425</v>
      </c>
      <c r="R1222" s="618" t="s">
        <v>425</v>
      </c>
      <c r="S1222" s="618">
        <v>3884</v>
      </c>
      <c r="T1222" s="618" t="s">
        <v>425</v>
      </c>
      <c r="U1222" s="618" t="s">
        <v>425</v>
      </c>
      <c r="V1222" s="618" t="s">
        <v>425</v>
      </c>
      <c r="W1222" s="618" t="s">
        <v>425</v>
      </c>
      <c r="X1222" s="618" t="s">
        <v>425</v>
      </c>
      <c r="Y1222" s="618" t="s">
        <v>425</v>
      </c>
      <c r="Z1222" s="618">
        <v>34703</v>
      </c>
      <c r="AA1222" s="618">
        <v>3828</v>
      </c>
      <c r="AB1222" s="618">
        <v>322</v>
      </c>
      <c r="AC1222" s="618">
        <v>8320</v>
      </c>
      <c r="AD1222" s="618" t="s">
        <v>425</v>
      </c>
      <c r="AE1222" s="618">
        <v>2744</v>
      </c>
      <c r="AF1222" s="618" t="s">
        <v>425</v>
      </c>
      <c r="AG1222" s="618">
        <v>7375</v>
      </c>
      <c r="AH1222" s="618" t="s">
        <v>425</v>
      </c>
      <c r="AI1222" s="618" t="s">
        <v>425</v>
      </c>
    </row>
    <row r="1223" spans="1:35" x14ac:dyDescent="0.25">
      <c r="B1223" s="594">
        <v>2011</v>
      </c>
      <c r="C1223" s="618">
        <v>1193</v>
      </c>
      <c r="D1223" s="618" t="s">
        <v>2112</v>
      </c>
      <c r="E1223" s="618" t="s">
        <v>425</v>
      </c>
      <c r="F1223" s="618" t="s">
        <v>425</v>
      </c>
      <c r="G1223" s="618" t="s">
        <v>425</v>
      </c>
      <c r="H1223" s="618">
        <v>74953</v>
      </c>
      <c r="I1223" s="618" t="s">
        <v>425</v>
      </c>
      <c r="J1223" s="618" t="s">
        <v>425</v>
      </c>
      <c r="K1223" s="618" t="s">
        <v>425</v>
      </c>
      <c r="L1223" s="618">
        <v>512</v>
      </c>
      <c r="M1223" s="618" t="s">
        <v>2112</v>
      </c>
      <c r="N1223" s="618" t="s">
        <v>425</v>
      </c>
      <c r="O1223" s="618" t="s">
        <v>425</v>
      </c>
      <c r="P1223" s="618" t="s">
        <v>425</v>
      </c>
      <c r="Q1223" s="618" t="s">
        <v>425</v>
      </c>
      <c r="R1223" s="618" t="s">
        <v>425</v>
      </c>
      <c r="S1223" s="618">
        <v>3984</v>
      </c>
      <c r="T1223" s="618" t="s">
        <v>425</v>
      </c>
      <c r="U1223" s="618" t="s">
        <v>425</v>
      </c>
      <c r="V1223" s="618" t="s">
        <v>425</v>
      </c>
      <c r="W1223" s="618" t="s">
        <v>425</v>
      </c>
      <c r="X1223" s="618" t="s">
        <v>425</v>
      </c>
      <c r="Y1223" s="618" t="s">
        <v>425</v>
      </c>
      <c r="Z1223" s="618">
        <v>45542</v>
      </c>
      <c r="AA1223" s="618">
        <v>4058</v>
      </c>
      <c r="AB1223" s="618">
        <v>334</v>
      </c>
      <c r="AC1223" s="618">
        <v>7729</v>
      </c>
      <c r="AD1223" s="618" t="s">
        <v>425</v>
      </c>
      <c r="AE1223" s="618">
        <v>7560</v>
      </c>
      <c r="AF1223" s="618" t="s">
        <v>425</v>
      </c>
      <c r="AG1223" s="618">
        <v>7902</v>
      </c>
      <c r="AH1223" s="618" t="s">
        <v>425</v>
      </c>
      <c r="AI1223" s="618" t="s">
        <v>425</v>
      </c>
    </row>
    <row r="1224" spans="1:35" x14ac:dyDescent="0.25">
      <c r="B1224" s="594">
        <v>2012</v>
      </c>
      <c r="C1224" s="618">
        <v>1221</v>
      </c>
      <c r="D1224" s="618" t="s">
        <v>2112</v>
      </c>
      <c r="E1224" s="618" t="s">
        <v>425</v>
      </c>
      <c r="F1224" s="618" t="s">
        <v>425</v>
      </c>
      <c r="G1224" s="618" t="s">
        <v>425</v>
      </c>
      <c r="H1224" s="618">
        <v>96013</v>
      </c>
      <c r="I1224" s="618" t="s">
        <v>425</v>
      </c>
      <c r="J1224" s="618" t="s">
        <v>425</v>
      </c>
      <c r="K1224" s="618" t="s">
        <v>425</v>
      </c>
      <c r="L1224" s="618">
        <v>520</v>
      </c>
      <c r="M1224" s="618" t="s">
        <v>2112</v>
      </c>
      <c r="N1224" s="618" t="s">
        <v>425</v>
      </c>
      <c r="O1224" s="618" t="s">
        <v>425</v>
      </c>
      <c r="P1224" s="618" t="s">
        <v>425</v>
      </c>
      <c r="Q1224" s="618" t="s">
        <v>425</v>
      </c>
      <c r="R1224" s="618" t="s">
        <v>425</v>
      </c>
      <c r="S1224" s="618">
        <v>4382</v>
      </c>
      <c r="T1224" s="618" t="s">
        <v>425</v>
      </c>
      <c r="U1224" s="618" t="s">
        <v>425</v>
      </c>
      <c r="V1224" s="618" t="s">
        <v>425</v>
      </c>
      <c r="W1224" s="618" t="s">
        <v>425</v>
      </c>
      <c r="X1224" s="618" t="s">
        <v>425</v>
      </c>
      <c r="Y1224" s="618" t="s">
        <v>425</v>
      </c>
      <c r="Z1224" s="618">
        <v>50174</v>
      </c>
      <c r="AA1224" s="618">
        <v>4217</v>
      </c>
      <c r="AB1224" s="618" t="s">
        <v>425</v>
      </c>
      <c r="AC1224" s="618">
        <v>8260</v>
      </c>
      <c r="AD1224" s="618" t="s">
        <v>425</v>
      </c>
      <c r="AE1224" s="618">
        <v>11200</v>
      </c>
      <c r="AF1224" s="618" t="s">
        <v>425</v>
      </c>
      <c r="AG1224" s="618">
        <v>6631</v>
      </c>
      <c r="AH1224" s="618" t="s">
        <v>425</v>
      </c>
      <c r="AI1224" s="618" t="s">
        <v>425</v>
      </c>
    </row>
    <row r="1225" spans="1:35" x14ac:dyDescent="0.25">
      <c r="B1225" s="594">
        <v>2013</v>
      </c>
      <c r="C1225" s="618">
        <v>6554</v>
      </c>
      <c r="D1225" s="618" t="s">
        <v>2112</v>
      </c>
      <c r="E1225" s="618" t="s">
        <v>425</v>
      </c>
      <c r="F1225" s="618" t="s">
        <v>425</v>
      </c>
      <c r="G1225" s="618" t="s">
        <v>425</v>
      </c>
      <c r="H1225" s="618">
        <v>84489</v>
      </c>
      <c r="I1225" s="618" t="s">
        <v>425</v>
      </c>
      <c r="J1225" s="618">
        <v>150</v>
      </c>
      <c r="K1225" s="618" t="s">
        <v>425</v>
      </c>
      <c r="L1225" s="618">
        <v>2011</v>
      </c>
      <c r="M1225" s="618" t="s">
        <v>2112</v>
      </c>
      <c r="N1225" s="618" t="s">
        <v>425</v>
      </c>
      <c r="O1225" s="618" t="s">
        <v>425</v>
      </c>
      <c r="P1225" s="618" t="s">
        <v>425</v>
      </c>
      <c r="Q1225" s="618" t="s">
        <v>425</v>
      </c>
      <c r="R1225" s="618" t="s">
        <v>425</v>
      </c>
      <c r="S1225" s="618">
        <v>5489</v>
      </c>
      <c r="T1225" s="618" t="s">
        <v>425</v>
      </c>
      <c r="U1225" s="618" t="s">
        <v>425</v>
      </c>
      <c r="V1225" s="618" t="s">
        <v>425</v>
      </c>
      <c r="W1225" s="618" t="s">
        <v>425</v>
      </c>
      <c r="X1225" s="618" t="s">
        <v>425</v>
      </c>
      <c r="Y1225" s="618" t="s">
        <v>425</v>
      </c>
      <c r="Z1225" s="618">
        <v>97984</v>
      </c>
      <c r="AA1225" s="618">
        <v>16550</v>
      </c>
      <c r="AB1225" s="618" t="s">
        <v>425</v>
      </c>
      <c r="AC1225" s="618">
        <v>10410</v>
      </c>
      <c r="AD1225" s="618" t="s">
        <v>425</v>
      </c>
      <c r="AE1225" s="618">
        <v>36606</v>
      </c>
      <c r="AF1225" s="618" t="s">
        <v>425</v>
      </c>
      <c r="AG1225" s="618">
        <v>10602</v>
      </c>
      <c r="AH1225" s="618" t="s">
        <v>425</v>
      </c>
      <c r="AI1225" s="618" t="s">
        <v>425</v>
      </c>
    </row>
    <row r="1226" spans="1:35" x14ac:dyDescent="0.25">
      <c r="B1226" s="594">
        <v>2014</v>
      </c>
      <c r="C1226" s="618">
        <v>6851</v>
      </c>
      <c r="D1226" s="618" t="s">
        <v>2112</v>
      </c>
      <c r="E1226" s="618" t="s">
        <v>425</v>
      </c>
      <c r="F1226" s="618" t="s">
        <v>425</v>
      </c>
      <c r="G1226" s="618" t="s">
        <v>425</v>
      </c>
      <c r="H1226" s="618">
        <v>58124</v>
      </c>
      <c r="I1226" s="618" t="s">
        <v>425</v>
      </c>
      <c r="J1226" s="618">
        <v>1730</v>
      </c>
      <c r="K1226" s="618" t="s">
        <v>425</v>
      </c>
      <c r="L1226" s="618">
        <v>1231</v>
      </c>
      <c r="M1226" s="618" t="s">
        <v>2112</v>
      </c>
      <c r="N1226" s="618" t="s">
        <v>425</v>
      </c>
      <c r="O1226" s="618" t="s">
        <v>425</v>
      </c>
      <c r="P1226" s="618" t="s">
        <v>425</v>
      </c>
      <c r="Q1226" s="618" t="s">
        <v>425</v>
      </c>
      <c r="R1226" s="618" t="s">
        <v>425</v>
      </c>
      <c r="S1226" s="618">
        <v>5032</v>
      </c>
      <c r="T1226" s="618" t="s">
        <v>425</v>
      </c>
      <c r="U1226" s="618" t="s">
        <v>425</v>
      </c>
      <c r="V1226" s="618" t="s">
        <v>425</v>
      </c>
      <c r="W1226" s="618" t="s">
        <v>425</v>
      </c>
      <c r="X1226" s="618" t="s">
        <v>425</v>
      </c>
      <c r="Y1226" s="618" t="s">
        <v>425</v>
      </c>
      <c r="Z1226" s="618">
        <v>92501</v>
      </c>
      <c r="AA1226" s="618">
        <v>17309</v>
      </c>
      <c r="AB1226" s="618" t="s">
        <v>425</v>
      </c>
      <c r="AC1226" s="618">
        <v>10795</v>
      </c>
      <c r="AD1226" s="618" t="s">
        <v>425</v>
      </c>
      <c r="AE1226" s="618">
        <v>30603</v>
      </c>
      <c r="AF1226" s="618" t="s">
        <v>425</v>
      </c>
      <c r="AG1226" s="618">
        <v>7123</v>
      </c>
      <c r="AH1226" s="618" t="s">
        <v>425</v>
      </c>
      <c r="AI1226" s="618" t="s">
        <v>425</v>
      </c>
    </row>
    <row r="1227" spans="1:35" x14ac:dyDescent="0.25">
      <c r="B1227" s="594">
        <v>2015</v>
      </c>
      <c r="C1227" s="618">
        <v>7570</v>
      </c>
      <c r="D1227" s="618" t="s">
        <v>2112</v>
      </c>
      <c r="E1227" s="618">
        <v>6966</v>
      </c>
      <c r="F1227" s="618" t="s">
        <v>425</v>
      </c>
      <c r="G1227" s="618" t="s">
        <v>425</v>
      </c>
      <c r="H1227" s="618">
        <v>64905</v>
      </c>
      <c r="I1227" s="618" t="s">
        <v>425</v>
      </c>
      <c r="J1227" s="618">
        <v>2815</v>
      </c>
      <c r="K1227" s="618" t="s">
        <v>425</v>
      </c>
      <c r="L1227" s="618">
        <v>1753</v>
      </c>
      <c r="M1227" s="618" t="s">
        <v>2112</v>
      </c>
      <c r="N1227" s="618" t="s">
        <v>425</v>
      </c>
      <c r="O1227" s="618" t="s">
        <v>425</v>
      </c>
      <c r="P1227" s="618" t="s">
        <v>425</v>
      </c>
      <c r="Q1227" s="618" t="s">
        <v>425</v>
      </c>
      <c r="R1227" s="618" t="s">
        <v>425</v>
      </c>
      <c r="S1227" s="618">
        <v>5707</v>
      </c>
      <c r="T1227" s="618" t="s">
        <v>425</v>
      </c>
      <c r="U1227" s="618" t="s">
        <v>425</v>
      </c>
      <c r="V1227" s="618" t="s">
        <v>425</v>
      </c>
      <c r="W1227" s="618" t="s">
        <v>425</v>
      </c>
      <c r="X1227" s="618" t="s">
        <v>425</v>
      </c>
      <c r="Y1227" s="618" t="s">
        <v>425</v>
      </c>
      <c r="Z1227" s="618">
        <v>150440</v>
      </c>
      <c r="AA1227" s="618">
        <v>22183</v>
      </c>
      <c r="AB1227" s="618">
        <v>6</v>
      </c>
      <c r="AC1227" s="618">
        <v>11725</v>
      </c>
      <c r="AD1227" s="618" t="s">
        <v>425</v>
      </c>
      <c r="AE1227" s="618">
        <v>67288</v>
      </c>
      <c r="AF1227" s="618" t="s">
        <v>425</v>
      </c>
      <c r="AG1227" s="618">
        <v>11074</v>
      </c>
      <c r="AH1227" s="618" t="s">
        <v>425</v>
      </c>
      <c r="AI1227" s="618" t="s">
        <v>425</v>
      </c>
    </row>
    <row r="1228" spans="1:35" x14ac:dyDescent="0.25">
      <c r="B1228" s="594">
        <v>2016</v>
      </c>
      <c r="C1228" s="618">
        <v>6851</v>
      </c>
      <c r="D1228" s="618" t="s">
        <v>2112</v>
      </c>
      <c r="E1228" s="618">
        <v>6966</v>
      </c>
      <c r="F1228" s="618" t="s">
        <v>425</v>
      </c>
      <c r="G1228" s="618" t="s">
        <v>425</v>
      </c>
      <c r="H1228" s="618">
        <v>60857</v>
      </c>
      <c r="I1228" s="618" t="s">
        <v>425</v>
      </c>
      <c r="J1228" s="618">
        <v>3181</v>
      </c>
      <c r="K1228" s="618" t="s">
        <v>425</v>
      </c>
      <c r="L1228" s="618">
        <v>1347</v>
      </c>
      <c r="M1228" s="618" t="s">
        <v>2112</v>
      </c>
      <c r="N1228" s="618" t="s">
        <v>425</v>
      </c>
      <c r="O1228" s="618" t="s">
        <v>425</v>
      </c>
      <c r="P1228" s="618" t="s">
        <v>425</v>
      </c>
      <c r="Q1228" s="618" t="s">
        <v>425</v>
      </c>
      <c r="R1228" s="618" t="s">
        <v>425</v>
      </c>
      <c r="S1228" s="618">
        <v>6295</v>
      </c>
      <c r="T1228" s="618" t="s">
        <v>425</v>
      </c>
      <c r="U1228" s="618" t="s">
        <v>425</v>
      </c>
      <c r="V1228" s="618" t="s">
        <v>425</v>
      </c>
      <c r="W1228" s="618" t="s">
        <v>425</v>
      </c>
      <c r="X1228" s="618" t="s">
        <v>425</v>
      </c>
      <c r="Y1228" s="618" t="s">
        <v>425</v>
      </c>
      <c r="Z1228" s="618">
        <v>137012</v>
      </c>
      <c r="AA1228" s="618">
        <v>25949</v>
      </c>
      <c r="AB1228" s="618">
        <v>72</v>
      </c>
      <c r="AC1228" s="618">
        <v>17627</v>
      </c>
      <c r="AD1228" s="618" t="s">
        <v>425</v>
      </c>
      <c r="AE1228" s="618">
        <v>87476</v>
      </c>
      <c r="AF1228" s="618" t="s">
        <v>425</v>
      </c>
      <c r="AG1228" s="618">
        <v>11750</v>
      </c>
      <c r="AH1228" s="618" t="s">
        <v>425</v>
      </c>
      <c r="AI1228" s="618" t="s">
        <v>425</v>
      </c>
    </row>
    <row r="1229" spans="1:35" x14ac:dyDescent="0.25">
      <c r="B1229" s="594">
        <v>2017</v>
      </c>
      <c r="C1229" s="618">
        <v>3370</v>
      </c>
      <c r="D1229" s="618" t="s">
        <v>2112</v>
      </c>
      <c r="E1229" s="618">
        <v>57635</v>
      </c>
      <c r="F1229" s="618" t="s">
        <v>425</v>
      </c>
      <c r="G1229" s="618" t="s">
        <v>425</v>
      </c>
      <c r="H1229" s="618">
        <v>52552</v>
      </c>
      <c r="I1229" s="618" t="s">
        <v>425</v>
      </c>
      <c r="J1229" s="618">
        <v>5631</v>
      </c>
      <c r="K1229" s="618" t="s">
        <v>425</v>
      </c>
      <c r="L1229" s="618">
        <v>1333</v>
      </c>
      <c r="M1229" s="618" t="s">
        <v>2112</v>
      </c>
      <c r="N1229" s="618" t="s">
        <v>425</v>
      </c>
      <c r="O1229" s="618" t="s">
        <v>425</v>
      </c>
      <c r="P1229" s="618" t="s">
        <v>425</v>
      </c>
      <c r="Q1229" s="618" t="s">
        <v>425</v>
      </c>
      <c r="R1229" s="618" t="s">
        <v>425</v>
      </c>
      <c r="S1229" s="618">
        <v>3717</v>
      </c>
      <c r="T1229" s="618" t="s">
        <v>425</v>
      </c>
      <c r="U1229" s="618" t="s">
        <v>425</v>
      </c>
      <c r="V1229" s="618" t="s">
        <v>425</v>
      </c>
      <c r="W1229" s="618" t="s">
        <v>425</v>
      </c>
      <c r="X1229" s="618" t="s">
        <v>425</v>
      </c>
      <c r="Y1229" s="618" t="s">
        <v>425</v>
      </c>
      <c r="Z1229" s="618">
        <v>136723</v>
      </c>
      <c r="AA1229" s="618">
        <v>26355</v>
      </c>
      <c r="AB1229" s="618">
        <v>906</v>
      </c>
      <c r="AC1229" s="618">
        <v>33314</v>
      </c>
      <c r="AD1229" s="618" t="s">
        <v>425</v>
      </c>
      <c r="AE1229" s="618">
        <v>55979</v>
      </c>
      <c r="AF1229" s="618">
        <v>125</v>
      </c>
      <c r="AG1229" s="618">
        <v>6003</v>
      </c>
      <c r="AH1229" s="618" t="s">
        <v>425</v>
      </c>
      <c r="AI1229" s="618" t="s">
        <v>425</v>
      </c>
    </row>
    <row r="1230" spans="1:35" x14ac:dyDescent="0.25">
      <c r="B1230" s="594">
        <v>2018</v>
      </c>
      <c r="C1230" s="618">
        <v>6004</v>
      </c>
      <c r="D1230" s="618" t="s">
        <v>2112</v>
      </c>
      <c r="E1230" s="618" t="s">
        <v>425</v>
      </c>
      <c r="F1230" s="618" t="s">
        <v>425</v>
      </c>
      <c r="G1230" s="618" t="s">
        <v>425</v>
      </c>
      <c r="H1230" s="618">
        <v>54641</v>
      </c>
      <c r="I1230" s="618" t="s">
        <v>425</v>
      </c>
      <c r="J1230" s="618">
        <v>2085</v>
      </c>
      <c r="K1230" s="618" t="s">
        <v>425</v>
      </c>
      <c r="L1230" s="618">
        <v>1221</v>
      </c>
      <c r="M1230" s="618" t="s">
        <v>2112</v>
      </c>
      <c r="N1230" s="618" t="s">
        <v>425</v>
      </c>
      <c r="O1230" s="618" t="s">
        <v>425</v>
      </c>
      <c r="P1230" s="618" t="s">
        <v>425</v>
      </c>
      <c r="Q1230" s="618" t="s">
        <v>425</v>
      </c>
      <c r="R1230" s="618" t="s">
        <v>425</v>
      </c>
      <c r="S1230" s="618">
        <v>2927</v>
      </c>
      <c r="T1230" s="618" t="s">
        <v>425</v>
      </c>
      <c r="U1230" s="618" t="s">
        <v>425</v>
      </c>
      <c r="V1230" s="618" t="s">
        <v>425</v>
      </c>
      <c r="W1230" s="618" t="s">
        <v>425</v>
      </c>
      <c r="X1230" s="618" t="s">
        <v>425</v>
      </c>
      <c r="Y1230" s="618" t="s">
        <v>425</v>
      </c>
      <c r="Z1230" s="618">
        <v>50187</v>
      </c>
      <c r="AA1230" s="618">
        <v>20101</v>
      </c>
      <c r="AB1230" s="618">
        <v>158</v>
      </c>
      <c r="AC1230" s="618">
        <v>31580</v>
      </c>
      <c r="AD1230" s="618" t="s">
        <v>425</v>
      </c>
      <c r="AE1230" s="618">
        <v>132558</v>
      </c>
      <c r="AF1230" s="618" t="s">
        <v>425</v>
      </c>
      <c r="AG1230" s="618">
        <v>3441</v>
      </c>
      <c r="AH1230" s="618" t="s">
        <v>425</v>
      </c>
      <c r="AI1230" s="618" t="s">
        <v>425</v>
      </c>
    </row>
    <row r="1231" spans="1:35" x14ac:dyDescent="0.25">
      <c r="B1231" s="594">
        <v>2019</v>
      </c>
      <c r="C1231" s="618">
        <v>7408</v>
      </c>
      <c r="D1231" s="618" t="s">
        <v>2112</v>
      </c>
      <c r="E1231" s="618" t="s">
        <v>425</v>
      </c>
      <c r="F1231" s="618" t="s">
        <v>425</v>
      </c>
      <c r="G1231" s="618" t="s">
        <v>425</v>
      </c>
      <c r="H1231" s="618">
        <v>75247</v>
      </c>
      <c r="I1231" s="618" t="s">
        <v>425</v>
      </c>
      <c r="J1231" s="618">
        <v>6326</v>
      </c>
      <c r="K1231" s="618" t="s">
        <v>425</v>
      </c>
      <c r="L1231" s="618">
        <v>1182</v>
      </c>
      <c r="M1231" s="618" t="s">
        <v>2112</v>
      </c>
      <c r="N1231" s="618" t="s">
        <v>425</v>
      </c>
      <c r="O1231" s="618" t="s">
        <v>425</v>
      </c>
      <c r="P1231" s="618" t="s">
        <v>425</v>
      </c>
      <c r="Q1231" s="618" t="s">
        <v>425</v>
      </c>
      <c r="R1231" s="618" t="s">
        <v>425</v>
      </c>
      <c r="S1231" s="618">
        <v>2951</v>
      </c>
      <c r="T1231" s="618" t="s">
        <v>425</v>
      </c>
      <c r="U1231" s="618" t="s">
        <v>425</v>
      </c>
      <c r="V1231" s="618" t="s">
        <v>425</v>
      </c>
      <c r="W1231" s="618" t="s">
        <v>425</v>
      </c>
      <c r="X1231" s="618" t="s">
        <v>425</v>
      </c>
      <c r="Y1231" s="618" t="s">
        <v>425</v>
      </c>
      <c r="Z1231" s="618">
        <v>62826</v>
      </c>
      <c r="AA1231" s="618">
        <v>29152</v>
      </c>
      <c r="AB1231" s="618">
        <v>780</v>
      </c>
      <c r="AC1231" s="618">
        <v>37370</v>
      </c>
      <c r="AD1231" s="618" t="s">
        <v>425</v>
      </c>
      <c r="AE1231" s="618">
        <v>129785</v>
      </c>
      <c r="AF1231" s="618" t="s">
        <v>425</v>
      </c>
      <c r="AG1231" s="618">
        <v>5617</v>
      </c>
      <c r="AH1231" s="618" t="s">
        <v>425</v>
      </c>
      <c r="AI1231" s="618" t="s">
        <v>425</v>
      </c>
    </row>
    <row r="1232" spans="1:35" x14ac:dyDescent="0.25">
      <c r="B1232" s="594">
        <v>2020</v>
      </c>
      <c r="C1232" s="618">
        <v>7115</v>
      </c>
      <c r="D1232" s="618" t="s">
        <v>2112</v>
      </c>
      <c r="E1232" s="618" t="s">
        <v>425</v>
      </c>
      <c r="F1232" s="618" t="s">
        <v>425</v>
      </c>
      <c r="G1232" s="618" t="s">
        <v>425</v>
      </c>
      <c r="H1232" s="618">
        <v>120629</v>
      </c>
      <c r="I1232" s="618" t="s">
        <v>425</v>
      </c>
      <c r="J1232" s="618">
        <v>5634</v>
      </c>
      <c r="K1232" s="618" t="s">
        <v>425</v>
      </c>
      <c r="L1232" s="618">
        <v>1411</v>
      </c>
      <c r="M1232" s="618" t="s">
        <v>2112</v>
      </c>
      <c r="N1232" s="618" t="s">
        <v>425</v>
      </c>
      <c r="O1232" s="618" t="s">
        <v>425</v>
      </c>
      <c r="P1232" s="618" t="s">
        <v>425</v>
      </c>
      <c r="Q1232" s="618" t="s">
        <v>425</v>
      </c>
      <c r="R1232" s="618" t="s">
        <v>425</v>
      </c>
      <c r="S1232" s="618">
        <v>3122</v>
      </c>
      <c r="T1232" s="618" t="s">
        <v>425</v>
      </c>
      <c r="U1232" s="618" t="s">
        <v>425</v>
      </c>
      <c r="V1232" s="618" t="s">
        <v>425</v>
      </c>
      <c r="W1232" s="618" t="s">
        <v>425</v>
      </c>
      <c r="X1232" s="618" t="s">
        <v>425</v>
      </c>
      <c r="Y1232" s="618" t="s">
        <v>425</v>
      </c>
      <c r="Z1232" s="618">
        <v>67049</v>
      </c>
      <c r="AA1232" s="618">
        <v>33394</v>
      </c>
      <c r="AB1232" s="618">
        <v>840</v>
      </c>
      <c r="AC1232" s="618">
        <v>89325</v>
      </c>
      <c r="AD1232" s="618" t="s">
        <v>425</v>
      </c>
      <c r="AE1232" s="618">
        <v>307483</v>
      </c>
      <c r="AF1232" s="618" t="s">
        <v>425</v>
      </c>
      <c r="AG1232" s="618">
        <v>5741</v>
      </c>
      <c r="AH1232" s="618" t="s">
        <v>425</v>
      </c>
      <c r="AI1232" s="618" t="s">
        <v>425</v>
      </c>
    </row>
    <row r="1233" spans="1:35" x14ac:dyDescent="0.25">
      <c r="B1233" s="594">
        <v>2021</v>
      </c>
      <c r="C1233" s="618">
        <v>8220</v>
      </c>
      <c r="D1233" s="618" t="s">
        <v>2112</v>
      </c>
      <c r="E1233" s="618" t="s">
        <v>425</v>
      </c>
      <c r="F1233" s="618" t="s">
        <v>425</v>
      </c>
      <c r="G1233" s="618" t="s">
        <v>425</v>
      </c>
      <c r="H1233" s="618">
        <v>140752</v>
      </c>
      <c r="I1233" s="618" t="s">
        <v>425</v>
      </c>
      <c r="J1233" s="618">
        <v>8413</v>
      </c>
      <c r="K1233" s="618" t="s">
        <v>425</v>
      </c>
      <c r="L1233" s="618">
        <v>1954</v>
      </c>
      <c r="M1233" s="618" t="s">
        <v>2112</v>
      </c>
      <c r="N1233" s="618">
        <v>6300</v>
      </c>
      <c r="O1233" s="618" t="s">
        <v>425</v>
      </c>
      <c r="P1233" s="618" t="s">
        <v>425</v>
      </c>
      <c r="Q1233" s="618" t="s">
        <v>425</v>
      </c>
      <c r="R1233" s="618" t="s">
        <v>425</v>
      </c>
      <c r="S1233" s="618">
        <v>5494</v>
      </c>
      <c r="T1233" s="618" t="s">
        <v>425</v>
      </c>
      <c r="U1233" s="618" t="s">
        <v>425</v>
      </c>
      <c r="V1233" s="618" t="s">
        <v>425</v>
      </c>
      <c r="W1233" s="618" t="s">
        <v>425</v>
      </c>
      <c r="X1233" s="618" t="s">
        <v>425</v>
      </c>
      <c r="Y1233" s="618" t="s">
        <v>425</v>
      </c>
      <c r="Z1233" s="618">
        <v>46464</v>
      </c>
      <c r="AA1233" s="618">
        <v>38257</v>
      </c>
      <c r="AB1233" s="618">
        <v>1328</v>
      </c>
      <c r="AC1233" s="618">
        <v>203531</v>
      </c>
      <c r="AD1233" s="618" t="s">
        <v>425</v>
      </c>
      <c r="AE1233" s="618">
        <v>548242</v>
      </c>
      <c r="AF1233" s="618" t="s">
        <v>425</v>
      </c>
      <c r="AG1233" s="618">
        <v>7069</v>
      </c>
      <c r="AH1233" s="618" t="s">
        <v>425</v>
      </c>
      <c r="AI1233" s="618" t="s">
        <v>425</v>
      </c>
    </row>
    <row r="1234" spans="1:35" x14ac:dyDescent="0.25">
      <c r="A1234" s="593" t="s">
        <v>12</v>
      </c>
      <c r="B1234" s="594">
        <v>2010</v>
      </c>
      <c r="C1234" s="618">
        <v>158309</v>
      </c>
      <c r="D1234" s="618" t="s">
        <v>2112</v>
      </c>
      <c r="E1234" s="618" t="s">
        <v>425</v>
      </c>
      <c r="F1234" s="618" t="s">
        <v>425</v>
      </c>
      <c r="G1234" s="618">
        <v>174</v>
      </c>
      <c r="H1234" s="618">
        <v>163246</v>
      </c>
      <c r="I1234" s="618" t="s">
        <v>425</v>
      </c>
      <c r="J1234" s="618">
        <v>112</v>
      </c>
      <c r="K1234" s="618" t="s">
        <v>425</v>
      </c>
      <c r="L1234" s="618">
        <v>29620</v>
      </c>
      <c r="M1234" s="618" t="s">
        <v>2112</v>
      </c>
      <c r="N1234" s="618" t="s">
        <v>425</v>
      </c>
      <c r="O1234" s="618" t="s">
        <v>425</v>
      </c>
      <c r="P1234" s="618" t="s">
        <v>425</v>
      </c>
      <c r="Q1234" s="618" t="s">
        <v>425</v>
      </c>
      <c r="R1234" s="618" t="s">
        <v>425</v>
      </c>
      <c r="S1234" s="618">
        <v>74102</v>
      </c>
      <c r="T1234" s="618">
        <v>581</v>
      </c>
      <c r="U1234" s="618" t="s">
        <v>425</v>
      </c>
      <c r="V1234" s="618">
        <v>47</v>
      </c>
      <c r="W1234" s="618" t="s">
        <v>425</v>
      </c>
      <c r="X1234" s="618">
        <v>2538</v>
      </c>
      <c r="Y1234" s="618" t="s">
        <v>425</v>
      </c>
      <c r="Z1234" s="618">
        <v>1057077</v>
      </c>
      <c r="AA1234" s="618">
        <v>51745</v>
      </c>
      <c r="AB1234" s="618">
        <v>14</v>
      </c>
      <c r="AC1234" s="618">
        <v>249847</v>
      </c>
      <c r="AD1234" s="618" t="s">
        <v>425</v>
      </c>
      <c r="AE1234" s="618">
        <v>149811</v>
      </c>
      <c r="AF1234" s="618" t="s">
        <v>425</v>
      </c>
      <c r="AG1234" s="618">
        <v>16214</v>
      </c>
      <c r="AH1234" s="618" t="s">
        <v>425</v>
      </c>
      <c r="AI1234" s="618" t="s">
        <v>425</v>
      </c>
    </row>
    <row r="1235" spans="1:35" x14ac:dyDescent="0.25">
      <c r="B1235" s="594">
        <v>2011</v>
      </c>
      <c r="C1235" s="618">
        <v>193615</v>
      </c>
      <c r="D1235" s="618" t="s">
        <v>2112</v>
      </c>
      <c r="E1235" s="618" t="s">
        <v>425</v>
      </c>
      <c r="F1235" s="618" t="s">
        <v>425</v>
      </c>
      <c r="G1235" s="618">
        <v>126</v>
      </c>
      <c r="H1235" s="618">
        <v>112704</v>
      </c>
      <c r="I1235" s="618" t="s">
        <v>425</v>
      </c>
      <c r="J1235" s="618">
        <v>125</v>
      </c>
      <c r="K1235" s="618" t="s">
        <v>425</v>
      </c>
      <c r="L1235" s="618">
        <v>52045</v>
      </c>
      <c r="M1235" s="618" t="s">
        <v>2112</v>
      </c>
      <c r="N1235" s="618" t="s">
        <v>425</v>
      </c>
      <c r="O1235" s="618" t="s">
        <v>425</v>
      </c>
      <c r="P1235" s="618" t="s">
        <v>425</v>
      </c>
      <c r="Q1235" s="618" t="s">
        <v>425</v>
      </c>
      <c r="R1235" s="618" t="s">
        <v>425</v>
      </c>
      <c r="S1235" s="618">
        <v>65107</v>
      </c>
      <c r="T1235" s="618">
        <v>238</v>
      </c>
      <c r="U1235" s="618" t="s">
        <v>425</v>
      </c>
      <c r="V1235" s="618">
        <v>112</v>
      </c>
      <c r="W1235" s="618" t="s">
        <v>425</v>
      </c>
      <c r="X1235" s="618">
        <v>3044</v>
      </c>
      <c r="Y1235" s="618" t="s">
        <v>425</v>
      </c>
      <c r="Z1235" s="618">
        <v>1021089</v>
      </c>
      <c r="AA1235" s="618">
        <v>68193</v>
      </c>
      <c r="AB1235" s="618">
        <v>14</v>
      </c>
      <c r="AC1235" s="618">
        <v>294236</v>
      </c>
      <c r="AD1235" s="618" t="s">
        <v>425</v>
      </c>
      <c r="AE1235" s="618">
        <v>229334</v>
      </c>
      <c r="AF1235" s="618" t="s">
        <v>425</v>
      </c>
      <c r="AG1235" s="618">
        <v>25653</v>
      </c>
      <c r="AH1235" s="618" t="s">
        <v>425</v>
      </c>
      <c r="AI1235" s="618" t="s">
        <v>425</v>
      </c>
    </row>
    <row r="1236" spans="1:35" x14ac:dyDescent="0.25">
      <c r="B1236" s="594">
        <v>2012</v>
      </c>
      <c r="C1236" s="618">
        <v>241898</v>
      </c>
      <c r="D1236" s="618" t="s">
        <v>2112</v>
      </c>
      <c r="E1236" s="618" t="s">
        <v>425</v>
      </c>
      <c r="F1236" s="618" t="s">
        <v>425</v>
      </c>
      <c r="G1236" s="618">
        <v>173</v>
      </c>
      <c r="H1236" s="618">
        <v>108920</v>
      </c>
      <c r="I1236" s="618" t="s">
        <v>425</v>
      </c>
      <c r="J1236" s="618">
        <v>160</v>
      </c>
      <c r="K1236" s="618" t="s">
        <v>425</v>
      </c>
      <c r="L1236" s="618">
        <v>53004</v>
      </c>
      <c r="M1236" s="618" t="s">
        <v>2112</v>
      </c>
      <c r="N1236" s="618" t="s">
        <v>425</v>
      </c>
      <c r="O1236" s="618" t="s">
        <v>425</v>
      </c>
      <c r="P1236" s="618" t="s">
        <v>425</v>
      </c>
      <c r="Q1236" s="618" t="s">
        <v>425</v>
      </c>
      <c r="R1236" s="618" t="s">
        <v>425</v>
      </c>
      <c r="S1236" s="618">
        <v>66845</v>
      </c>
      <c r="T1236" s="618">
        <v>272</v>
      </c>
      <c r="U1236" s="618" t="s">
        <v>425</v>
      </c>
      <c r="V1236" s="618">
        <v>49</v>
      </c>
      <c r="W1236" s="618" t="s">
        <v>425</v>
      </c>
      <c r="X1236" s="618">
        <v>2616</v>
      </c>
      <c r="Y1236" s="618" t="s">
        <v>425</v>
      </c>
      <c r="Z1236" s="618">
        <v>1187507</v>
      </c>
      <c r="AA1236" s="618">
        <v>56134</v>
      </c>
      <c r="AB1236" s="618">
        <v>19</v>
      </c>
      <c r="AC1236" s="618">
        <v>309222</v>
      </c>
      <c r="AD1236" s="618" t="s">
        <v>425</v>
      </c>
      <c r="AE1236" s="618">
        <v>353454</v>
      </c>
      <c r="AF1236" s="618" t="s">
        <v>425</v>
      </c>
      <c r="AG1236" s="618">
        <v>20362</v>
      </c>
      <c r="AH1236" s="618" t="s">
        <v>425</v>
      </c>
      <c r="AI1236" s="618" t="s">
        <v>425</v>
      </c>
    </row>
    <row r="1237" spans="1:35" x14ac:dyDescent="0.25">
      <c r="B1237" s="594">
        <v>2013</v>
      </c>
      <c r="C1237" s="618">
        <v>263636</v>
      </c>
      <c r="D1237" s="618" t="s">
        <v>2112</v>
      </c>
      <c r="E1237" s="618" t="s">
        <v>425</v>
      </c>
      <c r="F1237" s="618" t="s">
        <v>425</v>
      </c>
      <c r="G1237" s="618">
        <v>232</v>
      </c>
      <c r="H1237" s="618">
        <v>130111</v>
      </c>
      <c r="I1237" s="618" t="s">
        <v>425</v>
      </c>
      <c r="J1237" s="618">
        <v>155</v>
      </c>
      <c r="K1237" s="618" t="s">
        <v>425</v>
      </c>
      <c r="L1237" s="618">
        <v>94267</v>
      </c>
      <c r="M1237" s="618" t="s">
        <v>2112</v>
      </c>
      <c r="N1237" s="618" t="s">
        <v>425</v>
      </c>
      <c r="O1237" s="618" t="s">
        <v>425</v>
      </c>
      <c r="P1237" s="618" t="s">
        <v>425</v>
      </c>
      <c r="Q1237" s="618" t="s">
        <v>425</v>
      </c>
      <c r="R1237" s="618" t="s">
        <v>425</v>
      </c>
      <c r="S1237" s="618">
        <v>65493</v>
      </c>
      <c r="T1237" s="618">
        <v>313</v>
      </c>
      <c r="U1237" s="618" t="s">
        <v>425</v>
      </c>
      <c r="V1237" s="618">
        <v>77</v>
      </c>
      <c r="W1237" s="618" t="s">
        <v>425</v>
      </c>
      <c r="X1237" s="618">
        <v>1933</v>
      </c>
      <c r="Y1237" s="618" t="s">
        <v>425</v>
      </c>
      <c r="Z1237" s="618">
        <v>2208029</v>
      </c>
      <c r="AA1237" s="618">
        <v>81232</v>
      </c>
      <c r="AB1237" s="618">
        <v>4</v>
      </c>
      <c r="AC1237" s="618">
        <v>356781</v>
      </c>
      <c r="AD1237" s="618" t="s">
        <v>425</v>
      </c>
      <c r="AE1237" s="618">
        <v>499807</v>
      </c>
      <c r="AF1237" s="618">
        <v>6384</v>
      </c>
      <c r="AG1237" s="618">
        <v>20164</v>
      </c>
      <c r="AH1237" s="618" t="s">
        <v>425</v>
      </c>
      <c r="AI1237" s="618" t="s">
        <v>425</v>
      </c>
    </row>
    <row r="1238" spans="1:35" x14ac:dyDescent="0.25">
      <c r="B1238" s="594">
        <v>2014</v>
      </c>
      <c r="C1238" s="618">
        <v>272679</v>
      </c>
      <c r="D1238" s="618" t="s">
        <v>2112</v>
      </c>
      <c r="E1238" s="618" t="s">
        <v>425</v>
      </c>
      <c r="F1238" s="618" t="s">
        <v>425</v>
      </c>
      <c r="G1238" s="618">
        <v>259</v>
      </c>
      <c r="H1238" s="618">
        <v>123004</v>
      </c>
      <c r="I1238" s="618" t="s">
        <v>425</v>
      </c>
      <c r="J1238" s="618">
        <v>350</v>
      </c>
      <c r="K1238" s="618" t="s">
        <v>425</v>
      </c>
      <c r="L1238" s="618">
        <v>75572</v>
      </c>
      <c r="M1238" s="618" t="s">
        <v>2112</v>
      </c>
      <c r="N1238" s="618" t="s">
        <v>425</v>
      </c>
      <c r="O1238" s="618" t="s">
        <v>425</v>
      </c>
      <c r="P1238" s="618" t="s">
        <v>425</v>
      </c>
      <c r="Q1238" s="618" t="s">
        <v>425</v>
      </c>
      <c r="R1238" s="618" t="s">
        <v>425</v>
      </c>
      <c r="S1238" s="618">
        <v>64822</v>
      </c>
      <c r="T1238" s="618">
        <v>484</v>
      </c>
      <c r="U1238" s="618" t="s">
        <v>425</v>
      </c>
      <c r="V1238" s="618">
        <v>7</v>
      </c>
      <c r="W1238" s="618" t="s">
        <v>425</v>
      </c>
      <c r="X1238" s="618">
        <v>1399</v>
      </c>
      <c r="Y1238" s="618" t="s">
        <v>425</v>
      </c>
      <c r="Z1238" s="618">
        <v>1676500</v>
      </c>
      <c r="AA1238" s="618">
        <v>81444</v>
      </c>
      <c r="AB1238" s="618">
        <v>32</v>
      </c>
      <c r="AC1238" s="618">
        <v>318787</v>
      </c>
      <c r="AD1238" s="618" t="s">
        <v>425</v>
      </c>
      <c r="AE1238" s="618">
        <v>688146</v>
      </c>
      <c r="AF1238" s="618">
        <v>6720</v>
      </c>
      <c r="AG1238" s="618">
        <v>17800</v>
      </c>
      <c r="AH1238" s="618" t="s">
        <v>425</v>
      </c>
      <c r="AI1238" s="618" t="s">
        <v>425</v>
      </c>
    </row>
    <row r="1239" spans="1:35" x14ac:dyDescent="0.25">
      <c r="B1239" s="594">
        <v>2015</v>
      </c>
      <c r="C1239" s="618">
        <v>450243</v>
      </c>
      <c r="D1239" s="618" t="s">
        <v>2112</v>
      </c>
      <c r="E1239" s="618" t="s">
        <v>425</v>
      </c>
      <c r="F1239" s="618" t="s">
        <v>425</v>
      </c>
      <c r="G1239" s="618">
        <v>361</v>
      </c>
      <c r="H1239" s="618">
        <v>109799</v>
      </c>
      <c r="I1239" s="618" t="s">
        <v>425</v>
      </c>
      <c r="J1239" s="618">
        <v>365</v>
      </c>
      <c r="K1239" s="618" t="s">
        <v>425</v>
      </c>
      <c r="L1239" s="618">
        <v>77613</v>
      </c>
      <c r="M1239" s="618" t="s">
        <v>2112</v>
      </c>
      <c r="N1239" s="618" t="s">
        <v>425</v>
      </c>
      <c r="O1239" s="618" t="s">
        <v>425</v>
      </c>
      <c r="P1239" s="618" t="s">
        <v>425</v>
      </c>
      <c r="Q1239" s="618" t="s">
        <v>425</v>
      </c>
      <c r="R1239" s="618" t="s">
        <v>425</v>
      </c>
      <c r="S1239" s="618">
        <v>47606</v>
      </c>
      <c r="T1239" s="618">
        <v>187</v>
      </c>
      <c r="U1239" s="618" t="s">
        <v>425</v>
      </c>
      <c r="V1239" s="618">
        <v>10</v>
      </c>
      <c r="W1239" s="618" t="s">
        <v>425</v>
      </c>
      <c r="X1239" s="618">
        <v>1986</v>
      </c>
      <c r="Y1239" s="618" t="s">
        <v>425</v>
      </c>
      <c r="Z1239" s="618">
        <v>1221060</v>
      </c>
      <c r="AA1239" s="618">
        <v>88147</v>
      </c>
      <c r="AB1239" s="618">
        <v>31</v>
      </c>
      <c r="AC1239" s="618">
        <v>398561</v>
      </c>
      <c r="AD1239" s="618" t="s">
        <v>425</v>
      </c>
      <c r="AE1239" s="618">
        <v>932225</v>
      </c>
      <c r="AF1239" s="618">
        <v>3750</v>
      </c>
      <c r="AG1239" s="618">
        <v>18218</v>
      </c>
      <c r="AH1239" s="618" t="s">
        <v>425</v>
      </c>
      <c r="AI1239" s="618" t="s">
        <v>425</v>
      </c>
    </row>
    <row r="1240" spans="1:35" x14ac:dyDescent="0.25">
      <c r="B1240" s="594">
        <v>2016</v>
      </c>
      <c r="C1240" s="618">
        <v>368823</v>
      </c>
      <c r="D1240" s="618" t="s">
        <v>2112</v>
      </c>
      <c r="E1240" s="618" t="s">
        <v>425</v>
      </c>
      <c r="F1240" s="618" t="s">
        <v>425</v>
      </c>
      <c r="G1240" s="618">
        <v>198</v>
      </c>
      <c r="H1240" s="618">
        <v>149324</v>
      </c>
      <c r="I1240" s="618" t="s">
        <v>425</v>
      </c>
      <c r="J1240" s="618">
        <v>388</v>
      </c>
      <c r="K1240" s="618" t="s">
        <v>425</v>
      </c>
      <c r="L1240" s="618">
        <v>77592</v>
      </c>
      <c r="M1240" s="618" t="s">
        <v>2112</v>
      </c>
      <c r="N1240" s="618">
        <v>630</v>
      </c>
      <c r="O1240" s="618" t="s">
        <v>425</v>
      </c>
      <c r="P1240" s="618" t="s">
        <v>425</v>
      </c>
      <c r="Q1240" s="618" t="s">
        <v>425</v>
      </c>
      <c r="R1240" s="618" t="s">
        <v>425</v>
      </c>
      <c r="S1240" s="618">
        <v>83453</v>
      </c>
      <c r="T1240" s="618">
        <v>91</v>
      </c>
      <c r="U1240" s="618" t="s">
        <v>425</v>
      </c>
      <c r="V1240" s="618" t="s">
        <v>425</v>
      </c>
      <c r="W1240" s="618" t="s">
        <v>425</v>
      </c>
      <c r="X1240" s="618">
        <v>1315</v>
      </c>
      <c r="Y1240" s="618" t="s">
        <v>425</v>
      </c>
      <c r="Z1240" s="618">
        <v>1933296</v>
      </c>
      <c r="AA1240" s="618">
        <v>109765</v>
      </c>
      <c r="AB1240" s="618">
        <v>61</v>
      </c>
      <c r="AC1240" s="618">
        <v>470505</v>
      </c>
      <c r="AD1240" s="618" t="s">
        <v>425</v>
      </c>
      <c r="AE1240" s="618">
        <v>1574981</v>
      </c>
      <c r="AF1240" s="618">
        <v>4216</v>
      </c>
      <c r="AG1240" s="618">
        <v>18141</v>
      </c>
      <c r="AH1240" s="618" t="s">
        <v>425</v>
      </c>
      <c r="AI1240" s="618" t="s">
        <v>425</v>
      </c>
    </row>
    <row r="1241" spans="1:35" x14ac:dyDescent="0.25">
      <c r="B1241" s="594">
        <v>2017</v>
      </c>
      <c r="C1241" s="618">
        <v>205920</v>
      </c>
      <c r="D1241" s="618" t="s">
        <v>2112</v>
      </c>
      <c r="E1241" s="618" t="s">
        <v>425</v>
      </c>
      <c r="F1241" s="618" t="s">
        <v>425</v>
      </c>
      <c r="G1241" s="618">
        <v>186</v>
      </c>
      <c r="H1241" s="618">
        <v>137665</v>
      </c>
      <c r="I1241" s="618" t="s">
        <v>425</v>
      </c>
      <c r="J1241" s="618">
        <v>351</v>
      </c>
      <c r="K1241" s="618" t="s">
        <v>425</v>
      </c>
      <c r="L1241" s="618">
        <v>74445</v>
      </c>
      <c r="M1241" s="618" t="s">
        <v>2112</v>
      </c>
      <c r="N1241" s="618">
        <v>770</v>
      </c>
      <c r="O1241" s="618" t="s">
        <v>425</v>
      </c>
      <c r="P1241" s="618" t="s">
        <v>425</v>
      </c>
      <c r="Q1241" s="618" t="s">
        <v>425</v>
      </c>
      <c r="R1241" s="618" t="s">
        <v>425</v>
      </c>
      <c r="S1241" s="618">
        <v>71074</v>
      </c>
      <c r="T1241" s="618">
        <v>112</v>
      </c>
      <c r="U1241" s="618" t="s">
        <v>425</v>
      </c>
      <c r="V1241" s="618" t="s">
        <v>425</v>
      </c>
      <c r="W1241" s="618" t="s">
        <v>425</v>
      </c>
      <c r="X1241" s="618">
        <v>1690</v>
      </c>
      <c r="Y1241" s="618" t="s">
        <v>425</v>
      </c>
      <c r="Z1241" s="618">
        <v>1845760</v>
      </c>
      <c r="AA1241" s="618">
        <v>88861</v>
      </c>
      <c r="AB1241" s="618">
        <v>102</v>
      </c>
      <c r="AC1241" s="618">
        <v>444526</v>
      </c>
      <c r="AD1241" s="618" t="s">
        <v>425</v>
      </c>
      <c r="AE1241" s="618">
        <v>1568243</v>
      </c>
      <c r="AF1241" s="618">
        <v>4362</v>
      </c>
      <c r="AG1241" s="618">
        <v>16691</v>
      </c>
      <c r="AH1241" s="618" t="s">
        <v>425</v>
      </c>
      <c r="AI1241" s="618" t="s">
        <v>425</v>
      </c>
    </row>
    <row r="1242" spans="1:35" x14ac:dyDescent="0.25">
      <c r="B1242" s="594">
        <v>2018</v>
      </c>
      <c r="C1242" s="618">
        <v>565210</v>
      </c>
      <c r="D1242" s="618" t="s">
        <v>2112</v>
      </c>
      <c r="E1242" s="618" t="s">
        <v>425</v>
      </c>
      <c r="F1242" s="618" t="s">
        <v>425</v>
      </c>
      <c r="G1242" s="618">
        <v>222</v>
      </c>
      <c r="H1242" s="618">
        <v>78172</v>
      </c>
      <c r="I1242" s="618" t="s">
        <v>425</v>
      </c>
      <c r="J1242" s="618">
        <v>250</v>
      </c>
      <c r="K1242" s="618" t="s">
        <v>425</v>
      </c>
      <c r="L1242" s="618">
        <v>79664</v>
      </c>
      <c r="M1242" s="618" t="s">
        <v>2112</v>
      </c>
      <c r="N1242" s="618">
        <v>770</v>
      </c>
      <c r="O1242" s="618" t="s">
        <v>425</v>
      </c>
      <c r="P1242" s="618" t="s">
        <v>425</v>
      </c>
      <c r="Q1242" s="618" t="s">
        <v>425</v>
      </c>
      <c r="R1242" s="618" t="s">
        <v>425</v>
      </c>
      <c r="S1242" s="618">
        <v>40745</v>
      </c>
      <c r="T1242" s="618">
        <v>140</v>
      </c>
      <c r="U1242" s="618" t="s">
        <v>425</v>
      </c>
      <c r="V1242" s="618" t="s">
        <v>425</v>
      </c>
      <c r="W1242" s="618" t="s">
        <v>425</v>
      </c>
      <c r="X1242" s="618">
        <v>1716</v>
      </c>
      <c r="Y1242" s="618" t="s">
        <v>425</v>
      </c>
      <c r="Z1242" s="618">
        <v>1647494</v>
      </c>
      <c r="AA1242" s="618">
        <v>72009</v>
      </c>
      <c r="AB1242" s="618">
        <v>34</v>
      </c>
      <c r="AC1242" s="618">
        <v>457890</v>
      </c>
      <c r="AD1242" s="618" t="s">
        <v>425</v>
      </c>
      <c r="AE1242" s="618">
        <v>1744033</v>
      </c>
      <c r="AF1242" s="618">
        <v>4598</v>
      </c>
      <c r="AG1242" s="618">
        <v>13476</v>
      </c>
      <c r="AH1242" s="618" t="s">
        <v>425</v>
      </c>
      <c r="AI1242" s="618" t="s">
        <v>425</v>
      </c>
    </row>
    <row r="1243" spans="1:35" x14ac:dyDescent="0.25">
      <c r="B1243" s="594">
        <v>2019</v>
      </c>
      <c r="C1243" s="618">
        <v>271305</v>
      </c>
      <c r="D1243" s="618" t="s">
        <v>2112</v>
      </c>
      <c r="E1243" s="618" t="s">
        <v>425</v>
      </c>
      <c r="F1243" s="618" t="s">
        <v>425</v>
      </c>
      <c r="G1243" s="618">
        <v>244</v>
      </c>
      <c r="H1243" s="618">
        <v>75186</v>
      </c>
      <c r="I1243" s="618" t="s">
        <v>425</v>
      </c>
      <c r="J1243" s="618">
        <v>235</v>
      </c>
      <c r="K1243" s="618" t="s">
        <v>425</v>
      </c>
      <c r="L1243" s="618">
        <v>105028</v>
      </c>
      <c r="M1243" s="618" t="s">
        <v>2112</v>
      </c>
      <c r="N1243" s="618">
        <v>840</v>
      </c>
      <c r="O1243" s="618" t="s">
        <v>425</v>
      </c>
      <c r="P1243" s="618" t="s">
        <v>425</v>
      </c>
      <c r="Q1243" s="618" t="s">
        <v>425</v>
      </c>
      <c r="R1243" s="618" t="s">
        <v>425</v>
      </c>
      <c r="S1243" s="618">
        <v>48647</v>
      </c>
      <c r="T1243" s="618">
        <v>144</v>
      </c>
      <c r="U1243" s="618" t="s">
        <v>425</v>
      </c>
      <c r="V1243" s="618">
        <v>9</v>
      </c>
      <c r="W1243" s="618" t="s">
        <v>425</v>
      </c>
      <c r="X1243" s="618">
        <v>1636</v>
      </c>
      <c r="Y1243" s="618" t="s">
        <v>425</v>
      </c>
      <c r="Z1243" s="618">
        <v>1518521</v>
      </c>
      <c r="AA1243" s="618">
        <v>84400</v>
      </c>
      <c r="AB1243" s="618">
        <v>25</v>
      </c>
      <c r="AC1243" s="618">
        <v>482179</v>
      </c>
      <c r="AD1243" s="618" t="s">
        <v>425</v>
      </c>
      <c r="AE1243" s="618">
        <v>1985588</v>
      </c>
      <c r="AF1243" s="618">
        <v>15667</v>
      </c>
      <c r="AG1243" s="618">
        <v>13097</v>
      </c>
      <c r="AH1243" s="618" t="s">
        <v>425</v>
      </c>
      <c r="AI1243" s="618" t="s">
        <v>425</v>
      </c>
    </row>
    <row r="1244" spans="1:35" x14ac:dyDescent="0.25">
      <c r="B1244" s="594">
        <v>2020</v>
      </c>
      <c r="C1244" s="618">
        <v>551699</v>
      </c>
      <c r="D1244" s="618" t="s">
        <v>2112</v>
      </c>
      <c r="E1244" s="618" t="s">
        <v>425</v>
      </c>
      <c r="F1244" s="618" t="s">
        <v>425</v>
      </c>
      <c r="G1244" s="618">
        <v>283</v>
      </c>
      <c r="H1244" s="618">
        <v>93926</v>
      </c>
      <c r="I1244" s="618" t="s">
        <v>425</v>
      </c>
      <c r="J1244" s="618">
        <v>273</v>
      </c>
      <c r="K1244" s="618" t="s">
        <v>425</v>
      </c>
      <c r="L1244" s="618">
        <v>124387</v>
      </c>
      <c r="M1244" s="618" t="s">
        <v>2112</v>
      </c>
      <c r="N1244" s="618">
        <v>1029</v>
      </c>
      <c r="O1244" s="618" t="s">
        <v>425</v>
      </c>
      <c r="P1244" s="618" t="s">
        <v>425</v>
      </c>
      <c r="Q1244" s="618" t="s">
        <v>425</v>
      </c>
      <c r="R1244" s="618" t="s">
        <v>425</v>
      </c>
      <c r="S1244" s="618">
        <v>56919</v>
      </c>
      <c r="T1244" s="618">
        <v>224</v>
      </c>
      <c r="U1244" s="618" t="s">
        <v>425</v>
      </c>
      <c r="V1244" s="618">
        <v>9</v>
      </c>
      <c r="W1244" s="618" t="s">
        <v>425</v>
      </c>
      <c r="X1244" s="618">
        <v>1941</v>
      </c>
      <c r="Y1244" s="618" t="s">
        <v>425</v>
      </c>
      <c r="Z1244" s="618">
        <v>2178350</v>
      </c>
      <c r="AA1244" s="618">
        <v>98333</v>
      </c>
      <c r="AB1244" s="618">
        <v>63</v>
      </c>
      <c r="AC1244" s="618">
        <v>667890</v>
      </c>
      <c r="AD1244" s="618" t="s">
        <v>425</v>
      </c>
      <c r="AE1244" s="618">
        <v>2823606</v>
      </c>
      <c r="AF1244" s="618">
        <v>20773</v>
      </c>
      <c r="AG1244" s="618">
        <v>12541</v>
      </c>
      <c r="AH1244" s="618" t="s">
        <v>425</v>
      </c>
      <c r="AI1244" s="618" t="s">
        <v>425</v>
      </c>
    </row>
    <row r="1245" spans="1:35" x14ac:dyDescent="0.25">
      <c r="B1245" s="594">
        <v>2021</v>
      </c>
      <c r="C1245" s="618">
        <v>694364</v>
      </c>
      <c r="D1245" s="618" t="s">
        <v>2112</v>
      </c>
      <c r="E1245" s="618" t="s">
        <v>425</v>
      </c>
      <c r="F1245" s="618" t="s">
        <v>425</v>
      </c>
      <c r="G1245" s="618">
        <v>249</v>
      </c>
      <c r="H1245" s="618">
        <v>139219</v>
      </c>
      <c r="I1245" s="618" t="s">
        <v>425</v>
      </c>
      <c r="J1245" s="618">
        <v>305</v>
      </c>
      <c r="K1245" s="618" t="s">
        <v>425</v>
      </c>
      <c r="L1245" s="618">
        <v>126758</v>
      </c>
      <c r="M1245" s="618" t="s">
        <v>2112</v>
      </c>
      <c r="N1245" s="618">
        <v>700</v>
      </c>
      <c r="O1245" s="618" t="s">
        <v>425</v>
      </c>
      <c r="P1245" s="618" t="s">
        <v>425</v>
      </c>
      <c r="Q1245" s="618" t="s">
        <v>425</v>
      </c>
      <c r="R1245" s="618" t="s">
        <v>425</v>
      </c>
      <c r="S1245" s="618">
        <v>72157</v>
      </c>
      <c r="T1245" s="618">
        <v>46</v>
      </c>
      <c r="U1245" s="618" t="s">
        <v>425</v>
      </c>
      <c r="V1245" s="618" t="s">
        <v>425</v>
      </c>
      <c r="W1245" s="618" t="s">
        <v>425</v>
      </c>
      <c r="X1245" s="618">
        <v>1889</v>
      </c>
      <c r="Y1245" s="618" t="s">
        <v>425</v>
      </c>
      <c r="Z1245" s="618">
        <v>2717388</v>
      </c>
      <c r="AA1245" s="618">
        <v>108917</v>
      </c>
      <c r="AB1245" s="618">
        <v>68</v>
      </c>
      <c r="AC1245" s="618">
        <v>1360008</v>
      </c>
      <c r="AD1245" s="618" t="s">
        <v>425</v>
      </c>
      <c r="AE1245" s="618">
        <v>5601633</v>
      </c>
      <c r="AF1245" s="618">
        <v>35546</v>
      </c>
      <c r="AG1245" s="618">
        <v>15542</v>
      </c>
      <c r="AH1245" s="618" t="s">
        <v>425</v>
      </c>
      <c r="AI1245" s="618" t="s">
        <v>425</v>
      </c>
    </row>
    <row r="1246" spans="1:35" x14ac:dyDescent="0.25">
      <c r="A1246" s="593" t="s">
        <v>13</v>
      </c>
      <c r="B1246" s="594">
        <v>2010</v>
      </c>
      <c r="C1246" s="618">
        <v>3186</v>
      </c>
      <c r="D1246" s="618" t="s">
        <v>2112</v>
      </c>
      <c r="E1246" s="618" t="s">
        <v>425</v>
      </c>
      <c r="F1246" s="618" t="s">
        <v>425</v>
      </c>
      <c r="G1246" s="618" t="s">
        <v>425</v>
      </c>
      <c r="H1246" s="618">
        <v>4220</v>
      </c>
      <c r="I1246" s="618" t="s">
        <v>425</v>
      </c>
      <c r="J1246" s="618" t="s">
        <v>425</v>
      </c>
      <c r="K1246" s="618" t="s">
        <v>425</v>
      </c>
      <c r="L1246" s="618">
        <v>1711</v>
      </c>
      <c r="M1246" s="618" t="s">
        <v>2112</v>
      </c>
      <c r="N1246" s="618" t="s">
        <v>425</v>
      </c>
      <c r="O1246" s="618" t="s">
        <v>425</v>
      </c>
      <c r="P1246" s="618" t="s">
        <v>425</v>
      </c>
      <c r="Q1246" s="618" t="s">
        <v>425</v>
      </c>
      <c r="R1246" s="618" t="s">
        <v>425</v>
      </c>
      <c r="S1246" s="618">
        <v>1757</v>
      </c>
      <c r="T1246" s="618" t="s">
        <v>425</v>
      </c>
      <c r="U1246" s="618" t="s">
        <v>425</v>
      </c>
      <c r="V1246" s="618" t="s">
        <v>425</v>
      </c>
      <c r="W1246" s="618" t="s">
        <v>425</v>
      </c>
      <c r="X1246" s="618" t="s">
        <v>425</v>
      </c>
      <c r="Y1246" s="618" t="s">
        <v>425</v>
      </c>
      <c r="Z1246" s="618">
        <v>81005</v>
      </c>
      <c r="AA1246" s="618">
        <v>5842</v>
      </c>
      <c r="AB1246" s="618" t="s">
        <v>425</v>
      </c>
      <c r="AC1246" s="618">
        <v>1813</v>
      </c>
      <c r="AD1246" s="618" t="s">
        <v>425</v>
      </c>
      <c r="AE1246" s="618" t="s">
        <v>425</v>
      </c>
      <c r="AF1246" s="618" t="s">
        <v>425</v>
      </c>
      <c r="AG1246" s="618" t="s">
        <v>425</v>
      </c>
      <c r="AH1246" s="618" t="s">
        <v>425</v>
      </c>
      <c r="AI1246" s="618" t="s">
        <v>425</v>
      </c>
    </row>
    <row r="1247" spans="1:35" x14ac:dyDescent="0.25">
      <c r="B1247" s="594">
        <v>2011</v>
      </c>
      <c r="C1247" s="618">
        <v>5954</v>
      </c>
      <c r="D1247" s="618" t="s">
        <v>2112</v>
      </c>
      <c r="E1247" s="618" t="s">
        <v>425</v>
      </c>
      <c r="F1247" s="618" t="s">
        <v>425</v>
      </c>
      <c r="G1247" s="618" t="s">
        <v>425</v>
      </c>
      <c r="H1247" s="618">
        <v>2842</v>
      </c>
      <c r="I1247" s="618" t="s">
        <v>425</v>
      </c>
      <c r="J1247" s="618" t="s">
        <v>425</v>
      </c>
      <c r="K1247" s="618" t="s">
        <v>425</v>
      </c>
      <c r="L1247" s="618">
        <v>1416</v>
      </c>
      <c r="M1247" s="618" t="s">
        <v>2112</v>
      </c>
      <c r="N1247" s="618" t="s">
        <v>425</v>
      </c>
      <c r="O1247" s="618" t="s">
        <v>425</v>
      </c>
      <c r="P1247" s="618" t="s">
        <v>425</v>
      </c>
      <c r="Q1247" s="618" t="s">
        <v>425</v>
      </c>
      <c r="R1247" s="618" t="s">
        <v>425</v>
      </c>
      <c r="S1247" s="618">
        <v>1223</v>
      </c>
      <c r="T1247" s="618" t="s">
        <v>425</v>
      </c>
      <c r="U1247" s="618" t="s">
        <v>425</v>
      </c>
      <c r="V1247" s="618" t="s">
        <v>425</v>
      </c>
      <c r="W1247" s="618" t="s">
        <v>425</v>
      </c>
      <c r="X1247" s="618" t="s">
        <v>425</v>
      </c>
      <c r="Y1247" s="618" t="s">
        <v>425</v>
      </c>
      <c r="Z1247" s="618">
        <v>95779</v>
      </c>
      <c r="AA1247" s="618">
        <v>5947</v>
      </c>
      <c r="AB1247" s="618" t="s">
        <v>425</v>
      </c>
      <c r="AC1247" s="618">
        <v>1613</v>
      </c>
      <c r="AD1247" s="618" t="s">
        <v>425</v>
      </c>
      <c r="AE1247" s="618" t="s">
        <v>425</v>
      </c>
      <c r="AF1247" s="618" t="s">
        <v>425</v>
      </c>
      <c r="AG1247" s="618" t="s">
        <v>425</v>
      </c>
      <c r="AH1247" s="618" t="s">
        <v>425</v>
      </c>
      <c r="AI1247" s="618" t="s">
        <v>425</v>
      </c>
    </row>
    <row r="1248" spans="1:35" x14ac:dyDescent="0.25">
      <c r="B1248" s="594">
        <v>2012</v>
      </c>
      <c r="C1248" s="618">
        <v>7744</v>
      </c>
      <c r="D1248" s="618" t="s">
        <v>2112</v>
      </c>
      <c r="E1248" s="618" t="s">
        <v>425</v>
      </c>
      <c r="F1248" s="618" t="s">
        <v>425</v>
      </c>
      <c r="G1248" s="618" t="s">
        <v>425</v>
      </c>
      <c r="H1248" s="618">
        <v>2727</v>
      </c>
      <c r="I1248" s="618" t="s">
        <v>425</v>
      </c>
      <c r="J1248" s="618" t="s">
        <v>425</v>
      </c>
      <c r="K1248" s="618" t="s">
        <v>425</v>
      </c>
      <c r="L1248" s="618">
        <v>1572</v>
      </c>
      <c r="M1248" s="618" t="s">
        <v>2112</v>
      </c>
      <c r="N1248" s="618" t="s">
        <v>425</v>
      </c>
      <c r="O1248" s="618" t="s">
        <v>425</v>
      </c>
      <c r="P1248" s="618" t="s">
        <v>425</v>
      </c>
      <c r="Q1248" s="618" t="s">
        <v>425</v>
      </c>
      <c r="R1248" s="618" t="s">
        <v>425</v>
      </c>
      <c r="S1248" s="618">
        <v>1242</v>
      </c>
      <c r="T1248" s="618" t="s">
        <v>425</v>
      </c>
      <c r="U1248" s="618" t="s">
        <v>425</v>
      </c>
      <c r="V1248" s="618" t="s">
        <v>425</v>
      </c>
      <c r="W1248" s="618" t="s">
        <v>425</v>
      </c>
      <c r="X1248" s="618" t="s">
        <v>425</v>
      </c>
      <c r="Y1248" s="618" t="s">
        <v>425</v>
      </c>
      <c r="Z1248" s="618">
        <v>99957</v>
      </c>
      <c r="AA1248" s="618">
        <v>6126</v>
      </c>
      <c r="AB1248" s="618" t="s">
        <v>425</v>
      </c>
      <c r="AC1248" s="618">
        <v>1350</v>
      </c>
      <c r="AD1248" s="618" t="s">
        <v>425</v>
      </c>
      <c r="AE1248" s="618" t="s">
        <v>425</v>
      </c>
      <c r="AF1248" s="618" t="s">
        <v>425</v>
      </c>
      <c r="AG1248" s="618" t="s">
        <v>425</v>
      </c>
      <c r="AH1248" s="618" t="s">
        <v>425</v>
      </c>
      <c r="AI1248" s="618" t="s">
        <v>425</v>
      </c>
    </row>
    <row r="1249" spans="1:35" x14ac:dyDescent="0.25">
      <c r="B1249" s="594">
        <v>2013</v>
      </c>
      <c r="C1249" s="618">
        <v>7653</v>
      </c>
      <c r="D1249" s="618" t="s">
        <v>2112</v>
      </c>
      <c r="E1249" s="618" t="s">
        <v>425</v>
      </c>
      <c r="F1249" s="618" t="s">
        <v>425</v>
      </c>
      <c r="G1249" s="618" t="s">
        <v>425</v>
      </c>
      <c r="H1249" s="618">
        <v>1417</v>
      </c>
      <c r="I1249" s="618" t="s">
        <v>425</v>
      </c>
      <c r="J1249" s="618" t="s">
        <v>425</v>
      </c>
      <c r="K1249" s="618" t="s">
        <v>425</v>
      </c>
      <c r="L1249" s="618">
        <v>1596</v>
      </c>
      <c r="M1249" s="618" t="s">
        <v>2112</v>
      </c>
      <c r="N1249" s="618" t="s">
        <v>425</v>
      </c>
      <c r="O1249" s="618" t="s">
        <v>425</v>
      </c>
      <c r="P1249" s="618" t="s">
        <v>425</v>
      </c>
      <c r="Q1249" s="618" t="s">
        <v>425</v>
      </c>
      <c r="R1249" s="618" t="s">
        <v>425</v>
      </c>
      <c r="S1249" s="618">
        <v>736</v>
      </c>
      <c r="T1249" s="618" t="s">
        <v>425</v>
      </c>
      <c r="U1249" s="618" t="s">
        <v>425</v>
      </c>
      <c r="V1249" s="618" t="s">
        <v>425</v>
      </c>
      <c r="W1249" s="618" t="s">
        <v>425</v>
      </c>
      <c r="X1249" s="618" t="s">
        <v>425</v>
      </c>
      <c r="Y1249" s="618" t="s">
        <v>425</v>
      </c>
      <c r="Z1249" s="618">
        <v>68515</v>
      </c>
      <c r="AA1249" s="618">
        <v>7118</v>
      </c>
      <c r="AB1249" s="618" t="s">
        <v>425</v>
      </c>
      <c r="AC1249" s="618">
        <v>994</v>
      </c>
      <c r="AD1249" s="618" t="s">
        <v>425</v>
      </c>
      <c r="AE1249" s="618">
        <v>11314</v>
      </c>
      <c r="AF1249" s="618" t="s">
        <v>425</v>
      </c>
      <c r="AG1249" s="618" t="s">
        <v>425</v>
      </c>
      <c r="AH1249" s="618" t="s">
        <v>425</v>
      </c>
      <c r="AI1249" s="618" t="s">
        <v>425</v>
      </c>
    </row>
    <row r="1250" spans="1:35" x14ac:dyDescent="0.25">
      <c r="B1250" s="594">
        <v>2014</v>
      </c>
      <c r="C1250" s="618">
        <v>12003</v>
      </c>
      <c r="D1250" s="618" t="s">
        <v>2112</v>
      </c>
      <c r="E1250" s="618" t="s">
        <v>425</v>
      </c>
      <c r="F1250" s="618" t="s">
        <v>425</v>
      </c>
      <c r="G1250" s="618" t="s">
        <v>425</v>
      </c>
      <c r="H1250" s="618">
        <v>1330</v>
      </c>
      <c r="I1250" s="618" t="s">
        <v>425</v>
      </c>
      <c r="J1250" s="618" t="s">
        <v>425</v>
      </c>
      <c r="K1250" s="618" t="s">
        <v>425</v>
      </c>
      <c r="L1250" s="618">
        <v>1934</v>
      </c>
      <c r="M1250" s="618" t="s">
        <v>2112</v>
      </c>
      <c r="N1250" s="618" t="s">
        <v>425</v>
      </c>
      <c r="O1250" s="618" t="s">
        <v>425</v>
      </c>
      <c r="P1250" s="618" t="s">
        <v>425</v>
      </c>
      <c r="Q1250" s="618" t="s">
        <v>425</v>
      </c>
      <c r="R1250" s="618" t="s">
        <v>425</v>
      </c>
      <c r="S1250" s="618">
        <v>672</v>
      </c>
      <c r="T1250" s="618" t="s">
        <v>425</v>
      </c>
      <c r="U1250" s="618" t="s">
        <v>425</v>
      </c>
      <c r="V1250" s="618" t="s">
        <v>425</v>
      </c>
      <c r="W1250" s="618" t="s">
        <v>425</v>
      </c>
      <c r="X1250" s="618" t="s">
        <v>425</v>
      </c>
      <c r="Y1250" s="618" t="s">
        <v>425</v>
      </c>
      <c r="Z1250" s="618">
        <v>88602</v>
      </c>
      <c r="AA1250" s="618">
        <v>8374</v>
      </c>
      <c r="AB1250" s="618" t="s">
        <v>425</v>
      </c>
      <c r="AC1250" s="618">
        <v>1019</v>
      </c>
      <c r="AD1250" s="618" t="s">
        <v>425</v>
      </c>
      <c r="AE1250" s="618">
        <v>36136</v>
      </c>
      <c r="AF1250" s="618" t="s">
        <v>425</v>
      </c>
      <c r="AG1250" s="618" t="s">
        <v>425</v>
      </c>
      <c r="AH1250" s="618" t="s">
        <v>425</v>
      </c>
      <c r="AI1250" s="618" t="s">
        <v>425</v>
      </c>
    </row>
    <row r="1251" spans="1:35" x14ac:dyDescent="0.25">
      <c r="B1251" s="594">
        <v>2015</v>
      </c>
      <c r="C1251" s="618">
        <v>10660</v>
      </c>
      <c r="D1251" s="618" t="s">
        <v>2112</v>
      </c>
      <c r="E1251" s="618" t="s">
        <v>425</v>
      </c>
      <c r="F1251" s="618" t="s">
        <v>425</v>
      </c>
      <c r="G1251" s="618" t="s">
        <v>425</v>
      </c>
      <c r="H1251" s="618">
        <v>1041</v>
      </c>
      <c r="I1251" s="618" t="s">
        <v>425</v>
      </c>
      <c r="J1251" s="618" t="s">
        <v>425</v>
      </c>
      <c r="K1251" s="618" t="s">
        <v>425</v>
      </c>
      <c r="L1251" s="618">
        <v>2133</v>
      </c>
      <c r="M1251" s="618" t="s">
        <v>2112</v>
      </c>
      <c r="N1251" s="618" t="s">
        <v>425</v>
      </c>
      <c r="O1251" s="618" t="s">
        <v>425</v>
      </c>
      <c r="P1251" s="618" t="s">
        <v>425</v>
      </c>
      <c r="Q1251" s="618" t="s">
        <v>425</v>
      </c>
      <c r="R1251" s="618" t="s">
        <v>425</v>
      </c>
      <c r="S1251" s="618">
        <v>734</v>
      </c>
      <c r="T1251" s="618" t="s">
        <v>425</v>
      </c>
      <c r="U1251" s="618" t="s">
        <v>425</v>
      </c>
      <c r="V1251" s="618" t="s">
        <v>425</v>
      </c>
      <c r="W1251" s="618" t="s">
        <v>425</v>
      </c>
      <c r="X1251" s="618" t="s">
        <v>425</v>
      </c>
      <c r="Y1251" s="618" t="s">
        <v>425</v>
      </c>
      <c r="Z1251" s="618">
        <v>93149</v>
      </c>
      <c r="AA1251" s="618">
        <v>8910</v>
      </c>
      <c r="AB1251" s="618" t="s">
        <v>425</v>
      </c>
      <c r="AC1251" s="618">
        <v>995</v>
      </c>
      <c r="AD1251" s="618" t="s">
        <v>425</v>
      </c>
      <c r="AE1251" s="618">
        <v>23952</v>
      </c>
      <c r="AF1251" s="618" t="s">
        <v>425</v>
      </c>
      <c r="AG1251" s="618" t="s">
        <v>425</v>
      </c>
      <c r="AH1251" s="618" t="s">
        <v>425</v>
      </c>
      <c r="AI1251" s="618" t="s">
        <v>425</v>
      </c>
    </row>
    <row r="1252" spans="1:35" x14ac:dyDescent="0.25">
      <c r="B1252" s="594">
        <v>2016</v>
      </c>
      <c r="C1252" s="618">
        <v>12094</v>
      </c>
      <c r="D1252" s="618" t="s">
        <v>2112</v>
      </c>
      <c r="E1252" s="618" t="s">
        <v>425</v>
      </c>
      <c r="F1252" s="618" t="s">
        <v>425</v>
      </c>
      <c r="G1252" s="618" t="s">
        <v>425</v>
      </c>
      <c r="H1252" s="618">
        <v>1076</v>
      </c>
      <c r="I1252" s="618" t="s">
        <v>425</v>
      </c>
      <c r="J1252" s="618" t="s">
        <v>425</v>
      </c>
      <c r="K1252" s="618" t="s">
        <v>425</v>
      </c>
      <c r="L1252" s="618">
        <v>1925</v>
      </c>
      <c r="M1252" s="618" t="s">
        <v>2112</v>
      </c>
      <c r="N1252" s="618" t="s">
        <v>425</v>
      </c>
      <c r="O1252" s="618" t="s">
        <v>425</v>
      </c>
      <c r="P1252" s="618" t="s">
        <v>425</v>
      </c>
      <c r="Q1252" s="618" t="s">
        <v>425</v>
      </c>
      <c r="R1252" s="618" t="s">
        <v>425</v>
      </c>
      <c r="S1252" s="618">
        <v>1432</v>
      </c>
      <c r="T1252" s="618" t="s">
        <v>425</v>
      </c>
      <c r="U1252" s="618" t="s">
        <v>425</v>
      </c>
      <c r="V1252" s="618" t="s">
        <v>425</v>
      </c>
      <c r="W1252" s="618" t="s">
        <v>425</v>
      </c>
      <c r="X1252" s="618" t="s">
        <v>425</v>
      </c>
      <c r="Y1252" s="618" t="s">
        <v>425</v>
      </c>
      <c r="Z1252" s="618">
        <v>86268</v>
      </c>
      <c r="AA1252" s="618">
        <v>7948</v>
      </c>
      <c r="AB1252" s="618" t="s">
        <v>425</v>
      </c>
      <c r="AC1252" s="618">
        <v>930</v>
      </c>
      <c r="AD1252" s="618" t="s">
        <v>425</v>
      </c>
      <c r="AE1252" s="618">
        <v>37183</v>
      </c>
      <c r="AF1252" s="618" t="s">
        <v>425</v>
      </c>
      <c r="AG1252" s="618" t="s">
        <v>425</v>
      </c>
      <c r="AH1252" s="618" t="s">
        <v>425</v>
      </c>
      <c r="AI1252" s="618" t="s">
        <v>425</v>
      </c>
    </row>
    <row r="1253" spans="1:35" x14ac:dyDescent="0.25">
      <c r="B1253" s="594">
        <v>2017</v>
      </c>
      <c r="C1253" s="618">
        <v>13665</v>
      </c>
      <c r="D1253" s="618" t="s">
        <v>2112</v>
      </c>
      <c r="E1253" s="618" t="s">
        <v>425</v>
      </c>
      <c r="F1253" s="618" t="s">
        <v>425</v>
      </c>
      <c r="G1253" s="618" t="s">
        <v>425</v>
      </c>
      <c r="H1253" s="618">
        <v>1140</v>
      </c>
      <c r="I1253" s="618" t="s">
        <v>425</v>
      </c>
      <c r="J1253" s="618" t="s">
        <v>425</v>
      </c>
      <c r="K1253" s="618" t="s">
        <v>425</v>
      </c>
      <c r="L1253" s="618">
        <v>145</v>
      </c>
      <c r="M1253" s="618" t="s">
        <v>2112</v>
      </c>
      <c r="N1253" s="618" t="s">
        <v>425</v>
      </c>
      <c r="O1253" s="618" t="s">
        <v>425</v>
      </c>
      <c r="P1253" s="618" t="s">
        <v>425</v>
      </c>
      <c r="Q1253" s="618" t="s">
        <v>425</v>
      </c>
      <c r="R1253" s="618" t="s">
        <v>425</v>
      </c>
      <c r="S1253" s="618">
        <v>1699</v>
      </c>
      <c r="T1253" s="618" t="s">
        <v>425</v>
      </c>
      <c r="U1253" s="618" t="s">
        <v>425</v>
      </c>
      <c r="V1253" s="618" t="s">
        <v>425</v>
      </c>
      <c r="W1253" s="618" t="s">
        <v>425</v>
      </c>
      <c r="X1253" s="618" t="s">
        <v>425</v>
      </c>
      <c r="Y1253" s="618" t="s">
        <v>425</v>
      </c>
      <c r="Z1253" s="618">
        <v>99373</v>
      </c>
      <c r="AA1253" s="618">
        <v>7813</v>
      </c>
      <c r="AB1253" s="618" t="s">
        <v>425</v>
      </c>
      <c r="AC1253" s="618">
        <v>974</v>
      </c>
      <c r="AD1253" s="618" t="s">
        <v>425</v>
      </c>
      <c r="AE1253" s="618">
        <v>48491</v>
      </c>
      <c r="AF1253" s="618" t="s">
        <v>425</v>
      </c>
      <c r="AG1253" s="618" t="s">
        <v>425</v>
      </c>
      <c r="AH1253" s="618" t="s">
        <v>425</v>
      </c>
      <c r="AI1253" s="618" t="s">
        <v>425</v>
      </c>
    </row>
    <row r="1254" spans="1:35" x14ac:dyDescent="0.25">
      <c r="B1254" s="594">
        <v>2018</v>
      </c>
      <c r="C1254" s="618">
        <v>11988</v>
      </c>
      <c r="D1254" s="618" t="s">
        <v>2112</v>
      </c>
      <c r="E1254" s="618" t="s">
        <v>425</v>
      </c>
      <c r="F1254" s="618" t="s">
        <v>425</v>
      </c>
      <c r="G1254" s="618" t="s">
        <v>425</v>
      </c>
      <c r="H1254" s="618">
        <v>715</v>
      </c>
      <c r="I1254" s="618" t="s">
        <v>425</v>
      </c>
      <c r="J1254" s="618" t="s">
        <v>425</v>
      </c>
      <c r="K1254" s="618" t="s">
        <v>425</v>
      </c>
      <c r="L1254" s="618">
        <v>2885</v>
      </c>
      <c r="M1254" s="618" t="s">
        <v>2112</v>
      </c>
      <c r="N1254" s="618" t="s">
        <v>425</v>
      </c>
      <c r="O1254" s="618" t="s">
        <v>425</v>
      </c>
      <c r="P1254" s="618" t="s">
        <v>425</v>
      </c>
      <c r="Q1254" s="618" t="s">
        <v>425</v>
      </c>
      <c r="R1254" s="618" t="s">
        <v>425</v>
      </c>
      <c r="S1254" s="618">
        <v>1057</v>
      </c>
      <c r="T1254" s="618" t="s">
        <v>425</v>
      </c>
      <c r="U1254" s="618" t="s">
        <v>425</v>
      </c>
      <c r="V1254" s="618" t="s">
        <v>425</v>
      </c>
      <c r="W1254" s="618" t="s">
        <v>425</v>
      </c>
      <c r="X1254" s="618" t="s">
        <v>425</v>
      </c>
      <c r="Y1254" s="618" t="s">
        <v>425</v>
      </c>
      <c r="Z1254" s="618">
        <v>63887</v>
      </c>
      <c r="AA1254" s="618">
        <v>5676</v>
      </c>
      <c r="AB1254" s="618" t="s">
        <v>425</v>
      </c>
      <c r="AC1254" s="618">
        <v>730</v>
      </c>
      <c r="AD1254" s="618" t="s">
        <v>425</v>
      </c>
      <c r="AE1254" s="618">
        <v>52537</v>
      </c>
      <c r="AF1254" s="618" t="s">
        <v>425</v>
      </c>
      <c r="AG1254" s="618" t="s">
        <v>425</v>
      </c>
      <c r="AH1254" s="618" t="s">
        <v>425</v>
      </c>
      <c r="AI1254" s="618" t="s">
        <v>425</v>
      </c>
    </row>
    <row r="1255" spans="1:35" x14ac:dyDescent="0.25">
      <c r="B1255" s="594">
        <v>2019</v>
      </c>
      <c r="C1255" s="618">
        <v>14505</v>
      </c>
      <c r="D1255" s="618" t="s">
        <v>2112</v>
      </c>
      <c r="E1255" s="618" t="s">
        <v>425</v>
      </c>
      <c r="F1255" s="618" t="s">
        <v>425</v>
      </c>
      <c r="G1255" s="618" t="s">
        <v>425</v>
      </c>
      <c r="H1255" s="618">
        <v>730</v>
      </c>
      <c r="I1255" s="618" t="s">
        <v>425</v>
      </c>
      <c r="J1255" s="618" t="s">
        <v>425</v>
      </c>
      <c r="K1255" s="618" t="s">
        <v>425</v>
      </c>
      <c r="L1255" s="618">
        <v>5118</v>
      </c>
      <c r="M1255" s="618" t="s">
        <v>2112</v>
      </c>
      <c r="N1255" s="618" t="s">
        <v>425</v>
      </c>
      <c r="O1255" s="618" t="s">
        <v>425</v>
      </c>
      <c r="P1255" s="618" t="s">
        <v>425</v>
      </c>
      <c r="Q1255" s="618" t="s">
        <v>425</v>
      </c>
      <c r="R1255" s="618" t="s">
        <v>425</v>
      </c>
      <c r="S1255" s="618">
        <v>1112</v>
      </c>
      <c r="T1255" s="618" t="s">
        <v>425</v>
      </c>
      <c r="U1255" s="618" t="s">
        <v>425</v>
      </c>
      <c r="V1255" s="618" t="s">
        <v>425</v>
      </c>
      <c r="W1255" s="618" t="s">
        <v>425</v>
      </c>
      <c r="X1255" s="618" t="s">
        <v>425</v>
      </c>
      <c r="Y1255" s="618" t="s">
        <v>425</v>
      </c>
      <c r="Z1255" s="618">
        <v>64640</v>
      </c>
      <c r="AA1255" s="618">
        <v>6075</v>
      </c>
      <c r="AB1255" s="618" t="s">
        <v>425</v>
      </c>
      <c r="AC1255" s="618">
        <v>817</v>
      </c>
      <c r="AD1255" s="618" t="s">
        <v>425</v>
      </c>
      <c r="AE1255" s="618">
        <v>47984</v>
      </c>
      <c r="AF1255" s="618" t="s">
        <v>425</v>
      </c>
      <c r="AG1255" s="618" t="s">
        <v>425</v>
      </c>
      <c r="AH1255" s="618" t="s">
        <v>425</v>
      </c>
      <c r="AI1255" s="618" t="s">
        <v>425</v>
      </c>
    </row>
    <row r="1256" spans="1:35" x14ac:dyDescent="0.25">
      <c r="B1256" s="594">
        <v>2020</v>
      </c>
      <c r="C1256" s="618">
        <v>17934</v>
      </c>
      <c r="D1256" s="618" t="s">
        <v>2112</v>
      </c>
      <c r="E1256" s="618" t="s">
        <v>425</v>
      </c>
      <c r="F1256" s="618" t="s">
        <v>425</v>
      </c>
      <c r="G1256" s="618" t="s">
        <v>425</v>
      </c>
      <c r="H1256" s="618">
        <v>716</v>
      </c>
      <c r="I1256" s="618" t="s">
        <v>425</v>
      </c>
      <c r="J1256" s="618" t="s">
        <v>425</v>
      </c>
      <c r="K1256" s="618" t="s">
        <v>425</v>
      </c>
      <c r="L1256" s="618">
        <v>5006</v>
      </c>
      <c r="M1256" s="618" t="s">
        <v>2112</v>
      </c>
      <c r="N1256" s="618" t="s">
        <v>425</v>
      </c>
      <c r="O1256" s="618" t="s">
        <v>425</v>
      </c>
      <c r="P1256" s="618" t="s">
        <v>425</v>
      </c>
      <c r="Q1256" s="618" t="s">
        <v>425</v>
      </c>
      <c r="R1256" s="618" t="s">
        <v>425</v>
      </c>
      <c r="S1256" s="618">
        <v>1085</v>
      </c>
      <c r="T1256" s="618" t="s">
        <v>425</v>
      </c>
      <c r="U1256" s="618" t="s">
        <v>425</v>
      </c>
      <c r="V1256" s="618" t="s">
        <v>425</v>
      </c>
      <c r="W1256" s="618" t="s">
        <v>425</v>
      </c>
      <c r="X1256" s="618" t="s">
        <v>425</v>
      </c>
      <c r="Y1256" s="618" t="s">
        <v>425</v>
      </c>
      <c r="Z1256" s="618">
        <v>59241</v>
      </c>
      <c r="AA1256" s="618">
        <v>6139</v>
      </c>
      <c r="AB1256" s="618" t="s">
        <v>425</v>
      </c>
      <c r="AC1256" s="618">
        <v>973</v>
      </c>
      <c r="AD1256" s="618" t="s">
        <v>425</v>
      </c>
      <c r="AE1256" s="618">
        <v>44468</v>
      </c>
      <c r="AF1256" s="618" t="s">
        <v>425</v>
      </c>
      <c r="AG1256" s="618" t="s">
        <v>425</v>
      </c>
      <c r="AH1256" s="618" t="s">
        <v>425</v>
      </c>
      <c r="AI1256" s="618" t="s">
        <v>425</v>
      </c>
    </row>
    <row r="1257" spans="1:35" x14ac:dyDescent="0.25">
      <c r="B1257" s="594">
        <v>2021</v>
      </c>
      <c r="C1257" s="618">
        <v>19005</v>
      </c>
      <c r="D1257" s="618" t="s">
        <v>2112</v>
      </c>
      <c r="E1257" s="618" t="s">
        <v>425</v>
      </c>
      <c r="F1257" s="618" t="s">
        <v>425</v>
      </c>
      <c r="G1257" s="618" t="s">
        <v>425</v>
      </c>
      <c r="H1257" s="618">
        <v>717</v>
      </c>
      <c r="I1257" s="618" t="s">
        <v>425</v>
      </c>
      <c r="J1257" s="618" t="s">
        <v>425</v>
      </c>
      <c r="K1257" s="618" t="s">
        <v>425</v>
      </c>
      <c r="L1257" s="618">
        <v>3985</v>
      </c>
      <c r="M1257" s="618" t="s">
        <v>2112</v>
      </c>
      <c r="N1257" s="618" t="s">
        <v>425</v>
      </c>
      <c r="O1257" s="618" t="s">
        <v>425</v>
      </c>
      <c r="P1257" s="618" t="s">
        <v>425</v>
      </c>
      <c r="Q1257" s="618" t="s">
        <v>425</v>
      </c>
      <c r="R1257" s="618" t="s">
        <v>425</v>
      </c>
      <c r="S1257" s="618">
        <v>5239</v>
      </c>
      <c r="T1257" s="618" t="s">
        <v>425</v>
      </c>
      <c r="U1257" s="618" t="s">
        <v>425</v>
      </c>
      <c r="V1257" s="618" t="s">
        <v>425</v>
      </c>
      <c r="W1257" s="618" t="s">
        <v>425</v>
      </c>
      <c r="X1257" s="618" t="s">
        <v>425</v>
      </c>
      <c r="Y1257" s="618" t="s">
        <v>425</v>
      </c>
      <c r="Z1257" s="618">
        <v>62248</v>
      </c>
      <c r="AA1257" s="618">
        <v>6265</v>
      </c>
      <c r="AB1257" s="618" t="s">
        <v>425</v>
      </c>
      <c r="AC1257" s="618">
        <v>1047</v>
      </c>
      <c r="AD1257" s="618" t="s">
        <v>425</v>
      </c>
      <c r="AE1257" s="618">
        <v>17941</v>
      </c>
      <c r="AF1257" s="618" t="s">
        <v>425</v>
      </c>
      <c r="AG1257" s="618" t="s">
        <v>425</v>
      </c>
      <c r="AH1257" s="618" t="s">
        <v>425</v>
      </c>
      <c r="AI1257" s="618" t="s">
        <v>425</v>
      </c>
    </row>
    <row r="1258" spans="1:35" x14ac:dyDescent="0.25">
      <c r="A1258" s="593" t="s">
        <v>14</v>
      </c>
      <c r="B1258" s="594">
        <v>2010</v>
      </c>
      <c r="C1258" s="618">
        <v>51228</v>
      </c>
      <c r="D1258" s="618" t="s">
        <v>2112</v>
      </c>
      <c r="E1258" s="618">
        <v>18488</v>
      </c>
      <c r="F1258" s="618" t="s">
        <v>425</v>
      </c>
      <c r="G1258" s="618">
        <v>8871</v>
      </c>
      <c r="H1258" s="618">
        <v>244335</v>
      </c>
      <c r="I1258" s="618" t="s">
        <v>425</v>
      </c>
      <c r="J1258" s="618" t="s">
        <v>425</v>
      </c>
      <c r="K1258" s="618" t="s">
        <v>425</v>
      </c>
      <c r="L1258" s="618">
        <v>67937</v>
      </c>
      <c r="M1258" s="618" t="s">
        <v>2112</v>
      </c>
      <c r="N1258" s="618" t="s">
        <v>425</v>
      </c>
      <c r="O1258" s="618" t="s">
        <v>425</v>
      </c>
      <c r="P1258" s="618" t="s">
        <v>425</v>
      </c>
      <c r="Q1258" s="618" t="s">
        <v>425</v>
      </c>
      <c r="R1258" s="618" t="s">
        <v>425</v>
      </c>
      <c r="S1258" s="618">
        <v>68556</v>
      </c>
      <c r="T1258" s="618" t="s">
        <v>425</v>
      </c>
      <c r="U1258" s="618" t="s">
        <v>425</v>
      </c>
      <c r="V1258" s="618" t="s">
        <v>425</v>
      </c>
      <c r="W1258" s="618" t="s">
        <v>425</v>
      </c>
      <c r="X1258" s="618" t="s">
        <v>425</v>
      </c>
      <c r="Y1258" s="618" t="s">
        <v>425</v>
      </c>
      <c r="Z1258" s="618">
        <v>40321</v>
      </c>
      <c r="AA1258" s="618">
        <v>34428</v>
      </c>
      <c r="AB1258" s="618" t="s">
        <v>425</v>
      </c>
      <c r="AC1258" s="618">
        <v>99609</v>
      </c>
      <c r="AD1258" s="618" t="s">
        <v>425</v>
      </c>
      <c r="AE1258" s="618">
        <v>594909</v>
      </c>
      <c r="AF1258" s="618">
        <v>16922</v>
      </c>
      <c r="AG1258" s="618" t="s">
        <v>425</v>
      </c>
      <c r="AH1258" s="618" t="s">
        <v>425</v>
      </c>
      <c r="AI1258" s="618" t="s">
        <v>425</v>
      </c>
    </row>
    <row r="1259" spans="1:35" x14ac:dyDescent="0.25">
      <c r="B1259" s="594">
        <v>2011</v>
      </c>
      <c r="C1259" s="618">
        <v>50985</v>
      </c>
      <c r="D1259" s="618" t="s">
        <v>2112</v>
      </c>
      <c r="E1259" s="618">
        <v>26846</v>
      </c>
      <c r="F1259" s="618" t="s">
        <v>425</v>
      </c>
      <c r="G1259" s="618">
        <v>4381</v>
      </c>
      <c r="H1259" s="618">
        <v>261357</v>
      </c>
      <c r="I1259" s="618" t="s">
        <v>425</v>
      </c>
      <c r="J1259" s="618" t="s">
        <v>425</v>
      </c>
      <c r="K1259" s="618" t="s">
        <v>425</v>
      </c>
      <c r="L1259" s="618">
        <v>151911</v>
      </c>
      <c r="M1259" s="618" t="s">
        <v>2112</v>
      </c>
      <c r="N1259" s="618" t="s">
        <v>425</v>
      </c>
      <c r="O1259" s="618" t="s">
        <v>425</v>
      </c>
      <c r="P1259" s="618" t="s">
        <v>425</v>
      </c>
      <c r="Q1259" s="618" t="s">
        <v>425</v>
      </c>
      <c r="R1259" s="618" t="s">
        <v>425</v>
      </c>
      <c r="S1259" s="618">
        <v>64121</v>
      </c>
      <c r="T1259" s="618" t="s">
        <v>425</v>
      </c>
      <c r="U1259" s="618" t="s">
        <v>425</v>
      </c>
      <c r="V1259" s="618" t="s">
        <v>425</v>
      </c>
      <c r="W1259" s="618" t="s">
        <v>425</v>
      </c>
      <c r="X1259" s="618" t="s">
        <v>425</v>
      </c>
      <c r="Y1259" s="618" t="s">
        <v>425</v>
      </c>
      <c r="Z1259" s="618">
        <v>43100</v>
      </c>
      <c r="AA1259" s="618">
        <v>38264</v>
      </c>
      <c r="AB1259" s="618">
        <v>1772</v>
      </c>
      <c r="AC1259" s="618">
        <v>155044</v>
      </c>
      <c r="AD1259" s="618" t="s">
        <v>425</v>
      </c>
      <c r="AE1259" s="618">
        <v>807180</v>
      </c>
      <c r="AF1259" s="618">
        <v>4866</v>
      </c>
      <c r="AG1259" s="618" t="s">
        <v>425</v>
      </c>
      <c r="AH1259" s="618" t="s">
        <v>425</v>
      </c>
      <c r="AI1259" s="618" t="s">
        <v>425</v>
      </c>
    </row>
    <row r="1260" spans="1:35" x14ac:dyDescent="0.25">
      <c r="B1260" s="594">
        <v>2012</v>
      </c>
      <c r="C1260" s="618">
        <v>34826</v>
      </c>
      <c r="D1260" s="618" t="s">
        <v>2112</v>
      </c>
      <c r="E1260" s="618">
        <v>31245</v>
      </c>
      <c r="F1260" s="618" t="s">
        <v>425</v>
      </c>
      <c r="G1260" s="618">
        <v>11009</v>
      </c>
      <c r="H1260" s="618">
        <v>194578</v>
      </c>
      <c r="I1260" s="618" t="s">
        <v>425</v>
      </c>
      <c r="J1260" s="618" t="s">
        <v>425</v>
      </c>
      <c r="K1260" s="618" t="s">
        <v>425</v>
      </c>
      <c r="L1260" s="618">
        <v>137551</v>
      </c>
      <c r="M1260" s="618" t="s">
        <v>2112</v>
      </c>
      <c r="N1260" s="618" t="s">
        <v>425</v>
      </c>
      <c r="O1260" s="618" t="s">
        <v>425</v>
      </c>
      <c r="P1260" s="618" t="s">
        <v>425</v>
      </c>
      <c r="Q1260" s="618" t="s">
        <v>425</v>
      </c>
      <c r="R1260" s="618" t="s">
        <v>425</v>
      </c>
      <c r="S1260" s="618">
        <v>58654</v>
      </c>
      <c r="T1260" s="618" t="s">
        <v>425</v>
      </c>
      <c r="U1260" s="618" t="s">
        <v>425</v>
      </c>
      <c r="V1260" s="618" t="s">
        <v>425</v>
      </c>
      <c r="W1260" s="618" t="s">
        <v>425</v>
      </c>
      <c r="X1260" s="618" t="s">
        <v>425</v>
      </c>
      <c r="Y1260" s="618" t="s">
        <v>425</v>
      </c>
      <c r="Z1260" s="618">
        <v>40325</v>
      </c>
      <c r="AA1260" s="618">
        <v>35945</v>
      </c>
      <c r="AB1260" s="618">
        <v>732</v>
      </c>
      <c r="AC1260" s="618">
        <v>163491</v>
      </c>
      <c r="AD1260" s="618" t="s">
        <v>425</v>
      </c>
      <c r="AE1260" s="618">
        <v>969249</v>
      </c>
      <c r="AF1260" s="618">
        <v>8788</v>
      </c>
      <c r="AG1260" s="618" t="s">
        <v>425</v>
      </c>
      <c r="AH1260" s="618" t="s">
        <v>425</v>
      </c>
      <c r="AI1260" s="618" t="s">
        <v>425</v>
      </c>
    </row>
    <row r="1261" spans="1:35" x14ac:dyDescent="0.25">
      <c r="B1261" s="594">
        <v>2013</v>
      </c>
      <c r="C1261" s="618">
        <v>41338</v>
      </c>
      <c r="D1261" s="618" t="s">
        <v>2112</v>
      </c>
      <c r="E1261" s="618">
        <v>21339</v>
      </c>
      <c r="F1261" s="618" t="s">
        <v>425</v>
      </c>
      <c r="G1261" s="618">
        <v>6776</v>
      </c>
      <c r="H1261" s="618">
        <v>321030</v>
      </c>
      <c r="I1261" s="618" t="s">
        <v>425</v>
      </c>
      <c r="J1261" s="618" t="s">
        <v>425</v>
      </c>
      <c r="K1261" s="618" t="s">
        <v>425</v>
      </c>
      <c r="L1261" s="618">
        <v>201051</v>
      </c>
      <c r="M1261" s="618" t="s">
        <v>2112</v>
      </c>
      <c r="N1261" s="618" t="s">
        <v>425</v>
      </c>
      <c r="O1261" s="618" t="s">
        <v>425</v>
      </c>
      <c r="P1261" s="618" t="s">
        <v>425</v>
      </c>
      <c r="Q1261" s="618" t="s">
        <v>425</v>
      </c>
      <c r="R1261" s="618" t="s">
        <v>425</v>
      </c>
      <c r="S1261" s="618">
        <v>39557</v>
      </c>
      <c r="T1261" s="618" t="s">
        <v>425</v>
      </c>
      <c r="U1261" s="618" t="s">
        <v>425</v>
      </c>
      <c r="V1261" s="618" t="s">
        <v>425</v>
      </c>
      <c r="W1261" s="618" t="s">
        <v>425</v>
      </c>
      <c r="X1261" s="618" t="s">
        <v>425</v>
      </c>
      <c r="Y1261" s="618" t="s">
        <v>425</v>
      </c>
      <c r="Z1261" s="618">
        <v>40797</v>
      </c>
      <c r="AA1261" s="618">
        <v>98510</v>
      </c>
      <c r="AB1261" s="618">
        <v>543</v>
      </c>
      <c r="AC1261" s="618">
        <v>134243</v>
      </c>
      <c r="AD1261" s="618" t="s">
        <v>425</v>
      </c>
      <c r="AE1261" s="618">
        <v>1203175</v>
      </c>
      <c r="AF1261" s="618">
        <v>5430</v>
      </c>
      <c r="AG1261" s="618" t="s">
        <v>425</v>
      </c>
      <c r="AH1261" s="618" t="s">
        <v>425</v>
      </c>
      <c r="AI1261" s="618" t="s">
        <v>425</v>
      </c>
    </row>
    <row r="1262" spans="1:35" x14ac:dyDescent="0.25">
      <c r="B1262" s="594">
        <v>2014</v>
      </c>
      <c r="C1262" s="618">
        <v>19786</v>
      </c>
      <c r="D1262" s="618" t="s">
        <v>2112</v>
      </c>
      <c r="E1262" s="618">
        <v>47413</v>
      </c>
      <c r="F1262" s="618" t="s">
        <v>425</v>
      </c>
      <c r="G1262" s="618">
        <v>1726</v>
      </c>
      <c r="H1262" s="618">
        <v>333294</v>
      </c>
      <c r="I1262" s="618" t="s">
        <v>425</v>
      </c>
      <c r="J1262" s="618" t="s">
        <v>425</v>
      </c>
      <c r="K1262" s="618" t="s">
        <v>425</v>
      </c>
      <c r="L1262" s="618">
        <v>153285</v>
      </c>
      <c r="M1262" s="618" t="s">
        <v>2112</v>
      </c>
      <c r="N1262" s="618" t="s">
        <v>425</v>
      </c>
      <c r="O1262" s="618" t="s">
        <v>425</v>
      </c>
      <c r="P1262" s="618" t="s">
        <v>425</v>
      </c>
      <c r="Q1262" s="618" t="s">
        <v>425</v>
      </c>
      <c r="R1262" s="618" t="s">
        <v>425</v>
      </c>
      <c r="S1262" s="618">
        <v>24147</v>
      </c>
      <c r="T1262" s="618" t="s">
        <v>425</v>
      </c>
      <c r="U1262" s="618" t="s">
        <v>425</v>
      </c>
      <c r="V1262" s="618" t="s">
        <v>425</v>
      </c>
      <c r="W1262" s="618" t="s">
        <v>425</v>
      </c>
      <c r="X1262" s="618" t="s">
        <v>425</v>
      </c>
      <c r="Y1262" s="618" t="s">
        <v>425</v>
      </c>
      <c r="Z1262" s="618">
        <v>42343</v>
      </c>
      <c r="AA1262" s="618">
        <v>119431</v>
      </c>
      <c r="AB1262" s="618">
        <v>637</v>
      </c>
      <c r="AC1262" s="618">
        <v>196558</v>
      </c>
      <c r="AD1262" s="618" t="s">
        <v>425</v>
      </c>
      <c r="AE1262" s="618">
        <v>1951334</v>
      </c>
      <c r="AF1262" s="618">
        <v>6758</v>
      </c>
      <c r="AG1262" s="618" t="s">
        <v>425</v>
      </c>
      <c r="AH1262" s="618" t="s">
        <v>425</v>
      </c>
      <c r="AI1262" s="618" t="s">
        <v>425</v>
      </c>
    </row>
    <row r="1263" spans="1:35" x14ac:dyDescent="0.25">
      <c r="B1263" s="594">
        <v>2015</v>
      </c>
      <c r="C1263" s="618">
        <v>68699</v>
      </c>
      <c r="D1263" s="618" t="s">
        <v>2112</v>
      </c>
      <c r="E1263" s="618">
        <v>18489</v>
      </c>
      <c r="F1263" s="618" t="s">
        <v>425</v>
      </c>
      <c r="G1263" s="618">
        <v>8567</v>
      </c>
      <c r="H1263" s="618">
        <v>432981</v>
      </c>
      <c r="I1263" s="618" t="s">
        <v>425</v>
      </c>
      <c r="J1263" s="618">
        <v>11</v>
      </c>
      <c r="K1263" s="618" t="s">
        <v>425</v>
      </c>
      <c r="L1263" s="618">
        <v>162161</v>
      </c>
      <c r="M1263" s="618" t="s">
        <v>2112</v>
      </c>
      <c r="N1263" s="618" t="s">
        <v>425</v>
      </c>
      <c r="O1263" s="618" t="s">
        <v>425</v>
      </c>
      <c r="P1263" s="618" t="s">
        <v>425</v>
      </c>
      <c r="Q1263" s="618" t="s">
        <v>425</v>
      </c>
      <c r="R1263" s="618" t="s">
        <v>425</v>
      </c>
      <c r="S1263" s="618">
        <v>17748</v>
      </c>
      <c r="T1263" s="618" t="s">
        <v>425</v>
      </c>
      <c r="U1263" s="618" t="s">
        <v>425</v>
      </c>
      <c r="V1263" s="618" t="s">
        <v>425</v>
      </c>
      <c r="W1263" s="618" t="s">
        <v>425</v>
      </c>
      <c r="X1263" s="618" t="s">
        <v>425</v>
      </c>
      <c r="Y1263" s="618" t="s">
        <v>425</v>
      </c>
      <c r="Z1263" s="618">
        <v>48938</v>
      </c>
      <c r="AA1263" s="618">
        <v>98602</v>
      </c>
      <c r="AB1263" s="618">
        <v>468</v>
      </c>
      <c r="AC1263" s="618">
        <v>285630</v>
      </c>
      <c r="AD1263" s="618" t="s">
        <v>425</v>
      </c>
      <c r="AE1263" s="618">
        <v>2001281</v>
      </c>
      <c r="AF1263" s="618">
        <v>9122</v>
      </c>
      <c r="AG1263" s="618" t="s">
        <v>425</v>
      </c>
      <c r="AH1263" s="618" t="s">
        <v>425</v>
      </c>
      <c r="AI1263" s="618" t="s">
        <v>425</v>
      </c>
    </row>
    <row r="1264" spans="1:35" x14ac:dyDescent="0.25">
      <c r="B1264" s="594">
        <v>2016</v>
      </c>
      <c r="C1264" s="618">
        <v>94981</v>
      </c>
      <c r="D1264" s="618" t="s">
        <v>2112</v>
      </c>
      <c r="E1264" s="618">
        <v>6692</v>
      </c>
      <c r="F1264" s="618" t="s">
        <v>425</v>
      </c>
      <c r="G1264" s="618">
        <v>1759</v>
      </c>
      <c r="H1264" s="618">
        <v>517447</v>
      </c>
      <c r="I1264" s="618" t="s">
        <v>425</v>
      </c>
      <c r="J1264" s="618" t="s">
        <v>425</v>
      </c>
      <c r="K1264" s="618" t="s">
        <v>425</v>
      </c>
      <c r="L1264" s="618">
        <v>169595</v>
      </c>
      <c r="M1264" s="618" t="s">
        <v>2112</v>
      </c>
      <c r="N1264" s="618" t="s">
        <v>425</v>
      </c>
      <c r="O1264" s="618" t="s">
        <v>425</v>
      </c>
      <c r="P1264" s="618" t="s">
        <v>425</v>
      </c>
      <c r="Q1264" s="618" t="s">
        <v>425</v>
      </c>
      <c r="R1264" s="618" t="s">
        <v>425</v>
      </c>
      <c r="S1264" s="618">
        <v>37738</v>
      </c>
      <c r="T1264" s="618" t="s">
        <v>425</v>
      </c>
      <c r="U1264" s="618" t="s">
        <v>425</v>
      </c>
      <c r="V1264" s="618" t="s">
        <v>425</v>
      </c>
      <c r="W1264" s="618" t="s">
        <v>425</v>
      </c>
      <c r="X1264" s="618" t="s">
        <v>425</v>
      </c>
      <c r="Y1264" s="618" t="s">
        <v>425</v>
      </c>
      <c r="Z1264" s="618">
        <v>57389</v>
      </c>
      <c r="AA1264" s="618">
        <v>115642</v>
      </c>
      <c r="AB1264" s="618">
        <v>2016</v>
      </c>
      <c r="AC1264" s="618">
        <v>323258</v>
      </c>
      <c r="AD1264" s="618" t="s">
        <v>425</v>
      </c>
      <c r="AE1264" s="618">
        <v>1924493</v>
      </c>
      <c r="AF1264" s="618">
        <v>15667</v>
      </c>
      <c r="AG1264" s="618" t="s">
        <v>425</v>
      </c>
      <c r="AH1264" s="618" t="s">
        <v>425</v>
      </c>
      <c r="AI1264" s="618" t="s">
        <v>425</v>
      </c>
    </row>
    <row r="1265" spans="1:35" x14ac:dyDescent="0.25">
      <c r="B1265" s="594">
        <v>2017</v>
      </c>
      <c r="C1265" s="618">
        <v>130329</v>
      </c>
      <c r="D1265" s="618" t="s">
        <v>2112</v>
      </c>
      <c r="E1265" s="618">
        <v>18844</v>
      </c>
      <c r="F1265" s="618" t="s">
        <v>425</v>
      </c>
      <c r="G1265" s="618">
        <v>186</v>
      </c>
      <c r="H1265" s="618">
        <v>475468</v>
      </c>
      <c r="I1265" s="618" t="s">
        <v>425</v>
      </c>
      <c r="J1265" s="618" t="s">
        <v>425</v>
      </c>
      <c r="K1265" s="618">
        <v>96</v>
      </c>
      <c r="L1265" s="618">
        <v>165784</v>
      </c>
      <c r="M1265" s="618" t="s">
        <v>2112</v>
      </c>
      <c r="N1265" s="618" t="s">
        <v>425</v>
      </c>
      <c r="O1265" s="618" t="s">
        <v>425</v>
      </c>
      <c r="P1265" s="618" t="s">
        <v>425</v>
      </c>
      <c r="Q1265" s="618" t="s">
        <v>425</v>
      </c>
      <c r="R1265" s="618">
        <v>77</v>
      </c>
      <c r="S1265" s="618">
        <v>28908</v>
      </c>
      <c r="T1265" s="618" t="s">
        <v>425</v>
      </c>
      <c r="U1265" s="618" t="s">
        <v>425</v>
      </c>
      <c r="V1265" s="618" t="s">
        <v>425</v>
      </c>
      <c r="W1265" s="618" t="s">
        <v>425</v>
      </c>
      <c r="X1265" s="618" t="s">
        <v>425</v>
      </c>
      <c r="Y1265" s="618" t="s">
        <v>425</v>
      </c>
      <c r="Z1265" s="618">
        <v>78625</v>
      </c>
      <c r="AA1265" s="618">
        <v>98874</v>
      </c>
      <c r="AB1265" s="618">
        <v>571</v>
      </c>
      <c r="AC1265" s="618">
        <v>375457</v>
      </c>
      <c r="AD1265" s="618" t="s">
        <v>425</v>
      </c>
      <c r="AE1265" s="618">
        <v>2283976</v>
      </c>
      <c r="AF1265" s="618">
        <v>7034</v>
      </c>
      <c r="AG1265" s="618" t="s">
        <v>425</v>
      </c>
      <c r="AH1265" s="618" t="s">
        <v>425</v>
      </c>
      <c r="AI1265" s="618" t="s">
        <v>425</v>
      </c>
    </row>
    <row r="1266" spans="1:35" x14ac:dyDescent="0.25">
      <c r="B1266" s="594">
        <v>2018</v>
      </c>
      <c r="C1266" s="618">
        <v>104115</v>
      </c>
      <c r="D1266" s="618" t="s">
        <v>2112</v>
      </c>
      <c r="E1266" s="618">
        <v>12400</v>
      </c>
      <c r="F1266" s="618" t="s">
        <v>425</v>
      </c>
      <c r="G1266" s="618">
        <v>1905</v>
      </c>
      <c r="H1266" s="618">
        <v>598217</v>
      </c>
      <c r="I1266" s="618" t="s">
        <v>425</v>
      </c>
      <c r="J1266" s="618" t="s">
        <v>425</v>
      </c>
      <c r="K1266" s="618" t="s">
        <v>425</v>
      </c>
      <c r="L1266" s="618">
        <v>201959</v>
      </c>
      <c r="M1266" s="618" t="s">
        <v>2112</v>
      </c>
      <c r="N1266" s="618" t="s">
        <v>425</v>
      </c>
      <c r="O1266" s="618" t="s">
        <v>425</v>
      </c>
      <c r="P1266" s="618" t="s">
        <v>425</v>
      </c>
      <c r="Q1266" s="618" t="s">
        <v>425</v>
      </c>
      <c r="R1266" s="618" t="s">
        <v>425</v>
      </c>
      <c r="S1266" s="618">
        <v>47339</v>
      </c>
      <c r="T1266" s="618" t="s">
        <v>425</v>
      </c>
      <c r="U1266" s="618" t="s">
        <v>425</v>
      </c>
      <c r="V1266" s="618" t="s">
        <v>425</v>
      </c>
      <c r="W1266" s="618" t="s">
        <v>425</v>
      </c>
      <c r="X1266" s="618" t="s">
        <v>425</v>
      </c>
      <c r="Y1266" s="618" t="s">
        <v>425</v>
      </c>
      <c r="Z1266" s="618">
        <v>96201</v>
      </c>
      <c r="AA1266" s="618">
        <v>73327</v>
      </c>
      <c r="AB1266" s="618">
        <v>762</v>
      </c>
      <c r="AC1266" s="618">
        <v>397065</v>
      </c>
      <c r="AD1266" s="618" t="s">
        <v>425</v>
      </c>
      <c r="AE1266" s="618">
        <v>2613259</v>
      </c>
      <c r="AF1266" s="618">
        <v>14305</v>
      </c>
      <c r="AG1266" s="618" t="s">
        <v>425</v>
      </c>
      <c r="AH1266" s="618" t="s">
        <v>425</v>
      </c>
      <c r="AI1266" s="618" t="s">
        <v>425</v>
      </c>
    </row>
    <row r="1267" spans="1:35" x14ac:dyDescent="0.25">
      <c r="B1267" s="594">
        <v>2019</v>
      </c>
      <c r="C1267" s="618">
        <v>114585</v>
      </c>
      <c r="D1267" s="618" t="s">
        <v>2112</v>
      </c>
      <c r="E1267" s="618">
        <v>63991</v>
      </c>
      <c r="F1267" s="618" t="s">
        <v>425</v>
      </c>
      <c r="G1267" s="618">
        <v>994</v>
      </c>
      <c r="H1267" s="618">
        <v>591720</v>
      </c>
      <c r="I1267" s="618" t="s">
        <v>425</v>
      </c>
      <c r="J1267" s="618">
        <v>1</v>
      </c>
      <c r="K1267" s="618" t="s">
        <v>425</v>
      </c>
      <c r="L1267" s="618">
        <v>246661</v>
      </c>
      <c r="M1267" s="618" t="s">
        <v>2112</v>
      </c>
      <c r="N1267" s="618" t="s">
        <v>425</v>
      </c>
      <c r="O1267" s="618" t="s">
        <v>425</v>
      </c>
      <c r="P1267" s="618" t="s">
        <v>425</v>
      </c>
      <c r="Q1267" s="618" t="s">
        <v>425</v>
      </c>
      <c r="R1267" s="618" t="s">
        <v>425</v>
      </c>
      <c r="S1267" s="618">
        <v>61129</v>
      </c>
      <c r="T1267" s="618" t="s">
        <v>425</v>
      </c>
      <c r="U1267" s="618" t="s">
        <v>425</v>
      </c>
      <c r="V1267" s="618" t="s">
        <v>425</v>
      </c>
      <c r="W1267" s="618" t="s">
        <v>425</v>
      </c>
      <c r="X1267" s="618" t="s">
        <v>425</v>
      </c>
      <c r="Y1267" s="618" t="s">
        <v>425</v>
      </c>
      <c r="Z1267" s="618">
        <v>80599</v>
      </c>
      <c r="AA1267" s="618">
        <v>149734</v>
      </c>
      <c r="AB1267" s="618">
        <v>585</v>
      </c>
      <c r="AC1267" s="618">
        <v>531792</v>
      </c>
      <c r="AD1267" s="618" t="s">
        <v>425</v>
      </c>
      <c r="AE1267" s="618">
        <v>2803522</v>
      </c>
      <c r="AF1267" s="618">
        <v>15125</v>
      </c>
      <c r="AG1267" s="618" t="s">
        <v>425</v>
      </c>
      <c r="AH1267" s="618" t="s">
        <v>425</v>
      </c>
      <c r="AI1267" s="618" t="s">
        <v>425</v>
      </c>
    </row>
    <row r="1268" spans="1:35" x14ac:dyDescent="0.25">
      <c r="B1268" s="594">
        <v>2020</v>
      </c>
      <c r="C1268" s="618">
        <v>155228</v>
      </c>
      <c r="D1268" s="618" t="s">
        <v>2112</v>
      </c>
      <c r="E1268" s="618">
        <v>119899</v>
      </c>
      <c r="F1268" s="618" t="s">
        <v>425</v>
      </c>
      <c r="G1268" s="618">
        <v>2698</v>
      </c>
      <c r="H1268" s="618">
        <v>1095857</v>
      </c>
      <c r="I1268" s="618" t="s">
        <v>425</v>
      </c>
      <c r="J1268" s="618">
        <v>1</v>
      </c>
      <c r="K1268" s="618" t="s">
        <v>425</v>
      </c>
      <c r="L1268" s="618">
        <v>248356</v>
      </c>
      <c r="M1268" s="618" t="s">
        <v>2112</v>
      </c>
      <c r="N1268" s="618" t="s">
        <v>425</v>
      </c>
      <c r="O1268" s="618" t="s">
        <v>425</v>
      </c>
      <c r="P1268" s="618" t="s">
        <v>425</v>
      </c>
      <c r="Q1268" s="618" t="s">
        <v>425</v>
      </c>
      <c r="R1268" s="618">
        <v>10</v>
      </c>
      <c r="S1268" s="618">
        <v>102980</v>
      </c>
      <c r="T1268" s="618" t="s">
        <v>425</v>
      </c>
      <c r="U1268" s="618" t="s">
        <v>425</v>
      </c>
      <c r="V1268" s="618" t="s">
        <v>425</v>
      </c>
      <c r="W1268" s="618" t="s">
        <v>425</v>
      </c>
      <c r="X1268" s="618" t="s">
        <v>425</v>
      </c>
      <c r="Y1268" s="618" t="s">
        <v>425</v>
      </c>
      <c r="Z1268" s="618">
        <v>276934</v>
      </c>
      <c r="AA1268" s="618">
        <v>246349</v>
      </c>
      <c r="AB1268" s="618">
        <v>192</v>
      </c>
      <c r="AC1268" s="618">
        <v>1175849</v>
      </c>
      <c r="AD1268" s="618" t="s">
        <v>425</v>
      </c>
      <c r="AE1268" s="618">
        <v>4646661</v>
      </c>
      <c r="AF1268" s="618">
        <v>28430</v>
      </c>
      <c r="AG1268" s="618" t="s">
        <v>425</v>
      </c>
      <c r="AH1268" s="618" t="s">
        <v>425</v>
      </c>
      <c r="AI1268" s="618" t="s">
        <v>425</v>
      </c>
    </row>
    <row r="1269" spans="1:35" x14ac:dyDescent="0.25">
      <c r="B1269" s="594">
        <v>2021</v>
      </c>
      <c r="C1269" s="618">
        <v>204226</v>
      </c>
      <c r="D1269" s="618" t="s">
        <v>2112</v>
      </c>
      <c r="E1269" s="618">
        <v>52074</v>
      </c>
      <c r="F1269" s="618" t="s">
        <v>425</v>
      </c>
      <c r="G1269" s="618">
        <v>326</v>
      </c>
      <c r="H1269" s="618">
        <v>1030765</v>
      </c>
      <c r="I1269" s="618" t="s">
        <v>425</v>
      </c>
      <c r="J1269" s="618">
        <v>56</v>
      </c>
      <c r="K1269" s="618" t="s">
        <v>425</v>
      </c>
      <c r="L1269" s="618">
        <v>292381</v>
      </c>
      <c r="M1269" s="618" t="s">
        <v>2112</v>
      </c>
      <c r="N1269" s="618" t="s">
        <v>425</v>
      </c>
      <c r="O1269" s="618" t="s">
        <v>425</v>
      </c>
      <c r="P1269" s="618" t="s">
        <v>425</v>
      </c>
      <c r="Q1269" s="618" t="s">
        <v>425</v>
      </c>
      <c r="R1269" s="618">
        <v>50</v>
      </c>
      <c r="S1269" s="618">
        <v>201777</v>
      </c>
      <c r="T1269" s="618" t="s">
        <v>425</v>
      </c>
      <c r="U1269" s="618" t="s">
        <v>425</v>
      </c>
      <c r="V1269" s="618" t="s">
        <v>425</v>
      </c>
      <c r="W1269" s="618" t="s">
        <v>425</v>
      </c>
      <c r="X1269" s="618" t="s">
        <v>425</v>
      </c>
      <c r="Y1269" s="618" t="s">
        <v>425</v>
      </c>
      <c r="Z1269" s="618">
        <v>416754</v>
      </c>
      <c r="AA1269" s="618">
        <v>196272</v>
      </c>
      <c r="AB1269" s="618">
        <v>420</v>
      </c>
      <c r="AC1269" s="618">
        <v>2041729</v>
      </c>
      <c r="AD1269" s="618" t="s">
        <v>425</v>
      </c>
      <c r="AE1269" s="618">
        <v>9650713</v>
      </c>
      <c r="AF1269" s="618">
        <v>68965</v>
      </c>
      <c r="AG1269" s="618" t="s">
        <v>425</v>
      </c>
      <c r="AH1269" s="618" t="s">
        <v>425</v>
      </c>
      <c r="AI1269" s="618" t="s">
        <v>425</v>
      </c>
    </row>
    <row r="1270" spans="1:35" x14ac:dyDescent="0.25">
      <c r="A1270" s="593" t="s">
        <v>15</v>
      </c>
      <c r="B1270" s="594">
        <v>2010</v>
      </c>
      <c r="C1270" s="618">
        <v>7710</v>
      </c>
      <c r="D1270" s="618" t="s">
        <v>2112</v>
      </c>
      <c r="E1270" s="618">
        <v>71383</v>
      </c>
      <c r="F1270" s="618" t="s">
        <v>425</v>
      </c>
      <c r="G1270" s="618">
        <v>152</v>
      </c>
      <c r="H1270" s="618">
        <v>339478</v>
      </c>
      <c r="I1270" s="618" t="s">
        <v>425</v>
      </c>
      <c r="J1270" s="618">
        <v>55</v>
      </c>
      <c r="K1270" s="618" t="s">
        <v>425</v>
      </c>
      <c r="L1270" s="618">
        <v>329813</v>
      </c>
      <c r="M1270" s="618" t="s">
        <v>2112</v>
      </c>
      <c r="N1270" s="618" t="s">
        <v>425</v>
      </c>
      <c r="O1270" s="618" t="s">
        <v>425</v>
      </c>
      <c r="P1270" s="618" t="s">
        <v>425</v>
      </c>
      <c r="Q1270" s="618" t="s">
        <v>425</v>
      </c>
      <c r="R1270" s="618">
        <v>1128</v>
      </c>
      <c r="S1270" s="618">
        <v>61082</v>
      </c>
      <c r="T1270" s="618" t="s">
        <v>425</v>
      </c>
      <c r="U1270" s="618" t="s">
        <v>425</v>
      </c>
      <c r="V1270" s="618" t="s">
        <v>425</v>
      </c>
      <c r="W1270" s="618" t="s">
        <v>425</v>
      </c>
      <c r="X1270" s="618" t="s">
        <v>425</v>
      </c>
      <c r="Y1270" s="618" t="s">
        <v>425</v>
      </c>
      <c r="Z1270" s="618">
        <v>397204</v>
      </c>
      <c r="AA1270" s="618">
        <v>18452</v>
      </c>
      <c r="AB1270" s="618">
        <v>76</v>
      </c>
      <c r="AC1270" s="618">
        <v>203514</v>
      </c>
      <c r="AD1270" s="618" t="s">
        <v>425</v>
      </c>
      <c r="AE1270" s="618">
        <v>928342</v>
      </c>
      <c r="AF1270" s="618">
        <v>4</v>
      </c>
      <c r="AG1270" s="618">
        <v>7024</v>
      </c>
      <c r="AH1270" s="618" t="s">
        <v>425</v>
      </c>
      <c r="AI1270" s="618" t="s">
        <v>425</v>
      </c>
    </row>
    <row r="1271" spans="1:35" x14ac:dyDescent="0.25">
      <c r="B1271" s="594">
        <v>2011</v>
      </c>
      <c r="C1271" s="618">
        <v>10889</v>
      </c>
      <c r="D1271" s="618" t="s">
        <v>2112</v>
      </c>
      <c r="E1271" s="618">
        <v>107800</v>
      </c>
      <c r="F1271" s="618" t="s">
        <v>425</v>
      </c>
      <c r="G1271" s="618">
        <v>37</v>
      </c>
      <c r="H1271" s="618">
        <v>442504</v>
      </c>
      <c r="I1271" s="618" t="s">
        <v>425</v>
      </c>
      <c r="J1271" s="618">
        <v>14</v>
      </c>
      <c r="K1271" s="618" t="s">
        <v>425</v>
      </c>
      <c r="L1271" s="618">
        <v>290867</v>
      </c>
      <c r="M1271" s="618" t="s">
        <v>2112</v>
      </c>
      <c r="N1271" s="618" t="s">
        <v>425</v>
      </c>
      <c r="O1271" s="618" t="s">
        <v>425</v>
      </c>
      <c r="P1271" s="618" t="s">
        <v>425</v>
      </c>
      <c r="Q1271" s="618" t="s">
        <v>425</v>
      </c>
      <c r="R1271" s="618">
        <v>1211</v>
      </c>
      <c r="S1271" s="618">
        <v>83548</v>
      </c>
      <c r="T1271" s="618" t="s">
        <v>425</v>
      </c>
      <c r="U1271" s="618" t="s">
        <v>425</v>
      </c>
      <c r="V1271" s="618" t="s">
        <v>425</v>
      </c>
      <c r="W1271" s="618" t="s">
        <v>425</v>
      </c>
      <c r="X1271" s="618" t="s">
        <v>425</v>
      </c>
      <c r="Y1271" s="618" t="s">
        <v>425</v>
      </c>
      <c r="Z1271" s="618">
        <v>453618</v>
      </c>
      <c r="AA1271" s="618">
        <v>20080</v>
      </c>
      <c r="AB1271" s="618">
        <v>59</v>
      </c>
      <c r="AC1271" s="618">
        <v>333877</v>
      </c>
      <c r="AD1271" s="618" t="s">
        <v>425</v>
      </c>
      <c r="AE1271" s="618">
        <v>1035441</v>
      </c>
      <c r="AF1271" s="618">
        <v>10</v>
      </c>
      <c r="AG1271" s="618">
        <v>6501</v>
      </c>
      <c r="AH1271" s="618" t="s">
        <v>425</v>
      </c>
      <c r="AI1271" s="618" t="s">
        <v>425</v>
      </c>
    </row>
    <row r="1272" spans="1:35" x14ac:dyDescent="0.25">
      <c r="B1272" s="594">
        <v>2012</v>
      </c>
      <c r="C1272" s="618">
        <v>20065</v>
      </c>
      <c r="D1272" s="618" t="s">
        <v>2112</v>
      </c>
      <c r="E1272" s="618">
        <v>133788</v>
      </c>
      <c r="F1272" s="618" t="s">
        <v>425</v>
      </c>
      <c r="G1272" s="618">
        <v>22</v>
      </c>
      <c r="H1272" s="618">
        <v>286022</v>
      </c>
      <c r="I1272" s="618" t="s">
        <v>425</v>
      </c>
      <c r="J1272" s="618">
        <v>15</v>
      </c>
      <c r="K1272" s="618" t="s">
        <v>425</v>
      </c>
      <c r="L1272" s="618">
        <v>239583</v>
      </c>
      <c r="M1272" s="618" t="s">
        <v>2112</v>
      </c>
      <c r="N1272" s="618" t="s">
        <v>425</v>
      </c>
      <c r="O1272" s="618" t="s">
        <v>425</v>
      </c>
      <c r="P1272" s="618" t="s">
        <v>425</v>
      </c>
      <c r="Q1272" s="618" t="s">
        <v>425</v>
      </c>
      <c r="R1272" s="618">
        <v>1086</v>
      </c>
      <c r="S1272" s="618">
        <v>78522</v>
      </c>
      <c r="T1272" s="618" t="s">
        <v>425</v>
      </c>
      <c r="U1272" s="618" t="s">
        <v>425</v>
      </c>
      <c r="V1272" s="618" t="s">
        <v>425</v>
      </c>
      <c r="W1272" s="618" t="s">
        <v>425</v>
      </c>
      <c r="X1272" s="618" t="s">
        <v>425</v>
      </c>
      <c r="Y1272" s="618" t="s">
        <v>425</v>
      </c>
      <c r="Z1272" s="618">
        <v>441068</v>
      </c>
      <c r="AA1272" s="618">
        <v>17507</v>
      </c>
      <c r="AB1272" s="618">
        <v>68</v>
      </c>
      <c r="AC1272" s="618">
        <v>369659</v>
      </c>
      <c r="AD1272" s="618" t="s">
        <v>425</v>
      </c>
      <c r="AE1272" s="618">
        <v>1220199</v>
      </c>
      <c r="AF1272" s="618" t="s">
        <v>425</v>
      </c>
      <c r="AG1272" s="618">
        <v>5577</v>
      </c>
      <c r="AH1272" s="618" t="s">
        <v>425</v>
      </c>
      <c r="AI1272" s="618" t="s">
        <v>425</v>
      </c>
    </row>
    <row r="1273" spans="1:35" x14ac:dyDescent="0.25">
      <c r="B1273" s="594">
        <v>2013</v>
      </c>
      <c r="C1273" s="618">
        <v>30919</v>
      </c>
      <c r="D1273" s="618" t="s">
        <v>2112</v>
      </c>
      <c r="E1273" s="618">
        <v>138439</v>
      </c>
      <c r="F1273" s="618" t="s">
        <v>425</v>
      </c>
      <c r="G1273" s="618">
        <v>227</v>
      </c>
      <c r="H1273" s="618">
        <v>341351</v>
      </c>
      <c r="I1273" s="618" t="s">
        <v>425</v>
      </c>
      <c r="J1273" s="618">
        <v>6</v>
      </c>
      <c r="K1273" s="618" t="s">
        <v>425</v>
      </c>
      <c r="L1273" s="618">
        <v>253691</v>
      </c>
      <c r="M1273" s="618" t="s">
        <v>2112</v>
      </c>
      <c r="N1273" s="618" t="s">
        <v>425</v>
      </c>
      <c r="O1273" s="618" t="s">
        <v>425</v>
      </c>
      <c r="P1273" s="618" t="s">
        <v>425</v>
      </c>
      <c r="Q1273" s="618" t="s">
        <v>425</v>
      </c>
      <c r="R1273" s="618">
        <v>1069</v>
      </c>
      <c r="S1273" s="618">
        <v>92028</v>
      </c>
      <c r="T1273" s="618" t="s">
        <v>425</v>
      </c>
      <c r="U1273" s="618" t="s">
        <v>425</v>
      </c>
      <c r="V1273" s="618" t="s">
        <v>425</v>
      </c>
      <c r="W1273" s="618" t="s">
        <v>425</v>
      </c>
      <c r="X1273" s="618" t="s">
        <v>425</v>
      </c>
      <c r="Y1273" s="618" t="s">
        <v>425</v>
      </c>
      <c r="Z1273" s="618">
        <v>605127</v>
      </c>
      <c r="AA1273" s="618">
        <v>20391</v>
      </c>
      <c r="AB1273" s="618">
        <v>61</v>
      </c>
      <c r="AC1273" s="618">
        <v>649488</v>
      </c>
      <c r="AD1273" s="618" t="s">
        <v>425</v>
      </c>
      <c r="AE1273" s="618">
        <v>1321389</v>
      </c>
      <c r="AF1273" s="618">
        <v>81</v>
      </c>
      <c r="AG1273" s="618">
        <v>8744</v>
      </c>
      <c r="AH1273" s="618" t="s">
        <v>425</v>
      </c>
      <c r="AI1273" s="618" t="s">
        <v>425</v>
      </c>
    </row>
    <row r="1274" spans="1:35" x14ac:dyDescent="0.25">
      <c r="B1274" s="594">
        <v>2014</v>
      </c>
      <c r="C1274" s="618">
        <v>30925</v>
      </c>
      <c r="D1274" s="618" t="s">
        <v>2112</v>
      </c>
      <c r="E1274" s="618">
        <v>185898</v>
      </c>
      <c r="F1274" s="618" t="s">
        <v>425</v>
      </c>
      <c r="G1274" s="618">
        <v>85</v>
      </c>
      <c r="H1274" s="618">
        <v>409823</v>
      </c>
      <c r="I1274" s="618" t="s">
        <v>425</v>
      </c>
      <c r="J1274" s="618">
        <v>6</v>
      </c>
      <c r="K1274" s="618" t="s">
        <v>425</v>
      </c>
      <c r="L1274" s="618">
        <v>675281</v>
      </c>
      <c r="M1274" s="618" t="s">
        <v>2112</v>
      </c>
      <c r="N1274" s="618" t="s">
        <v>425</v>
      </c>
      <c r="O1274" s="618" t="s">
        <v>425</v>
      </c>
      <c r="P1274" s="618" t="s">
        <v>425</v>
      </c>
      <c r="Q1274" s="618" t="s">
        <v>425</v>
      </c>
      <c r="R1274" s="618">
        <v>727</v>
      </c>
      <c r="S1274" s="618">
        <v>92923</v>
      </c>
      <c r="T1274" s="618" t="s">
        <v>425</v>
      </c>
      <c r="U1274" s="618" t="s">
        <v>425</v>
      </c>
      <c r="V1274" s="618" t="s">
        <v>425</v>
      </c>
      <c r="W1274" s="618" t="s">
        <v>425</v>
      </c>
      <c r="X1274" s="618" t="s">
        <v>425</v>
      </c>
      <c r="Y1274" s="618" t="s">
        <v>425</v>
      </c>
      <c r="Z1274" s="618">
        <v>560042</v>
      </c>
      <c r="AA1274" s="618">
        <v>14756</v>
      </c>
      <c r="AB1274" s="618">
        <v>15</v>
      </c>
      <c r="AC1274" s="618">
        <v>613336</v>
      </c>
      <c r="AD1274" s="618" t="s">
        <v>425</v>
      </c>
      <c r="AE1274" s="618">
        <v>1734291</v>
      </c>
      <c r="AF1274" s="618">
        <v>20</v>
      </c>
      <c r="AG1274" s="618">
        <v>5880</v>
      </c>
      <c r="AH1274" s="618" t="s">
        <v>425</v>
      </c>
      <c r="AI1274" s="618" t="s">
        <v>425</v>
      </c>
    </row>
    <row r="1275" spans="1:35" x14ac:dyDescent="0.25">
      <c r="B1275" s="594">
        <v>2015</v>
      </c>
      <c r="C1275" s="618">
        <v>46947</v>
      </c>
      <c r="D1275" s="618" t="s">
        <v>2112</v>
      </c>
      <c r="E1275" s="618">
        <v>174962</v>
      </c>
      <c r="F1275" s="618" t="s">
        <v>425</v>
      </c>
      <c r="G1275" s="618">
        <v>210</v>
      </c>
      <c r="H1275" s="618">
        <v>224903</v>
      </c>
      <c r="I1275" s="618" t="s">
        <v>425</v>
      </c>
      <c r="J1275" s="618" t="s">
        <v>425</v>
      </c>
      <c r="K1275" s="618" t="s">
        <v>425</v>
      </c>
      <c r="L1275" s="618">
        <v>224314</v>
      </c>
      <c r="M1275" s="618" t="s">
        <v>2112</v>
      </c>
      <c r="N1275" s="618" t="s">
        <v>425</v>
      </c>
      <c r="O1275" s="618" t="s">
        <v>425</v>
      </c>
      <c r="P1275" s="618" t="s">
        <v>425</v>
      </c>
      <c r="Q1275" s="618" t="s">
        <v>425</v>
      </c>
      <c r="R1275" s="618">
        <v>608</v>
      </c>
      <c r="S1275" s="618">
        <v>88409</v>
      </c>
      <c r="T1275" s="618" t="s">
        <v>425</v>
      </c>
      <c r="U1275" s="618" t="s">
        <v>425</v>
      </c>
      <c r="V1275" s="618" t="s">
        <v>425</v>
      </c>
      <c r="W1275" s="618" t="s">
        <v>425</v>
      </c>
      <c r="X1275" s="618" t="s">
        <v>425</v>
      </c>
      <c r="Y1275" s="618" t="s">
        <v>425</v>
      </c>
      <c r="Z1275" s="618">
        <v>464910</v>
      </c>
      <c r="AA1275" s="618">
        <v>11146</v>
      </c>
      <c r="AB1275" s="618">
        <v>21</v>
      </c>
      <c r="AC1275" s="618">
        <v>591935</v>
      </c>
      <c r="AD1275" s="618" t="s">
        <v>425</v>
      </c>
      <c r="AE1275" s="618">
        <v>1949912</v>
      </c>
      <c r="AF1275" s="618">
        <v>7467</v>
      </c>
      <c r="AG1275" s="618">
        <v>8166</v>
      </c>
      <c r="AH1275" s="618" t="s">
        <v>425</v>
      </c>
      <c r="AI1275" s="618" t="s">
        <v>425</v>
      </c>
    </row>
    <row r="1276" spans="1:35" x14ac:dyDescent="0.25">
      <c r="B1276" s="594">
        <v>2016</v>
      </c>
      <c r="C1276" s="618">
        <v>24210</v>
      </c>
      <c r="D1276" s="618" t="s">
        <v>2112</v>
      </c>
      <c r="E1276" s="618">
        <v>153843</v>
      </c>
      <c r="F1276" s="618" t="s">
        <v>425</v>
      </c>
      <c r="G1276" s="618">
        <v>263</v>
      </c>
      <c r="H1276" s="618">
        <v>131284</v>
      </c>
      <c r="I1276" s="618" t="s">
        <v>425</v>
      </c>
      <c r="J1276" s="618">
        <v>252</v>
      </c>
      <c r="K1276" s="618" t="s">
        <v>425</v>
      </c>
      <c r="L1276" s="618">
        <v>196690</v>
      </c>
      <c r="M1276" s="618" t="s">
        <v>2112</v>
      </c>
      <c r="N1276" s="618" t="s">
        <v>425</v>
      </c>
      <c r="O1276" s="618" t="s">
        <v>425</v>
      </c>
      <c r="P1276" s="618" t="s">
        <v>425</v>
      </c>
      <c r="Q1276" s="618" t="s">
        <v>425</v>
      </c>
      <c r="R1276" s="618">
        <v>553</v>
      </c>
      <c r="S1276" s="618">
        <v>81077</v>
      </c>
      <c r="T1276" s="618" t="s">
        <v>425</v>
      </c>
      <c r="U1276" s="618" t="s">
        <v>425</v>
      </c>
      <c r="V1276" s="618" t="s">
        <v>425</v>
      </c>
      <c r="W1276" s="618" t="s">
        <v>425</v>
      </c>
      <c r="X1276" s="618" t="s">
        <v>425</v>
      </c>
      <c r="Y1276" s="618" t="s">
        <v>425</v>
      </c>
      <c r="Z1276" s="618">
        <v>406890</v>
      </c>
      <c r="AA1276" s="618">
        <v>14432</v>
      </c>
      <c r="AB1276" s="618">
        <v>60</v>
      </c>
      <c r="AC1276" s="618">
        <v>511467</v>
      </c>
      <c r="AD1276" s="618" t="s">
        <v>425</v>
      </c>
      <c r="AE1276" s="618">
        <v>1314891</v>
      </c>
      <c r="AF1276" s="618">
        <v>7727</v>
      </c>
      <c r="AG1276" s="618">
        <v>6450</v>
      </c>
      <c r="AH1276" s="618" t="s">
        <v>425</v>
      </c>
      <c r="AI1276" s="618" t="s">
        <v>425</v>
      </c>
    </row>
    <row r="1277" spans="1:35" x14ac:dyDescent="0.25">
      <c r="B1277" s="594">
        <v>2017</v>
      </c>
      <c r="C1277" s="618">
        <v>37944</v>
      </c>
      <c r="D1277" s="618" t="s">
        <v>2112</v>
      </c>
      <c r="E1277" s="618">
        <v>202478</v>
      </c>
      <c r="F1277" s="618" t="s">
        <v>425</v>
      </c>
      <c r="G1277" s="618">
        <v>318</v>
      </c>
      <c r="H1277" s="618">
        <v>214593</v>
      </c>
      <c r="I1277" s="618" t="s">
        <v>425</v>
      </c>
      <c r="J1277" s="618">
        <v>69</v>
      </c>
      <c r="K1277" s="618" t="s">
        <v>425</v>
      </c>
      <c r="L1277" s="618">
        <v>209656</v>
      </c>
      <c r="M1277" s="618" t="s">
        <v>2112</v>
      </c>
      <c r="N1277" s="618" t="s">
        <v>425</v>
      </c>
      <c r="O1277" s="618" t="s">
        <v>425</v>
      </c>
      <c r="P1277" s="618" t="s">
        <v>425</v>
      </c>
      <c r="Q1277" s="618" t="s">
        <v>425</v>
      </c>
      <c r="R1277" s="618">
        <v>703</v>
      </c>
      <c r="S1277" s="618">
        <v>98190</v>
      </c>
      <c r="T1277" s="618" t="s">
        <v>425</v>
      </c>
      <c r="U1277" s="618" t="s">
        <v>425</v>
      </c>
      <c r="V1277" s="618" t="s">
        <v>425</v>
      </c>
      <c r="W1277" s="618" t="s">
        <v>425</v>
      </c>
      <c r="X1277" s="618" t="s">
        <v>425</v>
      </c>
      <c r="Y1277" s="618" t="s">
        <v>425</v>
      </c>
      <c r="Z1277" s="618">
        <v>303714</v>
      </c>
      <c r="AA1277" s="618">
        <v>10416</v>
      </c>
      <c r="AB1277" s="618">
        <v>102</v>
      </c>
      <c r="AC1277" s="618">
        <v>662101</v>
      </c>
      <c r="AD1277" s="618" t="s">
        <v>425</v>
      </c>
      <c r="AE1277" s="618">
        <v>2322178</v>
      </c>
      <c r="AF1277" s="618">
        <v>38665</v>
      </c>
      <c r="AG1277" s="618">
        <v>7822</v>
      </c>
      <c r="AH1277" s="618" t="s">
        <v>425</v>
      </c>
      <c r="AI1277" s="618" t="s">
        <v>425</v>
      </c>
    </row>
    <row r="1278" spans="1:35" x14ac:dyDescent="0.25">
      <c r="B1278" s="594">
        <v>2018</v>
      </c>
      <c r="C1278" s="618">
        <v>31642</v>
      </c>
      <c r="D1278" s="618" t="s">
        <v>2112</v>
      </c>
      <c r="E1278" s="618">
        <v>226635</v>
      </c>
      <c r="F1278" s="618" t="s">
        <v>425</v>
      </c>
      <c r="G1278" s="618">
        <v>489</v>
      </c>
      <c r="H1278" s="618">
        <v>162714</v>
      </c>
      <c r="I1278" s="618" t="s">
        <v>425</v>
      </c>
      <c r="J1278" s="618">
        <v>7</v>
      </c>
      <c r="K1278" s="618" t="s">
        <v>425</v>
      </c>
      <c r="L1278" s="618">
        <v>213744</v>
      </c>
      <c r="M1278" s="618" t="s">
        <v>2112</v>
      </c>
      <c r="N1278" s="618" t="s">
        <v>425</v>
      </c>
      <c r="O1278" s="618" t="s">
        <v>425</v>
      </c>
      <c r="P1278" s="618" t="s">
        <v>425</v>
      </c>
      <c r="Q1278" s="618" t="s">
        <v>425</v>
      </c>
      <c r="R1278" s="618">
        <v>1861</v>
      </c>
      <c r="S1278" s="618">
        <v>66291</v>
      </c>
      <c r="T1278" s="618" t="s">
        <v>425</v>
      </c>
      <c r="U1278" s="618" t="s">
        <v>425</v>
      </c>
      <c r="V1278" s="618" t="s">
        <v>425</v>
      </c>
      <c r="W1278" s="618" t="s">
        <v>425</v>
      </c>
      <c r="X1278" s="618" t="s">
        <v>425</v>
      </c>
      <c r="Y1278" s="618" t="s">
        <v>425</v>
      </c>
      <c r="Z1278" s="618">
        <v>243595</v>
      </c>
      <c r="AA1278" s="618">
        <v>9131</v>
      </c>
      <c r="AB1278" s="618">
        <v>107</v>
      </c>
      <c r="AC1278" s="618">
        <v>721692</v>
      </c>
      <c r="AD1278" s="618" t="s">
        <v>425</v>
      </c>
      <c r="AE1278" s="618">
        <v>3152954</v>
      </c>
      <c r="AF1278" s="618">
        <v>19209</v>
      </c>
      <c r="AG1278" s="618">
        <v>6631</v>
      </c>
      <c r="AH1278" s="618" t="s">
        <v>425</v>
      </c>
      <c r="AI1278" s="618" t="s">
        <v>425</v>
      </c>
    </row>
    <row r="1279" spans="1:35" x14ac:dyDescent="0.25">
      <c r="B1279" s="594">
        <v>2019</v>
      </c>
      <c r="C1279" s="618">
        <v>26649</v>
      </c>
      <c r="D1279" s="618" t="s">
        <v>2112</v>
      </c>
      <c r="E1279" s="618">
        <v>261943</v>
      </c>
      <c r="F1279" s="618" t="s">
        <v>425</v>
      </c>
      <c r="G1279" s="618">
        <v>363</v>
      </c>
      <c r="H1279" s="618">
        <v>121815</v>
      </c>
      <c r="I1279" s="618" t="s">
        <v>425</v>
      </c>
      <c r="J1279" s="618">
        <v>4</v>
      </c>
      <c r="K1279" s="618" t="s">
        <v>425</v>
      </c>
      <c r="L1279" s="618">
        <v>250340</v>
      </c>
      <c r="M1279" s="618" t="s">
        <v>2112</v>
      </c>
      <c r="N1279" s="618" t="s">
        <v>425</v>
      </c>
      <c r="O1279" s="618" t="s">
        <v>425</v>
      </c>
      <c r="P1279" s="618" t="s">
        <v>425</v>
      </c>
      <c r="Q1279" s="618" t="s">
        <v>425</v>
      </c>
      <c r="R1279" s="618">
        <v>2053</v>
      </c>
      <c r="S1279" s="618">
        <v>64611</v>
      </c>
      <c r="T1279" s="618" t="s">
        <v>425</v>
      </c>
      <c r="U1279" s="618" t="s">
        <v>425</v>
      </c>
      <c r="V1279" s="618" t="s">
        <v>425</v>
      </c>
      <c r="W1279" s="618" t="s">
        <v>425</v>
      </c>
      <c r="X1279" s="618" t="s">
        <v>425</v>
      </c>
      <c r="Y1279" s="618" t="s">
        <v>425</v>
      </c>
      <c r="Z1279" s="618">
        <v>164536</v>
      </c>
      <c r="AA1279" s="618">
        <v>9428</v>
      </c>
      <c r="AB1279" s="618">
        <v>99</v>
      </c>
      <c r="AC1279" s="618">
        <v>892742</v>
      </c>
      <c r="AD1279" s="618" t="s">
        <v>425</v>
      </c>
      <c r="AE1279" s="618">
        <v>3068163</v>
      </c>
      <c r="AF1279" s="618">
        <v>6663</v>
      </c>
      <c r="AG1279" s="618">
        <v>8242</v>
      </c>
      <c r="AH1279" s="618" t="s">
        <v>425</v>
      </c>
      <c r="AI1279" s="618" t="s">
        <v>425</v>
      </c>
    </row>
    <row r="1280" spans="1:35" x14ac:dyDescent="0.25">
      <c r="B1280" s="594">
        <v>2020</v>
      </c>
      <c r="C1280" s="618">
        <v>22975</v>
      </c>
      <c r="D1280" s="618" t="s">
        <v>2112</v>
      </c>
      <c r="E1280" s="618">
        <v>297980</v>
      </c>
      <c r="F1280" s="618" t="s">
        <v>425</v>
      </c>
      <c r="G1280" s="618">
        <v>470</v>
      </c>
      <c r="H1280" s="618">
        <v>130729</v>
      </c>
      <c r="I1280" s="618" t="s">
        <v>425</v>
      </c>
      <c r="J1280" s="618">
        <v>4</v>
      </c>
      <c r="K1280" s="618" t="s">
        <v>425</v>
      </c>
      <c r="L1280" s="618">
        <v>245787</v>
      </c>
      <c r="M1280" s="618" t="s">
        <v>2112</v>
      </c>
      <c r="N1280" s="618" t="s">
        <v>425</v>
      </c>
      <c r="O1280" s="618" t="s">
        <v>425</v>
      </c>
      <c r="P1280" s="618" t="s">
        <v>425</v>
      </c>
      <c r="Q1280" s="618" t="s">
        <v>425</v>
      </c>
      <c r="R1280" s="618">
        <v>1886</v>
      </c>
      <c r="S1280" s="618">
        <v>65998</v>
      </c>
      <c r="T1280" s="618" t="s">
        <v>425</v>
      </c>
      <c r="U1280" s="618" t="s">
        <v>425</v>
      </c>
      <c r="V1280" s="618" t="s">
        <v>425</v>
      </c>
      <c r="W1280" s="618" t="s">
        <v>425</v>
      </c>
      <c r="X1280" s="618" t="s">
        <v>425</v>
      </c>
      <c r="Y1280" s="618" t="s">
        <v>425</v>
      </c>
      <c r="Z1280" s="618">
        <v>158990</v>
      </c>
      <c r="AA1280" s="618">
        <v>8494</v>
      </c>
      <c r="AB1280" s="618">
        <v>115</v>
      </c>
      <c r="AC1280" s="618">
        <v>1530695</v>
      </c>
      <c r="AD1280" s="618" t="s">
        <v>425</v>
      </c>
      <c r="AE1280" s="618">
        <v>5204529</v>
      </c>
      <c r="AF1280" s="618">
        <v>9809</v>
      </c>
      <c r="AG1280" s="618">
        <v>6986</v>
      </c>
      <c r="AH1280" s="618" t="s">
        <v>425</v>
      </c>
      <c r="AI1280" s="618" t="s">
        <v>425</v>
      </c>
    </row>
    <row r="1281" spans="1:35" x14ac:dyDescent="0.25">
      <c r="B1281" s="594">
        <v>2021</v>
      </c>
      <c r="C1281" s="618">
        <v>24586</v>
      </c>
      <c r="D1281" s="618" t="s">
        <v>2112</v>
      </c>
      <c r="E1281" s="618">
        <v>307612</v>
      </c>
      <c r="F1281" s="618" t="s">
        <v>425</v>
      </c>
      <c r="G1281" s="618">
        <v>536</v>
      </c>
      <c r="H1281" s="618">
        <v>227116</v>
      </c>
      <c r="I1281" s="618" t="s">
        <v>425</v>
      </c>
      <c r="J1281" s="618">
        <v>3</v>
      </c>
      <c r="K1281" s="618" t="s">
        <v>425</v>
      </c>
      <c r="L1281" s="618">
        <v>292324</v>
      </c>
      <c r="M1281" s="618" t="s">
        <v>2112</v>
      </c>
      <c r="N1281" s="618" t="s">
        <v>425</v>
      </c>
      <c r="O1281" s="618" t="s">
        <v>425</v>
      </c>
      <c r="P1281" s="618" t="s">
        <v>425</v>
      </c>
      <c r="Q1281" s="618" t="s">
        <v>425</v>
      </c>
      <c r="R1281" s="618">
        <v>2014</v>
      </c>
      <c r="S1281" s="618">
        <v>80805</v>
      </c>
      <c r="T1281" s="618" t="s">
        <v>425</v>
      </c>
      <c r="U1281" s="618" t="s">
        <v>425</v>
      </c>
      <c r="V1281" s="618" t="s">
        <v>425</v>
      </c>
      <c r="W1281" s="618" t="s">
        <v>425</v>
      </c>
      <c r="X1281" s="618" t="s">
        <v>425</v>
      </c>
      <c r="Y1281" s="618" t="s">
        <v>425</v>
      </c>
      <c r="Z1281" s="618">
        <v>191399</v>
      </c>
      <c r="AA1281" s="618">
        <v>8184</v>
      </c>
      <c r="AB1281" s="618">
        <v>99</v>
      </c>
      <c r="AC1281" s="618">
        <v>2576633</v>
      </c>
      <c r="AD1281" s="618" t="s">
        <v>425</v>
      </c>
      <c r="AE1281" s="618">
        <v>7867928</v>
      </c>
      <c r="AF1281" s="618">
        <v>12322</v>
      </c>
      <c r="AG1281" s="618">
        <v>6799</v>
      </c>
      <c r="AH1281" s="618" t="s">
        <v>425</v>
      </c>
      <c r="AI1281" s="618" t="s">
        <v>425</v>
      </c>
    </row>
    <row r="1282" spans="1:35" x14ac:dyDescent="0.25">
      <c r="A1282" s="593" t="s">
        <v>16</v>
      </c>
      <c r="B1282" s="594">
        <v>2010</v>
      </c>
      <c r="C1282" s="618">
        <v>150</v>
      </c>
      <c r="D1282" s="618" t="s">
        <v>2112</v>
      </c>
      <c r="E1282" s="618">
        <v>19218</v>
      </c>
      <c r="F1282" s="618">
        <v>148</v>
      </c>
      <c r="G1282" s="618">
        <v>88</v>
      </c>
      <c r="H1282" s="618">
        <v>72354</v>
      </c>
      <c r="I1282" s="618" t="s">
        <v>425</v>
      </c>
      <c r="J1282" s="618">
        <v>350</v>
      </c>
      <c r="K1282" s="618" t="s">
        <v>425</v>
      </c>
      <c r="L1282" s="618">
        <v>39907</v>
      </c>
      <c r="M1282" s="618" t="s">
        <v>2112</v>
      </c>
      <c r="N1282" s="618">
        <v>36</v>
      </c>
      <c r="O1282" s="618" t="s">
        <v>425</v>
      </c>
      <c r="P1282" s="618" t="s">
        <v>425</v>
      </c>
      <c r="Q1282" s="618" t="s">
        <v>425</v>
      </c>
      <c r="R1282" s="618">
        <v>1067</v>
      </c>
      <c r="S1282" s="618">
        <v>51591</v>
      </c>
      <c r="T1282" s="618" t="s">
        <v>425</v>
      </c>
      <c r="U1282" s="618" t="s">
        <v>425</v>
      </c>
      <c r="V1282" s="618" t="s">
        <v>425</v>
      </c>
      <c r="W1282" s="618" t="s">
        <v>425</v>
      </c>
      <c r="X1282" s="618" t="s">
        <v>425</v>
      </c>
      <c r="Y1282" s="618">
        <v>361</v>
      </c>
      <c r="Z1282" s="618">
        <v>65979</v>
      </c>
      <c r="AA1282" s="618">
        <v>18962</v>
      </c>
      <c r="AB1282" s="618">
        <v>13568</v>
      </c>
      <c r="AC1282" s="618">
        <v>146360</v>
      </c>
      <c r="AD1282" s="618" t="s">
        <v>425</v>
      </c>
      <c r="AE1282" s="618">
        <v>442960</v>
      </c>
      <c r="AF1282" s="618">
        <v>435</v>
      </c>
      <c r="AG1282" s="618">
        <v>4823</v>
      </c>
      <c r="AH1282" s="618" t="s">
        <v>425</v>
      </c>
      <c r="AI1282" s="618" t="s">
        <v>425</v>
      </c>
    </row>
    <row r="1283" spans="1:35" x14ac:dyDescent="0.25">
      <c r="B1283" s="594">
        <v>2011</v>
      </c>
      <c r="C1283" s="618">
        <v>93</v>
      </c>
      <c r="D1283" s="618" t="s">
        <v>2112</v>
      </c>
      <c r="E1283" s="618">
        <v>53165</v>
      </c>
      <c r="F1283" s="618">
        <v>136</v>
      </c>
      <c r="G1283" s="618">
        <v>120</v>
      </c>
      <c r="H1283" s="618">
        <v>174622</v>
      </c>
      <c r="I1283" s="618" t="s">
        <v>425</v>
      </c>
      <c r="J1283" s="618">
        <v>360</v>
      </c>
      <c r="K1283" s="618" t="s">
        <v>425</v>
      </c>
      <c r="L1283" s="618">
        <v>54202</v>
      </c>
      <c r="M1283" s="618" t="s">
        <v>2112</v>
      </c>
      <c r="N1283" s="618">
        <v>50</v>
      </c>
      <c r="O1283" s="618" t="s">
        <v>425</v>
      </c>
      <c r="P1283" s="618" t="s">
        <v>425</v>
      </c>
      <c r="Q1283" s="618" t="s">
        <v>425</v>
      </c>
      <c r="R1283" s="618">
        <v>2773</v>
      </c>
      <c r="S1283" s="618">
        <v>135056</v>
      </c>
      <c r="T1283" s="618" t="s">
        <v>425</v>
      </c>
      <c r="U1283" s="618" t="s">
        <v>425</v>
      </c>
      <c r="V1283" s="618" t="s">
        <v>425</v>
      </c>
      <c r="W1283" s="618" t="s">
        <v>425</v>
      </c>
      <c r="X1283" s="618" t="s">
        <v>425</v>
      </c>
      <c r="Y1283" s="618">
        <v>1035</v>
      </c>
      <c r="Z1283" s="618">
        <v>66594</v>
      </c>
      <c r="AA1283" s="618">
        <v>23511</v>
      </c>
      <c r="AB1283" s="618">
        <v>17550</v>
      </c>
      <c r="AC1283" s="618">
        <v>341270</v>
      </c>
      <c r="AD1283" s="618" t="s">
        <v>425</v>
      </c>
      <c r="AE1283" s="618">
        <v>804604</v>
      </c>
      <c r="AF1283" s="618">
        <v>4793</v>
      </c>
      <c r="AG1283" s="618">
        <v>4826</v>
      </c>
      <c r="AH1283" s="618" t="s">
        <v>425</v>
      </c>
      <c r="AI1283" s="618" t="s">
        <v>425</v>
      </c>
    </row>
    <row r="1284" spans="1:35" x14ac:dyDescent="0.25">
      <c r="B1284" s="594">
        <v>2012</v>
      </c>
      <c r="C1284" s="618" t="s">
        <v>425</v>
      </c>
      <c r="D1284" s="618" t="s">
        <v>2112</v>
      </c>
      <c r="E1284" s="618">
        <v>70987</v>
      </c>
      <c r="F1284" s="618" t="s">
        <v>425</v>
      </c>
      <c r="G1284" s="618">
        <v>100</v>
      </c>
      <c r="H1284" s="618">
        <v>86595</v>
      </c>
      <c r="I1284" s="618" t="s">
        <v>425</v>
      </c>
      <c r="J1284" s="618">
        <v>236</v>
      </c>
      <c r="K1284" s="618" t="s">
        <v>425</v>
      </c>
      <c r="L1284" s="618">
        <v>52147</v>
      </c>
      <c r="M1284" s="618" t="s">
        <v>2112</v>
      </c>
      <c r="N1284" s="618">
        <v>59</v>
      </c>
      <c r="O1284" s="618" t="s">
        <v>425</v>
      </c>
      <c r="P1284" s="618" t="s">
        <v>425</v>
      </c>
      <c r="Q1284" s="618" t="s">
        <v>425</v>
      </c>
      <c r="R1284" s="618">
        <v>1273</v>
      </c>
      <c r="S1284" s="618">
        <v>72885</v>
      </c>
      <c r="T1284" s="618" t="s">
        <v>425</v>
      </c>
      <c r="U1284" s="618" t="s">
        <v>425</v>
      </c>
      <c r="V1284" s="618" t="s">
        <v>425</v>
      </c>
      <c r="W1284" s="618" t="s">
        <v>425</v>
      </c>
      <c r="X1284" s="618" t="s">
        <v>425</v>
      </c>
      <c r="Y1284" s="618" t="s">
        <v>425</v>
      </c>
      <c r="Z1284" s="618">
        <v>51854</v>
      </c>
      <c r="AA1284" s="618">
        <v>21902</v>
      </c>
      <c r="AB1284" s="618">
        <v>19999</v>
      </c>
      <c r="AC1284" s="618">
        <v>400719</v>
      </c>
      <c r="AD1284" s="618" t="s">
        <v>425</v>
      </c>
      <c r="AE1284" s="618">
        <v>934416</v>
      </c>
      <c r="AF1284" s="618">
        <v>1232</v>
      </c>
      <c r="AG1284" s="618">
        <v>6173</v>
      </c>
      <c r="AH1284" s="618" t="s">
        <v>425</v>
      </c>
      <c r="AI1284" s="618" t="s">
        <v>425</v>
      </c>
    </row>
    <row r="1285" spans="1:35" x14ac:dyDescent="0.25">
      <c r="B1285" s="594">
        <v>2013</v>
      </c>
      <c r="C1285" s="618" t="s">
        <v>425</v>
      </c>
      <c r="D1285" s="618" t="s">
        <v>2112</v>
      </c>
      <c r="E1285" s="618">
        <v>37273</v>
      </c>
      <c r="F1285" s="618" t="s">
        <v>425</v>
      </c>
      <c r="G1285" s="618">
        <v>164</v>
      </c>
      <c r="H1285" s="618">
        <v>72823</v>
      </c>
      <c r="I1285" s="618" t="s">
        <v>425</v>
      </c>
      <c r="J1285" s="618">
        <v>352</v>
      </c>
      <c r="K1285" s="618" t="s">
        <v>425</v>
      </c>
      <c r="L1285" s="618">
        <v>70161</v>
      </c>
      <c r="M1285" s="618" t="s">
        <v>2112</v>
      </c>
      <c r="N1285" s="618">
        <v>46</v>
      </c>
      <c r="O1285" s="618" t="s">
        <v>425</v>
      </c>
      <c r="P1285" s="618" t="s">
        <v>425</v>
      </c>
      <c r="Q1285" s="618" t="s">
        <v>425</v>
      </c>
      <c r="R1285" s="618">
        <v>2240</v>
      </c>
      <c r="S1285" s="618">
        <v>121193</v>
      </c>
      <c r="T1285" s="618" t="s">
        <v>425</v>
      </c>
      <c r="U1285" s="618" t="s">
        <v>425</v>
      </c>
      <c r="V1285" s="618" t="s">
        <v>425</v>
      </c>
      <c r="W1285" s="618" t="s">
        <v>425</v>
      </c>
      <c r="X1285" s="618" t="s">
        <v>425</v>
      </c>
      <c r="Y1285" s="618">
        <v>64</v>
      </c>
      <c r="Z1285" s="618">
        <v>42902</v>
      </c>
      <c r="AA1285" s="618">
        <v>28154</v>
      </c>
      <c r="AB1285" s="618">
        <v>33344</v>
      </c>
      <c r="AC1285" s="618">
        <v>254271</v>
      </c>
      <c r="AD1285" s="618" t="s">
        <v>425</v>
      </c>
      <c r="AE1285" s="618">
        <v>775148</v>
      </c>
      <c r="AF1285" s="618" t="s">
        <v>425</v>
      </c>
      <c r="AG1285" s="618">
        <v>5883</v>
      </c>
      <c r="AH1285" s="618" t="s">
        <v>425</v>
      </c>
      <c r="AI1285" s="618" t="s">
        <v>425</v>
      </c>
    </row>
    <row r="1286" spans="1:35" x14ac:dyDescent="0.25">
      <c r="B1286" s="594">
        <v>2014</v>
      </c>
      <c r="C1286" s="618" t="s">
        <v>425</v>
      </c>
      <c r="D1286" s="618" t="s">
        <v>2112</v>
      </c>
      <c r="E1286" s="618">
        <v>53936</v>
      </c>
      <c r="F1286" s="618" t="s">
        <v>425</v>
      </c>
      <c r="G1286" s="618">
        <v>125</v>
      </c>
      <c r="H1286" s="618">
        <v>113287</v>
      </c>
      <c r="I1286" s="618" t="s">
        <v>425</v>
      </c>
      <c r="J1286" s="618">
        <v>337</v>
      </c>
      <c r="K1286" s="618" t="s">
        <v>425</v>
      </c>
      <c r="L1286" s="618">
        <v>75256</v>
      </c>
      <c r="M1286" s="618" t="s">
        <v>2112</v>
      </c>
      <c r="N1286" s="618">
        <v>85</v>
      </c>
      <c r="O1286" s="618" t="s">
        <v>425</v>
      </c>
      <c r="P1286" s="618" t="s">
        <v>425</v>
      </c>
      <c r="Q1286" s="618" t="s">
        <v>425</v>
      </c>
      <c r="R1286" s="618">
        <v>4119</v>
      </c>
      <c r="S1286" s="618">
        <v>113947</v>
      </c>
      <c r="T1286" s="618" t="s">
        <v>425</v>
      </c>
      <c r="U1286" s="618" t="s">
        <v>425</v>
      </c>
      <c r="V1286" s="618" t="s">
        <v>425</v>
      </c>
      <c r="W1286" s="618" t="s">
        <v>425</v>
      </c>
      <c r="X1286" s="618" t="s">
        <v>425</v>
      </c>
      <c r="Y1286" s="618">
        <v>120</v>
      </c>
      <c r="Z1286" s="618">
        <v>44419</v>
      </c>
      <c r="AA1286" s="618">
        <v>31120</v>
      </c>
      <c r="AB1286" s="618">
        <v>30315</v>
      </c>
      <c r="AC1286" s="618">
        <v>491005</v>
      </c>
      <c r="AD1286" s="618" t="s">
        <v>425</v>
      </c>
      <c r="AE1286" s="618">
        <v>1430915</v>
      </c>
      <c r="AF1286" s="618">
        <v>8739</v>
      </c>
      <c r="AG1286" s="618">
        <v>6104</v>
      </c>
      <c r="AH1286" s="618" t="s">
        <v>425</v>
      </c>
      <c r="AI1286" s="618" t="s">
        <v>425</v>
      </c>
    </row>
    <row r="1287" spans="1:35" x14ac:dyDescent="0.25">
      <c r="B1287" s="594">
        <v>2015</v>
      </c>
      <c r="C1287" s="618" t="s">
        <v>425</v>
      </c>
      <c r="D1287" s="618" t="s">
        <v>2112</v>
      </c>
      <c r="E1287" s="618">
        <v>61053</v>
      </c>
      <c r="F1287" s="618" t="s">
        <v>425</v>
      </c>
      <c r="G1287" s="618">
        <v>125</v>
      </c>
      <c r="H1287" s="618">
        <v>77699</v>
      </c>
      <c r="I1287" s="618" t="s">
        <v>425</v>
      </c>
      <c r="J1287" s="618">
        <v>403</v>
      </c>
      <c r="K1287" s="618" t="s">
        <v>425</v>
      </c>
      <c r="L1287" s="618">
        <v>80853</v>
      </c>
      <c r="M1287" s="618" t="s">
        <v>2112</v>
      </c>
      <c r="N1287" s="618">
        <v>70</v>
      </c>
      <c r="O1287" s="618" t="s">
        <v>425</v>
      </c>
      <c r="P1287" s="618" t="s">
        <v>425</v>
      </c>
      <c r="Q1287" s="618" t="s">
        <v>425</v>
      </c>
      <c r="R1287" s="618">
        <v>2396</v>
      </c>
      <c r="S1287" s="618">
        <v>106081</v>
      </c>
      <c r="T1287" s="618" t="s">
        <v>425</v>
      </c>
      <c r="U1287" s="618" t="s">
        <v>425</v>
      </c>
      <c r="V1287" s="618" t="s">
        <v>425</v>
      </c>
      <c r="W1287" s="618" t="s">
        <v>425</v>
      </c>
      <c r="X1287" s="618" t="s">
        <v>425</v>
      </c>
      <c r="Y1287" s="618">
        <v>95</v>
      </c>
      <c r="Z1287" s="618">
        <v>60026</v>
      </c>
      <c r="AA1287" s="618">
        <v>26277</v>
      </c>
      <c r="AB1287" s="618">
        <v>56275</v>
      </c>
      <c r="AC1287" s="618">
        <v>457237</v>
      </c>
      <c r="AD1287" s="618" t="s">
        <v>425</v>
      </c>
      <c r="AE1287" s="618">
        <v>1631254</v>
      </c>
      <c r="AF1287" s="618">
        <v>9547</v>
      </c>
      <c r="AG1287" s="618">
        <v>6625</v>
      </c>
      <c r="AH1287" s="618" t="s">
        <v>425</v>
      </c>
      <c r="AI1287" s="618" t="s">
        <v>425</v>
      </c>
    </row>
    <row r="1288" spans="1:35" x14ac:dyDescent="0.25">
      <c r="B1288" s="594">
        <v>2016</v>
      </c>
      <c r="C1288" s="618" t="s">
        <v>425</v>
      </c>
      <c r="D1288" s="618" t="s">
        <v>2112</v>
      </c>
      <c r="E1288" s="618">
        <v>9044</v>
      </c>
      <c r="F1288" s="618" t="s">
        <v>425</v>
      </c>
      <c r="G1288" s="618">
        <v>227</v>
      </c>
      <c r="H1288" s="618">
        <v>39165</v>
      </c>
      <c r="I1288" s="618" t="s">
        <v>425</v>
      </c>
      <c r="J1288" s="618">
        <v>273</v>
      </c>
      <c r="K1288" s="618" t="s">
        <v>425</v>
      </c>
      <c r="L1288" s="618">
        <v>79416</v>
      </c>
      <c r="M1288" s="618" t="s">
        <v>2112</v>
      </c>
      <c r="N1288" s="618">
        <v>66</v>
      </c>
      <c r="O1288" s="618" t="s">
        <v>425</v>
      </c>
      <c r="P1288" s="618" t="s">
        <v>425</v>
      </c>
      <c r="Q1288" s="618" t="s">
        <v>425</v>
      </c>
      <c r="R1288" s="618">
        <v>1912</v>
      </c>
      <c r="S1288" s="618">
        <v>81198</v>
      </c>
      <c r="T1288" s="618" t="s">
        <v>425</v>
      </c>
      <c r="U1288" s="618" t="s">
        <v>425</v>
      </c>
      <c r="V1288" s="618" t="s">
        <v>425</v>
      </c>
      <c r="W1288" s="618" t="s">
        <v>425</v>
      </c>
      <c r="X1288" s="618" t="s">
        <v>425</v>
      </c>
      <c r="Y1288" s="618">
        <v>28</v>
      </c>
      <c r="Z1288" s="618">
        <v>70341</v>
      </c>
      <c r="AA1288" s="618">
        <v>33663</v>
      </c>
      <c r="AB1288" s="618">
        <v>78188</v>
      </c>
      <c r="AC1288" s="618">
        <v>474951</v>
      </c>
      <c r="AD1288" s="618" t="s">
        <v>425</v>
      </c>
      <c r="AE1288" s="618">
        <v>743437</v>
      </c>
      <c r="AF1288" s="618">
        <v>389</v>
      </c>
      <c r="AG1288" s="618">
        <v>5678</v>
      </c>
      <c r="AH1288" s="618" t="s">
        <v>425</v>
      </c>
      <c r="AI1288" s="618" t="s">
        <v>425</v>
      </c>
    </row>
    <row r="1289" spans="1:35" x14ac:dyDescent="0.25">
      <c r="B1289" s="594">
        <v>2017</v>
      </c>
      <c r="C1289" s="618" t="s">
        <v>425</v>
      </c>
      <c r="D1289" s="618" t="s">
        <v>2112</v>
      </c>
      <c r="E1289" s="618">
        <v>23761</v>
      </c>
      <c r="F1289" s="618" t="s">
        <v>425</v>
      </c>
      <c r="G1289" s="618">
        <v>192</v>
      </c>
      <c r="H1289" s="618">
        <v>97132</v>
      </c>
      <c r="I1289" s="618" t="s">
        <v>425</v>
      </c>
      <c r="J1289" s="618">
        <v>162</v>
      </c>
      <c r="K1289" s="618" t="s">
        <v>425</v>
      </c>
      <c r="L1289" s="618">
        <v>104756</v>
      </c>
      <c r="M1289" s="618" t="s">
        <v>2112</v>
      </c>
      <c r="N1289" s="618">
        <v>37</v>
      </c>
      <c r="O1289" s="618" t="s">
        <v>425</v>
      </c>
      <c r="P1289" s="618" t="s">
        <v>425</v>
      </c>
      <c r="Q1289" s="618" t="s">
        <v>425</v>
      </c>
      <c r="R1289" s="618">
        <v>6911</v>
      </c>
      <c r="S1289" s="618">
        <v>232557</v>
      </c>
      <c r="T1289" s="618" t="s">
        <v>425</v>
      </c>
      <c r="U1289" s="618" t="s">
        <v>425</v>
      </c>
      <c r="V1289" s="618" t="s">
        <v>425</v>
      </c>
      <c r="W1289" s="618" t="s">
        <v>425</v>
      </c>
      <c r="X1289" s="618" t="s">
        <v>425</v>
      </c>
      <c r="Y1289" s="618">
        <v>18</v>
      </c>
      <c r="Z1289" s="618">
        <v>91132</v>
      </c>
      <c r="AA1289" s="618">
        <v>38935</v>
      </c>
      <c r="AB1289" s="618">
        <v>69977</v>
      </c>
      <c r="AC1289" s="618">
        <v>809958</v>
      </c>
      <c r="AD1289" s="618" t="s">
        <v>425</v>
      </c>
      <c r="AE1289" s="618">
        <v>2199289</v>
      </c>
      <c r="AF1289" s="618">
        <v>13433</v>
      </c>
      <c r="AG1289" s="618">
        <v>6800</v>
      </c>
      <c r="AH1289" s="618" t="s">
        <v>425</v>
      </c>
      <c r="AI1289" s="618" t="s">
        <v>425</v>
      </c>
    </row>
    <row r="1290" spans="1:35" x14ac:dyDescent="0.25">
      <c r="B1290" s="594">
        <v>2018</v>
      </c>
      <c r="C1290" s="618" t="s">
        <v>425</v>
      </c>
      <c r="D1290" s="618" t="s">
        <v>2112</v>
      </c>
      <c r="E1290" s="618">
        <v>32746</v>
      </c>
      <c r="F1290" s="618" t="s">
        <v>425</v>
      </c>
      <c r="G1290" s="618">
        <v>202</v>
      </c>
      <c r="H1290" s="618">
        <v>97348</v>
      </c>
      <c r="I1290" s="618" t="s">
        <v>425</v>
      </c>
      <c r="J1290" s="618">
        <v>341</v>
      </c>
      <c r="K1290" s="618" t="s">
        <v>425</v>
      </c>
      <c r="L1290" s="618">
        <v>103540</v>
      </c>
      <c r="M1290" s="618" t="s">
        <v>2112</v>
      </c>
      <c r="N1290" s="618">
        <v>53</v>
      </c>
      <c r="O1290" s="618" t="s">
        <v>425</v>
      </c>
      <c r="P1290" s="618" t="s">
        <v>425</v>
      </c>
      <c r="Q1290" s="618" t="s">
        <v>425</v>
      </c>
      <c r="R1290" s="618">
        <v>5142</v>
      </c>
      <c r="S1290" s="618">
        <v>219295</v>
      </c>
      <c r="T1290" s="618" t="s">
        <v>425</v>
      </c>
      <c r="U1290" s="618" t="s">
        <v>425</v>
      </c>
      <c r="V1290" s="618" t="s">
        <v>425</v>
      </c>
      <c r="W1290" s="618" t="s">
        <v>425</v>
      </c>
      <c r="X1290" s="618" t="s">
        <v>425</v>
      </c>
      <c r="Y1290" s="618">
        <v>6</v>
      </c>
      <c r="Z1290" s="618">
        <v>109720</v>
      </c>
      <c r="AA1290" s="618">
        <v>39550</v>
      </c>
      <c r="AB1290" s="618">
        <v>68517</v>
      </c>
      <c r="AC1290" s="618">
        <v>877040</v>
      </c>
      <c r="AD1290" s="618" t="s">
        <v>425</v>
      </c>
      <c r="AE1290" s="618">
        <v>2842561</v>
      </c>
      <c r="AF1290" s="618">
        <v>8121</v>
      </c>
      <c r="AG1290" s="618">
        <v>8800</v>
      </c>
      <c r="AH1290" s="618" t="s">
        <v>425</v>
      </c>
      <c r="AI1290" s="618" t="s">
        <v>425</v>
      </c>
    </row>
    <row r="1291" spans="1:35" x14ac:dyDescent="0.25">
      <c r="B1291" s="594">
        <v>2019</v>
      </c>
      <c r="C1291" s="618" t="s">
        <v>425</v>
      </c>
      <c r="D1291" s="618" t="s">
        <v>2112</v>
      </c>
      <c r="E1291" s="618">
        <v>72640</v>
      </c>
      <c r="F1291" s="618" t="s">
        <v>425</v>
      </c>
      <c r="G1291" s="618">
        <v>153</v>
      </c>
      <c r="H1291" s="618">
        <v>70763</v>
      </c>
      <c r="I1291" s="618" t="s">
        <v>425</v>
      </c>
      <c r="J1291" s="618">
        <v>370</v>
      </c>
      <c r="K1291" s="618" t="s">
        <v>425</v>
      </c>
      <c r="L1291" s="618">
        <v>124296</v>
      </c>
      <c r="M1291" s="618" t="s">
        <v>2112</v>
      </c>
      <c r="N1291" s="618">
        <v>36</v>
      </c>
      <c r="O1291" s="618" t="s">
        <v>425</v>
      </c>
      <c r="P1291" s="618" t="s">
        <v>425</v>
      </c>
      <c r="Q1291" s="618" t="s">
        <v>425</v>
      </c>
      <c r="R1291" s="618">
        <v>5896</v>
      </c>
      <c r="S1291" s="618">
        <v>186607</v>
      </c>
      <c r="T1291" s="618" t="s">
        <v>425</v>
      </c>
      <c r="U1291" s="618" t="s">
        <v>425</v>
      </c>
      <c r="V1291" s="618" t="s">
        <v>425</v>
      </c>
      <c r="W1291" s="618" t="s">
        <v>425</v>
      </c>
      <c r="X1291" s="618" t="s">
        <v>425</v>
      </c>
      <c r="Y1291" s="618" t="s">
        <v>425</v>
      </c>
      <c r="Z1291" s="618">
        <v>96092</v>
      </c>
      <c r="AA1291" s="618">
        <v>40730</v>
      </c>
      <c r="AB1291" s="618">
        <v>51642</v>
      </c>
      <c r="AC1291" s="618">
        <v>982068</v>
      </c>
      <c r="AD1291" s="618" t="s">
        <v>425</v>
      </c>
      <c r="AE1291" s="618">
        <v>2542666</v>
      </c>
      <c r="AF1291" s="618">
        <v>21983</v>
      </c>
      <c r="AG1291" s="618">
        <v>8789</v>
      </c>
      <c r="AH1291" s="618" t="s">
        <v>425</v>
      </c>
      <c r="AI1291" s="618" t="s">
        <v>425</v>
      </c>
    </row>
    <row r="1292" spans="1:35" x14ac:dyDescent="0.25">
      <c r="B1292" s="594">
        <v>2020</v>
      </c>
      <c r="C1292" s="618" t="s">
        <v>425</v>
      </c>
      <c r="D1292" s="618" t="s">
        <v>2112</v>
      </c>
      <c r="E1292" s="618">
        <v>78732</v>
      </c>
      <c r="F1292" s="618" t="s">
        <v>425</v>
      </c>
      <c r="G1292" s="618">
        <v>199</v>
      </c>
      <c r="H1292" s="618">
        <v>106143</v>
      </c>
      <c r="I1292" s="618" t="s">
        <v>425</v>
      </c>
      <c r="J1292" s="618">
        <v>330</v>
      </c>
      <c r="K1292" s="618" t="s">
        <v>425</v>
      </c>
      <c r="L1292" s="618">
        <v>125235</v>
      </c>
      <c r="M1292" s="618" t="s">
        <v>2112</v>
      </c>
      <c r="N1292" s="618">
        <v>29</v>
      </c>
      <c r="O1292" s="618" t="s">
        <v>425</v>
      </c>
      <c r="P1292" s="618" t="s">
        <v>425</v>
      </c>
      <c r="Q1292" s="618" t="s">
        <v>425</v>
      </c>
      <c r="R1292" s="618">
        <v>5829</v>
      </c>
      <c r="S1292" s="618">
        <v>279489</v>
      </c>
      <c r="T1292" s="618" t="s">
        <v>425</v>
      </c>
      <c r="U1292" s="618" t="s">
        <v>425</v>
      </c>
      <c r="V1292" s="618" t="s">
        <v>425</v>
      </c>
      <c r="W1292" s="618" t="s">
        <v>425</v>
      </c>
      <c r="X1292" s="618" t="s">
        <v>425</v>
      </c>
      <c r="Y1292" s="618" t="s">
        <v>425</v>
      </c>
      <c r="Z1292" s="618">
        <v>130758</v>
      </c>
      <c r="AA1292" s="618">
        <v>47395</v>
      </c>
      <c r="AB1292" s="618">
        <v>73510</v>
      </c>
      <c r="AC1292" s="618">
        <v>1622506</v>
      </c>
      <c r="AD1292" s="618" t="s">
        <v>425</v>
      </c>
      <c r="AE1292" s="618">
        <v>3473000</v>
      </c>
      <c r="AF1292" s="618">
        <v>13450</v>
      </c>
      <c r="AG1292" s="618">
        <v>10849</v>
      </c>
      <c r="AH1292" s="618" t="s">
        <v>425</v>
      </c>
      <c r="AI1292" s="618" t="s">
        <v>425</v>
      </c>
    </row>
    <row r="1293" spans="1:35" x14ac:dyDescent="0.25">
      <c r="B1293" s="594">
        <v>2021</v>
      </c>
      <c r="C1293" s="618" t="s">
        <v>425</v>
      </c>
      <c r="D1293" s="618" t="s">
        <v>2112</v>
      </c>
      <c r="E1293" s="618">
        <v>72863</v>
      </c>
      <c r="F1293" s="618" t="s">
        <v>425</v>
      </c>
      <c r="G1293" s="618">
        <v>132</v>
      </c>
      <c r="H1293" s="618">
        <v>127233</v>
      </c>
      <c r="I1293" s="618" t="s">
        <v>425</v>
      </c>
      <c r="J1293" s="618">
        <v>261</v>
      </c>
      <c r="K1293" s="618" t="s">
        <v>425</v>
      </c>
      <c r="L1293" s="618">
        <v>149344</v>
      </c>
      <c r="M1293" s="618" t="s">
        <v>2112</v>
      </c>
      <c r="N1293" s="618">
        <v>24</v>
      </c>
      <c r="O1293" s="618" t="s">
        <v>425</v>
      </c>
      <c r="P1293" s="618" t="s">
        <v>425</v>
      </c>
      <c r="Q1293" s="618" t="s">
        <v>425</v>
      </c>
      <c r="R1293" s="618">
        <v>5166</v>
      </c>
      <c r="S1293" s="618">
        <v>216557</v>
      </c>
      <c r="T1293" s="618" t="s">
        <v>425</v>
      </c>
      <c r="U1293" s="618" t="s">
        <v>425</v>
      </c>
      <c r="V1293" s="618" t="s">
        <v>425</v>
      </c>
      <c r="W1293" s="618" t="s">
        <v>425</v>
      </c>
      <c r="X1293" s="618" t="s">
        <v>425</v>
      </c>
      <c r="Y1293" s="618" t="s">
        <v>425</v>
      </c>
      <c r="Z1293" s="618">
        <v>167476</v>
      </c>
      <c r="AA1293" s="618">
        <v>54495</v>
      </c>
      <c r="AB1293" s="618">
        <v>66203</v>
      </c>
      <c r="AC1293" s="618">
        <v>2725435</v>
      </c>
      <c r="AD1293" s="618" t="s">
        <v>425</v>
      </c>
      <c r="AE1293" s="618">
        <v>7131695</v>
      </c>
      <c r="AF1293" s="618">
        <v>17434</v>
      </c>
      <c r="AG1293" s="618">
        <v>9148</v>
      </c>
      <c r="AH1293" s="618" t="s">
        <v>425</v>
      </c>
      <c r="AI1293" s="618" t="s">
        <v>425</v>
      </c>
    </row>
    <row r="1294" spans="1:35" x14ac:dyDescent="0.25">
      <c r="A1294" s="593" t="s">
        <v>17</v>
      </c>
      <c r="B1294" s="594">
        <v>2010</v>
      </c>
      <c r="C1294" s="618">
        <v>13599</v>
      </c>
      <c r="D1294" s="618" t="s">
        <v>2112</v>
      </c>
      <c r="E1294" s="618">
        <v>2108</v>
      </c>
      <c r="F1294" s="618">
        <v>85</v>
      </c>
      <c r="G1294" s="618">
        <v>644</v>
      </c>
      <c r="H1294" s="618">
        <v>37211</v>
      </c>
      <c r="I1294" s="618" t="s">
        <v>425</v>
      </c>
      <c r="J1294" s="618">
        <v>9241</v>
      </c>
      <c r="K1294" s="618" t="s">
        <v>425</v>
      </c>
      <c r="L1294" s="618">
        <v>114556</v>
      </c>
      <c r="M1294" s="618" t="s">
        <v>2112</v>
      </c>
      <c r="N1294" s="618">
        <v>233</v>
      </c>
      <c r="O1294" s="618" t="s">
        <v>425</v>
      </c>
      <c r="P1294" s="618" t="s">
        <v>425</v>
      </c>
      <c r="Q1294" s="618" t="s">
        <v>425</v>
      </c>
      <c r="R1294" s="618">
        <v>2302</v>
      </c>
      <c r="S1294" s="618">
        <v>198191</v>
      </c>
      <c r="T1294" s="618">
        <v>3014</v>
      </c>
      <c r="U1294" s="618">
        <v>727</v>
      </c>
      <c r="V1294" s="618" t="s">
        <v>425</v>
      </c>
      <c r="W1294" s="618" t="s">
        <v>425</v>
      </c>
      <c r="X1294" s="618" t="s">
        <v>425</v>
      </c>
      <c r="Y1294" s="618">
        <v>5288</v>
      </c>
      <c r="Z1294" s="618">
        <v>121125</v>
      </c>
      <c r="AA1294" s="618">
        <v>15160</v>
      </c>
      <c r="AB1294" s="618">
        <v>103928</v>
      </c>
      <c r="AC1294" s="618">
        <v>94585</v>
      </c>
      <c r="AD1294" s="618" t="s">
        <v>425</v>
      </c>
      <c r="AE1294" s="618">
        <v>2904</v>
      </c>
      <c r="AF1294" s="618">
        <v>2177</v>
      </c>
      <c r="AG1294" s="618">
        <v>115493</v>
      </c>
      <c r="AH1294" s="618" t="s">
        <v>425</v>
      </c>
      <c r="AI1294" s="618" t="s">
        <v>425</v>
      </c>
    </row>
    <row r="1295" spans="1:35" x14ac:dyDescent="0.25">
      <c r="B1295" s="594">
        <v>2011</v>
      </c>
      <c r="C1295" s="618">
        <v>13188</v>
      </c>
      <c r="D1295" s="618" t="s">
        <v>2112</v>
      </c>
      <c r="E1295" s="618">
        <v>5455</v>
      </c>
      <c r="F1295" s="618" t="s">
        <v>425</v>
      </c>
      <c r="G1295" s="618">
        <v>8172</v>
      </c>
      <c r="H1295" s="618">
        <v>58899</v>
      </c>
      <c r="I1295" s="618" t="s">
        <v>425</v>
      </c>
      <c r="J1295" s="618">
        <v>11318</v>
      </c>
      <c r="K1295" s="618" t="s">
        <v>425</v>
      </c>
      <c r="L1295" s="618">
        <v>118247</v>
      </c>
      <c r="M1295" s="618" t="s">
        <v>2112</v>
      </c>
      <c r="N1295" s="618">
        <v>384</v>
      </c>
      <c r="O1295" s="618" t="s">
        <v>425</v>
      </c>
      <c r="P1295" s="618" t="s">
        <v>425</v>
      </c>
      <c r="Q1295" s="618" t="s">
        <v>425</v>
      </c>
      <c r="R1295" s="618">
        <v>7098</v>
      </c>
      <c r="S1295" s="618">
        <v>490604</v>
      </c>
      <c r="T1295" s="618">
        <v>1171</v>
      </c>
      <c r="U1295" s="618">
        <v>807</v>
      </c>
      <c r="V1295" s="618" t="s">
        <v>425</v>
      </c>
      <c r="W1295" s="618" t="s">
        <v>425</v>
      </c>
      <c r="X1295" s="618" t="s">
        <v>425</v>
      </c>
      <c r="Y1295" s="618">
        <v>16936</v>
      </c>
      <c r="Z1295" s="618">
        <v>175934</v>
      </c>
      <c r="AA1295" s="618">
        <v>32659</v>
      </c>
      <c r="AB1295" s="618">
        <v>116980</v>
      </c>
      <c r="AC1295" s="618">
        <v>519181</v>
      </c>
      <c r="AD1295" s="618" t="s">
        <v>425</v>
      </c>
      <c r="AE1295" s="618" t="s">
        <v>425</v>
      </c>
      <c r="AF1295" s="618">
        <v>2094</v>
      </c>
      <c r="AG1295" s="618">
        <v>130994</v>
      </c>
      <c r="AH1295" s="618" t="s">
        <v>425</v>
      </c>
      <c r="AI1295" s="618" t="s">
        <v>425</v>
      </c>
    </row>
    <row r="1296" spans="1:35" x14ac:dyDescent="0.25">
      <c r="B1296" s="594">
        <v>2012</v>
      </c>
      <c r="C1296" s="618">
        <v>13207</v>
      </c>
      <c r="D1296" s="618" t="s">
        <v>2112</v>
      </c>
      <c r="E1296" s="618">
        <v>627</v>
      </c>
      <c r="F1296" s="618" t="s">
        <v>425</v>
      </c>
      <c r="G1296" s="618">
        <v>984</v>
      </c>
      <c r="H1296" s="618">
        <v>36966</v>
      </c>
      <c r="I1296" s="618" t="s">
        <v>425</v>
      </c>
      <c r="J1296" s="618">
        <v>16533</v>
      </c>
      <c r="K1296" s="618" t="s">
        <v>425</v>
      </c>
      <c r="L1296" s="618">
        <v>124181</v>
      </c>
      <c r="M1296" s="618" t="s">
        <v>2112</v>
      </c>
      <c r="N1296" s="618">
        <v>753</v>
      </c>
      <c r="O1296" s="618" t="s">
        <v>425</v>
      </c>
      <c r="P1296" s="618" t="s">
        <v>425</v>
      </c>
      <c r="Q1296" s="618" t="s">
        <v>425</v>
      </c>
      <c r="R1296" s="618">
        <v>9638</v>
      </c>
      <c r="S1296" s="618">
        <v>207246</v>
      </c>
      <c r="T1296" s="618">
        <v>574</v>
      </c>
      <c r="U1296" s="618">
        <v>5</v>
      </c>
      <c r="V1296" s="618" t="s">
        <v>425</v>
      </c>
      <c r="W1296" s="618" t="s">
        <v>425</v>
      </c>
      <c r="X1296" s="618" t="s">
        <v>425</v>
      </c>
      <c r="Y1296" s="618">
        <v>2798</v>
      </c>
      <c r="Z1296" s="618">
        <v>133807</v>
      </c>
      <c r="AA1296" s="618">
        <v>41476</v>
      </c>
      <c r="AB1296" s="618">
        <v>163809</v>
      </c>
      <c r="AC1296" s="618">
        <v>73410</v>
      </c>
      <c r="AD1296" s="618" t="s">
        <v>425</v>
      </c>
      <c r="AE1296" s="618">
        <v>3815</v>
      </c>
      <c r="AF1296" s="618">
        <v>985</v>
      </c>
      <c r="AG1296" s="618">
        <v>108774</v>
      </c>
      <c r="AH1296" s="618" t="s">
        <v>425</v>
      </c>
      <c r="AI1296" s="618" t="s">
        <v>425</v>
      </c>
    </row>
    <row r="1297" spans="1:35" x14ac:dyDescent="0.25">
      <c r="B1297" s="594">
        <v>2013</v>
      </c>
      <c r="C1297" s="618">
        <v>14866</v>
      </c>
      <c r="D1297" s="618" t="s">
        <v>2112</v>
      </c>
      <c r="E1297" s="618">
        <v>6562</v>
      </c>
      <c r="F1297" s="618" t="s">
        <v>425</v>
      </c>
      <c r="G1297" s="618">
        <v>1248</v>
      </c>
      <c r="H1297" s="618">
        <v>34318</v>
      </c>
      <c r="I1297" s="618" t="s">
        <v>425</v>
      </c>
      <c r="J1297" s="618">
        <v>19820</v>
      </c>
      <c r="K1297" s="618" t="s">
        <v>425</v>
      </c>
      <c r="L1297" s="618">
        <v>203819</v>
      </c>
      <c r="M1297" s="618" t="s">
        <v>2112</v>
      </c>
      <c r="N1297" s="618">
        <v>600</v>
      </c>
      <c r="O1297" s="618" t="s">
        <v>425</v>
      </c>
      <c r="P1297" s="618" t="s">
        <v>425</v>
      </c>
      <c r="Q1297" s="618" t="s">
        <v>425</v>
      </c>
      <c r="R1297" s="618">
        <v>15431</v>
      </c>
      <c r="S1297" s="618">
        <v>138650</v>
      </c>
      <c r="T1297" s="618">
        <v>415</v>
      </c>
      <c r="U1297" s="618" t="s">
        <v>425</v>
      </c>
      <c r="V1297" s="618" t="s">
        <v>425</v>
      </c>
      <c r="W1297" s="618" t="s">
        <v>425</v>
      </c>
      <c r="X1297" s="618" t="s">
        <v>425</v>
      </c>
      <c r="Y1297" s="618">
        <v>1359</v>
      </c>
      <c r="Z1297" s="618">
        <v>136790</v>
      </c>
      <c r="AA1297" s="618">
        <v>50082</v>
      </c>
      <c r="AB1297" s="618">
        <v>166290</v>
      </c>
      <c r="AC1297" s="618">
        <v>78449</v>
      </c>
      <c r="AD1297" s="618" t="s">
        <v>425</v>
      </c>
      <c r="AE1297" s="618" t="s">
        <v>425</v>
      </c>
      <c r="AF1297" s="618">
        <v>735</v>
      </c>
      <c r="AG1297" s="618">
        <v>230483</v>
      </c>
      <c r="AH1297" s="618" t="s">
        <v>425</v>
      </c>
      <c r="AI1297" s="618" t="s">
        <v>425</v>
      </c>
    </row>
    <row r="1298" spans="1:35" x14ac:dyDescent="0.25">
      <c r="B1298" s="594">
        <v>2014</v>
      </c>
      <c r="C1298" s="618">
        <v>14738</v>
      </c>
      <c r="D1298" s="618" t="s">
        <v>2112</v>
      </c>
      <c r="E1298" s="618">
        <v>5159</v>
      </c>
      <c r="F1298" s="618" t="s">
        <v>425</v>
      </c>
      <c r="G1298" s="618">
        <v>1935</v>
      </c>
      <c r="H1298" s="618">
        <v>30049</v>
      </c>
      <c r="I1298" s="618" t="s">
        <v>425</v>
      </c>
      <c r="J1298" s="618">
        <v>26786</v>
      </c>
      <c r="K1298" s="618" t="s">
        <v>425</v>
      </c>
      <c r="L1298" s="618">
        <v>125192</v>
      </c>
      <c r="M1298" s="618" t="s">
        <v>2112</v>
      </c>
      <c r="N1298" s="618">
        <v>524</v>
      </c>
      <c r="O1298" s="618" t="s">
        <v>425</v>
      </c>
      <c r="P1298" s="618" t="s">
        <v>425</v>
      </c>
      <c r="Q1298" s="618" t="s">
        <v>425</v>
      </c>
      <c r="R1298" s="618">
        <v>35274</v>
      </c>
      <c r="S1298" s="618">
        <v>215506</v>
      </c>
      <c r="T1298" s="618">
        <v>332</v>
      </c>
      <c r="U1298" s="618" t="s">
        <v>425</v>
      </c>
      <c r="V1298" s="618" t="s">
        <v>425</v>
      </c>
      <c r="W1298" s="618" t="s">
        <v>425</v>
      </c>
      <c r="X1298" s="618" t="s">
        <v>425</v>
      </c>
      <c r="Y1298" s="618">
        <v>1788</v>
      </c>
      <c r="Z1298" s="618">
        <v>190888</v>
      </c>
      <c r="AA1298" s="618">
        <v>47543</v>
      </c>
      <c r="AB1298" s="618">
        <v>170406</v>
      </c>
      <c r="AC1298" s="618">
        <v>217438</v>
      </c>
      <c r="AD1298" s="618" t="s">
        <v>425</v>
      </c>
      <c r="AE1298" s="618" t="s">
        <v>425</v>
      </c>
      <c r="AF1298" s="618">
        <v>1002</v>
      </c>
      <c r="AG1298" s="618">
        <v>176919</v>
      </c>
      <c r="AH1298" s="618" t="s">
        <v>425</v>
      </c>
      <c r="AI1298" s="618" t="s">
        <v>425</v>
      </c>
    </row>
    <row r="1299" spans="1:35" x14ac:dyDescent="0.25">
      <c r="B1299" s="594">
        <v>2015</v>
      </c>
      <c r="C1299" s="618">
        <v>3718</v>
      </c>
      <c r="D1299" s="618" t="s">
        <v>2112</v>
      </c>
      <c r="E1299" s="618">
        <v>166</v>
      </c>
      <c r="F1299" s="618" t="s">
        <v>425</v>
      </c>
      <c r="G1299" s="618">
        <v>878</v>
      </c>
      <c r="H1299" s="618">
        <v>20688</v>
      </c>
      <c r="I1299" s="618" t="s">
        <v>425</v>
      </c>
      <c r="J1299" s="618">
        <v>18326</v>
      </c>
      <c r="K1299" s="618" t="s">
        <v>425</v>
      </c>
      <c r="L1299" s="618">
        <v>98436</v>
      </c>
      <c r="M1299" s="618" t="s">
        <v>2112</v>
      </c>
      <c r="N1299" s="618">
        <v>135</v>
      </c>
      <c r="O1299" s="618" t="s">
        <v>425</v>
      </c>
      <c r="P1299" s="618" t="s">
        <v>425</v>
      </c>
      <c r="Q1299" s="618" t="s">
        <v>425</v>
      </c>
      <c r="R1299" s="618">
        <v>13002</v>
      </c>
      <c r="S1299" s="618">
        <v>149738</v>
      </c>
      <c r="T1299" s="618">
        <v>443</v>
      </c>
      <c r="U1299" s="618" t="s">
        <v>425</v>
      </c>
      <c r="V1299" s="618" t="s">
        <v>425</v>
      </c>
      <c r="W1299" s="618" t="s">
        <v>425</v>
      </c>
      <c r="X1299" s="618" t="s">
        <v>425</v>
      </c>
      <c r="Y1299" s="618">
        <v>1069</v>
      </c>
      <c r="Z1299" s="618">
        <v>137495</v>
      </c>
      <c r="AA1299" s="618">
        <v>19645</v>
      </c>
      <c r="AB1299" s="618">
        <v>108660</v>
      </c>
      <c r="AC1299" s="618">
        <v>82318</v>
      </c>
      <c r="AD1299" s="618" t="s">
        <v>425</v>
      </c>
      <c r="AE1299" s="618" t="s">
        <v>425</v>
      </c>
      <c r="AF1299" s="618">
        <v>540</v>
      </c>
      <c r="AG1299" s="618">
        <v>126159</v>
      </c>
      <c r="AH1299" s="618" t="s">
        <v>425</v>
      </c>
      <c r="AI1299" s="618" t="s">
        <v>425</v>
      </c>
    </row>
    <row r="1300" spans="1:35" x14ac:dyDescent="0.25">
      <c r="B1300" s="594">
        <v>2016</v>
      </c>
      <c r="C1300" s="618">
        <v>3294</v>
      </c>
      <c r="D1300" s="618" t="s">
        <v>2112</v>
      </c>
      <c r="E1300" s="618">
        <v>953</v>
      </c>
      <c r="F1300" s="618" t="s">
        <v>425</v>
      </c>
      <c r="G1300" s="618">
        <v>637</v>
      </c>
      <c r="H1300" s="618">
        <v>16443</v>
      </c>
      <c r="I1300" s="618" t="s">
        <v>425</v>
      </c>
      <c r="J1300" s="618">
        <v>35311</v>
      </c>
      <c r="K1300" s="618" t="s">
        <v>425</v>
      </c>
      <c r="L1300" s="618">
        <v>98432</v>
      </c>
      <c r="M1300" s="618" t="s">
        <v>2112</v>
      </c>
      <c r="N1300" s="618">
        <v>380</v>
      </c>
      <c r="O1300" s="618" t="s">
        <v>425</v>
      </c>
      <c r="P1300" s="618" t="s">
        <v>425</v>
      </c>
      <c r="Q1300" s="618" t="s">
        <v>425</v>
      </c>
      <c r="R1300" s="618">
        <v>10899</v>
      </c>
      <c r="S1300" s="618">
        <v>241160</v>
      </c>
      <c r="T1300" s="618">
        <v>392</v>
      </c>
      <c r="U1300" s="618" t="s">
        <v>425</v>
      </c>
      <c r="V1300" s="618" t="s">
        <v>425</v>
      </c>
      <c r="W1300" s="618" t="s">
        <v>425</v>
      </c>
      <c r="X1300" s="618" t="s">
        <v>425</v>
      </c>
      <c r="Y1300" s="618">
        <v>1053</v>
      </c>
      <c r="Z1300" s="618">
        <v>162186</v>
      </c>
      <c r="AA1300" s="618">
        <v>20771</v>
      </c>
      <c r="AB1300" s="618">
        <v>103254</v>
      </c>
      <c r="AC1300" s="618">
        <v>105531</v>
      </c>
      <c r="AD1300" s="618" t="s">
        <v>425</v>
      </c>
      <c r="AE1300" s="618" t="s">
        <v>425</v>
      </c>
      <c r="AF1300" s="618" t="s">
        <v>425</v>
      </c>
      <c r="AG1300" s="618">
        <v>198834</v>
      </c>
      <c r="AH1300" s="618" t="s">
        <v>425</v>
      </c>
      <c r="AI1300" s="618" t="s">
        <v>425</v>
      </c>
    </row>
    <row r="1301" spans="1:35" x14ac:dyDescent="0.25">
      <c r="B1301" s="594">
        <v>2017</v>
      </c>
      <c r="C1301" s="618">
        <v>1440</v>
      </c>
      <c r="D1301" s="618" t="s">
        <v>2112</v>
      </c>
      <c r="E1301" s="618">
        <v>973</v>
      </c>
      <c r="F1301" s="618" t="s">
        <v>425</v>
      </c>
      <c r="G1301" s="618">
        <v>3671</v>
      </c>
      <c r="H1301" s="618">
        <v>19794</v>
      </c>
      <c r="I1301" s="618" t="s">
        <v>425</v>
      </c>
      <c r="J1301" s="618">
        <v>55063</v>
      </c>
      <c r="K1301" s="618" t="s">
        <v>425</v>
      </c>
      <c r="L1301" s="618">
        <v>99071</v>
      </c>
      <c r="M1301" s="618" t="s">
        <v>2112</v>
      </c>
      <c r="N1301" s="618" t="s">
        <v>425</v>
      </c>
      <c r="O1301" s="618" t="s">
        <v>425</v>
      </c>
      <c r="P1301" s="618" t="s">
        <v>425</v>
      </c>
      <c r="Q1301" s="618" t="s">
        <v>425</v>
      </c>
      <c r="R1301" s="618">
        <v>24352</v>
      </c>
      <c r="S1301" s="618">
        <v>309885</v>
      </c>
      <c r="T1301" s="618">
        <v>324</v>
      </c>
      <c r="U1301" s="618" t="s">
        <v>425</v>
      </c>
      <c r="V1301" s="618" t="s">
        <v>425</v>
      </c>
      <c r="W1301" s="618" t="s">
        <v>425</v>
      </c>
      <c r="X1301" s="618" t="s">
        <v>425</v>
      </c>
      <c r="Y1301" s="618">
        <v>491</v>
      </c>
      <c r="Z1301" s="618">
        <v>215080</v>
      </c>
      <c r="AA1301" s="618">
        <v>17371</v>
      </c>
      <c r="AB1301" s="618">
        <v>62069</v>
      </c>
      <c r="AC1301" s="618">
        <v>233241</v>
      </c>
      <c r="AD1301" s="618" t="s">
        <v>425</v>
      </c>
      <c r="AE1301" s="618" t="s">
        <v>425</v>
      </c>
      <c r="AF1301" s="618" t="s">
        <v>425</v>
      </c>
      <c r="AG1301" s="618">
        <v>247329</v>
      </c>
      <c r="AH1301" s="618" t="s">
        <v>425</v>
      </c>
      <c r="AI1301" s="618" t="s">
        <v>425</v>
      </c>
    </row>
    <row r="1302" spans="1:35" x14ac:dyDescent="0.25">
      <c r="B1302" s="594">
        <v>2018</v>
      </c>
      <c r="C1302" s="618">
        <v>658</v>
      </c>
      <c r="D1302" s="618" t="s">
        <v>2112</v>
      </c>
      <c r="E1302" s="618">
        <v>2586</v>
      </c>
      <c r="F1302" s="618" t="s">
        <v>425</v>
      </c>
      <c r="G1302" s="618">
        <v>1819</v>
      </c>
      <c r="H1302" s="618">
        <v>17551</v>
      </c>
      <c r="I1302" s="618" t="s">
        <v>425</v>
      </c>
      <c r="J1302" s="618">
        <v>92504</v>
      </c>
      <c r="K1302" s="618" t="s">
        <v>425</v>
      </c>
      <c r="L1302" s="618">
        <v>95934</v>
      </c>
      <c r="M1302" s="618" t="s">
        <v>2112</v>
      </c>
      <c r="N1302" s="618" t="s">
        <v>425</v>
      </c>
      <c r="O1302" s="618" t="s">
        <v>425</v>
      </c>
      <c r="P1302" s="618" t="s">
        <v>425</v>
      </c>
      <c r="Q1302" s="618" t="s">
        <v>425</v>
      </c>
      <c r="R1302" s="618">
        <v>20815</v>
      </c>
      <c r="S1302" s="618">
        <v>270353</v>
      </c>
      <c r="T1302" s="618">
        <v>550</v>
      </c>
      <c r="U1302" s="618" t="s">
        <v>425</v>
      </c>
      <c r="V1302" s="618" t="s">
        <v>425</v>
      </c>
      <c r="W1302" s="618" t="s">
        <v>425</v>
      </c>
      <c r="X1302" s="618" t="s">
        <v>425</v>
      </c>
      <c r="Y1302" s="618">
        <v>216</v>
      </c>
      <c r="Z1302" s="618">
        <v>220919</v>
      </c>
      <c r="AA1302" s="618">
        <v>23478</v>
      </c>
      <c r="AB1302" s="618">
        <v>80715</v>
      </c>
      <c r="AC1302" s="618">
        <v>292315</v>
      </c>
      <c r="AD1302" s="618" t="s">
        <v>425</v>
      </c>
      <c r="AE1302" s="618">
        <v>222</v>
      </c>
      <c r="AF1302" s="618" t="s">
        <v>425</v>
      </c>
      <c r="AG1302" s="618">
        <v>258748</v>
      </c>
      <c r="AH1302" s="618" t="s">
        <v>425</v>
      </c>
      <c r="AI1302" s="618" t="s">
        <v>425</v>
      </c>
    </row>
    <row r="1303" spans="1:35" x14ac:dyDescent="0.25">
      <c r="B1303" s="594">
        <v>2019</v>
      </c>
      <c r="C1303" s="618">
        <v>834</v>
      </c>
      <c r="D1303" s="618" t="s">
        <v>2112</v>
      </c>
      <c r="E1303" s="618">
        <v>7136</v>
      </c>
      <c r="F1303" s="618" t="s">
        <v>425</v>
      </c>
      <c r="G1303" s="618">
        <v>1359</v>
      </c>
      <c r="H1303" s="618">
        <v>16486</v>
      </c>
      <c r="I1303" s="618" t="s">
        <v>425</v>
      </c>
      <c r="J1303" s="618">
        <v>115158</v>
      </c>
      <c r="K1303" s="618" t="s">
        <v>425</v>
      </c>
      <c r="L1303" s="618">
        <v>87345</v>
      </c>
      <c r="M1303" s="618" t="s">
        <v>2112</v>
      </c>
      <c r="N1303" s="618">
        <v>2093</v>
      </c>
      <c r="O1303" s="618" t="s">
        <v>425</v>
      </c>
      <c r="P1303" s="618" t="s">
        <v>425</v>
      </c>
      <c r="Q1303" s="618" t="s">
        <v>425</v>
      </c>
      <c r="R1303" s="618">
        <v>20706</v>
      </c>
      <c r="S1303" s="618">
        <v>263900</v>
      </c>
      <c r="T1303" s="618">
        <v>1494</v>
      </c>
      <c r="U1303" s="618" t="s">
        <v>425</v>
      </c>
      <c r="V1303" s="618" t="s">
        <v>425</v>
      </c>
      <c r="W1303" s="618" t="s">
        <v>425</v>
      </c>
      <c r="X1303" s="618" t="s">
        <v>425</v>
      </c>
      <c r="Y1303" s="618">
        <v>597</v>
      </c>
      <c r="Z1303" s="618">
        <v>193041</v>
      </c>
      <c r="AA1303" s="618">
        <v>32209</v>
      </c>
      <c r="AB1303" s="618">
        <v>62257</v>
      </c>
      <c r="AC1303" s="618">
        <v>301754</v>
      </c>
      <c r="AD1303" s="618" t="s">
        <v>425</v>
      </c>
      <c r="AE1303" s="618" t="s">
        <v>425</v>
      </c>
      <c r="AF1303" s="618">
        <v>560</v>
      </c>
      <c r="AG1303" s="618">
        <v>407073</v>
      </c>
      <c r="AH1303" s="618" t="s">
        <v>425</v>
      </c>
      <c r="AI1303" s="618" t="s">
        <v>425</v>
      </c>
    </row>
    <row r="1304" spans="1:35" x14ac:dyDescent="0.25">
      <c r="B1304" s="594">
        <v>2020</v>
      </c>
      <c r="C1304" s="618">
        <v>1944</v>
      </c>
      <c r="D1304" s="618" t="s">
        <v>2112</v>
      </c>
      <c r="E1304" s="618">
        <v>12072</v>
      </c>
      <c r="F1304" s="618" t="s">
        <v>425</v>
      </c>
      <c r="G1304" s="618">
        <v>2454</v>
      </c>
      <c r="H1304" s="618">
        <v>24943</v>
      </c>
      <c r="I1304" s="618" t="s">
        <v>425</v>
      </c>
      <c r="J1304" s="618">
        <v>132553</v>
      </c>
      <c r="K1304" s="618" t="s">
        <v>425</v>
      </c>
      <c r="L1304" s="618">
        <v>83787</v>
      </c>
      <c r="M1304" s="618" t="s">
        <v>2112</v>
      </c>
      <c r="N1304" s="618">
        <v>2292</v>
      </c>
      <c r="O1304" s="618" t="s">
        <v>425</v>
      </c>
      <c r="P1304" s="618" t="s">
        <v>425</v>
      </c>
      <c r="Q1304" s="618" t="s">
        <v>425</v>
      </c>
      <c r="R1304" s="618">
        <v>39360</v>
      </c>
      <c r="S1304" s="618">
        <v>439348</v>
      </c>
      <c r="T1304" s="618">
        <v>1008</v>
      </c>
      <c r="U1304" s="618" t="s">
        <v>425</v>
      </c>
      <c r="V1304" s="618" t="s">
        <v>425</v>
      </c>
      <c r="W1304" s="618" t="s">
        <v>425</v>
      </c>
      <c r="X1304" s="618" t="s">
        <v>425</v>
      </c>
      <c r="Y1304" s="618">
        <v>264</v>
      </c>
      <c r="Z1304" s="618">
        <v>245514</v>
      </c>
      <c r="AA1304" s="618">
        <v>37197</v>
      </c>
      <c r="AB1304" s="618">
        <v>68262</v>
      </c>
      <c r="AC1304" s="618">
        <v>530482</v>
      </c>
      <c r="AD1304" s="618" t="s">
        <v>425</v>
      </c>
      <c r="AE1304" s="618">
        <v>2295</v>
      </c>
      <c r="AF1304" s="618">
        <v>2100</v>
      </c>
      <c r="AG1304" s="618">
        <v>502827</v>
      </c>
      <c r="AH1304" s="618">
        <v>28</v>
      </c>
      <c r="AI1304" s="618" t="s">
        <v>425</v>
      </c>
    </row>
    <row r="1305" spans="1:35" x14ac:dyDescent="0.25">
      <c r="B1305" s="594">
        <v>2021</v>
      </c>
      <c r="C1305" s="618">
        <v>916</v>
      </c>
      <c r="D1305" s="618" t="s">
        <v>2112</v>
      </c>
      <c r="E1305" s="618">
        <v>16731</v>
      </c>
      <c r="F1305" s="618" t="s">
        <v>425</v>
      </c>
      <c r="G1305" s="618">
        <v>2389</v>
      </c>
      <c r="H1305" s="618">
        <v>32095</v>
      </c>
      <c r="I1305" s="618" t="s">
        <v>425</v>
      </c>
      <c r="J1305" s="618">
        <v>151487</v>
      </c>
      <c r="K1305" s="618" t="s">
        <v>425</v>
      </c>
      <c r="L1305" s="618">
        <v>91886</v>
      </c>
      <c r="M1305" s="618" t="s">
        <v>2112</v>
      </c>
      <c r="N1305" s="618">
        <v>2707</v>
      </c>
      <c r="O1305" s="618" t="s">
        <v>425</v>
      </c>
      <c r="P1305" s="618" t="s">
        <v>425</v>
      </c>
      <c r="Q1305" s="618" t="s">
        <v>425</v>
      </c>
      <c r="R1305" s="618">
        <v>24765</v>
      </c>
      <c r="S1305" s="618">
        <v>539775</v>
      </c>
      <c r="T1305" s="618">
        <v>702</v>
      </c>
      <c r="U1305" s="618" t="s">
        <v>425</v>
      </c>
      <c r="V1305" s="618" t="s">
        <v>425</v>
      </c>
      <c r="W1305" s="618" t="s">
        <v>425</v>
      </c>
      <c r="X1305" s="618" t="s">
        <v>425</v>
      </c>
      <c r="Y1305" s="618">
        <v>97</v>
      </c>
      <c r="Z1305" s="618">
        <v>294889</v>
      </c>
      <c r="AA1305" s="618">
        <v>47392</v>
      </c>
      <c r="AB1305" s="618">
        <v>65055</v>
      </c>
      <c r="AC1305" s="618">
        <v>573501</v>
      </c>
      <c r="AD1305" s="618" t="s">
        <v>425</v>
      </c>
      <c r="AE1305" s="618">
        <v>11750</v>
      </c>
      <c r="AF1305" s="618">
        <v>11966</v>
      </c>
      <c r="AG1305" s="618">
        <v>485879</v>
      </c>
      <c r="AH1305" s="618" t="s">
        <v>425</v>
      </c>
      <c r="AI1305" s="618" t="s">
        <v>425</v>
      </c>
    </row>
    <row r="1306" spans="1:35" x14ac:dyDescent="0.25">
      <c r="A1306" s="593" t="s">
        <v>18</v>
      </c>
      <c r="B1306" s="594">
        <v>2010</v>
      </c>
      <c r="C1306" s="618">
        <v>57806</v>
      </c>
      <c r="D1306" s="618" t="s">
        <v>2112</v>
      </c>
      <c r="E1306" s="618">
        <v>1665</v>
      </c>
      <c r="F1306" s="618" t="s">
        <v>425</v>
      </c>
      <c r="G1306" s="618" t="s">
        <v>425</v>
      </c>
      <c r="H1306" s="618">
        <v>4110</v>
      </c>
      <c r="I1306" s="618" t="s">
        <v>425</v>
      </c>
      <c r="J1306" s="618">
        <v>9691</v>
      </c>
      <c r="K1306" s="618">
        <v>0</v>
      </c>
      <c r="L1306" s="618">
        <v>192804</v>
      </c>
      <c r="M1306" s="618" t="s">
        <v>2112</v>
      </c>
      <c r="N1306" s="618">
        <v>61610</v>
      </c>
      <c r="O1306" s="618" t="s">
        <v>425</v>
      </c>
      <c r="P1306" s="618" t="s">
        <v>425</v>
      </c>
      <c r="Q1306" s="618" t="s">
        <v>425</v>
      </c>
      <c r="R1306" s="618">
        <v>1030</v>
      </c>
      <c r="S1306" s="618">
        <v>17597</v>
      </c>
      <c r="T1306" s="618">
        <v>1734</v>
      </c>
      <c r="U1306" s="618">
        <v>0</v>
      </c>
      <c r="V1306" s="618" t="s">
        <v>425</v>
      </c>
      <c r="W1306" s="618" t="s">
        <v>425</v>
      </c>
      <c r="X1306" s="618" t="s">
        <v>425</v>
      </c>
      <c r="Y1306" s="618">
        <v>6</v>
      </c>
      <c r="Z1306" s="618">
        <v>58873</v>
      </c>
      <c r="AA1306" s="618">
        <v>28528</v>
      </c>
      <c r="AB1306" s="618">
        <v>150679</v>
      </c>
      <c r="AC1306" s="618">
        <v>4989</v>
      </c>
      <c r="AD1306" s="618" t="s">
        <v>425</v>
      </c>
      <c r="AE1306" s="618" t="s">
        <v>425</v>
      </c>
      <c r="AF1306" s="618">
        <v>271</v>
      </c>
      <c r="AG1306" s="618">
        <v>6041</v>
      </c>
      <c r="AH1306" s="618" t="s">
        <v>425</v>
      </c>
      <c r="AI1306" s="618" t="s">
        <v>425</v>
      </c>
    </row>
    <row r="1307" spans="1:35" x14ac:dyDescent="0.25">
      <c r="B1307" s="594">
        <v>2011</v>
      </c>
      <c r="C1307" s="618">
        <v>115569</v>
      </c>
      <c r="D1307" s="618" t="s">
        <v>2112</v>
      </c>
      <c r="E1307" s="618">
        <v>2570</v>
      </c>
      <c r="F1307" s="618" t="s">
        <v>425</v>
      </c>
      <c r="G1307" s="618" t="s">
        <v>425</v>
      </c>
      <c r="H1307" s="618">
        <v>3378</v>
      </c>
      <c r="I1307" s="618" t="s">
        <v>425</v>
      </c>
      <c r="J1307" s="618">
        <v>13917</v>
      </c>
      <c r="K1307" s="618" t="s">
        <v>425</v>
      </c>
      <c r="L1307" s="618">
        <v>238096</v>
      </c>
      <c r="M1307" s="618" t="s">
        <v>2112</v>
      </c>
      <c r="N1307" s="618">
        <v>39740</v>
      </c>
      <c r="O1307" s="618" t="s">
        <v>425</v>
      </c>
      <c r="P1307" s="618" t="s">
        <v>425</v>
      </c>
      <c r="Q1307" s="618" t="s">
        <v>425</v>
      </c>
      <c r="R1307" s="618">
        <v>2587</v>
      </c>
      <c r="S1307" s="618">
        <v>51037</v>
      </c>
      <c r="T1307" s="618">
        <v>1313</v>
      </c>
      <c r="U1307" s="618">
        <v>61</v>
      </c>
      <c r="V1307" s="618" t="s">
        <v>425</v>
      </c>
      <c r="W1307" s="618" t="s">
        <v>425</v>
      </c>
      <c r="X1307" s="618" t="s">
        <v>425</v>
      </c>
      <c r="Y1307" s="618">
        <v>104</v>
      </c>
      <c r="Z1307" s="618">
        <v>49322</v>
      </c>
      <c r="AA1307" s="618">
        <v>36399</v>
      </c>
      <c r="AB1307" s="618">
        <v>159778</v>
      </c>
      <c r="AC1307" s="618">
        <v>28232</v>
      </c>
      <c r="AD1307" s="618" t="s">
        <v>425</v>
      </c>
      <c r="AE1307" s="618" t="s">
        <v>425</v>
      </c>
      <c r="AF1307" s="618">
        <v>7236</v>
      </c>
      <c r="AG1307" s="618">
        <v>11076</v>
      </c>
      <c r="AH1307" s="618" t="s">
        <v>425</v>
      </c>
      <c r="AI1307" s="618" t="s">
        <v>425</v>
      </c>
    </row>
    <row r="1308" spans="1:35" x14ac:dyDescent="0.25">
      <c r="B1308" s="594">
        <v>2012</v>
      </c>
      <c r="C1308" s="618">
        <v>114763</v>
      </c>
      <c r="D1308" s="618" t="s">
        <v>2112</v>
      </c>
      <c r="E1308" s="618">
        <v>596</v>
      </c>
      <c r="F1308" s="618" t="s">
        <v>425</v>
      </c>
      <c r="G1308" s="618" t="s">
        <v>425</v>
      </c>
      <c r="H1308" s="618">
        <v>1729</v>
      </c>
      <c r="I1308" s="618" t="s">
        <v>425</v>
      </c>
      <c r="J1308" s="618">
        <v>18109</v>
      </c>
      <c r="K1308" s="618" t="s">
        <v>425</v>
      </c>
      <c r="L1308" s="618">
        <v>286591</v>
      </c>
      <c r="M1308" s="618" t="s">
        <v>2112</v>
      </c>
      <c r="N1308" s="618">
        <v>7212</v>
      </c>
      <c r="O1308" s="618" t="s">
        <v>425</v>
      </c>
      <c r="P1308" s="618" t="s">
        <v>425</v>
      </c>
      <c r="Q1308" s="618" t="s">
        <v>425</v>
      </c>
      <c r="R1308" s="618">
        <v>15</v>
      </c>
      <c r="S1308" s="618">
        <v>4972</v>
      </c>
      <c r="T1308" s="618">
        <v>97</v>
      </c>
      <c r="U1308" s="618">
        <v>14</v>
      </c>
      <c r="V1308" s="618" t="s">
        <v>425</v>
      </c>
      <c r="W1308" s="618" t="s">
        <v>425</v>
      </c>
      <c r="X1308" s="618" t="s">
        <v>425</v>
      </c>
      <c r="Y1308" s="618">
        <v>4</v>
      </c>
      <c r="Z1308" s="618">
        <v>84818</v>
      </c>
      <c r="AA1308" s="618">
        <v>66809</v>
      </c>
      <c r="AB1308" s="618">
        <v>221232</v>
      </c>
      <c r="AC1308" s="618">
        <v>1498</v>
      </c>
      <c r="AD1308" s="618" t="s">
        <v>425</v>
      </c>
      <c r="AE1308" s="618" t="s">
        <v>425</v>
      </c>
      <c r="AF1308" s="618">
        <v>969</v>
      </c>
      <c r="AG1308" s="618">
        <v>5438</v>
      </c>
      <c r="AH1308" s="618" t="s">
        <v>425</v>
      </c>
      <c r="AI1308" s="618" t="s">
        <v>425</v>
      </c>
    </row>
    <row r="1309" spans="1:35" x14ac:dyDescent="0.25">
      <c r="B1309" s="594">
        <v>2013</v>
      </c>
      <c r="C1309" s="618">
        <v>158127</v>
      </c>
      <c r="D1309" s="618" t="s">
        <v>2112</v>
      </c>
      <c r="E1309" s="618">
        <v>329</v>
      </c>
      <c r="F1309" s="618" t="s">
        <v>425</v>
      </c>
      <c r="G1309" s="618" t="s">
        <v>425</v>
      </c>
      <c r="H1309" s="618">
        <v>4532</v>
      </c>
      <c r="I1309" s="618" t="s">
        <v>425</v>
      </c>
      <c r="J1309" s="618">
        <v>10204</v>
      </c>
      <c r="K1309" s="618" t="s">
        <v>425</v>
      </c>
      <c r="L1309" s="618">
        <v>261999</v>
      </c>
      <c r="M1309" s="618" t="s">
        <v>2112</v>
      </c>
      <c r="N1309" s="618">
        <v>15847</v>
      </c>
      <c r="O1309" s="618" t="s">
        <v>425</v>
      </c>
      <c r="P1309" s="618" t="s">
        <v>425</v>
      </c>
      <c r="Q1309" s="618" t="s">
        <v>425</v>
      </c>
      <c r="R1309" s="618">
        <v>272</v>
      </c>
      <c r="S1309" s="618">
        <v>18769</v>
      </c>
      <c r="T1309" s="618">
        <v>41</v>
      </c>
      <c r="U1309" s="618">
        <v>1</v>
      </c>
      <c r="V1309" s="618" t="s">
        <v>425</v>
      </c>
      <c r="W1309" s="618" t="s">
        <v>425</v>
      </c>
      <c r="X1309" s="618" t="s">
        <v>425</v>
      </c>
      <c r="Y1309" s="618" t="s">
        <v>425</v>
      </c>
      <c r="Z1309" s="618">
        <v>49566</v>
      </c>
      <c r="AA1309" s="618">
        <v>88184</v>
      </c>
      <c r="AB1309" s="618">
        <v>227080</v>
      </c>
      <c r="AC1309" s="618">
        <v>8800</v>
      </c>
      <c r="AD1309" s="618" t="s">
        <v>425</v>
      </c>
      <c r="AE1309" s="618" t="s">
        <v>425</v>
      </c>
      <c r="AF1309" s="618">
        <v>2103</v>
      </c>
      <c r="AG1309" s="618">
        <v>4008</v>
      </c>
      <c r="AH1309" s="618" t="s">
        <v>425</v>
      </c>
      <c r="AI1309" s="618" t="s">
        <v>425</v>
      </c>
    </row>
    <row r="1310" spans="1:35" x14ac:dyDescent="0.25">
      <c r="B1310" s="594">
        <v>2014</v>
      </c>
      <c r="C1310" s="618">
        <v>116332</v>
      </c>
      <c r="D1310" s="618" t="s">
        <v>2112</v>
      </c>
      <c r="E1310" s="618">
        <v>588</v>
      </c>
      <c r="F1310" s="618" t="s">
        <v>425</v>
      </c>
      <c r="G1310" s="618" t="s">
        <v>425</v>
      </c>
      <c r="H1310" s="618">
        <v>5282</v>
      </c>
      <c r="I1310" s="618" t="s">
        <v>425</v>
      </c>
      <c r="J1310" s="618">
        <v>13588</v>
      </c>
      <c r="K1310" s="618" t="s">
        <v>425</v>
      </c>
      <c r="L1310" s="618">
        <v>270803</v>
      </c>
      <c r="M1310" s="618" t="s">
        <v>2112</v>
      </c>
      <c r="N1310" s="618">
        <v>11257</v>
      </c>
      <c r="O1310" s="618" t="s">
        <v>425</v>
      </c>
      <c r="P1310" s="618" t="s">
        <v>425</v>
      </c>
      <c r="Q1310" s="618" t="s">
        <v>425</v>
      </c>
      <c r="R1310" s="618">
        <v>3073</v>
      </c>
      <c r="S1310" s="618">
        <v>18453</v>
      </c>
      <c r="T1310" s="618" t="s">
        <v>425</v>
      </c>
      <c r="U1310" s="618" t="s">
        <v>425</v>
      </c>
      <c r="V1310" s="618" t="s">
        <v>425</v>
      </c>
      <c r="W1310" s="618" t="s">
        <v>425</v>
      </c>
      <c r="X1310" s="618" t="s">
        <v>425</v>
      </c>
      <c r="Y1310" s="618" t="s">
        <v>425</v>
      </c>
      <c r="Z1310" s="618">
        <v>40351</v>
      </c>
      <c r="AA1310" s="618">
        <v>65960</v>
      </c>
      <c r="AB1310" s="618">
        <v>189432</v>
      </c>
      <c r="AC1310" s="618">
        <v>10269</v>
      </c>
      <c r="AD1310" s="618" t="s">
        <v>425</v>
      </c>
      <c r="AE1310" s="618" t="s">
        <v>425</v>
      </c>
      <c r="AF1310" s="618">
        <v>1006</v>
      </c>
      <c r="AG1310" s="618">
        <v>7202</v>
      </c>
      <c r="AH1310" s="618" t="s">
        <v>425</v>
      </c>
      <c r="AI1310" s="618" t="s">
        <v>425</v>
      </c>
    </row>
    <row r="1311" spans="1:35" x14ac:dyDescent="0.25">
      <c r="B1311" s="594">
        <v>2015</v>
      </c>
      <c r="C1311" s="618">
        <v>106464</v>
      </c>
      <c r="D1311" s="618" t="s">
        <v>2112</v>
      </c>
      <c r="E1311" s="618">
        <v>220</v>
      </c>
      <c r="F1311" s="618" t="s">
        <v>425</v>
      </c>
      <c r="G1311" s="618" t="s">
        <v>425</v>
      </c>
      <c r="H1311" s="618">
        <v>4000</v>
      </c>
      <c r="I1311" s="618" t="s">
        <v>425</v>
      </c>
      <c r="J1311" s="618">
        <v>21250</v>
      </c>
      <c r="K1311" s="618" t="s">
        <v>425</v>
      </c>
      <c r="L1311" s="618">
        <v>280543</v>
      </c>
      <c r="M1311" s="618" t="s">
        <v>2112</v>
      </c>
      <c r="N1311" s="618">
        <v>5306</v>
      </c>
      <c r="O1311" s="618" t="s">
        <v>425</v>
      </c>
      <c r="P1311" s="618" t="s">
        <v>425</v>
      </c>
      <c r="Q1311" s="618" t="s">
        <v>425</v>
      </c>
      <c r="R1311" s="618">
        <v>716</v>
      </c>
      <c r="S1311" s="618">
        <v>8058</v>
      </c>
      <c r="T1311" s="618" t="s">
        <v>425</v>
      </c>
      <c r="U1311" s="618" t="s">
        <v>425</v>
      </c>
      <c r="V1311" s="618" t="s">
        <v>425</v>
      </c>
      <c r="W1311" s="618" t="s">
        <v>425</v>
      </c>
      <c r="X1311" s="618" t="s">
        <v>425</v>
      </c>
      <c r="Y1311" s="618" t="s">
        <v>425</v>
      </c>
      <c r="Z1311" s="618">
        <v>38459</v>
      </c>
      <c r="AA1311" s="618">
        <v>60961</v>
      </c>
      <c r="AB1311" s="618">
        <v>211415</v>
      </c>
      <c r="AC1311" s="618">
        <v>3049</v>
      </c>
      <c r="AD1311" s="618" t="s">
        <v>425</v>
      </c>
      <c r="AE1311" s="618" t="s">
        <v>425</v>
      </c>
      <c r="AF1311" s="618">
        <v>89</v>
      </c>
      <c r="AG1311" s="618">
        <v>4519</v>
      </c>
      <c r="AH1311" s="618" t="s">
        <v>425</v>
      </c>
      <c r="AI1311" s="618" t="s">
        <v>425</v>
      </c>
    </row>
    <row r="1312" spans="1:35" x14ac:dyDescent="0.25">
      <c r="B1312" s="594">
        <v>2016</v>
      </c>
      <c r="C1312" s="618">
        <v>109509</v>
      </c>
      <c r="D1312" s="618" t="s">
        <v>2112</v>
      </c>
      <c r="E1312" s="618">
        <v>1202</v>
      </c>
      <c r="F1312" s="618" t="s">
        <v>425</v>
      </c>
      <c r="G1312" s="618" t="s">
        <v>425</v>
      </c>
      <c r="H1312" s="618">
        <v>4347</v>
      </c>
      <c r="I1312" s="618" t="s">
        <v>425</v>
      </c>
      <c r="J1312" s="618">
        <v>25061</v>
      </c>
      <c r="K1312" s="618" t="s">
        <v>425</v>
      </c>
      <c r="L1312" s="618">
        <v>326010</v>
      </c>
      <c r="M1312" s="618" t="s">
        <v>2112</v>
      </c>
      <c r="N1312" s="618">
        <v>4899</v>
      </c>
      <c r="O1312" s="618" t="s">
        <v>425</v>
      </c>
      <c r="P1312" s="618" t="s">
        <v>425</v>
      </c>
      <c r="Q1312" s="618" t="s">
        <v>425</v>
      </c>
      <c r="R1312" s="618">
        <v>2137</v>
      </c>
      <c r="S1312" s="618">
        <v>12711</v>
      </c>
      <c r="T1312" s="618" t="s">
        <v>425</v>
      </c>
      <c r="U1312" s="618" t="s">
        <v>425</v>
      </c>
      <c r="V1312" s="618" t="s">
        <v>425</v>
      </c>
      <c r="W1312" s="618" t="s">
        <v>425</v>
      </c>
      <c r="X1312" s="618" t="s">
        <v>425</v>
      </c>
      <c r="Y1312" s="618" t="s">
        <v>425</v>
      </c>
      <c r="Z1312" s="618">
        <v>45275</v>
      </c>
      <c r="AA1312" s="618">
        <v>78388</v>
      </c>
      <c r="AB1312" s="618">
        <v>282170</v>
      </c>
      <c r="AC1312" s="618">
        <v>3005</v>
      </c>
      <c r="AD1312" s="618" t="s">
        <v>425</v>
      </c>
      <c r="AE1312" s="618" t="s">
        <v>425</v>
      </c>
      <c r="AF1312" s="618">
        <v>203</v>
      </c>
      <c r="AG1312" s="618">
        <v>3487</v>
      </c>
      <c r="AH1312" s="618" t="s">
        <v>425</v>
      </c>
      <c r="AI1312" s="618" t="s">
        <v>425</v>
      </c>
    </row>
    <row r="1313" spans="1:35" x14ac:dyDescent="0.25">
      <c r="B1313" s="594">
        <v>2017</v>
      </c>
      <c r="C1313" s="618">
        <v>74303</v>
      </c>
      <c r="D1313" s="618" t="s">
        <v>2112</v>
      </c>
      <c r="E1313" s="618">
        <v>1352</v>
      </c>
      <c r="F1313" s="618" t="s">
        <v>425</v>
      </c>
      <c r="G1313" s="618" t="s">
        <v>425</v>
      </c>
      <c r="H1313" s="618">
        <v>4418</v>
      </c>
      <c r="I1313" s="618" t="s">
        <v>425</v>
      </c>
      <c r="J1313" s="618">
        <v>50142</v>
      </c>
      <c r="K1313" s="618" t="s">
        <v>425</v>
      </c>
      <c r="L1313" s="618">
        <v>394689</v>
      </c>
      <c r="M1313" s="618" t="s">
        <v>2112</v>
      </c>
      <c r="N1313" s="618">
        <v>1876</v>
      </c>
      <c r="O1313" s="618" t="s">
        <v>425</v>
      </c>
      <c r="P1313" s="618" t="s">
        <v>425</v>
      </c>
      <c r="Q1313" s="618" t="s">
        <v>425</v>
      </c>
      <c r="R1313" s="618">
        <v>3656</v>
      </c>
      <c r="S1313" s="618">
        <v>26295</v>
      </c>
      <c r="T1313" s="618" t="s">
        <v>425</v>
      </c>
      <c r="U1313" s="618" t="s">
        <v>425</v>
      </c>
      <c r="V1313" s="618" t="s">
        <v>425</v>
      </c>
      <c r="W1313" s="618" t="s">
        <v>425</v>
      </c>
      <c r="X1313" s="618" t="s">
        <v>425</v>
      </c>
      <c r="Y1313" s="618" t="s">
        <v>425</v>
      </c>
      <c r="Z1313" s="618">
        <v>67299</v>
      </c>
      <c r="AA1313" s="618">
        <v>102863</v>
      </c>
      <c r="AB1313" s="618">
        <v>256710</v>
      </c>
      <c r="AC1313" s="618">
        <v>3642</v>
      </c>
      <c r="AD1313" s="618" t="s">
        <v>425</v>
      </c>
      <c r="AE1313" s="618" t="s">
        <v>425</v>
      </c>
      <c r="AF1313" s="618">
        <v>748</v>
      </c>
      <c r="AG1313" s="618">
        <v>3827</v>
      </c>
      <c r="AH1313" s="618" t="s">
        <v>425</v>
      </c>
      <c r="AI1313" s="618" t="s">
        <v>425</v>
      </c>
    </row>
    <row r="1314" spans="1:35" x14ac:dyDescent="0.25">
      <c r="B1314" s="594">
        <v>2018</v>
      </c>
      <c r="C1314" s="618">
        <v>73242</v>
      </c>
      <c r="D1314" s="618" t="s">
        <v>2112</v>
      </c>
      <c r="E1314" s="618">
        <v>1311</v>
      </c>
      <c r="F1314" s="618" t="s">
        <v>425</v>
      </c>
      <c r="G1314" s="618" t="s">
        <v>425</v>
      </c>
      <c r="H1314" s="618">
        <v>4055</v>
      </c>
      <c r="I1314" s="618" t="s">
        <v>425</v>
      </c>
      <c r="J1314" s="618">
        <v>37631</v>
      </c>
      <c r="K1314" s="618" t="s">
        <v>425</v>
      </c>
      <c r="L1314" s="618">
        <v>363104</v>
      </c>
      <c r="M1314" s="618" t="s">
        <v>2112</v>
      </c>
      <c r="N1314" s="618">
        <v>5744</v>
      </c>
      <c r="O1314" s="618" t="s">
        <v>425</v>
      </c>
      <c r="P1314" s="618" t="s">
        <v>425</v>
      </c>
      <c r="Q1314" s="618" t="s">
        <v>425</v>
      </c>
      <c r="R1314" s="618">
        <v>4559</v>
      </c>
      <c r="S1314" s="618">
        <v>48214</v>
      </c>
      <c r="T1314" s="618" t="s">
        <v>425</v>
      </c>
      <c r="U1314" s="618" t="s">
        <v>425</v>
      </c>
      <c r="V1314" s="618" t="s">
        <v>425</v>
      </c>
      <c r="W1314" s="618" t="s">
        <v>425</v>
      </c>
      <c r="X1314" s="618" t="s">
        <v>425</v>
      </c>
      <c r="Y1314" s="618" t="s">
        <v>425</v>
      </c>
      <c r="Z1314" s="618">
        <v>76355</v>
      </c>
      <c r="AA1314" s="618">
        <v>216473</v>
      </c>
      <c r="AB1314" s="618">
        <v>316219</v>
      </c>
      <c r="AC1314" s="618">
        <v>19397</v>
      </c>
      <c r="AD1314" s="618" t="s">
        <v>425</v>
      </c>
      <c r="AE1314" s="618" t="s">
        <v>425</v>
      </c>
      <c r="AF1314" s="618">
        <v>339</v>
      </c>
      <c r="AG1314" s="618">
        <v>5823</v>
      </c>
      <c r="AH1314" s="618" t="s">
        <v>425</v>
      </c>
      <c r="AI1314" s="618" t="s">
        <v>425</v>
      </c>
    </row>
    <row r="1315" spans="1:35" x14ac:dyDescent="0.25">
      <c r="B1315" s="594">
        <v>2019</v>
      </c>
      <c r="C1315" s="618">
        <v>103694</v>
      </c>
      <c r="D1315" s="618" t="s">
        <v>2112</v>
      </c>
      <c r="E1315" s="618">
        <v>2460</v>
      </c>
      <c r="F1315" s="618" t="s">
        <v>425</v>
      </c>
      <c r="G1315" s="618" t="s">
        <v>425</v>
      </c>
      <c r="H1315" s="618">
        <v>5488</v>
      </c>
      <c r="I1315" s="618" t="s">
        <v>425</v>
      </c>
      <c r="J1315" s="618">
        <v>55919</v>
      </c>
      <c r="K1315" s="618" t="s">
        <v>425</v>
      </c>
      <c r="L1315" s="618">
        <v>423916</v>
      </c>
      <c r="M1315" s="618" t="s">
        <v>2112</v>
      </c>
      <c r="N1315" s="618">
        <v>16920</v>
      </c>
      <c r="O1315" s="618" t="s">
        <v>425</v>
      </c>
      <c r="P1315" s="618" t="s">
        <v>425</v>
      </c>
      <c r="Q1315" s="618" t="s">
        <v>425</v>
      </c>
      <c r="R1315" s="618">
        <v>8927</v>
      </c>
      <c r="S1315" s="618">
        <v>48652</v>
      </c>
      <c r="T1315" s="618" t="s">
        <v>425</v>
      </c>
      <c r="U1315" s="618" t="s">
        <v>425</v>
      </c>
      <c r="V1315" s="618" t="s">
        <v>425</v>
      </c>
      <c r="W1315" s="618" t="s">
        <v>425</v>
      </c>
      <c r="X1315" s="618" t="s">
        <v>425</v>
      </c>
      <c r="Y1315" s="618" t="s">
        <v>425</v>
      </c>
      <c r="Z1315" s="618">
        <v>54450</v>
      </c>
      <c r="AA1315" s="618">
        <v>219366</v>
      </c>
      <c r="AB1315" s="618">
        <v>340320</v>
      </c>
      <c r="AC1315" s="618">
        <v>22522</v>
      </c>
      <c r="AD1315" s="618" t="s">
        <v>425</v>
      </c>
      <c r="AE1315" s="618" t="s">
        <v>425</v>
      </c>
      <c r="AF1315" s="618">
        <v>220</v>
      </c>
      <c r="AG1315" s="618">
        <v>13049</v>
      </c>
      <c r="AH1315" s="618" t="s">
        <v>425</v>
      </c>
      <c r="AI1315" s="618" t="s">
        <v>425</v>
      </c>
    </row>
    <row r="1316" spans="1:35" x14ac:dyDescent="0.25">
      <c r="B1316" s="594">
        <v>2020</v>
      </c>
      <c r="C1316" s="618">
        <v>116709</v>
      </c>
      <c r="D1316" s="618" t="s">
        <v>2112</v>
      </c>
      <c r="E1316" s="618">
        <v>2047</v>
      </c>
      <c r="F1316" s="618" t="s">
        <v>425</v>
      </c>
      <c r="G1316" s="618" t="s">
        <v>425</v>
      </c>
      <c r="H1316" s="618">
        <v>4796</v>
      </c>
      <c r="I1316" s="618" t="s">
        <v>425</v>
      </c>
      <c r="J1316" s="618">
        <v>81244</v>
      </c>
      <c r="K1316" s="618" t="s">
        <v>425</v>
      </c>
      <c r="L1316" s="618">
        <v>536131</v>
      </c>
      <c r="M1316" s="618" t="s">
        <v>2112</v>
      </c>
      <c r="N1316" s="618">
        <v>14101</v>
      </c>
      <c r="O1316" s="618" t="s">
        <v>425</v>
      </c>
      <c r="P1316" s="618" t="s">
        <v>425</v>
      </c>
      <c r="Q1316" s="618" t="s">
        <v>425</v>
      </c>
      <c r="R1316" s="618">
        <v>9809</v>
      </c>
      <c r="S1316" s="618">
        <v>82518</v>
      </c>
      <c r="T1316" s="618" t="s">
        <v>425</v>
      </c>
      <c r="U1316" s="618" t="s">
        <v>425</v>
      </c>
      <c r="V1316" s="618" t="s">
        <v>425</v>
      </c>
      <c r="W1316" s="618" t="s">
        <v>425</v>
      </c>
      <c r="X1316" s="618" t="s">
        <v>425</v>
      </c>
      <c r="Y1316" s="618" t="s">
        <v>425</v>
      </c>
      <c r="Z1316" s="618">
        <v>112192</v>
      </c>
      <c r="AA1316" s="618">
        <v>231475</v>
      </c>
      <c r="AB1316" s="618">
        <v>333139</v>
      </c>
      <c r="AC1316" s="618">
        <v>27839</v>
      </c>
      <c r="AD1316" s="618" t="s">
        <v>425</v>
      </c>
      <c r="AE1316" s="618" t="s">
        <v>425</v>
      </c>
      <c r="AF1316" s="618">
        <v>198</v>
      </c>
      <c r="AG1316" s="618">
        <v>11709</v>
      </c>
      <c r="AH1316" s="618" t="s">
        <v>425</v>
      </c>
      <c r="AI1316" s="618" t="s">
        <v>425</v>
      </c>
    </row>
    <row r="1317" spans="1:35" x14ac:dyDescent="0.25">
      <c r="B1317" s="594">
        <v>2021</v>
      </c>
      <c r="C1317" s="618">
        <v>115599</v>
      </c>
      <c r="D1317" s="618" t="s">
        <v>2112</v>
      </c>
      <c r="E1317" s="618">
        <v>2023</v>
      </c>
      <c r="F1317" s="618">
        <v>252</v>
      </c>
      <c r="G1317" s="618" t="s">
        <v>425</v>
      </c>
      <c r="H1317" s="618">
        <v>3526</v>
      </c>
      <c r="I1317" s="618" t="s">
        <v>425</v>
      </c>
      <c r="J1317" s="618">
        <v>95944</v>
      </c>
      <c r="K1317" s="618" t="s">
        <v>425</v>
      </c>
      <c r="L1317" s="618">
        <v>619599</v>
      </c>
      <c r="M1317" s="618" t="s">
        <v>2112</v>
      </c>
      <c r="N1317" s="618">
        <v>2646</v>
      </c>
      <c r="O1317" s="618" t="s">
        <v>425</v>
      </c>
      <c r="P1317" s="618" t="s">
        <v>425</v>
      </c>
      <c r="Q1317" s="618" t="s">
        <v>425</v>
      </c>
      <c r="R1317" s="618">
        <v>3869</v>
      </c>
      <c r="S1317" s="618">
        <v>41644</v>
      </c>
      <c r="T1317" s="618" t="s">
        <v>425</v>
      </c>
      <c r="U1317" s="618" t="s">
        <v>425</v>
      </c>
      <c r="V1317" s="618" t="s">
        <v>425</v>
      </c>
      <c r="W1317" s="618" t="s">
        <v>425</v>
      </c>
      <c r="X1317" s="618" t="s">
        <v>425</v>
      </c>
      <c r="Y1317" s="618" t="s">
        <v>425</v>
      </c>
      <c r="Z1317" s="618">
        <v>152681</v>
      </c>
      <c r="AA1317" s="618">
        <v>255475</v>
      </c>
      <c r="AB1317" s="618">
        <v>323541</v>
      </c>
      <c r="AC1317" s="618">
        <v>17656</v>
      </c>
      <c r="AD1317" s="618" t="s">
        <v>425</v>
      </c>
      <c r="AE1317" s="618" t="s">
        <v>425</v>
      </c>
      <c r="AF1317" s="618">
        <v>181</v>
      </c>
      <c r="AG1317" s="618">
        <v>10617</v>
      </c>
      <c r="AH1317" s="618" t="s">
        <v>425</v>
      </c>
      <c r="AI1317" s="618" t="s">
        <v>425</v>
      </c>
    </row>
    <row r="1318" spans="1:35" x14ac:dyDescent="0.25">
      <c r="A1318" s="593" t="s">
        <v>19</v>
      </c>
      <c r="B1318" s="594">
        <v>2010</v>
      </c>
      <c r="C1318" s="618">
        <v>228993</v>
      </c>
      <c r="D1318" s="618" t="s">
        <v>2112</v>
      </c>
      <c r="E1318" s="618">
        <v>468</v>
      </c>
      <c r="F1318" s="618">
        <v>50</v>
      </c>
      <c r="G1318" s="618">
        <v>309</v>
      </c>
      <c r="H1318" s="618">
        <v>307</v>
      </c>
      <c r="I1318" s="618" t="s">
        <v>425</v>
      </c>
      <c r="J1318" s="618">
        <v>24145</v>
      </c>
      <c r="K1318" s="618">
        <v>668</v>
      </c>
      <c r="L1318" s="618">
        <v>292685</v>
      </c>
      <c r="M1318" s="618" t="s">
        <v>2112</v>
      </c>
      <c r="N1318" s="618">
        <v>913</v>
      </c>
      <c r="O1318" s="618" t="s">
        <v>425</v>
      </c>
      <c r="P1318" s="618" t="s">
        <v>425</v>
      </c>
      <c r="Q1318" s="618" t="s">
        <v>425</v>
      </c>
      <c r="R1318" s="618">
        <v>5929</v>
      </c>
      <c r="S1318" s="618">
        <v>18219</v>
      </c>
      <c r="T1318" s="618">
        <v>4012</v>
      </c>
      <c r="U1318" s="618">
        <v>5</v>
      </c>
      <c r="V1318" s="618" t="s">
        <v>425</v>
      </c>
      <c r="W1318" s="618" t="s">
        <v>425</v>
      </c>
      <c r="X1318" s="618" t="s">
        <v>425</v>
      </c>
      <c r="Y1318" s="618">
        <v>86</v>
      </c>
      <c r="Z1318" s="618">
        <v>51786</v>
      </c>
      <c r="AA1318" s="618">
        <v>2188</v>
      </c>
      <c r="AB1318" s="618">
        <v>140</v>
      </c>
      <c r="AC1318" s="618">
        <v>5451</v>
      </c>
      <c r="AD1318" s="618" t="s">
        <v>425</v>
      </c>
      <c r="AE1318" s="618" t="s">
        <v>425</v>
      </c>
      <c r="AF1318" s="618" t="s">
        <v>425</v>
      </c>
      <c r="AG1318" s="618">
        <v>10675</v>
      </c>
      <c r="AH1318" s="618" t="s">
        <v>425</v>
      </c>
      <c r="AI1318" s="618" t="s">
        <v>425</v>
      </c>
    </row>
    <row r="1319" spans="1:35" x14ac:dyDescent="0.25">
      <c r="B1319" s="594">
        <v>2011</v>
      </c>
      <c r="C1319" s="618">
        <v>273097</v>
      </c>
      <c r="D1319" s="618" t="s">
        <v>2112</v>
      </c>
      <c r="E1319" s="618">
        <v>3419</v>
      </c>
      <c r="F1319" s="618">
        <v>82</v>
      </c>
      <c r="G1319" s="618">
        <v>1305</v>
      </c>
      <c r="H1319" s="618">
        <v>4005</v>
      </c>
      <c r="I1319" s="618" t="s">
        <v>425</v>
      </c>
      <c r="J1319" s="618">
        <v>30479</v>
      </c>
      <c r="K1319" s="618">
        <v>1397</v>
      </c>
      <c r="L1319" s="618">
        <v>431832</v>
      </c>
      <c r="M1319" s="618" t="s">
        <v>2112</v>
      </c>
      <c r="N1319" s="618">
        <v>1374</v>
      </c>
      <c r="O1319" s="618" t="s">
        <v>425</v>
      </c>
      <c r="P1319" s="618" t="s">
        <v>425</v>
      </c>
      <c r="Q1319" s="618" t="s">
        <v>425</v>
      </c>
      <c r="R1319" s="618">
        <v>19689</v>
      </c>
      <c r="S1319" s="618">
        <v>76809</v>
      </c>
      <c r="T1319" s="618">
        <v>3807</v>
      </c>
      <c r="U1319" s="618">
        <v>65</v>
      </c>
      <c r="V1319" s="618" t="s">
        <v>425</v>
      </c>
      <c r="W1319" s="618" t="s">
        <v>425</v>
      </c>
      <c r="X1319" s="618" t="s">
        <v>425</v>
      </c>
      <c r="Y1319" s="618">
        <v>161</v>
      </c>
      <c r="Z1319" s="618">
        <v>43439</v>
      </c>
      <c r="AA1319" s="618">
        <v>2345</v>
      </c>
      <c r="AB1319" s="618">
        <v>123</v>
      </c>
      <c r="AC1319" s="618">
        <v>34357</v>
      </c>
      <c r="AD1319" s="618" t="s">
        <v>425</v>
      </c>
      <c r="AE1319" s="618" t="s">
        <v>425</v>
      </c>
      <c r="AF1319" s="618" t="s">
        <v>425</v>
      </c>
      <c r="AG1319" s="618">
        <v>13065</v>
      </c>
      <c r="AH1319" s="618" t="s">
        <v>425</v>
      </c>
      <c r="AI1319" s="618" t="s">
        <v>425</v>
      </c>
    </row>
    <row r="1320" spans="1:35" x14ac:dyDescent="0.25">
      <c r="B1320" s="594">
        <v>2012</v>
      </c>
      <c r="C1320" s="618">
        <v>320799</v>
      </c>
      <c r="D1320" s="618" t="s">
        <v>2112</v>
      </c>
      <c r="E1320" s="618">
        <v>153</v>
      </c>
      <c r="F1320" s="618">
        <v>28</v>
      </c>
      <c r="G1320" s="618">
        <v>407</v>
      </c>
      <c r="H1320" s="618">
        <v>144</v>
      </c>
      <c r="I1320" s="618" t="s">
        <v>425</v>
      </c>
      <c r="J1320" s="618">
        <v>18403</v>
      </c>
      <c r="K1320" s="618">
        <v>385</v>
      </c>
      <c r="L1320" s="618">
        <v>407070</v>
      </c>
      <c r="M1320" s="618" t="s">
        <v>2112</v>
      </c>
      <c r="N1320" s="618">
        <v>4270</v>
      </c>
      <c r="O1320" s="618" t="s">
        <v>425</v>
      </c>
      <c r="P1320" s="618" t="s">
        <v>425</v>
      </c>
      <c r="Q1320" s="618" t="s">
        <v>425</v>
      </c>
      <c r="R1320" s="618">
        <v>2784</v>
      </c>
      <c r="S1320" s="618">
        <v>8066</v>
      </c>
      <c r="T1320" s="618">
        <v>4463</v>
      </c>
      <c r="U1320" s="618" t="s">
        <v>425</v>
      </c>
      <c r="V1320" s="618" t="s">
        <v>425</v>
      </c>
      <c r="W1320" s="618" t="s">
        <v>425</v>
      </c>
      <c r="X1320" s="618" t="s">
        <v>425</v>
      </c>
      <c r="Y1320" s="618">
        <v>12</v>
      </c>
      <c r="Z1320" s="618">
        <v>51543</v>
      </c>
      <c r="AA1320" s="618">
        <v>1659</v>
      </c>
      <c r="AB1320" s="618" t="s">
        <v>425</v>
      </c>
      <c r="AC1320" s="618">
        <v>4600</v>
      </c>
      <c r="AD1320" s="618" t="s">
        <v>425</v>
      </c>
      <c r="AE1320" s="618" t="s">
        <v>425</v>
      </c>
      <c r="AF1320" s="618" t="s">
        <v>425</v>
      </c>
      <c r="AG1320" s="618">
        <v>9167</v>
      </c>
      <c r="AH1320" s="618" t="s">
        <v>425</v>
      </c>
      <c r="AI1320" s="618" t="s">
        <v>425</v>
      </c>
    </row>
    <row r="1321" spans="1:35" x14ac:dyDescent="0.25">
      <c r="B1321" s="594">
        <v>2013</v>
      </c>
      <c r="C1321" s="618">
        <v>325639</v>
      </c>
      <c r="D1321" s="618" t="s">
        <v>2112</v>
      </c>
      <c r="E1321" s="618">
        <v>228</v>
      </c>
      <c r="F1321" s="618">
        <v>13</v>
      </c>
      <c r="G1321" s="618">
        <v>1811</v>
      </c>
      <c r="H1321" s="618">
        <v>138</v>
      </c>
      <c r="I1321" s="618" t="s">
        <v>425</v>
      </c>
      <c r="J1321" s="618">
        <v>27402</v>
      </c>
      <c r="K1321" s="618">
        <v>1264</v>
      </c>
      <c r="L1321" s="618">
        <v>386120</v>
      </c>
      <c r="M1321" s="618" t="s">
        <v>2112</v>
      </c>
      <c r="N1321" s="618">
        <v>2410</v>
      </c>
      <c r="O1321" s="618" t="s">
        <v>425</v>
      </c>
      <c r="P1321" s="618" t="s">
        <v>425</v>
      </c>
      <c r="Q1321" s="618" t="s">
        <v>425</v>
      </c>
      <c r="R1321" s="618">
        <v>25308</v>
      </c>
      <c r="S1321" s="618">
        <v>50579</v>
      </c>
      <c r="T1321" s="618">
        <v>956</v>
      </c>
      <c r="U1321" s="618" t="s">
        <v>425</v>
      </c>
      <c r="V1321" s="618" t="s">
        <v>425</v>
      </c>
      <c r="W1321" s="618" t="s">
        <v>425</v>
      </c>
      <c r="X1321" s="618" t="s">
        <v>425</v>
      </c>
      <c r="Y1321" s="618">
        <v>2</v>
      </c>
      <c r="Z1321" s="618">
        <v>70866</v>
      </c>
      <c r="AA1321" s="618">
        <v>2244</v>
      </c>
      <c r="AB1321" s="618" t="s">
        <v>425</v>
      </c>
      <c r="AC1321" s="618">
        <v>17494</v>
      </c>
      <c r="AD1321" s="618" t="s">
        <v>425</v>
      </c>
      <c r="AE1321" s="618" t="s">
        <v>425</v>
      </c>
      <c r="AF1321" s="618" t="s">
        <v>425</v>
      </c>
      <c r="AG1321" s="618">
        <v>14277</v>
      </c>
      <c r="AH1321" s="618" t="s">
        <v>425</v>
      </c>
      <c r="AI1321" s="618" t="s">
        <v>425</v>
      </c>
    </row>
    <row r="1322" spans="1:35" x14ac:dyDescent="0.25">
      <c r="B1322" s="594">
        <v>2014</v>
      </c>
      <c r="C1322" s="618">
        <v>309918</v>
      </c>
      <c r="D1322" s="618" t="s">
        <v>2112</v>
      </c>
      <c r="E1322" s="618">
        <v>46</v>
      </c>
      <c r="F1322" s="618">
        <v>21</v>
      </c>
      <c r="G1322" s="618">
        <v>925</v>
      </c>
      <c r="H1322" s="618">
        <v>1038</v>
      </c>
      <c r="I1322" s="618" t="s">
        <v>425</v>
      </c>
      <c r="J1322" s="618">
        <v>27166</v>
      </c>
      <c r="K1322" s="618">
        <v>908</v>
      </c>
      <c r="L1322" s="618">
        <v>438460</v>
      </c>
      <c r="M1322" s="618" t="s">
        <v>2112</v>
      </c>
      <c r="N1322" s="618">
        <v>1936</v>
      </c>
      <c r="O1322" s="618" t="s">
        <v>425</v>
      </c>
      <c r="P1322" s="618" t="s">
        <v>425</v>
      </c>
      <c r="Q1322" s="618" t="s">
        <v>425</v>
      </c>
      <c r="R1322" s="618">
        <v>14782</v>
      </c>
      <c r="S1322" s="618">
        <v>31923</v>
      </c>
      <c r="T1322" s="618">
        <v>22</v>
      </c>
      <c r="U1322" s="618" t="s">
        <v>425</v>
      </c>
      <c r="V1322" s="618" t="s">
        <v>425</v>
      </c>
      <c r="W1322" s="618" t="s">
        <v>425</v>
      </c>
      <c r="X1322" s="618" t="s">
        <v>425</v>
      </c>
      <c r="Y1322" s="618">
        <v>10</v>
      </c>
      <c r="Z1322" s="618">
        <v>62200</v>
      </c>
      <c r="AA1322" s="618">
        <v>2731</v>
      </c>
      <c r="AB1322" s="618">
        <v>48</v>
      </c>
      <c r="AC1322" s="618">
        <v>17626</v>
      </c>
      <c r="AD1322" s="618" t="s">
        <v>425</v>
      </c>
      <c r="AE1322" s="618">
        <v>1050</v>
      </c>
      <c r="AF1322" s="618" t="s">
        <v>425</v>
      </c>
      <c r="AG1322" s="618">
        <v>12528</v>
      </c>
      <c r="AH1322" s="618" t="s">
        <v>425</v>
      </c>
      <c r="AI1322" s="618" t="s">
        <v>425</v>
      </c>
    </row>
    <row r="1323" spans="1:35" x14ac:dyDescent="0.25">
      <c r="B1323" s="594">
        <v>2015</v>
      </c>
      <c r="C1323" s="618">
        <v>333249</v>
      </c>
      <c r="D1323" s="618" t="s">
        <v>2112</v>
      </c>
      <c r="E1323" s="618">
        <v>400</v>
      </c>
      <c r="F1323" s="618">
        <v>36</v>
      </c>
      <c r="G1323" s="618">
        <v>675</v>
      </c>
      <c r="H1323" s="618">
        <v>401</v>
      </c>
      <c r="I1323" s="618" t="s">
        <v>425</v>
      </c>
      <c r="J1323" s="618">
        <v>33433</v>
      </c>
      <c r="K1323" s="618">
        <v>595</v>
      </c>
      <c r="L1323" s="618">
        <v>425356</v>
      </c>
      <c r="M1323" s="618" t="s">
        <v>2112</v>
      </c>
      <c r="N1323" s="618">
        <v>2463</v>
      </c>
      <c r="O1323" s="618" t="s">
        <v>425</v>
      </c>
      <c r="P1323" s="618" t="s">
        <v>425</v>
      </c>
      <c r="Q1323" s="618" t="s">
        <v>425</v>
      </c>
      <c r="R1323" s="618">
        <v>12346</v>
      </c>
      <c r="S1323" s="618">
        <v>14483</v>
      </c>
      <c r="T1323" s="618" t="s">
        <v>425</v>
      </c>
      <c r="U1323" s="618" t="s">
        <v>425</v>
      </c>
      <c r="V1323" s="618" t="s">
        <v>425</v>
      </c>
      <c r="W1323" s="618" t="s">
        <v>425</v>
      </c>
      <c r="X1323" s="618" t="s">
        <v>425</v>
      </c>
      <c r="Y1323" s="618" t="s">
        <v>425</v>
      </c>
      <c r="Z1323" s="618">
        <v>62612</v>
      </c>
      <c r="AA1323" s="618">
        <v>2138</v>
      </c>
      <c r="AB1323" s="618" t="s">
        <v>425</v>
      </c>
      <c r="AC1323" s="618">
        <v>7150</v>
      </c>
      <c r="AD1323" s="618" t="s">
        <v>425</v>
      </c>
      <c r="AE1323" s="618" t="s">
        <v>425</v>
      </c>
      <c r="AF1323" s="618" t="s">
        <v>425</v>
      </c>
      <c r="AG1323" s="618">
        <v>12493</v>
      </c>
      <c r="AH1323" s="618" t="s">
        <v>425</v>
      </c>
      <c r="AI1323" s="618" t="s">
        <v>425</v>
      </c>
    </row>
    <row r="1324" spans="1:35" x14ac:dyDescent="0.25">
      <c r="B1324" s="594">
        <v>2016</v>
      </c>
      <c r="C1324" s="618">
        <v>321089</v>
      </c>
      <c r="D1324" s="618" t="s">
        <v>2112</v>
      </c>
      <c r="E1324" s="618">
        <v>354</v>
      </c>
      <c r="F1324" s="618">
        <v>16</v>
      </c>
      <c r="G1324" s="618">
        <v>623</v>
      </c>
      <c r="H1324" s="618">
        <v>273</v>
      </c>
      <c r="I1324" s="618" t="s">
        <v>425</v>
      </c>
      <c r="J1324" s="618">
        <v>37176</v>
      </c>
      <c r="K1324" s="618">
        <v>812</v>
      </c>
      <c r="L1324" s="618">
        <v>648949</v>
      </c>
      <c r="M1324" s="618" t="s">
        <v>2112</v>
      </c>
      <c r="N1324" s="618">
        <v>1299</v>
      </c>
      <c r="O1324" s="618" t="s">
        <v>425</v>
      </c>
      <c r="P1324" s="618" t="s">
        <v>425</v>
      </c>
      <c r="Q1324" s="618" t="s">
        <v>425</v>
      </c>
      <c r="R1324" s="618">
        <v>12384</v>
      </c>
      <c r="S1324" s="618">
        <v>32770</v>
      </c>
      <c r="T1324" s="618" t="s">
        <v>425</v>
      </c>
      <c r="U1324" s="618" t="s">
        <v>425</v>
      </c>
      <c r="V1324" s="618" t="s">
        <v>425</v>
      </c>
      <c r="W1324" s="618" t="s">
        <v>425</v>
      </c>
      <c r="X1324" s="618" t="s">
        <v>425</v>
      </c>
      <c r="Y1324" s="618" t="s">
        <v>425</v>
      </c>
      <c r="Z1324" s="618">
        <v>79228</v>
      </c>
      <c r="AA1324" s="618">
        <v>2738</v>
      </c>
      <c r="AB1324" s="618" t="s">
        <v>425</v>
      </c>
      <c r="AC1324" s="618">
        <v>11505</v>
      </c>
      <c r="AD1324" s="618" t="s">
        <v>425</v>
      </c>
      <c r="AE1324" s="618" t="s">
        <v>425</v>
      </c>
      <c r="AF1324" s="618" t="s">
        <v>425</v>
      </c>
      <c r="AG1324" s="618">
        <v>9948</v>
      </c>
      <c r="AH1324" s="618" t="s">
        <v>425</v>
      </c>
      <c r="AI1324" s="618" t="s">
        <v>425</v>
      </c>
    </row>
    <row r="1325" spans="1:35" x14ac:dyDescent="0.25">
      <c r="B1325" s="594">
        <v>2017</v>
      </c>
      <c r="C1325" s="618">
        <v>369268</v>
      </c>
      <c r="D1325" s="618" t="s">
        <v>2112</v>
      </c>
      <c r="E1325" s="618">
        <v>695</v>
      </c>
      <c r="F1325" s="618">
        <v>20</v>
      </c>
      <c r="G1325" s="618">
        <v>1820</v>
      </c>
      <c r="H1325" s="618">
        <v>1105</v>
      </c>
      <c r="I1325" s="618" t="s">
        <v>425</v>
      </c>
      <c r="J1325" s="618">
        <v>33472</v>
      </c>
      <c r="K1325" s="618">
        <v>401</v>
      </c>
      <c r="L1325" s="618">
        <v>327499</v>
      </c>
      <c r="M1325" s="618" t="s">
        <v>2112</v>
      </c>
      <c r="N1325" s="618">
        <v>849</v>
      </c>
      <c r="O1325" s="618" t="s">
        <v>425</v>
      </c>
      <c r="P1325" s="618" t="s">
        <v>425</v>
      </c>
      <c r="Q1325" s="618" t="s">
        <v>425</v>
      </c>
      <c r="R1325" s="618">
        <v>21299</v>
      </c>
      <c r="S1325" s="618">
        <v>51164</v>
      </c>
      <c r="T1325" s="618" t="s">
        <v>425</v>
      </c>
      <c r="U1325" s="618" t="s">
        <v>425</v>
      </c>
      <c r="V1325" s="618" t="s">
        <v>425</v>
      </c>
      <c r="W1325" s="618" t="s">
        <v>425</v>
      </c>
      <c r="X1325" s="618" t="s">
        <v>425</v>
      </c>
      <c r="Y1325" s="618" t="s">
        <v>425</v>
      </c>
      <c r="Z1325" s="618">
        <v>94911</v>
      </c>
      <c r="AA1325" s="618">
        <v>3392</v>
      </c>
      <c r="AB1325" s="618">
        <v>182</v>
      </c>
      <c r="AC1325" s="618">
        <v>18833</v>
      </c>
      <c r="AD1325" s="618" t="s">
        <v>425</v>
      </c>
      <c r="AE1325" s="618" t="s">
        <v>425</v>
      </c>
      <c r="AF1325" s="618" t="s">
        <v>425</v>
      </c>
      <c r="AG1325" s="618">
        <v>15100</v>
      </c>
      <c r="AH1325" s="618" t="s">
        <v>425</v>
      </c>
      <c r="AI1325" s="618" t="s">
        <v>425</v>
      </c>
    </row>
    <row r="1326" spans="1:35" x14ac:dyDescent="0.25">
      <c r="B1326" s="594">
        <v>2018</v>
      </c>
      <c r="C1326" s="618">
        <v>345276</v>
      </c>
      <c r="D1326" s="618" t="s">
        <v>2112</v>
      </c>
      <c r="E1326" s="618">
        <v>1131</v>
      </c>
      <c r="F1326" s="618">
        <v>24</v>
      </c>
      <c r="G1326" s="618">
        <v>1340</v>
      </c>
      <c r="H1326" s="618">
        <v>2369</v>
      </c>
      <c r="I1326" s="618" t="s">
        <v>425</v>
      </c>
      <c r="J1326" s="618">
        <v>47445</v>
      </c>
      <c r="K1326" s="618">
        <v>79</v>
      </c>
      <c r="L1326" s="618">
        <v>432491</v>
      </c>
      <c r="M1326" s="618" t="s">
        <v>2112</v>
      </c>
      <c r="N1326" s="618">
        <v>2435</v>
      </c>
      <c r="O1326" s="618" t="s">
        <v>425</v>
      </c>
      <c r="P1326" s="618" t="s">
        <v>425</v>
      </c>
      <c r="Q1326" s="618" t="s">
        <v>425</v>
      </c>
      <c r="R1326" s="618">
        <v>13839</v>
      </c>
      <c r="S1326" s="618">
        <v>57136</v>
      </c>
      <c r="T1326" s="618" t="s">
        <v>425</v>
      </c>
      <c r="U1326" s="618" t="s">
        <v>425</v>
      </c>
      <c r="V1326" s="618" t="s">
        <v>425</v>
      </c>
      <c r="W1326" s="618" t="s">
        <v>425</v>
      </c>
      <c r="X1326" s="618" t="s">
        <v>425</v>
      </c>
      <c r="Y1326" s="618" t="s">
        <v>425</v>
      </c>
      <c r="Z1326" s="618">
        <v>82034</v>
      </c>
      <c r="AA1326" s="618">
        <v>2123</v>
      </c>
      <c r="AB1326" s="618">
        <v>108</v>
      </c>
      <c r="AC1326" s="618">
        <v>41204</v>
      </c>
      <c r="AD1326" s="618" t="s">
        <v>425</v>
      </c>
      <c r="AE1326" s="618" t="s">
        <v>425</v>
      </c>
      <c r="AF1326" s="618" t="s">
        <v>425</v>
      </c>
      <c r="AG1326" s="618">
        <v>22830</v>
      </c>
      <c r="AH1326" s="618" t="s">
        <v>425</v>
      </c>
      <c r="AI1326" s="618" t="s">
        <v>425</v>
      </c>
    </row>
    <row r="1327" spans="1:35" x14ac:dyDescent="0.25">
      <c r="B1327" s="594">
        <v>2019</v>
      </c>
      <c r="C1327" s="618">
        <v>322186</v>
      </c>
      <c r="D1327" s="618" t="s">
        <v>2112</v>
      </c>
      <c r="E1327" s="618">
        <v>2443</v>
      </c>
      <c r="F1327" s="618">
        <v>38</v>
      </c>
      <c r="G1327" s="618">
        <v>1398</v>
      </c>
      <c r="H1327" s="618">
        <v>2663</v>
      </c>
      <c r="I1327" s="618" t="s">
        <v>425</v>
      </c>
      <c r="J1327" s="618">
        <v>39768</v>
      </c>
      <c r="K1327" s="618">
        <v>30</v>
      </c>
      <c r="L1327" s="618">
        <v>435935</v>
      </c>
      <c r="M1327" s="618" t="s">
        <v>2112</v>
      </c>
      <c r="N1327" s="618">
        <v>3335</v>
      </c>
      <c r="O1327" s="618" t="s">
        <v>425</v>
      </c>
      <c r="P1327" s="618" t="s">
        <v>425</v>
      </c>
      <c r="Q1327" s="618" t="s">
        <v>425</v>
      </c>
      <c r="R1327" s="618">
        <v>14309</v>
      </c>
      <c r="S1327" s="618">
        <v>41112</v>
      </c>
      <c r="T1327" s="618" t="s">
        <v>425</v>
      </c>
      <c r="U1327" s="618" t="s">
        <v>425</v>
      </c>
      <c r="V1327" s="618" t="s">
        <v>425</v>
      </c>
      <c r="W1327" s="618" t="s">
        <v>425</v>
      </c>
      <c r="X1327" s="618" t="s">
        <v>425</v>
      </c>
      <c r="Y1327" s="618" t="s">
        <v>425</v>
      </c>
      <c r="Z1327" s="618">
        <v>80262</v>
      </c>
      <c r="AA1327" s="618">
        <v>3249</v>
      </c>
      <c r="AB1327" s="618">
        <v>443</v>
      </c>
      <c r="AC1327" s="618">
        <v>29810</v>
      </c>
      <c r="AD1327" s="618" t="s">
        <v>425</v>
      </c>
      <c r="AE1327" s="618" t="s">
        <v>425</v>
      </c>
      <c r="AF1327" s="618" t="s">
        <v>425</v>
      </c>
      <c r="AG1327" s="618">
        <v>15172</v>
      </c>
      <c r="AH1327" s="618" t="s">
        <v>425</v>
      </c>
      <c r="AI1327" s="618" t="s">
        <v>425</v>
      </c>
    </row>
    <row r="1328" spans="1:35" x14ac:dyDescent="0.25">
      <c r="B1328" s="594">
        <v>2020</v>
      </c>
      <c r="C1328" s="618">
        <v>318887</v>
      </c>
      <c r="D1328" s="618" t="s">
        <v>2112</v>
      </c>
      <c r="E1328" s="618">
        <v>8593</v>
      </c>
      <c r="F1328" s="618">
        <v>48</v>
      </c>
      <c r="G1328" s="618">
        <v>3210</v>
      </c>
      <c r="H1328" s="618">
        <v>4611</v>
      </c>
      <c r="I1328" s="618" t="s">
        <v>425</v>
      </c>
      <c r="J1328" s="618">
        <v>49200</v>
      </c>
      <c r="K1328" s="618">
        <v>355</v>
      </c>
      <c r="L1328" s="618">
        <v>543712</v>
      </c>
      <c r="M1328" s="618" t="s">
        <v>2112</v>
      </c>
      <c r="N1328" s="618">
        <v>4135</v>
      </c>
      <c r="O1328" s="618" t="s">
        <v>425</v>
      </c>
      <c r="P1328" s="618" t="s">
        <v>425</v>
      </c>
      <c r="Q1328" s="618" t="s">
        <v>425</v>
      </c>
      <c r="R1328" s="618">
        <v>24744</v>
      </c>
      <c r="S1328" s="618">
        <v>108673</v>
      </c>
      <c r="T1328" s="618" t="s">
        <v>425</v>
      </c>
      <c r="U1328" s="618" t="s">
        <v>425</v>
      </c>
      <c r="V1328" s="618" t="s">
        <v>425</v>
      </c>
      <c r="W1328" s="618" t="s">
        <v>425</v>
      </c>
      <c r="X1328" s="618" t="s">
        <v>425</v>
      </c>
      <c r="Y1328" s="618" t="s">
        <v>425</v>
      </c>
      <c r="Z1328" s="618">
        <v>88449</v>
      </c>
      <c r="AA1328" s="618">
        <v>3444</v>
      </c>
      <c r="AB1328" s="618">
        <v>201</v>
      </c>
      <c r="AC1328" s="618">
        <v>72418</v>
      </c>
      <c r="AD1328" s="618" t="s">
        <v>425</v>
      </c>
      <c r="AE1328" s="618" t="s">
        <v>425</v>
      </c>
      <c r="AF1328" s="618" t="s">
        <v>425</v>
      </c>
      <c r="AG1328" s="618">
        <v>18204</v>
      </c>
      <c r="AH1328" s="618" t="s">
        <v>425</v>
      </c>
      <c r="AI1328" s="618" t="s">
        <v>425</v>
      </c>
    </row>
    <row r="1329" spans="1:35" x14ac:dyDescent="0.25">
      <c r="B1329" s="594">
        <v>2021</v>
      </c>
      <c r="C1329" s="618">
        <v>324645</v>
      </c>
      <c r="D1329" s="618" t="s">
        <v>2112</v>
      </c>
      <c r="E1329" s="618">
        <v>5475</v>
      </c>
      <c r="F1329" s="618">
        <v>84</v>
      </c>
      <c r="G1329" s="618">
        <v>1419</v>
      </c>
      <c r="H1329" s="618">
        <v>6968</v>
      </c>
      <c r="I1329" s="618" t="s">
        <v>425</v>
      </c>
      <c r="J1329" s="618">
        <v>47115</v>
      </c>
      <c r="K1329" s="618" t="s">
        <v>425</v>
      </c>
      <c r="L1329" s="618">
        <v>815947</v>
      </c>
      <c r="M1329" s="618" t="s">
        <v>2112</v>
      </c>
      <c r="N1329" s="618">
        <v>5142</v>
      </c>
      <c r="O1329" s="618" t="s">
        <v>425</v>
      </c>
      <c r="P1329" s="618" t="s">
        <v>425</v>
      </c>
      <c r="Q1329" s="618" t="s">
        <v>425</v>
      </c>
      <c r="R1329" s="618">
        <v>13540</v>
      </c>
      <c r="S1329" s="618">
        <v>75445</v>
      </c>
      <c r="T1329" s="618" t="s">
        <v>425</v>
      </c>
      <c r="U1329" s="618" t="s">
        <v>425</v>
      </c>
      <c r="V1329" s="618" t="s">
        <v>425</v>
      </c>
      <c r="W1329" s="618" t="s">
        <v>425</v>
      </c>
      <c r="X1329" s="618" t="s">
        <v>425</v>
      </c>
      <c r="Y1329" s="618" t="s">
        <v>425</v>
      </c>
      <c r="Z1329" s="618">
        <v>93963</v>
      </c>
      <c r="AA1329" s="618">
        <v>3914</v>
      </c>
      <c r="AB1329" s="618">
        <v>1896</v>
      </c>
      <c r="AC1329" s="618">
        <v>56852</v>
      </c>
      <c r="AD1329" s="618" t="s">
        <v>425</v>
      </c>
      <c r="AE1329" s="618" t="s">
        <v>425</v>
      </c>
      <c r="AF1329" s="618" t="s">
        <v>425</v>
      </c>
      <c r="AG1329" s="618">
        <v>30215</v>
      </c>
      <c r="AH1329" s="618" t="s">
        <v>425</v>
      </c>
      <c r="AI1329" s="618" t="s">
        <v>425</v>
      </c>
    </row>
    <row r="1330" spans="1:35" x14ac:dyDescent="0.25">
      <c r="A1330" s="593" t="s">
        <v>20</v>
      </c>
      <c r="B1330" s="594">
        <v>2010</v>
      </c>
      <c r="C1330" s="618">
        <v>19958</v>
      </c>
      <c r="D1330" s="618" t="s">
        <v>2112</v>
      </c>
      <c r="E1330" s="618">
        <v>690</v>
      </c>
      <c r="F1330" s="618" t="s">
        <v>425</v>
      </c>
      <c r="G1330" s="618">
        <v>390</v>
      </c>
      <c r="H1330" s="618">
        <v>11634</v>
      </c>
      <c r="I1330" s="618" t="s">
        <v>425</v>
      </c>
      <c r="J1330" s="618">
        <v>14789</v>
      </c>
      <c r="K1330" s="618" t="s">
        <v>425</v>
      </c>
      <c r="L1330" s="618">
        <v>1261279</v>
      </c>
      <c r="M1330" s="618" t="s">
        <v>2112</v>
      </c>
      <c r="N1330" s="618">
        <v>82652</v>
      </c>
      <c r="O1330" s="618" t="s">
        <v>425</v>
      </c>
      <c r="P1330" s="618" t="s">
        <v>425</v>
      </c>
      <c r="Q1330" s="618" t="s">
        <v>425</v>
      </c>
      <c r="R1330" s="618">
        <v>3376</v>
      </c>
      <c r="S1330" s="618">
        <v>121873</v>
      </c>
      <c r="T1330" s="618">
        <v>2261</v>
      </c>
      <c r="U1330" s="618" t="s">
        <v>425</v>
      </c>
      <c r="V1330" s="618" t="s">
        <v>425</v>
      </c>
      <c r="W1330" s="618" t="s">
        <v>425</v>
      </c>
      <c r="X1330" s="618" t="s">
        <v>425</v>
      </c>
      <c r="Y1330" s="618">
        <v>2603</v>
      </c>
      <c r="Z1330" s="618">
        <v>126943</v>
      </c>
      <c r="AA1330" s="618">
        <v>45582</v>
      </c>
      <c r="AB1330" s="618">
        <v>8237</v>
      </c>
      <c r="AC1330" s="618">
        <v>28770</v>
      </c>
      <c r="AD1330" s="618" t="s">
        <v>425</v>
      </c>
      <c r="AE1330" s="618" t="s">
        <v>425</v>
      </c>
      <c r="AF1330" s="618">
        <v>881</v>
      </c>
      <c r="AG1330" s="618">
        <v>106142</v>
      </c>
      <c r="AH1330" s="618" t="s">
        <v>425</v>
      </c>
      <c r="AI1330" s="618" t="s">
        <v>425</v>
      </c>
    </row>
    <row r="1331" spans="1:35" x14ac:dyDescent="0.25">
      <c r="B1331" s="594">
        <v>2011</v>
      </c>
      <c r="C1331" s="618">
        <v>10510</v>
      </c>
      <c r="D1331" s="618" t="s">
        <v>2112</v>
      </c>
      <c r="E1331" s="618">
        <v>924</v>
      </c>
      <c r="F1331" s="618" t="s">
        <v>425</v>
      </c>
      <c r="G1331" s="618">
        <v>926</v>
      </c>
      <c r="H1331" s="618">
        <v>8068</v>
      </c>
      <c r="I1331" s="618" t="s">
        <v>425</v>
      </c>
      <c r="J1331" s="618">
        <v>17492</v>
      </c>
      <c r="K1331" s="618" t="s">
        <v>425</v>
      </c>
      <c r="L1331" s="618">
        <v>1339325</v>
      </c>
      <c r="M1331" s="618" t="s">
        <v>2112</v>
      </c>
      <c r="N1331" s="618">
        <v>80289</v>
      </c>
      <c r="O1331" s="618" t="s">
        <v>425</v>
      </c>
      <c r="P1331" s="618" t="s">
        <v>425</v>
      </c>
      <c r="Q1331" s="618" t="s">
        <v>425</v>
      </c>
      <c r="R1331" s="618">
        <v>5369</v>
      </c>
      <c r="S1331" s="618">
        <v>190774</v>
      </c>
      <c r="T1331" s="618">
        <v>3288</v>
      </c>
      <c r="U1331" s="618" t="s">
        <v>425</v>
      </c>
      <c r="V1331" s="618" t="s">
        <v>425</v>
      </c>
      <c r="W1331" s="618" t="s">
        <v>425</v>
      </c>
      <c r="X1331" s="618" t="s">
        <v>425</v>
      </c>
      <c r="Y1331" s="618">
        <v>4420</v>
      </c>
      <c r="Z1331" s="618">
        <v>110020</v>
      </c>
      <c r="AA1331" s="618">
        <v>34972</v>
      </c>
      <c r="AB1331" s="618">
        <v>8896</v>
      </c>
      <c r="AC1331" s="618">
        <v>61875</v>
      </c>
      <c r="AD1331" s="618" t="s">
        <v>425</v>
      </c>
      <c r="AE1331" s="618" t="s">
        <v>425</v>
      </c>
      <c r="AF1331" s="618">
        <v>745</v>
      </c>
      <c r="AG1331" s="618">
        <v>88070</v>
      </c>
      <c r="AH1331" s="618" t="s">
        <v>425</v>
      </c>
      <c r="AI1331" s="618" t="s">
        <v>425</v>
      </c>
    </row>
    <row r="1332" spans="1:35" x14ac:dyDescent="0.25">
      <c r="B1332" s="594">
        <v>2012</v>
      </c>
      <c r="C1332" s="618">
        <v>8326</v>
      </c>
      <c r="D1332" s="618" t="s">
        <v>2112</v>
      </c>
      <c r="E1332" s="618">
        <v>319</v>
      </c>
      <c r="F1332" s="618" t="s">
        <v>425</v>
      </c>
      <c r="G1332" s="618">
        <v>499</v>
      </c>
      <c r="H1332" s="618">
        <v>10618</v>
      </c>
      <c r="I1332" s="618" t="s">
        <v>425</v>
      </c>
      <c r="J1332" s="618">
        <v>12907</v>
      </c>
      <c r="K1332" s="618" t="s">
        <v>425</v>
      </c>
      <c r="L1332" s="618">
        <v>908785</v>
      </c>
      <c r="M1332" s="618" t="s">
        <v>2112</v>
      </c>
      <c r="N1332" s="618">
        <v>135275</v>
      </c>
      <c r="O1332" s="618" t="s">
        <v>425</v>
      </c>
      <c r="P1332" s="618" t="s">
        <v>425</v>
      </c>
      <c r="Q1332" s="618" t="s">
        <v>425</v>
      </c>
      <c r="R1332" s="618">
        <v>2859</v>
      </c>
      <c r="S1332" s="618">
        <v>48360</v>
      </c>
      <c r="T1332" s="618">
        <v>1184</v>
      </c>
      <c r="U1332" s="618" t="s">
        <v>425</v>
      </c>
      <c r="V1332" s="618" t="s">
        <v>425</v>
      </c>
      <c r="W1332" s="618" t="s">
        <v>425</v>
      </c>
      <c r="X1332" s="618" t="s">
        <v>425</v>
      </c>
      <c r="Y1332" s="618">
        <v>372</v>
      </c>
      <c r="Z1332" s="618">
        <v>314278</v>
      </c>
      <c r="AA1332" s="618">
        <v>77595</v>
      </c>
      <c r="AB1332" s="618">
        <v>10478</v>
      </c>
      <c r="AC1332" s="618">
        <v>13245</v>
      </c>
      <c r="AD1332" s="618" t="s">
        <v>425</v>
      </c>
      <c r="AE1332" s="618" t="s">
        <v>425</v>
      </c>
      <c r="AF1332" s="618">
        <v>72</v>
      </c>
      <c r="AG1332" s="618">
        <v>85411</v>
      </c>
      <c r="AH1332" s="618" t="s">
        <v>425</v>
      </c>
      <c r="AI1332" s="618" t="s">
        <v>425</v>
      </c>
    </row>
    <row r="1333" spans="1:35" x14ac:dyDescent="0.25">
      <c r="B1333" s="594">
        <v>2013</v>
      </c>
      <c r="C1333" s="618">
        <v>17968</v>
      </c>
      <c r="D1333" s="618" t="s">
        <v>2112</v>
      </c>
      <c r="E1333" s="618" t="s">
        <v>425</v>
      </c>
      <c r="F1333" s="618" t="s">
        <v>425</v>
      </c>
      <c r="G1333" s="618">
        <v>171</v>
      </c>
      <c r="H1333" s="618">
        <v>11098</v>
      </c>
      <c r="I1333" s="618" t="s">
        <v>425</v>
      </c>
      <c r="J1333" s="618">
        <v>9937</v>
      </c>
      <c r="K1333" s="618" t="s">
        <v>425</v>
      </c>
      <c r="L1333" s="618">
        <v>939032</v>
      </c>
      <c r="M1333" s="618" t="s">
        <v>2112</v>
      </c>
      <c r="N1333" s="618">
        <v>152329</v>
      </c>
      <c r="O1333" s="618" t="s">
        <v>425</v>
      </c>
      <c r="P1333" s="618" t="s">
        <v>425</v>
      </c>
      <c r="Q1333" s="618" t="s">
        <v>425</v>
      </c>
      <c r="R1333" s="618">
        <v>3320</v>
      </c>
      <c r="S1333" s="618">
        <v>70477</v>
      </c>
      <c r="T1333" s="618">
        <v>760</v>
      </c>
      <c r="U1333" s="618" t="s">
        <v>425</v>
      </c>
      <c r="V1333" s="618" t="s">
        <v>425</v>
      </c>
      <c r="W1333" s="618" t="s">
        <v>425</v>
      </c>
      <c r="X1333" s="618" t="s">
        <v>425</v>
      </c>
      <c r="Y1333" s="618">
        <v>61</v>
      </c>
      <c r="Z1333" s="618">
        <v>175432</v>
      </c>
      <c r="AA1333" s="618">
        <v>32554</v>
      </c>
      <c r="AB1333" s="618">
        <v>19088</v>
      </c>
      <c r="AC1333" s="618">
        <v>15380</v>
      </c>
      <c r="AD1333" s="618" t="s">
        <v>425</v>
      </c>
      <c r="AE1333" s="618" t="s">
        <v>425</v>
      </c>
      <c r="AF1333" s="618" t="s">
        <v>425</v>
      </c>
      <c r="AG1333" s="618">
        <v>99020</v>
      </c>
      <c r="AH1333" s="618" t="s">
        <v>425</v>
      </c>
      <c r="AI1333" s="618" t="s">
        <v>425</v>
      </c>
    </row>
    <row r="1334" spans="1:35" x14ac:dyDescent="0.25">
      <c r="B1334" s="594">
        <v>2014</v>
      </c>
      <c r="C1334" s="618">
        <v>12028</v>
      </c>
      <c r="D1334" s="618" t="s">
        <v>2112</v>
      </c>
      <c r="E1334" s="618">
        <v>67</v>
      </c>
      <c r="F1334" s="618" t="s">
        <v>425</v>
      </c>
      <c r="G1334" s="618">
        <v>222</v>
      </c>
      <c r="H1334" s="618">
        <v>3544</v>
      </c>
      <c r="I1334" s="618" t="s">
        <v>425</v>
      </c>
      <c r="J1334" s="618">
        <v>12163</v>
      </c>
      <c r="K1334" s="618" t="s">
        <v>425</v>
      </c>
      <c r="L1334" s="618">
        <v>962841</v>
      </c>
      <c r="M1334" s="618" t="s">
        <v>2112</v>
      </c>
      <c r="N1334" s="618">
        <v>50521</v>
      </c>
      <c r="O1334" s="618" t="s">
        <v>425</v>
      </c>
      <c r="P1334" s="618" t="s">
        <v>425</v>
      </c>
      <c r="Q1334" s="618" t="s">
        <v>425</v>
      </c>
      <c r="R1334" s="618">
        <v>3546</v>
      </c>
      <c r="S1334" s="618">
        <v>101011</v>
      </c>
      <c r="T1334" s="618">
        <v>560</v>
      </c>
      <c r="U1334" s="618" t="s">
        <v>425</v>
      </c>
      <c r="V1334" s="618" t="s">
        <v>425</v>
      </c>
      <c r="W1334" s="618" t="s">
        <v>425</v>
      </c>
      <c r="X1334" s="618" t="s">
        <v>425</v>
      </c>
      <c r="Y1334" s="618">
        <v>11</v>
      </c>
      <c r="Z1334" s="618">
        <v>135756</v>
      </c>
      <c r="AA1334" s="618">
        <v>26033</v>
      </c>
      <c r="AB1334" s="618">
        <v>15286</v>
      </c>
      <c r="AC1334" s="618">
        <v>32025</v>
      </c>
      <c r="AD1334" s="618" t="s">
        <v>425</v>
      </c>
      <c r="AE1334" s="618" t="s">
        <v>425</v>
      </c>
      <c r="AF1334" s="618">
        <v>17</v>
      </c>
      <c r="AG1334" s="618">
        <v>124113</v>
      </c>
      <c r="AH1334" s="618" t="s">
        <v>425</v>
      </c>
      <c r="AI1334" s="618" t="s">
        <v>425</v>
      </c>
    </row>
    <row r="1335" spans="1:35" x14ac:dyDescent="0.25">
      <c r="B1335" s="594">
        <v>2015</v>
      </c>
      <c r="C1335" s="618">
        <v>13311</v>
      </c>
      <c r="D1335" s="618" t="s">
        <v>2112</v>
      </c>
      <c r="E1335" s="618">
        <v>92</v>
      </c>
      <c r="F1335" s="618" t="s">
        <v>425</v>
      </c>
      <c r="G1335" s="618">
        <v>72</v>
      </c>
      <c r="H1335" s="618">
        <v>1839</v>
      </c>
      <c r="I1335" s="618" t="s">
        <v>425</v>
      </c>
      <c r="J1335" s="618">
        <v>12687</v>
      </c>
      <c r="K1335" s="618" t="s">
        <v>425</v>
      </c>
      <c r="L1335" s="618">
        <v>1199039</v>
      </c>
      <c r="M1335" s="618" t="s">
        <v>2112</v>
      </c>
      <c r="N1335" s="618">
        <v>55701</v>
      </c>
      <c r="O1335" s="618" t="s">
        <v>425</v>
      </c>
      <c r="P1335" s="618" t="s">
        <v>425</v>
      </c>
      <c r="Q1335" s="618" t="s">
        <v>425</v>
      </c>
      <c r="R1335" s="618">
        <v>2822</v>
      </c>
      <c r="S1335" s="618">
        <v>94396</v>
      </c>
      <c r="T1335" s="618">
        <v>98</v>
      </c>
      <c r="U1335" s="618" t="s">
        <v>425</v>
      </c>
      <c r="V1335" s="618" t="s">
        <v>425</v>
      </c>
      <c r="W1335" s="618" t="s">
        <v>425</v>
      </c>
      <c r="X1335" s="618" t="s">
        <v>425</v>
      </c>
      <c r="Y1335" s="618">
        <v>47</v>
      </c>
      <c r="Z1335" s="618">
        <v>124888</v>
      </c>
      <c r="AA1335" s="618">
        <v>27651</v>
      </c>
      <c r="AB1335" s="618">
        <v>14149</v>
      </c>
      <c r="AC1335" s="618">
        <v>19871</v>
      </c>
      <c r="AD1335" s="618" t="s">
        <v>425</v>
      </c>
      <c r="AE1335" s="618" t="s">
        <v>425</v>
      </c>
      <c r="AF1335" s="618">
        <v>117</v>
      </c>
      <c r="AG1335" s="618">
        <v>89162</v>
      </c>
      <c r="AH1335" s="618" t="s">
        <v>425</v>
      </c>
      <c r="AI1335" s="618" t="s">
        <v>425</v>
      </c>
    </row>
    <row r="1336" spans="1:35" x14ac:dyDescent="0.25">
      <c r="B1336" s="594">
        <v>2016</v>
      </c>
      <c r="C1336" s="618">
        <v>17357</v>
      </c>
      <c r="D1336" s="618" t="s">
        <v>2112</v>
      </c>
      <c r="E1336" s="618">
        <v>26</v>
      </c>
      <c r="F1336" s="618" t="s">
        <v>425</v>
      </c>
      <c r="G1336" s="618">
        <v>65</v>
      </c>
      <c r="H1336" s="618">
        <v>5899</v>
      </c>
      <c r="I1336" s="618" t="s">
        <v>425</v>
      </c>
      <c r="J1336" s="618">
        <v>18268</v>
      </c>
      <c r="K1336" s="618" t="s">
        <v>425</v>
      </c>
      <c r="L1336" s="618">
        <v>1334885</v>
      </c>
      <c r="M1336" s="618" t="s">
        <v>2112</v>
      </c>
      <c r="N1336" s="618">
        <v>30501</v>
      </c>
      <c r="O1336" s="618" t="s">
        <v>425</v>
      </c>
      <c r="P1336" s="618" t="s">
        <v>425</v>
      </c>
      <c r="Q1336" s="618" t="s">
        <v>425</v>
      </c>
      <c r="R1336" s="618">
        <v>2051</v>
      </c>
      <c r="S1336" s="618">
        <v>132181</v>
      </c>
      <c r="T1336" s="618" t="s">
        <v>425</v>
      </c>
      <c r="U1336" s="618" t="s">
        <v>425</v>
      </c>
      <c r="V1336" s="618" t="s">
        <v>425</v>
      </c>
      <c r="W1336" s="618" t="s">
        <v>425</v>
      </c>
      <c r="X1336" s="618" t="s">
        <v>425</v>
      </c>
      <c r="Y1336" s="618">
        <v>16</v>
      </c>
      <c r="Z1336" s="618">
        <v>85778</v>
      </c>
      <c r="AA1336" s="618">
        <v>29105</v>
      </c>
      <c r="AB1336" s="618">
        <v>17047</v>
      </c>
      <c r="AC1336" s="618">
        <v>12583</v>
      </c>
      <c r="AD1336" s="618" t="s">
        <v>425</v>
      </c>
      <c r="AE1336" s="618" t="s">
        <v>425</v>
      </c>
      <c r="AF1336" s="618" t="s">
        <v>425</v>
      </c>
      <c r="AG1336" s="618">
        <v>44422</v>
      </c>
      <c r="AH1336" s="618" t="s">
        <v>425</v>
      </c>
      <c r="AI1336" s="618" t="s">
        <v>425</v>
      </c>
    </row>
    <row r="1337" spans="1:35" x14ac:dyDescent="0.25">
      <c r="B1337" s="594">
        <v>2017</v>
      </c>
      <c r="C1337" s="618">
        <v>24141</v>
      </c>
      <c r="D1337" s="618" t="s">
        <v>2112</v>
      </c>
      <c r="E1337" s="618">
        <v>102</v>
      </c>
      <c r="F1337" s="618" t="s">
        <v>425</v>
      </c>
      <c r="G1337" s="618">
        <v>34</v>
      </c>
      <c r="H1337" s="618">
        <v>10520</v>
      </c>
      <c r="I1337" s="618" t="s">
        <v>425</v>
      </c>
      <c r="J1337" s="618">
        <v>36928</v>
      </c>
      <c r="K1337" s="618">
        <v>14</v>
      </c>
      <c r="L1337" s="618">
        <v>1080595</v>
      </c>
      <c r="M1337" s="618" t="s">
        <v>2112</v>
      </c>
      <c r="N1337" s="618">
        <v>22281</v>
      </c>
      <c r="O1337" s="618" t="s">
        <v>425</v>
      </c>
      <c r="P1337" s="618" t="s">
        <v>425</v>
      </c>
      <c r="Q1337" s="618" t="s">
        <v>425</v>
      </c>
      <c r="R1337" s="618">
        <v>2101</v>
      </c>
      <c r="S1337" s="618">
        <v>122284</v>
      </c>
      <c r="T1337" s="618" t="s">
        <v>425</v>
      </c>
      <c r="U1337" s="618" t="s">
        <v>425</v>
      </c>
      <c r="V1337" s="618" t="s">
        <v>425</v>
      </c>
      <c r="W1337" s="618" t="s">
        <v>425</v>
      </c>
      <c r="X1337" s="618" t="s">
        <v>425</v>
      </c>
      <c r="Y1337" s="618">
        <v>23</v>
      </c>
      <c r="Z1337" s="618">
        <v>116056</v>
      </c>
      <c r="AA1337" s="618">
        <v>32313</v>
      </c>
      <c r="AB1337" s="618">
        <v>18112</v>
      </c>
      <c r="AC1337" s="618">
        <v>29351</v>
      </c>
      <c r="AD1337" s="618" t="s">
        <v>425</v>
      </c>
      <c r="AE1337" s="618" t="s">
        <v>425</v>
      </c>
      <c r="AF1337" s="618">
        <v>26</v>
      </c>
      <c r="AG1337" s="618">
        <v>63790</v>
      </c>
      <c r="AH1337" s="618" t="s">
        <v>425</v>
      </c>
      <c r="AI1337" s="618" t="s">
        <v>425</v>
      </c>
    </row>
    <row r="1338" spans="1:35" x14ac:dyDescent="0.25">
      <c r="B1338" s="594">
        <v>2018</v>
      </c>
      <c r="C1338" s="618">
        <v>31356</v>
      </c>
      <c r="D1338" s="618" t="s">
        <v>2112</v>
      </c>
      <c r="E1338" s="618">
        <v>42</v>
      </c>
      <c r="F1338" s="618" t="s">
        <v>425</v>
      </c>
      <c r="G1338" s="618">
        <v>145</v>
      </c>
      <c r="H1338" s="618">
        <v>7273</v>
      </c>
      <c r="I1338" s="618" t="s">
        <v>425</v>
      </c>
      <c r="J1338" s="618">
        <v>31925</v>
      </c>
      <c r="K1338" s="618" t="s">
        <v>425</v>
      </c>
      <c r="L1338" s="618">
        <v>1116593</v>
      </c>
      <c r="M1338" s="618" t="s">
        <v>2112</v>
      </c>
      <c r="N1338" s="618">
        <v>50619</v>
      </c>
      <c r="O1338" s="618" t="s">
        <v>425</v>
      </c>
      <c r="P1338" s="618" t="s">
        <v>425</v>
      </c>
      <c r="Q1338" s="618" t="s">
        <v>425</v>
      </c>
      <c r="R1338" s="618">
        <v>6932</v>
      </c>
      <c r="S1338" s="618">
        <v>107706</v>
      </c>
      <c r="T1338" s="618" t="s">
        <v>425</v>
      </c>
      <c r="U1338" s="618" t="s">
        <v>425</v>
      </c>
      <c r="V1338" s="618" t="s">
        <v>425</v>
      </c>
      <c r="W1338" s="618" t="s">
        <v>425</v>
      </c>
      <c r="X1338" s="618" t="s">
        <v>425</v>
      </c>
      <c r="Y1338" s="618">
        <v>3</v>
      </c>
      <c r="Z1338" s="618">
        <v>158139</v>
      </c>
      <c r="AA1338" s="618">
        <v>44261</v>
      </c>
      <c r="AB1338" s="618">
        <v>31137</v>
      </c>
      <c r="AC1338" s="618">
        <v>38406</v>
      </c>
      <c r="AD1338" s="618" t="s">
        <v>425</v>
      </c>
      <c r="AE1338" s="618" t="s">
        <v>425</v>
      </c>
      <c r="AF1338" s="618">
        <v>163</v>
      </c>
      <c r="AG1338" s="618">
        <v>86073</v>
      </c>
      <c r="AH1338" s="618" t="s">
        <v>425</v>
      </c>
      <c r="AI1338" s="618" t="s">
        <v>425</v>
      </c>
    </row>
    <row r="1339" spans="1:35" x14ac:dyDescent="0.25">
      <c r="B1339" s="594">
        <v>2019</v>
      </c>
      <c r="C1339" s="618">
        <v>40354</v>
      </c>
      <c r="D1339" s="618" t="s">
        <v>2112</v>
      </c>
      <c r="E1339" s="618">
        <v>412</v>
      </c>
      <c r="F1339" s="618" t="s">
        <v>425</v>
      </c>
      <c r="G1339" s="618">
        <v>237</v>
      </c>
      <c r="H1339" s="618">
        <v>4522</v>
      </c>
      <c r="I1339" s="618" t="s">
        <v>425</v>
      </c>
      <c r="J1339" s="618">
        <v>47191</v>
      </c>
      <c r="K1339" s="618" t="s">
        <v>425</v>
      </c>
      <c r="L1339" s="618">
        <v>1140722</v>
      </c>
      <c r="M1339" s="618" t="s">
        <v>2112</v>
      </c>
      <c r="N1339" s="618">
        <v>54542</v>
      </c>
      <c r="O1339" s="618" t="s">
        <v>425</v>
      </c>
      <c r="P1339" s="618" t="s">
        <v>425</v>
      </c>
      <c r="Q1339" s="618" t="s">
        <v>425</v>
      </c>
      <c r="R1339" s="618">
        <v>3355</v>
      </c>
      <c r="S1339" s="618">
        <v>117711</v>
      </c>
      <c r="T1339" s="618">
        <v>5</v>
      </c>
      <c r="U1339" s="618" t="s">
        <v>425</v>
      </c>
      <c r="V1339" s="618" t="s">
        <v>425</v>
      </c>
      <c r="W1339" s="618" t="s">
        <v>425</v>
      </c>
      <c r="X1339" s="618" t="s">
        <v>425</v>
      </c>
      <c r="Y1339" s="618">
        <v>480</v>
      </c>
      <c r="Z1339" s="618">
        <v>142672</v>
      </c>
      <c r="AA1339" s="618">
        <v>59638</v>
      </c>
      <c r="AB1339" s="618">
        <v>41879</v>
      </c>
      <c r="AC1339" s="618">
        <v>21874</v>
      </c>
      <c r="AD1339" s="618" t="s">
        <v>425</v>
      </c>
      <c r="AE1339" s="618" t="s">
        <v>425</v>
      </c>
      <c r="AF1339" s="618">
        <v>1130</v>
      </c>
      <c r="AG1339" s="618">
        <v>103049</v>
      </c>
      <c r="AH1339" s="618" t="s">
        <v>425</v>
      </c>
      <c r="AI1339" s="618" t="s">
        <v>425</v>
      </c>
    </row>
    <row r="1340" spans="1:35" x14ac:dyDescent="0.25">
      <c r="B1340" s="594">
        <v>2020</v>
      </c>
      <c r="C1340" s="618">
        <v>51227</v>
      </c>
      <c r="D1340" s="618" t="s">
        <v>2112</v>
      </c>
      <c r="E1340" s="618">
        <v>234</v>
      </c>
      <c r="F1340" s="618" t="s">
        <v>425</v>
      </c>
      <c r="G1340" s="618">
        <v>172</v>
      </c>
      <c r="H1340" s="618">
        <v>9202</v>
      </c>
      <c r="I1340" s="618" t="s">
        <v>425</v>
      </c>
      <c r="J1340" s="618">
        <v>54708</v>
      </c>
      <c r="K1340" s="618" t="s">
        <v>425</v>
      </c>
      <c r="L1340" s="618">
        <v>1657082</v>
      </c>
      <c r="M1340" s="618" t="s">
        <v>2112</v>
      </c>
      <c r="N1340" s="618">
        <v>77444</v>
      </c>
      <c r="O1340" s="618" t="s">
        <v>425</v>
      </c>
      <c r="P1340" s="618" t="s">
        <v>425</v>
      </c>
      <c r="Q1340" s="618" t="s">
        <v>425</v>
      </c>
      <c r="R1340" s="618">
        <v>12002</v>
      </c>
      <c r="S1340" s="618">
        <v>259874</v>
      </c>
      <c r="T1340" s="618">
        <v>10</v>
      </c>
      <c r="U1340" s="618" t="s">
        <v>425</v>
      </c>
      <c r="V1340" s="618" t="s">
        <v>425</v>
      </c>
      <c r="W1340" s="618" t="s">
        <v>425</v>
      </c>
      <c r="X1340" s="618" t="s">
        <v>425</v>
      </c>
      <c r="Y1340" s="618">
        <v>386</v>
      </c>
      <c r="Z1340" s="618">
        <v>216152</v>
      </c>
      <c r="AA1340" s="618">
        <v>85718</v>
      </c>
      <c r="AB1340" s="618">
        <v>45719</v>
      </c>
      <c r="AC1340" s="618">
        <v>87313</v>
      </c>
      <c r="AD1340" s="618" t="s">
        <v>425</v>
      </c>
      <c r="AE1340" s="618" t="s">
        <v>425</v>
      </c>
      <c r="AF1340" s="618">
        <v>1222</v>
      </c>
      <c r="AG1340" s="618">
        <v>90961</v>
      </c>
      <c r="AH1340" s="618" t="s">
        <v>425</v>
      </c>
      <c r="AI1340" s="618" t="s">
        <v>425</v>
      </c>
    </row>
    <row r="1341" spans="1:35" x14ac:dyDescent="0.25">
      <c r="B1341" s="594">
        <v>2021</v>
      </c>
      <c r="C1341" s="618">
        <v>42169</v>
      </c>
      <c r="D1341" s="618" t="s">
        <v>2112</v>
      </c>
      <c r="E1341" s="618">
        <v>277</v>
      </c>
      <c r="F1341" s="618" t="s">
        <v>425</v>
      </c>
      <c r="G1341" s="618">
        <v>124</v>
      </c>
      <c r="H1341" s="618">
        <v>7233</v>
      </c>
      <c r="I1341" s="618" t="s">
        <v>425</v>
      </c>
      <c r="J1341" s="618">
        <v>56763</v>
      </c>
      <c r="K1341" s="618" t="s">
        <v>425</v>
      </c>
      <c r="L1341" s="618">
        <v>2318844</v>
      </c>
      <c r="M1341" s="618" t="s">
        <v>2112</v>
      </c>
      <c r="N1341" s="618">
        <v>87128</v>
      </c>
      <c r="O1341" s="618" t="s">
        <v>425</v>
      </c>
      <c r="P1341" s="618" t="s">
        <v>425</v>
      </c>
      <c r="Q1341" s="618" t="s">
        <v>425</v>
      </c>
      <c r="R1341" s="618">
        <v>8943</v>
      </c>
      <c r="S1341" s="618">
        <v>315015</v>
      </c>
      <c r="T1341" s="618" t="s">
        <v>425</v>
      </c>
      <c r="U1341" s="618" t="s">
        <v>425</v>
      </c>
      <c r="V1341" s="618" t="s">
        <v>425</v>
      </c>
      <c r="W1341" s="618" t="s">
        <v>425</v>
      </c>
      <c r="X1341" s="618" t="s">
        <v>425</v>
      </c>
      <c r="Y1341" s="618">
        <v>225</v>
      </c>
      <c r="Z1341" s="618">
        <v>265501</v>
      </c>
      <c r="AA1341" s="618">
        <v>55024</v>
      </c>
      <c r="AB1341" s="618">
        <v>34171</v>
      </c>
      <c r="AC1341" s="618">
        <v>101927</v>
      </c>
      <c r="AD1341" s="618" t="s">
        <v>425</v>
      </c>
      <c r="AE1341" s="618">
        <v>1200</v>
      </c>
      <c r="AF1341" s="618">
        <v>40</v>
      </c>
      <c r="AG1341" s="618">
        <v>135222</v>
      </c>
      <c r="AH1341" s="618" t="s">
        <v>425</v>
      </c>
      <c r="AI1341" s="618" t="s">
        <v>425</v>
      </c>
    </row>
    <row r="1342" spans="1:35" x14ac:dyDescent="0.25">
      <c r="A1342" s="593" t="s">
        <v>21</v>
      </c>
      <c r="B1342" s="594">
        <v>2010</v>
      </c>
      <c r="C1342" s="618">
        <v>6863</v>
      </c>
      <c r="D1342" s="618" t="s">
        <v>2112</v>
      </c>
      <c r="E1342" s="618">
        <v>302</v>
      </c>
      <c r="F1342" s="618" t="s">
        <v>425</v>
      </c>
      <c r="G1342" s="618">
        <v>156</v>
      </c>
      <c r="H1342" s="618">
        <v>7968</v>
      </c>
      <c r="I1342" s="618" t="s">
        <v>425</v>
      </c>
      <c r="J1342" s="618">
        <v>5414</v>
      </c>
      <c r="K1342" s="618" t="s">
        <v>425</v>
      </c>
      <c r="L1342" s="618">
        <v>1245711</v>
      </c>
      <c r="M1342" s="618" t="s">
        <v>2112</v>
      </c>
      <c r="N1342" s="618" t="s">
        <v>425</v>
      </c>
      <c r="O1342" s="618" t="s">
        <v>425</v>
      </c>
      <c r="P1342" s="618" t="s">
        <v>425</v>
      </c>
      <c r="Q1342" s="618" t="s">
        <v>425</v>
      </c>
      <c r="R1342" s="618">
        <v>158</v>
      </c>
      <c r="S1342" s="618">
        <v>35384</v>
      </c>
      <c r="T1342" s="618">
        <v>26046</v>
      </c>
      <c r="U1342" s="618" t="s">
        <v>425</v>
      </c>
      <c r="V1342" s="618" t="s">
        <v>425</v>
      </c>
      <c r="W1342" s="618" t="s">
        <v>425</v>
      </c>
      <c r="X1342" s="618" t="s">
        <v>425</v>
      </c>
      <c r="Y1342" s="618">
        <v>20</v>
      </c>
      <c r="Z1342" s="618">
        <v>43000</v>
      </c>
      <c r="AA1342" s="618">
        <v>823</v>
      </c>
      <c r="AB1342" s="618">
        <v>472</v>
      </c>
      <c r="AC1342" s="618">
        <v>10650</v>
      </c>
      <c r="AD1342" s="618" t="s">
        <v>425</v>
      </c>
      <c r="AE1342" s="618" t="s">
        <v>425</v>
      </c>
      <c r="AF1342" s="618" t="s">
        <v>425</v>
      </c>
      <c r="AG1342" s="618">
        <v>963</v>
      </c>
      <c r="AH1342" s="618" t="s">
        <v>425</v>
      </c>
      <c r="AI1342" s="618" t="s">
        <v>425</v>
      </c>
    </row>
    <row r="1343" spans="1:35" x14ac:dyDescent="0.25">
      <c r="B1343" s="594">
        <v>2011</v>
      </c>
      <c r="C1343" s="618">
        <v>5916</v>
      </c>
      <c r="D1343" s="618" t="s">
        <v>2112</v>
      </c>
      <c r="E1343" s="618">
        <v>169</v>
      </c>
      <c r="F1343" s="618" t="s">
        <v>425</v>
      </c>
      <c r="G1343" s="618">
        <v>196</v>
      </c>
      <c r="H1343" s="618">
        <v>7422</v>
      </c>
      <c r="I1343" s="618" t="s">
        <v>425</v>
      </c>
      <c r="J1343" s="618">
        <v>4977</v>
      </c>
      <c r="K1343" s="618" t="s">
        <v>425</v>
      </c>
      <c r="L1343" s="618">
        <v>1785459</v>
      </c>
      <c r="M1343" s="618" t="s">
        <v>2112</v>
      </c>
      <c r="N1343" s="618" t="s">
        <v>425</v>
      </c>
      <c r="O1343" s="618" t="s">
        <v>425</v>
      </c>
      <c r="P1343" s="618" t="s">
        <v>425</v>
      </c>
      <c r="Q1343" s="618" t="s">
        <v>425</v>
      </c>
      <c r="R1343" s="618">
        <v>156</v>
      </c>
      <c r="S1343" s="618">
        <v>27041</v>
      </c>
      <c r="T1343" s="618">
        <v>15521</v>
      </c>
      <c r="U1343" s="618" t="s">
        <v>425</v>
      </c>
      <c r="V1343" s="618" t="s">
        <v>425</v>
      </c>
      <c r="W1343" s="618" t="s">
        <v>425</v>
      </c>
      <c r="X1343" s="618" t="s">
        <v>425</v>
      </c>
      <c r="Y1343" s="618">
        <v>11</v>
      </c>
      <c r="Z1343" s="618">
        <v>49560</v>
      </c>
      <c r="AA1343" s="618">
        <v>858</v>
      </c>
      <c r="AB1343" s="618">
        <v>368</v>
      </c>
      <c r="AC1343" s="618">
        <v>16346</v>
      </c>
      <c r="AD1343" s="618" t="s">
        <v>425</v>
      </c>
      <c r="AE1343" s="618" t="s">
        <v>425</v>
      </c>
      <c r="AF1343" s="618" t="s">
        <v>425</v>
      </c>
      <c r="AG1343" s="618">
        <v>1051</v>
      </c>
      <c r="AH1343" s="618" t="s">
        <v>425</v>
      </c>
      <c r="AI1343" s="618" t="s">
        <v>425</v>
      </c>
    </row>
    <row r="1344" spans="1:35" x14ac:dyDescent="0.25">
      <c r="B1344" s="594">
        <v>2012</v>
      </c>
      <c r="C1344" s="618">
        <v>4991</v>
      </c>
      <c r="D1344" s="618" t="s">
        <v>2112</v>
      </c>
      <c r="E1344" s="618">
        <v>11</v>
      </c>
      <c r="F1344" s="618" t="s">
        <v>425</v>
      </c>
      <c r="G1344" s="618">
        <v>152</v>
      </c>
      <c r="H1344" s="618">
        <v>7737</v>
      </c>
      <c r="I1344" s="618" t="s">
        <v>425</v>
      </c>
      <c r="J1344" s="618">
        <v>14743</v>
      </c>
      <c r="K1344" s="618" t="s">
        <v>425</v>
      </c>
      <c r="L1344" s="618">
        <v>1627102</v>
      </c>
      <c r="M1344" s="618" t="s">
        <v>2112</v>
      </c>
      <c r="N1344" s="618" t="s">
        <v>425</v>
      </c>
      <c r="O1344" s="618" t="s">
        <v>425</v>
      </c>
      <c r="P1344" s="618" t="s">
        <v>425</v>
      </c>
      <c r="Q1344" s="618" t="s">
        <v>425</v>
      </c>
      <c r="R1344" s="618">
        <v>247</v>
      </c>
      <c r="S1344" s="618">
        <v>6348</v>
      </c>
      <c r="T1344" s="618">
        <v>22519</v>
      </c>
      <c r="U1344" s="618" t="s">
        <v>425</v>
      </c>
      <c r="V1344" s="618" t="s">
        <v>425</v>
      </c>
      <c r="W1344" s="618" t="s">
        <v>425</v>
      </c>
      <c r="X1344" s="618" t="s">
        <v>425</v>
      </c>
      <c r="Y1344" s="618" t="s">
        <v>425</v>
      </c>
      <c r="Z1344" s="618">
        <v>139151</v>
      </c>
      <c r="AA1344" s="618">
        <v>963</v>
      </c>
      <c r="AB1344" s="618">
        <v>567</v>
      </c>
      <c r="AC1344" s="618">
        <v>905</v>
      </c>
      <c r="AD1344" s="618" t="s">
        <v>425</v>
      </c>
      <c r="AE1344" s="618" t="s">
        <v>425</v>
      </c>
      <c r="AF1344" s="618" t="s">
        <v>425</v>
      </c>
      <c r="AG1344" s="618">
        <v>3010</v>
      </c>
      <c r="AH1344" s="618" t="s">
        <v>425</v>
      </c>
      <c r="AI1344" s="618" t="s">
        <v>425</v>
      </c>
    </row>
    <row r="1345" spans="1:35" x14ac:dyDescent="0.25">
      <c r="B1345" s="594">
        <v>2013</v>
      </c>
      <c r="C1345" s="618">
        <v>9286</v>
      </c>
      <c r="D1345" s="618" t="s">
        <v>2112</v>
      </c>
      <c r="E1345" s="618">
        <v>42</v>
      </c>
      <c r="F1345" s="618" t="s">
        <v>425</v>
      </c>
      <c r="G1345" s="618">
        <v>578</v>
      </c>
      <c r="H1345" s="618">
        <v>6071</v>
      </c>
      <c r="I1345" s="618" t="s">
        <v>425</v>
      </c>
      <c r="J1345" s="618">
        <v>5965</v>
      </c>
      <c r="K1345" s="618" t="s">
        <v>425</v>
      </c>
      <c r="L1345" s="618">
        <v>1707360</v>
      </c>
      <c r="M1345" s="618" t="s">
        <v>2112</v>
      </c>
      <c r="N1345" s="618" t="s">
        <v>425</v>
      </c>
      <c r="O1345" s="618" t="s">
        <v>425</v>
      </c>
      <c r="P1345" s="618" t="s">
        <v>425</v>
      </c>
      <c r="Q1345" s="618" t="s">
        <v>425</v>
      </c>
      <c r="R1345" s="618">
        <v>119</v>
      </c>
      <c r="S1345" s="618">
        <v>23676</v>
      </c>
      <c r="T1345" s="618">
        <v>11098</v>
      </c>
      <c r="U1345" s="618" t="s">
        <v>425</v>
      </c>
      <c r="V1345" s="618" t="s">
        <v>425</v>
      </c>
      <c r="W1345" s="618" t="s">
        <v>425</v>
      </c>
      <c r="X1345" s="618" t="s">
        <v>425</v>
      </c>
      <c r="Y1345" s="618" t="s">
        <v>425</v>
      </c>
      <c r="Z1345" s="618">
        <v>100639</v>
      </c>
      <c r="AA1345" s="618">
        <v>1423</v>
      </c>
      <c r="AB1345" s="618">
        <v>864</v>
      </c>
      <c r="AC1345" s="618">
        <v>4250</v>
      </c>
      <c r="AD1345" s="618" t="s">
        <v>425</v>
      </c>
      <c r="AE1345" s="618" t="s">
        <v>425</v>
      </c>
      <c r="AF1345" s="618" t="s">
        <v>425</v>
      </c>
      <c r="AG1345" s="618">
        <v>4376</v>
      </c>
      <c r="AH1345" s="618" t="s">
        <v>425</v>
      </c>
      <c r="AI1345" s="618" t="s">
        <v>425</v>
      </c>
    </row>
    <row r="1346" spans="1:35" x14ac:dyDescent="0.25">
      <c r="B1346" s="594">
        <v>2014</v>
      </c>
      <c r="C1346" s="618">
        <v>40678</v>
      </c>
      <c r="D1346" s="618" t="s">
        <v>2112</v>
      </c>
      <c r="E1346" s="618">
        <v>46</v>
      </c>
      <c r="F1346" s="618" t="s">
        <v>425</v>
      </c>
      <c r="G1346" s="618">
        <v>663</v>
      </c>
      <c r="H1346" s="618">
        <v>10264</v>
      </c>
      <c r="I1346" s="618" t="s">
        <v>425</v>
      </c>
      <c r="J1346" s="618">
        <v>12263</v>
      </c>
      <c r="K1346" s="618" t="s">
        <v>425</v>
      </c>
      <c r="L1346" s="618">
        <v>1665817</v>
      </c>
      <c r="M1346" s="618" t="s">
        <v>2112</v>
      </c>
      <c r="N1346" s="618" t="s">
        <v>425</v>
      </c>
      <c r="O1346" s="618" t="s">
        <v>425</v>
      </c>
      <c r="P1346" s="618" t="s">
        <v>425</v>
      </c>
      <c r="Q1346" s="618" t="s">
        <v>425</v>
      </c>
      <c r="R1346" s="618">
        <v>140</v>
      </c>
      <c r="S1346" s="618">
        <v>16068</v>
      </c>
      <c r="T1346" s="618">
        <v>11717</v>
      </c>
      <c r="U1346" s="618" t="s">
        <v>425</v>
      </c>
      <c r="V1346" s="618" t="s">
        <v>425</v>
      </c>
      <c r="W1346" s="618" t="s">
        <v>425</v>
      </c>
      <c r="X1346" s="618" t="s">
        <v>425</v>
      </c>
      <c r="Y1346" s="618" t="s">
        <v>425</v>
      </c>
      <c r="Z1346" s="618">
        <v>85150</v>
      </c>
      <c r="AA1346" s="618">
        <v>1722</v>
      </c>
      <c r="AB1346" s="618">
        <v>578</v>
      </c>
      <c r="AC1346" s="618">
        <v>5656</v>
      </c>
      <c r="AD1346" s="618" t="s">
        <v>425</v>
      </c>
      <c r="AE1346" s="618" t="s">
        <v>425</v>
      </c>
      <c r="AF1346" s="618" t="s">
        <v>425</v>
      </c>
      <c r="AG1346" s="618">
        <v>4445</v>
      </c>
      <c r="AH1346" s="618" t="s">
        <v>425</v>
      </c>
      <c r="AI1346" s="618" t="s">
        <v>425</v>
      </c>
    </row>
    <row r="1347" spans="1:35" x14ac:dyDescent="0.25">
      <c r="B1347" s="594">
        <v>2015</v>
      </c>
      <c r="C1347" s="618">
        <v>43700</v>
      </c>
      <c r="D1347" s="618" t="s">
        <v>2112</v>
      </c>
      <c r="E1347" s="618">
        <v>37</v>
      </c>
      <c r="F1347" s="618" t="s">
        <v>425</v>
      </c>
      <c r="G1347" s="618">
        <v>2073</v>
      </c>
      <c r="H1347" s="618">
        <v>10502</v>
      </c>
      <c r="I1347" s="618" t="s">
        <v>425</v>
      </c>
      <c r="J1347" s="618">
        <v>13856</v>
      </c>
      <c r="K1347" s="618" t="s">
        <v>425</v>
      </c>
      <c r="L1347" s="618">
        <v>1496675</v>
      </c>
      <c r="M1347" s="618" t="s">
        <v>2112</v>
      </c>
      <c r="N1347" s="618" t="s">
        <v>425</v>
      </c>
      <c r="O1347" s="618" t="s">
        <v>425</v>
      </c>
      <c r="P1347" s="618" t="s">
        <v>425</v>
      </c>
      <c r="Q1347" s="618" t="s">
        <v>425</v>
      </c>
      <c r="R1347" s="618">
        <v>176</v>
      </c>
      <c r="S1347" s="618">
        <v>21256</v>
      </c>
      <c r="T1347" s="618">
        <v>15824</v>
      </c>
      <c r="U1347" s="618" t="s">
        <v>425</v>
      </c>
      <c r="V1347" s="618" t="s">
        <v>425</v>
      </c>
      <c r="W1347" s="618" t="s">
        <v>425</v>
      </c>
      <c r="X1347" s="618" t="s">
        <v>425</v>
      </c>
      <c r="Y1347" s="618" t="s">
        <v>425</v>
      </c>
      <c r="Z1347" s="618">
        <v>99377</v>
      </c>
      <c r="AA1347" s="618">
        <v>2907</v>
      </c>
      <c r="AB1347" s="618">
        <v>838</v>
      </c>
      <c r="AC1347" s="618">
        <v>10984</v>
      </c>
      <c r="AD1347" s="618" t="s">
        <v>425</v>
      </c>
      <c r="AE1347" s="618">
        <v>738</v>
      </c>
      <c r="AF1347" s="618" t="s">
        <v>425</v>
      </c>
      <c r="AG1347" s="618">
        <v>4777</v>
      </c>
      <c r="AH1347" s="618" t="s">
        <v>425</v>
      </c>
      <c r="AI1347" s="618" t="s">
        <v>425</v>
      </c>
    </row>
    <row r="1348" spans="1:35" x14ac:dyDescent="0.25">
      <c r="B1348" s="594">
        <v>2016</v>
      </c>
      <c r="C1348" s="618">
        <v>58196</v>
      </c>
      <c r="D1348" s="618" t="s">
        <v>2112</v>
      </c>
      <c r="E1348" s="618">
        <v>38</v>
      </c>
      <c r="F1348" s="618" t="s">
        <v>425</v>
      </c>
      <c r="G1348" s="618">
        <v>6960</v>
      </c>
      <c r="H1348" s="618">
        <v>13614</v>
      </c>
      <c r="I1348" s="618" t="s">
        <v>425</v>
      </c>
      <c r="J1348" s="618">
        <v>18944</v>
      </c>
      <c r="K1348" s="618" t="s">
        <v>425</v>
      </c>
      <c r="L1348" s="618">
        <v>1388500</v>
      </c>
      <c r="M1348" s="618" t="s">
        <v>2112</v>
      </c>
      <c r="N1348" s="618" t="s">
        <v>425</v>
      </c>
      <c r="O1348" s="618" t="s">
        <v>425</v>
      </c>
      <c r="P1348" s="618" t="s">
        <v>425</v>
      </c>
      <c r="Q1348" s="618" t="s">
        <v>425</v>
      </c>
      <c r="R1348" s="618">
        <v>554</v>
      </c>
      <c r="S1348" s="618">
        <v>25783</v>
      </c>
      <c r="T1348" s="618">
        <v>10024</v>
      </c>
      <c r="U1348" s="618" t="s">
        <v>425</v>
      </c>
      <c r="V1348" s="618" t="s">
        <v>425</v>
      </c>
      <c r="W1348" s="618" t="s">
        <v>425</v>
      </c>
      <c r="X1348" s="618" t="s">
        <v>425</v>
      </c>
      <c r="Y1348" s="618" t="s">
        <v>425</v>
      </c>
      <c r="Z1348" s="618">
        <v>140049</v>
      </c>
      <c r="AA1348" s="618">
        <v>4222</v>
      </c>
      <c r="AB1348" s="618">
        <v>2457</v>
      </c>
      <c r="AC1348" s="618">
        <v>12809</v>
      </c>
      <c r="AD1348" s="618" t="s">
        <v>425</v>
      </c>
      <c r="AE1348" s="618">
        <v>1601</v>
      </c>
      <c r="AF1348" s="618" t="s">
        <v>425</v>
      </c>
      <c r="AG1348" s="618">
        <v>3913</v>
      </c>
      <c r="AH1348" s="618" t="s">
        <v>425</v>
      </c>
      <c r="AI1348" s="618" t="s">
        <v>425</v>
      </c>
    </row>
    <row r="1349" spans="1:35" x14ac:dyDescent="0.25">
      <c r="B1349" s="594">
        <v>2017</v>
      </c>
      <c r="C1349" s="618">
        <v>77017</v>
      </c>
      <c r="D1349" s="618" t="s">
        <v>2112</v>
      </c>
      <c r="E1349" s="618">
        <v>22</v>
      </c>
      <c r="F1349" s="618" t="s">
        <v>425</v>
      </c>
      <c r="G1349" s="618">
        <v>7005</v>
      </c>
      <c r="H1349" s="618">
        <v>11880</v>
      </c>
      <c r="I1349" s="618" t="s">
        <v>425</v>
      </c>
      <c r="J1349" s="618">
        <v>41446</v>
      </c>
      <c r="K1349" s="618" t="s">
        <v>425</v>
      </c>
      <c r="L1349" s="618">
        <v>1236870</v>
      </c>
      <c r="M1349" s="618" t="s">
        <v>2112</v>
      </c>
      <c r="N1349" s="618" t="s">
        <v>425</v>
      </c>
      <c r="O1349" s="618" t="s">
        <v>425</v>
      </c>
      <c r="P1349" s="618" t="s">
        <v>425</v>
      </c>
      <c r="Q1349" s="618" t="s">
        <v>425</v>
      </c>
      <c r="R1349" s="618">
        <v>1361</v>
      </c>
      <c r="S1349" s="618">
        <v>32157</v>
      </c>
      <c r="T1349" s="618">
        <v>17972</v>
      </c>
      <c r="U1349" s="618" t="s">
        <v>425</v>
      </c>
      <c r="V1349" s="618" t="s">
        <v>425</v>
      </c>
      <c r="W1349" s="618" t="s">
        <v>425</v>
      </c>
      <c r="X1349" s="618" t="s">
        <v>425</v>
      </c>
      <c r="Y1349" s="618" t="s">
        <v>425</v>
      </c>
      <c r="Z1349" s="618">
        <v>280525</v>
      </c>
      <c r="AA1349" s="618">
        <v>11739</v>
      </c>
      <c r="AB1349" s="618">
        <v>1811</v>
      </c>
      <c r="AC1349" s="618">
        <v>18337</v>
      </c>
      <c r="AD1349" s="618" t="s">
        <v>425</v>
      </c>
      <c r="AE1349" s="618">
        <v>1312</v>
      </c>
      <c r="AF1349" s="618">
        <v>14</v>
      </c>
      <c r="AG1349" s="618">
        <v>6361</v>
      </c>
      <c r="AH1349" s="618" t="s">
        <v>425</v>
      </c>
      <c r="AI1349" s="618" t="s">
        <v>425</v>
      </c>
    </row>
    <row r="1350" spans="1:35" x14ac:dyDescent="0.25">
      <c r="B1350" s="594">
        <v>2018</v>
      </c>
      <c r="C1350" s="618">
        <v>66632</v>
      </c>
      <c r="D1350" s="618" t="s">
        <v>2112</v>
      </c>
      <c r="E1350" s="618">
        <v>75</v>
      </c>
      <c r="F1350" s="618" t="s">
        <v>425</v>
      </c>
      <c r="G1350" s="618">
        <v>8753</v>
      </c>
      <c r="H1350" s="618">
        <v>12996</v>
      </c>
      <c r="I1350" s="618" t="s">
        <v>425</v>
      </c>
      <c r="J1350" s="618">
        <v>43247</v>
      </c>
      <c r="K1350" s="618" t="s">
        <v>425</v>
      </c>
      <c r="L1350" s="618">
        <v>1075954</v>
      </c>
      <c r="M1350" s="618" t="s">
        <v>2112</v>
      </c>
      <c r="N1350" s="618" t="s">
        <v>425</v>
      </c>
      <c r="O1350" s="618" t="s">
        <v>425</v>
      </c>
      <c r="P1350" s="618" t="s">
        <v>425</v>
      </c>
      <c r="Q1350" s="618" t="s">
        <v>425</v>
      </c>
      <c r="R1350" s="618">
        <v>1390</v>
      </c>
      <c r="S1350" s="618">
        <v>15443</v>
      </c>
      <c r="T1350" s="618">
        <v>62945</v>
      </c>
      <c r="U1350" s="618" t="s">
        <v>425</v>
      </c>
      <c r="V1350" s="618" t="s">
        <v>425</v>
      </c>
      <c r="W1350" s="618" t="s">
        <v>425</v>
      </c>
      <c r="X1350" s="618" t="s">
        <v>425</v>
      </c>
      <c r="Y1350" s="618" t="s">
        <v>425</v>
      </c>
      <c r="Z1350" s="618">
        <v>166454</v>
      </c>
      <c r="AA1350" s="618">
        <v>14992</v>
      </c>
      <c r="AB1350" s="618">
        <v>1979</v>
      </c>
      <c r="AC1350" s="618">
        <v>16885</v>
      </c>
      <c r="AD1350" s="618" t="s">
        <v>425</v>
      </c>
      <c r="AE1350" s="618">
        <v>2733</v>
      </c>
      <c r="AF1350" s="618">
        <v>345</v>
      </c>
      <c r="AG1350" s="618">
        <v>14569</v>
      </c>
      <c r="AH1350" s="618" t="s">
        <v>425</v>
      </c>
      <c r="AI1350" s="618" t="s">
        <v>425</v>
      </c>
    </row>
    <row r="1351" spans="1:35" x14ac:dyDescent="0.25">
      <c r="B1351" s="594">
        <v>2019</v>
      </c>
      <c r="C1351" s="618">
        <v>101384</v>
      </c>
      <c r="D1351" s="618" t="s">
        <v>2112</v>
      </c>
      <c r="E1351" s="618">
        <v>126</v>
      </c>
      <c r="F1351" s="618" t="s">
        <v>425</v>
      </c>
      <c r="G1351" s="618">
        <v>13831</v>
      </c>
      <c r="H1351" s="618">
        <v>16619</v>
      </c>
      <c r="I1351" s="618" t="s">
        <v>425</v>
      </c>
      <c r="J1351" s="618">
        <v>55417</v>
      </c>
      <c r="K1351" s="618" t="s">
        <v>425</v>
      </c>
      <c r="L1351" s="618">
        <v>1235075</v>
      </c>
      <c r="M1351" s="618" t="s">
        <v>2112</v>
      </c>
      <c r="N1351" s="618" t="s">
        <v>425</v>
      </c>
      <c r="O1351" s="618" t="s">
        <v>425</v>
      </c>
      <c r="P1351" s="618" t="s">
        <v>425</v>
      </c>
      <c r="Q1351" s="618" t="s">
        <v>425</v>
      </c>
      <c r="R1351" s="618">
        <v>2152</v>
      </c>
      <c r="S1351" s="618">
        <v>24965</v>
      </c>
      <c r="T1351" s="618">
        <v>59505</v>
      </c>
      <c r="U1351" s="618" t="s">
        <v>425</v>
      </c>
      <c r="V1351" s="618" t="s">
        <v>425</v>
      </c>
      <c r="W1351" s="618" t="s">
        <v>425</v>
      </c>
      <c r="X1351" s="618" t="s">
        <v>425</v>
      </c>
      <c r="Y1351" s="618" t="s">
        <v>425</v>
      </c>
      <c r="Z1351" s="618">
        <v>99990</v>
      </c>
      <c r="AA1351" s="618">
        <v>17789</v>
      </c>
      <c r="AB1351" s="618">
        <v>3137</v>
      </c>
      <c r="AC1351" s="618">
        <v>30267</v>
      </c>
      <c r="AD1351" s="618" t="s">
        <v>425</v>
      </c>
      <c r="AE1351" s="618">
        <v>14179</v>
      </c>
      <c r="AF1351" s="618">
        <v>468</v>
      </c>
      <c r="AG1351" s="618">
        <v>20136</v>
      </c>
      <c r="AH1351" s="618" t="s">
        <v>425</v>
      </c>
      <c r="AI1351" s="618" t="s">
        <v>425</v>
      </c>
    </row>
    <row r="1352" spans="1:35" x14ac:dyDescent="0.25">
      <c r="B1352" s="594">
        <v>2020</v>
      </c>
      <c r="C1352" s="618">
        <v>94176</v>
      </c>
      <c r="D1352" s="618" t="s">
        <v>2112</v>
      </c>
      <c r="E1352" s="618">
        <v>3087</v>
      </c>
      <c r="F1352" s="618" t="s">
        <v>425</v>
      </c>
      <c r="G1352" s="618">
        <v>16279</v>
      </c>
      <c r="H1352" s="618">
        <v>14804</v>
      </c>
      <c r="I1352" s="618" t="s">
        <v>425</v>
      </c>
      <c r="J1352" s="618">
        <v>73931</v>
      </c>
      <c r="K1352" s="618">
        <v>50</v>
      </c>
      <c r="L1352" s="618">
        <v>1112900</v>
      </c>
      <c r="M1352" s="618" t="s">
        <v>2112</v>
      </c>
      <c r="N1352" s="618">
        <v>600</v>
      </c>
      <c r="O1352" s="618" t="s">
        <v>425</v>
      </c>
      <c r="P1352" s="618" t="s">
        <v>425</v>
      </c>
      <c r="Q1352" s="618" t="s">
        <v>425</v>
      </c>
      <c r="R1352" s="618">
        <v>3190</v>
      </c>
      <c r="S1352" s="618">
        <v>32686</v>
      </c>
      <c r="T1352" s="618">
        <v>64345</v>
      </c>
      <c r="U1352" s="618" t="s">
        <v>425</v>
      </c>
      <c r="V1352" s="618" t="s">
        <v>425</v>
      </c>
      <c r="W1352" s="618" t="s">
        <v>425</v>
      </c>
      <c r="X1352" s="618" t="s">
        <v>425</v>
      </c>
      <c r="Y1352" s="618" t="s">
        <v>425</v>
      </c>
      <c r="Z1352" s="618">
        <v>288527</v>
      </c>
      <c r="AA1352" s="618">
        <v>28509</v>
      </c>
      <c r="AB1352" s="618">
        <v>6809</v>
      </c>
      <c r="AC1352" s="618">
        <v>64082</v>
      </c>
      <c r="AD1352" s="618" t="s">
        <v>425</v>
      </c>
      <c r="AE1352" s="618">
        <v>7315</v>
      </c>
      <c r="AF1352" s="618">
        <v>912</v>
      </c>
      <c r="AG1352" s="618">
        <v>20463</v>
      </c>
      <c r="AH1352" s="618" t="s">
        <v>425</v>
      </c>
      <c r="AI1352" s="618" t="s">
        <v>425</v>
      </c>
    </row>
    <row r="1353" spans="1:35" x14ac:dyDescent="0.25">
      <c r="B1353" s="594">
        <v>2021</v>
      </c>
      <c r="C1353" s="618">
        <v>135854</v>
      </c>
      <c r="D1353" s="618" t="s">
        <v>2112</v>
      </c>
      <c r="E1353" s="618">
        <v>6573</v>
      </c>
      <c r="F1353" s="618" t="s">
        <v>425</v>
      </c>
      <c r="G1353" s="618">
        <v>27201</v>
      </c>
      <c r="H1353" s="618">
        <v>37579</v>
      </c>
      <c r="I1353" s="618" t="s">
        <v>425</v>
      </c>
      <c r="J1353" s="618">
        <v>81477</v>
      </c>
      <c r="K1353" s="618">
        <v>118</v>
      </c>
      <c r="L1353" s="618">
        <v>1651373</v>
      </c>
      <c r="M1353" s="618" t="s">
        <v>2112</v>
      </c>
      <c r="N1353" s="618" t="s">
        <v>425</v>
      </c>
      <c r="O1353" s="618" t="s">
        <v>425</v>
      </c>
      <c r="P1353" s="618" t="s">
        <v>425</v>
      </c>
      <c r="Q1353" s="618" t="s">
        <v>425</v>
      </c>
      <c r="R1353" s="618">
        <v>3071</v>
      </c>
      <c r="S1353" s="618">
        <v>53850</v>
      </c>
      <c r="T1353" s="618">
        <v>52554</v>
      </c>
      <c r="U1353" s="618" t="s">
        <v>425</v>
      </c>
      <c r="V1353" s="618" t="s">
        <v>425</v>
      </c>
      <c r="W1353" s="618" t="s">
        <v>425</v>
      </c>
      <c r="X1353" s="618" t="s">
        <v>425</v>
      </c>
      <c r="Y1353" s="618" t="s">
        <v>425</v>
      </c>
      <c r="Z1353" s="618">
        <v>481656</v>
      </c>
      <c r="AA1353" s="618">
        <v>34702</v>
      </c>
      <c r="AB1353" s="618">
        <v>8642</v>
      </c>
      <c r="AC1353" s="618">
        <v>113493</v>
      </c>
      <c r="AD1353" s="618" t="s">
        <v>425</v>
      </c>
      <c r="AE1353" s="618">
        <v>20546</v>
      </c>
      <c r="AF1353" s="618">
        <v>912</v>
      </c>
      <c r="AG1353" s="618">
        <v>30468</v>
      </c>
      <c r="AH1353" s="618" t="s">
        <v>425</v>
      </c>
      <c r="AI1353" s="618" t="s">
        <v>425</v>
      </c>
    </row>
    <row r="1354" spans="1:35" x14ac:dyDescent="0.25">
      <c r="A1354" s="593" t="s">
        <v>7</v>
      </c>
      <c r="B1354" s="594">
        <v>2010</v>
      </c>
      <c r="C1354" s="618">
        <v>19329</v>
      </c>
      <c r="D1354" s="618" t="s">
        <v>2112</v>
      </c>
      <c r="E1354" s="618" t="s">
        <v>425</v>
      </c>
      <c r="F1354" s="618" t="s">
        <v>425</v>
      </c>
      <c r="G1354" s="618">
        <v>3030</v>
      </c>
      <c r="H1354" s="618">
        <v>24300</v>
      </c>
      <c r="I1354" s="618" t="s">
        <v>425</v>
      </c>
      <c r="J1354" s="618">
        <v>20538</v>
      </c>
      <c r="K1354" s="618" t="s">
        <v>425</v>
      </c>
      <c r="L1354" s="618">
        <v>188010</v>
      </c>
      <c r="M1354" s="618" t="s">
        <v>2112</v>
      </c>
      <c r="N1354" s="618" t="s">
        <v>425</v>
      </c>
      <c r="O1354" s="618" t="s">
        <v>425</v>
      </c>
      <c r="P1354" s="618" t="s">
        <v>425</v>
      </c>
      <c r="Q1354" s="618" t="s">
        <v>425</v>
      </c>
      <c r="R1354" s="618">
        <v>684</v>
      </c>
      <c r="S1354" s="618">
        <v>61508</v>
      </c>
      <c r="T1354" s="618">
        <v>8953</v>
      </c>
      <c r="U1354" s="618">
        <v>668</v>
      </c>
      <c r="V1354" s="618" t="s">
        <v>425</v>
      </c>
      <c r="W1354" s="618" t="s">
        <v>425</v>
      </c>
      <c r="X1354" s="618" t="s">
        <v>425</v>
      </c>
      <c r="Y1354" s="618" t="s">
        <v>425</v>
      </c>
      <c r="Z1354" s="618">
        <v>76818</v>
      </c>
      <c r="AA1354" s="618">
        <v>2383</v>
      </c>
      <c r="AB1354" s="618" t="s">
        <v>425</v>
      </c>
      <c r="AC1354" s="618">
        <v>246447</v>
      </c>
      <c r="AD1354" s="618" t="s">
        <v>425</v>
      </c>
      <c r="AE1354" s="618" t="s">
        <v>425</v>
      </c>
      <c r="AF1354" s="618" t="s">
        <v>425</v>
      </c>
      <c r="AG1354" s="618">
        <v>2995</v>
      </c>
      <c r="AH1354" s="618" t="s">
        <v>425</v>
      </c>
      <c r="AI1354" s="618" t="s">
        <v>425</v>
      </c>
    </row>
    <row r="1355" spans="1:35" x14ac:dyDescent="0.25">
      <c r="B1355" s="594">
        <v>2011</v>
      </c>
      <c r="C1355" s="618">
        <v>21074</v>
      </c>
      <c r="D1355" s="618" t="s">
        <v>2112</v>
      </c>
      <c r="E1355" s="618" t="s">
        <v>425</v>
      </c>
      <c r="F1355" s="618" t="s">
        <v>425</v>
      </c>
      <c r="G1355" s="618">
        <v>2642</v>
      </c>
      <c r="H1355" s="618">
        <v>7816</v>
      </c>
      <c r="I1355" s="618" t="s">
        <v>425</v>
      </c>
      <c r="J1355" s="618">
        <v>17552</v>
      </c>
      <c r="K1355" s="618" t="s">
        <v>425</v>
      </c>
      <c r="L1355" s="618">
        <v>207926</v>
      </c>
      <c r="M1355" s="618" t="s">
        <v>2112</v>
      </c>
      <c r="N1355" s="618" t="s">
        <v>425</v>
      </c>
      <c r="O1355" s="618" t="s">
        <v>425</v>
      </c>
      <c r="P1355" s="618" t="s">
        <v>425</v>
      </c>
      <c r="Q1355" s="618" t="s">
        <v>425</v>
      </c>
      <c r="R1355" s="618">
        <v>587</v>
      </c>
      <c r="S1355" s="618">
        <v>21941</v>
      </c>
      <c r="T1355" s="618">
        <v>7695</v>
      </c>
      <c r="U1355" s="618">
        <v>260</v>
      </c>
      <c r="V1355" s="618" t="s">
        <v>425</v>
      </c>
      <c r="W1355" s="618" t="s">
        <v>425</v>
      </c>
      <c r="X1355" s="618" t="s">
        <v>425</v>
      </c>
      <c r="Y1355" s="618" t="s">
        <v>425</v>
      </c>
      <c r="Z1355" s="618">
        <v>86218</v>
      </c>
      <c r="AA1355" s="618">
        <v>2050</v>
      </c>
      <c r="AB1355" s="618" t="s">
        <v>425</v>
      </c>
      <c r="AC1355" s="618">
        <v>215545</v>
      </c>
      <c r="AD1355" s="618" t="s">
        <v>425</v>
      </c>
      <c r="AE1355" s="618" t="s">
        <v>425</v>
      </c>
      <c r="AF1355" s="618" t="s">
        <v>425</v>
      </c>
      <c r="AG1355" s="618">
        <v>2822</v>
      </c>
      <c r="AH1355" s="618" t="s">
        <v>425</v>
      </c>
      <c r="AI1355" s="618" t="s">
        <v>425</v>
      </c>
    </row>
    <row r="1356" spans="1:35" x14ac:dyDescent="0.25">
      <c r="B1356" s="594">
        <v>2012</v>
      </c>
      <c r="C1356" s="618">
        <v>20994</v>
      </c>
      <c r="D1356" s="618" t="s">
        <v>2112</v>
      </c>
      <c r="E1356" s="618">
        <v>49</v>
      </c>
      <c r="F1356" s="618" t="s">
        <v>425</v>
      </c>
      <c r="G1356" s="618">
        <v>2304</v>
      </c>
      <c r="H1356" s="618">
        <v>19500</v>
      </c>
      <c r="I1356" s="618" t="s">
        <v>425</v>
      </c>
      <c r="J1356" s="618">
        <v>25821</v>
      </c>
      <c r="K1356" s="618" t="s">
        <v>425</v>
      </c>
      <c r="L1356" s="618">
        <v>230747</v>
      </c>
      <c r="M1356" s="618" t="s">
        <v>2112</v>
      </c>
      <c r="N1356" s="618" t="s">
        <v>425</v>
      </c>
      <c r="O1356" s="618" t="s">
        <v>425</v>
      </c>
      <c r="P1356" s="618" t="s">
        <v>425</v>
      </c>
      <c r="Q1356" s="618" t="s">
        <v>425</v>
      </c>
      <c r="R1356" s="618">
        <v>547</v>
      </c>
      <c r="S1356" s="618">
        <v>16460</v>
      </c>
      <c r="T1356" s="618">
        <v>4822</v>
      </c>
      <c r="U1356" s="618">
        <v>241</v>
      </c>
      <c r="V1356" s="618" t="s">
        <v>425</v>
      </c>
      <c r="W1356" s="618" t="s">
        <v>425</v>
      </c>
      <c r="X1356" s="618" t="s">
        <v>425</v>
      </c>
      <c r="Y1356" s="618" t="s">
        <v>425</v>
      </c>
      <c r="Z1356" s="618">
        <v>174717</v>
      </c>
      <c r="AA1356" s="618">
        <v>3556</v>
      </c>
      <c r="AB1356" s="618" t="s">
        <v>425</v>
      </c>
      <c r="AC1356" s="618">
        <v>168525</v>
      </c>
      <c r="AD1356" s="618" t="s">
        <v>425</v>
      </c>
      <c r="AE1356" s="618" t="s">
        <v>425</v>
      </c>
      <c r="AF1356" s="618">
        <v>434</v>
      </c>
      <c r="AG1356" s="618">
        <v>4042</v>
      </c>
      <c r="AH1356" s="618" t="s">
        <v>425</v>
      </c>
      <c r="AI1356" s="618" t="s">
        <v>425</v>
      </c>
    </row>
    <row r="1357" spans="1:35" x14ac:dyDescent="0.25">
      <c r="B1357" s="594">
        <v>2013</v>
      </c>
      <c r="C1357" s="618">
        <v>22673</v>
      </c>
      <c r="D1357" s="618" t="s">
        <v>2112</v>
      </c>
      <c r="E1357" s="618">
        <v>222</v>
      </c>
      <c r="F1357" s="618" t="s">
        <v>425</v>
      </c>
      <c r="G1357" s="618">
        <v>2892</v>
      </c>
      <c r="H1357" s="618">
        <v>19861</v>
      </c>
      <c r="I1357" s="618" t="s">
        <v>425</v>
      </c>
      <c r="J1357" s="618">
        <v>27552</v>
      </c>
      <c r="K1357" s="618" t="s">
        <v>425</v>
      </c>
      <c r="L1357" s="618">
        <v>178039</v>
      </c>
      <c r="M1357" s="618" t="s">
        <v>2112</v>
      </c>
      <c r="N1357" s="618" t="s">
        <v>425</v>
      </c>
      <c r="O1357" s="618" t="s">
        <v>425</v>
      </c>
      <c r="P1357" s="618" t="s">
        <v>425</v>
      </c>
      <c r="Q1357" s="618" t="s">
        <v>425</v>
      </c>
      <c r="R1357" s="618">
        <v>553</v>
      </c>
      <c r="S1357" s="618">
        <v>30030</v>
      </c>
      <c r="T1357" s="618">
        <v>2845</v>
      </c>
      <c r="U1357" s="618">
        <v>80</v>
      </c>
      <c r="V1357" s="618" t="s">
        <v>425</v>
      </c>
      <c r="W1357" s="618" t="s">
        <v>425</v>
      </c>
      <c r="X1357" s="618" t="s">
        <v>425</v>
      </c>
      <c r="Y1357" s="618" t="s">
        <v>425</v>
      </c>
      <c r="Z1357" s="618">
        <v>234370</v>
      </c>
      <c r="AA1357" s="618">
        <v>3162</v>
      </c>
      <c r="AB1357" s="618" t="s">
        <v>425</v>
      </c>
      <c r="AC1357" s="618">
        <v>290270</v>
      </c>
      <c r="AD1357" s="618" t="s">
        <v>425</v>
      </c>
      <c r="AE1357" s="618" t="s">
        <v>425</v>
      </c>
      <c r="AF1357" s="618" t="s">
        <v>425</v>
      </c>
      <c r="AG1357" s="618">
        <v>3261</v>
      </c>
      <c r="AH1357" s="618" t="s">
        <v>425</v>
      </c>
      <c r="AI1357" s="618" t="s">
        <v>425</v>
      </c>
    </row>
    <row r="1358" spans="1:35" x14ac:dyDescent="0.25">
      <c r="B1358" s="594">
        <v>2014</v>
      </c>
      <c r="C1358" s="618">
        <v>15503</v>
      </c>
      <c r="D1358" s="618" t="s">
        <v>2112</v>
      </c>
      <c r="E1358" s="618">
        <v>162</v>
      </c>
      <c r="F1358" s="618" t="s">
        <v>425</v>
      </c>
      <c r="G1358" s="618">
        <v>2935</v>
      </c>
      <c r="H1358" s="618">
        <v>25378</v>
      </c>
      <c r="I1358" s="618" t="s">
        <v>425</v>
      </c>
      <c r="J1358" s="618">
        <v>27200</v>
      </c>
      <c r="K1358" s="618" t="s">
        <v>425</v>
      </c>
      <c r="L1358" s="618">
        <v>174461</v>
      </c>
      <c r="M1358" s="618" t="s">
        <v>2112</v>
      </c>
      <c r="N1358" s="618" t="s">
        <v>425</v>
      </c>
      <c r="O1358" s="618" t="s">
        <v>425</v>
      </c>
      <c r="P1358" s="618" t="s">
        <v>425</v>
      </c>
      <c r="Q1358" s="618" t="s">
        <v>425</v>
      </c>
      <c r="R1358" s="618">
        <v>275</v>
      </c>
      <c r="S1358" s="618">
        <v>15010</v>
      </c>
      <c r="T1358" s="618">
        <v>2518</v>
      </c>
      <c r="U1358" s="618" t="s">
        <v>425</v>
      </c>
      <c r="V1358" s="618" t="s">
        <v>425</v>
      </c>
      <c r="W1358" s="618" t="s">
        <v>425</v>
      </c>
      <c r="X1358" s="618" t="s">
        <v>425</v>
      </c>
      <c r="Y1358" s="618" t="s">
        <v>425</v>
      </c>
      <c r="Z1358" s="618">
        <v>133688</v>
      </c>
      <c r="AA1358" s="618">
        <v>201</v>
      </c>
      <c r="AB1358" s="618" t="s">
        <v>425</v>
      </c>
      <c r="AC1358" s="618">
        <v>330221</v>
      </c>
      <c r="AD1358" s="618" t="s">
        <v>425</v>
      </c>
      <c r="AE1358" s="618" t="s">
        <v>425</v>
      </c>
      <c r="AF1358" s="618" t="s">
        <v>425</v>
      </c>
      <c r="AG1358" s="618">
        <v>2387</v>
      </c>
      <c r="AH1358" s="618" t="s">
        <v>425</v>
      </c>
      <c r="AI1358" s="618" t="s">
        <v>425</v>
      </c>
    </row>
    <row r="1359" spans="1:35" x14ac:dyDescent="0.25">
      <c r="B1359" s="594">
        <v>2015</v>
      </c>
      <c r="C1359" s="618">
        <v>21095</v>
      </c>
      <c r="D1359" s="618" t="s">
        <v>2112</v>
      </c>
      <c r="E1359" s="618" t="s">
        <v>425</v>
      </c>
      <c r="F1359" s="618" t="s">
        <v>425</v>
      </c>
      <c r="G1359" s="618">
        <v>3453</v>
      </c>
      <c r="H1359" s="618">
        <v>16831</v>
      </c>
      <c r="I1359" s="618" t="s">
        <v>425</v>
      </c>
      <c r="J1359" s="618">
        <v>28512</v>
      </c>
      <c r="K1359" s="618" t="s">
        <v>425</v>
      </c>
      <c r="L1359" s="618">
        <v>189661</v>
      </c>
      <c r="M1359" s="618" t="s">
        <v>2112</v>
      </c>
      <c r="N1359" s="618" t="s">
        <v>425</v>
      </c>
      <c r="O1359" s="618" t="s">
        <v>425</v>
      </c>
      <c r="P1359" s="618" t="s">
        <v>425</v>
      </c>
      <c r="Q1359" s="618" t="s">
        <v>425</v>
      </c>
      <c r="R1359" s="618">
        <v>198</v>
      </c>
      <c r="S1359" s="618">
        <v>11471</v>
      </c>
      <c r="T1359" s="618">
        <v>2264</v>
      </c>
      <c r="U1359" s="618" t="s">
        <v>425</v>
      </c>
      <c r="V1359" s="618" t="s">
        <v>425</v>
      </c>
      <c r="W1359" s="618" t="s">
        <v>425</v>
      </c>
      <c r="X1359" s="618" t="s">
        <v>425</v>
      </c>
      <c r="Y1359" s="618" t="s">
        <v>425</v>
      </c>
      <c r="Z1359" s="618">
        <v>140841</v>
      </c>
      <c r="AA1359" s="618">
        <v>395</v>
      </c>
      <c r="AB1359" s="618" t="s">
        <v>425</v>
      </c>
      <c r="AC1359" s="618">
        <v>269839</v>
      </c>
      <c r="AD1359" s="618" t="s">
        <v>425</v>
      </c>
      <c r="AE1359" s="618" t="s">
        <v>425</v>
      </c>
      <c r="AF1359" s="618" t="s">
        <v>425</v>
      </c>
      <c r="AG1359" s="618">
        <v>2272</v>
      </c>
      <c r="AH1359" s="618" t="s">
        <v>425</v>
      </c>
      <c r="AI1359" s="618" t="s">
        <v>425</v>
      </c>
    </row>
    <row r="1360" spans="1:35" x14ac:dyDescent="0.25">
      <c r="B1360" s="594">
        <v>2016</v>
      </c>
      <c r="C1360" s="618">
        <v>24851</v>
      </c>
      <c r="D1360" s="618" t="s">
        <v>2112</v>
      </c>
      <c r="E1360" s="618" t="s">
        <v>425</v>
      </c>
      <c r="F1360" s="618" t="s">
        <v>425</v>
      </c>
      <c r="G1360" s="618">
        <v>1680</v>
      </c>
      <c r="H1360" s="618">
        <v>26299</v>
      </c>
      <c r="I1360" s="618" t="s">
        <v>425</v>
      </c>
      <c r="J1360" s="618">
        <v>36142</v>
      </c>
      <c r="K1360" s="618" t="s">
        <v>425</v>
      </c>
      <c r="L1360" s="618">
        <v>152983</v>
      </c>
      <c r="M1360" s="618" t="s">
        <v>2112</v>
      </c>
      <c r="N1360" s="618" t="s">
        <v>425</v>
      </c>
      <c r="O1360" s="618" t="s">
        <v>425</v>
      </c>
      <c r="P1360" s="618" t="s">
        <v>425</v>
      </c>
      <c r="Q1360" s="618" t="s">
        <v>425</v>
      </c>
      <c r="R1360" s="618">
        <v>100</v>
      </c>
      <c r="S1360" s="618">
        <v>9066</v>
      </c>
      <c r="T1360" s="618">
        <v>729</v>
      </c>
      <c r="U1360" s="618" t="s">
        <v>425</v>
      </c>
      <c r="V1360" s="618" t="s">
        <v>425</v>
      </c>
      <c r="W1360" s="618" t="s">
        <v>425</v>
      </c>
      <c r="X1360" s="618" t="s">
        <v>425</v>
      </c>
      <c r="Y1360" s="618" t="s">
        <v>425</v>
      </c>
      <c r="Z1360" s="618">
        <v>183545</v>
      </c>
      <c r="AA1360" s="618">
        <v>1170</v>
      </c>
      <c r="AB1360" s="618" t="s">
        <v>425</v>
      </c>
      <c r="AC1360" s="618">
        <v>105918</v>
      </c>
      <c r="AD1360" s="618" t="s">
        <v>425</v>
      </c>
      <c r="AE1360" s="618" t="s">
        <v>425</v>
      </c>
      <c r="AF1360" s="618" t="s">
        <v>425</v>
      </c>
      <c r="AG1360" s="618">
        <v>734</v>
      </c>
      <c r="AH1360" s="618" t="s">
        <v>425</v>
      </c>
      <c r="AI1360" s="618" t="s">
        <v>425</v>
      </c>
    </row>
    <row r="1361" spans="1:35" x14ac:dyDescent="0.25">
      <c r="B1361" s="594">
        <v>2017</v>
      </c>
      <c r="C1361" s="618">
        <v>29636</v>
      </c>
      <c r="D1361" s="618" t="s">
        <v>2112</v>
      </c>
      <c r="E1361" s="618" t="s">
        <v>425</v>
      </c>
      <c r="F1361" s="618" t="s">
        <v>425</v>
      </c>
      <c r="G1361" s="618">
        <v>2136</v>
      </c>
      <c r="H1361" s="618">
        <v>30470</v>
      </c>
      <c r="I1361" s="618" t="s">
        <v>425</v>
      </c>
      <c r="J1361" s="618">
        <v>45315</v>
      </c>
      <c r="K1361" s="618" t="s">
        <v>425</v>
      </c>
      <c r="L1361" s="618">
        <v>137494</v>
      </c>
      <c r="M1361" s="618" t="s">
        <v>2112</v>
      </c>
      <c r="N1361" s="618" t="s">
        <v>425</v>
      </c>
      <c r="O1361" s="618" t="s">
        <v>425</v>
      </c>
      <c r="P1361" s="618" t="s">
        <v>425</v>
      </c>
      <c r="Q1361" s="618" t="s">
        <v>425</v>
      </c>
      <c r="R1361" s="618">
        <v>146</v>
      </c>
      <c r="S1361" s="618">
        <v>21274</v>
      </c>
      <c r="T1361" s="618">
        <v>970</v>
      </c>
      <c r="U1361" s="618" t="s">
        <v>425</v>
      </c>
      <c r="V1361" s="618" t="s">
        <v>425</v>
      </c>
      <c r="W1361" s="618" t="s">
        <v>425</v>
      </c>
      <c r="X1361" s="618" t="s">
        <v>425</v>
      </c>
      <c r="Y1361" s="618" t="s">
        <v>425</v>
      </c>
      <c r="Z1361" s="618">
        <v>137617</v>
      </c>
      <c r="AA1361" s="618">
        <v>2199</v>
      </c>
      <c r="AB1361" s="618" t="s">
        <v>425</v>
      </c>
      <c r="AC1361" s="618">
        <v>450668</v>
      </c>
      <c r="AD1361" s="618" t="s">
        <v>425</v>
      </c>
      <c r="AE1361" s="618" t="s">
        <v>425</v>
      </c>
      <c r="AF1361" s="618">
        <v>31</v>
      </c>
      <c r="AG1361" s="618" t="s">
        <v>425</v>
      </c>
      <c r="AH1361" s="618" t="s">
        <v>425</v>
      </c>
      <c r="AI1361" s="618" t="s">
        <v>425</v>
      </c>
    </row>
    <row r="1362" spans="1:35" x14ac:dyDescent="0.25">
      <c r="B1362" s="594">
        <v>2018</v>
      </c>
      <c r="C1362" s="618">
        <v>30672</v>
      </c>
      <c r="D1362" s="618" t="s">
        <v>2112</v>
      </c>
      <c r="E1362" s="618" t="s">
        <v>425</v>
      </c>
      <c r="F1362" s="618" t="s">
        <v>425</v>
      </c>
      <c r="G1362" s="618">
        <v>2975</v>
      </c>
      <c r="H1362" s="618">
        <v>24065</v>
      </c>
      <c r="I1362" s="618" t="s">
        <v>425</v>
      </c>
      <c r="J1362" s="618">
        <v>26665</v>
      </c>
      <c r="K1362" s="618" t="s">
        <v>425</v>
      </c>
      <c r="L1362" s="618">
        <v>167815</v>
      </c>
      <c r="M1362" s="618" t="s">
        <v>2112</v>
      </c>
      <c r="N1362" s="618" t="s">
        <v>425</v>
      </c>
      <c r="O1362" s="618" t="s">
        <v>425</v>
      </c>
      <c r="P1362" s="618" t="s">
        <v>425</v>
      </c>
      <c r="Q1362" s="618" t="s">
        <v>425</v>
      </c>
      <c r="R1362" s="618">
        <v>575</v>
      </c>
      <c r="S1362" s="618">
        <v>4120</v>
      </c>
      <c r="T1362" s="618">
        <v>1750</v>
      </c>
      <c r="U1362" s="618" t="s">
        <v>425</v>
      </c>
      <c r="V1362" s="618" t="s">
        <v>425</v>
      </c>
      <c r="W1362" s="618" t="s">
        <v>425</v>
      </c>
      <c r="X1362" s="618" t="s">
        <v>425</v>
      </c>
      <c r="Y1362" s="618" t="s">
        <v>425</v>
      </c>
      <c r="Z1362" s="618">
        <v>65034</v>
      </c>
      <c r="AA1362" s="618">
        <v>1584</v>
      </c>
      <c r="AB1362" s="618" t="s">
        <v>425</v>
      </c>
      <c r="AC1362" s="618">
        <v>72816</v>
      </c>
      <c r="AD1362" s="618" t="s">
        <v>425</v>
      </c>
      <c r="AE1362" s="618" t="s">
        <v>425</v>
      </c>
      <c r="AF1362" s="618" t="s">
        <v>425</v>
      </c>
      <c r="AG1362" s="618">
        <v>1289</v>
      </c>
      <c r="AH1362" s="618" t="s">
        <v>425</v>
      </c>
      <c r="AI1362" s="618" t="s">
        <v>425</v>
      </c>
    </row>
    <row r="1363" spans="1:35" x14ac:dyDescent="0.25">
      <c r="B1363" s="594">
        <v>2019</v>
      </c>
      <c r="C1363" s="618">
        <v>39571</v>
      </c>
      <c r="D1363" s="618" t="s">
        <v>2112</v>
      </c>
      <c r="E1363" s="618">
        <v>279</v>
      </c>
      <c r="F1363" s="618" t="s">
        <v>425</v>
      </c>
      <c r="G1363" s="618">
        <v>1848</v>
      </c>
      <c r="H1363" s="618">
        <v>22497</v>
      </c>
      <c r="I1363" s="618" t="s">
        <v>425</v>
      </c>
      <c r="J1363" s="618">
        <v>59493</v>
      </c>
      <c r="K1363" s="618" t="s">
        <v>425</v>
      </c>
      <c r="L1363" s="618">
        <v>151328</v>
      </c>
      <c r="M1363" s="618" t="s">
        <v>2112</v>
      </c>
      <c r="N1363" s="618" t="s">
        <v>425</v>
      </c>
      <c r="O1363" s="618" t="s">
        <v>425</v>
      </c>
      <c r="P1363" s="618" t="s">
        <v>425</v>
      </c>
      <c r="Q1363" s="618" t="s">
        <v>425</v>
      </c>
      <c r="R1363" s="618">
        <v>567</v>
      </c>
      <c r="S1363" s="618">
        <v>7654</v>
      </c>
      <c r="T1363" s="618">
        <v>1625</v>
      </c>
      <c r="U1363" s="618" t="s">
        <v>425</v>
      </c>
      <c r="V1363" s="618" t="s">
        <v>425</v>
      </c>
      <c r="W1363" s="618" t="s">
        <v>425</v>
      </c>
      <c r="X1363" s="618" t="s">
        <v>425</v>
      </c>
      <c r="Y1363" s="618" t="s">
        <v>425</v>
      </c>
      <c r="Z1363" s="618">
        <v>56632</v>
      </c>
      <c r="AA1363" s="618">
        <v>1480</v>
      </c>
      <c r="AB1363" s="618" t="s">
        <v>425</v>
      </c>
      <c r="AC1363" s="618">
        <v>568055</v>
      </c>
      <c r="AD1363" s="618" t="s">
        <v>425</v>
      </c>
      <c r="AE1363" s="618" t="s">
        <v>425</v>
      </c>
      <c r="AF1363" s="618" t="s">
        <v>425</v>
      </c>
      <c r="AG1363" s="618">
        <v>3515</v>
      </c>
      <c r="AH1363" s="618" t="s">
        <v>425</v>
      </c>
      <c r="AI1363" s="618" t="s">
        <v>425</v>
      </c>
    </row>
    <row r="1364" spans="1:35" x14ac:dyDescent="0.25">
      <c r="B1364" s="594">
        <v>2020</v>
      </c>
      <c r="C1364" s="618">
        <v>32725</v>
      </c>
      <c r="D1364" s="618" t="s">
        <v>2112</v>
      </c>
      <c r="E1364" s="618" t="s">
        <v>425</v>
      </c>
      <c r="F1364" s="618" t="s">
        <v>425</v>
      </c>
      <c r="G1364" s="618">
        <v>2127</v>
      </c>
      <c r="H1364" s="618">
        <v>35106</v>
      </c>
      <c r="I1364" s="618" t="s">
        <v>425</v>
      </c>
      <c r="J1364" s="618">
        <v>60169</v>
      </c>
      <c r="K1364" s="618" t="s">
        <v>425</v>
      </c>
      <c r="L1364" s="618">
        <v>187954</v>
      </c>
      <c r="M1364" s="618" t="s">
        <v>2112</v>
      </c>
      <c r="N1364" s="618" t="s">
        <v>425</v>
      </c>
      <c r="O1364" s="618" t="s">
        <v>425</v>
      </c>
      <c r="P1364" s="618" t="s">
        <v>425</v>
      </c>
      <c r="Q1364" s="618" t="s">
        <v>425</v>
      </c>
      <c r="R1364" s="618">
        <v>172</v>
      </c>
      <c r="S1364" s="618">
        <v>9959</v>
      </c>
      <c r="T1364" s="618">
        <v>1880</v>
      </c>
      <c r="U1364" s="618" t="s">
        <v>425</v>
      </c>
      <c r="V1364" s="618" t="s">
        <v>425</v>
      </c>
      <c r="W1364" s="618" t="s">
        <v>425</v>
      </c>
      <c r="X1364" s="618" t="s">
        <v>425</v>
      </c>
      <c r="Y1364" s="618" t="s">
        <v>425</v>
      </c>
      <c r="Z1364" s="618">
        <v>59377</v>
      </c>
      <c r="AA1364" s="618">
        <v>1761</v>
      </c>
      <c r="AB1364" s="618" t="s">
        <v>425</v>
      </c>
      <c r="AC1364" s="618">
        <v>940512</v>
      </c>
      <c r="AD1364" s="618" t="s">
        <v>425</v>
      </c>
      <c r="AE1364" s="618" t="s">
        <v>425</v>
      </c>
      <c r="AF1364" s="618" t="s">
        <v>425</v>
      </c>
      <c r="AG1364" s="618">
        <v>6231</v>
      </c>
      <c r="AH1364" s="618" t="s">
        <v>425</v>
      </c>
      <c r="AI1364" s="618" t="s">
        <v>425</v>
      </c>
    </row>
    <row r="1365" spans="1:35" x14ac:dyDescent="0.25">
      <c r="B1365" s="594">
        <v>2021</v>
      </c>
      <c r="C1365" s="618">
        <v>35665</v>
      </c>
      <c r="D1365" s="618" t="s">
        <v>2112</v>
      </c>
      <c r="E1365" s="618" t="s">
        <v>425</v>
      </c>
      <c r="F1365" s="618" t="s">
        <v>425</v>
      </c>
      <c r="G1365" s="618">
        <v>2383</v>
      </c>
      <c r="H1365" s="618">
        <v>69783</v>
      </c>
      <c r="I1365" s="618" t="s">
        <v>425</v>
      </c>
      <c r="J1365" s="618">
        <v>49310</v>
      </c>
      <c r="K1365" s="618" t="s">
        <v>425</v>
      </c>
      <c r="L1365" s="618">
        <v>211953</v>
      </c>
      <c r="M1365" s="618" t="s">
        <v>2112</v>
      </c>
      <c r="N1365" s="618" t="s">
        <v>425</v>
      </c>
      <c r="O1365" s="618" t="s">
        <v>425</v>
      </c>
      <c r="P1365" s="618" t="s">
        <v>425</v>
      </c>
      <c r="Q1365" s="618" t="s">
        <v>425</v>
      </c>
      <c r="R1365" s="618">
        <v>140</v>
      </c>
      <c r="S1365" s="618">
        <v>5730</v>
      </c>
      <c r="T1365" s="618">
        <v>20</v>
      </c>
      <c r="U1365" s="618" t="s">
        <v>425</v>
      </c>
      <c r="V1365" s="618" t="s">
        <v>425</v>
      </c>
      <c r="W1365" s="618" t="s">
        <v>425</v>
      </c>
      <c r="X1365" s="618" t="s">
        <v>425</v>
      </c>
      <c r="Y1365" s="618" t="s">
        <v>425</v>
      </c>
      <c r="Z1365" s="618">
        <v>66977</v>
      </c>
      <c r="AA1365" s="618">
        <v>1954</v>
      </c>
      <c r="AB1365" s="618" t="s">
        <v>425</v>
      </c>
      <c r="AC1365" s="618">
        <v>943785</v>
      </c>
      <c r="AD1365" s="618" t="s">
        <v>425</v>
      </c>
      <c r="AE1365" s="618" t="s">
        <v>425</v>
      </c>
      <c r="AF1365" s="618" t="s">
        <v>425</v>
      </c>
      <c r="AG1365" s="618">
        <v>15631</v>
      </c>
      <c r="AH1365" s="618" t="s">
        <v>425</v>
      </c>
      <c r="AI1365" s="618" t="s">
        <v>425</v>
      </c>
    </row>
    <row r="1366" spans="1:35" x14ac:dyDescent="0.25">
      <c r="A1366" s="593" t="s">
        <v>22</v>
      </c>
      <c r="B1366" s="594">
        <v>2010</v>
      </c>
      <c r="C1366" s="618">
        <v>122495</v>
      </c>
      <c r="D1366" s="618" t="s">
        <v>2112</v>
      </c>
      <c r="E1366" s="618">
        <v>956536</v>
      </c>
      <c r="F1366" s="618">
        <v>19985</v>
      </c>
      <c r="G1366" s="618">
        <v>7349</v>
      </c>
      <c r="H1366" s="618">
        <v>17508</v>
      </c>
      <c r="I1366" s="618" t="s">
        <v>425</v>
      </c>
      <c r="J1366" s="618">
        <v>14367</v>
      </c>
      <c r="K1366" s="618">
        <v>223245</v>
      </c>
      <c r="L1366" s="618">
        <v>375154</v>
      </c>
      <c r="M1366" s="618" t="s">
        <v>2112</v>
      </c>
      <c r="N1366" s="618">
        <v>249573</v>
      </c>
      <c r="O1366" s="618" t="s">
        <v>425</v>
      </c>
      <c r="P1366" s="618" t="s">
        <v>425</v>
      </c>
      <c r="Q1366" s="618" t="s">
        <v>425</v>
      </c>
      <c r="R1366" s="618" t="s">
        <v>425</v>
      </c>
      <c r="S1366" s="618">
        <v>576614</v>
      </c>
      <c r="T1366" s="618">
        <v>34093</v>
      </c>
      <c r="U1366" s="618">
        <v>304</v>
      </c>
      <c r="V1366" s="618" t="s">
        <v>425</v>
      </c>
      <c r="W1366" s="618" t="s">
        <v>425</v>
      </c>
      <c r="X1366" s="618" t="s">
        <v>425</v>
      </c>
      <c r="Y1366" s="618">
        <v>70152</v>
      </c>
      <c r="Z1366" s="618">
        <v>564067</v>
      </c>
      <c r="AA1366" s="618">
        <v>113142</v>
      </c>
      <c r="AB1366" s="618">
        <v>29841</v>
      </c>
      <c r="AC1366" s="618">
        <v>779364</v>
      </c>
      <c r="AD1366" s="618" t="s">
        <v>425</v>
      </c>
      <c r="AE1366" s="618">
        <v>1650571</v>
      </c>
      <c r="AF1366" s="618">
        <v>29415</v>
      </c>
      <c r="AG1366" s="618">
        <v>247239</v>
      </c>
      <c r="AH1366" s="618" t="s">
        <v>425</v>
      </c>
      <c r="AI1366" s="618" t="s">
        <v>425</v>
      </c>
    </row>
    <row r="1367" spans="1:35" x14ac:dyDescent="0.25">
      <c r="B1367" s="594">
        <v>2011</v>
      </c>
      <c r="C1367" s="618">
        <v>123700</v>
      </c>
      <c r="D1367" s="618" t="s">
        <v>2112</v>
      </c>
      <c r="E1367" s="618">
        <v>2108650</v>
      </c>
      <c r="F1367" s="618">
        <v>38427</v>
      </c>
      <c r="G1367" s="618">
        <v>7769</v>
      </c>
      <c r="H1367" s="618">
        <v>18621</v>
      </c>
      <c r="I1367" s="618" t="s">
        <v>425</v>
      </c>
      <c r="J1367" s="618">
        <v>13573</v>
      </c>
      <c r="K1367" s="618">
        <v>295522</v>
      </c>
      <c r="L1367" s="618">
        <v>451839</v>
      </c>
      <c r="M1367" s="618" t="s">
        <v>2112</v>
      </c>
      <c r="N1367" s="618">
        <v>177385</v>
      </c>
      <c r="O1367" s="618" t="s">
        <v>425</v>
      </c>
      <c r="P1367" s="618" t="s">
        <v>425</v>
      </c>
      <c r="Q1367" s="618" t="s">
        <v>425</v>
      </c>
      <c r="R1367" s="618" t="s">
        <v>425</v>
      </c>
      <c r="S1367" s="618">
        <v>327773</v>
      </c>
      <c r="T1367" s="618">
        <v>22986</v>
      </c>
      <c r="U1367" s="618">
        <v>261</v>
      </c>
      <c r="V1367" s="618" t="s">
        <v>425</v>
      </c>
      <c r="W1367" s="618" t="s">
        <v>425</v>
      </c>
      <c r="X1367" s="618" t="s">
        <v>425</v>
      </c>
      <c r="Y1367" s="618">
        <v>80687</v>
      </c>
      <c r="Z1367" s="618">
        <v>518095</v>
      </c>
      <c r="AA1367" s="618">
        <v>101797</v>
      </c>
      <c r="AB1367" s="618">
        <v>27978</v>
      </c>
      <c r="AC1367" s="618">
        <v>807521</v>
      </c>
      <c r="AD1367" s="618" t="s">
        <v>425</v>
      </c>
      <c r="AE1367" s="618">
        <v>2382224</v>
      </c>
      <c r="AF1367" s="618">
        <v>61725</v>
      </c>
      <c r="AG1367" s="618">
        <v>277848</v>
      </c>
      <c r="AH1367" s="618" t="s">
        <v>425</v>
      </c>
      <c r="AI1367" s="618" t="s">
        <v>425</v>
      </c>
    </row>
    <row r="1368" spans="1:35" x14ac:dyDescent="0.25">
      <c r="B1368" s="594">
        <v>2012</v>
      </c>
      <c r="C1368" s="618">
        <v>104366</v>
      </c>
      <c r="D1368" s="618" t="s">
        <v>2112</v>
      </c>
      <c r="E1368" s="618">
        <v>2762023</v>
      </c>
      <c r="F1368" s="618">
        <v>47309</v>
      </c>
      <c r="G1368" s="618">
        <v>5491</v>
      </c>
      <c r="H1368" s="618">
        <v>14862</v>
      </c>
      <c r="I1368" s="618" t="s">
        <v>425</v>
      </c>
      <c r="J1368" s="618">
        <v>6552</v>
      </c>
      <c r="K1368" s="618">
        <v>117134</v>
      </c>
      <c r="L1368" s="618">
        <v>429673</v>
      </c>
      <c r="M1368" s="618" t="s">
        <v>2112</v>
      </c>
      <c r="N1368" s="618">
        <v>185082</v>
      </c>
      <c r="O1368" s="618" t="s">
        <v>425</v>
      </c>
      <c r="P1368" s="618" t="s">
        <v>425</v>
      </c>
      <c r="Q1368" s="618" t="s">
        <v>425</v>
      </c>
      <c r="R1368" s="618" t="s">
        <v>425</v>
      </c>
      <c r="S1368" s="618">
        <v>235254</v>
      </c>
      <c r="T1368" s="618">
        <v>19283</v>
      </c>
      <c r="U1368" s="618">
        <v>1</v>
      </c>
      <c r="V1368" s="618" t="s">
        <v>425</v>
      </c>
      <c r="W1368" s="618" t="s">
        <v>425</v>
      </c>
      <c r="X1368" s="618" t="s">
        <v>425</v>
      </c>
      <c r="Y1368" s="618">
        <v>18271</v>
      </c>
      <c r="Z1368" s="618">
        <v>554338</v>
      </c>
      <c r="AA1368" s="618">
        <v>93000</v>
      </c>
      <c r="AB1368" s="618">
        <v>24231</v>
      </c>
      <c r="AC1368" s="618">
        <v>841541</v>
      </c>
      <c r="AD1368" s="618" t="s">
        <v>425</v>
      </c>
      <c r="AE1368" s="618">
        <v>2682367</v>
      </c>
      <c r="AF1368" s="618">
        <v>10335</v>
      </c>
      <c r="AG1368" s="618">
        <v>189398</v>
      </c>
      <c r="AH1368" s="618" t="s">
        <v>425</v>
      </c>
      <c r="AI1368" s="618" t="s">
        <v>425</v>
      </c>
    </row>
    <row r="1369" spans="1:35" x14ac:dyDescent="0.25">
      <c r="B1369" s="594">
        <v>2013</v>
      </c>
      <c r="C1369" s="618">
        <v>94405</v>
      </c>
      <c r="D1369" s="618" t="s">
        <v>2112</v>
      </c>
      <c r="E1369" s="618">
        <v>2398610</v>
      </c>
      <c r="F1369" s="618">
        <v>32046</v>
      </c>
      <c r="G1369" s="618">
        <v>4673</v>
      </c>
      <c r="H1369" s="618">
        <v>10562</v>
      </c>
      <c r="I1369" s="618" t="s">
        <v>425</v>
      </c>
      <c r="J1369" s="618">
        <v>7149</v>
      </c>
      <c r="K1369" s="618">
        <v>178099</v>
      </c>
      <c r="L1369" s="618">
        <v>421199</v>
      </c>
      <c r="M1369" s="618" t="s">
        <v>2112</v>
      </c>
      <c r="N1369" s="618">
        <v>101237</v>
      </c>
      <c r="O1369" s="618" t="s">
        <v>425</v>
      </c>
      <c r="P1369" s="618" t="s">
        <v>425</v>
      </c>
      <c r="Q1369" s="618" t="s">
        <v>425</v>
      </c>
      <c r="R1369" s="618" t="s">
        <v>425</v>
      </c>
      <c r="S1369" s="618">
        <v>459228</v>
      </c>
      <c r="T1369" s="618">
        <v>19448</v>
      </c>
      <c r="U1369" s="618">
        <v>14</v>
      </c>
      <c r="V1369" s="618" t="s">
        <v>425</v>
      </c>
      <c r="W1369" s="618" t="s">
        <v>425</v>
      </c>
      <c r="X1369" s="618" t="s">
        <v>425</v>
      </c>
      <c r="Y1369" s="618">
        <v>14459</v>
      </c>
      <c r="Z1369" s="618">
        <v>556479</v>
      </c>
      <c r="AA1369" s="618">
        <v>78974</v>
      </c>
      <c r="AB1369" s="618">
        <v>19585</v>
      </c>
      <c r="AC1369" s="618">
        <v>881854</v>
      </c>
      <c r="AD1369" s="618" t="s">
        <v>425</v>
      </c>
      <c r="AE1369" s="618">
        <v>2301354</v>
      </c>
      <c r="AF1369" s="618">
        <v>16598</v>
      </c>
      <c r="AG1369" s="618">
        <v>199808</v>
      </c>
      <c r="AH1369" s="618" t="s">
        <v>425</v>
      </c>
      <c r="AI1369" s="618" t="s">
        <v>425</v>
      </c>
    </row>
    <row r="1370" spans="1:35" x14ac:dyDescent="0.25">
      <c r="B1370" s="594">
        <v>2014</v>
      </c>
      <c r="C1370" s="618">
        <v>128889</v>
      </c>
      <c r="D1370" s="618" t="s">
        <v>2112</v>
      </c>
      <c r="E1370" s="618">
        <v>3065487</v>
      </c>
      <c r="F1370" s="618">
        <v>40039</v>
      </c>
      <c r="G1370" s="618">
        <v>6839</v>
      </c>
      <c r="H1370" s="618">
        <v>7692</v>
      </c>
      <c r="I1370" s="618" t="s">
        <v>425</v>
      </c>
      <c r="J1370" s="618">
        <v>11632</v>
      </c>
      <c r="K1370" s="618">
        <v>360947</v>
      </c>
      <c r="L1370" s="618">
        <v>1044622</v>
      </c>
      <c r="M1370" s="618" t="s">
        <v>2112</v>
      </c>
      <c r="N1370" s="618">
        <v>282497</v>
      </c>
      <c r="O1370" s="618" t="s">
        <v>425</v>
      </c>
      <c r="P1370" s="618" t="s">
        <v>425</v>
      </c>
      <c r="Q1370" s="618" t="s">
        <v>425</v>
      </c>
      <c r="R1370" s="618" t="s">
        <v>425</v>
      </c>
      <c r="S1370" s="618">
        <v>424405</v>
      </c>
      <c r="T1370" s="618">
        <v>21562</v>
      </c>
      <c r="U1370" s="618" t="s">
        <v>425</v>
      </c>
      <c r="V1370" s="618" t="s">
        <v>425</v>
      </c>
      <c r="W1370" s="618" t="s">
        <v>425</v>
      </c>
      <c r="X1370" s="618" t="s">
        <v>425</v>
      </c>
      <c r="Y1370" s="618">
        <v>46431</v>
      </c>
      <c r="Z1370" s="618">
        <v>727734</v>
      </c>
      <c r="AA1370" s="618">
        <v>122320</v>
      </c>
      <c r="AB1370" s="618">
        <v>41789</v>
      </c>
      <c r="AC1370" s="618">
        <v>1127056</v>
      </c>
      <c r="AD1370" s="618" t="s">
        <v>425</v>
      </c>
      <c r="AE1370" s="618">
        <v>3097332</v>
      </c>
      <c r="AF1370" s="618">
        <v>44137</v>
      </c>
      <c r="AG1370" s="618">
        <v>353132</v>
      </c>
      <c r="AH1370" s="618" t="s">
        <v>425</v>
      </c>
      <c r="AI1370" s="618" t="s">
        <v>425</v>
      </c>
    </row>
    <row r="1371" spans="1:35" x14ac:dyDescent="0.25">
      <c r="B1371" s="594">
        <v>2015</v>
      </c>
      <c r="C1371" s="618">
        <v>149283</v>
      </c>
      <c r="D1371" s="618" t="s">
        <v>2112</v>
      </c>
      <c r="E1371" s="618">
        <v>1776796</v>
      </c>
      <c r="F1371" s="618">
        <v>30070</v>
      </c>
      <c r="G1371" s="618">
        <v>7326</v>
      </c>
      <c r="H1371" s="618">
        <v>6384</v>
      </c>
      <c r="I1371" s="618" t="s">
        <v>425</v>
      </c>
      <c r="J1371" s="618">
        <v>13602</v>
      </c>
      <c r="K1371" s="618">
        <v>311209</v>
      </c>
      <c r="L1371" s="618">
        <v>456300</v>
      </c>
      <c r="M1371" s="618" t="s">
        <v>2112</v>
      </c>
      <c r="N1371" s="618">
        <v>304545</v>
      </c>
      <c r="O1371" s="618" t="s">
        <v>425</v>
      </c>
      <c r="P1371" s="618" t="s">
        <v>425</v>
      </c>
      <c r="Q1371" s="618" t="s">
        <v>425</v>
      </c>
      <c r="R1371" s="618" t="s">
        <v>425</v>
      </c>
      <c r="S1371" s="618">
        <v>626067</v>
      </c>
      <c r="T1371" s="618">
        <v>22399</v>
      </c>
      <c r="U1371" s="618" t="s">
        <v>425</v>
      </c>
      <c r="V1371" s="618" t="s">
        <v>425</v>
      </c>
      <c r="W1371" s="618" t="s">
        <v>425</v>
      </c>
      <c r="X1371" s="618" t="s">
        <v>425</v>
      </c>
      <c r="Y1371" s="618">
        <v>65529</v>
      </c>
      <c r="Z1371" s="618">
        <v>702931</v>
      </c>
      <c r="AA1371" s="618">
        <v>134764</v>
      </c>
      <c r="AB1371" s="618">
        <v>40300</v>
      </c>
      <c r="AC1371" s="618">
        <v>1156655</v>
      </c>
      <c r="AD1371" s="618" t="s">
        <v>425</v>
      </c>
      <c r="AE1371" s="618">
        <v>4452439</v>
      </c>
      <c r="AF1371" s="618">
        <v>44018</v>
      </c>
      <c r="AG1371" s="618">
        <v>402108</v>
      </c>
      <c r="AH1371" s="618">
        <v>2250</v>
      </c>
      <c r="AI1371" s="618" t="s">
        <v>425</v>
      </c>
    </row>
    <row r="1372" spans="1:35" x14ac:dyDescent="0.25">
      <c r="B1372" s="594">
        <v>2016</v>
      </c>
      <c r="C1372" s="618">
        <v>103197</v>
      </c>
      <c r="D1372" s="618" t="s">
        <v>2112</v>
      </c>
      <c r="E1372" s="618">
        <v>1747480</v>
      </c>
      <c r="F1372" s="618">
        <v>26157</v>
      </c>
      <c r="G1372" s="618">
        <v>10234</v>
      </c>
      <c r="H1372" s="618">
        <v>6035</v>
      </c>
      <c r="I1372" s="618" t="s">
        <v>425</v>
      </c>
      <c r="J1372" s="618">
        <v>19436</v>
      </c>
      <c r="K1372" s="618">
        <v>457111</v>
      </c>
      <c r="L1372" s="618">
        <v>432209</v>
      </c>
      <c r="M1372" s="618" t="s">
        <v>2112</v>
      </c>
      <c r="N1372" s="618">
        <v>369462</v>
      </c>
      <c r="O1372" s="618" t="s">
        <v>425</v>
      </c>
      <c r="P1372" s="618" t="s">
        <v>425</v>
      </c>
      <c r="Q1372" s="618" t="s">
        <v>425</v>
      </c>
      <c r="R1372" s="618" t="s">
        <v>425</v>
      </c>
      <c r="S1372" s="618">
        <v>608492</v>
      </c>
      <c r="T1372" s="618">
        <v>29253</v>
      </c>
      <c r="U1372" s="618" t="s">
        <v>425</v>
      </c>
      <c r="V1372" s="618" t="s">
        <v>425</v>
      </c>
      <c r="W1372" s="618" t="s">
        <v>425</v>
      </c>
      <c r="X1372" s="618" t="s">
        <v>425</v>
      </c>
      <c r="Y1372" s="618">
        <v>37454</v>
      </c>
      <c r="Z1372" s="618">
        <v>763283</v>
      </c>
      <c r="AA1372" s="618">
        <v>105997</v>
      </c>
      <c r="AB1372" s="618">
        <v>71503</v>
      </c>
      <c r="AC1372" s="618">
        <v>1106890</v>
      </c>
      <c r="AD1372" s="618" t="s">
        <v>425</v>
      </c>
      <c r="AE1372" s="618">
        <v>3492057</v>
      </c>
      <c r="AF1372" s="618">
        <v>37034</v>
      </c>
      <c r="AG1372" s="618">
        <v>381825</v>
      </c>
      <c r="AH1372" s="618">
        <v>13860</v>
      </c>
      <c r="AI1372" s="618" t="s">
        <v>425</v>
      </c>
    </row>
    <row r="1373" spans="1:35" x14ac:dyDescent="0.25">
      <c r="B1373" s="594">
        <v>2017</v>
      </c>
      <c r="C1373" s="618">
        <v>49897</v>
      </c>
      <c r="D1373" s="618" t="s">
        <v>2112</v>
      </c>
      <c r="E1373" s="618">
        <v>1938513</v>
      </c>
      <c r="F1373" s="618">
        <v>22028</v>
      </c>
      <c r="G1373" s="618">
        <v>11777</v>
      </c>
      <c r="H1373" s="618">
        <v>1906</v>
      </c>
      <c r="I1373" s="618" t="s">
        <v>425</v>
      </c>
      <c r="J1373" s="618">
        <v>10083</v>
      </c>
      <c r="K1373" s="618">
        <v>328668</v>
      </c>
      <c r="L1373" s="618">
        <v>353148</v>
      </c>
      <c r="M1373" s="618" t="s">
        <v>2112</v>
      </c>
      <c r="N1373" s="618">
        <v>222548</v>
      </c>
      <c r="O1373" s="618" t="s">
        <v>425</v>
      </c>
      <c r="P1373" s="618" t="s">
        <v>425</v>
      </c>
      <c r="Q1373" s="618" t="s">
        <v>425</v>
      </c>
      <c r="R1373" s="618" t="s">
        <v>425</v>
      </c>
      <c r="S1373" s="618">
        <v>301040</v>
      </c>
      <c r="T1373" s="618">
        <v>106128</v>
      </c>
      <c r="U1373" s="618" t="s">
        <v>425</v>
      </c>
      <c r="V1373" s="618" t="s">
        <v>425</v>
      </c>
      <c r="W1373" s="618" t="s">
        <v>425</v>
      </c>
      <c r="X1373" s="618" t="s">
        <v>425</v>
      </c>
      <c r="Y1373" s="618">
        <v>29220</v>
      </c>
      <c r="Z1373" s="618">
        <v>536099</v>
      </c>
      <c r="AA1373" s="618">
        <v>105909</v>
      </c>
      <c r="AB1373" s="618">
        <v>45914</v>
      </c>
      <c r="AC1373" s="618">
        <v>860934</v>
      </c>
      <c r="AD1373" s="618" t="s">
        <v>425</v>
      </c>
      <c r="AE1373" s="618">
        <v>5326260</v>
      </c>
      <c r="AF1373" s="618">
        <v>34623</v>
      </c>
      <c r="AG1373" s="618">
        <v>316219</v>
      </c>
      <c r="AH1373" s="618">
        <v>7604</v>
      </c>
      <c r="AI1373" s="618" t="s">
        <v>425</v>
      </c>
    </row>
    <row r="1374" spans="1:35" x14ac:dyDescent="0.25">
      <c r="B1374" s="594">
        <v>2018</v>
      </c>
      <c r="C1374" s="618">
        <v>34266</v>
      </c>
      <c r="D1374" s="618" t="s">
        <v>2112</v>
      </c>
      <c r="E1374" s="618">
        <v>3570633</v>
      </c>
      <c r="F1374" s="618">
        <v>23246</v>
      </c>
      <c r="G1374" s="618">
        <v>12021</v>
      </c>
      <c r="H1374" s="618">
        <v>765</v>
      </c>
      <c r="I1374" s="618" t="s">
        <v>425</v>
      </c>
      <c r="J1374" s="618">
        <v>8042</v>
      </c>
      <c r="K1374" s="618">
        <v>416819</v>
      </c>
      <c r="L1374" s="618">
        <v>380419</v>
      </c>
      <c r="M1374" s="618" t="s">
        <v>2112</v>
      </c>
      <c r="N1374" s="618">
        <v>245302</v>
      </c>
      <c r="O1374" s="618" t="s">
        <v>425</v>
      </c>
      <c r="P1374" s="618" t="s">
        <v>425</v>
      </c>
      <c r="Q1374" s="618" t="s">
        <v>425</v>
      </c>
      <c r="R1374" s="618" t="s">
        <v>425</v>
      </c>
      <c r="S1374" s="618">
        <v>295129</v>
      </c>
      <c r="T1374" s="618">
        <v>85888</v>
      </c>
      <c r="U1374" s="618" t="s">
        <v>425</v>
      </c>
      <c r="V1374" s="618" t="s">
        <v>425</v>
      </c>
      <c r="W1374" s="618" t="s">
        <v>425</v>
      </c>
      <c r="X1374" s="618" t="s">
        <v>425</v>
      </c>
      <c r="Y1374" s="618">
        <v>32549</v>
      </c>
      <c r="Z1374" s="618">
        <v>439884</v>
      </c>
      <c r="AA1374" s="618">
        <v>72877</v>
      </c>
      <c r="AB1374" s="618">
        <v>46943</v>
      </c>
      <c r="AC1374" s="618">
        <v>1148730</v>
      </c>
      <c r="AD1374" s="618" t="s">
        <v>425</v>
      </c>
      <c r="AE1374" s="618">
        <v>7102383</v>
      </c>
      <c r="AF1374" s="618">
        <v>52293</v>
      </c>
      <c r="AG1374" s="618">
        <v>337191</v>
      </c>
      <c r="AH1374" s="618">
        <v>18795</v>
      </c>
      <c r="AI1374" s="618" t="s">
        <v>425</v>
      </c>
    </row>
    <row r="1375" spans="1:35" x14ac:dyDescent="0.25">
      <c r="B1375" s="594">
        <v>2019</v>
      </c>
      <c r="C1375" s="618">
        <v>36551</v>
      </c>
      <c r="D1375" s="618" t="s">
        <v>2112</v>
      </c>
      <c r="E1375" s="618">
        <v>3776061</v>
      </c>
      <c r="F1375" s="618">
        <v>31572</v>
      </c>
      <c r="G1375" s="618">
        <v>14898</v>
      </c>
      <c r="H1375" s="618">
        <v>453</v>
      </c>
      <c r="I1375" s="618" t="s">
        <v>425</v>
      </c>
      <c r="J1375" s="618">
        <v>8980</v>
      </c>
      <c r="K1375" s="618">
        <v>610011</v>
      </c>
      <c r="L1375" s="618">
        <v>413204</v>
      </c>
      <c r="M1375" s="618" t="s">
        <v>2112</v>
      </c>
      <c r="N1375" s="618">
        <v>319704</v>
      </c>
      <c r="O1375" s="618" t="s">
        <v>425</v>
      </c>
      <c r="P1375" s="618" t="s">
        <v>425</v>
      </c>
      <c r="Q1375" s="618" t="s">
        <v>425</v>
      </c>
      <c r="R1375" s="618" t="s">
        <v>425</v>
      </c>
      <c r="S1375" s="618">
        <v>438765</v>
      </c>
      <c r="T1375" s="618">
        <v>147622</v>
      </c>
      <c r="U1375" s="618" t="s">
        <v>425</v>
      </c>
      <c r="V1375" s="618" t="s">
        <v>425</v>
      </c>
      <c r="W1375" s="618" t="s">
        <v>425</v>
      </c>
      <c r="X1375" s="618" t="s">
        <v>425</v>
      </c>
      <c r="Y1375" s="618">
        <v>71217</v>
      </c>
      <c r="Z1375" s="618">
        <v>418393</v>
      </c>
      <c r="AA1375" s="618">
        <v>71287</v>
      </c>
      <c r="AB1375" s="618">
        <v>41062</v>
      </c>
      <c r="AC1375" s="618">
        <v>1043818</v>
      </c>
      <c r="AD1375" s="618" t="s">
        <v>425</v>
      </c>
      <c r="AE1375" s="618">
        <v>5925745</v>
      </c>
      <c r="AF1375" s="618">
        <v>42844</v>
      </c>
      <c r="AG1375" s="618">
        <v>486040</v>
      </c>
      <c r="AH1375" s="618">
        <v>10950</v>
      </c>
      <c r="AI1375" s="618" t="s">
        <v>425</v>
      </c>
    </row>
    <row r="1376" spans="1:35" x14ac:dyDescent="0.25">
      <c r="B1376" s="594">
        <v>2020</v>
      </c>
      <c r="C1376" s="618">
        <v>49943</v>
      </c>
      <c r="D1376" s="618" t="s">
        <v>2112</v>
      </c>
      <c r="E1376" s="618">
        <v>4391066</v>
      </c>
      <c r="F1376" s="618">
        <v>61734</v>
      </c>
      <c r="G1376" s="618">
        <v>14436</v>
      </c>
      <c r="H1376" s="618">
        <v>1218</v>
      </c>
      <c r="I1376" s="618" t="s">
        <v>425</v>
      </c>
      <c r="J1376" s="618">
        <v>12349</v>
      </c>
      <c r="K1376" s="618">
        <v>805029</v>
      </c>
      <c r="L1376" s="618">
        <v>464482</v>
      </c>
      <c r="M1376" s="618" t="s">
        <v>2112</v>
      </c>
      <c r="N1376" s="618">
        <v>416083</v>
      </c>
      <c r="O1376" s="618" t="s">
        <v>425</v>
      </c>
      <c r="P1376" s="618" t="s">
        <v>425</v>
      </c>
      <c r="Q1376" s="618" t="s">
        <v>425</v>
      </c>
      <c r="R1376" s="618" t="s">
        <v>425</v>
      </c>
      <c r="S1376" s="618">
        <v>686382</v>
      </c>
      <c r="T1376" s="618">
        <v>180615</v>
      </c>
      <c r="U1376" s="618" t="s">
        <v>425</v>
      </c>
      <c r="V1376" s="618" t="s">
        <v>425</v>
      </c>
      <c r="W1376" s="618" t="s">
        <v>425</v>
      </c>
      <c r="X1376" s="618" t="s">
        <v>425</v>
      </c>
      <c r="Y1376" s="618">
        <v>93893</v>
      </c>
      <c r="Z1376" s="618">
        <v>399603</v>
      </c>
      <c r="AA1376" s="618">
        <v>96736</v>
      </c>
      <c r="AB1376" s="618">
        <v>76907</v>
      </c>
      <c r="AC1376" s="618">
        <v>2141299</v>
      </c>
      <c r="AD1376" s="618" t="s">
        <v>425</v>
      </c>
      <c r="AE1376" s="618">
        <v>10295251</v>
      </c>
      <c r="AF1376" s="618">
        <v>78667</v>
      </c>
      <c r="AG1376" s="618">
        <v>513184</v>
      </c>
      <c r="AH1376" s="618">
        <v>17850</v>
      </c>
      <c r="AI1376" s="618" t="s">
        <v>425</v>
      </c>
    </row>
    <row r="1377" spans="1:35" x14ac:dyDescent="0.25">
      <c r="B1377" s="594">
        <v>2021</v>
      </c>
      <c r="C1377" s="618">
        <v>70994</v>
      </c>
      <c r="D1377" s="618" t="s">
        <v>2112</v>
      </c>
      <c r="E1377" s="618">
        <v>4057802</v>
      </c>
      <c r="F1377" s="618">
        <v>51248</v>
      </c>
      <c r="G1377" s="618">
        <v>16177</v>
      </c>
      <c r="H1377" s="618">
        <v>1348</v>
      </c>
      <c r="I1377" s="618" t="s">
        <v>425</v>
      </c>
      <c r="J1377" s="618">
        <v>13344</v>
      </c>
      <c r="K1377" s="618">
        <v>672914</v>
      </c>
      <c r="L1377" s="618">
        <v>634266</v>
      </c>
      <c r="M1377" s="618" t="s">
        <v>2112</v>
      </c>
      <c r="N1377" s="618">
        <v>444919</v>
      </c>
      <c r="O1377" s="618" t="s">
        <v>425</v>
      </c>
      <c r="P1377" s="618" t="s">
        <v>425</v>
      </c>
      <c r="Q1377" s="618" t="s">
        <v>425</v>
      </c>
      <c r="R1377" s="618" t="s">
        <v>425</v>
      </c>
      <c r="S1377" s="618">
        <v>686879</v>
      </c>
      <c r="T1377" s="618">
        <v>158527</v>
      </c>
      <c r="U1377" s="618" t="s">
        <v>425</v>
      </c>
      <c r="V1377" s="618" t="s">
        <v>425</v>
      </c>
      <c r="W1377" s="618" t="s">
        <v>425</v>
      </c>
      <c r="X1377" s="618" t="s">
        <v>425</v>
      </c>
      <c r="Y1377" s="618">
        <v>103972</v>
      </c>
      <c r="Z1377" s="618">
        <v>521820</v>
      </c>
      <c r="AA1377" s="618">
        <v>135023</v>
      </c>
      <c r="AB1377" s="618">
        <v>90370</v>
      </c>
      <c r="AC1377" s="618">
        <v>2599200</v>
      </c>
      <c r="AD1377" s="618" t="s">
        <v>425</v>
      </c>
      <c r="AE1377" s="618">
        <v>17515830</v>
      </c>
      <c r="AF1377" s="618">
        <v>91162</v>
      </c>
      <c r="AG1377" s="618">
        <v>741082</v>
      </c>
      <c r="AH1377" s="618">
        <v>20859</v>
      </c>
      <c r="AI1377" s="618" t="s">
        <v>425</v>
      </c>
    </row>
    <row r="1378" spans="1:35" x14ac:dyDescent="0.25">
      <c r="A1378" s="593" t="s">
        <v>23</v>
      </c>
      <c r="B1378" s="594">
        <v>2010</v>
      </c>
      <c r="C1378" s="618">
        <v>192289</v>
      </c>
      <c r="D1378" s="618" t="s">
        <v>2112</v>
      </c>
      <c r="E1378" s="618">
        <v>75172</v>
      </c>
      <c r="F1378" s="618">
        <v>127326</v>
      </c>
      <c r="G1378" s="618">
        <v>20126</v>
      </c>
      <c r="H1378" s="618">
        <v>83422</v>
      </c>
      <c r="I1378" s="618" t="s">
        <v>425</v>
      </c>
      <c r="J1378" s="618">
        <v>40320</v>
      </c>
      <c r="K1378" s="618">
        <v>1167615</v>
      </c>
      <c r="L1378" s="618">
        <v>2387347</v>
      </c>
      <c r="M1378" s="618" t="s">
        <v>2112</v>
      </c>
      <c r="N1378" s="618">
        <v>61141</v>
      </c>
      <c r="O1378" s="618" t="s">
        <v>425</v>
      </c>
      <c r="P1378" s="618" t="s">
        <v>425</v>
      </c>
      <c r="Q1378" s="618">
        <v>76</v>
      </c>
      <c r="R1378" s="618">
        <v>593</v>
      </c>
      <c r="S1378" s="618">
        <v>993957</v>
      </c>
      <c r="T1378" s="618" t="s">
        <v>425</v>
      </c>
      <c r="U1378" s="618">
        <v>2288</v>
      </c>
      <c r="V1378" s="618" t="s">
        <v>425</v>
      </c>
      <c r="W1378" s="618" t="s">
        <v>425</v>
      </c>
      <c r="X1378" s="618" t="s">
        <v>425</v>
      </c>
      <c r="Y1378" s="618">
        <v>9840</v>
      </c>
      <c r="Z1378" s="618">
        <v>417412</v>
      </c>
      <c r="AA1378" s="618">
        <v>21029</v>
      </c>
      <c r="AB1378" s="618" t="s">
        <v>425</v>
      </c>
      <c r="AC1378" s="618">
        <v>2146321</v>
      </c>
      <c r="AD1378" s="618" t="s">
        <v>425</v>
      </c>
      <c r="AE1378" s="618">
        <v>1703166</v>
      </c>
      <c r="AF1378" s="618">
        <v>69770</v>
      </c>
      <c r="AG1378" s="618">
        <v>374438</v>
      </c>
      <c r="AH1378" s="618">
        <v>45165</v>
      </c>
      <c r="AI1378" s="618" t="s">
        <v>425</v>
      </c>
    </row>
    <row r="1379" spans="1:35" x14ac:dyDescent="0.25">
      <c r="B1379" s="594">
        <v>2011</v>
      </c>
      <c r="C1379" s="618">
        <v>198203</v>
      </c>
      <c r="D1379" s="618" t="s">
        <v>2112</v>
      </c>
      <c r="E1379" s="618">
        <v>228760</v>
      </c>
      <c r="F1379" s="618">
        <v>129657</v>
      </c>
      <c r="G1379" s="618">
        <v>21792</v>
      </c>
      <c r="H1379" s="618">
        <v>49027</v>
      </c>
      <c r="I1379" s="618" t="s">
        <v>425</v>
      </c>
      <c r="J1379" s="618">
        <v>42465</v>
      </c>
      <c r="K1379" s="618">
        <v>804577</v>
      </c>
      <c r="L1379" s="618">
        <v>4513146</v>
      </c>
      <c r="M1379" s="618" t="s">
        <v>2112</v>
      </c>
      <c r="N1379" s="618">
        <v>89083</v>
      </c>
      <c r="O1379" s="618" t="s">
        <v>425</v>
      </c>
      <c r="P1379" s="618" t="s">
        <v>425</v>
      </c>
      <c r="Q1379" s="618">
        <v>158</v>
      </c>
      <c r="R1379" s="618">
        <v>559</v>
      </c>
      <c r="S1379" s="618">
        <v>993435</v>
      </c>
      <c r="T1379" s="618" t="s">
        <v>425</v>
      </c>
      <c r="U1379" s="618">
        <v>4481</v>
      </c>
      <c r="V1379" s="618" t="s">
        <v>425</v>
      </c>
      <c r="W1379" s="618" t="s">
        <v>425</v>
      </c>
      <c r="X1379" s="618" t="s">
        <v>425</v>
      </c>
      <c r="Y1379" s="618">
        <v>6427</v>
      </c>
      <c r="Z1379" s="618">
        <v>394466</v>
      </c>
      <c r="AA1379" s="618">
        <v>22250</v>
      </c>
      <c r="AB1379" s="618" t="s">
        <v>425</v>
      </c>
      <c r="AC1379" s="618">
        <v>2944432</v>
      </c>
      <c r="AD1379" s="618" t="s">
        <v>425</v>
      </c>
      <c r="AE1379" s="618">
        <v>2143893</v>
      </c>
      <c r="AF1379" s="618">
        <v>110054</v>
      </c>
      <c r="AG1379" s="618">
        <v>444621</v>
      </c>
      <c r="AH1379" s="618">
        <v>46027</v>
      </c>
      <c r="AI1379" s="618" t="s">
        <v>425</v>
      </c>
    </row>
    <row r="1380" spans="1:35" x14ac:dyDescent="0.25">
      <c r="B1380" s="594">
        <v>2012</v>
      </c>
      <c r="C1380" s="618">
        <v>293938</v>
      </c>
      <c r="D1380" s="618" t="s">
        <v>2112</v>
      </c>
      <c r="E1380" s="618">
        <v>155329</v>
      </c>
      <c r="F1380" s="618">
        <v>124915</v>
      </c>
      <c r="G1380" s="618">
        <v>15874</v>
      </c>
      <c r="H1380" s="618">
        <v>37266</v>
      </c>
      <c r="I1380" s="618" t="s">
        <v>425</v>
      </c>
      <c r="J1380" s="618">
        <v>29886</v>
      </c>
      <c r="K1380" s="618">
        <v>843990</v>
      </c>
      <c r="L1380" s="618">
        <v>3940672</v>
      </c>
      <c r="M1380" s="618" t="s">
        <v>2112</v>
      </c>
      <c r="N1380" s="618">
        <v>121725</v>
      </c>
      <c r="O1380" s="618" t="s">
        <v>425</v>
      </c>
      <c r="P1380" s="618" t="s">
        <v>425</v>
      </c>
      <c r="Q1380" s="618">
        <v>1436</v>
      </c>
      <c r="R1380" s="618">
        <v>783</v>
      </c>
      <c r="S1380" s="618">
        <v>1618067</v>
      </c>
      <c r="T1380" s="618" t="s">
        <v>425</v>
      </c>
      <c r="U1380" s="618">
        <v>5465</v>
      </c>
      <c r="V1380" s="618" t="s">
        <v>425</v>
      </c>
      <c r="W1380" s="618" t="s">
        <v>425</v>
      </c>
      <c r="X1380" s="618" t="s">
        <v>425</v>
      </c>
      <c r="Y1380" s="618">
        <v>1908</v>
      </c>
      <c r="Z1380" s="618">
        <v>362775</v>
      </c>
      <c r="AA1380" s="618">
        <v>28541</v>
      </c>
      <c r="AB1380" s="618" t="s">
        <v>425</v>
      </c>
      <c r="AC1380" s="618">
        <v>3022281</v>
      </c>
      <c r="AD1380" s="618" t="s">
        <v>425</v>
      </c>
      <c r="AE1380" s="618">
        <v>2513285</v>
      </c>
      <c r="AF1380" s="618">
        <v>139217</v>
      </c>
      <c r="AG1380" s="618">
        <v>584744</v>
      </c>
      <c r="AH1380" s="618">
        <v>50472</v>
      </c>
      <c r="AI1380" s="618" t="s">
        <v>425</v>
      </c>
    </row>
    <row r="1381" spans="1:35" x14ac:dyDescent="0.25">
      <c r="B1381" s="594">
        <v>2013</v>
      </c>
      <c r="C1381" s="618">
        <v>306333</v>
      </c>
      <c r="D1381" s="618" t="s">
        <v>2112</v>
      </c>
      <c r="E1381" s="618">
        <v>132483</v>
      </c>
      <c r="F1381" s="618">
        <v>138969</v>
      </c>
      <c r="G1381" s="618">
        <v>14589</v>
      </c>
      <c r="H1381" s="618">
        <v>28946</v>
      </c>
      <c r="I1381" s="618" t="s">
        <v>425</v>
      </c>
      <c r="J1381" s="618">
        <v>31410</v>
      </c>
      <c r="K1381" s="618">
        <v>1583145</v>
      </c>
      <c r="L1381" s="618">
        <v>3952590</v>
      </c>
      <c r="M1381" s="618" t="s">
        <v>2112</v>
      </c>
      <c r="N1381" s="618">
        <v>173440</v>
      </c>
      <c r="O1381" s="618" t="s">
        <v>425</v>
      </c>
      <c r="P1381" s="618" t="s">
        <v>425</v>
      </c>
      <c r="Q1381" s="618">
        <v>2130</v>
      </c>
      <c r="R1381" s="618">
        <v>478</v>
      </c>
      <c r="S1381" s="618">
        <v>1547426</v>
      </c>
      <c r="T1381" s="618" t="s">
        <v>425</v>
      </c>
      <c r="U1381" s="618">
        <v>12238</v>
      </c>
      <c r="V1381" s="618" t="s">
        <v>425</v>
      </c>
      <c r="W1381" s="618" t="s">
        <v>425</v>
      </c>
      <c r="X1381" s="618" t="s">
        <v>425</v>
      </c>
      <c r="Y1381" s="618">
        <v>1276</v>
      </c>
      <c r="Z1381" s="618">
        <v>431327</v>
      </c>
      <c r="AA1381" s="618">
        <v>19416</v>
      </c>
      <c r="AB1381" s="618" t="s">
        <v>425</v>
      </c>
      <c r="AC1381" s="618">
        <v>3066441</v>
      </c>
      <c r="AD1381" s="618" t="s">
        <v>425</v>
      </c>
      <c r="AE1381" s="618">
        <v>2946283</v>
      </c>
      <c r="AF1381" s="618">
        <v>125161</v>
      </c>
      <c r="AG1381" s="618">
        <v>698039</v>
      </c>
      <c r="AH1381" s="618">
        <v>104210</v>
      </c>
      <c r="AI1381" s="618" t="s">
        <v>425</v>
      </c>
    </row>
    <row r="1382" spans="1:35" x14ac:dyDescent="0.25">
      <c r="B1382" s="594">
        <v>2014</v>
      </c>
      <c r="C1382" s="618">
        <v>301232</v>
      </c>
      <c r="D1382" s="618" t="s">
        <v>2112</v>
      </c>
      <c r="E1382" s="618">
        <v>107065</v>
      </c>
      <c r="F1382" s="618">
        <v>124956</v>
      </c>
      <c r="G1382" s="618">
        <v>17394</v>
      </c>
      <c r="H1382" s="618">
        <v>30124</v>
      </c>
      <c r="I1382" s="618">
        <v>336</v>
      </c>
      <c r="J1382" s="618">
        <v>33414</v>
      </c>
      <c r="K1382" s="618">
        <v>1095992</v>
      </c>
      <c r="L1382" s="618">
        <v>3996975</v>
      </c>
      <c r="M1382" s="618" t="s">
        <v>2112</v>
      </c>
      <c r="N1382" s="618">
        <v>163106</v>
      </c>
      <c r="O1382" s="618" t="s">
        <v>425</v>
      </c>
      <c r="P1382" s="618" t="s">
        <v>425</v>
      </c>
      <c r="Q1382" s="618">
        <v>2617</v>
      </c>
      <c r="R1382" s="618">
        <v>580</v>
      </c>
      <c r="S1382" s="618">
        <v>809702</v>
      </c>
      <c r="T1382" s="618" t="s">
        <v>425</v>
      </c>
      <c r="U1382" s="618">
        <v>16740</v>
      </c>
      <c r="V1382" s="618" t="s">
        <v>425</v>
      </c>
      <c r="W1382" s="618" t="s">
        <v>425</v>
      </c>
      <c r="X1382" s="618" t="s">
        <v>425</v>
      </c>
      <c r="Y1382" s="618">
        <v>1175</v>
      </c>
      <c r="Z1382" s="618">
        <v>427510</v>
      </c>
      <c r="AA1382" s="618">
        <v>19253</v>
      </c>
      <c r="AB1382" s="618" t="s">
        <v>425</v>
      </c>
      <c r="AC1382" s="618">
        <v>3018268</v>
      </c>
      <c r="AD1382" s="618" t="s">
        <v>425</v>
      </c>
      <c r="AE1382" s="618">
        <v>3453701</v>
      </c>
      <c r="AF1382" s="618">
        <v>135812</v>
      </c>
      <c r="AG1382" s="618">
        <v>795253</v>
      </c>
      <c r="AH1382" s="618">
        <v>121478</v>
      </c>
      <c r="AI1382" s="618" t="s">
        <v>425</v>
      </c>
    </row>
    <row r="1383" spans="1:35" x14ac:dyDescent="0.25">
      <c r="B1383" s="594">
        <v>2015</v>
      </c>
      <c r="C1383" s="618">
        <v>322119</v>
      </c>
      <c r="D1383" s="618" t="s">
        <v>2112</v>
      </c>
      <c r="E1383" s="618">
        <v>80575</v>
      </c>
      <c r="F1383" s="618">
        <v>287411</v>
      </c>
      <c r="G1383" s="618">
        <v>20746</v>
      </c>
      <c r="H1383" s="618">
        <v>20616</v>
      </c>
      <c r="I1383" s="618">
        <v>270</v>
      </c>
      <c r="J1383" s="618">
        <v>40561</v>
      </c>
      <c r="K1383" s="618">
        <v>1313724</v>
      </c>
      <c r="L1383" s="618">
        <v>4074646</v>
      </c>
      <c r="M1383" s="618" t="s">
        <v>2112</v>
      </c>
      <c r="N1383" s="618">
        <v>353673</v>
      </c>
      <c r="O1383" s="618" t="s">
        <v>425</v>
      </c>
      <c r="P1383" s="618" t="s">
        <v>425</v>
      </c>
      <c r="Q1383" s="618">
        <v>918</v>
      </c>
      <c r="R1383" s="618">
        <v>62</v>
      </c>
      <c r="S1383" s="618">
        <v>1132960</v>
      </c>
      <c r="T1383" s="618" t="s">
        <v>425</v>
      </c>
      <c r="U1383" s="618">
        <v>17035</v>
      </c>
      <c r="V1383" s="618" t="s">
        <v>425</v>
      </c>
      <c r="W1383" s="618" t="s">
        <v>425</v>
      </c>
      <c r="X1383" s="618" t="s">
        <v>425</v>
      </c>
      <c r="Y1383" s="618">
        <v>168</v>
      </c>
      <c r="Z1383" s="618">
        <v>347555</v>
      </c>
      <c r="AA1383" s="618">
        <v>21680</v>
      </c>
      <c r="AB1383" s="618" t="s">
        <v>425</v>
      </c>
      <c r="AC1383" s="618">
        <v>2999614</v>
      </c>
      <c r="AD1383" s="618" t="s">
        <v>425</v>
      </c>
      <c r="AE1383" s="618">
        <v>3503340</v>
      </c>
      <c r="AF1383" s="618">
        <v>147198</v>
      </c>
      <c r="AG1383" s="618">
        <v>787833</v>
      </c>
      <c r="AH1383" s="618">
        <v>154735</v>
      </c>
      <c r="AI1383" s="618" t="s">
        <v>425</v>
      </c>
    </row>
    <row r="1384" spans="1:35" x14ac:dyDescent="0.25">
      <c r="B1384" s="594">
        <v>2016</v>
      </c>
      <c r="C1384" s="618">
        <v>358067</v>
      </c>
      <c r="D1384" s="618" t="s">
        <v>2112</v>
      </c>
      <c r="E1384" s="618">
        <v>103217</v>
      </c>
      <c r="F1384" s="618">
        <v>574607</v>
      </c>
      <c r="G1384" s="618">
        <v>19243</v>
      </c>
      <c r="H1384" s="618">
        <v>14180</v>
      </c>
      <c r="I1384" s="618">
        <v>351</v>
      </c>
      <c r="J1384" s="618">
        <v>61803</v>
      </c>
      <c r="K1384" s="618">
        <v>1878838</v>
      </c>
      <c r="L1384" s="618">
        <v>4702994</v>
      </c>
      <c r="M1384" s="618" t="s">
        <v>2112</v>
      </c>
      <c r="N1384" s="618">
        <v>175869</v>
      </c>
      <c r="O1384" s="618" t="s">
        <v>425</v>
      </c>
      <c r="P1384" s="618" t="s">
        <v>425</v>
      </c>
      <c r="Q1384" s="618" t="s">
        <v>425</v>
      </c>
      <c r="R1384" s="618" t="s">
        <v>425</v>
      </c>
      <c r="S1384" s="618">
        <v>2188925</v>
      </c>
      <c r="T1384" s="618" t="s">
        <v>425</v>
      </c>
      <c r="U1384" s="618">
        <v>6069</v>
      </c>
      <c r="V1384" s="618" t="s">
        <v>425</v>
      </c>
      <c r="W1384" s="618" t="s">
        <v>425</v>
      </c>
      <c r="X1384" s="618" t="s">
        <v>425</v>
      </c>
      <c r="Y1384" s="618">
        <v>242</v>
      </c>
      <c r="Z1384" s="618">
        <v>379619</v>
      </c>
      <c r="AA1384" s="618">
        <v>15906</v>
      </c>
      <c r="AB1384" s="618" t="s">
        <v>425</v>
      </c>
      <c r="AC1384" s="618">
        <v>4185139</v>
      </c>
      <c r="AD1384" s="618" t="s">
        <v>425</v>
      </c>
      <c r="AE1384" s="618">
        <v>5347630</v>
      </c>
      <c r="AF1384" s="618">
        <v>172802</v>
      </c>
      <c r="AG1384" s="618">
        <v>1011877</v>
      </c>
      <c r="AH1384" s="618">
        <v>175280</v>
      </c>
      <c r="AI1384" s="618" t="s">
        <v>425</v>
      </c>
    </row>
    <row r="1385" spans="1:35" x14ac:dyDescent="0.25">
      <c r="B1385" s="594">
        <v>2017</v>
      </c>
      <c r="C1385" s="618">
        <v>201360</v>
      </c>
      <c r="D1385" s="618" t="s">
        <v>2112</v>
      </c>
      <c r="E1385" s="618">
        <v>149229</v>
      </c>
      <c r="F1385" s="618">
        <v>335922</v>
      </c>
      <c r="G1385" s="618">
        <v>30409</v>
      </c>
      <c r="H1385" s="618">
        <v>9210</v>
      </c>
      <c r="I1385" s="618">
        <v>6725</v>
      </c>
      <c r="J1385" s="618">
        <v>50762</v>
      </c>
      <c r="K1385" s="618">
        <v>827655</v>
      </c>
      <c r="L1385" s="618">
        <v>5486701</v>
      </c>
      <c r="M1385" s="618" t="s">
        <v>2112</v>
      </c>
      <c r="N1385" s="618">
        <v>196596</v>
      </c>
      <c r="O1385" s="618" t="s">
        <v>425</v>
      </c>
      <c r="P1385" s="618">
        <v>1348</v>
      </c>
      <c r="Q1385" s="618">
        <v>5022</v>
      </c>
      <c r="R1385" s="618">
        <v>354</v>
      </c>
      <c r="S1385" s="618">
        <v>1130282</v>
      </c>
      <c r="T1385" s="618">
        <v>6035</v>
      </c>
      <c r="U1385" s="618">
        <v>14003</v>
      </c>
      <c r="V1385" s="618" t="s">
        <v>425</v>
      </c>
      <c r="W1385" s="618" t="s">
        <v>425</v>
      </c>
      <c r="X1385" s="618" t="s">
        <v>425</v>
      </c>
      <c r="Y1385" s="618">
        <v>47</v>
      </c>
      <c r="Z1385" s="618">
        <v>393831</v>
      </c>
      <c r="AA1385" s="618">
        <v>12667</v>
      </c>
      <c r="AB1385" s="618" t="s">
        <v>425</v>
      </c>
      <c r="AC1385" s="618">
        <v>3186535</v>
      </c>
      <c r="AD1385" s="618" t="s">
        <v>425</v>
      </c>
      <c r="AE1385" s="618">
        <v>5718101</v>
      </c>
      <c r="AF1385" s="618">
        <v>209057</v>
      </c>
      <c r="AG1385" s="618">
        <v>554111</v>
      </c>
      <c r="AH1385" s="618">
        <v>138278</v>
      </c>
      <c r="AI1385" s="618">
        <v>1712</v>
      </c>
    </row>
    <row r="1386" spans="1:35" x14ac:dyDescent="0.25">
      <c r="B1386" s="594">
        <v>2018</v>
      </c>
      <c r="C1386" s="618">
        <v>183244</v>
      </c>
      <c r="D1386" s="618" t="s">
        <v>2112</v>
      </c>
      <c r="E1386" s="618">
        <v>228264</v>
      </c>
      <c r="F1386" s="618">
        <v>339400</v>
      </c>
      <c r="G1386" s="618">
        <v>25856</v>
      </c>
      <c r="H1386" s="618">
        <v>7871</v>
      </c>
      <c r="I1386" s="618">
        <v>7708</v>
      </c>
      <c r="J1386" s="618">
        <v>55082</v>
      </c>
      <c r="K1386" s="618">
        <v>982261</v>
      </c>
      <c r="L1386" s="618">
        <v>5603121</v>
      </c>
      <c r="M1386" s="618" t="s">
        <v>2112</v>
      </c>
      <c r="N1386" s="618">
        <v>168791</v>
      </c>
      <c r="O1386" s="618" t="s">
        <v>425</v>
      </c>
      <c r="P1386" s="618">
        <v>1566</v>
      </c>
      <c r="Q1386" s="618">
        <v>5653</v>
      </c>
      <c r="R1386" s="618">
        <v>227</v>
      </c>
      <c r="S1386" s="618">
        <v>1051145</v>
      </c>
      <c r="T1386" s="618">
        <v>5050</v>
      </c>
      <c r="U1386" s="618">
        <v>6198</v>
      </c>
      <c r="V1386" s="618" t="s">
        <v>425</v>
      </c>
      <c r="W1386" s="618" t="s">
        <v>425</v>
      </c>
      <c r="X1386" s="618" t="s">
        <v>425</v>
      </c>
      <c r="Y1386" s="618">
        <v>5</v>
      </c>
      <c r="Z1386" s="618">
        <v>329413</v>
      </c>
      <c r="AA1386" s="618">
        <v>17064</v>
      </c>
      <c r="AB1386" s="618" t="s">
        <v>425</v>
      </c>
      <c r="AC1386" s="618">
        <v>3500793</v>
      </c>
      <c r="AD1386" s="618" t="s">
        <v>425</v>
      </c>
      <c r="AE1386" s="618">
        <v>6007663</v>
      </c>
      <c r="AF1386" s="618">
        <v>245387</v>
      </c>
      <c r="AG1386" s="618">
        <v>592782</v>
      </c>
      <c r="AH1386" s="618">
        <v>141438</v>
      </c>
      <c r="AI1386" s="618">
        <v>1241</v>
      </c>
    </row>
    <row r="1387" spans="1:35" x14ac:dyDescent="0.25">
      <c r="B1387" s="594">
        <v>2019</v>
      </c>
      <c r="C1387" s="618">
        <v>187912</v>
      </c>
      <c r="D1387" s="618" t="s">
        <v>2112</v>
      </c>
      <c r="E1387" s="618">
        <v>390367</v>
      </c>
      <c r="F1387" s="618">
        <v>442339</v>
      </c>
      <c r="G1387" s="618">
        <v>21739</v>
      </c>
      <c r="H1387" s="618">
        <v>8019</v>
      </c>
      <c r="I1387" s="618">
        <v>7997</v>
      </c>
      <c r="J1387" s="618">
        <v>73504</v>
      </c>
      <c r="K1387" s="618">
        <v>1443930</v>
      </c>
      <c r="L1387" s="618">
        <v>5648110</v>
      </c>
      <c r="M1387" s="618" t="s">
        <v>2112</v>
      </c>
      <c r="N1387" s="618">
        <v>269833</v>
      </c>
      <c r="O1387" s="618" t="s">
        <v>425</v>
      </c>
      <c r="P1387" s="618">
        <v>1903</v>
      </c>
      <c r="Q1387" s="618">
        <v>6481</v>
      </c>
      <c r="R1387" s="618">
        <v>157</v>
      </c>
      <c r="S1387" s="618">
        <v>1559234</v>
      </c>
      <c r="T1387" s="618">
        <v>5582</v>
      </c>
      <c r="U1387" s="618">
        <v>4305</v>
      </c>
      <c r="V1387" s="618" t="s">
        <v>425</v>
      </c>
      <c r="W1387" s="618" t="s">
        <v>425</v>
      </c>
      <c r="X1387" s="618" t="s">
        <v>425</v>
      </c>
      <c r="Y1387" s="618" t="s">
        <v>425</v>
      </c>
      <c r="Z1387" s="618">
        <v>258467</v>
      </c>
      <c r="AA1387" s="618">
        <v>22022</v>
      </c>
      <c r="AB1387" s="618" t="s">
        <v>425</v>
      </c>
      <c r="AC1387" s="618">
        <v>4429923</v>
      </c>
      <c r="AD1387" s="618" t="s">
        <v>425</v>
      </c>
      <c r="AE1387" s="618">
        <v>6003347</v>
      </c>
      <c r="AF1387" s="618">
        <v>331105</v>
      </c>
      <c r="AG1387" s="618">
        <v>559739</v>
      </c>
      <c r="AH1387" s="618">
        <v>204453</v>
      </c>
      <c r="AI1387" s="618">
        <v>1232</v>
      </c>
    </row>
    <row r="1388" spans="1:35" x14ac:dyDescent="0.25">
      <c r="B1388" s="594">
        <v>2020</v>
      </c>
      <c r="C1388" s="618">
        <v>210982</v>
      </c>
      <c r="D1388" s="618" t="s">
        <v>2112</v>
      </c>
      <c r="E1388" s="618">
        <v>400200</v>
      </c>
      <c r="F1388" s="618">
        <v>642612</v>
      </c>
      <c r="G1388" s="618">
        <v>36196</v>
      </c>
      <c r="H1388" s="618">
        <v>9947</v>
      </c>
      <c r="I1388" s="618">
        <v>2201</v>
      </c>
      <c r="J1388" s="618">
        <v>83411</v>
      </c>
      <c r="K1388" s="618">
        <v>1616142</v>
      </c>
      <c r="L1388" s="618">
        <v>6202996</v>
      </c>
      <c r="M1388" s="618" t="s">
        <v>2112</v>
      </c>
      <c r="N1388" s="618">
        <v>311047</v>
      </c>
      <c r="O1388" s="618" t="s">
        <v>425</v>
      </c>
      <c r="P1388" s="618" t="s">
        <v>425</v>
      </c>
      <c r="Q1388" s="618">
        <v>7680</v>
      </c>
      <c r="R1388" s="618">
        <v>150</v>
      </c>
      <c r="S1388" s="618">
        <v>2146868</v>
      </c>
      <c r="T1388" s="618">
        <v>5316</v>
      </c>
      <c r="U1388" s="618">
        <v>3426</v>
      </c>
      <c r="V1388" s="618" t="s">
        <v>425</v>
      </c>
      <c r="W1388" s="618" t="s">
        <v>425</v>
      </c>
      <c r="X1388" s="618" t="s">
        <v>425</v>
      </c>
      <c r="Y1388" s="618" t="s">
        <v>425</v>
      </c>
      <c r="Z1388" s="618">
        <v>249249</v>
      </c>
      <c r="AA1388" s="618">
        <v>27708</v>
      </c>
      <c r="AB1388" s="618" t="s">
        <v>425</v>
      </c>
      <c r="AC1388" s="618">
        <v>6100649</v>
      </c>
      <c r="AD1388" s="618" t="s">
        <v>425</v>
      </c>
      <c r="AE1388" s="618">
        <v>8476006</v>
      </c>
      <c r="AF1388" s="618">
        <v>432715</v>
      </c>
      <c r="AG1388" s="618">
        <v>592816</v>
      </c>
      <c r="AH1388" s="618">
        <v>356447</v>
      </c>
      <c r="AI1388" s="618">
        <v>722</v>
      </c>
    </row>
    <row r="1389" spans="1:35" x14ac:dyDescent="0.25">
      <c r="B1389" s="594">
        <v>2021</v>
      </c>
      <c r="C1389" s="618">
        <v>225947</v>
      </c>
      <c r="D1389" s="618" t="s">
        <v>2112</v>
      </c>
      <c r="E1389" s="618">
        <v>412898</v>
      </c>
      <c r="F1389" s="618">
        <v>712022</v>
      </c>
      <c r="G1389" s="618">
        <v>83922</v>
      </c>
      <c r="H1389" s="618">
        <v>12426</v>
      </c>
      <c r="I1389" s="618">
        <v>2848</v>
      </c>
      <c r="J1389" s="618">
        <v>85790</v>
      </c>
      <c r="K1389" s="618">
        <v>1696846</v>
      </c>
      <c r="L1389" s="618">
        <v>8992756</v>
      </c>
      <c r="M1389" s="618" t="s">
        <v>2112</v>
      </c>
      <c r="N1389" s="618">
        <v>232724</v>
      </c>
      <c r="O1389" s="618" t="s">
        <v>425</v>
      </c>
      <c r="P1389" s="618" t="s">
        <v>425</v>
      </c>
      <c r="Q1389" s="618">
        <v>9315</v>
      </c>
      <c r="R1389" s="618" t="s">
        <v>425</v>
      </c>
      <c r="S1389" s="618">
        <v>2437798</v>
      </c>
      <c r="T1389" s="618">
        <v>6095</v>
      </c>
      <c r="U1389" s="618">
        <v>7674</v>
      </c>
      <c r="V1389" s="618" t="s">
        <v>425</v>
      </c>
      <c r="W1389" s="618" t="s">
        <v>425</v>
      </c>
      <c r="X1389" s="618" t="s">
        <v>425</v>
      </c>
      <c r="Y1389" s="618" t="s">
        <v>425</v>
      </c>
      <c r="Z1389" s="618">
        <v>354795</v>
      </c>
      <c r="AA1389" s="618">
        <v>37896</v>
      </c>
      <c r="AB1389" s="618" t="s">
        <v>425</v>
      </c>
      <c r="AC1389" s="618">
        <v>10887818</v>
      </c>
      <c r="AD1389" s="618" t="s">
        <v>425</v>
      </c>
      <c r="AE1389" s="618">
        <v>18100446</v>
      </c>
      <c r="AF1389" s="618">
        <v>662558</v>
      </c>
      <c r="AG1389" s="618">
        <v>696721</v>
      </c>
      <c r="AH1389" s="618">
        <v>301268</v>
      </c>
      <c r="AI1389" s="618" t="s">
        <v>425</v>
      </c>
    </row>
    <row r="1390" spans="1:35" x14ac:dyDescent="0.25">
      <c r="A1390" s="593" t="s">
        <v>24</v>
      </c>
      <c r="B1390" s="594">
        <v>2010</v>
      </c>
      <c r="C1390" s="618">
        <v>32147</v>
      </c>
      <c r="D1390" s="618" t="s">
        <v>2112</v>
      </c>
      <c r="E1390" s="618" t="s">
        <v>425</v>
      </c>
      <c r="F1390" s="618">
        <v>3687</v>
      </c>
      <c r="G1390" s="618" t="s">
        <v>425</v>
      </c>
      <c r="H1390" s="618">
        <v>2315</v>
      </c>
      <c r="I1390" s="618" t="s">
        <v>425</v>
      </c>
      <c r="J1390" s="618">
        <v>1726</v>
      </c>
      <c r="K1390" s="618">
        <v>6590</v>
      </c>
      <c r="L1390" s="618">
        <v>249667</v>
      </c>
      <c r="M1390" s="618" t="s">
        <v>2112</v>
      </c>
      <c r="N1390" s="618">
        <v>3493</v>
      </c>
      <c r="O1390" s="618" t="s">
        <v>425</v>
      </c>
      <c r="P1390" s="618" t="s">
        <v>425</v>
      </c>
      <c r="Q1390" s="618" t="s">
        <v>425</v>
      </c>
      <c r="R1390" s="618" t="s">
        <v>425</v>
      </c>
      <c r="S1390" s="618">
        <v>26154</v>
      </c>
      <c r="T1390" s="618" t="s">
        <v>425</v>
      </c>
      <c r="U1390" s="618" t="s">
        <v>425</v>
      </c>
      <c r="V1390" s="618" t="s">
        <v>425</v>
      </c>
      <c r="W1390" s="618" t="s">
        <v>425</v>
      </c>
      <c r="X1390" s="618" t="s">
        <v>425</v>
      </c>
      <c r="Y1390" s="618" t="s">
        <v>425</v>
      </c>
      <c r="Z1390" s="618">
        <v>43749</v>
      </c>
      <c r="AA1390" s="618" t="s">
        <v>425</v>
      </c>
      <c r="AB1390" s="618" t="s">
        <v>425</v>
      </c>
      <c r="AC1390" s="618">
        <v>26076</v>
      </c>
      <c r="AD1390" s="618" t="s">
        <v>425</v>
      </c>
      <c r="AE1390" s="618" t="s">
        <v>425</v>
      </c>
      <c r="AF1390" s="618" t="s">
        <v>425</v>
      </c>
      <c r="AG1390" s="618">
        <v>105788</v>
      </c>
      <c r="AH1390" s="618" t="s">
        <v>425</v>
      </c>
      <c r="AI1390" s="618" t="s">
        <v>425</v>
      </c>
    </row>
    <row r="1391" spans="1:35" x14ac:dyDescent="0.25">
      <c r="B1391" s="594">
        <v>2011</v>
      </c>
      <c r="C1391" s="618">
        <v>53900</v>
      </c>
      <c r="D1391" s="618" t="s">
        <v>2112</v>
      </c>
      <c r="E1391" s="618" t="s">
        <v>425</v>
      </c>
      <c r="F1391" s="618">
        <v>2853</v>
      </c>
      <c r="G1391" s="618" t="s">
        <v>425</v>
      </c>
      <c r="H1391" s="618">
        <v>1932</v>
      </c>
      <c r="I1391" s="618" t="s">
        <v>425</v>
      </c>
      <c r="J1391" s="618">
        <v>129</v>
      </c>
      <c r="K1391" s="618">
        <v>10205</v>
      </c>
      <c r="L1391" s="618">
        <v>251725</v>
      </c>
      <c r="M1391" s="618" t="s">
        <v>2112</v>
      </c>
      <c r="N1391" s="618">
        <v>6842</v>
      </c>
      <c r="O1391" s="618" t="s">
        <v>425</v>
      </c>
      <c r="P1391" s="618" t="s">
        <v>425</v>
      </c>
      <c r="Q1391" s="618" t="s">
        <v>425</v>
      </c>
      <c r="R1391" s="618" t="s">
        <v>425</v>
      </c>
      <c r="S1391" s="618">
        <v>22227</v>
      </c>
      <c r="T1391" s="618" t="s">
        <v>425</v>
      </c>
      <c r="U1391" s="618" t="s">
        <v>425</v>
      </c>
      <c r="V1391" s="618" t="s">
        <v>425</v>
      </c>
      <c r="W1391" s="618" t="s">
        <v>425</v>
      </c>
      <c r="X1391" s="618" t="s">
        <v>425</v>
      </c>
      <c r="Y1391" s="618" t="s">
        <v>425</v>
      </c>
      <c r="Z1391" s="618">
        <v>42474</v>
      </c>
      <c r="AA1391" s="618">
        <v>1892</v>
      </c>
      <c r="AB1391" s="618" t="s">
        <v>425</v>
      </c>
      <c r="AC1391" s="618">
        <v>46736</v>
      </c>
      <c r="AD1391" s="618" t="s">
        <v>425</v>
      </c>
      <c r="AE1391" s="618" t="s">
        <v>425</v>
      </c>
      <c r="AF1391" s="618" t="s">
        <v>425</v>
      </c>
      <c r="AG1391" s="618">
        <v>154015</v>
      </c>
      <c r="AH1391" s="618" t="s">
        <v>425</v>
      </c>
      <c r="AI1391" s="618" t="s">
        <v>425</v>
      </c>
    </row>
    <row r="1392" spans="1:35" x14ac:dyDescent="0.25">
      <c r="B1392" s="594">
        <v>2012</v>
      </c>
      <c r="C1392" s="618">
        <v>50121</v>
      </c>
      <c r="D1392" s="618" t="s">
        <v>2112</v>
      </c>
      <c r="E1392" s="618" t="s">
        <v>425</v>
      </c>
      <c r="F1392" s="618">
        <v>2449</v>
      </c>
      <c r="G1392" s="618" t="s">
        <v>425</v>
      </c>
      <c r="H1392" s="618">
        <v>2340</v>
      </c>
      <c r="I1392" s="618" t="s">
        <v>425</v>
      </c>
      <c r="J1392" s="618">
        <v>218</v>
      </c>
      <c r="K1392" s="618">
        <v>10086</v>
      </c>
      <c r="L1392" s="618">
        <v>205052</v>
      </c>
      <c r="M1392" s="618" t="s">
        <v>2112</v>
      </c>
      <c r="N1392" s="618">
        <v>8688</v>
      </c>
      <c r="O1392" s="618" t="s">
        <v>425</v>
      </c>
      <c r="P1392" s="618" t="s">
        <v>425</v>
      </c>
      <c r="Q1392" s="618" t="s">
        <v>425</v>
      </c>
      <c r="R1392" s="618" t="s">
        <v>425</v>
      </c>
      <c r="S1392" s="618">
        <v>31370</v>
      </c>
      <c r="T1392" s="618" t="s">
        <v>425</v>
      </c>
      <c r="U1392" s="618" t="s">
        <v>425</v>
      </c>
      <c r="V1392" s="618" t="s">
        <v>425</v>
      </c>
      <c r="W1392" s="618" t="s">
        <v>425</v>
      </c>
      <c r="X1392" s="618" t="s">
        <v>425</v>
      </c>
      <c r="Y1392" s="618" t="s">
        <v>425</v>
      </c>
      <c r="Z1392" s="618">
        <v>53294</v>
      </c>
      <c r="AA1392" s="618">
        <v>3866</v>
      </c>
      <c r="AB1392" s="618" t="s">
        <v>425</v>
      </c>
      <c r="AC1392" s="618">
        <v>40730</v>
      </c>
      <c r="AD1392" s="618" t="s">
        <v>425</v>
      </c>
      <c r="AE1392" s="618" t="s">
        <v>425</v>
      </c>
      <c r="AF1392" s="618" t="s">
        <v>425</v>
      </c>
      <c r="AG1392" s="618">
        <v>175777</v>
      </c>
      <c r="AH1392" s="618" t="s">
        <v>425</v>
      </c>
      <c r="AI1392" s="618" t="s">
        <v>425</v>
      </c>
    </row>
    <row r="1393" spans="1:35" x14ac:dyDescent="0.25">
      <c r="B1393" s="594">
        <v>2013</v>
      </c>
      <c r="C1393" s="618">
        <v>48434</v>
      </c>
      <c r="D1393" s="618" t="s">
        <v>2112</v>
      </c>
      <c r="E1393" s="618" t="s">
        <v>425</v>
      </c>
      <c r="F1393" s="618">
        <v>3317</v>
      </c>
      <c r="G1393" s="618" t="s">
        <v>425</v>
      </c>
      <c r="H1393" s="618">
        <v>2016</v>
      </c>
      <c r="I1393" s="618" t="s">
        <v>425</v>
      </c>
      <c r="J1393" s="618">
        <v>1600</v>
      </c>
      <c r="K1393" s="618">
        <v>10428</v>
      </c>
      <c r="L1393" s="618">
        <v>179691</v>
      </c>
      <c r="M1393" s="618" t="s">
        <v>2112</v>
      </c>
      <c r="N1393" s="618">
        <v>26010</v>
      </c>
      <c r="O1393" s="618" t="s">
        <v>425</v>
      </c>
      <c r="P1393" s="618" t="s">
        <v>425</v>
      </c>
      <c r="Q1393" s="618" t="s">
        <v>425</v>
      </c>
      <c r="R1393" s="618" t="s">
        <v>425</v>
      </c>
      <c r="S1393" s="618">
        <v>36680</v>
      </c>
      <c r="T1393" s="618" t="s">
        <v>425</v>
      </c>
      <c r="U1393" s="618" t="s">
        <v>425</v>
      </c>
      <c r="V1393" s="618" t="s">
        <v>425</v>
      </c>
      <c r="W1393" s="618" t="s">
        <v>425</v>
      </c>
      <c r="X1393" s="618" t="s">
        <v>425</v>
      </c>
      <c r="Y1393" s="618" t="s">
        <v>425</v>
      </c>
      <c r="Z1393" s="618">
        <v>65927</v>
      </c>
      <c r="AA1393" s="618">
        <v>2890</v>
      </c>
      <c r="AB1393" s="618" t="s">
        <v>425</v>
      </c>
      <c r="AC1393" s="618">
        <v>36344</v>
      </c>
      <c r="AD1393" s="618" t="s">
        <v>425</v>
      </c>
      <c r="AE1393" s="618" t="s">
        <v>425</v>
      </c>
      <c r="AF1393" s="618" t="s">
        <v>425</v>
      </c>
      <c r="AG1393" s="618">
        <v>212328</v>
      </c>
      <c r="AH1393" s="618" t="s">
        <v>425</v>
      </c>
      <c r="AI1393" s="618" t="s">
        <v>425</v>
      </c>
    </row>
    <row r="1394" spans="1:35" x14ac:dyDescent="0.25">
      <c r="B1394" s="594">
        <v>2014</v>
      </c>
      <c r="C1394" s="618">
        <v>72979</v>
      </c>
      <c r="D1394" s="618" t="s">
        <v>2112</v>
      </c>
      <c r="E1394" s="618" t="s">
        <v>425</v>
      </c>
      <c r="F1394" s="618">
        <v>3059</v>
      </c>
      <c r="G1394" s="618" t="s">
        <v>425</v>
      </c>
      <c r="H1394" s="618">
        <v>1214</v>
      </c>
      <c r="I1394" s="618" t="s">
        <v>425</v>
      </c>
      <c r="J1394" s="618">
        <v>3089</v>
      </c>
      <c r="K1394" s="618">
        <v>11122</v>
      </c>
      <c r="L1394" s="618">
        <v>180555</v>
      </c>
      <c r="M1394" s="618" t="s">
        <v>2112</v>
      </c>
      <c r="N1394" s="618">
        <v>18180</v>
      </c>
      <c r="O1394" s="618" t="s">
        <v>425</v>
      </c>
      <c r="P1394" s="618" t="s">
        <v>425</v>
      </c>
      <c r="Q1394" s="618" t="s">
        <v>425</v>
      </c>
      <c r="R1394" s="618" t="s">
        <v>425</v>
      </c>
      <c r="S1394" s="618">
        <v>35875</v>
      </c>
      <c r="T1394" s="618" t="s">
        <v>425</v>
      </c>
      <c r="U1394" s="618" t="s">
        <v>425</v>
      </c>
      <c r="V1394" s="618" t="s">
        <v>425</v>
      </c>
      <c r="W1394" s="618" t="s">
        <v>425</v>
      </c>
      <c r="X1394" s="618" t="s">
        <v>425</v>
      </c>
      <c r="Y1394" s="618" t="s">
        <v>425</v>
      </c>
      <c r="Z1394" s="618">
        <v>35098</v>
      </c>
      <c r="AA1394" s="618">
        <v>4631</v>
      </c>
      <c r="AB1394" s="618" t="s">
        <v>425</v>
      </c>
      <c r="AC1394" s="618">
        <v>35828</v>
      </c>
      <c r="AD1394" s="618" t="s">
        <v>425</v>
      </c>
      <c r="AE1394" s="618" t="s">
        <v>425</v>
      </c>
      <c r="AF1394" s="618" t="s">
        <v>425</v>
      </c>
      <c r="AG1394" s="618">
        <v>246977</v>
      </c>
      <c r="AH1394" s="618" t="s">
        <v>425</v>
      </c>
      <c r="AI1394" s="618" t="s">
        <v>425</v>
      </c>
    </row>
    <row r="1395" spans="1:35" x14ac:dyDescent="0.25">
      <c r="B1395" s="594">
        <v>2015</v>
      </c>
      <c r="C1395" s="618">
        <v>46772</v>
      </c>
      <c r="D1395" s="618" t="s">
        <v>2112</v>
      </c>
      <c r="E1395" s="618" t="s">
        <v>425</v>
      </c>
      <c r="F1395" s="618">
        <v>5127</v>
      </c>
      <c r="G1395" s="618" t="s">
        <v>425</v>
      </c>
      <c r="H1395" s="618">
        <v>870</v>
      </c>
      <c r="I1395" s="618" t="s">
        <v>425</v>
      </c>
      <c r="J1395" s="618">
        <v>3309</v>
      </c>
      <c r="K1395" s="618">
        <v>11741</v>
      </c>
      <c r="L1395" s="618">
        <v>124069</v>
      </c>
      <c r="M1395" s="618" t="s">
        <v>2112</v>
      </c>
      <c r="N1395" s="618">
        <v>7919</v>
      </c>
      <c r="O1395" s="618" t="s">
        <v>425</v>
      </c>
      <c r="P1395" s="618" t="s">
        <v>425</v>
      </c>
      <c r="Q1395" s="618" t="s">
        <v>425</v>
      </c>
      <c r="R1395" s="618" t="s">
        <v>425</v>
      </c>
      <c r="S1395" s="618">
        <v>30110</v>
      </c>
      <c r="T1395" s="618" t="s">
        <v>425</v>
      </c>
      <c r="U1395" s="618" t="s">
        <v>425</v>
      </c>
      <c r="V1395" s="618" t="s">
        <v>425</v>
      </c>
      <c r="W1395" s="618" t="s">
        <v>425</v>
      </c>
      <c r="X1395" s="618" t="s">
        <v>425</v>
      </c>
      <c r="Y1395" s="618" t="s">
        <v>425</v>
      </c>
      <c r="Z1395" s="618">
        <v>40058</v>
      </c>
      <c r="AA1395" s="618">
        <v>3677</v>
      </c>
      <c r="AB1395" s="618" t="s">
        <v>425</v>
      </c>
      <c r="AC1395" s="618">
        <v>17209</v>
      </c>
      <c r="AD1395" s="618" t="s">
        <v>425</v>
      </c>
      <c r="AE1395" s="618" t="s">
        <v>425</v>
      </c>
      <c r="AF1395" s="618" t="s">
        <v>425</v>
      </c>
      <c r="AG1395" s="618">
        <v>227821</v>
      </c>
      <c r="AH1395" s="618" t="s">
        <v>425</v>
      </c>
      <c r="AI1395" s="618" t="s">
        <v>425</v>
      </c>
    </row>
    <row r="1396" spans="1:35" x14ac:dyDescent="0.25">
      <c r="B1396" s="594">
        <v>2016</v>
      </c>
      <c r="C1396" s="618">
        <v>65615</v>
      </c>
      <c r="D1396" s="618" t="s">
        <v>2112</v>
      </c>
      <c r="E1396" s="618" t="s">
        <v>425</v>
      </c>
      <c r="F1396" s="618">
        <v>7755</v>
      </c>
      <c r="G1396" s="618" t="s">
        <v>425</v>
      </c>
      <c r="H1396" s="618">
        <v>531</v>
      </c>
      <c r="I1396" s="618" t="s">
        <v>425</v>
      </c>
      <c r="J1396" s="618">
        <v>6966</v>
      </c>
      <c r="K1396" s="618">
        <v>12635</v>
      </c>
      <c r="L1396" s="618">
        <v>128661</v>
      </c>
      <c r="M1396" s="618" t="s">
        <v>2112</v>
      </c>
      <c r="N1396" s="618">
        <v>14826</v>
      </c>
      <c r="O1396" s="618" t="s">
        <v>425</v>
      </c>
      <c r="P1396" s="618" t="s">
        <v>425</v>
      </c>
      <c r="Q1396" s="618" t="s">
        <v>425</v>
      </c>
      <c r="R1396" s="618" t="s">
        <v>425</v>
      </c>
      <c r="S1396" s="618">
        <v>36724</v>
      </c>
      <c r="T1396" s="618" t="s">
        <v>425</v>
      </c>
      <c r="U1396" s="618" t="s">
        <v>425</v>
      </c>
      <c r="V1396" s="618" t="s">
        <v>425</v>
      </c>
      <c r="W1396" s="618" t="s">
        <v>425</v>
      </c>
      <c r="X1396" s="618" t="s">
        <v>425</v>
      </c>
      <c r="Y1396" s="618" t="s">
        <v>425</v>
      </c>
      <c r="Z1396" s="618">
        <v>51501</v>
      </c>
      <c r="AA1396" s="618">
        <v>3688</v>
      </c>
      <c r="AB1396" s="618" t="s">
        <v>425</v>
      </c>
      <c r="AC1396" s="618">
        <v>31080</v>
      </c>
      <c r="AD1396" s="618" t="s">
        <v>425</v>
      </c>
      <c r="AE1396" s="618" t="s">
        <v>425</v>
      </c>
      <c r="AF1396" s="618" t="s">
        <v>425</v>
      </c>
      <c r="AG1396" s="618">
        <v>301188</v>
      </c>
      <c r="AH1396" s="618" t="s">
        <v>425</v>
      </c>
      <c r="AI1396" s="618" t="s">
        <v>425</v>
      </c>
    </row>
    <row r="1397" spans="1:35" x14ac:dyDescent="0.25">
      <c r="B1397" s="594">
        <v>2017</v>
      </c>
      <c r="C1397" s="618">
        <v>68232</v>
      </c>
      <c r="D1397" s="618" t="s">
        <v>2112</v>
      </c>
      <c r="E1397" s="618" t="s">
        <v>425</v>
      </c>
      <c r="F1397" s="618">
        <v>4280</v>
      </c>
      <c r="G1397" s="618">
        <v>12</v>
      </c>
      <c r="H1397" s="618">
        <v>230</v>
      </c>
      <c r="I1397" s="618" t="s">
        <v>425</v>
      </c>
      <c r="J1397" s="618">
        <v>6046</v>
      </c>
      <c r="K1397" s="618">
        <v>7958</v>
      </c>
      <c r="L1397" s="618">
        <v>121193</v>
      </c>
      <c r="M1397" s="618" t="s">
        <v>2112</v>
      </c>
      <c r="N1397" s="618">
        <v>9397</v>
      </c>
      <c r="O1397" s="618" t="s">
        <v>425</v>
      </c>
      <c r="P1397" s="618" t="s">
        <v>425</v>
      </c>
      <c r="Q1397" s="618" t="s">
        <v>425</v>
      </c>
      <c r="R1397" s="618" t="s">
        <v>425</v>
      </c>
      <c r="S1397" s="618">
        <v>37146</v>
      </c>
      <c r="T1397" s="618" t="s">
        <v>425</v>
      </c>
      <c r="U1397" s="618" t="s">
        <v>425</v>
      </c>
      <c r="V1397" s="618" t="s">
        <v>425</v>
      </c>
      <c r="W1397" s="618" t="s">
        <v>425</v>
      </c>
      <c r="X1397" s="618" t="s">
        <v>425</v>
      </c>
      <c r="Y1397" s="618" t="s">
        <v>425</v>
      </c>
      <c r="Z1397" s="618">
        <v>70455</v>
      </c>
      <c r="AA1397" s="618">
        <v>5489</v>
      </c>
      <c r="AB1397" s="618" t="s">
        <v>425</v>
      </c>
      <c r="AC1397" s="618">
        <v>26622</v>
      </c>
      <c r="AD1397" s="618" t="s">
        <v>425</v>
      </c>
      <c r="AE1397" s="618" t="s">
        <v>425</v>
      </c>
      <c r="AF1397" s="618" t="s">
        <v>425</v>
      </c>
      <c r="AG1397" s="618">
        <v>236690</v>
      </c>
      <c r="AH1397" s="618" t="s">
        <v>425</v>
      </c>
      <c r="AI1397" s="618" t="s">
        <v>425</v>
      </c>
    </row>
    <row r="1398" spans="1:35" x14ac:dyDescent="0.25">
      <c r="B1398" s="594">
        <v>2018</v>
      </c>
      <c r="C1398" s="618">
        <v>68717</v>
      </c>
      <c r="D1398" s="618" t="s">
        <v>2112</v>
      </c>
      <c r="E1398" s="618" t="s">
        <v>425</v>
      </c>
      <c r="F1398" s="618">
        <v>5550</v>
      </c>
      <c r="G1398" s="618">
        <v>8</v>
      </c>
      <c r="H1398" s="618">
        <v>397</v>
      </c>
      <c r="I1398" s="618" t="s">
        <v>425</v>
      </c>
      <c r="J1398" s="618">
        <v>7809</v>
      </c>
      <c r="K1398" s="618">
        <v>6898</v>
      </c>
      <c r="L1398" s="618">
        <v>131183</v>
      </c>
      <c r="M1398" s="618" t="s">
        <v>2112</v>
      </c>
      <c r="N1398" s="618">
        <v>13055</v>
      </c>
      <c r="O1398" s="618" t="s">
        <v>425</v>
      </c>
      <c r="P1398" s="618" t="s">
        <v>425</v>
      </c>
      <c r="Q1398" s="618" t="s">
        <v>425</v>
      </c>
      <c r="R1398" s="618" t="s">
        <v>425</v>
      </c>
      <c r="S1398" s="618">
        <v>28134</v>
      </c>
      <c r="T1398" s="618" t="s">
        <v>425</v>
      </c>
      <c r="U1398" s="618" t="s">
        <v>425</v>
      </c>
      <c r="V1398" s="618" t="s">
        <v>425</v>
      </c>
      <c r="W1398" s="618" t="s">
        <v>425</v>
      </c>
      <c r="X1398" s="618" t="s">
        <v>425</v>
      </c>
      <c r="Y1398" s="618" t="s">
        <v>425</v>
      </c>
      <c r="Z1398" s="618">
        <v>40464</v>
      </c>
      <c r="AA1398" s="618">
        <v>4649</v>
      </c>
      <c r="AB1398" s="618" t="s">
        <v>425</v>
      </c>
      <c r="AC1398" s="618">
        <v>29484</v>
      </c>
      <c r="AD1398" s="618" t="s">
        <v>425</v>
      </c>
      <c r="AE1398" s="618" t="s">
        <v>425</v>
      </c>
      <c r="AF1398" s="618" t="s">
        <v>425</v>
      </c>
      <c r="AG1398" s="618">
        <v>292109</v>
      </c>
      <c r="AH1398" s="618" t="s">
        <v>425</v>
      </c>
      <c r="AI1398" s="618" t="s">
        <v>425</v>
      </c>
    </row>
    <row r="1399" spans="1:35" x14ac:dyDescent="0.25">
      <c r="B1399" s="594">
        <v>2019</v>
      </c>
      <c r="C1399" s="618">
        <v>73663</v>
      </c>
      <c r="D1399" s="618" t="s">
        <v>2112</v>
      </c>
      <c r="E1399" s="618" t="s">
        <v>425</v>
      </c>
      <c r="F1399" s="618">
        <v>9305</v>
      </c>
      <c r="G1399" s="618">
        <v>5</v>
      </c>
      <c r="H1399" s="618">
        <v>544</v>
      </c>
      <c r="I1399" s="618" t="s">
        <v>425</v>
      </c>
      <c r="J1399" s="618">
        <v>8575</v>
      </c>
      <c r="K1399" s="618">
        <v>10560</v>
      </c>
      <c r="L1399" s="618">
        <v>125814</v>
      </c>
      <c r="M1399" s="618" t="s">
        <v>2112</v>
      </c>
      <c r="N1399" s="618">
        <v>24881</v>
      </c>
      <c r="O1399" s="618" t="s">
        <v>425</v>
      </c>
      <c r="P1399" s="618" t="s">
        <v>425</v>
      </c>
      <c r="Q1399" s="618" t="s">
        <v>425</v>
      </c>
      <c r="R1399" s="618" t="s">
        <v>425</v>
      </c>
      <c r="S1399" s="618">
        <v>30177</v>
      </c>
      <c r="T1399" s="618" t="s">
        <v>425</v>
      </c>
      <c r="U1399" s="618" t="s">
        <v>425</v>
      </c>
      <c r="V1399" s="618" t="s">
        <v>425</v>
      </c>
      <c r="W1399" s="618" t="s">
        <v>425</v>
      </c>
      <c r="X1399" s="618" t="s">
        <v>425</v>
      </c>
      <c r="Y1399" s="618" t="s">
        <v>425</v>
      </c>
      <c r="Z1399" s="618">
        <v>41639</v>
      </c>
      <c r="AA1399" s="618">
        <v>4353</v>
      </c>
      <c r="AB1399" s="618" t="s">
        <v>425</v>
      </c>
      <c r="AC1399" s="618">
        <v>27080</v>
      </c>
      <c r="AD1399" s="618" t="s">
        <v>425</v>
      </c>
      <c r="AE1399" s="618" t="s">
        <v>425</v>
      </c>
      <c r="AF1399" s="618" t="s">
        <v>425</v>
      </c>
      <c r="AG1399" s="618">
        <v>362187</v>
      </c>
      <c r="AH1399" s="618" t="s">
        <v>425</v>
      </c>
      <c r="AI1399" s="618" t="s">
        <v>425</v>
      </c>
    </row>
    <row r="1400" spans="1:35" x14ac:dyDescent="0.25">
      <c r="B1400" s="594">
        <v>2020</v>
      </c>
      <c r="C1400" s="618">
        <v>82025</v>
      </c>
      <c r="D1400" s="618" t="s">
        <v>2112</v>
      </c>
      <c r="E1400" s="618" t="s">
        <v>425</v>
      </c>
      <c r="F1400" s="618">
        <v>14004</v>
      </c>
      <c r="G1400" s="618">
        <v>10</v>
      </c>
      <c r="H1400" s="618">
        <v>745</v>
      </c>
      <c r="I1400" s="618" t="s">
        <v>425</v>
      </c>
      <c r="J1400" s="618">
        <v>11050</v>
      </c>
      <c r="K1400" s="618">
        <v>9984</v>
      </c>
      <c r="L1400" s="618">
        <v>150654</v>
      </c>
      <c r="M1400" s="618" t="s">
        <v>2112</v>
      </c>
      <c r="N1400" s="618">
        <v>22832</v>
      </c>
      <c r="O1400" s="618" t="s">
        <v>425</v>
      </c>
      <c r="P1400" s="618" t="s">
        <v>425</v>
      </c>
      <c r="Q1400" s="618" t="s">
        <v>425</v>
      </c>
      <c r="R1400" s="618" t="s">
        <v>425</v>
      </c>
      <c r="S1400" s="618">
        <v>40363</v>
      </c>
      <c r="T1400" s="618" t="s">
        <v>425</v>
      </c>
      <c r="U1400" s="618" t="s">
        <v>425</v>
      </c>
      <c r="V1400" s="618" t="s">
        <v>425</v>
      </c>
      <c r="W1400" s="618" t="s">
        <v>425</v>
      </c>
      <c r="X1400" s="618" t="s">
        <v>425</v>
      </c>
      <c r="Y1400" s="618" t="s">
        <v>425</v>
      </c>
      <c r="Z1400" s="618">
        <v>72151</v>
      </c>
      <c r="AA1400" s="618">
        <v>6122</v>
      </c>
      <c r="AB1400" s="618" t="s">
        <v>425</v>
      </c>
      <c r="AC1400" s="618">
        <v>37149</v>
      </c>
      <c r="AD1400" s="618" t="s">
        <v>425</v>
      </c>
      <c r="AE1400" s="618" t="s">
        <v>425</v>
      </c>
      <c r="AF1400" s="618" t="s">
        <v>425</v>
      </c>
      <c r="AG1400" s="618">
        <v>334909</v>
      </c>
      <c r="AH1400" s="618" t="s">
        <v>425</v>
      </c>
      <c r="AI1400" s="618" t="s">
        <v>425</v>
      </c>
    </row>
    <row r="1401" spans="1:35" x14ac:dyDescent="0.25">
      <c r="B1401" s="594">
        <v>2021</v>
      </c>
      <c r="C1401" s="618">
        <v>91565</v>
      </c>
      <c r="D1401" s="618" t="s">
        <v>2112</v>
      </c>
      <c r="E1401" s="618" t="s">
        <v>425</v>
      </c>
      <c r="F1401" s="618">
        <v>13540</v>
      </c>
      <c r="G1401" s="618">
        <v>10</v>
      </c>
      <c r="H1401" s="618">
        <v>736</v>
      </c>
      <c r="I1401" s="618" t="s">
        <v>425</v>
      </c>
      <c r="J1401" s="618">
        <v>12880</v>
      </c>
      <c r="K1401" s="618">
        <v>13021</v>
      </c>
      <c r="L1401" s="618">
        <v>251849</v>
      </c>
      <c r="M1401" s="618" t="s">
        <v>2112</v>
      </c>
      <c r="N1401" s="618">
        <v>19282</v>
      </c>
      <c r="O1401" s="618" t="s">
        <v>425</v>
      </c>
      <c r="P1401" s="618" t="s">
        <v>425</v>
      </c>
      <c r="Q1401" s="618" t="s">
        <v>425</v>
      </c>
      <c r="R1401" s="618" t="s">
        <v>425</v>
      </c>
      <c r="S1401" s="618">
        <v>52836</v>
      </c>
      <c r="T1401" s="618" t="s">
        <v>425</v>
      </c>
      <c r="U1401" s="618" t="s">
        <v>425</v>
      </c>
      <c r="V1401" s="618" t="s">
        <v>425</v>
      </c>
      <c r="W1401" s="618" t="s">
        <v>425</v>
      </c>
      <c r="X1401" s="618" t="s">
        <v>425</v>
      </c>
      <c r="Y1401" s="618" t="s">
        <v>425</v>
      </c>
      <c r="Z1401" s="618">
        <v>93710</v>
      </c>
      <c r="AA1401" s="618">
        <v>7671</v>
      </c>
      <c r="AB1401" s="618" t="s">
        <v>425</v>
      </c>
      <c r="AC1401" s="618">
        <v>63169</v>
      </c>
      <c r="AD1401" s="618" t="s">
        <v>425</v>
      </c>
      <c r="AE1401" s="618" t="s">
        <v>425</v>
      </c>
      <c r="AF1401" s="618" t="s">
        <v>425</v>
      </c>
      <c r="AG1401" s="618">
        <v>358825</v>
      </c>
      <c r="AH1401" s="618" t="s">
        <v>425</v>
      </c>
      <c r="AI1401" s="618" t="s">
        <v>425</v>
      </c>
    </row>
    <row r="1402" spans="1:35" x14ac:dyDescent="0.25">
      <c r="A1402" s="593" t="s">
        <v>25</v>
      </c>
      <c r="B1402" s="594">
        <v>2010</v>
      </c>
      <c r="C1402" s="618">
        <v>40107</v>
      </c>
      <c r="D1402" s="618" t="s">
        <v>2112</v>
      </c>
      <c r="E1402" s="618" t="s">
        <v>425</v>
      </c>
      <c r="F1402" s="618" t="s">
        <v>425</v>
      </c>
      <c r="G1402" s="618" t="s">
        <v>425</v>
      </c>
      <c r="H1402" s="618">
        <v>5514</v>
      </c>
      <c r="I1402" s="618" t="s">
        <v>425</v>
      </c>
      <c r="J1402" s="618">
        <v>5042</v>
      </c>
      <c r="K1402" s="618">
        <v>405</v>
      </c>
      <c r="L1402" s="618">
        <v>210872</v>
      </c>
      <c r="M1402" s="618" t="s">
        <v>2112</v>
      </c>
      <c r="N1402" s="618" t="s">
        <v>425</v>
      </c>
      <c r="O1402" s="618" t="s">
        <v>425</v>
      </c>
      <c r="P1402" s="618" t="s">
        <v>425</v>
      </c>
      <c r="Q1402" s="618" t="s">
        <v>425</v>
      </c>
      <c r="R1402" s="618" t="s">
        <v>425</v>
      </c>
      <c r="S1402" s="618">
        <v>7663</v>
      </c>
      <c r="T1402" s="618" t="s">
        <v>425</v>
      </c>
      <c r="U1402" s="618" t="s">
        <v>425</v>
      </c>
      <c r="V1402" s="618" t="s">
        <v>425</v>
      </c>
      <c r="W1402" s="618" t="s">
        <v>425</v>
      </c>
      <c r="X1402" s="618" t="s">
        <v>425</v>
      </c>
      <c r="Y1402" s="618" t="s">
        <v>425</v>
      </c>
      <c r="Z1402" s="618">
        <v>69366</v>
      </c>
      <c r="AA1402" s="618">
        <v>271</v>
      </c>
      <c r="AB1402" s="618">
        <v>84</v>
      </c>
      <c r="AC1402" s="618">
        <v>8253</v>
      </c>
      <c r="AD1402" s="618" t="s">
        <v>425</v>
      </c>
      <c r="AE1402" s="618" t="s">
        <v>425</v>
      </c>
      <c r="AF1402" s="618" t="s">
        <v>425</v>
      </c>
      <c r="AG1402" s="618">
        <v>166546</v>
      </c>
      <c r="AH1402" s="618" t="s">
        <v>425</v>
      </c>
      <c r="AI1402" s="618" t="s">
        <v>425</v>
      </c>
    </row>
    <row r="1403" spans="1:35" x14ac:dyDescent="0.25">
      <c r="B1403" s="594">
        <v>2011</v>
      </c>
      <c r="C1403" s="618">
        <v>93350</v>
      </c>
      <c r="D1403" s="618" t="s">
        <v>2112</v>
      </c>
      <c r="E1403" s="618" t="s">
        <v>425</v>
      </c>
      <c r="F1403" s="618" t="s">
        <v>425</v>
      </c>
      <c r="G1403" s="618" t="s">
        <v>425</v>
      </c>
      <c r="H1403" s="618">
        <v>3920</v>
      </c>
      <c r="I1403" s="618" t="s">
        <v>425</v>
      </c>
      <c r="J1403" s="618">
        <v>5565</v>
      </c>
      <c r="K1403" s="618">
        <v>424</v>
      </c>
      <c r="L1403" s="618">
        <v>195333</v>
      </c>
      <c r="M1403" s="618" t="s">
        <v>2112</v>
      </c>
      <c r="N1403" s="618" t="s">
        <v>425</v>
      </c>
      <c r="O1403" s="618" t="s">
        <v>425</v>
      </c>
      <c r="P1403" s="618" t="s">
        <v>425</v>
      </c>
      <c r="Q1403" s="618" t="s">
        <v>425</v>
      </c>
      <c r="R1403" s="618" t="s">
        <v>425</v>
      </c>
      <c r="S1403" s="618">
        <v>6777</v>
      </c>
      <c r="T1403" s="618" t="s">
        <v>425</v>
      </c>
      <c r="U1403" s="618" t="s">
        <v>425</v>
      </c>
      <c r="V1403" s="618" t="s">
        <v>425</v>
      </c>
      <c r="W1403" s="618" t="s">
        <v>425</v>
      </c>
      <c r="X1403" s="618" t="s">
        <v>425</v>
      </c>
      <c r="Y1403" s="618" t="s">
        <v>425</v>
      </c>
      <c r="Z1403" s="618">
        <v>110454</v>
      </c>
      <c r="AA1403" s="618">
        <v>2800</v>
      </c>
      <c r="AB1403" s="618">
        <v>78</v>
      </c>
      <c r="AC1403" s="618">
        <v>9294</v>
      </c>
      <c r="AD1403" s="618" t="s">
        <v>425</v>
      </c>
      <c r="AE1403" s="618" t="s">
        <v>425</v>
      </c>
      <c r="AF1403" s="618" t="s">
        <v>425</v>
      </c>
      <c r="AG1403" s="618">
        <v>294872</v>
      </c>
      <c r="AH1403" s="618" t="s">
        <v>425</v>
      </c>
      <c r="AI1403" s="618" t="s">
        <v>425</v>
      </c>
    </row>
    <row r="1404" spans="1:35" x14ac:dyDescent="0.25">
      <c r="B1404" s="594">
        <v>2012</v>
      </c>
      <c r="C1404" s="618">
        <v>143119</v>
      </c>
      <c r="D1404" s="618" t="s">
        <v>2112</v>
      </c>
      <c r="E1404" s="618" t="s">
        <v>425</v>
      </c>
      <c r="F1404" s="618" t="s">
        <v>425</v>
      </c>
      <c r="G1404" s="618" t="s">
        <v>425</v>
      </c>
      <c r="H1404" s="618">
        <v>3887</v>
      </c>
      <c r="I1404" s="618" t="s">
        <v>425</v>
      </c>
      <c r="J1404" s="618">
        <v>5369</v>
      </c>
      <c r="K1404" s="618">
        <v>544</v>
      </c>
      <c r="L1404" s="618">
        <v>270072</v>
      </c>
      <c r="M1404" s="618" t="s">
        <v>2112</v>
      </c>
      <c r="N1404" s="618" t="s">
        <v>425</v>
      </c>
      <c r="O1404" s="618" t="s">
        <v>425</v>
      </c>
      <c r="P1404" s="618" t="s">
        <v>425</v>
      </c>
      <c r="Q1404" s="618" t="s">
        <v>425</v>
      </c>
      <c r="R1404" s="618" t="s">
        <v>425</v>
      </c>
      <c r="S1404" s="618">
        <v>6800</v>
      </c>
      <c r="T1404" s="618" t="s">
        <v>425</v>
      </c>
      <c r="U1404" s="618" t="s">
        <v>425</v>
      </c>
      <c r="V1404" s="618" t="s">
        <v>425</v>
      </c>
      <c r="W1404" s="618" t="s">
        <v>425</v>
      </c>
      <c r="X1404" s="618" t="s">
        <v>425</v>
      </c>
      <c r="Y1404" s="618" t="s">
        <v>425</v>
      </c>
      <c r="Z1404" s="618">
        <v>129467</v>
      </c>
      <c r="AA1404" s="618">
        <v>2958</v>
      </c>
      <c r="AB1404" s="618">
        <v>80</v>
      </c>
      <c r="AC1404" s="618">
        <v>8346</v>
      </c>
      <c r="AD1404" s="618" t="s">
        <v>425</v>
      </c>
      <c r="AE1404" s="618" t="s">
        <v>425</v>
      </c>
      <c r="AF1404" s="618" t="s">
        <v>425</v>
      </c>
      <c r="AG1404" s="618">
        <v>287641</v>
      </c>
      <c r="AH1404" s="618" t="s">
        <v>425</v>
      </c>
      <c r="AI1404" s="618" t="s">
        <v>425</v>
      </c>
    </row>
    <row r="1405" spans="1:35" x14ac:dyDescent="0.25">
      <c r="B1405" s="594">
        <v>2013</v>
      </c>
      <c r="C1405" s="618">
        <v>163821</v>
      </c>
      <c r="D1405" s="618" t="s">
        <v>2112</v>
      </c>
      <c r="E1405" s="618" t="s">
        <v>425</v>
      </c>
      <c r="F1405" s="618" t="s">
        <v>425</v>
      </c>
      <c r="G1405" s="618" t="s">
        <v>425</v>
      </c>
      <c r="H1405" s="618">
        <v>2345</v>
      </c>
      <c r="I1405" s="618" t="s">
        <v>425</v>
      </c>
      <c r="J1405" s="618">
        <v>6559</v>
      </c>
      <c r="K1405" s="618">
        <v>551</v>
      </c>
      <c r="L1405" s="618">
        <v>209518</v>
      </c>
      <c r="M1405" s="618" t="s">
        <v>2112</v>
      </c>
      <c r="N1405" s="618" t="s">
        <v>425</v>
      </c>
      <c r="O1405" s="618" t="s">
        <v>425</v>
      </c>
      <c r="P1405" s="618" t="s">
        <v>425</v>
      </c>
      <c r="Q1405" s="618" t="s">
        <v>425</v>
      </c>
      <c r="R1405" s="618" t="s">
        <v>425</v>
      </c>
      <c r="S1405" s="618">
        <v>6120</v>
      </c>
      <c r="T1405" s="618" t="s">
        <v>425</v>
      </c>
      <c r="U1405" s="618" t="s">
        <v>425</v>
      </c>
      <c r="V1405" s="618" t="s">
        <v>425</v>
      </c>
      <c r="W1405" s="618" t="s">
        <v>425</v>
      </c>
      <c r="X1405" s="618" t="s">
        <v>425</v>
      </c>
      <c r="Y1405" s="618" t="s">
        <v>425</v>
      </c>
      <c r="Z1405" s="618">
        <v>135334</v>
      </c>
      <c r="AA1405" s="618">
        <v>70</v>
      </c>
      <c r="AB1405" s="618">
        <v>57</v>
      </c>
      <c r="AC1405" s="618">
        <v>7222</v>
      </c>
      <c r="AD1405" s="618" t="s">
        <v>425</v>
      </c>
      <c r="AE1405" s="618" t="s">
        <v>425</v>
      </c>
      <c r="AF1405" s="618" t="s">
        <v>425</v>
      </c>
      <c r="AG1405" s="618">
        <v>240645</v>
      </c>
      <c r="AH1405" s="618" t="s">
        <v>425</v>
      </c>
      <c r="AI1405" s="618" t="s">
        <v>425</v>
      </c>
    </row>
    <row r="1406" spans="1:35" x14ac:dyDescent="0.25">
      <c r="B1406" s="594">
        <v>2014</v>
      </c>
      <c r="C1406" s="618">
        <v>151692</v>
      </c>
      <c r="D1406" s="618" t="s">
        <v>2112</v>
      </c>
      <c r="E1406" s="618" t="s">
        <v>425</v>
      </c>
      <c r="F1406" s="618" t="s">
        <v>425</v>
      </c>
      <c r="G1406" s="618" t="s">
        <v>425</v>
      </c>
      <c r="H1406" s="618">
        <v>2379</v>
      </c>
      <c r="I1406" s="618" t="s">
        <v>425</v>
      </c>
      <c r="J1406" s="618">
        <v>8565</v>
      </c>
      <c r="K1406" s="618">
        <v>711</v>
      </c>
      <c r="L1406" s="618">
        <v>176437</v>
      </c>
      <c r="M1406" s="618" t="s">
        <v>2112</v>
      </c>
      <c r="N1406" s="618" t="s">
        <v>425</v>
      </c>
      <c r="O1406" s="618" t="s">
        <v>425</v>
      </c>
      <c r="P1406" s="618" t="s">
        <v>425</v>
      </c>
      <c r="Q1406" s="618" t="s">
        <v>425</v>
      </c>
      <c r="R1406" s="618" t="s">
        <v>425</v>
      </c>
      <c r="S1406" s="618">
        <v>4969</v>
      </c>
      <c r="T1406" s="618" t="s">
        <v>425</v>
      </c>
      <c r="U1406" s="618" t="s">
        <v>425</v>
      </c>
      <c r="V1406" s="618" t="s">
        <v>425</v>
      </c>
      <c r="W1406" s="618" t="s">
        <v>425</v>
      </c>
      <c r="X1406" s="618" t="s">
        <v>425</v>
      </c>
      <c r="Y1406" s="618" t="s">
        <v>425</v>
      </c>
      <c r="Z1406" s="618">
        <v>131942</v>
      </c>
      <c r="AA1406" s="618" t="s">
        <v>425</v>
      </c>
      <c r="AB1406" s="618" t="s">
        <v>425</v>
      </c>
      <c r="AC1406" s="618">
        <v>6213</v>
      </c>
      <c r="AD1406" s="618" t="s">
        <v>425</v>
      </c>
      <c r="AE1406" s="618" t="s">
        <v>425</v>
      </c>
      <c r="AF1406" s="618" t="s">
        <v>425</v>
      </c>
      <c r="AG1406" s="618">
        <v>337868</v>
      </c>
      <c r="AH1406" s="618" t="s">
        <v>425</v>
      </c>
      <c r="AI1406" s="618" t="s">
        <v>425</v>
      </c>
    </row>
    <row r="1407" spans="1:35" x14ac:dyDescent="0.25">
      <c r="B1407" s="594">
        <v>2015</v>
      </c>
      <c r="C1407" s="618">
        <v>141856</v>
      </c>
      <c r="D1407" s="618" t="s">
        <v>2112</v>
      </c>
      <c r="E1407" s="618" t="s">
        <v>425</v>
      </c>
      <c r="F1407" s="618" t="s">
        <v>425</v>
      </c>
      <c r="G1407" s="618" t="s">
        <v>425</v>
      </c>
      <c r="H1407" s="618">
        <v>678</v>
      </c>
      <c r="I1407" s="618" t="s">
        <v>425</v>
      </c>
      <c r="J1407" s="618">
        <v>12030</v>
      </c>
      <c r="K1407" s="618">
        <v>687</v>
      </c>
      <c r="L1407" s="618">
        <v>204141</v>
      </c>
      <c r="M1407" s="618" t="s">
        <v>2112</v>
      </c>
      <c r="N1407" s="618" t="s">
        <v>425</v>
      </c>
      <c r="O1407" s="618" t="s">
        <v>425</v>
      </c>
      <c r="P1407" s="618" t="s">
        <v>425</v>
      </c>
      <c r="Q1407" s="618" t="s">
        <v>425</v>
      </c>
      <c r="R1407" s="618" t="s">
        <v>425</v>
      </c>
      <c r="S1407" s="618">
        <v>4156</v>
      </c>
      <c r="T1407" s="618" t="s">
        <v>425</v>
      </c>
      <c r="U1407" s="618" t="s">
        <v>425</v>
      </c>
      <c r="V1407" s="618" t="s">
        <v>425</v>
      </c>
      <c r="W1407" s="618" t="s">
        <v>425</v>
      </c>
      <c r="X1407" s="618" t="s">
        <v>425</v>
      </c>
      <c r="Y1407" s="618" t="s">
        <v>425</v>
      </c>
      <c r="Z1407" s="618">
        <v>152820</v>
      </c>
      <c r="AA1407" s="618" t="s">
        <v>425</v>
      </c>
      <c r="AB1407" s="618" t="s">
        <v>425</v>
      </c>
      <c r="AC1407" s="618">
        <v>5925</v>
      </c>
      <c r="AD1407" s="618" t="s">
        <v>425</v>
      </c>
      <c r="AE1407" s="618" t="s">
        <v>425</v>
      </c>
      <c r="AF1407" s="618" t="s">
        <v>425</v>
      </c>
      <c r="AG1407" s="618">
        <v>311937</v>
      </c>
      <c r="AH1407" s="618" t="s">
        <v>425</v>
      </c>
      <c r="AI1407" s="618" t="s">
        <v>425</v>
      </c>
    </row>
    <row r="1408" spans="1:35" x14ac:dyDescent="0.25">
      <c r="B1408" s="594">
        <v>2016</v>
      </c>
      <c r="C1408" s="618">
        <v>139315</v>
      </c>
      <c r="D1408" s="618" t="s">
        <v>2112</v>
      </c>
      <c r="E1408" s="618" t="s">
        <v>425</v>
      </c>
      <c r="F1408" s="618" t="s">
        <v>425</v>
      </c>
      <c r="G1408" s="618" t="s">
        <v>425</v>
      </c>
      <c r="H1408" s="618">
        <v>905</v>
      </c>
      <c r="I1408" s="618" t="s">
        <v>425</v>
      </c>
      <c r="J1408" s="618">
        <v>11518</v>
      </c>
      <c r="K1408" s="618">
        <v>1055</v>
      </c>
      <c r="L1408" s="618">
        <v>168220</v>
      </c>
      <c r="M1408" s="618" t="s">
        <v>2112</v>
      </c>
      <c r="N1408" s="618" t="s">
        <v>425</v>
      </c>
      <c r="O1408" s="618" t="s">
        <v>425</v>
      </c>
      <c r="P1408" s="618" t="s">
        <v>425</v>
      </c>
      <c r="Q1408" s="618" t="s">
        <v>425</v>
      </c>
      <c r="R1408" s="618" t="s">
        <v>425</v>
      </c>
      <c r="S1408" s="618">
        <v>4423</v>
      </c>
      <c r="T1408" s="618" t="s">
        <v>425</v>
      </c>
      <c r="U1408" s="618" t="s">
        <v>425</v>
      </c>
      <c r="V1408" s="618" t="s">
        <v>425</v>
      </c>
      <c r="W1408" s="618" t="s">
        <v>425</v>
      </c>
      <c r="X1408" s="618" t="s">
        <v>425</v>
      </c>
      <c r="Y1408" s="618" t="s">
        <v>425</v>
      </c>
      <c r="Z1408" s="618">
        <v>167769</v>
      </c>
      <c r="AA1408" s="618" t="s">
        <v>425</v>
      </c>
      <c r="AB1408" s="618" t="s">
        <v>425</v>
      </c>
      <c r="AC1408" s="618">
        <v>7877</v>
      </c>
      <c r="AD1408" s="618" t="s">
        <v>425</v>
      </c>
      <c r="AE1408" s="618" t="s">
        <v>425</v>
      </c>
      <c r="AF1408" s="618" t="s">
        <v>425</v>
      </c>
      <c r="AG1408" s="618">
        <v>313630</v>
      </c>
      <c r="AH1408" s="618" t="s">
        <v>425</v>
      </c>
      <c r="AI1408" s="618" t="s">
        <v>425</v>
      </c>
    </row>
    <row r="1409" spans="1:35" x14ac:dyDescent="0.25">
      <c r="B1409" s="594">
        <v>2017</v>
      </c>
      <c r="C1409" s="618">
        <v>140164</v>
      </c>
      <c r="D1409" s="618" t="s">
        <v>2112</v>
      </c>
      <c r="E1409" s="618" t="s">
        <v>425</v>
      </c>
      <c r="F1409" s="618" t="s">
        <v>425</v>
      </c>
      <c r="G1409" s="618" t="s">
        <v>425</v>
      </c>
      <c r="H1409" s="618">
        <v>1861</v>
      </c>
      <c r="I1409" s="618" t="s">
        <v>425</v>
      </c>
      <c r="J1409" s="618">
        <v>7750</v>
      </c>
      <c r="K1409" s="618">
        <v>646</v>
      </c>
      <c r="L1409" s="618">
        <v>185557</v>
      </c>
      <c r="M1409" s="618" t="s">
        <v>2112</v>
      </c>
      <c r="N1409" s="618" t="s">
        <v>425</v>
      </c>
      <c r="O1409" s="618" t="s">
        <v>425</v>
      </c>
      <c r="P1409" s="618" t="s">
        <v>425</v>
      </c>
      <c r="Q1409" s="618" t="s">
        <v>425</v>
      </c>
      <c r="R1409" s="618" t="s">
        <v>425</v>
      </c>
      <c r="S1409" s="618">
        <v>4650</v>
      </c>
      <c r="T1409" s="618" t="s">
        <v>425</v>
      </c>
      <c r="U1409" s="618" t="s">
        <v>425</v>
      </c>
      <c r="V1409" s="618" t="s">
        <v>425</v>
      </c>
      <c r="W1409" s="618" t="s">
        <v>425</v>
      </c>
      <c r="X1409" s="618" t="s">
        <v>425</v>
      </c>
      <c r="Y1409" s="618" t="s">
        <v>425</v>
      </c>
      <c r="Z1409" s="618">
        <v>129773</v>
      </c>
      <c r="AA1409" s="618">
        <v>1440</v>
      </c>
      <c r="AB1409" s="618" t="s">
        <v>425</v>
      </c>
      <c r="AC1409" s="618">
        <v>5767</v>
      </c>
      <c r="AD1409" s="618" t="s">
        <v>425</v>
      </c>
      <c r="AE1409" s="618" t="s">
        <v>425</v>
      </c>
      <c r="AF1409" s="618" t="s">
        <v>425</v>
      </c>
      <c r="AG1409" s="618">
        <v>296119</v>
      </c>
      <c r="AH1409" s="618" t="s">
        <v>425</v>
      </c>
      <c r="AI1409" s="618" t="s">
        <v>425</v>
      </c>
    </row>
    <row r="1410" spans="1:35" x14ac:dyDescent="0.25">
      <c r="B1410" s="594">
        <v>2018</v>
      </c>
      <c r="C1410" s="618">
        <v>165369</v>
      </c>
      <c r="D1410" s="618" t="s">
        <v>2112</v>
      </c>
      <c r="E1410" s="618" t="s">
        <v>425</v>
      </c>
      <c r="F1410" s="618" t="s">
        <v>425</v>
      </c>
      <c r="G1410" s="618" t="s">
        <v>425</v>
      </c>
      <c r="H1410" s="618">
        <v>543</v>
      </c>
      <c r="I1410" s="618" t="s">
        <v>425</v>
      </c>
      <c r="J1410" s="618">
        <v>12416</v>
      </c>
      <c r="K1410" s="618">
        <v>438</v>
      </c>
      <c r="L1410" s="618">
        <v>130474</v>
      </c>
      <c r="M1410" s="618" t="s">
        <v>2112</v>
      </c>
      <c r="N1410" s="618" t="s">
        <v>425</v>
      </c>
      <c r="O1410" s="618" t="s">
        <v>425</v>
      </c>
      <c r="P1410" s="618" t="s">
        <v>425</v>
      </c>
      <c r="Q1410" s="618" t="s">
        <v>425</v>
      </c>
      <c r="R1410" s="618" t="s">
        <v>425</v>
      </c>
      <c r="S1410" s="618">
        <v>3971</v>
      </c>
      <c r="T1410" s="618" t="s">
        <v>425</v>
      </c>
      <c r="U1410" s="618" t="s">
        <v>425</v>
      </c>
      <c r="V1410" s="618" t="s">
        <v>425</v>
      </c>
      <c r="W1410" s="618" t="s">
        <v>425</v>
      </c>
      <c r="X1410" s="618" t="s">
        <v>425</v>
      </c>
      <c r="Y1410" s="618" t="s">
        <v>425</v>
      </c>
      <c r="Z1410" s="618">
        <v>125586</v>
      </c>
      <c r="AA1410" s="618" t="s">
        <v>425</v>
      </c>
      <c r="AB1410" s="618" t="s">
        <v>425</v>
      </c>
      <c r="AC1410" s="618">
        <v>5165</v>
      </c>
      <c r="AD1410" s="618" t="s">
        <v>425</v>
      </c>
      <c r="AE1410" s="618" t="s">
        <v>425</v>
      </c>
      <c r="AF1410" s="618" t="s">
        <v>425</v>
      </c>
      <c r="AG1410" s="618">
        <v>310743</v>
      </c>
      <c r="AH1410" s="618" t="s">
        <v>425</v>
      </c>
      <c r="AI1410" s="618" t="s">
        <v>425</v>
      </c>
    </row>
    <row r="1411" spans="1:35" x14ac:dyDescent="0.25">
      <c r="B1411" s="594">
        <v>2019</v>
      </c>
      <c r="C1411" s="618">
        <v>141239</v>
      </c>
      <c r="D1411" s="618" t="s">
        <v>2112</v>
      </c>
      <c r="E1411" s="618" t="s">
        <v>425</v>
      </c>
      <c r="F1411" s="618" t="s">
        <v>425</v>
      </c>
      <c r="G1411" s="618" t="s">
        <v>425</v>
      </c>
      <c r="H1411" s="618">
        <v>657</v>
      </c>
      <c r="I1411" s="618" t="s">
        <v>425</v>
      </c>
      <c r="J1411" s="618">
        <v>8345</v>
      </c>
      <c r="K1411" s="618">
        <v>440</v>
      </c>
      <c r="L1411" s="618">
        <v>175779</v>
      </c>
      <c r="M1411" s="618" t="s">
        <v>2112</v>
      </c>
      <c r="N1411" s="618" t="s">
        <v>425</v>
      </c>
      <c r="O1411" s="618" t="s">
        <v>425</v>
      </c>
      <c r="P1411" s="618" t="s">
        <v>425</v>
      </c>
      <c r="Q1411" s="618" t="s">
        <v>425</v>
      </c>
      <c r="R1411" s="618" t="s">
        <v>425</v>
      </c>
      <c r="S1411" s="618">
        <v>7164</v>
      </c>
      <c r="T1411" s="618" t="s">
        <v>425</v>
      </c>
      <c r="U1411" s="618" t="s">
        <v>425</v>
      </c>
      <c r="V1411" s="618" t="s">
        <v>425</v>
      </c>
      <c r="W1411" s="618" t="s">
        <v>425</v>
      </c>
      <c r="X1411" s="618" t="s">
        <v>425</v>
      </c>
      <c r="Y1411" s="618" t="s">
        <v>425</v>
      </c>
      <c r="Z1411" s="618">
        <v>149615</v>
      </c>
      <c r="AA1411" s="618" t="s">
        <v>425</v>
      </c>
      <c r="AB1411" s="618" t="s">
        <v>425</v>
      </c>
      <c r="AC1411" s="618">
        <v>6160</v>
      </c>
      <c r="AD1411" s="618" t="s">
        <v>425</v>
      </c>
      <c r="AE1411" s="618" t="s">
        <v>425</v>
      </c>
      <c r="AF1411" s="618" t="s">
        <v>425</v>
      </c>
      <c r="AG1411" s="618">
        <v>291383</v>
      </c>
      <c r="AH1411" s="618" t="s">
        <v>425</v>
      </c>
      <c r="AI1411" s="618" t="s">
        <v>425</v>
      </c>
    </row>
    <row r="1412" spans="1:35" x14ac:dyDescent="0.25">
      <c r="B1412" s="594">
        <v>2020</v>
      </c>
      <c r="C1412" s="618">
        <v>153092</v>
      </c>
      <c r="D1412" s="618" t="s">
        <v>2112</v>
      </c>
      <c r="E1412" s="618" t="s">
        <v>425</v>
      </c>
      <c r="F1412" s="618" t="s">
        <v>425</v>
      </c>
      <c r="G1412" s="618" t="s">
        <v>425</v>
      </c>
      <c r="H1412" s="618">
        <v>267</v>
      </c>
      <c r="I1412" s="618" t="s">
        <v>425</v>
      </c>
      <c r="J1412" s="618">
        <v>12715</v>
      </c>
      <c r="K1412" s="618">
        <v>517</v>
      </c>
      <c r="L1412" s="618">
        <v>213308</v>
      </c>
      <c r="M1412" s="618" t="s">
        <v>2112</v>
      </c>
      <c r="N1412" s="618" t="s">
        <v>425</v>
      </c>
      <c r="O1412" s="618" t="s">
        <v>425</v>
      </c>
      <c r="P1412" s="618" t="s">
        <v>425</v>
      </c>
      <c r="Q1412" s="618" t="s">
        <v>425</v>
      </c>
      <c r="R1412" s="618" t="s">
        <v>425</v>
      </c>
      <c r="S1412" s="618">
        <v>6539</v>
      </c>
      <c r="T1412" s="618" t="s">
        <v>425</v>
      </c>
      <c r="U1412" s="618" t="s">
        <v>425</v>
      </c>
      <c r="V1412" s="618" t="s">
        <v>425</v>
      </c>
      <c r="W1412" s="618" t="s">
        <v>425</v>
      </c>
      <c r="X1412" s="618" t="s">
        <v>425</v>
      </c>
      <c r="Y1412" s="618" t="s">
        <v>425</v>
      </c>
      <c r="Z1412" s="618">
        <v>176543</v>
      </c>
      <c r="AA1412" s="618">
        <v>124</v>
      </c>
      <c r="AB1412" s="618" t="s">
        <v>425</v>
      </c>
      <c r="AC1412" s="618">
        <v>6475</v>
      </c>
      <c r="AD1412" s="618" t="s">
        <v>425</v>
      </c>
      <c r="AE1412" s="618" t="s">
        <v>425</v>
      </c>
      <c r="AF1412" s="618" t="s">
        <v>425</v>
      </c>
      <c r="AG1412" s="618">
        <v>327440</v>
      </c>
      <c r="AH1412" s="618" t="s">
        <v>425</v>
      </c>
      <c r="AI1412" s="618" t="s">
        <v>425</v>
      </c>
    </row>
    <row r="1413" spans="1:35" x14ac:dyDescent="0.25">
      <c r="B1413" s="594">
        <v>2021</v>
      </c>
      <c r="C1413" s="618">
        <v>191394</v>
      </c>
      <c r="D1413" s="618" t="s">
        <v>2112</v>
      </c>
      <c r="E1413" s="618" t="s">
        <v>425</v>
      </c>
      <c r="F1413" s="618" t="s">
        <v>425</v>
      </c>
      <c r="G1413" s="618" t="s">
        <v>425</v>
      </c>
      <c r="H1413" s="618">
        <v>1966</v>
      </c>
      <c r="I1413" s="618" t="s">
        <v>425</v>
      </c>
      <c r="J1413" s="618">
        <v>13502</v>
      </c>
      <c r="K1413" s="618">
        <v>252</v>
      </c>
      <c r="L1413" s="618">
        <v>363699</v>
      </c>
      <c r="M1413" s="618" t="s">
        <v>2112</v>
      </c>
      <c r="N1413" s="618" t="s">
        <v>425</v>
      </c>
      <c r="O1413" s="618" t="s">
        <v>425</v>
      </c>
      <c r="P1413" s="618" t="s">
        <v>425</v>
      </c>
      <c r="Q1413" s="618" t="s">
        <v>425</v>
      </c>
      <c r="R1413" s="618" t="s">
        <v>425</v>
      </c>
      <c r="S1413" s="618">
        <v>5238</v>
      </c>
      <c r="T1413" s="618" t="s">
        <v>425</v>
      </c>
      <c r="U1413" s="618" t="s">
        <v>425</v>
      </c>
      <c r="V1413" s="618" t="s">
        <v>425</v>
      </c>
      <c r="W1413" s="618" t="s">
        <v>425</v>
      </c>
      <c r="X1413" s="618" t="s">
        <v>425</v>
      </c>
      <c r="Y1413" s="618" t="s">
        <v>425</v>
      </c>
      <c r="Z1413" s="618">
        <v>161983</v>
      </c>
      <c r="AA1413" s="618">
        <v>55</v>
      </c>
      <c r="AB1413" s="618" t="s">
        <v>425</v>
      </c>
      <c r="AC1413" s="618">
        <v>11704</v>
      </c>
      <c r="AD1413" s="618" t="s">
        <v>425</v>
      </c>
      <c r="AE1413" s="618" t="s">
        <v>425</v>
      </c>
      <c r="AF1413" s="618" t="s">
        <v>425</v>
      </c>
      <c r="AG1413" s="618">
        <v>382554</v>
      </c>
      <c r="AH1413" s="618" t="s">
        <v>425</v>
      </c>
      <c r="AI1413" s="618" t="s">
        <v>425</v>
      </c>
    </row>
    <row r="1414" spans="1:35" x14ac:dyDescent="0.25">
      <c r="A1414" s="593" t="s">
        <v>26</v>
      </c>
      <c r="B1414" s="594">
        <v>2010</v>
      </c>
      <c r="C1414" s="618">
        <v>57537</v>
      </c>
      <c r="D1414" s="618" t="s">
        <v>2112</v>
      </c>
      <c r="E1414" s="618">
        <v>32077</v>
      </c>
      <c r="F1414" s="618">
        <v>1871</v>
      </c>
      <c r="G1414" s="618">
        <v>203262</v>
      </c>
      <c r="H1414" s="618">
        <v>48950</v>
      </c>
      <c r="I1414" s="618">
        <v>3241</v>
      </c>
      <c r="J1414" s="618">
        <v>20714</v>
      </c>
      <c r="K1414" s="618">
        <v>320824</v>
      </c>
      <c r="L1414" s="618">
        <v>15627096</v>
      </c>
      <c r="M1414" s="618" t="s">
        <v>2112</v>
      </c>
      <c r="N1414" s="618">
        <v>82758</v>
      </c>
      <c r="O1414" s="618" t="s">
        <v>425</v>
      </c>
      <c r="P1414" s="618" t="s">
        <v>425</v>
      </c>
      <c r="Q1414" s="618">
        <v>291</v>
      </c>
      <c r="R1414" s="618" t="s">
        <v>425</v>
      </c>
      <c r="S1414" s="618">
        <v>367749</v>
      </c>
      <c r="T1414" s="618">
        <v>126</v>
      </c>
      <c r="U1414" s="618">
        <v>280</v>
      </c>
      <c r="V1414" s="618" t="s">
        <v>425</v>
      </c>
      <c r="W1414" s="618" t="s">
        <v>425</v>
      </c>
      <c r="X1414" s="618" t="s">
        <v>425</v>
      </c>
      <c r="Y1414" s="618">
        <v>394</v>
      </c>
      <c r="Z1414" s="618">
        <v>254617</v>
      </c>
      <c r="AA1414" s="618">
        <v>73905</v>
      </c>
      <c r="AB1414" s="618">
        <v>49</v>
      </c>
      <c r="AC1414" s="618">
        <v>1378495</v>
      </c>
      <c r="AD1414" s="618" t="s">
        <v>425</v>
      </c>
      <c r="AE1414" s="618">
        <v>921711</v>
      </c>
      <c r="AF1414" s="618">
        <v>18640</v>
      </c>
      <c r="AG1414" s="618">
        <v>531884</v>
      </c>
      <c r="AH1414" s="618">
        <v>55731</v>
      </c>
      <c r="AI1414" s="618">
        <v>11835</v>
      </c>
    </row>
    <row r="1415" spans="1:35" x14ac:dyDescent="0.25">
      <c r="B1415" s="594">
        <v>2011</v>
      </c>
      <c r="C1415" s="618">
        <v>60673</v>
      </c>
      <c r="D1415" s="618" t="s">
        <v>2112</v>
      </c>
      <c r="E1415" s="618">
        <v>74754</v>
      </c>
      <c r="F1415" s="618">
        <v>1854</v>
      </c>
      <c r="G1415" s="618">
        <v>319653</v>
      </c>
      <c r="H1415" s="618">
        <v>53811</v>
      </c>
      <c r="I1415" s="618">
        <v>573</v>
      </c>
      <c r="J1415" s="618">
        <v>17855</v>
      </c>
      <c r="K1415" s="618">
        <v>413603</v>
      </c>
      <c r="L1415" s="618">
        <v>20974726</v>
      </c>
      <c r="M1415" s="618" t="s">
        <v>2112</v>
      </c>
      <c r="N1415" s="618">
        <v>59556</v>
      </c>
      <c r="O1415" s="618" t="s">
        <v>425</v>
      </c>
      <c r="P1415" s="618" t="s">
        <v>425</v>
      </c>
      <c r="Q1415" s="618">
        <v>29</v>
      </c>
      <c r="R1415" s="618" t="s">
        <v>425</v>
      </c>
      <c r="S1415" s="618">
        <v>331716</v>
      </c>
      <c r="T1415" s="618">
        <v>118</v>
      </c>
      <c r="U1415" s="618">
        <v>80</v>
      </c>
      <c r="V1415" s="618" t="s">
        <v>425</v>
      </c>
      <c r="W1415" s="618" t="s">
        <v>425</v>
      </c>
      <c r="X1415" s="618" t="s">
        <v>425</v>
      </c>
      <c r="Y1415" s="618">
        <v>1549</v>
      </c>
      <c r="Z1415" s="618">
        <v>352551</v>
      </c>
      <c r="AA1415" s="618">
        <v>116009</v>
      </c>
      <c r="AB1415" s="618">
        <v>1412</v>
      </c>
      <c r="AC1415" s="618">
        <v>1346515</v>
      </c>
      <c r="AD1415" s="618" t="s">
        <v>425</v>
      </c>
      <c r="AE1415" s="618">
        <v>901771</v>
      </c>
      <c r="AF1415" s="618">
        <v>25665</v>
      </c>
      <c r="AG1415" s="618">
        <v>664158</v>
      </c>
      <c r="AH1415" s="618">
        <v>35573</v>
      </c>
      <c r="AI1415" s="618">
        <v>6711</v>
      </c>
    </row>
    <row r="1416" spans="1:35" x14ac:dyDescent="0.25">
      <c r="B1416" s="594">
        <v>2012</v>
      </c>
      <c r="C1416" s="618">
        <v>84292</v>
      </c>
      <c r="D1416" s="618" t="s">
        <v>2112</v>
      </c>
      <c r="E1416" s="618">
        <v>97079</v>
      </c>
      <c r="F1416" s="618">
        <v>152</v>
      </c>
      <c r="G1416" s="618">
        <v>371070</v>
      </c>
      <c r="H1416" s="618">
        <v>63122</v>
      </c>
      <c r="I1416" s="618">
        <v>962</v>
      </c>
      <c r="J1416" s="618">
        <v>18256</v>
      </c>
      <c r="K1416" s="618">
        <v>449148</v>
      </c>
      <c r="L1416" s="618">
        <v>22531851</v>
      </c>
      <c r="M1416" s="618" t="s">
        <v>2112</v>
      </c>
      <c r="N1416" s="618">
        <v>174893</v>
      </c>
      <c r="O1416" s="618" t="s">
        <v>425</v>
      </c>
      <c r="P1416" s="618" t="s">
        <v>425</v>
      </c>
      <c r="Q1416" s="618" t="s">
        <v>425</v>
      </c>
      <c r="R1416" s="618" t="s">
        <v>425</v>
      </c>
      <c r="S1416" s="618">
        <v>501245</v>
      </c>
      <c r="T1416" s="618">
        <v>119</v>
      </c>
      <c r="U1416" s="618">
        <v>499</v>
      </c>
      <c r="V1416" s="618" t="s">
        <v>425</v>
      </c>
      <c r="W1416" s="618" t="s">
        <v>425</v>
      </c>
      <c r="X1416" s="618" t="s">
        <v>425</v>
      </c>
      <c r="Y1416" s="618">
        <v>118</v>
      </c>
      <c r="Z1416" s="618">
        <v>357049</v>
      </c>
      <c r="AA1416" s="618">
        <v>100824</v>
      </c>
      <c r="AB1416" s="618">
        <v>70</v>
      </c>
      <c r="AC1416" s="618">
        <v>1844017</v>
      </c>
      <c r="AD1416" s="618" t="s">
        <v>425</v>
      </c>
      <c r="AE1416" s="618">
        <v>1423334</v>
      </c>
      <c r="AF1416" s="618">
        <v>24319</v>
      </c>
      <c r="AG1416" s="618">
        <v>640421</v>
      </c>
      <c r="AH1416" s="618">
        <v>69320</v>
      </c>
      <c r="AI1416" s="618">
        <v>12036</v>
      </c>
    </row>
    <row r="1417" spans="1:35" x14ac:dyDescent="0.25">
      <c r="B1417" s="594">
        <v>2013</v>
      </c>
      <c r="C1417" s="618">
        <v>68623</v>
      </c>
      <c r="D1417" s="618" t="s">
        <v>2112</v>
      </c>
      <c r="E1417" s="618">
        <v>66864</v>
      </c>
      <c r="F1417" s="618">
        <v>141</v>
      </c>
      <c r="G1417" s="618">
        <v>411024</v>
      </c>
      <c r="H1417" s="618">
        <v>46770</v>
      </c>
      <c r="I1417" s="618">
        <v>1748</v>
      </c>
      <c r="J1417" s="618">
        <v>46771</v>
      </c>
      <c r="K1417" s="618">
        <v>585472</v>
      </c>
      <c r="L1417" s="618">
        <v>23084234</v>
      </c>
      <c r="M1417" s="618" t="s">
        <v>2112</v>
      </c>
      <c r="N1417" s="618">
        <v>123328</v>
      </c>
      <c r="O1417" s="618" t="s">
        <v>425</v>
      </c>
      <c r="P1417" s="618" t="s">
        <v>425</v>
      </c>
      <c r="Q1417" s="618">
        <v>13</v>
      </c>
      <c r="R1417" s="618" t="s">
        <v>425</v>
      </c>
      <c r="S1417" s="618">
        <v>512189</v>
      </c>
      <c r="T1417" s="618">
        <v>306</v>
      </c>
      <c r="U1417" s="618" t="s">
        <v>425</v>
      </c>
      <c r="V1417" s="618" t="s">
        <v>425</v>
      </c>
      <c r="W1417" s="618" t="s">
        <v>425</v>
      </c>
      <c r="X1417" s="618" t="s">
        <v>425</v>
      </c>
      <c r="Y1417" s="618">
        <v>72</v>
      </c>
      <c r="Z1417" s="618">
        <v>485571</v>
      </c>
      <c r="AA1417" s="618">
        <v>84148</v>
      </c>
      <c r="AB1417" s="618">
        <v>332</v>
      </c>
      <c r="AC1417" s="618">
        <v>1726578</v>
      </c>
      <c r="AD1417" s="618" t="s">
        <v>425</v>
      </c>
      <c r="AE1417" s="618">
        <v>1671773</v>
      </c>
      <c r="AF1417" s="618">
        <v>27715</v>
      </c>
      <c r="AG1417" s="618">
        <v>1196865</v>
      </c>
      <c r="AH1417" s="618">
        <v>60984</v>
      </c>
      <c r="AI1417" s="618">
        <v>5103</v>
      </c>
    </row>
    <row r="1418" spans="1:35" x14ac:dyDescent="0.25">
      <c r="B1418" s="594">
        <v>2014</v>
      </c>
      <c r="C1418" s="618">
        <v>76924</v>
      </c>
      <c r="D1418" s="618" t="s">
        <v>2112</v>
      </c>
      <c r="E1418" s="618">
        <v>55617</v>
      </c>
      <c r="F1418" s="618">
        <v>448</v>
      </c>
      <c r="G1418" s="618">
        <v>442035</v>
      </c>
      <c r="H1418" s="618">
        <v>44734</v>
      </c>
      <c r="I1418" s="618">
        <v>2092</v>
      </c>
      <c r="J1418" s="618">
        <v>51906</v>
      </c>
      <c r="K1418" s="618">
        <v>505918</v>
      </c>
      <c r="L1418" s="618">
        <v>21417291</v>
      </c>
      <c r="M1418" s="618" t="s">
        <v>2112</v>
      </c>
      <c r="N1418" s="618">
        <v>158147</v>
      </c>
      <c r="O1418" s="618" t="s">
        <v>425</v>
      </c>
      <c r="P1418" s="618" t="s">
        <v>425</v>
      </c>
      <c r="Q1418" s="618">
        <v>2028</v>
      </c>
      <c r="R1418" s="618" t="s">
        <v>425</v>
      </c>
      <c r="S1418" s="618">
        <v>316795</v>
      </c>
      <c r="T1418" s="618">
        <v>135</v>
      </c>
      <c r="U1418" s="618">
        <v>169</v>
      </c>
      <c r="V1418" s="618" t="s">
        <v>425</v>
      </c>
      <c r="W1418" s="618" t="s">
        <v>425</v>
      </c>
      <c r="X1418" s="618" t="s">
        <v>425</v>
      </c>
      <c r="Y1418" s="618">
        <v>8</v>
      </c>
      <c r="Z1418" s="618">
        <v>414283</v>
      </c>
      <c r="AA1418" s="618">
        <v>119426</v>
      </c>
      <c r="AB1418" s="618">
        <v>536</v>
      </c>
      <c r="AC1418" s="618">
        <v>1538592</v>
      </c>
      <c r="AD1418" s="618" t="s">
        <v>425</v>
      </c>
      <c r="AE1418" s="618">
        <v>1708011</v>
      </c>
      <c r="AF1418" s="618">
        <v>13904</v>
      </c>
      <c r="AG1418" s="618">
        <v>1667072</v>
      </c>
      <c r="AH1418" s="618">
        <v>134015</v>
      </c>
      <c r="AI1418" s="618">
        <v>3884</v>
      </c>
    </row>
    <row r="1419" spans="1:35" x14ac:dyDescent="0.25">
      <c r="B1419" s="594">
        <v>2015</v>
      </c>
      <c r="C1419" s="618">
        <v>89935</v>
      </c>
      <c r="D1419" s="618" t="s">
        <v>2112</v>
      </c>
      <c r="E1419" s="618">
        <v>22580</v>
      </c>
      <c r="F1419" s="618">
        <v>340</v>
      </c>
      <c r="G1419" s="618">
        <v>556993</v>
      </c>
      <c r="H1419" s="618">
        <v>44592</v>
      </c>
      <c r="I1419" s="618">
        <v>6122</v>
      </c>
      <c r="J1419" s="618">
        <v>73413</v>
      </c>
      <c r="K1419" s="618">
        <v>740407</v>
      </c>
      <c r="L1419" s="618">
        <v>22642728</v>
      </c>
      <c r="M1419" s="618" t="s">
        <v>2112</v>
      </c>
      <c r="N1419" s="618">
        <v>282582</v>
      </c>
      <c r="O1419" s="618" t="s">
        <v>425</v>
      </c>
      <c r="P1419" s="618">
        <v>3106</v>
      </c>
      <c r="Q1419" s="618">
        <v>32</v>
      </c>
      <c r="R1419" s="618" t="s">
        <v>425</v>
      </c>
      <c r="S1419" s="618">
        <v>490983</v>
      </c>
      <c r="T1419" s="618">
        <v>74</v>
      </c>
      <c r="U1419" s="618">
        <v>1575</v>
      </c>
      <c r="V1419" s="618" t="s">
        <v>425</v>
      </c>
      <c r="W1419" s="618" t="s">
        <v>425</v>
      </c>
      <c r="X1419" s="618" t="s">
        <v>425</v>
      </c>
      <c r="Y1419" s="618" t="s">
        <v>425</v>
      </c>
      <c r="Z1419" s="618">
        <v>264725</v>
      </c>
      <c r="AA1419" s="618">
        <v>126891</v>
      </c>
      <c r="AB1419" s="618">
        <v>227</v>
      </c>
      <c r="AC1419" s="618">
        <v>1895732</v>
      </c>
      <c r="AD1419" s="618" t="s">
        <v>425</v>
      </c>
      <c r="AE1419" s="618">
        <v>2398440</v>
      </c>
      <c r="AF1419" s="618">
        <v>21204</v>
      </c>
      <c r="AG1419" s="618">
        <v>1562100</v>
      </c>
      <c r="AH1419" s="618">
        <v>193462</v>
      </c>
      <c r="AI1419" s="618">
        <v>3656</v>
      </c>
    </row>
    <row r="1420" spans="1:35" x14ac:dyDescent="0.25">
      <c r="B1420" s="594">
        <v>2016</v>
      </c>
      <c r="C1420" s="618">
        <v>113784</v>
      </c>
      <c r="D1420" s="618" t="s">
        <v>2112</v>
      </c>
      <c r="E1420" s="618">
        <v>23941</v>
      </c>
      <c r="F1420" s="618">
        <v>576</v>
      </c>
      <c r="G1420" s="618">
        <v>824538</v>
      </c>
      <c r="H1420" s="618">
        <v>55606</v>
      </c>
      <c r="I1420" s="618">
        <v>5599</v>
      </c>
      <c r="J1420" s="618">
        <v>151196</v>
      </c>
      <c r="K1420" s="618">
        <v>1031451</v>
      </c>
      <c r="L1420" s="618">
        <v>27610365</v>
      </c>
      <c r="M1420" s="618" t="s">
        <v>2112</v>
      </c>
      <c r="N1420" s="618">
        <v>137623</v>
      </c>
      <c r="O1420" s="618" t="s">
        <v>425</v>
      </c>
      <c r="P1420" s="618">
        <v>6219</v>
      </c>
      <c r="Q1420" s="618">
        <v>51</v>
      </c>
      <c r="R1420" s="618" t="s">
        <v>425</v>
      </c>
      <c r="S1420" s="618">
        <v>1225050</v>
      </c>
      <c r="T1420" s="618">
        <v>129</v>
      </c>
      <c r="U1420" s="618">
        <v>4972</v>
      </c>
      <c r="V1420" s="618" t="s">
        <v>425</v>
      </c>
      <c r="W1420" s="618" t="s">
        <v>425</v>
      </c>
      <c r="X1420" s="618" t="s">
        <v>425</v>
      </c>
      <c r="Y1420" s="618">
        <v>311</v>
      </c>
      <c r="Z1420" s="618">
        <v>464420</v>
      </c>
      <c r="AA1420" s="618">
        <v>160440</v>
      </c>
      <c r="AB1420" s="618">
        <v>368</v>
      </c>
      <c r="AC1420" s="618">
        <v>2754431</v>
      </c>
      <c r="AD1420" s="618" t="s">
        <v>425</v>
      </c>
      <c r="AE1420" s="618">
        <v>3165672</v>
      </c>
      <c r="AF1420" s="618">
        <v>41913</v>
      </c>
      <c r="AG1420" s="618">
        <v>1568438</v>
      </c>
      <c r="AH1420" s="618">
        <v>233727</v>
      </c>
      <c r="AI1420" s="618">
        <v>4520</v>
      </c>
    </row>
    <row r="1421" spans="1:35" x14ac:dyDescent="0.25">
      <c r="B1421" s="594">
        <v>2017</v>
      </c>
      <c r="C1421" s="618">
        <v>41352</v>
      </c>
      <c r="D1421" s="618" t="s">
        <v>2112</v>
      </c>
      <c r="E1421" s="618">
        <v>42977</v>
      </c>
      <c r="F1421" s="618">
        <v>486</v>
      </c>
      <c r="G1421" s="618">
        <v>829563</v>
      </c>
      <c r="H1421" s="618">
        <v>46909</v>
      </c>
      <c r="I1421" s="618">
        <v>6078</v>
      </c>
      <c r="J1421" s="618">
        <v>78015</v>
      </c>
      <c r="K1421" s="618">
        <v>509255</v>
      </c>
      <c r="L1421" s="618">
        <v>30378109</v>
      </c>
      <c r="M1421" s="618" t="s">
        <v>2112</v>
      </c>
      <c r="N1421" s="618">
        <v>183965</v>
      </c>
      <c r="O1421" s="618" t="s">
        <v>425</v>
      </c>
      <c r="P1421" s="618">
        <v>4799</v>
      </c>
      <c r="Q1421" s="618">
        <v>23</v>
      </c>
      <c r="R1421" s="618" t="s">
        <v>425</v>
      </c>
      <c r="S1421" s="618">
        <v>550942</v>
      </c>
      <c r="T1421" s="618">
        <v>123</v>
      </c>
      <c r="U1421" s="618">
        <v>4846</v>
      </c>
      <c r="V1421" s="618" t="s">
        <v>425</v>
      </c>
      <c r="W1421" s="618" t="s">
        <v>425</v>
      </c>
      <c r="X1421" s="618" t="s">
        <v>425</v>
      </c>
      <c r="Y1421" s="618" t="s">
        <v>425</v>
      </c>
      <c r="Z1421" s="618">
        <v>595786</v>
      </c>
      <c r="AA1421" s="618">
        <v>168184</v>
      </c>
      <c r="AB1421" s="618">
        <v>233</v>
      </c>
      <c r="AC1421" s="618">
        <v>2050155</v>
      </c>
      <c r="AD1421" s="618" t="s">
        <v>425</v>
      </c>
      <c r="AE1421" s="618">
        <v>3462056</v>
      </c>
      <c r="AF1421" s="618">
        <v>26031</v>
      </c>
      <c r="AG1421" s="618">
        <v>1294679</v>
      </c>
      <c r="AH1421" s="618">
        <v>228204</v>
      </c>
      <c r="AI1421" s="618">
        <v>2935</v>
      </c>
    </row>
    <row r="1422" spans="1:35" x14ac:dyDescent="0.25">
      <c r="B1422" s="594">
        <v>2018</v>
      </c>
      <c r="C1422" s="618">
        <v>106300</v>
      </c>
      <c r="D1422" s="618" t="s">
        <v>2112</v>
      </c>
      <c r="E1422" s="618">
        <v>76262</v>
      </c>
      <c r="F1422" s="618">
        <v>770</v>
      </c>
      <c r="G1422" s="618">
        <v>790036</v>
      </c>
      <c r="H1422" s="618">
        <v>46871</v>
      </c>
      <c r="I1422" s="618">
        <v>4302</v>
      </c>
      <c r="J1422" s="618">
        <v>119671</v>
      </c>
      <c r="K1422" s="618">
        <v>528339</v>
      </c>
      <c r="L1422" s="618">
        <v>28052090</v>
      </c>
      <c r="M1422" s="618" t="s">
        <v>2112</v>
      </c>
      <c r="N1422" s="618">
        <v>134842</v>
      </c>
      <c r="O1422" s="618" t="s">
        <v>425</v>
      </c>
      <c r="P1422" s="618">
        <v>7895</v>
      </c>
      <c r="Q1422" s="618">
        <v>273</v>
      </c>
      <c r="R1422" s="618" t="s">
        <v>425</v>
      </c>
      <c r="S1422" s="618">
        <v>497626</v>
      </c>
      <c r="T1422" s="618">
        <v>116</v>
      </c>
      <c r="U1422" s="618">
        <v>2633</v>
      </c>
      <c r="V1422" s="618" t="s">
        <v>425</v>
      </c>
      <c r="W1422" s="618" t="s">
        <v>425</v>
      </c>
      <c r="X1422" s="618" t="s">
        <v>425</v>
      </c>
      <c r="Y1422" s="618" t="s">
        <v>425</v>
      </c>
      <c r="Z1422" s="618">
        <v>612697</v>
      </c>
      <c r="AA1422" s="618">
        <v>182390</v>
      </c>
      <c r="AB1422" s="618">
        <v>322</v>
      </c>
      <c r="AC1422" s="618">
        <v>2474321</v>
      </c>
      <c r="AD1422" s="618" t="s">
        <v>425</v>
      </c>
      <c r="AE1422" s="618">
        <v>3967501</v>
      </c>
      <c r="AF1422" s="618">
        <v>41488</v>
      </c>
      <c r="AG1422" s="618">
        <v>1226658</v>
      </c>
      <c r="AH1422" s="618">
        <v>249407</v>
      </c>
      <c r="AI1422" s="618">
        <v>1731</v>
      </c>
    </row>
    <row r="1423" spans="1:35" x14ac:dyDescent="0.25">
      <c r="B1423" s="594">
        <v>2019</v>
      </c>
      <c r="C1423" s="618">
        <v>86693</v>
      </c>
      <c r="D1423" s="618" t="s">
        <v>2112</v>
      </c>
      <c r="E1423" s="618">
        <v>217606</v>
      </c>
      <c r="F1423" s="618">
        <v>1025</v>
      </c>
      <c r="G1423" s="618">
        <v>962135</v>
      </c>
      <c r="H1423" s="618">
        <v>54076</v>
      </c>
      <c r="I1423" s="618">
        <v>5178</v>
      </c>
      <c r="J1423" s="618">
        <v>95759</v>
      </c>
      <c r="K1423" s="618">
        <v>1029271</v>
      </c>
      <c r="L1423" s="618">
        <v>28813234</v>
      </c>
      <c r="M1423" s="618" t="s">
        <v>2112</v>
      </c>
      <c r="N1423" s="618">
        <v>271287</v>
      </c>
      <c r="O1423" s="618" t="s">
        <v>425</v>
      </c>
      <c r="P1423" s="618">
        <v>8112</v>
      </c>
      <c r="Q1423" s="618">
        <v>222</v>
      </c>
      <c r="R1423" s="618" t="s">
        <v>425</v>
      </c>
      <c r="S1423" s="618">
        <v>798259</v>
      </c>
      <c r="T1423" s="618">
        <v>117</v>
      </c>
      <c r="U1423" s="618">
        <v>3033</v>
      </c>
      <c r="V1423" s="618" t="s">
        <v>425</v>
      </c>
      <c r="W1423" s="618" t="s">
        <v>425</v>
      </c>
      <c r="X1423" s="618" t="s">
        <v>425</v>
      </c>
      <c r="Y1423" s="618">
        <v>140</v>
      </c>
      <c r="Z1423" s="618">
        <v>577127</v>
      </c>
      <c r="AA1423" s="618">
        <v>197380</v>
      </c>
      <c r="AB1423" s="618">
        <v>226</v>
      </c>
      <c r="AC1423" s="618">
        <v>2721775</v>
      </c>
      <c r="AD1423" s="618" t="s">
        <v>425</v>
      </c>
      <c r="AE1423" s="618">
        <v>4016746</v>
      </c>
      <c r="AF1423" s="618">
        <v>95581</v>
      </c>
      <c r="AG1423" s="618">
        <v>1413006</v>
      </c>
      <c r="AH1423" s="618">
        <v>311430</v>
      </c>
      <c r="AI1423" s="618">
        <v>2472</v>
      </c>
    </row>
    <row r="1424" spans="1:35" x14ac:dyDescent="0.25">
      <c r="B1424" s="594">
        <v>2020</v>
      </c>
      <c r="C1424" s="618">
        <v>101566</v>
      </c>
      <c r="D1424" s="618" t="s">
        <v>2112</v>
      </c>
      <c r="E1424" s="618">
        <v>206391</v>
      </c>
      <c r="F1424" s="618">
        <v>890</v>
      </c>
      <c r="G1424" s="618">
        <v>1475609</v>
      </c>
      <c r="H1424" s="618">
        <v>79751</v>
      </c>
      <c r="I1424" s="618">
        <v>17830</v>
      </c>
      <c r="J1424" s="618">
        <v>131781</v>
      </c>
      <c r="K1424" s="618">
        <v>1002314</v>
      </c>
      <c r="L1424" s="618">
        <v>32516332</v>
      </c>
      <c r="M1424" s="618" t="s">
        <v>2112</v>
      </c>
      <c r="N1424" s="618">
        <v>289110</v>
      </c>
      <c r="O1424" s="618" t="s">
        <v>425</v>
      </c>
      <c r="P1424" s="618">
        <v>18963</v>
      </c>
      <c r="Q1424" s="618">
        <v>225</v>
      </c>
      <c r="R1424" s="618" t="s">
        <v>425</v>
      </c>
      <c r="S1424" s="618">
        <v>1048256</v>
      </c>
      <c r="T1424" s="618">
        <v>88</v>
      </c>
      <c r="U1424" s="618">
        <v>3412</v>
      </c>
      <c r="V1424" s="618" t="s">
        <v>425</v>
      </c>
      <c r="W1424" s="618" t="s">
        <v>425</v>
      </c>
      <c r="X1424" s="618" t="s">
        <v>425</v>
      </c>
      <c r="Y1424" s="618">
        <v>152</v>
      </c>
      <c r="Z1424" s="618">
        <v>898628</v>
      </c>
      <c r="AA1424" s="618">
        <v>233860</v>
      </c>
      <c r="AB1424" s="618">
        <v>28</v>
      </c>
      <c r="AC1424" s="618">
        <v>4340811</v>
      </c>
      <c r="AD1424" s="618" t="s">
        <v>425</v>
      </c>
      <c r="AE1424" s="618">
        <v>6802029</v>
      </c>
      <c r="AF1424" s="618">
        <v>124658</v>
      </c>
      <c r="AG1424" s="618">
        <v>1735993</v>
      </c>
      <c r="AH1424" s="618">
        <v>565972</v>
      </c>
      <c r="AI1424" s="618">
        <v>9618</v>
      </c>
    </row>
    <row r="1425" spans="1:35" x14ac:dyDescent="0.25">
      <c r="B1425" s="594">
        <v>2021</v>
      </c>
      <c r="C1425" s="618">
        <v>107779</v>
      </c>
      <c r="D1425" s="618" t="s">
        <v>2112</v>
      </c>
      <c r="E1425" s="618">
        <v>76292</v>
      </c>
      <c r="F1425" s="618">
        <v>1247</v>
      </c>
      <c r="G1425" s="618">
        <v>2454072</v>
      </c>
      <c r="H1425" s="618">
        <v>81882</v>
      </c>
      <c r="I1425" s="618">
        <v>18741</v>
      </c>
      <c r="J1425" s="618">
        <v>236676</v>
      </c>
      <c r="K1425" s="618">
        <v>759287</v>
      </c>
      <c r="L1425" s="618">
        <v>40638692</v>
      </c>
      <c r="M1425" s="618" t="s">
        <v>2112</v>
      </c>
      <c r="N1425" s="618">
        <v>223160</v>
      </c>
      <c r="O1425" s="618" t="s">
        <v>425</v>
      </c>
      <c r="P1425" s="618">
        <v>27877</v>
      </c>
      <c r="Q1425" s="618">
        <v>498</v>
      </c>
      <c r="R1425" s="618" t="s">
        <v>425</v>
      </c>
      <c r="S1425" s="618">
        <v>1005119</v>
      </c>
      <c r="T1425" s="618">
        <v>99</v>
      </c>
      <c r="U1425" s="618">
        <v>3606</v>
      </c>
      <c r="V1425" s="618" t="s">
        <v>425</v>
      </c>
      <c r="W1425" s="618" t="s">
        <v>425</v>
      </c>
      <c r="X1425" s="618" t="s">
        <v>425</v>
      </c>
      <c r="Y1425" s="618">
        <v>85</v>
      </c>
      <c r="Z1425" s="618">
        <v>908958</v>
      </c>
      <c r="AA1425" s="618">
        <v>224477</v>
      </c>
      <c r="AB1425" s="618">
        <v>72</v>
      </c>
      <c r="AC1425" s="618">
        <v>5164060</v>
      </c>
      <c r="AD1425" s="618" t="s">
        <v>425</v>
      </c>
      <c r="AE1425" s="618">
        <v>10198570</v>
      </c>
      <c r="AF1425" s="618">
        <v>248687</v>
      </c>
      <c r="AG1425" s="618">
        <v>1596861</v>
      </c>
      <c r="AH1425" s="618">
        <v>676208</v>
      </c>
      <c r="AI1425" s="618">
        <v>11521</v>
      </c>
    </row>
    <row r="1426" spans="1:35" x14ac:dyDescent="0.25">
      <c r="A1426" s="593" t="s">
        <v>27</v>
      </c>
      <c r="B1426" s="594">
        <v>2010</v>
      </c>
      <c r="C1426" s="618">
        <v>8430</v>
      </c>
      <c r="D1426" s="618" t="s">
        <v>2112</v>
      </c>
      <c r="E1426" s="618">
        <v>201</v>
      </c>
      <c r="F1426" s="618">
        <v>11525</v>
      </c>
      <c r="G1426" s="618">
        <v>13118</v>
      </c>
      <c r="H1426" s="618">
        <v>100739</v>
      </c>
      <c r="I1426" s="618">
        <v>50962</v>
      </c>
      <c r="J1426" s="618">
        <v>16108</v>
      </c>
      <c r="K1426" s="618">
        <v>480218</v>
      </c>
      <c r="L1426" s="618">
        <v>1767438</v>
      </c>
      <c r="M1426" s="618" t="s">
        <v>2112</v>
      </c>
      <c r="N1426" s="618">
        <v>106851</v>
      </c>
      <c r="O1426" s="618">
        <v>287</v>
      </c>
      <c r="P1426" s="618">
        <v>87066</v>
      </c>
      <c r="Q1426" s="618">
        <v>239</v>
      </c>
      <c r="R1426" s="618">
        <v>0</v>
      </c>
      <c r="S1426" s="618">
        <v>934680</v>
      </c>
      <c r="T1426" s="618">
        <v>846226</v>
      </c>
      <c r="U1426" s="618">
        <v>78</v>
      </c>
      <c r="V1426" s="618" t="s">
        <v>425</v>
      </c>
      <c r="W1426" s="618" t="s">
        <v>425</v>
      </c>
      <c r="X1426" s="618" t="s">
        <v>425</v>
      </c>
      <c r="Y1426" s="618">
        <v>1826</v>
      </c>
      <c r="Z1426" s="618">
        <v>1074440</v>
      </c>
      <c r="AA1426" s="618">
        <v>44851</v>
      </c>
      <c r="AB1426" s="618">
        <v>3601</v>
      </c>
      <c r="AC1426" s="618">
        <v>3472755</v>
      </c>
      <c r="AD1426" s="618">
        <v>1173</v>
      </c>
      <c r="AE1426" s="618">
        <v>7689336</v>
      </c>
      <c r="AF1426" s="618" t="s">
        <v>425</v>
      </c>
      <c r="AG1426" s="618">
        <v>272977</v>
      </c>
      <c r="AH1426" s="618">
        <v>1413612</v>
      </c>
      <c r="AI1426" s="618">
        <v>21236</v>
      </c>
    </row>
    <row r="1427" spans="1:35" x14ac:dyDescent="0.25">
      <c r="B1427" s="594">
        <v>2011</v>
      </c>
      <c r="C1427" s="618">
        <v>9292</v>
      </c>
      <c r="D1427" s="618" t="s">
        <v>2112</v>
      </c>
      <c r="E1427" s="618">
        <v>5896</v>
      </c>
      <c r="F1427" s="618">
        <v>12448</v>
      </c>
      <c r="G1427" s="618">
        <v>17825</v>
      </c>
      <c r="H1427" s="618">
        <v>92636</v>
      </c>
      <c r="I1427" s="618">
        <v>39895</v>
      </c>
      <c r="J1427" s="618">
        <v>26050</v>
      </c>
      <c r="K1427" s="618">
        <v>374064</v>
      </c>
      <c r="L1427" s="618">
        <v>2155436</v>
      </c>
      <c r="M1427" s="618" t="s">
        <v>2112</v>
      </c>
      <c r="N1427" s="618">
        <v>70118</v>
      </c>
      <c r="O1427" s="618">
        <v>561</v>
      </c>
      <c r="P1427" s="618">
        <v>89044</v>
      </c>
      <c r="Q1427" s="618">
        <v>419</v>
      </c>
      <c r="R1427" s="618" t="s">
        <v>425</v>
      </c>
      <c r="S1427" s="618">
        <v>969495</v>
      </c>
      <c r="T1427" s="618">
        <v>847976</v>
      </c>
      <c r="U1427" s="618">
        <v>44</v>
      </c>
      <c r="V1427" s="618" t="s">
        <v>425</v>
      </c>
      <c r="W1427" s="618" t="s">
        <v>425</v>
      </c>
      <c r="X1427" s="618" t="s">
        <v>425</v>
      </c>
      <c r="Y1427" s="618">
        <v>452</v>
      </c>
      <c r="Z1427" s="618">
        <v>967469</v>
      </c>
      <c r="AA1427" s="618">
        <v>51148</v>
      </c>
      <c r="AB1427" s="618">
        <v>5753</v>
      </c>
      <c r="AC1427" s="618">
        <v>4688586</v>
      </c>
      <c r="AD1427" s="618">
        <v>1513</v>
      </c>
      <c r="AE1427" s="618">
        <v>10809412</v>
      </c>
      <c r="AF1427" s="618" t="s">
        <v>425</v>
      </c>
      <c r="AG1427" s="618">
        <v>387045</v>
      </c>
      <c r="AH1427" s="618">
        <v>1034660</v>
      </c>
      <c r="AI1427" s="618">
        <v>16444</v>
      </c>
    </row>
    <row r="1428" spans="1:35" x14ac:dyDescent="0.25">
      <c r="B1428" s="594">
        <v>2012</v>
      </c>
      <c r="C1428" s="618">
        <v>8530</v>
      </c>
      <c r="D1428" s="618" t="s">
        <v>2112</v>
      </c>
      <c r="E1428" s="618">
        <v>3133</v>
      </c>
      <c r="F1428" s="618">
        <v>13376</v>
      </c>
      <c r="G1428" s="618">
        <v>9678</v>
      </c>
      <c r="H1428" s="618">
        <v>92277</v>
      </c>
      <c r="I1428" s="618">
        <v>59817</v>
      </c>
      <c r="J1428" s="618">
        <v>28649</v>
      </c>
      <c r="K1428" s="618">
        <v>322098</v>
      </c>
      <c r="L1428" s="618">
        <v>2437004</v>
      </c>
      <c r="M1428" s="618" t="s">
        <v>2112</v>
      </c>
      <c r="N1428" s="618">
        <v>95909</v>
      </c>
      <c r="O1428" s="618">
        <v>1028</v>
      </c>
      <c r="P1428" s="618">
        <v>77604</v>
      </c>
      <c r="Q1428" s="618">
        <v>368</v>
      </c>
      <c r="R1428" s="618" t="s">
        <v>425</v>
      </c>
      <c r="S1428" s="618">
        <v>1370563</v>
      </c>
      <c r="T1428" s="618">
        <v>830617</v>
      </c>
      <c r="U1428" s="618">
        <v>26</v>
      </c>
      <c r="V1428" s="618" t="s">
        <v>425</v>
      </c>
      <c r="W1428" s="618" t="s">
        <v>425</v>
      </c>
      <c r="X1428" s="618" t="s">
        <v>425</v>
      </c>
      <c r="Y1428" s="618">
        <v>532</v>
      </c>
      <c r="Z1428" s="618">
        <v>978010</v>
      </c>
      <c r="AA1428" s="618">
        <v>45913</v>
      </c>
      <c r="AB1428" s="618">
        <v>6147</v>
      </c>
      <c r="AC1428" s="618">
        <v>6715403</v>
      </c>
      <c r="AD1428" s="618">
        <v>1123</v>
      </c>
      <c r="AE1428" s="618">
        <v>8879090</v>
      </c>
      <c r="AF1428" s="618">
        <v>108</v>
      </c>
      <c r="AG1428" s="618">
        <v>404505</v>
      </c>
      <c r="AH1428" s="618">
        <v>1171911</v>
      </c>
      <c r="AI1428" s="618">
        <v>14983</v>
      </c>
    </row>
    <row r="1429" spans="1:35" x14ac:dyDescent="0.25">
      <c r="B1429" s="594">
        <v>2013</v>
      </c>
      <c r="C1429" s="618">
        <v>11491</v>
      </c>
      <c r="D1429" s="618" t="s">
        <v>2112</v>
      </c>
      <c r="E1429" s="618">
        <v>110</v>
      </c>
      <c r="F1429" s="618">
        <v>10763</v>
      </c>
      <c r="G1429" s="618">
        <v>9823</v>
      </c>
      <c r="H1429" s="618">
        <v>135706</v>
      </c>
      <c r="I1429" s="618">
        <v>45265</v>
      </c>
      <c r="J1429" s="618">
        <v>22880</v>
      </c>
      <c r="K1429" s="618">
        <v>694011</v>
      </c>
      <c r="L1429" s="618">
        <v>2516504</v>
      </c>
      <c r="M1429" s="618" t="s">
        <v>2112</v>
      </c>
      <c r="N1429" s="618">
        <v>143918</v>
      </c>
      <c r="O1429" s="618">
        <v>1079</v>
      </c>
      <c r="P1429" s="618">
        <v>124389</v>
      </c>
      <c r="Q1429" s="618">
        <v>401</v>
      </c>
      <c r="R1429" s="618" t="s">
        <v>425</v>
      </c>
      <c r="S1429" s="618">
        <v>1695341</v>
      </c>
      <c r="T1429" s="618">
        <v>972431</v>
      </c>
      <c r="U1429" s="618" t="s">
        <v>425</v>
      </c>
      <c r="V1429" s="618" t="s">
        <v>425</v>
      </c>
      <c r="W1429" s="618" t="s">
        <v>425</v>
      </c>
      <c r="X1429" s="618" t="s">
        <v>425</v>
      </c>
      <c r="Y1429" s="618">
        <v>537</v>
      </c>
      <c r="Z1429" s="618">
        <v>1458174</v>
      </c>
      <c r="AA1429" s="618">
        <v>51985</v>
      </c>
      <c r="AB1429" s="618">
        <v>6814</v>
      </c>
      <c r="AC1429" s="618">
        <v>5829742</v>
      </c>
      <c r="AD1429" s="618">
        <v>990</v>
      </c>
      <c r="AE1429" s="618">
        <v>14627747</v>
      </c>
      <c r="AF1429" s="618">
        <v>72</v>
      </c>
      <c r="AG1429" s="618">
        <v>593920</v>
      </c>
      <c r="AH1429" s="618">
        <v>1432228</v>
      </c>
      <c r="AI1429" s="618">
        <v>15389</v>
      </c>
    </row>
    <row r="1430" spans="1:35" x14ac:dyDescent="0.25">
      <c r="B1430" s="594">
        <v>2014</v>
      </c>
      <c r="C1430" s="618">
        <v>11035</v>
      </c>
      <c r="D1430" s="618" t="s">
        <v>2112</v>
      </c>
      <c r="E1430" s="618" t="s">
        <v>425</v>
      </c>
      <c r="F1430" s="618">
        <v>13774</v>
      </c>
      <c r="G1430" s="618">
        <v>11005</v>
      </c>
      <c r="H1430" s="618">
        <v>143348</v>
      </c>
      <c r="I1430" s="618">
        <v>50955</v>
      </c>
      <c r="J1430" s="618">
        <v>35309</v>
      </c>
      <c r="K1430" s="618">
        <v>747807</v>
      </c>
      <c r="L1430" s="618">
        <v>2503427</v>
      </c>
      <c r="M1430" s="618" t="s">
        <v>2112</v>
      </c>
      <c r="N1430" s="618">
        <v>87772</v>
      </c>
      <c r="O1430" s="618">
        <v>1329</v>
      </c>
      <c r="P1430" s="618">
        <v>106205</v>
      </c>
      <c r="Q1430" s="618">
        <v>198</v>
      </c>
      <c r="R1430" s="618" t="s">
        <v>425</v>
      </c>
      <c r="S1430" s="618">
        <v>1358777</v>
      </c>
      <c r="T1430" s="618">
        <v>1126549</v>
      </c>
      <c r="U1430" s="618" t="s">
        <v>425</v>
      </c>
      <c r="V1430" s="618" t="s">
        <v>425</v>
      </c>
      <c r="W1430" s="618" t="s">
        <v>425</v>
      </c>
      <c r="X1430" s="618" t="s">
        <v>425</v>
      </c>
      <c r="Y1430" s="618">
        <v>130</v>
      </c>
      <c r="Z1430" s="618">
        <v>1178861</v>
      </c>
      <c r="AA1430" s="618">
        <v>51734</v>
      </c>
      <c r="AB1430" s="618">
        <v>5739</v>
      </c>
      <c r="AC1430" s="618">
        <v>5403243</v>
      </c>
      <c r="AD1430" s="618">
        <v>162</v>
      </c>
      <c r="AE1430" s="618">
        <v>15674239</v>
      </c>
      <c r="AF1430" s="618">
        <v>157</v>
      </c>
      <c r="AG1430" s="618">
        <v>385404</v>
      </c>
      <c r="AH1430" s="618">
        <v>1947385</v>
      </c>
      <c r="AI1430" s="618">
        <v>12584</v>
      </c>
    </row>
    <row r="1431" spans="1:35" x14ac:dyDescent="0.25">
      <c r="B1431" s="594">
        <v>2015</v>
      </c>
      <c r="C1431" s="618">
        <v>12283</v>
      </c>
      <c r="D1431" s="618" t="s">
        <v>2112</v>
      </c>
      <c r="E1431" s="618" t="s">
        <v>425</v>
      </c>
      <c r="F1431" s="618">
        <v>12216</v>
      </c>
      <c r="G1431" s="618">
        <v>9222</v>
      </c>
      <c r="H1431" s="618">
        <v>134635</v>
      </c>
      <c r="I1431" s="618">
        <v>45417</v>
      </c>
      <c r="J1431" s="618">
        <v>54300</v>
      </c>
      <c r="K1431" s="618">
        <v>910877</v>
      </c>
      <c r="L1431" s="618">
        <v>2601666</v>
      </c>
      <c r="M1431" s="618" t="s">
        <v>2112</v>
      </c>
      <c r="N1431" s="618">
        <v>130130</v>
      </c>
      <c r="O1431" s="618">
        <v>1318</v>
      </c>
      <c r="P1431" s="618">
        <v>71814</v>
      </c>
      <c r="Q1431" s="618">
        <v>605</v>
      </c>
      <c r="R1431" s="618" t="s">
        <v>425</v>
      </c>
      <c r="S1431" s="618">
        <v>1368239</v>
      </c>
      <c r="T1431" s="618">
        <v>1134234</v>
      </c>
      <c r="U1431" s="618">
        <v>72</v>
      </c>
      <c r="V1431" s="618" t="s">
        <v>425</v>
      </c>
      <c r="W1431" s="618" t="s">
        <v>425</v>
      </c>
      <c r="X1431" s="618" t="s">
        <v>425</v>
      </c>
      <c r="Y1431" s="618" t="s">
        <v>425</v>
      </c>
      <c r="Z1431" s="618">
        <v>826180</v>
      </c>
      <c r="AA1431" s="618">
        <v>70810</v>
      </c>
      <c r="AB1431" s="618">
        <v>6556</v>
      </c>
      <c r="AC1431" s="618">
        <v>5544628</v>
      </c>
      <c r="AD1431" s="618">
        <v>363</v>
      </c>
      <c r="AE1431" s="618">
        <v>16496307</v>
      </c>
      <c r="AF1431" s="618">
        <v>372</v>
      </c>
      <c r="AG1431" s="618">
        <v>403310</v>
      </c>
      <c r="AH1431" s="618">
        <v>1945130</v>
      </c>
      <c r="AI1431" s="618">
        <v>7835</v>
      </c>
    </row>
    <row r="1432" spans="1:35" x14ac:dyDescent="0.25">
      <c r="B1432" s="594">
        <v>2016</v>
      </c>
      <c r="C1432" s="618">
        <v>13032</v>
      </c>
      <c r="D1432" s="618" t="s">
        <v>2112</v>
      </c>
      <c r="E1432" s="618" t="s">
        <v>425</v>
      </c>
      <c r="F1432" s="618">
        <v>18187</v>
      </c>
      <c r="G1432" s="618">
        <v>9824</v>
      </c>
      <c r="H1432" s="618">
        <v>104651</v>
      </c>
      <c r="I1432" s="618">
        <v>65455</v>
      </c>
      <c r="J1432" s="618">
        <v>67613</v>
      </c>
      <c r="K1432" s="618">
        <v>1067661</v>
      </c>
      <c r="L1432" s="618">
        <v>2881385</v>
      </c>
      <c r="M1432" s="618" t="s">
        <v>2112</v>
      </c>
      <c r="N1432" s="618">
        <v>123584</v>
      </c>
      <c r="O1432" s="618">
        <v>1328</v>
      </c>
      <c r="P1432" s="618">
        <v>120164</v>
      </c>
      <c r="Q1432" s="618">
        <v>831</v>
      </c>
      <c r="R1432" s="618" t="s">
        <v>425</v>
      </c>
      <c r="S1432" s="618">
        <v>1831325</v>
      </c>
      <c r="T1432" s="618">
        <v>1064269</v>
      </c>
      <c r="U1432" s="618">
        <v>23</v>
      </c>
      <c r="V1432" s="618" t="s">
        <v>425</v>
      </c>
      <c r="W1432" s="618" t="s">
        <v>425</v>
      </c>
      <c r="X1432" s="618" t="s">
        <v>425</v>
      </c>
      <c r="Y1432" s="618" t="s">
        <v>425</v>
      </c>
      <c r="Z1432" s="618">
        <v>1355810</v>
      </c>
      <c r="AA1432" s="618">
        <v>82639</v>
      </c>
      <c r="AB1432" s="618">
        <v>7677</v>
      </c>
      <c r="AC1432" s="618">
        <v>7672260</v>
      </c>
      <c r="AD1432" s="618">
        <v>383</v>
      </c>
      <c r="AE1432" s="618">
        <v>19050167</v>
      </c>
      <c r="AF1432" s="618" t="s">
        <v>425</v>
      </c>
      <c r="AG1432" s="618">
        <v>537834</v>
      </c>
      <c r="AH1432" s="618">
        <v>2099952</v>
      </c>
      <c r="AI1432" s="618">
        <v>11587</v>
      </c>
    </row>
    <row r="1433" spans="1:35" x14ac:dyDescent="0.25">
      <c r="B1433" s="594">
        <v>2017</v>
      </c>
      <c r="C1433" s="618">
        <v>21885</v>
      </c>
      <c r="D1433" s="618" t="s">
        <v>2112</v>
      </c>
      <c r="E1433" s="618" t="s">
        <v>425</v>
      </c>
      <c r="F1433" s="618">
        <v>19947</v>
      </c>
      <c r="G1433" s="618">
        <v>12575</v>
      </c>
      <c r="H1433" s="618">
        <v>142813</v>
      </c>
      <c r="I1433" s="618">
        <v>44311</v>
      </c>
      <c r="J1433" s="618">
        <v>84808</v>
      </c>
      <c r="K1433" s="618">
        <v>658885</v>
      </c>
      <c r="L1433" s="618">
        <v>2632614</v>
      </c>
      <c r="M1433" s="618" t="s">
        <v>2112</v>
      </c>
      <c r="N1433" s="618">
        <v>131862</v>
      </c>
      <c r="O1433" s="618">
        <v>2785</v>
      </c>
      <c r="P1433" s="618">
        <v>108940</v>
      </c>
      <c r="Q1433" s="618">
        <v>762</v>
      </c>
      <c r="R1433" s="618" t="s">
        <v>425</v>
      </c>
      <c r="S1433" s="618">
        <v>1665752</v>
      </c>
      <c r="T1433" s="618">
        <v>1507458</v>
      </c>
      <c r="U1433" s="618">
        <v>24</v>
      </c>
      <c r="V1433" s="618" t="s">
        <v>425</v>
      </c>
      <c r="W1433" s="618">
        <v>1</v>
      </c>
      <c r="X1433" s="618" t="s">
        <v>425</v>
      </c>
      <c r="Y1433" s="618" t="s">
        <v>425</v>
      </c>
      <c r="Z1433" s="618">
        <v>1800193</v>
      </c>
      <c r="AA1433" s="618">
        <v>73398</v>
      </c>
      <c r="AB1433" s="618">
        <v>7217</v>
      </c>
      <c r="AC1433" s="618">
        <v>5999687</v>
      </c>
      <c r="AD1433" s="618">
        <v>134</v>
      </c>
      <c r="AE1433" s="618">
        <v>19747940</v>
      </c>
      <c r="AF1433" s="618">
        <v>200</v>
      </c>
      <c r="AG1433" s="618">
        <v>460087</v>
      </c>
      <c r="AH1433" s="618">
        <v>1292289</v>
      </c>
      <c r="AI1433" s="618">
        <v>6554</v>
      </c>
    </row>
    <row r="1434" spans="1:35" x14ac:dyDescent="0.25">
      <c r="B1434" s="594">
        <v>2018</v>
      </c>
      <c r="C1434" s="618">
        <v>28081</v>
      </c>
      <c r="D1434" s="618" t="s">
        <v>2112</v>
      </c>
      <c r="E1434" s="618">
        <v>657</v>
      </c>
      <c r="F1434" s="618">
        <v>14825</v>
      </c>
      <c r="G1434" s="618">
        <v>8165</v>
      </c>
      <c r="H1434" s="618">
        <v>120803</v>
      </c>
      <c r="I1434" s="618">
        <v>48613</v>
      </c>
      <c r="J1434" s="618">
        <v>74967</v>
      </c>
      <c r="K1434" s="618">
        <v>641664</v>
      </c>
      <c r="L1434" s="618">
        <v>2509997</v>
      </c>
      <c r="M1434" s="618" t="s">
        <v>2112</v>
      </c>
      <c r="N1434" s="618">
        <v>145252</v>
      </c>
      <c r="O1434" s="618">
        <v>3525</v>
      </c>
      <c r="P1434" s="618">
        <v>189554</v>
      </c>
      <c r="Q1434" s="618">
        <v>967</v>
      </c>
      <c r="R1434" s="618" t="s">
        <v>425</v>
      </c>
      <c r="S1434" s="618">
        <v>1165728</v>
      </c>
      <c r="T1434" s="618">
        <v>1621902</v>
      </c>
      <c r="U1434" s="618" t="s">
        <v>425</v>
      </c>
      <c r="V1434" s="618" t="s">
        <v>425</v>
      </c>
      <c r="W1434" s="618" t="s">
        <v>425</v>
      </c>
      <c r="X1434" s="618" t="s">
        <v>425</v>
      </c>
      <c r="Y1434" s="618" t="s">
        <v>425</v>
      </c>
      <c r="Z1434" s="618">
        <v>1803662</v>
      </c>
      <c r="AA1434" s="618">
        <v>70717</v>
      </c>
      <c r="AB1434" s="618">
        <v>8609</v>
      </c>
      <c r="AC1434" s="618">
        <v>6291050</v>
      </c>
      <c r="AD1434" s="618" t="s">
        <v>425</v>
      </c>
      <c r="AE1434" s="618">
        <v>21583200</v>
      </c>
      <c r="AF1434" s="618">
        <v>186</v>
      </c>
      <c r="AG1434" s="618">
        <v>604392</v>
      </c>
      <c r="AH1434" s="618">
        <v>2145271</v>
      </c>
      <c r="AI1434" s="618">
        <v>10916</v>
      </c>
    </row>
    <row r="1435" spans="1:35" x14ac:dyDescent="0.25">
      <c r="B1435" s="594">
        <v>2019</v>
      </c>
      <c r="C1435" s="618">
        <v>27991</v>
      </c>
      <c r="D1435" s="618" t="s">
        <v>2112</v>
      </c>
      <c r="E1435" s="618">
        <v>952</v>
      </c>
      <c r="F1435" s="618">
        <v>15846</v>
      </c>
      <c r="G1435" s="618">
        <v>9696</v>
      </c>
      <c r="H1435" s="618">
        <v>117867</v>
      </c>
      <c r="I1435" s="618">
        <v>81167</v>
      </c>
      <c r="J1435" s="618">
        <v>71143</v>
      </c>
      <c r="K1435" s="618">
        <v>1083130</v>
      </c>
      <c r="L1435" s="618">
        <v>2777958</v>
      </c>
      <c r="M1435" s="618" t="s">
        <v>2112</v>
      </c>
      <c r="N1435" s="618">
        <v>137740</v>
      </c>
      <c r="O1435" s="618">
        <v>5340</v>
      </c>
      <c r="P1435" s="618">
        <v>241734</v>
      </c>
      <c r="Q1435" s="618">
        <v>836</v>
      </c>
      <c r="R1435" s="618" t="s">
        <v>425</v>
      </c>
      <c r="S1435" s="618">
        <v>1485254</v>
      </c>
      <c r="T1435" s="618">
        <v>1562619</v>
      </c>
      <c r="U1435" s="618">
        <v>8</v>
      </c>
      <c r="V1435" s="618" t="s">
        <v>425</v>
      </c>
      <c r="W1435" s="618" t="s">
        <v>425</v>
      </c>
      <c r="X1435" s="618" t="s">
        <v>425</v>
      </c>
      <c r="Y1435" s="618" t="s">
        <v>425</v>
      </c>
      <c r="Z1435" s="618">
        <v>1351121</v>
      </c>
      <c r="AA1435" s="618">
        <v>76054</v>
      </c>
      <c r="AB1435" s="618">
        <v>7676</v>
      </c>
      <c r="AC1435" s="618">
        <v>8117046</v>
      </c>
      <c r="AD1435" s="618" t="s">
        <v>425</v>
      </c>
      <c r="AE1435" s="618">
        <v>18983343</v>
      </c>
      <c r="AF1435" s="618">
        <v>222</v>
      </c>
      <c r="AG1435" s="618">
        <v>589392</v>
      </c>
      <c r="AH1435" s="618">
        <v>1828012</v>
      </c>
      <c r="AI1435" s="618">
        <v>10745</v>
      </c>
    </row>
    <row r="1436" spans="1:35" x14ac:dyDescent="0.25">
      <c r="B1436" s="594">
        <v>2020</v>
      </c>
      <c r="C1436" s="618">
        <v>29094</v>
      </c>
      <c r="D1436" s="618" t="s">
        <v>2112</v>
      </c>
      <c r="E1436" s="618">
        <v>439</v>
      </c>
      <c r="F1436" s="618">
        <v>19919</v>
      </c>
      <c r="G1436" s="618">
        <v>14330</v>
      </c>
      <c r="H1436" s="618">
        <v>152578</v>
      </c>
      <c r="I1436" s="618">
        <v>103846</v>
      </c>
      <c r="J1436" s="618">
        <v>84565</v>
      </c>
      <c r="K1436" s="618">
        <v>971180</v>
      </c>
      <c r="L1436" s="618">
        <v>3053516</v>
      </c>
      <c r="M1436" s="618" t="s">
        <v>2112</v>
      </c>
      <c r="N1436" s="618">
        <v>121862</v>
      </c>
      <c r="O1436" s="618">
        <v>5215</v>
      </c>
      <c r="P1436" s="618">
        <v>347985</v>
      </c>
      <c r="Q1436" s="618">
        <v>1017</v>
      </c>
      <c r="R1436" s="618" t="s">
        <v>425</v>
      </c>
      <c r="S1436" s="618">
        <v>2150185</v>
      </c>
      <c r="T1436" s="618">
        <v>1533337</v>
      </c>
      <c r="U1436" s="618">
        <v>80</v>
      </c>
      <c r="V1436" s="618" t="s">
        <v>425</v>
      </c>
      <c r="W1436" s="618" t="s">
        <v>425</v>
      </c>
      <c r="X1436" s="618" t="s">
        <v>425</v>
      </c>
      <c r="Y1436" s="618" t="s">
        <v>425</v>
      </c>
      <c r="Z1436" s="618">
        <v>1508256</v>
      </c>
      <c r="AA1436" s="618">
        <v>76004</v>
      </c>
      <c r="AB1436" s="618">
        <v>8261</v>
      </c>
      <c r="AC1436" s="618">
        <v>12664960</v>
      </c>
      <c r="AD1436" s="618" t="s">
        <v>425</v>
      </c>
      <c r="AE1436" s="618">
        <v>30916470</v>
      </c>
      <c r="AF1436" s="618">
        <v>6615</v>
      </c>
      <c r="AG1436" s="618">
        <v>511532</v>
      </c>
      <c r="AH1436" s="618">
        <v>3174462</v>
      </c>
      <c r="AI1436" s="618">
        <v>18371</v>
      </c>
    </row>
    <row r="1437" spans="1:35" x14ac:dyDescent="0.25">
      <c r="B1437" s="594">
        <v>2021</v>
      </c>
      <c r="C1437" s="618">
        <v>24810</v>
      </c>
      <c r="D1437" s="618" t="s">
        <v>2112</v>
      </c>
      <c r="E1437" s="618">
        <v>438</v>
      </c>
      <c r="F1437" s="618">
        <v>19005</v>
      </c>
      <c r="G1437" s="618">
        <v>11927</v>
      </c>
      <c r="H1437" s="618">
        <v>193758</v>
      </c>
      <c r="I1437" s="618">
        <v>163538</v>
      </c>
      <c r="J1437" s="618">
        <v>92066</v>
      </c>
      <c r="K1437" s="618">
        <v>1142771</v>
      </c>
      <c r="L1437" s="618">
        <v>3479526</v>
      </c>
      <c r="M1437" s="618" t="s">
        <v>2112</v>
      </c>
      <c r="N1437" s="618">
        <v>141554</v>
      </c>
      <c r="O1437" s="618">
        <v>8162</v>
      </c>
      <c r="P1437" s="618">
        <v>531796</v>
      </c>
      <c r="Q1437" s="618">
        <v>1025</v>
      </c>
      <c r="R1437" s="618" t="s">
        <v>425</v>
      </c>
      <c r="S1437" s="618">
        <v>2648185</v>
      </c>
      <c r="T1437" s="618">
        <v>1518313</v>
      </c>
      <c r="U1437" s="618">
        <v>270</v>
      </c>
      <c r="V1437" s="618" t="s">
        <v>425</v>
      </c>
      <c r="W1437" s="618" t="s">
        <v>425</v>
      </c>
      <c r="X1437" s="618" t="s">
        <v>425</v>
      </c>
      <c r="Y1437" s="618" t="s">
        <v>425</v>
      </c>
      <c r="Z1437" s="618">
        <v>1673218</v>
      </c>
      <c r="AA1437" s="618">
        <v>72537</v>
      </c>
      <c r="AB1437" s="618">
        <v>7118</v>
      </c>
      <c r="AC1437" s="618">
        <v>15040284</v>
      </c>
      <c r="AD1437" s="618" t="s">
        <v>425</v>
      </c>
      <c r="AE1437" s="618">
        <v>48390237</v>
      </c>
      <c r="AF1437" s="618">
        <v>5082</v>
      </c>
      <c r="AG1437" s="618">
        <v>569916</v>
      </c>
      <c r="AH1437" s="618">
        <v>4509176</v>
      </c>
      <c r="AI1437" s="618">
        <v>88004</v>
      </c>
    </row>
    <row r="1438" spans="1:35" x14ac:dyDescent="0.25">
      <c r="A1438" s="593" t="s">
        <v>28</v>
      </c>
      <c r="B1438" s="594">
        <v>2010</v>
      </c>
      <c r="C1438" s="618">
        <v>193</v>
      </c>
      <c r="D1438" s="618" t="s">
        <v>2112</v>
      </c>
      <c r="E1438" s="618" t="s">
        <v>425</v>
      </c>
      <c r="F1438" s="618">
        <v>99483</v>
      </c>
      <c r="G1438" s="618">
        <v>1441</v>
      </c>
      <c r="H1438" s="618">
        <v>539982</v>
      </c>
      <c r="I1438" s="618">
        <v>3705</v>
      </c>
      <c r="J1438" s="618">
        <v>23324</v>
      </c>
      <c r="K1438" s="618">
        <v>95106</v>
      </c>
      <c r="L1438" s="618">
        <v>40466</v>
      </c>
      <c r="M1438" s="618" t="s">
        <v>2112</v>
      </c>
      <c r="N1438" s="618">
        <v>416157</v>
      </c>
      <c r="O1438" s="618">
        <v>6</v>
      </c>
      <c r="P1438" s="618">
        <v>3562</v>
      </c>
      <c r="Q1438" s="618" t="s">
        <v>425</v>
      </c>
      <c r="R1438" s="618" t="s">
        <v>425</v>
      </c>
      <c r="S1438" s="618">
        <v>208446</v>
      </c>
      <c r="T1438" s="618">
        <v>1591222</v>
      </c>
      <c r="U1438" s="618" t="s">
        <v>425</v>
      </c>
      <c r="V1438" s="618" t="s">
        <v>425</v>
      </c>
      <c r="W1438" s="618" t="s">
        <v>425</v>
      </c>
      <c r="X1438" s="618" t="s">
        <v>425</v>
      </c>
      <c r="Y1438" s="618" t="s">
        <v>425</v>
      </c>
      <c r="Z1438" s="618">
        <v>165540</v>
      </c>
      <c r="AA1438" s="618">
        <v>15953</v>
      </c>
      <c r="AB1438" s="618">
        <v>256</v>
      </c>
      <c r="AC1438" s="618">
        <v>939801</v>
      </c>
      <c r="AD1438" s="618" t="s">
        <v>425</v>
      </c>
      <c r="AE1438" s="618">
        <v>730264</v>
      </c>
      <c r="AF1438" s="618" t="s">
        <v>425</v>
      </c>
      <c r="AG1438" s="618">
        <v>185632</v>
      </c>
      <c r="AH1438" s="618">
        <v>99863</v>
      </c>
      <c r="AI1438" s="618">
        <v>1193</v>
      </c>
    </row>
    <row r="1439" spans="1:35" x14ac:dyDescent="0.25">
      <c r="B1439" s="594">
        <v>2011</v>
      </c>
      <c r="C1439" s="618">
        <v>155</v>
      </c>
      <c r="D1439" s="618" t="s">
        <v>2112</v>
      </c>
      <c r="E1439" s="618" t="s">
        <v>425</v>
      </c>
      <c r="F1439" s="618">
        <v>54624</v>
      </c>
      <c r="G1439" s="618">
        <v>1249</v>
      </c>
      <c r="H1439" s="618">
        <v>389611</v>
      </c>
      <c r="I1439" s="618">
        <v>5096</v>
      </c>
      <c r="J1439" s="618">
        <v>22028</v>
      </c>
      <c r="K1439" s="618">
        <v>72407</v>
      </c>
      <c r="L1439" s="618">
        <v>57709</v>
      </c>
      <c r="M1439" s="618" t="s">
        <v>2112</v>
      </c>
      <c r="N1439" s="618">
        <v>223136</v>
      </c>
      <c r="O1439" s="618" t="s">
        <v>425</v>
      </c>
      <c r="P1439" s="618">
        <v>4316</v>
      </c>
      <c r="Q1439" s="618" t="s">
        <v>425</v>
      </c>
      <c r="R1439" s="618" t="s">
        <v>425</v>
      </c>
      <c r="S1439" s="618">
        <v>164253</v>
      </c>
      <c r="T1439" s="618">
        <v>1297418</v>
      </c>
      <c r="U1439" s="618" t="s">
        <v>425</v>
      </c>
      <c r="V1439" s="618" t="s">
        <v>425</v>
      </c>
      <c r="W1439" s="618" t="s">
        <v>425</v>
      </c>
      <c r="X1439" s="618" t="s">
        <v>425</v>
      </c>
      <c r="Y1439" s="618" t="s">
        <v>425</v>
      </c>
      <c r="Z1439" s="618">
        <v>183565</v>
      </c>
      <c r="AA1439" s="618">
        <v>16450</v>
      </c>
      <c r="AB1439" s="618">
        <v>346</v>
      </c>
      <c r="AC1439" s="618">
        <v>1445497</v>
      </c>
      <c r="AD1439" s="618" t="s">
        <v>425</v>
      </c>
      <c r="AE1439" s="618">
        <v>1031549</v>
      </c>
      <c r="AF1439" s="618" t="s">
        <v>425</v>
      </c>
      <c r="AG1439" s="618">
        <v>150542</v>
      </c>
      <c r="AH1439" s="618">
        <v>96287</v>
      </c>
      <c r="AI1439" s="618">
        <v>1025</v>
      </c>
    </row>
    <row r="1440" spans="1:35" x14ac:dyDescent="0.25">
      <c r="B1440" s="594">
        <v>2012</v>
      </c>
      <c r="C1440" s="618">
        <v>84</v>
      </c>
      <c r="D1440" s="618" t="s">
        <v>2112</v>
      </c>
      <c r="E1440" s="618" t="s">
        <v>425</v>
      </c>
      <c r="F1440" s="618">
        <v>118477</v>
      </c>
      <c r="G1440" s="618">
        <v>1348</v>
      </c>
      <c r="H1440" s="618">
        <v>574108</v>
      </c>
      <c r="I1440" s="618">
        <v>7962</v>
      </c>
      <c r="J1440" s="618">
        <v>23177</v>
      </c>
      <c r="K1440" s="618">
        <v>62602</v>
      </c>
      <c r="L1440" s="618">
        <v>65029</v>
      </c>
      <c r="M1440" s="618" t="s">
        <v>2112</v>
      </c>
      <c r="N1440" s="618">
        <v>300627</v>
      </c>
      <c r="O1440" s="618" t="s">
        <v>425</v>
      </c>
      <c r="P1440" s="618">
        <v>6309</v>
      </c>
      <c r="Q1440" s="618" t="s">
        <v>425</v>
      </c>
      <c r="R1440" s="618" t="s">
        <v>425</v>
      </c>
      <c r="S1440" s="618">
        <v>228956</v>
      </c>
      <c r="T1440" s="618">
        <v>1413661</v>
      </c>
      <c r="U1440" s="618" t="s">
        <v>425</v>
      </c>
      <c r="V1440" s="618" t="s">
        <v>425</v>
      </c>
      <c r="W1440" s="618" t="s">
        <v>425</v>
      </c>
      <c r="X1440" s="618" t="s">
        <v>425</v>
      </c>
      <c r="Y1440" s="618" t="s">
        <v>425</v>
      </c>
      <c r="Z1440" s="618">
        <v>140860</v>
      </c>
      <c r="AA1440" s="618">
        <v>18538</v>
      </c>
      <c r="AB1440" s="618">
        <v>653</v>
      </c>
      <c r="AC1440" s="618">
        <v>1153163</v>
      </c>
      <c r="AD1440" s="618" t="s">
        <v>425</v>
      </c>
      <c r="AE1440" s="618">
        <v>877642</v>
      </c>
      <c r="AF1440" s="618" t="s">
        <v>425</v>
      </c>
      <c r="AG1440" s="618">
        <v>119093</v>
      </c>
      <c r="AH1440" s="618">
        <v>74065</v>
      </c>
      <c r="AI1440" s="618">
        <v>839</v>
      </c>
    </row>
    <row r="1441" spans="1:35" x14ac:dyDescent="0.25">
      <c r="B1441" s="594">
        <v>2013</v>
      </c>
      <c r="C1441" s="618">
        <v>176</v>
      </c>
      <c r="D1441" s="618" t="s">
        <v>2112</v>
      </c>
      <c r="E1441" s="618" t="s">
        <v>425</v>
      </c>
      <c r="F1441" s="618">
        <v>86882</v>
      </c>
      <c r="G1441" s="618">
        <v>1393</v>
      </c>
      <c r="H1441" s="618">
        <v>650038</v>
      </c>
      <c r="I1441" s="618">
        <v>16734</v>
      </c>
      <c r="J1441" s="618">
        <v>25195</v>
      </c>
      <c r="K1441" s="618">
        <v>95060</v>
      </c>
      <c r="L1441" s="618">
        <v>74366</v>
      </c>
      <c r="M1441" s="618" t="s">
        <v>2112</v>
      </c>
      <c r="N1441" s="618">
        <v>284142</v>
      </c>
      <c r="O1441" s="618">
        <v>375</v>
      </c>
      <c r="P1441" s="618">
        <v>3113</v>
      </c>
      <c r="Q1441" s="618" t="s">
        <v>425</v>
      </c>
      <c r="R1441" s="618" t="s">
        <v>425</v>
      </c>
      <c r="S1441" s="618">
        <v>331626</v>
      </c>
      <c r="T1441" s="618">
        <v>1761207</v>
      </c>
      <c r="U1441" s="618">
        <v>11</v>
      </c>
      <c r="V1441" s="618" t="s">
        <v>425</v>
      </c>
      <c r="W1441" s="618" t="s">
        <v>425</v>
      </c>
      <c r="X1441" s="618" t="s">
        <v>425</v>
      </c>
      <c r="Y1441" s="618" t="s">
        <v>425</v>
      </c>
      <c r="Z1441" s="618">
        <v>179218</v>
      </c>
      <c r="AA1441" s="618">
        <v>18357</v>
      </c>
      <c r="AB1441" s="618">
        <v>568</v>
      </c>
      <c r="AC1441" s="618">
        <v>1392252</v>
      </c>
      <c r="AD1441" s="618" t="s">
        <v>425</v>
      </c>
      <c r="AE1441" s="618">
        <v>1449428</v>
      </c>
      <c r="AF1441" s="618" t="s">
        <v>425</v>
      </c>
      <c r="AG1441" s="618">
        <v>315904</v>
      </c>
      <c r="AH1441" s="618">
        <v>181727</v>
      </c>
      <c r="AI1441" s="618">
        <v>1126</v>
      </c>
    </row>
    <row r="1442" spans="1:35" x14ac:dyDescent="0.25">
      <c r="B1442" s="594">
        <v>2014</v>
      </c>
      <c r="C1442" s="618">
        <v>243</v>
      </c>
      <c r="D1442" s="618" t="s">
        <v>2112</v>
      </c>
      <c r="E1442" s="618" t="s">
        <v>425</v>
      </c>
      <c r="F1442" s="618">
        <v>107865</v>
      </c>
      <c r="G1442" s="618">
        <v>1735</v>
      </c>
      <c r="H1442" s="618">
        <v>736588</v>
      </c>
      <c r="I1442" s="618">
        <v>17118</v>
      </c>
      <c r="J1442" s="618">
        <v>32102</v>
      </c>
      <c r="K1442" s="618">
        <v>89092</v>
      </c>
      <c r="L1442" s="618">
        <v>63193</v>
      </c>
      <c r="M1442" s="618" t="s">
        <v>2112</v>
      </c>
      <c r="N1442" s="618">
        <v>381792</v>
      </c>
      <c r="O1442" s="618">
        <v>150</v>
      </c>
      <c r="P1442" s="618">
        <v>1472</v>
      </c>
      <c r="Q1442" s="618" t="s">
        <v>425</v>
      </c>
      <c r="R1442" s="618" t="s">
        <v>425</v>
      </c>
      <c r="S1442" s="618">
        <v>240812</v>
      </c>
      <c r="T1442" s="618">
        <v>1900294</v>
      </c>
      <c r="U1442" s="618">
        <v>7</v>
      </c>
      <c r="V1442" s="618" t="s">
        <v>425</v>
      </c>
      <c r="W1442" s="618" t="s">
        <v>425</v>
      </c>
      <c r="X1442" s="618" t="s">
        <v>425</v>
      </c>
      <c r="Y1442" s="618" t="s">
        <v>425</v>
      </c>
      <c r="Z1442" s="618">
        <v>191407</v>
      </c>
      <c r="AA1442" s="618">
        <v>27547</v>
      </c>
      <c r="AB1442" s="618">
        <v>616</v>
      </c>
      <c r="AC1442" s="618">
        <v>1282417</v>
      </c>
      <c r="AD1442" s="618" t="s">
        <v>425</v>
      </c>
      <c r="AE1442" s="618">
        <v>1761491</v>
      </c>
      <c r="AF1442" s="618" t="s">
        <v>425</v>
      </c>
      <c r="AG1442" s="618">
        <v>237938</v>
      </c>
      <c r="AH1442" s="618">
        <v>123595</v>
      </c>
      <c r="AI1442" s="618">
        <v>677</v>
      </c>
    </row>
    <row r="1443" spans="1:35" x14ac:dyDescent="0.25">
      <c r="B1443" s="594">
        <v>2015</v>
      </c>
      <c r="C1443" s="618">
        <v>333</v>
      </c>
      <c r="D1443" s="618" t="s">
        <v>2112</v>
      </c>
      <c r="E1443" s="618" t="s">
        <v>425</v>
      </c>
      <c r="F1443" s="618">
        <v>83954</v>
      </c>
      <c r="G1443" s="618">
        <v>1271</v>
      </c>
      <c r="H1443" s="618">
        <v>738792</v>
      </c>
      <c r="I1443" s="618">
        <v>8742</v>
      </c>
      <c r="J1443" s="618">
        <v>30280</v>
      </c>
      <c r="K1443" s="618">
        <v>104640</v>
      </c>
      <c r="L1443" s="618">
        <v>57449</v>
      </c>
      <c r="M1443" s="618" t="s">
        <v>2112</v>
      </c>
      <c r="N1443" s="618">
        <v>344350</v>
      </c>
      <c r="O1443" s="618">
        <v>45</v>
      </c>
      <c r="P1443" s="618">
        <v>3119</v>
      </c>
      <c r="Q1443" s="618" t="s">
        <v>425</v>
      </c>
      <c r="R1443" s="618" t="s">
        <v>425</v>
      </c>
      <c r="S1443" s="618">
        <v>280140</v>
      </c>
      <c r="T1443" s="618">
        <v>1747051</v>
      </c>
      <c r="U1443" s="618">
        <v>8</v>
      </c>
      <c r="V1443" s="618" t="s">
        <v>425</v>
      </c>
      <c r="W1443" s="618" t="s">
        <v>425</v>
      </c>
      <c r="X1443" s="618" t="s">
        <v>425</v>
      </c>
      <c r="Y1443" s="618" t="s">
        <v>425</v>
      </c>
      <c r="Z1443" s="618">
        <v>142258</v>
      </c>
      <c r="AA1443" s="618">
        <v>26185</v>
      </c>
      <c r="AB1443" s="618">
        <v>846</v>
      </c>
      <c r="AC1443" s="618">
        <v>1208696</v>
      </c>
      <c r="AD1443" s="618" t="s">
        <v>425</v>
      </c>
      <c r="AE1443" s="618">
        <v>1942543</v>
      </c>
      <c r="AF1443" s="618" t="s">
        <v>425</v>
      </c>
      <c r="AG1443" s="618">
        <v>251120</v>
      </c>
      <c r="AH1443" s="618">
        <v>65379</v>
      </c>
      <c r="AI1443" s="618">
        <v>1020</v>
      </c>
    </row>
    <row r="1444" spans="1:35" x14ac:dyDescent="0.25">
      <c r="B1444" s="594">
        <v>2016</v>
      </c>
      <c r="C1444" s="618">
        <v>415</v>
      </c>
      <c r="D1444" s="618" t="s">
        <v>2112</v>
      </c>
      <c r="E1444" s="618" t="s">
        <v>425</v>
      </c>
      <c r="F1444" s="618">
        <v>207962</v>
      </c>
      <c r="G1444" s="618">
        <v>1059</v>
      </c>
      <c r="H1444" s="618">
        <v>917610</v>
      </c>
      <c r="I1444" s="618">
        <v>14282</v>
      </c>
      <c r="J1444" s="618">
        <v>40455</v>
      </c>
      <c r="K1444" s="618">
        <v>269502</v>
      </c>
      <c r="L1444" s="618">
        <v>74080</v>
      </c>
      <c r="M1444" s="618" t="s">
        <v>2112</v>
      </c>
      <c r="N1444" s="618">
        <v>667443</v>
      </c>
      <c r="O1444" s="618">
        <v>74</v>
      </c>
      <c r="P1444" s="618">
        <v>3508</v>
      </c>
      <c r="Q1444" s="618" t="s">
        <v>425</v>
      </c>
      <c r="R1444" s="618" t="s">
        <v>425</v>
      </c>
      <c r="S1444" s="618">
        <v>347105</v>
      </c>
      <c r="T1444" s="618">
        <v>1778284</v>
      </c>
      <c r="U1444" s="618">
        <v>10</v>
      </c>
      <c r="V1444" s="618" t="s">
        <v>425</v>
      </c>
      <c r="W1444" s="618" t="s">
        <v>425</v>
      </c>
      <c r="X1444" s="618" t="s">
        <v>425</v>
      </c>
      <c r="Y1444" s="618" t="s">
        <v>425</v>
      </c>
      <c r="Z1444" s="618">
        <v>154159</v>
      </c>
      <c r="AA1444" s="618">
        <v>38180</v>
      </c>
      <c r="AB1444" s="618">
        <v>589</v>
      </c>
      <c r="AC1444" s="618">
        <v>1638510</v>
      </c>
      <c r="AD1444" s="618" t="s">
        <v>425</v>
      </c>
      <c r="AE1444" s="618">
        <v>2597647</v>
      </c>
      <c r="AF1444" s="618" t="s">
        <v>425</v>
      </c>
      <c r="AG1444" s="618">
        <v>277183</v>
      </c>
      <c r="AH1444" s="618">
        <v>115843</v>
      </c>
      <c r="AI1444" s="618">
        <v>674</v>
      </c>
    </row>
    <row r="1445" spans="1:35" x14ac:dyDescent="0.25">
      <c r="B1445" s="594">
        <v>2017</v>
      </c>
      <c r="C1445" s="618">
        <v>202</v>
      </c>
      <c r="D1445" s="618" t="s">
        <v>2112</v>
      </c>
      <c r="E1445" s="618" t="s">
        <v>425</v>
      </c>
      <c r="F1445" s="618">
        <v>112465</v>
      </c>
      <c r="G1445" s="618">
        <v>1209</v>
      </c>
      <c r="H1445" s="618">
        <v>917490</v>
      </c>
      <c r="I1445" s="618">
        <v>15179</v>
      </c>
      <c r="J1445" s="618">
        <v>34110</v>
      </c>
      <c r="K1445" s="618">
        <v>134258</v>
      </c>
      <c r="L1445" s="618">
        <v>74284</v>
      </c>
      <c r="M1445" s="618" t="s">
        <v>2112</v>
      </c>
      <c r="N1445" s="618">
        <v>405043</v>
      </c>
      <c r="O1445" s="618">
        <v>57</v>
      </c>
      <c r="P1445" s="618">
        <v>1626</v>
      </c>
      <c r="Q1445" s="618" t="s">
        <v>425</v>
      </c>
      <c r="R1445" s="618" t="s">
        <v>425</v>
      </c>
      <c r="S1445" s="618">
        <v>273019</v>
      </c>
      <c r="T1445" s="618">
        <v>1948937</v>
      </c>
      <c r="U1445" s="618">
        <v>8</v>
      </c>
      <c r="V1445" s="618" t="s">
        <v>425</v>
      </c>
      <c r="W1445" s="618" t="s">
        <v>425</v>
      </c>
      <c r="X1445" s="618" t="s">
        <v>425</v>
      </c>
      <c r="Y1445" s="618" t="s">
        <v>425</v>
      </c>
      <c r="Z1445" s="618">
        <v>260400</v>
      </c>
      <c r="AA1445" s="618">
        <v>41638</v>
      </c>
      <c r="AB1445" s="618">
        <v>853</v>
      </c>
      <c r="AC1445" s="618">
        <v>1297849</v>
      </c>
      <c r="AD1445" s="618" t="s">
        <v>425</v>
      </c>
      <c r="AE1445" s="618">
        <v>2550334</v>
      </c>
      <c r="AF1445" s="618" t="s">
        <v>425</v>
      </c>
      <c r="AG1445" s="618">
        <v>135566</v>
      </c>
      <c r="AH1445" s="618">
        <v>66597</v>
      </c>
      <c r="AI1445" s="618">
        <v>1004</v>
      </c>
    </row>
    <row r="1446" spans="1:35" x14ac:dyDescent="0.25">
      <c r="B1446" s="594">
        <v>2018</v>
      </c>
      <c r="C1446" s="618">
        <v>343</v>
      </c>
      <c r="D1446" s="618" t="s">
        <v>2112</v>
      </c>
      <c r="E1446" s="618" t="s">
        <v>425</v>
      </c>
      <c r="F1446" s="618">
        <v>91438</v>
      </c>
      <c r="G1446" s="618">
        <v>772</v>
      </c>
      <c r="H1446" s="618">
        <v>779693</v>
      </c>
      <c r="I1446" s="618">
        <v>20338</v>
      </c>
      <c r="J1446" s="618">
        <v>19153</v>
      </c>
      <c r="K1446" s="618">
        <v>101520</v>
      </c>
      <c r="L1446" s="618">
        <v>32878</v>
      </c>
      <c r="M1446" s="618" t="s">
        <v>2112</v>
      </c>
      <c r="N1446" s="618">
        <v>646098</v>
      </c>
      <c r="O1446" s="618">
        <v>158</v>
      </c>
      <c r="P1446" s="618">
        <v>1828</v>
      </c>
      <c r="Q1446" s="618" t="s">
        <v>425</v>
      </c>
      <c r="R1446" s="618" t="s">
        <v>425</v>
      </c>
      <c r="S1446" s="618">
        <v>236177</v>
      </c>
      <c r="T1446" s="618">
        <v>1675874</v>
      </c>
      <c r="U1446" s="618">
        <v>25</v>
      </c>
      <c r="V1446" s="618" t="s">
        <v>425</v>
      </c>
      <c r="W1446" s="618" t="s">
        <v>425</v>
      </c>
      <c r="X1446" s="618" t="s">
        <v>425</v>
      </c>
      <c r="Y1446" s="618" t="s">
        <v>425</v>
      </c>
      <c r="Z1446" s="618">
        <v>248578</v>
      </c>
      <c r="AA1446" s="618">
        <v>25627</v>
      </c>
      <c r="AB1446" s="618">
        <v>979</v>
      </c>
      <c r="AC1446" s="618">
        <v>1417202</v>
      </c>
      <c r="AD1446" s="618" t="s">
        <v>425</v>
      </c>
      <c r="AE1446" s="618">
        <v>2753686</v>
      </c>
      <c r="AF1446" s="618" t="s">
        <v>425</v>
      </c>
      <c r="AG1446" s="618">
        <v>203941</v>
      </c>
      <c r="AH1446" s="618">
        <v>98149</v>
      </c>
      <c r="AI1446" s="618">
        <v>514</v>
      </c>
    </row>
    <row r="1447" spans="1:35" x14ac:dyDescent="0.25">
      <c r="B1447" s="594">
        <v>2019</v>
      </c>
      <c r="C1447" s="618">
        <v>1051</v>
      </c>
      <c r="D1447" s="618" t="s">
        <v>2112</v>
      </c>
      <c r="E1447" s="618" t="s">
        <v>425</v>
      </c>
      <c r="F1447" s="618">
        <v>111676</v>
      </c>
      <c r="G1447" s="618">
        <v>526</v>
      </c>
      <c r="H1447" s="618">
        <v>861656</v>
      </c>
      <c r="I1447" s="618">
        <v>29979</v>
      </c>
      <c r="J1447" s="618">
        <v>20224</v>
      </c>
      <c r="K1447" s="618">
        <v>173897</v>
      </c>
      <c r="L1447" s="618">
        <v>38153</v>
      </c>
      <c r="M1447" s="618" t="s">
        <v>2112</v>
      </c>
      <c r="N1447" s="618">
        <v>529885</v>
      </c>
      <c r="O1447" s="618" t="s">
        <v>425</v>
      </c>
      <c r="P1447" s="618">
        <v>1839</v>
      </c>
      <c r="Q1447" s="618" t="s">
        <v>425</v>
      </c>
      <c r="R1447" s="618" t="s">
        <v>425</v>
      </c>
      <c r="S1447" s="618">
        <v>269306</v>
      </c>
      <c r="T1447" s="618">
        <v>1630709</v>
      </c>
      <c r="U1447" s="618" t="s">
        <v>425</v>
      </c>
      <c r="V1447" s="618" t="s">
        <v>425</v>
      </c>
      <c r="W1447" s="618" t="s">
        <v>425</v>
      </c>
      <c r="X1447" s="618" t="s">
        <v>425</v>
      </c>
      <c r="Y1447" s="618" t="s">
        <v>425</v>
      </c>
      <c r="Z1447" s="618">
        <v>200483</v>
      </c>
      <c r="AA1447" s="618">
        <v>37260</v>
      </c>
      <c r="AB1447" s="618">
        <v>1451</v>
      </c>
      <c r="AC1447" s="618">
        <v>1586317</v>
      </c>
      <c r="AD1447" s="618" t="s">
        <v>425</v>
      </c>
      <c r="AE1447" s="618">
        <v>2725018</v>
      </c>
      <c r="AF1447" s="618" t="s">
        <v>425</v>
      </c>
      <c r="AG1447" s="618">
        <v>300469</v>
      </c>
      <c r="AH1447" s="618">
        <v>105947</v>
      </c>
      <c r="AI1447" s="618">
        <v>341</v>
      </c>
    </row>
    <row r="1448" spans="1:35" x14ac:dyDescent="0.25">
      <c r="B1448" s="594">
        <v>2020</v>
      </c>
      <c r="C1448" s="618">
        <v>1082</v>
      </c>
      <c r="D1448" s="618" t="s">
        <v>2112</v>
      </c>
      <c r="E1448" s="618" t="s">
        <v>425</v>
      </c>
      <c r="F1448" s="618">
        <v>114190</v>
      </c>
      <c r="G1448" s="618">
        <v>578</v>
      </c>
      <c r="H1448" s="618">
        <v>1355949</v>
      </c>
      <c r="I1448" s="618">
        <v>24514</v>
      </c>
      <c r="J1448" s="618">
        <v>22732</v>
      </c>
      <c r="K1448" s="618">
        <v>139491</v>
      </c>
      <c r="L1448" s="618">
        <v>32658</v>
      </c>
      <c r="M1448" s="618" t="s">
        <v>2112</v>
      </c>
      <c r="N1448" s="618">
        <v>761711</v>
      </c>
      <c r="O1448" s="618" t="s">
        <v>425</v>
      </c>
      <c r="P1448" s="618">
        <v>833</v>
      </c>
      <c r="Q1448" s="618" t="s">
        <v>425</v>
      </c>
      <c r="R1448" s="618" t="s">
        <v>425</v>
      </c>
      <c r="S1448" s="618">
        <v>277604</v>
      </c>
      <c r="T1448" s="618">
        <v>1814933</v>
      </c>
      <c r="U1448" s="618" t="s">
        <v>425</v>
      </c>
      <c r="V1448" s="618" t="s">
        <v>425</v>
      </c>
      <c r="W1448" s="618" t="s">
        <v>425</v>
      </c>
      <c r="X1448" s="618" t="s">
        <v>425</v>
      </c>
      <c r="Y1448" s="618" t="s">
        <v>425</v>
      </c>
      <c r="Z1448" s="618">
        <v>253524</v>
      </c>
      <c r="AA1448" s="618">
        <v>52275</v>
      </c>
      <c r="AB1448" s="618">
        <v>1153</v>
      </c>
      <c r="AC1448" s="618">
        <v>1930399</v>
      </c>
      <c r="AD1448" s="618" t="s">
        <v>425</v>
      </c>
      <c r="AE1448" s="618">
        <v>3095490</v>
      </c>
      <c r="AF1448" s="618" t="s">
        <v>425</v>
      </c>
      <c r="AG1448" s="618">
        <v>298060</v>
      </c>
      <c r="AH1448" s="618">
        <v>221010</v>
      </c>
      <c r="AI1448" s="618">
        <v>98</v>
      </c>
    </row>
    <row r="1449" spans="1:35" x14ac:dyDescent="0.25">
      <c r="B1449" s="594">
        <v>2021</v>
      </c>
      <c r="C1449" s="618">
        <v>1239</v>
      </c>
      <c r="D1449" s="618" t="s">
        <v>2112</v>
      </c>
      <c r="E1449" s="618" t="s">
        <v>425</v>
      </c>
      <c r="F1449" s="618">
        <v>172228</v>
      </c>
      <c r="G1449" s="618">
        <v>150</v>
      </c>
      <c r="H1449" s="618">
        <v>1931368</v>
      </c>
      <c r="I1449" s="618">
        <v>34550</v>
      </c>
      <c r="J1449" s="618">
        <v>25859</v>
      </c>
      <c r="K1449" s="618">
        <v>165058</v>
      </c>
      <c r="L1449" s="618">
        <v>41201</v>
      </c>
      <c r="M1449" s="618" t="s">
        <v>2112</v>
      </c>
      <c r="N1449" s="618">
        <v>895718</v>
      </c>
      <c r="O1449" s="618" t="s">
        <v>425</v>
      </c>
      <c r="P1449" s="618">
        <v>2731</v>
      </c>
      <c r="Q1449" s="618" t="s">
        <v>425</v>
      </c>
      <c r="R1449" s="618" t="s">
        <v>425</v>
      </c>
      <c r="S1449" s="618">
        <v>389976</v>
      </c>
      <c r="T1449" s="618">
        <v>1945956</v>
      </c>
      <c r="U1449" s="618" t="s">
        <v>425</v>
      </c>
      <c r="V1449" s="618" t="s">
        <v>425</v>
      </c>
      <c r="W1449" s="618" t="s">
        <v>425</v>
      </c>
      <c r="X1449" s="618" t="s">
        <v>425</v>
      </c>
      <c r="Y1449" s="618" t="s">
        <v>425</v>
      </c>
      <c r="Z1449" s="618">
        <v>317648</v>
      </c>
      <c r="AA1449" s="618">
        <v>48946</v>
      </c>
      <c r="AB1449" s="618">
        <v>1060</v>
      </c>
      <c r="AC1449" s="618">
        <v>2631637</v>
      </c>
      <c r="AD1449" s="618" t="s">
        <v>425</v>
      </c>
      <c r="AE1449" s="618">
        <v>5335478</v>
      </c>
      <c r="AF1449" s="618" t="s">
        <v>425</v>
      </c>
      <c r="AG1449" s="618">
        <v>288622</v>
      </c>
      <c r="AH1449" s="618">
        <v>443774</v>
      </c>
      <c r="AI1449" s="618">
        <v>240</v>
      </c>
    </row>
    <row r="1450" spans="1:35" x14ac:dyDescent="0.25">
      <c r="A1450" s="593" t="s">
        <v>29</v>
      </c>
      <c r="B1450" s="594">
        <v>2010</v>
      </c>
      <c r="C1450" s="618">
        <v>6100</v>
      </c>
      <c r="D1450" s="618" t="s">
        <v>2112</v>
      </c>
      <c r="E1450" s="618" t="s">
        <v>425</v>
      </c>
      <c r="F1450" s="618">
        <v>97460</v>
      </c>
      <c r="G1450" s="618">
        <v>16173</v>
      </c>
      <c r="H1450" s="618">
        <v>3844408</v>
      </c>
      <c r="I1450" s="618">
        <v>67872</v>
      </c>
      <c r="J1450" s="618">
        <v>108686</v>
      </c>
      <c r="K1450" s="618">
        <v>303389</v>
      </c>
      <c r="L1450" s="618">
        <v>140707</v>
      </c>
      <c r="M1450" s="618" t="s">
        <v>2112</v>
      </c>
      <c r="N1450" s="618">
        <v>140390</v>
      </c>
      <c r="O1450" s="618">
        <v>943</v>
      </c>
      <c r="P1450" s="618">
        <v>35280</v>
      </c>
      <c r="Q1450" s="618">
        <v>5328</v>
      </c>
      <c r="R1450" s="618">
        <v>221</v>
      </c>
      <c r="S1450" s="618">
        <v>140972</v>
      </c>
      <c r="T1450" s="618">
        <v>1997290</v>
      </c>
      <c r="U1450" s="618">
        <v>10454</v>
      </c>
      <c r="V1450" s="618" t="s">
        <v>425</v>
      </c>
      <c r="W1450" s="618">
        <v>13754</v>
      </c>
      <c r="X1450" s="618" t="s">
        <v>425</v>
      </c>
      <c r="Y1450" s="618">
        <v>93</v>
      </c>
      <c r="Z1450" s="618">
        <v>852668</v>
      </c>
      <c r="AA1450" s="618">
        <v>129779</v>
      </c>
      <c r="AB1450" s="618">
        <v>21592</v>
      </c>
      <c r="AC1450" s="618">
        <v>1708573</v>
      </c>
      <c r="AD1450" s="618" t="s">
        <v>425</v>
      </c>
      <c r="AE1450" s="618">
        <v>6283697</v>
      </c>
      <c r="AF1450" s="618">
        <v>11902</v>
      </c>
      <c r="AG1450" s="618">
        <v>119653</v>
      </c>
      <c r="AH1450" s="618">
        <v>805728</v>
      </c>
      <c r="AI1450" s="618">
        <v>3325</v>
      </c>
    </row>
    <row r="1451" spans="1:35" x14ac:dyDescent="0.25">
      <c r="B1451" s="594">
        <v>2011</v>
      </c>
      <c r="C1451" s="618">
        <v>5836</v>
      </c>
      <c r="D1451" s="618" t="s">
        <v>2112</v>
      </c>
      <c r="E1451" s="618" t="s">
        <v>425</v>
      </c>
      <c r="F1451" s="618">
        <v>65569</v>
      </c>
      <c r="G1451" s="618">
        <v>17861</v>
      </c>
      <c r="H1451" s="618">
        <v>3529055</v>
      </c>
      <c r="I1451" s="618">
        <v>80019</v>
      </c>
      <c r="J1451" s="618">
        <v>115399</v>
      </c>
      <c r="K1451" s="618">
        <v>209607</v>
      </c>
      <c r="L1451" s="618">
        <v>127624</v>
      </c>
      <c r="M1451" s="618" t="s">
        <v>2112</v>
      </c>
      <c r="N1451" s="618">
        <v>72185</v>
      </c>
      <c r="O1451" s="618">
        <v>1139</v>
      </c>
      <c r="P1451" s="618">
        <v>43552</v>
      </c>
      <c r="Q1451" s="618">
        <v>6654</v>
      </c>
      <c r="R1451" s="618">
        <v>296</v>
      </c>
      <c r="S1451" s="618">
        <v>153700</v>
      </c>
      <c r="T1451" s="618">
        <v>2599900</v>
      </c>
      <c r="U1451" s="618">
        <v>7037</v>
      </c>
      <c r="V1451" s="618" t="s">
        <v>425</v>
      </c>
      <c r="W1451" s="618">
        <v>8293</v>
      </c>
      <c r="X1451" s="618" t="s">
        <v>425</v>
      </c>
      <c r="Y1451" s="618">
        <v>128</v>
      </c>
      <c r="Z1451" s="618">
        <v>810195</v>
      </c>
      <c r="AA1451" s="618">
        <v>127669</v>
      </c>
      <c r="AB1451" s="618">
        <v>22845</v>
      </c>
      <c r="AC1451" s="618">
        <v>2333421</v>
      </c>
      <c r="AD1451" s="618" t="s">
        <v>425</v>
      </c>
      <c r="AE1451" s="618">
        <v>8105388</v>
      </c>
      <c r="AF1451" s="618">
        <v>14374</v>
      </c>
      <c r="AG1451" s="618">
        <v>117526</v>
      </c>
      <c r="AH1451" s="618">
        <v>1105031</v>
      </c>
      <c r="AI1451" s="618">
        <v>3510</v>
      </c>
    </row>
    <row r="1452" spans="1:35" x14ac:dyDescent="0.25">
      <c r="B1452" s="594">
        <v>2012</v>
      </c>
      <c r="C1452" s="618">
        <v>5873</v>
      </c>
      <c r="D1452" s="618" t="s">
        <v>2112</v>
      </c>
      <c r="E1452" s="618" t="s">
        <v>425</v>
      </c>
      <c r="F1452" s="618">
        <v>96095</v>
      </c>
      <c r="G1452" s="618">
        <v>13891</v>
      </c>
      <c r="H1452" s="618">
        <v>4126918</v>
      </c>
      <c r="I1452" s="618">
        <v>86747</v>
      </c>
      <c r="J1452" s="618">
        <v>128750</v>
      </c>
      <c r="K1452" s="618">
        <v>198167</v>
      </c>
      <c r="L1452" s="618">
        <v>106870</v>
      </c>
      <c r="M1452" s="618" t="s">
        <v>2112</v>
      </c>
      <c r="N1452" s="618">
        <v>101682</v>
      </c>
      <c r="O1452" s="618">
        <v>925</v>
      </c>
      <c r="P1452" s="618">
        <v>35211</v>
      </c>
      <c r="Q1452" s="618">
        <v>6610</v>
      </c>
      <c r="R1452" s="618">
        <v>493</v>
      </c>
      <c r="S1452" s="618">
        <v>142103</v>
      </c>
      <c r="T1452" s="618">
        <v>2301668</v>
      </c>
      <c r="U1452" s="618">
        <v>3718</v>
      </c>
      <c r="V1452" s="618" t="s">
        <v>425</v>
      </c>
      <c r="W1452" s="618">
        <v>7486</v>
      </c>
      <c r="X1452" s="618" t="s">
        <v>425</v>
      </c>
      <c r="Y1452" s="618">
        <v>43</v>
      </c>
      <c r="Z1452" s="618">
        <v>881827</v>
      </c>
      <c r="AA1452" s="618">
        <v>105604</v>
      </c>
      <c r="AB1452" s="618">
        <v>24853</v>
      </c>
      <c r="AC1452" s="618">
        <v>1386005</v>
      </c>
      <c r="AD1452" s="618" t="s">
        <v>425</v>
      </c>
      <c r="AE1452" s="618">
        <v>5325671</v>
      </c>
      <c r="AF1452" s="618">
        <v>11738</v>
      </c>
      <c r="AG1452" s="618">
        <v>119480</v>
      </c>
      <c r="AH1452" s="618">
        <v>914247</v>
      </c>
      <c r="AI1452" s="618">
        <v>4217</v>
      </c>
    </row>
    <row r="1453" spans="1:35" x14ac:dyDescent="0.25">
      <c r="B1453" s="594">
        <v>2013</v>
      </c>
      <c r="C1453" s="618">
        <v>4702</v>
      </c>
      <c r="D1453" s="618" t="s">
        <v>2112</v>
      </c>
      <c r="E1453" s="618" t="s">
        <v>425</v>
      </c>
      <c r="F1453" s="618">
        <v>105779</v>
      </c>
      <c r="G1453" s="618">
        <v>17996</v>
      </c>
      <c r="H1453" s="618">
        <v>5096657</v>
      </c>
      <c r="I1453" s="618">
        <v>159966</v>
      </c>
      <c r="J1453" s="618">
        <v>149763</v>
      </c>
      <c r="K1453" s="618">
        <v>455098</v>
      </c>
      <c r="L1453" s="618">
        <v>122597</v>
      </c>
      <c r="M1453" s="618" t="s">
        <v>2112</v>
      </c>
      <c r="N1453" s="618">
        <v>122878</v>
      </c>
      <c r="O1453" s="618">
        <v>1346</v>
      </c>
      <c r="P1453" s="618">
        <v>63404</v>
      </c>
      <c r="Q1453" s="618">
        <v>3349</v>
      </c>
      <c r="R1453" s="618">
        <v>605</v>
      </c>
      <c r="S1453" s="618">
        <v>214335</v>
      </c>
      <c r="T1453" s="618">
        <v>2860917</v>
      </c>
      <c r="U1453" s="618">
        <v>4449</v>
      </c>
      <c r="V1453" s="618" t="s">
        <v>425</v>
      </c>
      <c r="W1453" s="618">
        <v>13558</v>
      </c>
      <c r="X1453" s="618" t="s">
        <v>425</v>
      </c>
      <c r="Y1453" s="618" t="s">
        <v>425</v>
      </c>
      <c r="Z1453" s="618">
        <v>1003327</v>
      </c>
      <c r="AA1453" s="618">
        <v>158938</v>
      </c>
      <c r="AB1453" s="618">
        <v>21723</v>
      </c>
      <c r="AC1453" s="618">
        <v>2362533</v>
      </c>
      <c r="AD1453" s="618" t="s">
        <v>425</v>
      </c>
      <c r="AE1453" s="618">
        <v>11540781</v>
      </c>
      <c r="AF1453" s="618">
        <v>17204</v>
      </c>
      <c r="AG1453" s="618">
        <v>228971</v>
      </c>
      <c r="AH1453" s="618">
        <v>2003218</v>
      </c>
      <c r="AI1453" s="618">
        <v>4904</v>
      </c>
    </row>
    <row r="1454" spans="1:35" x14ac:dyDescent="0.25">
      <c r="B1454" s="594">
        <v>2014</v>
      </c>
      <c r="C1454" s="618">
        <v>5777</v>
      </c>
      <c r="D1454" s="618" t="s">
        <v>2112</v>
      </c>
      <c r="E1454" s="618" t="s">
        <v>425</v>
      </c>
      <c r="F1454" s="618">
        <v>90712</v>
      </c>
      <c r="G1454" s="618">
        <v>17404</v>
      </c>
      <c r="H1454" s="618">
        <v>5663989</v>
      </c>
      <c r="I1454" s="618">
        <v>85791</v>
      </c>
      <c r="J1454" s="618">
        <v>196645</v>
      </c>
      <c r="K1454" s="618">
        <v>321464</v>
      </c>
      <c r="L1454" s="618">
        <v>108236</v>
      </c>
      <c r="M1454" s="618" t="s">
        <v>2112</v>
      </c>
      <c r="N1454" s="618">
        <v>106830</v>
      </c>
      <c r="O1454" s="618">
        <v>389</v>
      </c>
      <c r="P1454" s="618">
        <v>26468</v>
      </c>
      <c r="Q1454" s="618">
        <v>1506</v>
      </c>
      <c r="R1454" s="618">
        <v>529</v>
      </c>
      <c r="S1454" s="618">
        <v>239038</v>
      </c>
      <c r="T1454" s="618">
        <v>2987147</v>
      </c>
      <c r="U1454" s="618">
        <v>4734</v>
      </c>
      <c r="V1454" s="618" t="s">
        <v>425</v>
      </c>
      <c r="W1454" s="618">
        <v>5615</v>
      </c>
      <c r="X1454" s="618" t="s">
        <v>425</v>
      </c>
      <c r="Y1454" s="618" t="s">
        <v>425</v>
      </c>
      <c r="Z1454" s="618">
        <v>1122295</v>
      </c>
      <c r="AA1454" s="618">
        <v>210036</v>
      </c>
      <c r="AB1454" s="618">
        <v>30289</v>
      </c>
      <c r="AC1454" s="618">
        <v>2170651</v>
      </c>
      <c r="AD1454" s="618" t="s">
        <v>425</v>
      </c>
      <c r="AE1454" s="618">
        <v>13870885</v>
      </c>
      <c r="AF1454" s="618">
        <v>13352</v>
      </c>
      <c r="AG1454" s="618">
        <v>194013</v>
      </c>
      <c r="AH1454" s="618">
        <v>676113</v>
      </c>
      <c r="AI1454" s="618">
        <v>1549</v>
      </c>
    </row>
    <row r="1455" spans="1:35" x14ac:dyDescent="0.25">
      <c r="B1455" s="594">
        <v>2015</v>
      </c>
      <c r="C1455" s="618">
        <v>7541</v>
      </c>
      <c r="D1455" s="618" t="s">
        <v>2112</v>
      </c>
      <c r="E1455" s="618" t="s">
        <v>425</v>
      </c>
      <c r="F1455" s="618">
        <v>121243</v>
      </c>
      <c r="G1455" s="618">
        <v>17568</v>
      </c>
      <c r="H1455" s="618">
        <v>6121135</v>
      </c>
      <c r="I1455" s="618">
        <v>140874</v>
      </c>
      <c r="J1455" s="618">
        <v>195082</v>
      </c>
      <c r="K1455" s="618">
        <v>576958</v>
      </c>
      <c r="L1455" s="618">
        <v>91840</v>
      </c>
      <c r="M1455" s="618" t="s">
        <v>2112</v>
      </c>
      <c r="N1455" s="618">
        <v>115546</v>
      </c>
      <c r="O1455" s="618">
        <v>1979</v>
      </c>
      <c r="P1455" s="618">
        <v>19589</v>
      </c>
      <c r="Q1455" s="618">
        <v>815</v>
      </c>
      <c r="R1455" s="618">
        <v>208</v>
      </c>
      <c r="S1455" s="618">
        <v>216457</v>
      </c>
      <c r="T1455" s="618">
        <v>2958015</v>
      </c>
      <c r="U1455" s="618">
        <v>4248</v>
      </c>
      <c r="V1455" s="618" t="s">
        <v>425</v>
      </c>
      <c r="W1455" s="618">
        <v>17376</v>
      </c>
      <c r="X1455" s="618" t="s">
        <v>425</v>
      </c>
      <c r="Y1455" s="618" t="s">
        <v>425</v>
      </c>
      <c r="Z1455" s="618">
        <v>1093718</v>
      </c>
      <c r="AA1455" s="618">
        <v>195277</v>
      </c>
      <c r="AB1455" s="618">
        <v>26317</v>
      </c>
      <c r="AC1455" s="618">
        <v>2190853</v>
      </c>
      <c r="AD1455" s="618" t="s">
        <v>425</v>
      </c>
      <c r="AE1455" s="618">
        <v>15592941</v>
      </c>
      <c r="AF1455" s="618">
        <v>5394</v>
      </c>
      <c r="AG1455" s="618">
        <v>222534</v>
      </c>
      <c r="AH1455" s="618">
        <v>697803</v>
      </c>
      <c r="AI1455" s="618">
        <v>2071</v>
      </c>
    </row>
    <row r="1456" spans="1:35" x14ac:dyDescent="0.25">
      <c r="B1456" s="594">
        <v>2016</v>
      </c>
      <c r="C1456" s="618">
        <v>7755</v>
      </c>
      <c r="D1456" s="618" t="s">
        <v>2112</v>
      </c>
      <c r="E1456" s="618" t="s">
        <v>425</v>
      </c>
      <c r="F1456" s="618">
        <v>153411</v>
      </c>
      <c r="G1456" s="618">
        <v>17811</v>
      </c>
      <c r="H1456" s="618">
        <v>6019578</v>
      </c>
      <c r="I1456" s="618">
        <v>300128</v>
      </c>
      <c r="J1456" s="618">
        <v>233681</v>
      </c>
      <c r="K1456" s="618">
        <v>913790</v>
      </c>
      <c r="L1456" s="618">
        <v>95996</v>
      </c>
      <c r="M1456" s="618" t="s">
        <v>2112</v>
      </c>
      <c r="N1456" s="618">
        <v>225154</v>
      </c>
      <c r="O1456" s="618">
        <v>2473</v>
      </c>
      <c r="P1456" s="618">
        <v>97267</v>
      </c>
      <c r="Q1456" s="618">
        <v>1645</v>
      </c>
      <c r="R1456" s="618">
        <v>105</v>
      </c>
      <c r="S1456" s="618">
        <v>230509</v>
      </c>
      <c r="T1456" s="618">
        <v>2852260</v>
      </c>
      <c r="U1456" s="618">
        <v>7780</v>
      </c>
      <c r="V1456" s="618" t="s">
        <v>425</v>
      </c>
      <c r="W1456" s="618">
        <v>19269</v>
      </c>
      <c r="X1456" s="618" t="s">
        <v>425</v>
      </c>
      <c r="Y1456" s="618" t="s">
        <v>425</v>
      </c>
      <c r="Z1456" s="618">
        <v>1177919</v>
      </c>
      <c r="AA1456" s="618">
        <v>179760</v>
      </c>
      <c r="AB1456" s="618">
        <v>25171</v>
      </c>
      <c r="AC1456" s="618">
        <v>2939673</v>
      </c>
      <c r="AD1456" s="618" t="s">
        <v>425</v>
      </c>
      <c r="AE1456" s="618">
        <v>18838237</v>
      </c>
      <c r="AF1456" s="618">
        <v>10214</v>
      </c>
      <c r="AG1456" s="618">
        <v>271597</v>
      </c>
      <c r="AH1456" s="618">
        <v>1310525</v>
      </c>
      <c r="AI1456" s="618">
        <v>3170</v>
      </c>
    </row>
    <row r="1457" spans="1:35" x14ac:dyDescent="0.25">
      <c r="B1457" s="594">
        <v>2017</v>
      </c>
      <c r="C1457" s="618">
        <v>8828</v>
      </c>
      <c r="D1457" s="618" t="s">
        <v>2112</v>
      </c>
      <c r="E1457" s="618" t="s">
        <v>425</v>
      </c>
      <c r="F1457" s="618">
        <v>108693</v>
      </c>
      <c r="G1457" s="618">
        <v>18765</v>
      </c>
      <c r="H1457" s="618">
        <v>6912342</v>
      </c>
      <c r="I1457" s="618">
        <v>138227</v>
      </c>
      <c r="J1457" s="618">
        <v>193835</v>
      </c>
      <c r="K1457" s="618">
        <v>291545</v>
      </c>
      <c r="L1457" s="618">
        <v>100702</v>
      </c>
      <c r="M1457" s="618" t="s">
        <v>2112</v>
      </c>
      <c r="N1457" s="618">
        <v>96406</v>
      </c>
      <c r="O1457" s="618">
        <v>944</v>
      </c>
      <c r="P1457" s="618">
        <v>49387</v>
      </c>
      <c r="Q1457" s="618">
        <v>509</v>
      </c>
      <c r="R1457" s="618">
        <v>69</v>
      </c>
      <c r="S1457" s="618">
        <v>261108</v>
      </c>
      <c r="T1457" s="618">
        <v>3331782</v>
      </c>
      <c r="U1457" s="618">
        <v>3117</v>
      </c>
      <c r="V1457" s="618" t="s">
        <v>425</v>
      </c>
      <c r="W1457" s="618">
        <v>6645</v>
      </c>
      <c r="X1457" s="618" t="s">
        <v>425</v>
      </c>
      <c r="Y1457" s="618" t="s">
        <v>425</v>
      </c>
      <c r="Z1457" s="618">
        <v>1134305</v>
      </c>
      <c r="AA1457" s="618">
        <v>172680</v>
      </c>
      <c r="AB1457" s="618">
        <v>25777</v>
      </c>
      <c r="AC1457" s="618">
        <v>2532896</v>
      </c>
      <c r="AD1457" s="618" t="s">
        <v>425</v>
      </c>
      <c r="AE1457" s="618">
        <v>18189444</v>
      </c>
      <c r="AF1457" s="618">
        <v>4225</v>
      </c>
      <c r="AG1457" s="618">
        <v>158210</v>
      </c>
      <c r="AH1457" s="618">
        <v>561348</v>
      </c>
      <c r="AI1457" s="618">
        <v>1512</v>
      </c>
    </row>
    <row r="1458" spans="1:35" x14ac:dyDescent="0.25">
      <c r="B1458" s="594">
        <v>2018</v>
      </c>
      <c r="C1458" s="618">
        <v>7305</v>
      </c>
      <c r="D1458" s="618" t="s">
        <v>2112</v>
      </c>
      <c r="E1458" s="618" t="s">
        <v>425</v>
      </c>
      <c r="F1458" s="618">
        <v>89480</v>
      </c>
      <c r="G1458" s="618">
        <v>16446</v>
      </c>
      <c r="H1458" s="618">
        <v>6086049</v>
      </c>
      <c r="I1458" s="618">
        <v>266586</v>
      </c>
      <c r="J1458" s="618">
        <v>178158</v>
      </c>
      <c r="K1458" s="618">
        <v>265475</v>
      </c>
      <c r="L1458" s="618">
        <v>95781</v>
      </c>
      <c r="M1458" s="618" t="s">
        <v>2112</v>
      </c>
      <c r="N1458" s="618">
        <v>110831</v>
      </c>
      <c r="O1458" s="618">
        <v>1972</v>
      </c>
      <c r="P1458" s="618">
        <v>52826</v>
      </c>
      <c r="Q1458" s="618">
        <v>1026</v>
      </c>
      <c r="R1458" s="618">
        <v>91</v>
      </c>
      <c r="S1458" s="618">
        <v>223707</v>
      </c>
      <c r="T1458" s="618">
        <v>2991008</v>
      </c>
      <c r="U1458" s="618">
        <v>4111</v>
      </c>
      <c r="V1458" s="618" t="s">
        <v>425</v>
      </c>
      <c r="W1458" s="618">
        <v>7276</v>
      </c>
      <c r="X1458" s="618" t="s">
        <v>425</v>
      </c>
      <c r="Y1458" s="618" t="s">
        <v>425</v>
      </c>
      <c r="Z1458" s="618">
        <v>950199</v>
      </c>
      <c r="AA1458" s="618">
        <v>144814</v>
      </c>
      <c r="AB1458" s="618">
        <v>27163</v>
      </c>
      <c r="AC1458" s="618">
        <v>2331987</v>
      </c>
      <c r="AD1458" s="618" t="s">
        <v>425</v>
      </c>
      <c r="AE1458" s="618">
        <v>21316916</v>
      </c>
      <c r="AF1458" s="618">
        <v>6523</v>
      </c>
      <c r="AG1458" s="618">
        <v>181761</v>
      </c>
      <c r="AH1458" s="618">
        <v>1090279</v>
      </c>
      <c r="AI1458" s="618">
        <v>1805</v>
      </c>
    </row>
    <row r="1459" spans="1:35" x14ac:dyDescent="0.25">
      <c r="B1459" s="594">
        <v>2019</v>
      </c>
      <c r="C1459" s="618">
        <v>7996</v>
      </c>
      <c r="D1459" s="618" t="s">
        <v>2112</v>
      </c>
      <c r="E1459" s="618" t="s">
        <v>425</v>
      </c>
      <c r="F1459" s="618">
        <v>129614</v>
      </c>
      <c r="G1459" s="618">
        <v>12212</v>
      </c>
      <c r="H1459" s="618">
        <v>6014801</v>
      </c>
      <c r="I1459" s="618">
        <v>286956</v>
      </c>
      <c r="J1459" s="618">
        <v>196022</v>
      </c>
      <c r="K1459" s="618">
        <v>780988</v>
      </c>
      <c r="L1459" s="618">
        <v>93154</v>
      </c>
      <c r="M1459" s="618" t="s">
        <v>2112</v>
      </c>
      <c r="N1459" s="618">
        <v>160570</v>
      </c>
      <c r="O1459" s="618">
        <v>1959</v>
      </c>
      <c r="P1459" s="618">
        <v>104056</v>
      </c>
      <c r="Q1459" s="618">
        <v>163</v>
      </c>
      <c r="R1459" s="618">
        <v>70</v>
      </c>
      <c r="S1459" s="618">
        <v>250853</v>
      </c>
      <c r="T1459" s="618">
        <v>3301090</v>
      </c>
      <c r="U1459" s="618">
        <v>4280</v>
      </c>
      <c r="V1459" s="618" t="s">
        <v>425</v>
      </c>
      <c r="W1459" s="618">
        <v>5044</v>
      </c>
      <c r="X1459" s="618" t="s">
        <v>425</v>
      </c>
      <c r="Y1459" s="618" t="s">
        <v>425</v>
      </c>
      <c r="Z1459" s="618">
        <v>899858</v>
      </c>
      <c r="AA1459" s="618">
        <v>173964</v>
      </c>
      <c r="AB1459" s="618">
        <v>25014</v>
      </c>
      <c r="AC1459" s="618">
        <v>3118157</v>
      </c>
      <c r="AD1459" s="618" t="s">
        <v>425</v>
      </c>
      <c r="AE1459" s="618">
        <v>20641606</v>
      </c>
      <c r="AF1459" s="618">
        <v>4871</v>
      </c>
      <c r="AG1459" s="618">
        <v>220039</v>
      </c>
      <c r="AH1459" s="618">
        <v>1500139</v>
      </c>
      <c r="AI1459" s="618">
        <v>2696</v>
      </c>
    </row>
    <row r="1460" spans="1:35" x14ac:dyDescent="0.25">
      <c r="B1460" s="594">
        <v>2020</v>
      </c>
      <c r="C1460" s="618">
        <v>7228</v>
      </c>
      <c r="D1460" s="618" t="s">
        <v>2112</v>
      </c>
      <c r="E1460" s="618" t="s">
        <v>425</v>
      </c>
      <c r="F1460" s="618">
        <v>114383</v>
      </c>
      <c r="G1460" s="618">
        <v>11311</v>
      </c>
      <c r="H1460" s="618">
        <v>7683676</v>
      </c>
      <c r="I1460" s="618">
        <v>436866</v>
      </c>
      <c r="J1460" s="618">
        <v>171206</v>
      </c>
      <c r="K1460" s="618">
        <v>558627</v>
      </c>
      <c r="L1460" s="618">
        <v>85148</v>
      </c>
      <c r="M1460" s="618" t="s">
        <v>2112</v>
      </c>
      <c r="N1460" s="618">
        <v>103485</v>
      </c>
      <c r="O1460" s="618">
        <v>1767</v>
      </c>
      <c r="P1460" s="618">
        <v>92695</v>
      </c>
      <c r="Q1460" s="618">
        <v>915</v>
      </c>
      <c r="R1460" s="618">
        <v>47</v>
      </c>
      <c r="S1460" s="618">
        <v>214039</v>
      </c>
      <c r="T1460" s="618">
        <v>2448493</v>
      </c>
      <c r="U1460" s="618">
        <v>5110</v>
      </c>
      <c r="V1460" s="618" t="s">
        <v>425</v>
      </c>
      <c r="W1460" s="618">
        <v>7146</v>
      </c>
      <c r="X1460" s="618" t="s">
        <v>425</v>
      </c>
      <c r="Y1460" s="618" t="s">
        <v>425</v>
      </c>
      <c r="Z1460" s="618">
        <v>881806</v>
      </c>
      <c r="AA1460" s="618">
        <v>126082</v>
      </c>
      <c r="AB1460" s="618">
        <v>21490</v>
      </c>
      <c r="AC1460" s="618">
        <v>3051168</v>
      </c>
      <c r="AD1460" s="618" t="s">
        <v>425</v>
      </c>
      <c r="AE1460" s="618">
        <v>16670319</v>
      </c>
      <c r="AF1460" s="618">
        <v>4092</v>
      </c>
      <c r="AG1460" s="618">
        <v>179489</v>
      </c>
      <c r="AH1460" s="618">
        <v>2211097</v>
      </c>
      <c r="AI1460" s="618">
        <v>2916</v>
      </c>
    </row>
    <row r="1461" spans="1:35" x14ac:dyDescent="0.25">
      <c r="B1461" s="594">
        <v>2021</v>
      </c>
      <c r="C1461" s="618">
        <v>8676</v>
      </c>
      <c r="D1461" s="618" t="s">
        <v>2112</v>
      </c>
      <c r="E1461" s="618" t="s">
        <v>425</v>
      </c>
      <c r="F1461" s="618">
        <v>133095</v>
      </c>
      <c r="G1461" s="618">
        <v>14344</v>
      </c>
      <c r="H1461" s="618">
        <v>14097941</v>
      </c>
      <c r="I1461" s="618">
        <v>795511</v>
      </c>
      <c r="J1461" s="618">
        <v>223082</v>
      </c>
      <c r="K1461" s="618">
        <v>796408</v>
      </c>
      <c r="L1461" s="618">
        <v>115835</v>
      </c>
      <c r="M1461" s="618" t="s">
        <v>2112</v>
      </c>
      <c r="N1461" s="618">
        <v>189768</v>
      </c>
      <c r="O1461" s="618">
        <v>2789</v>
      </c>
      <c r="P1461" s="618">
        <v>159386</v>
      </c>
      <c r="Q1461" s="618">
        <v>668</v>
      </c>
      <c r="R1461" s="618">
        <v>83</v>
      </c>
      <c r="S1461" s="618">
        <v>389484</v>
      </c>
      <c r="T1461" s="618">
        <v>3117503</v>
      </c>
      <c r="U1461" s="618">
        <v>9706</v>
      </c>
      <c r="V1461" s="618" t="s">
        <v>425</v>
      </c>
      <c r="W1461" s="618">
        <v>12862</v>
      </c>
      <c r="X1461" s="618" t="s">
        <v>425</v>
      </c>
      <c r="Y1461" s="618" t="s">
        <v>425</v>
      </c>
      <c r="Z1461" s="618">
        <v>1033402</v>
      </c>
      <c r="AA1461" s="618">
        <v>152435</v>
      </c>
      <c r="AB1461" s="618">
        <v>24393</v>
      </c>
      <c r="AC1461" s="618">
        <v>5904282</v>
      </c>
      <c r="AD1461" s="618" t="s">
        <v>425</v>
      </c>
      <c r="AE1461" s="618">
        <v>54519007</v>
      </c>
      <c r="AF1461" s="618">
        <v>6817</v>
      </c>
      <c r="AG1461" s="618">
        <v>192001</v>
      </c>
      <c r="AH1461" s="618">
        <v>4873775</v>
      </c>
      <c r="AI1461" s="618">
        <v>12864</v>
      </c>
    </row>
    <row r="1462" spans="1:35" x14ac:dyDescent="0.25">
      <c r="A1462" s="593" t="s">
        <v>30</v>
      </c>
      <c r="B1462" s="594">
        <v>2010</v>
      </c>
      <c r="C1462" s="618">
        <v>5692</v>
      </c>
      <c r="D1462" s="618" t="s">
        <v>2112</v>
      </c>
      <c r="E1462" s="618">
        <v>198539</v>
      </c>
      <c r="F1462" s="618" t="s">
        <v>425</v>
      </c>
      <c r="G1462" s="618">
        <v>1096</v>
      </c>
      <c r="H1462" s="618">
        <v>72800</v>
      </c>
      <c r="I1462" s="618">
        <v>3729</v>
      </c>
      <c r="J1462" s="618" t="s">
        <v>425</v>
      </c>
      <c r="K1462" s="618" t="s">
        <v>425</v>
      </c>
      <c r="L1462" s="618">
        <v>1445114</v>
      </c>
      <c r="M1462" s="618" t="s">
        <v>2112</v>
      </c>
      <c r="N1462" s="618" t="s">
        <v>425</v>
      </c>
      <c r="O1462" s="618" t="s">
        <v>425</v>
      </c>
      <c r="P1462" s="618" t="s">
        <v>425</v>
      </c>
      <c r="Q1462" s="618" t="s">
        <v>425</v>
      </c>
      <c r="R1462" s="618" t="s">
        <v>425</v>
      </c>
      <c r="S1462" s="618">
        <v>47640</v>
      </c>
      <c r="T1462" s="618" t="s">
        <v>425</v>
      </c>
      <c r="U1462" s="618">
        <v>3280</v>
      </c>
      <c r="V1462" s="618" t="s">
        <v>425</v>
      </c>
      <c r="W1462" s="618" t="s">
        <v>425</v>
      </c>
      <c r="X1462" s="618" t="s">
        <v>425</v>
      </c>
      <c r="Y1462" s="618" t="s">
        <v>425</v>
      </c>
      <c r="Z1462" s="618">
        <v>116865</v>
      </c>
      <c r="AA1462" s="618">
        <v>8619</v>
      </c>
      <c r="AB1462" s="618">
        <v>150</v>
      </c>
      <c r="AC1462" s="618">
        <v>826375</v>
      </c>
      <c r="AD1462" s="618" t="s">
        <v>425</v>
      </c>
      <c r="AE1462" s="618">
        <v>2629070</v>
      </c>
      <c r="AF1462" s="618">
        <v>26004</v>
      </c>
      <c r="AG1462" s="618">
        <v>5016</v>
      </c>
      <c r="AH1462" s="618">
        <v>28426</v>
      </c>
      <c r="AI1462" s="618" t="s">
        <v>425</v>
      </c>
    </row>
    <row r="1463" spans="1:35" x14ac:dyDescent="0.25">
      <c r="B1463" s="594">
        <v>2011</v>
      </c>
      <c r="C1463" s="618">
        <v>6202</v>
      </c>
      <c r="D1463" s="618" t="s">
        <v>2112</v>
      </c>
      <c r="E1463" s="618">
        <v>340772</v>
      </c>
      <c r="F1463" s="618" t="s">
        <v>425</v>
      </c>
      <c r="G1463" s="618">
        <v>1672</v>
      </c>
      <c r="H1463" s="618">
        <v>67438</v>
      </c>
      <c r="I1463" s="618">
        <v>3598</v>
      </c>
      <c r="J1463" s="618" t="s">
        <v>425</v>
      </c>
      <c r="K1463" s="618" t="s">
        <v>425</v>
      </c>
      <c r="L1463" s="618">
        <v>1907455</v>
      </c>
      <c r="M1463" s="618" t="s">
        <v>2112</v>
      </c>
      <c r="N1463" s="618" t="s">
        <v>425</v>
      </c>
      <c r="O1463" s="618">
        <v>1</v>
      </c>
      <c r="P1463" s="618" t="s">
        <v>425</v>
      </c>
      <c r="Q1463" s="618" t="s">
        <v>425</v>
      </c>
      <c r="R1463" s="618" t="s">
        <v>425</v>
      </c>
      <c r="S1463" s="618">
        <v>34835</v>
      </c>
      <c r="T1463" s="618" t="s">
        <v>425</v>
      </c>
      <c r="U1463" s="618">
        <v>2067</v>
      </c>
      <c r="V1463" s="618" t="s">
        <v>425</v>
      </c>
      <c r="W1463" s="618" t="s">
        <v>425</v>
      </c>
      <c r="X1463" s="618" t="s">
        <v>425</v>
      </c>
      <c r="Y1463" s="618" t="s">
        <v>425</v>
      </c>
      <c r="Z1463" s="618">
        <v>130095</v>
      </c>
      <c r="AA1463" s="618">
        <v>8911</v>
      </c>
      <c r="AB1463" s="618">
        <v>212</v>
      </c>
      <c r="AC1463" s="618">
        <v>1314920</v>
      </c>
      <c r="AD1463" s="618" t="s">
        <v>425</v>
      </c>
      <c r="AE1463" s="618">
        <v>3317554</v>
      </c>
      <c r="AF1463" s="618">
        <v>35534</v>
      </c>
      <c r="AG1463" s="618">
        <v>4385</v>
      </c>
      <c r="AH1463" s="618">
        <v>18818</v>
      </c>
      <c r="AI1463" s="618" t="s">
        <v>425</v>
      </c>
    </row>
    <row r="1464" spans="1:35" x14ac:dyDescent="0.25">
      <c r="B1464" s="594">
        <v>2012</v>
      </c>
      <c r="C1464" s="618">
        <v>6640</v>
      </c>
      <c r="D1464" s="618" t="s">
        <v>2112</v>
      </c>
      <c r="E1464" s="618">
        <v>302200</v>
      </c>
      <c r="F1464" s="618" t="s">
        <v>425</v>
      </c>
      <c r="G1464" s="618">
        <v>1864</v>
      </c>
      <c r="H1464" s="618">
        <v>50666</v>
      </c>
      <c r="I1464" s="618">
        <v>6093</v>
      </c>
      <c r="J1464" s="618" t="s">
        <v>425</v>
      </c>
      <c r="K1464" s="618" t="s">
        <v>425</v>
      </c>
      <c r="L1464" s="618">
        <v>2169351</v>
      </c>
      <c r="M1464" s="618" t="s">
        <v>2112</v>
      </c>
      <c r="N1464" s="618" t="s">
        <v>425</v>
      </c>
      <c r="O1464" s="618">
        <v>1678</v>
      </c>
      <c r="P1464" s="618" t="s">
        <v>425</v>
      </c>
      <c r="Q1464" s="618" t="s">
        <v>425</v>
      </c>
      <c r="R1464" s="618" t="s">
        <v>425</v>
      </c>
      <c r="S1464" s="618">
        <v>54982</v>
      </c>
      <c r="T1464" s="618" t="s">
        <v>425</v>
      </c>
      <c r="U1464" s="618">
        <v>4174</v>
      </c>
      <c r="V1464" s="618" t="s">
        <v>425</v>
      </c>
      <c r="W1464" s="618" t="s">
        <v>425</v>
      </c>
      <c r="X1464" s="618" t="s">
        <v>425</v>
      </c>
      <c r="Y1464" s="618" t="s">
        <v>425</v>
      </c>
      <c r="Z1464" s="618">
        <v>147857</v>
      </c>
      <c r="AA1464" s="618">
        <v>10204</v>
      </c>
      <c r="AB1464" s="618">
        <v>80</v>
      </c>
      <c r="AC1464" s="618">
        <v>2348731</v>
      </c>
      <c r="AD1464" s="618" t="s">
        <v>425</v>
      </c>
      <c r="AE1464" s="618">
        <v>3356334</v>
      </c>
      <c r="AF1464" s="618">
        <v>27121</v>
      </c>
      <c r="AG1464" s="618">
        <v>4065</v>
      </c>
      <c r="AH1464" s="618">
        <v>13499</v>
      </c>
      <c r="AI1464" s="618" t="s">
        <v>425</v>
      </c>
    </row>
    <row r="1465" spans="1:35" x14ac:dyDescent="0.25">
      <c r="B1465" s="594">
        <v>2013</v>
      </c>
      <c r="C1465" s="618">
        <v>6106</v>
      </c>
      <c r="D1465" s="618" t="s">
        <v>2112</v>
      </c>
      <c r="E1465" s="618">
        <v>288922</v>
      </c>
      <c r="F1465" s="618" t="s">
        <v>425</v>
      </c>
      <c r="G1465" s="618">
        <v>1033</v>
      </c>
      <c r="H1465" s="618">
        <v>60991</v>
      </c>
      <c r="I1465" s="618">
        <v>3396</v>
      </c>
      <c r="J1465" s="618" t="s">
        <v>425</v>
      </c>
      <c r="K1465" s="618" t="s">
        <v>425</v>
      </c>
      <c r="L1465" s="618">
        <v>2372416</v>
      </c>
      <c r="M1465" s="618" t="s">
        <v>2112</v>
      </c>
      <c r="N1465" s="618" t="s">
        <v>425</v>
      </c>
      <c r="O1465" s="618">
        <v>508</v>
      </c>
      <c r="P1465" s="618" t="s">
        <v>425</v>
      </c>
      <c r="Q1465" s="618" t="s">
        <v>425</v>
      </c>
      <c r="R1465" s="618" t="s">
        <v>425</v>
      </c>
      <c r="S1465" s="618">
        <v>67399</v>
      </c>
      <c r="T1465" s="618" t="s">
        <v>425</v>
      </c>
      <c r="U1465" s="618">
        <v>399</v>
      </c>
      <c r="V1465" s="618" t="s">
        <v>425</v>
      </c>
      <c r="W1465" s="618" t="s">
        <v>425</v>
      </c>
      <c r="X1465" s="618" t="s">
        <v>425</v>
      </c>
      <c r="Y1465" s="618" t="s">
        <v>425</v>
      </c>
      <c r="Z1465" s="618">
        <v>231407</v>
      </c>
      <c r="AA1465" s="618">
        <v>9167</v>
      </c>
      <c r="AB1465" s="618">
        <v>720</v>
      </c>
      <c r="AC1465" s="618">
        <v>1919140</v>
      </c>
      <c r="AD1465" s="618" t="s">
        <v>425</v>
      </c>
      <c r="AE1465" s="618">
        <v>4778658</v>
      </c>
      <c r="AF1465" s="618">
        <v>8584</v>
      </c>
      <c r="AG1465" s="618">
        <v>2739</v>
      </c>
      <c r="AH1465" s="618">
        <v>6303</v>
      </c>
      <c r="AI1465" s="618" t="s">
        <v>425</v>
      </c>
    </row>
    <row r="1466" spans="1:35" x14ac:dyDescent="0.25">
      <c r="B1466" s="594">
        <v>2014</v>
      </c>
      <c r="C1466" s="618">
        <v>8083</v>
      </c>
      <c r="D1466" s="618" t="s">
        <v>2112</v>
      </c>
      <c r="E1466" s="618">
        <v>264540</v>
      </c>
      <c r="F1466" s="618" t="s">
        <v>425</v>
      </c>
      <c r="G1466" s="618">
        <v>5156</v>
      </c>
      <c r="H1466" s="618">
        <v>63926</v>
      </c>
      <c r="I1466" s="618">
        <v>13286</v>
      </c>
      <c r="J1466" s="618" t="s">
        <v>425</v>
      </c>
      <c r="K1466" s="618" t="s">
        <v>425</v>
      </c>
      <c r="L1466" s="618">
        <v>2643959</v>
      </c>
      <c r="M1466" s="618" t="s">
        <v>2112</v>
      </c>
      <c r="N1466" s="618" t="s">
        <v>425</v>
      </c>
      <c r="O1466" s="618">
        <v>198</v>
      </c>
      <c r="P1466" s="618" t="s">
        <v>425</v>
      </c>
      <c r="Q1466" s="618" t="s">
        <v>425</v>
      </c>
      <c r="R1466" s="618" t="s">
        <v>425</v>
      </c>
      <c r="S1466" s="618">
        <v>28861</v>
      </c>
      <c r="T1466" s="618" t="s">
        <v>425</v>
      </c>
      <c r="U1466" s="618">
        <v>1174</v>
      </c>
      <c r="V1466" s="618" t="s">
        <v>425</v>
      </c>
      <c r="W1466" s="618" t="s">
        <v>425</v>
      </c>
      <c r="X1466" s="618" t="s">
        <v>425</v>
      </c>
      <c r="Y1466" s="618" t="s">
        <v>425</v>
      </c>
      <c r="Z1466" s="618">
        <v>236170</v>
      </c>
      <c r="AA1466" s="618">
        <v>14726</v>
      </c>
      <c r="AB1466" s="618">
        <v>668</v>
      </c>
      <c r="AC1466" s="618">
        <v>2079803</v>
      </c>
      <c r="AD1466" s="618" t="s">
        <v>425</v>
      </c>
      <c r="AE1466" s="618">
        <v>6064054</v>
      </c>
      <c r="AF1466" s="618">
        <v>8882</v>
      </c>
      <c r="AG1466" s="618">
        <v>4599</v>
      </c>
      <c r="AH1466" s="618">
        <v>13470</v>
      </c>
      <c r="AI1466" s="618" t="s">
        <v>425</v>
      </c>
    </row>
    <row r="1467" spans="1:35" x14ac:dyDescent="0.25">
      <c r="B1467" s="594">
        <v>2015</v>
      </c>
      <c r="C1467" s="618">
        <v>8910</v>
      </c>
      <c r="D1467" s="618" t="s">
        <v>2112</v>
      </c>
      <c r="E1467" s="618">
        <v>241843</v>
      </c>
      <c r="F1467" s="618" t="s">
        <v>425</v>
      </c>
      <c r="G1467" s="618">
        <v>1889</v>
      </c>
      <c r="H1467" s="618">
        <v>70262</v>
      </c>
      <c r="I1467" s="618">
        <v>9390</v>
      </c>
      <c r="J1467" s="618" t="s">
        <v>425</v>
      </c>
      <c r="K1467" s="618" t="s">
        <v>425</v>
      </c>
      <c r="L1467" s="618">
        <v>2819025</v>
      </c>
      <c r="M1467" s="618" t="s">
        <v>2112</v>
      </c>
      <c r="N1467" s="618" t="s">
        <v>425</v>
      </c>
      <c r="O1467" s="618">
        <v>48</v>
      </c>
      <c r="P1467" s="618" t="s">
        <v>425</v>
      </c>
      <c r="Q1467" s="618" t="s">
        <v>425</v>
      </c>
      <c r="R1467" s="618" t="s">
        <v>425</v>
      </c>
      <c r="S1467" s="618">
        <v>44343</v>
      </c>
      <c r="T1467" s="618" t="s">
        <v>425</v>
      </c>
      <c r="U1467" s="618">
        <v>290</v>
      </c>
      <c r="V1467" s="618" t="s">
        <v>425</v>
      </c>
      <c r="W1467" s="618" t="s">
        <v>425</v>
      </c>
      <c r="X1467" s="618" t="s">
        <v>425</v>
      </c>
      <c r="Y1467" s="618" t="s">
        <v>425</v>
      </c>
      <c r="Z1467" s="618">
        <v>191846</v>
      </c>
      <c r="AA1467" s="618">
        <v>16686</v>
      </c>
      <c r="AB1467" s="618">
        <v>559</v>
      </c>
      <c r="AC1467" s="618">
        <v>3063363</v>
      </c>
      <c r="AD1467" s="618" t="s">
        <v>425</v>
      </c>
      <c r="AE1467" s="618">
        <v>6589584</v>
      </c>
      <c r="AF1467" s="618">
        <v>12073</v>
      </c>
      <c r="AG1467" s="618">
        <v>5077</v>
      </c>
      <c r="AH1467" s="618">
        <v>18903</v>
      </c>
      <c r="AI1467" s="618" t="s">
        <v>425</v>
      </c>
    </row>
    <row r="1468" spans="1:35" x14ac:dyDescent="0.25">
      <c r="B1468" s="594">
        <v>2016</v>
      </c>
      <c r="C1468" s="618">
        <v>8966</v>
      </c>
      <c r="D1468" s="618" t="s">
        <v>2112</v>
      </c>
      <c r="E1468" s="618">
        <v>201236</v>
      </c>
      <c r="F1468" s="618" t="s">
        <v>425</v>
      </c>
      <c r="G1468" s="618">
        <v>5009</v>
      </c>
      <c r="H1468" s="618">
        <v>60344</v>
      </c>
      <c r="I1468" s="618">
        <v>10435</v>
      </c>
      <c r="J1468" s="618">
        <v>4177</v>
      </c>
      <c r="K1468" s="618" t="s">
        <v>425</v>
      </c>
      <c r="L1468" s="618">
        <v>3761288</v>
      </c>
      <c r="M1468" s="618" t="s">
        <v>2112</v>
      </c>
      <c r="N1468" s="618" t="s">
        <v>425</v>
      </c>
      <c r="O1468" s="618">
        <v>99</v>
      </c>
      <c r="P1468" s="618" t="s">
        <v>425</v>
      </c>
      <c r="Q1468" s="618" t="s">
        <v>425</v>
      </c>
      <c r="R1468" s="618" t="s">
        <v>425</v>
      </c>
      <c r="S1468" s="618">
        <v>84364</v>
      </c>
      <c r="T1468" s="618" t="s">
        <v>425</v>
      </c>
      <c r="U1468" s="618">
        <v>4359</v>
      </c>
      <c r="V1468" s="618" t="s">
        <v>425</v>
      </c>
      <c r="W1468" s="618" t="s">
        <v>425</v>
      </c>
      <c r="X1468" s="618" t="s">
        <v>425</v>
      </c>
      <c r="Y1468" s="618" t="s">
        <v>425</v>
      </c>
      <c r="Z1468" s="618">
        <v>295008</v>
      </c>
      <c r="AA1468" s="618">
        <v>25507</v>
      </c>
      <c r="AB1468" s="618">
        <v>868</v>
      </c>
      <c r="AC1468" s="618">
        <v>3283709</v>
      </c>
      <c r="AD1468" s="618" t="s">
        <v>425</v>
      </c>
      <c r="AE1468" s="618">
        <v>7536521</v>
      </c>
      <c r="AF1468" s="618">
        <v>11244</v>
      </c>
      <c r="AG1468" s="618">
        <v>5381</v>
      </c>
      <c r="AH1468" s="618">
        <v>30458</v>
      </c>
      <c r="AI1468" s="618" t="s">
        <v>425</v>
      </c>
    </row>
    <row r="1469" spans="1:35" x14ac:dyDescent="0.25">
      <c r="B1469" s="594">
        <v>2017</v>
      </c>
      <c r="C1469" s="618">
        <v>8136</v>
      </c>
      <c r="D1469" s="618" t="s">
        <v>2112</v>
      </c>
      <c r="E1469" s="618">
        <v>222343</v>
      </c>
      <c r="F1469" s="618" t="s">
        <v>425</v>
      </c>
      <c r="G1469" s="618">
        <v>8406</v>
      </c>
      <c r="H1469" s="618">
        <v>68048</v>
      </c>
      <c r="I1469" s="618">
        <v>10866</v>
      </c>
      <c r="J1469" s="618">
        <v>2857</v>
      </c>
      <c r="K1469" s="618" t="s">
        <v>425</v>
      </c>
      <c r="L1469" s="618">
        <v>3308652</v>
      </c>
      <c r="M1469" s="618" t="s">
        <v>2112</v>
      </c>
      <c r="N1469" s="618" t="s">
        <v>425</v>
      </c>
      <c r="O1469" s="618">
        <v>180</v>
      </c>
      <c r="P1469" s="618" t="s">
        <v>425</v>
      </c>
      <c r="Q1469" s="618" t="s">
        <v>425</v>
      </c>
      <c r="R1469" s="618" t="s">
        <v>425</v>
      </c>
      <c r="S1469" s="618">
        <v>67683</v>
      </c>
      <c r="T1469" s="618" t="s">
        <v>425</v>
      </c>
      <c r="U1469" s="618">
        <v>795</v>
      </c>
      <c r="V1469" s="618" t="s">
        <v>425</v>
      </c>
      <c r="W1469" s="618" t="s">
        <v>425</v>
      </c>
      <c r="X1469" s="618" t="s">
        <v>425</v>
      </c>
      <c r="Y1469" s="618" t="s">
        <v>425</v>
      </c>
      <c r="Z1469" s="618">
        <v>395804</v>
      </c>
      <c r="AA1469" s="618">
        <v>22612</v>
      </c>
      <c r="AB1469" s="618">
        <v>192</v>
      </c>
      <c r="AC1469" s="618">
        <v>2843153</v>
      </c>
      <c r="AD1469" s="618" t="s">
        <v>425</v>
      </c>
      <c r="AE1469" s="618">
        <v>8190630</v>
      </c>
      <c r="AF1469" s="618">
        <v>8672</v>
      </c>
      <c r="AG1469" s="618">
        <v>5182</v>
      </c>
      <c r="AH1469" s="618">
        <v>21888</v>
      </c>
      <c r="AI1469" s="618" t="s">
        <v>425</v>
      </c>
    </row>
    <row r="1470" spans="1:35" x14ac:dyDescent="0.25">
      <c r="B1470" s="594">
        <v>2018</v>
      </c>
      <c r="C1470" s="618">
        <v>7930</v>
      </c>
      <c r="D1470" s="618" t="s">
        <v>2112</v>
      </c>
      <c r="E1470" s="618">
        <v>328371</v>
      </c>
      <c r="F1470" s="618" t="s">
        <v>425</v>
      </c>
      <c r="G1470" s="618">
        <v>7320</v>
      </c>
      <c r="H1470" s="618">
        <v>59001</v>
      </c>
      <c r="I1470" s="618">
        <v>21700</v>
      </c>
      <c r="J1470" s="618">
        <v>2850</v>
      </c>
      <c r="K1470" s="618" t="s">
        <v>425</v>
      </c>
      <c r="L1470" s="618">
        <v>3479657</v>
      </c>
      <c r="M1470" s="618" t="s">
        <v>2112</v>
      </c>
      <c r="N1470" s="618" t="s">
        <v>425</v>
      </c>
      <c r="O1470" s="618" t="s">
        <v>425</v>
      </c>
      <c r="P1470" s="618" t="s">
        <v>425</v>
      </c>
      <c r="Q1470" s="618" t="s">
        <v>425</v>
      </c>
      <c r="R1470" s="618" t="s">
        <v>425</v>
      </c>
      <c r="S1470" s="618">
        <v>33270</v>
      </c>
      <c r="T1470" s="618" t="s">
        <v>425</v>
      </c>
      <c r="U1470" s="618">
        <v>75</v>
      </c>
      <c r="V1470" s="618" t="s">
        <v>425</v>
      </c>
      <c r="W1470" s="618" t="s">
        <v>425</v>
      </c>
      <c r="X1470" s="618" t="s">
        <v>425</v>
      </c>
      <c r="Y1470" s="618" t="s">
        <v>425</v>
      </c>
      <c r="Z1470" s="618">
        <v>353211</v>
      </c>
      <c r="AA1470" s="618">
        <v>14276</v>
      </c>
      <c r="AB1470" s="618">
        <v>220</v>
      </c>
      <c r="AC1470" s="618">
        <v>3555542</v>
      </c>
      <c r="AD1470" s="618" t="s">
        <v>425</v>
      </c>
      <c r="AE1470" s="618">
        <v>11121765</v>
      </c>
      <c r="AF1470" s="618">
        <v>6303</v>
      </c>
      <c r="AG1470" s="618">
        <v>3537</v>
      </c>
      <c r="AH1470" s="618">
        <v>23690</v>
      </c>
      <c r="AI1470" s="618" t="s">
        <v>425</v>
      </c>
    </row>
    <row r="1471" spans="1:35" x14ac:dyDescent="0.25">
      <c r="B1471" s="594">
        <v>2019</v>
      </c>
      <c r="C1471" s="618">
        <v>10155</v>
      </c>
      <c r="D1471" s="618" t="s">
        <v>2112</v>
      </c>
      <c r="E1471" s="618">
        <v>360168</v>
      </c>
      <c r="F1471" s="618" t="s">
        <v>425</v>
      </c>
      <c r="G1471" s="618">
        <v>9766</v>
      </c>
      <c r="H1471" s="618">
        <v>44982</v>
      </c>
      <c r="I1471" s="618">
        <v>16418</v>
      </c>
      <c r="J1471" s="618">
        <v>2441</v>
      </c>
      <c r="K1471" s="618" t="s">
        <v>425</v>
      </c>
      <c r="L1471" s="618">
        <v>4325719</v>
      </c>
      <c r="M1471" s="618" t="s">
        <v>2112</v>
      </c>
      <c r="N1471" s="618" t="s">
        <v>425</v>
      </c>
      <c r="O1471" s="618" t="s">
        <v>425</v>
      </c>
      <c r="P1471" s="618" t="s">
        <v>425</v>
      </c>
      <c r="Q1471" s="618" t="s">
        <v>425</v>
      </c>
      <c r="R1471" s="618" t="s">
        <v>425</v>
      </c>
      <c r="S1471" s="618">
        <v>67701</v>
      </c>
      <c r="T1471" s="618" t="s">
        <v>425</v>
      </c>
      <c r="U1471" s="618">
        <v>32</v>
      </c>
      <c r="V1471" s="618" t="s">
        <v>425</v>
      </c>
      <c r="W1471" s="618" t="s">
        <v>425</v>
      </c>
      <c r="X1471" s="618" t="s">
        <v>425</v>
      </c>
      <c r="Y1471" s="618" t="s">
        <v>425</v>
      </c>
      <c r="Z1471" s="618">
        <v>325355</v>
      </c>
      <c r="AA1471" s="618">
        <v>17029</v>
      </c>
      <c r="AB1471" s="618">
        <v>320</v>
      </c>
      <c r="AC1471" s="618">
        <v>4324176</v>
      </c>
      <c r="AD1471" s="618" t="s">
        <v>425</v>
      </c>
      <c r="AE1471" s="618">
        <v>9583715</v>
      </c>
      <c r="AF1471" s="618">
        <v>12895</v>
      </c>
      <c r="AG1471" s="618">
        <v>3325</v>
      </c>
      <c r="AH1471" s="618">
        <v>31394</v>
      </c>
      <c r="AI1471" s="618" t="s">
        <v>425</v>
      </c>
    </row>
    <row r="1472" spans="1:35" x14ac:dyDescent="0.25">
      <c r="B1472" s="594">
        <v>2020</v>
      </c>
      <c r="C1472" s="618">
        <v>10718</v>
      </c>
      <c r="D1472" s="618" t="s">
        <v>2112</v>
      </c>
      <c r="E1472" s="618">
        <v>357464</v>
      </c>
      <c r="F1472" s="618" t="s">
        <v>425</v>
      </c>
      <c r="G1472" s="618">
        <v>15389</v>
      </c>
      <c r="H1472" s="618">
        <v>48575</v>
      </c>
      <c r="I1472" s="618">
        <v>26823</v>
      </c>
      <c r="J1472" s="618">
        <v>2173</v>
      </c>
      <c r="K1472" s="618" t="s">
        <v>425</v>
      </c>
      <c r="L1472" s="618">
        <v>5029647</v>
      </c>
      <c r="M1472" s="618" t="s">
        <v>2112</v>
      </c>
      <c r="N1472" s="618" t="s">
        <v>425</v>
      </c>
      <c r="O1472" s="618" t="s">
        <v>425</v>
      </c>
      <c r="P1472" s="618" t="s">
        <v>425</v>
      </c>
      <c r="Q1472" s="618" t="s">
        <v>425</v>
      </c>
      <c r="R1472" s="618" t="s">
        <v>425</v>
      </c>
      <c r="S1472" s="618">
        <v>120560</v>
      </c>
      <c r="T1472" s="618" t="s">
        <v>425</v>
      </c>
      <c r="U1472" s="618" t="s">
        <v>425</v>
      </c>
      <c r="V1472" s="618" t="s">
        <v>425</v>
      </c>
      <c r="W1472" s="618" t="s">
        <v>425</v>
      </c>
      <c r="X1472" s="618" t="s">
        <v>425</v>
      </c>
      <c r="Y1472" s="618" t="s">
        <v>425</v>
      </c>
      <c r="Z1472" s="618">
        <v>435780</v>
      </c>
      <c r="AA1472" s="618">
        <v>13229</v>
      </c>
      <c r="AB1472" s="618">
        <v>74</v>
      </c>
      <c r="AC1472" s="618">
        <v>7442091</v>
      </c>
      <c r="AD1472" s="618" t="s">
        <v>425</v>
      </c>
      <c r="AE1472" s="618">
        <v>14296253</v>
      </c>
      <c r="AF1472" s="618">
        <v>25810</v>
      </c>
      <c r="AG1472" s="618">
        <v>4415</v>
      </c>
      <c r="AH1472" s="618">
        <v>71723</v>
      </c>
      <c r="AI1472" s="618" t="s">
        <v>425</v>
      </c>
    </row>
    <row r="1473" spans="1:35" x14ac:dyDescent="0.25">
      <c r="B1473" s="594">
        <v>2021</v>
      </c>
      <c r="C1473" s="618">
        <v>10623</v>
      </c>
      <c r="D1473" s="618" t="s">
        <v>2112</v>
      </c>
      <c r="E1473" s="618">
        <v>345174</v>
      </c>
      <c r="F1473" s="618" t="s">
        <v>425</v>
      </c>
      <c r="G1473" s="618">
        <v>19975</v>
      </c>
      <c r="H1473" s="618">
        <v>98459</v>
      </c>
      <c r="I1473" s="618">
        <v>22741</v>
      </c>
      <c r="J1473" s="618">
        <v>2351</v>
      </c>
      <c r="K1473" s="618" t="s">
        <v>425</v>
      </c>
      <c r="L1473" s="618">
        <v>5494623</v>
      </c>
      <c r="M1473" s="618" t="s">
        <v>2112</v>
      </c>
      <c r="N1473" s="618" t="s">
        <v>425</v>
      </c>
      <c r="O1473" s="618" t="s">
        <v>425</v>
      </c>
      <c r="P1473" s="618" t="s">
        <v>425</v>
      </c>
      <c r="Q1473" s="618" t="s">
        <v>425</v>
      </c>
      <c r="R1473" s="618" t="s">
        <v>425</v>
      </c>
      <c r="S1473" s="618">
        <v>50566</v>
      </c>
      <c r="T1473" s="618" t="s">
        <v>425</v>
      </c>
      <c r="U1473" s="618" t="s">
        <v>425</v>
      </c>
      <c r="V1473" s="618" t="s">
        <v>425</v>
      </c>
      <c r="W1473" s="618" t="s">
        <v>425</v>
      </c>
      <c r="X1473" s="618" t="s">
        <v>425</v>
      </c>
      <c r="Y1473" s="618" t="s">
        <v>425</v>
      </c>
      <c r="Z1473" s="618">
        <v>578446</v>
      </c>
      <c r="AA1473" s="618">
        <v>27868</v>
      </c>
      <c r="AB1473" s="618">
        <v>720</v>
      </c>
      <c r="AC1473" s="618">
        <v>8029312</v>
      </c>
      <c r="AD1473" s="618" t="s">
        <v>425</v>
      </c>
      <c r="AE1473" s="618">
        <v>30024860</v>
      </c>
      <c r="AF1473" s="618">
        <v>84833</v>
      </c>
      <c r="AG1473" s="618">
        <v>3852</v>
      </c>
      <c r="AH1473" s="618">
        <v>30778</v>
      </c>
      <c r="AI1473" s="618" t="s">
        <v>425</v>
      </c>
    </row>
    <row r="1474" spans="1:35" x14ac:dyDescent="0.25">
      <c r="A1474" s="593" t="s">
        <v>31</v>
      </c>
      <c r="B1474" s="594">
        <v>2010</v>
      </c>
      <c r="C1474" s="618">
        <v>60511</v>
      </c>
      <c r="D1474" s="618" t="s">
        <v>2112</v>
      </c>
      <c r="E1474" s="618">
        <v>2057753</v>
      </c>
      <c r="F1474" s="618" t="s">
        <v>425</v>
      </c>
      <c r="G1474" s="618">
        <v>7730</v>
      </c>
      <c r="H1474" s="618">
        <v>316091</v>
      </c>
      <c r="I1474" s="618" t="s">
        <v>425</v>
      </c>
      <c r="J1474" s="618">
        <v>1036</v>
      </c>
      <c r="K1474" s="618" t="s">
        <v>425</v>
      </c>
      <c r="L1474" s="618">
        <v>560206</v>
      </c>
      <c r="M1474" s="618" t="s">
        <v>2112</v>
      </c>
      <c r="N1474" s="618" t="s">
        <v>425</v>
      </c>
      <c r="O1474" s="618" t="s">
        <v>425</v>
      </c>
      <c r="P1474" s="618" t="s">
        <v>425</v>
      </c>
      <c r="Q1474" s="618" t="s">
        <v>425</v>
      </c>
      <c r="R1474" s="618" t="s">
        <v>425</v>
      </c>
      <c r="S1474" s="618">
        <v>248790</v>
      </c>
      <c r="T1474" s="618" t="s">
        <v>425</v>
      </c>
      <c r="U1474" s="618">
        <v>22669</v>
      </c>
      <c r="V1474" s="618" t="s">
        <v>425</v>
      </c>
      <c r="W1474" s="618" t="s">
        <v>425</v>
      </c>
      <c r="X1474" s="618" t="s">
        <v>425</v>
      </c>
      <c r="Y1474" s="618">
        <v>32</v>
      </c>
      <c r="Z1474" s="618">
        <v>296516</v>
      </c>
      <c r="AA1474" s="618">
        <v>10070</v>
      </c>
      <c r="AB1474" s="618">
        <v>339</v>
      </c>
      <c r="AC1474" s="618">
        <v>1203626</v>
      </c>
      <c r="AD1474" s="618" t="s">
        <v>425</v>
      </c>
      <c r="AE1474" s="618">
        <v>8733267</v>
      </c>
      <c r="AF1474" s="618">
        <v>19282</v>
      </c>
      <c r="AG1474" s="618">
        <v>6997</v>
      </c>
      <c r="AH1474" s="618">
        <v>542</v>
      </c>
      <c r="AI1474" s="618" t="s">
        <v>425</v>
      </c>
    </row>
    <row r="1475" spans="1:35" x14ac:dyDescent="0.25">
      <c r="B1475" s="594">
        <v>2011</v>
      </c>
      <c r="C1475" s="618">
        <v>54079</v>
      </c>
      <c r="D1475" s="618" t="s">
        <v>2112</v>
      </c>
      <c r="E1475" s="618">
        <v>3266943</v>
      </c>
      <c r="F1475" s="618" t="s">
        <v>425</v>
      </c>
      <c r="G1475" s="618">
        <v>585</v>
      </c>
      <c r="H1475" s="618">
        <v>294792</v>
      </c>
      <c r="I1475" s="618" t="s">
        <v>425</v>
      </c>
      <c r="J1475" s="618">
        <v>4352</v>
      </c>
      <c r="K1475" s="618" t="s">
        <v>425</v>
      </c>
      <c r="L1475" s="618">
        <v>824816</v>
      </c>
      <c r="M1475" s="618" t="s">
        <v>2112</v>
      </c>
      <c r="N1475" s="618" t="s">
        <v>425</v>
      </c>
      <c r="O1475" s="618" t="s">
        <v>425</v>
      </c>
      <c r="P1475" s="618" t="s">
        <v>425</v>
      </c>
      <c r="Q1475" s="618" t="s">
        <v>425</v>
      </c>
      <c r="R1475" s="618" t="s">
        <v>425</v>
      </c>
      <c r="S1475" s="618">
        <v>310257</v>
      </c>
      <c r="T1475" s="618" t="s">
        <v>425</v>
      </c>
      <c r="U1475" s="618">
        <v>26750</v>
      </c>
      <c r="V1475" s="618" t="s">
        <v>425</v>
      </c>
      <c r="W1475" s="618" t="s">
        <v>425</v>
      </c>
      <c r="X1475" s="618" t="s">
        <v>425</v>
      </c>
      <c r="Y1475" s="618">
        <v>181</v>
      </c>
      <c r="Z1475" s="618">
        <v>253528</v>
      </c>
      <c r="AA1475" s="618">
        <v>13815</v>
      </c>
      <c r="AB1475" s="618">
        <v>609</v>
      </c>
      <c r="AC1475" s="618">
        <v>2894830</v>
      </c>
      <c r="AD1475" s="618" t="s">
        <v>425</v>
      </c>
      <c r="AE1475" s="618">
        <v>13240572</v>
      </c>
      <c r="AF1475" s="618">
        <v>47550</v>
      </c>
      <c r="AG1475" s="618">
        <v>6632</v>
      </c>
      <c r="AH1475" s="618">
        <v>605</v>
      </c>
      <c r="AI1475" s="618" t="s">
        <v>425</v>
      </c>
    </row>
    <row r="1476" spans="1:35" x14ac:dyDescent="0.25">
      <c r="B1476" s="594">
        <v>2012</v>
      </c>
      <c r="C1476" s="618">
        <v>63525</v>
      </c>
      <c r="D1476" s="618" t="s">
        <v>2112</v>
      </c>
      <c r="E1476" s="618">
        <v>4127964</v>
      </c>
      <c r="F1476" s="618" t="s">
        <v>425</v>
      </c>
      <c r="G1476" s="618">
        <v>1268</v>
      </c>
      <c r="H1476" s="618">
        <v>239048</v>
      </c>
      <c r="I1476" s="618" t="s">
        <v>425</v>
      </c>
      <c r="J1476" s="618">
        <v>8057</v>
      </c>
      <c r="K1476" s="618" t="s">
        <v>425</v>
      </c>
      <c r="L1476" s="618">
        <v>991575</v>
      </c>
      <c r="M1476" s="618" t="s">
        <v>2112</v>
      </c>
      <c r="N1476" s="618" t="s">
        <v>425</v>
      </c>
      <c r="O1476" s="618" t="s">
        <v>425</v>
      </c>
      <c r="P1476" s="618" t="s">
        <v>425</v>
      </c>
      <c r="Q1476" s="618" t="s">
        <v>425</v>
      </c>
      <c r="R1476" s="618" t="s">
        <v>425</v>
      </c>
      <c r="S1476" s="618">
        <v>372475</v>
      </c>
      <c r="T1476" s="618" t="s">
        <v>425</v>
      </c>
      <c r="U1476" s="618">
        <v>58534</v>
      </c>
      <c r="V1476" s="618" t="s">
        <v>425</v>
      </c>
      <c r="W1476" s="618" t="s">
        <v>425</v>
      </c>
      <c r="X1476" s="618" t="s">
        <v>425</v>
      </c>
      <c r="Y1476" s="618" t="s">
        <v>425</v>
      </c>
      <c r="Z1476" s="618">
        <v>319323</v>
      </c>
      <c r="AA1476" s="618">
        <v>14614</v>
      </c>
      <c r="AB1476" s="618">
        <v>1459</v>
      </c>
      <c r="AC1476" s="618">
        <v>4490894</v>
      </c>
      <c r="AD1476" s="618" t="s">
        <v>425</v>
      </c>
      <c r="AE1476" s="618">
        <v>14932755</v>
      </c>
      <c r="AF1476" s="618">
        <v>108360</v>
      </c>
      <c r="AG1476" s="618">
        <v>9062</v>
      </c>
      <c r="AH1476" s="618" t="s">
        <v>425</v>
      </c>
      <c r="AI1476" s="618" t="s">
        <v>425</v>
      </c>
    </row>
    <row r="1477" spans="1:35" x14ac:dyDescent="0.25">
      <c r="B1477" s="594">
        <v>2013</v>
      </c>
      <c r="C1477" s="618">
        <v>68808</v>
      </c>
      <c r="D1477" s="618" t="s">
        <v>2112</v>
      </c>
      <c r="E1477" s="618">
        <v>3396360</v>
      </c>
      <c r="F1477" s="618" t="s">
        <v>425</v>
      </c>
      <c r="G1477" s="618">
        <v>2613</v>
      </c>
      <c r="H1477" s="618">
        <v>306780</v>
      </c>
      <c r="I1477" s="618" t="s">
        <v>425</v>
      </c>
      <c r="J1477" s="618">
        <v>11729</v>
      </c>
      <c r="K1477" s="618" t="s">
        <v>425</v>
      </c>
      <c r="L1477" s="618">
        <v>1164480</v>
      </c>
      <c r="M1477" s="618" t="s">
        <v>2112</v>
      </c>
      <c r="N1477" s="618" t="s">
        <v>425</v>
      </c>
      <c r="O1477" s="618" t="s">
        <v>425</v>
      </c>
      <c r="P1477" s="618" t="s">
        <v>425</v>
      </c>
      <c r="Q1477" s="618" t="s">
        <v>425</v>
      </c>
      <c r="R1477" s="618" t="s">
        <v>425</v>
      </c>
      <c r="S1477" s="618">
        <v>517640</v>
      </c>
      <c r="T1477" s="618" t="s">
        <v>425</v>
      </c>
      <c r="U1477" s="618">
        <v>70704</v>
      </c>
      <c r="V1477" s="618" t="s">
        <v>425</v>
      </c>
      <c r="W1477" s="618" t="s">
        <v>425</v>
      </c>
      <c r="X1477" s="618" t="s">
        <v>425</v>
      </c>
      <c r="Y1477" s="618" t="s">
        <v>425</v>
      </c>
      <c r="Z1477" s="618">
        <v>320656</v>
      </c>
      <c r="AA1477" s="618">
        <v>32198</v>
      </c>
      <c r="AB1477" s="618">
        <v>3882</v>
      </c>
      <c r="AC1477" s="618">
        <v>4725698</v>
      </c>
      <c r="AD1477" s="618" t="s">
        <v>425</v>
      </c>
      <c r="AE1477" s="618">
        <v>17865802</v>
      </c>
      <c r="AF1477" s="618">
        <v>81003</v>
      </c>
      <c r="AG1477" s="618">
        <v>10329</v>
      </c>
      <c r="AH1477" s="618" t="s">
        <v>425</v>
      </c>
      <c r="AI1477" s="618" t="s">
        <v>425</v>
      </c>
    </row>
    <row r="1478" spans="1:35" x14ac:dyDescent="0.25">
      <c r="B1478" s="594">
        <v>2014</v>
      </c>
      <c r="C1478" s="618">
        <v>60081</v>
      </c>
      <c r="D1478" s="618" t="s">
        <v>2112</v>
      </c>
      <c r="E1478" s="618">
        <v>3840582</v>
      </c>
      <c r="F1478" s="618" t="s">
        <v>425</v>
      </c>
      <c r="G1478" s="618">
        <v>504</v>
      </c>
      <c r="H1478" s="618">
        <v>366592</v>
      </c>
      <c r="I1478" s="618" t="s">
        <v>425</v>
      </c>
      <c r="J1478" s="618">
        <v>22066</v>
      </c>
      <c r="K1478" s="618" t="s">
        <v>425</v>
      </c>
      <c r="L1478" s="618">
        <v>1109785</v>
      </c>
      <c r="M1478" s="618" t="s">
        <v>2112</v>
      </c>
      <c r="N1478" s="618" t="s">
        <v>425</v>
      </c>
      <c r="O1478" s="618" t="s">
        <v>425</v>
      </c>
      <c r="P1478" s="618" t="s">
        <v>425</v>
      </c>
      <c r="Q1478" s="618" t="s">
        <v>425</v>
      </c>
      <c r="R1478" s="618" t="s">
        <v>425</v>
      </c>
      <c r="S1478" s="618">
        <v>360841</v>
      </c>
      <c r="T1478" s="618" t="s">
        <v>425</v>
      </c>
      <c r="U1478" s="618">
        <v>100193</v>
      </c>
      <c r="V1478" s="618" t="s">
        <v>425</v>
      </c>
      <c r="W1478" s="618" t="s">
        <v>425</v>
      </c>
      <c r="X1478" s="618" t="s">
        <v>425</v>
      </c>
      <c r="Y1478" s="618">
        <v>1313</v>
      </c>
      <c r="Z1478" s="618">
        <v>327194</v>
      </c>
      <c r="AA1478" s="618">
        <v>29000</v>
      </c>
      <c r="AB1478" s="618">
        <v>5236</v>
      </c>
      <c r="AC1478" s="618">
        <v>3718549</v>
      </c>
      <c r="AD1478" s="618" t="s">
        <v>425</v>
      </c>
      <c r="AE1478" s="618">
        <v>23665314</v>
      </c>
      <c r="AF1478" s="618">
        <v>55920</v>
      </c>
      <c r="AG1478" s="618">
        <v>22727</v>
      </c>
      <c r="AH1478" s="618" t="s">
        <v>425</v>
      </c>
      <c r="AI1478" s="618" t="s">
        <v>425</v>
      </c>
    </row>
    <row r="1479" spans="1:35" x14ac:dyDescent="0.25">
      <c r="B1479" s="594">
        <v>2015</v>
      </c>
      <c r="C1479" s="618">
        <v>65777</v>
      </c>
      <c r="D1479" s="618" t="s">
        <v>2112</v>
      </c>
      <c r="E1479" s="618">
        <v>4236265</v>
      </c>
      <c r="F1479" s="618" t="s">
        <v>425</v>
      </c>
      <c r="G1479" s="618">
        <v>1267</v>
      </c>
      <c r="H1479" s="618">
        <v>409357</v>
      </c>
      <c r="I1479" s="618" t="s">
        <v>425</v>
      </c>
      <c r="J1479" s="618">
        <v>13711</v>
      </c>
      <c r="K1479" s="618" t="s">
        <v>425</v>
      </c>
      <c r="L1479" s="618">
        <v>1211122</v>
      </c>
      <c r="M1479" s="618" t="s">
        <v>2112</v>
      </c>
      <c r="N1479" s="618" t="s">
        <v>425</v>
      </c>
      <c r="O1479" s="618" t="s">
        <v>425</v>
      </c>
      <c r="P1479" s="618" t="s">
        <v>425</v>
      </c>
      <c r="Q1479" s="618" t="s">
        <v>425</v>
      </c>
      <c r="R1479" s="618" t="s">
        <v>425</v>
      </c>
      <c r="S1479" s="618">
        <v>430705</v>
      </c>
      <c r="T1479" s="618" t="s">
        <v>425</v>
      </c>
      <c r="U1479" s="618">
        <v>100696</v>
      </c>
      <c r="V1479" s="618" t="s">
        <v>425</v>
      </c>
      <c r="W1479" s="618" t="s">
        <v>425</v>
      </c>
      <c r="X1479" s="618" t="s">
        <v>425</v>
      </c>
      <c r="Y1479" s="618">
        <v>578</v>
      </c>
      <c r="Z1479" s="618">
        <v>286628</v>
      </c>
      <c r="AA1479" s="618">
        <v>43913</v>
      </c>
      <c r="AB1479" s="618">
        <v>3772</v>
      </c>
      <c r="AC1479" s="618">
        <v>5716970</v>
      </c>
      <c r="AD1479" s="618" t="s">
        <v>425</v>
      </c>
      <c r="AE1479" s="618">
        <v>23876689</v>
      </c>
      <c r="AF1479" s="618">
        <v>73098</v>
      </c>
      <c r="AG1479" s="618">
        <v>25446</v>
      </c>
      <c r="AH1479" s="618" t="s">
        <v>425</v>
      </c>
      <c r="AI1479" s="618" t="s">
        <v>425</v>
      </c>
    </row>
    <row r="1480" spans="1:35" x14ac:dyDescent="0.25">
      <c r="B1480" s="594">
        <v>2016</v>
      </c>
      <c r="C1480" s="618">
        <v>67720</v>
      </c>
      <c r="D1480" s="618" t="s">
        <v>2112</v>
      </c>
      <c r="E1480" s="618">
        <v>5049353</v>
      </c>
      <c r="F1480" s="618" t="s">
        <v>425</v>
      </c>
      <c r="G1480" s="618">
        <v>295</v>
      </c>
      <c r="H1480" s="618">
        <v>394247</v>
      </c>
      <c r="I1480" s="618" t="s">
        <v>425</v>
      </c>
      <c r="J1480" s="618">
        <v>13796</v>
      </c>
      <c r="K1480" s="618" t="s">
        <v>425</v>
      </c>
      <c r="L1480" s="618">
        <v>1217698</v>
      </c>
      <c r="M1480" s="618" t="s">
        <v>2112</v>
      </c>
      <c r="N1480" s="618" t="s">
        <v>425</v>
      </c>
      <c r="O1480" s="618" t="s">
        <v>425</v>
      </c>
      <c r="P1480" s="618" t="s">
        <v>425</v>
      </c>
      <c r="Q1480" s="618" t="s">
        <v>425</v>
      </c>
      <c r="R1480" s="618" t="s">
        <v>425</v>
      </c>
      <c r="S1480" s="618">
        <v>885110</v>
      </c>
      <c r="T1480" s="618" t="s">
        <v>425</v>
      </c>
      <c r="U1480" s="618">
        <v>47133</v>
      </c>
      <c r="V1480" s="618" t="s">
        <v>425</v>
      </c>
      <c r="W1480" s="618" t="s">
        <v>425</v>
      </c>
      <c r="X1480" s="618" t="s">
        <v>425</v>
      </c>
      <c r="Y1480" s="618">
        <v>917</v>
      </c>
      <c r="Z1480" s="618">
        <v>352912</v>
      </c>
      <c r="AA1480" s="618">
        <v>42554</v>
      </c>
      <c r="AB1480" s="618">
        <v>6186</v>
      </c>
      <c r="AC1480" s="618">
        <v>7728230</v>
      </c>
      <c r="AD1480" s="618" t="s">
        <v>425</v>
      </c>
      <c r="AE1480" s="618">
        <v>27487121</v>
      </c>
      <c r="AF1480" s="618">
        <v>52130</v>
      </c>
      <c r="AG1480" s="618">
        <v>26124</v>
      </c>
      <c r="AH1480" s="618" t="s">
        <v>425</v>
      </c>
      <c r="AI1480" s="618" t="s">
        <v>425</v>
      </c>
    </row>
    <row r="1481" spans="1:35" x14ac:dyDescent="0.25">
      <c r="B1481" s="594">
        <v>2017</v>
      </c>
      <c r="C1481" s="618">
        <v>51214</v>
      </c>
      <c r="D1481" s="618" t="s">
        <v>2112</v>
      </c>
      <c r="E1481" s="618">
        <v>5533407</v>
      </c>
      <c r="F1481" s="618" t="s">
        <v>425</v>
      </c>
      <c r="G1481" s="618">
        <v>263</v>
      </c>
      <c r="H1481" s="618">
        <v>405102</v>
      </c>
      <c r="I1481" s="618" t="s">
        <v>425</v>
      </c>
      <c r="J1481" s="618">
        <v>13847</v>
      </c>
      <c r="K1481" s="618" t="s">
        <v>425</v>
      </c>
      <c r="L1481" s="618">
        <v>1311622</v>
      </c>
      <c r="M1481" s="618" t="s">
        <v>2112</v>
      </c>
      <c r="N1481" s="618" t="s">
        <v>425</v>
      </c>
      <c r="O1481" s="618" t="s">
        <v>425</v>
      </c>
      <c r="P1481" s="618" t="s">
        <v>425</v>
      </c>
      <c r="Q1481" s="618" t="s">
        <v>425</v>
      </c>
      <c r="R1481" s="618" t="s">
        <v>425</v>
      </c>
      <c r="S1481" s="618">
        <v>618573</v>
      </c>
      <c r="T1481" s="618" t="s">
        <v>425</v>
      </c>
      <c r="U1481" s="618">
        <v>64404</v>
      </c>
      <c r="V1481" s="618" t="s">
        <v>425</v>
      </c>
      <c r="W1481" s="618" t="s">
        <v>425</v>
      </c>
      <c r="X1481" s="618" t="s">
        <v>425</v>
      </c>
      <c r="Y1481" s="618">
        <v>650</v>
      </c>
      <c r="Z1481" s="618">
        <v>264889</v>
      </c>
      <c r="AA1481" s="618">
        <v>46263</v>
      </c>
      <c r="AB1481" s="618">
        <v>3953</v>
      </c>
      <c r="AC1481" s="618">
        <v>6964508</v>
      </c>
      <c r="AD1481" s="618" t="s">
        <v>425</v>
      </c>
      <c r="AE1481" s="618">
        <v>27793060</v>
      </c>
      <c r="AF1481" s="618">
        <v>34753</v>
      </c>
      <c r="AG1481" s="618">
        <v>14767</v>
      </c>
      <c r="AH1481" s="618" t="s">
        <v>425</v>
      </c>
      <c r="AI1481" s="618" t="s">
        <v>425</v>
      </c>
    </row>
    <row r="1482" spans="1:35" x14ac:dyDescent="0.25">
      <c r="B1482" s="594">
        <v>2018</v>
      </c>
      <c r="C1482" s="618">
        <v>70589</v>
      </c>
      <c r="D1482" s="618" t="s">
        <v>2112</v>
      </c>
      <c r="E1482" s="618">
        <v>8074751</v>
      </c>
      <c r="F1482" s="618" t="s">
        <v>425</v>
      </c>
      <c r="G1482" s="618">
        <v>1568</v>
      </c>
      <c r="H1482" s="618">
        <v>354690</v>
      </c>
      <c r="I1482" s="618" t="s">
        <v>425</v>
      </c>
      <c r="J1482" s="618">
        <v>12685</v>
      </c>
      <c r="K1482" s="618" t="s">
        <v>425</v>
      </c>
      <c r="L1482" s="618">
        <v>1336975</v>
      </c>
      <c r="M1482" s="618" t="s">
        <v>2112</v>
      </c>
      <c r="N1482" s="618" t="s">
        <v>425</v>
      </c>
      <c r="O1482" s="618" t="s">
        <v>425</v>
      </c>
      <c r="P1482" s="618" t="s">
        <v>425</v>
      </c>
      <c r="Q1482" s="618" t="s">
        <v>425</v>
      </c>
      <c r="R1482" s="618" t="s">
        <v>425</v>
      </c>
      <c r="S1482" s="618">
        <v>396957</v>
      </c>
      <c r="T1482" s="618" t="s">
        <v>425</v>
      </c>
      <c r="U1482" s="618">
        <v>110545</v>
      </c>
      <c r="V1482" s="618" t="s">
        <v>425</v>
      </c>
      <c r="W1482" s="618" t="s">
        <v>425</v>
      </c>
      <c r="X1482" s="618" t="s">
        <v>425</v>
      </c>
      <c r="Y1482" s="618">
        <v>2268</v>
      </c>
      <c r="Z1482" s="618">
        <v>256286</v>
      </c>
      <c r="AA1482" s="618">
        <v>30583</v>
      </c>
      <c r="AB1482" s="618">
        <v>3266</v>
      </c>
      <c r="AC1482" s="618">
        <v>9217546</v>
      </c>
      <c r="AD1482" s="618" t="s">
        <v>425</v>
      </c>
      <c r="AE1482" s="618">
        <v>29976534</v>
      </c>
      <c r="AF1482" s="618">
        <v>40709</v>
      </c>
      <c r="AG1482" s="618">
        <v>10315</v>
      </c>
      <c r="AH1482" s="618" t="s">
        <v>425</v>
      </c>
      <c r="AI1482" s="618" t="s">
        <v>425</v>
      </c>
    </row>
    <row r="1483" spans="1:35" x14ac:dyDescent="0.25">
      <c r="B1483" s="594">
        <v>2019</v>
      </c>
      <c r="C1483" s="618">
        <v>78042</v>
      </c>
      <c r="D1483" s="618" t="s">
        <v>2112</v>
      </c>
      <c r="E1483" s="618">
        <v>10436718</v>
      </c>
      <c r="F1483" s="618" t="s">
        <v>425</v>
      </c>
      <c r="G1483" s="618">
        <v>4215</v>
      </c>
      <c r="H1483" s="618">
        <v>401172</v>
      </c>
      <c r="I1483" s="618" t="s">
        <v>425</v>
      </c>
      <c r="J1483" s="618">
        <v>4957</v>
      </c>
      <c r="K1483" s="618" t="s">
        <v>425</v>
      </c>
      <c r="L1483" s="618">
        <v>1506651</v>
      </c>
      <c r="M1483" s="618" t="s">
        <v>2112</v>
      </c>
      <c r="N1483" s="618" t="s">
        <v>425</v>
      </c>
      <c r="O1483" s="618" t="s">
        <v>425</v>
      </c>
      <c r="P1483" s="618" t="s">
        <v>425</v>
      </c>
      <c r="Q1483" s="618" t="s">
        <v>425</v>
      </c>
      <c r="R1483" s="618" t="s">
        <v>425</v>
      </c>
      <c r="S1483" s="618">
        <v>552638</v>
      </c>
      <c r="T1483" s="618" t="s">
        <v>425</v>
      </c>
      <c r="U1483" s="618">
        <v>90625</v>
      </c>
      <c r="V1483" s="618" t="s">
        <v>425</v>
      </c>
      <c r="W1483" s="618" t="s">
        <v>425</v>
      </c>
      <c r="X1483" s="618" t="s">
        <v>425</v>
      </c>
      <c r="Y1483" s="618">
        <v>1765</v>
      </c>
      <c r="Z1483" s="618">
        <v>295094</v>
      </c>
      <c r="AA1483" s="618">
        <v>42354</v>
      </c>
      <c r="AB1483" s="618">
        <v>3948</v>
      </c>
      <c r="AC1483" s="618">
        <v>11836056</v>
      </c>
      <c r="AD1483" s="618" t="s">
        <v>425</v>
      </c>
      <c r="AE1483" s="618">
        <v>32764470</v>
      </c>
      <c r="AF1483" s="618">
        <v>41148</v>
      </c>
      <c r="AG1483" s="618">
        <v>10855</v>
      </c>
      <c r="AH1483" s="618" t="s">
        <v>425</v>
      </c>
      <c r="AI1483" s="618" t="s">
        <v>425</v>
      </c>
    </row>
    <row r="1484" spans="1:35" x14ac:dyDescent="0.25">
      <c r="B1484" s="594">
        <v>2020</v>
      </c>
      <c r="C1484" s="618">
        <v>66740</v>
      </c>
      <c r="D1484" s="618" t="s">
        <v>2112</v>
      </c>
      <c r="E1484" s="618">
        <v>12847085</v>
      </c>
      <c r="F1484" s="618" t="s">
        <v>425</v>
      </c>
      <c r="G1484" s="618">
        <v>9811</v>
      </c>
      <c r="H1484" s="618">
        <v>390906</v>
      </c>
      <c r="I1484" s="618" t="s">
        <v>425</v>
      </c>
      <c r="J1484" s="618">
        <v>3704</v>
      </c>
      <c r="K1484" s="618" t="s">
        <v>425</v>
      </c>
      <c r="L1484" s="618">
        <v>1421224</v>
      </c>
      <c r="M1484" s="618" t="s">
        <v>2112</v>
      </c>
      <c r="N1484" s="618" t="s">
        <v>425</v>
      </c>
      <c r="O1484" s="618" t="s">
        <v>425</v>
      </c>
      <c r="P1484" s="618" t="s">
        <v>425</v>
      </c>
      <c r="Q1484" s="618" t="s">
        <v>425</v>
      </c>
      <c r="R1484" s="618" t="s">
        <v>425</v>
      </c>
      <c r="S1484" s="618">
        <v>1173028</v>
      </c>
      <c r="T1484" s="618" t="s">
        <v>425</v>
      </c>
      <c r="U1484" s="618">
        <v>39643</v>
      </c>
      <c r="V1484" s="618" t="s">
        <v>425</v>
      </c>
      <c r="W1484" s="618" t="s">
        <v>425</v>
      </c>
      <c r="X1484" s="618" t="s">
        <v>425</v>
      </c>
      <c r="Y1484" s="618">
        <v>28</v>
      </c>
      <c r="Z1484" s="618">
        <v>247902</v>
      </c>
      <c r="AA1484" s="618">
        <v>41486</v>
      </c>
      <c r="AB1484" s="618">
        <v>4198</v>
      </c>
      <c r="AC1484" s="618">
        <v>19120783</v>
      </c>
      <c r="AD1484" s="618" t="s">
        <v>425</v>
      </c>
      <c r="AE1484" s="618">
        <v>43469342</v>
      </c>
      <c r="AF1484" s="618">
        <v>68597</v>
      </c>
      <c r="AG1484" s="618">
        <v>7867</v>
      </c>
      <c r="AH1484" s="618" t="s">
        <v>425</v>
      </c>
      <c r="AI1484" s="618" t="s">
        <v>425</v>
      </c>
    </row>
    <row r="1485" spans="1:35" x14ac:dyDescent="0.25">
      <c r="B1485" s="594">
        <v>2021</v>
      </c>
      <c r="C1485" s="618">
        <v>72351</v>
      </c>
      <c r="D1485" s="618" t="s">
        <v>2112</v>
      </c>
      <c r="E1485" s="618">
        <v>20867705</v>
      </c>
      <c r="F1485" s="618" t="s">
        <v>425</v>
      </c>
      <c r="G1485" s="618">
        <v>6599</v>
      </c>
      <c r="H1485" s="618">
        <v>592139</v>
      </c>
      <c r="I1485" s="618" t="s">
        <v>425</v>
      </c>
      <c r="J1485" s="618">
        <v>5462</v>
      </c>
      <c r="K1485" s="618" t="s">
        <v>425</v>
      </c>
      <c r="L1485" s="618">
        <v>1517998</v>
      </c>
      <c r="M1485" s="618" t="s">
        <v>2112</v>
      </c>
      <c r="N1485" s="618" t="s">
        <v>425</v>
      </c>
      <c r="O1485" s="618" t="s">
        <v>425</v>
      </c>
      <c r="P1485" s="618" t="s">
        <v>425</v>
      </c>
      <c r="Q1485" s="618" t="s">
        <v>425</v>
      </c>
      <c r="R1485" s="618" t="s">
        <v>425</v>
      </c>
      <c r="S1485" s="618">
        <v>1155381</v>
      </c>
      <c r="T1485" s="618" t="s">
        <v>425</v>
      </c>
      <c r="U1485" s="618">
        <v>36028</v>
      </c>
      <c r="V1485" s="618" t="s">
        <v>425</v>
      </c>
      <c r="W1485" s="618" t="s">
        <v>425</v>
      </c>
      <c r="X1485" s="618" t="s">
        <v>425</v>
      </c>
      <c r="Y1485" s="618">
        <v>331</v>
      </c>
      <c r="Z1485" s="618">
        <v>388564</v>
      </c>
      <c r="AA1485" s="618">
        <v>50915</v>
      </c>
      <c r="AB1485" s="618">
        <v>3138</v>
      </c>
      <c r="AC1485" s="618">
        <v>38447535</v>
      </c>
      <c r="AD1485" s="618" t="s">
        <v>425</v>
      </c>
      <c r="AE1485" s="618">
        <v>88100858</v>
      </c>
      <c r="AF1485" s="618">
        <v>100422</v>
      </c>
      <c r="AG1485" s="618">
        <v>10145</v>
      </c>
      <c r="AH1485" s="618">
        <v>480</v>
      </c>
      <c r="AI1485" s="618" t="s">
        <v>425</v>
      </c>
    </row>
    <row r="1486" spans="1:35" x14ac:dyDescent="0.25">
      <c r="A1486" s="593" t="s">
        <v>32</v>
      </c>
      <c r="B1486" s="594">
        <v>2010</v>
      </c>
      <c r="C1486" s="618">
        <v>49424</v>
      </c>
      <c r="D1486" s="618" t="s">
        <v>2112</v>
      </c>
      <c r="E1486" s="618">
        <v>695481</v>
      </c>
      <c r="F1486" s="618">
        <v>150691</v>
      </c>
      <c r="G1486" s="618">
        <v>1770</v>
      </c>
      <c r="H1486" s="618">
        <v>129338</v>
      </c>
      <c r="I1486" s="618" t="s">
        <v>425</v>
      </c>
      <c r="J1486" s="618">
        <v>80</v>
      </c>
      <c r="K1486" s="618">
        <v>196354</v>
      </c>
      <c r="L1486" s="618">
        <v>1648003</v>
      </c>
      <c r="M1486" s="618" t="s">
        <v>2112</v>
      </c>
      <c r="N1486" s="618">
        <v>101850</v>
      </c>
      <c r="O1486" s="618" t="s">
        <v>425</v>
      </c>
      <c r="P1486" s="618" t="s">
        <v>425</v>
      </c>
      <c r="Q1486" s="618">
        <v>3220</v>
      </c>
      <c r="R1486" s="618" t="s">
        <v>425</v>
      </c>
      <c r="S1486" s="618">
        <v>574142</v>
      </c>
      <c r="T1486" s="618">
        <v>128</v>
      </c>
      <c r="U1486" s="618">
        <v>10159</v>
      </c>
      <c r="V1486" s="618" t="s">
        <v>425</v>
      </c>
      <c r="W1486" s="618" t="s">
        <v>425</v>
      </c>
      <c r="X1486" s="618" t="s">
        <v>425</v>
      </c>
      <c r="Y1486" s="618" t="s">
        <v>425</v>
      </c>
      <c r="Z1486" s="618">
        <v>89968</v>
      </c>
      <c r="AA1486" s="618">
        <v>101518</v>
      </c>
      <c r="AB1486" s="618" t="s">
        <v>425</v>
      </c>
      <c r="AC1486" s="618">
        <v>1336582</v>
      </c>
      <c r="AD1486" s="618" t="s">
        <v>425</v>
      </c>
      <c r="AE1486" s="618">
        <v>4525399</v>
      </c>
      <c r="AF1486" s="618">
        <v>120280</v>
      </c>
      <c r="AG1486" s="618">
        <v>474179</v>
      </c>
      <c r="AH1486" s="618">
        <v>38530</v>
      </c>
      <c r="AI1486" s="618" t="s">
        <v>425</v>
      </c>
    </row>
    <row r="1487" spans="1:35" x14ac:dyDescent="0.25">
      <c r="B1487" s="594">
        <v>2011</v>
      </c>
      <c r="C1487" s="618">
        <v>59624</v>
      </c>
      <c r="D1487" s="618" t="s">
        <v>2112</v>
      </c>
      <c r="E1487" s="618">
        <v>1048279</v>
      </c>
      <c r="F1487" s="618">
        <v>149724</v>
      </c>
      <c r="G1487" s="618">
        <v>2495</v>
      </c>
      <c r="H1487" s="618">
        <v>112276</v>
      </c>
      <c r="I1487" s="618" t="s">
        <v>425</v>
      </c>
      <c r="J1487" s="618" t="s">
        <v>425</v>
      </c>
      <c r="K1487" s="618">
        <v>124203</v>
      </c>
      <c r="L1487" s="618">
        <v>2942548</v>
      </c>
      <c r="M1487" s="618" t="s">
        <v>2112</v>
      </c>
      <c r="N1487" s="618">
        <v>74777</v>
      </c>
      <c r="O1487" s="618" t="s">
        <v>425</v>
      </c>
      <c r="P1487" s="618" t="s">
        <v>425</v>
      </c>
      <c r="Q1487" s="618">
        <v>840</v>
      </c>
      <c r="R1487" s="618" t="s">
        <v>425</v>
      </c>
      <c r="S1487" s="618">
        <v>485562</v>
      </c>
      <c r="T1487" s="618">
        <v>152</v>
      </c>
      <c r="U1487" s="618">
        <v>9213</v>
      </c>
      <c r="V1487" s="618" t="s">
        <v>425</v>
      </c>
      <c r="W1487" s="618" t="s">
        <v>425</v>
      </c>
      <c r="X1487" s="618" t="s">
        <v>425</v>
      </c>
      <c r="Y1487" s="618" t="s">
        <v>425</v>
      </c>
      <c r="Z1487" s="618">
        <v>85274</v>
      </c>
      <c r="AA1487" s="618">
        <v>133700</v>
      </c>
      <c r="AB1487" s="618" t="s">
        <v>425</v>
      </c>
      <c r="AC1487" s="618">
        <v>2077929</v>
      </c>
      <c r="AD1487" s="618" t="s">
        <v>425</v>
      </c>
      <c r="AE1487" s="618">
        <v>5096662</v>
      </c>
      <c r="AF1487" s="618">
        <v>212423</v>
      </c>
      <c r="AG1487" s="618">
        <v>363136</v>
      </c>
      <c r="AH1487" s="618">
        <v>27575</v>
      </c>
      <c r="AI1487" s="618" t="s">
        <v>425</v>
      </c>
    </row>
    <row r="1488" spans="1:35" x14ac:dyDescent="0.25">
      <c r="B1488" s="594">
        <v>2012</v>
      </c>
      <c r="C1488" s="618">
        <v>56904</v>
      </c>
      <c r="D1488" s="618" t="s">
        <v>2112</v>
      </c>
      <c r="E1488" s="618">
        <v>448815</v>
      </c>
      <c r="F1488" s="618">
        <v>206415</v>
      </c>
      <c r="G1488" s="618">
        <v>1243</v>
      </c>
      <c r="H1488" s="618">
        <v>93368</v>
      </c>
      <c r="I1488" s="618" t="s">
        <v>425</v>
      </c>
      <c r="J1488" s="618" t="s">
        <v>425</v>
      </c>
      <c r="K1488" s="618">
        <v>332879</v>
      </c>
      <c r="L1488" s="618">
        <v>3173841</v>
      </c>
      <c r="M1488" s="618" t="s">
        <v>2112</v>
      </c>
      <c r="N1488" s="618">
        <v>36281</v>
      </c>
      <c r="O1488" s="618" t="s">
        <v>425</v>
      </c>
      <c r="P1488" s="618" t="s">
        <v>425</v>
      </c>
      <c r="Q1488" s="618">
        <v>475</v>
      </c>
      <c r="R1488" s="618" t="s">
        <v>425</v>
      </c>
      <c r="S1488" s="618">
        <v>854640</v>
      </c>
      <c r="T1488" s="618">
        <v>73</v>
      </c>
      <c r="U1488" s="618">
        <v>15813</v>
      </c>
      <c r="V1488" s="618" t="s">
        <v>425</v>
      </c>
      <c r="W1488" s="618" t="s">
        <v>425</v>
      </c>
      <c r="X1488" s="618" t="s">
        <v>425</v>
      </c>
      <c r="Y1488" s="618" t="s">
        <v>425</v>
      </c>
      <c r="Z1488" s="618">
        <v>98409</v>
      </c>
      <c r="AA1488" s="618">
        <v>135936</v>
      </c>
      <c r="AB1488" s="618" t="s">
        <v>425</v>
      </c>
      <c r="AC1488" s="618">
        <v>3025008</v>
      </c>
      <c r="AD1488" s="618" t="s">
        <v>425</v>
      </c>
      <c r="AE1488" s="618">
        <v>6240152</v>
      </c>
      <c r="AF1488" s="618">
        <v>211908</v>
      </c>
      <c r="AG1488" s="618">
        <v>462253</v>
      </c>
      <c r="AH1488" s="618">
        <v>27417</v>
      </c>
      <c r="AI1488" s="618" t="s">
        <v>425</v>
      </c>
    </row>
    <row r="1489" spans="1:35" x14ac:dyDescent="0.25">
      <c r="B1489" s="594">
        <v>2013</v>
      </c>
      <c r="C1489" s="618">
        <v>58029</v>
      </c>
      <c r="D1489" s="618" t="s">
        <v>2112</v>
      </c>
      <c r="E1489" s="618">
        <v>436105</v>
      </c>
      <c r="F1489" s="618">
        <v>175544</v>
      </c>
      <c r="G1489" s="618">
        <v>961</v>
      </c>
      <c r="H1489" s="618">
        <v>80355</v>
      </c>
      <c r="I1489" s="618" t="s">
        <v>425</v>
      </c>
      <c r="J1489" s="618" t="s">
        <v>425</v>
      </c>
      <c r="K1489" s="618">
        <v>250169</v>
      </c>
      <c r="L1489" s="618">
        <v>4329219</v>
      </c>
      <c r="M1489" s="618" t="s">
        <v>2112</v>
      </c>
      <c r="N1489" s="618">
        <v>143030</v>
      </c>
      <c r="O1489" s="618" t="s">
        <v>425</v>
      </c>
      <c r="P1489" s="618" t="s">
        <v>425</v>
      </c>
      <c r="Q1489" s="618" t="s">
        <v>425</v>
      </c>
      <c r="R1489" s="618" t="s">
        <v>425</v>
      </c>
      <c r="S1489" s="618">
        <v>737068</v>
      </c>
      <c r="T1489" s="618" t="s">
        <v>425</v>
      </c>
      <c r="U1489" s="618">
        <v>5247</v>
      </c>
      <c r="V1489" s="618" t="s">
        <v>425</v>
      </c>
      <c r="W1489" s="618" t="s">
        <v>425</v>
      </c>
      <c r="X1489" s="618" t="s">
        <v>425</v>
      </c>
      <c r="Y1489" s="618" t="s">
        <v>425</v>
      </c>
      <c r="Z1489" s="618">
        <v>65337</v>
      </c>
      <c r="AA1489" s="618">
        <v>111498</v>
      </c>
      <c r="AB1489" s="618" t="s">
        <v>425</v>
      </c>
      <c r="AC1489" s="618">
        <v>2557317</v>
      </c>
      <c r="AD1489" s="618" t="s">
        <v>425</v>
      </c>
      <c r="AE1489" s="618">
        <v>7243781</v>
      </c>
      <c r="AF1489" s="618">
        <v>228449</v>
      </c>
      <c r="AG1489" s="618">
        <v>1050808</v>
      </c>
      <c r="AH1489" s="618">
        <v>16661</v>
      </c>
      <c r="AI1489" s="618" t="s">
        <v>425</v>
      </c>
    </row>
    <row r="1490" spans="1:35" x14ac:dyDescent="0.25">
      <c r="B1490" s="594">
        <v>2014</v>
      </c>
      <c r="C1490" s="618">
        <v>58573</v>
      </c>
      <c r="D1490" s="618" t="s">
        <v>2112</v>
      </c>
      <c r="E1490" s="618">
        <v>503769</v>
      </c>
      <c r="F1490" s="618">
        <v>86203</v>
      </c>
      <c r="G1490" s="618" t="s">
        <v>425</v>
      </c>
      <c r="H1490" s="618">
        <v>88761</v>
      </c>
      <c r="I1490" s="618" t="s">
        <v>425</v>
      </c>
      <c r="J1490" s="618" t="s">
        <v>425</v>
      </c>
      <c r="K1490" s="618">
        <v>98955</v>
      </c>
      <c r="L1490" s="618">
        <v>4028818</v>
      </c>
      <c r="M1490" s="618" t="s">
        <v>2112</v>
      </c>
      <c r="N1490" s="618">
        <v>67792</v>
      </c>
      <c r="O1490" s="618" t="s">
        <v>425</v>
      </c>
      <c r="P1490" s="618" t="s">
        <v>425</v>
      </c>
      <c r="Q1490" s="618" t="s">
        <v>425</v>
      </c>
      <c r="R1490" s="618" t="s">
        <v>425</v>
      </c>
      <c r="S1490" s="618">
        <v>497892</v>
      </c>
      <c r="T1490" s="618" t="s">
        <v>425</v>
      </c>
      <c r="U1490" s="618">
        <v>7486</v>
      </c>
      <c r="V1490" s="618" t="s">
        <v>425</v>
      </c>
      <c r="W1490" s="618" t="s">
        <v>425</v>
      </c>
      <c r="X1490" s="618" t="s">
        <v>425</v>
      </c>
      <c r="Y1490" s="618" t="s">
        <v>425</v>
      </c>
      <c r="Z1490" s="618">
        <v>80419</v>
      </c>
      <c r="AA1490" s="618">
        <v>112627</v>
      </c>
      <c r="AB1490" s="618" t="s">
        <v>425</v>
      </c>
      <c r="AC1490" s="618">
        <v>2855049</v>
      </c>
      <c r="AD1490" s="618" t="s">
        <v>425</v>
      </c>
      <c r="AE1490" s="618">
        <v>8402280</v>
      </c>
      <c r="AF1490" s="618">
        <v>258656</v>
      </c>
      <c r="AG1490" s="618">
        <v>454864</v>
      </c>
      <c r="AH1490" s="618">
        <v>26028</v>
      </c>
      <c r="AI1490" s="618" t="s">
        <v>425</v>
      </c>
    </row>
    <row r="1491" spans="1:35" x14ac:dyDescent="0.25">
      <c r="B1491" s="594">
        <v>2015</v>
      </c>
      <c r="C1491" s="618">
        <v>61016</v>
      </c>
      <c r="D1491" s="618" t="s">
        <v>2112</v>
      </c>
      <c r="E1491" s="618">
        <v>224110</v>
      </c>
      <c r="F1491" s="618">
        <v>238258</v>
      </c>
      <c r="G1491" s="618">
        <v>180</v>
      </c>
      <c r="H1491" s="618">
        <v>63666</v>
      </c>
      <c r="I1491" s="618">
        <v>60</v>
      </c>
      <c r="J1491" s="618">
        <v>4490</v>
      </c>
      <c r="K1491" s="618">
        <v>231612</v>
      </c>
      <c r="L1491" s="618">
        <v>4998138</v>
      </c>
      <c r="M1491" s="618" t="s">
        <v>2112</v>
      </c>
      <c r="N1491" s="618">
        <v>200349</v>
      </c>
      <c r="O1491" s="618" t="s">
        <v>425</v>
      </c>
      <c r="P1491" s="618" t="s">
        <v>425</v>
      </c>
      <c r="Q1491" s="618">
        <v>3696</v>
      </c>
      <c r="R1491" s="618" t="s">
        <v>425</v>
      </c>
      <c r="S1491" s="618">
        <v>698310</v>
      </c>
      <c r="T1491" s="618" t="s">
        <v>425</v>
      </c>
      <c r="U1491" s="618">
        <v>10180</v>
      </c>
      <c r="V1491" s="618" t="s">
        <v>425</v>
      </c>
      <c r="W1491" s="618" t="s">
        <v>425</v>
      </c>
      <c r="X1491" s="618" t="s">
        <v>425</v>
      </c>
      <c r="Y1491" s="618" t="s">
        <v>425</v>
      </c>
      <c r="Z1491" s="618">
        <v>89680</v>
      </c>
      <c r="AA1491" s="618">
        <v>116378</v>
      </c>
      <c r="AB1491" s="618" t="s">
        <v>425</v>
      </c>
      <c r="AC1491" s="618">
        <v>3263433</v>
      </c>
      <c r="AD1491" s="618" t="s">
        <v>425</v>
      </c>
      <c r="AE1491" s="618">
        <v>8114687</v>
      </c>
      <c r="AF1491" s="618">
        <v>245445</v>
      </c>
      <c r="AG1491" s="618">
        <v>331163</v>
      </c>
      <c r="AH1491" s="618">
        <v>32045</v>
      </c>
      <c r="AI1491" s="618" t="s">
        <v>425</v>
      </c>
    </row>
    <row r="1492" spans="1:35" x14ac:dyDescent="0.25">
      <c r="B1492" s="594">
        <v>2016</v>
      </c>
      <c r="C1492" s="618">
        <v>63988</v>
      </c>
      <c r="D1492" s="618" t="s">
        <v>2112</v>
      </c>
      <c r="E1492" s="618">
        <v>158449</v>
      </c>
      <c r="F1492" s="618">
        <v>249222</v>
      </c>
      <c r="G1492" s="618">
        <v>247</v>
      </c>
      <c r="H1492" s="618">
        <v>84650</v>
      </c>
      <c r="I1492" s="618" t="s">
        <v>425</v>
      </c>
      <c r="J1492" s="618">
        <v>3825</v>
      </c>
      <c r="K1492" s="618">
        <v>247339</v>
      </c>
      <c r="L1492" s="618">
        <v>5918590</v>
      </c>
      <c r="M1492" s="618" t="s">
        <v>2112</v>
      </c>
      <c r="N1492" s="618">
        <v>89393</v>
      </c>
      <c r="O1492" s="618" t="s">
        <v>425</v>
      </c>
      <c r="P1492" s="618" t="s">
        <v>425</v>
      </c>
      <c r="Q1492" s="618" t="s">
        <v>425</v>
      </c>
      <c r="R1492" s="618" t="s">
        <v>425</v>
      </c>
      <c r="S1492" s="618">
        <v>1399105</v>
      </c>
      <c r="T1492" s="618" t="s">
        <v>425</v>
      </c>
      <c r="U1492" s="618">
        <v>13854</v>
      </c>
      <c r="V1492" s="618" t="s">
        <v>425</v>
      </c>
      <c r="W1492" s="618" t="s">
        <v>425</v>
      </c>
      <c r="X1492" s="618" t="s">
        <v>425</v>
      </c>
      <c r="Y1492" s="618" t="s">
        <v>425</v>
      </c>
      <c r="Z1492" s="618">
        <v>94305</v>
      </c>
      <c r="AA1492" s="618">
        <v>124408</v>
      </c>
      <c r="AB1492" s="618" t="s">
        <v>425</v>
      </c>
      <c r="AC1492" s="618">
        <v>3704881</v>
      </c>
      <c r="AD1492" s="618" t="s">
        <v>425</v>
      </c>
      <c r="AE1492" s="618">
        <v>10758388</v>
      </c>
      <c r="AF1492" s="618">
        <v>150753</v>
      </c>
      <c r="AG1492" s="618">
        <v>424390</v>
      </c>
      <c r="AH1492" s="618">
        <v>51639</v>
      </c>
      <c r="AI1492" s="618" t="s">
        <v>425</v>
      </c>
    </row>
    <row r="1493" spans="1:35" x14ac:dyDescent="0.25">
      <c r="B1493" s="594">
        <v>2017</v>
      </c>
      <c r="C1493" s="618">
        <v>56072</v>
      </c>
      <c r="D1493" s="618" t="s">
        <v>2112</v>
      </c>
      <c r="E1493" s="618">
        <v>204998</v>
      </c>
      <c r="F1493" s="618">
        <v>349472</v>
      </c>
      <c r="G1493" s="618">
        <v>136</v>
      </c>
      <c r="H1493" s="618">
        <v>114427</v>
      </c>
      <c r="I1493" s="618" t="s">
        <v>425</v>
      </c>
      <c r="J1493" s="618" t="s">
        <v>425</v>
      </c>
      <c r="K1493" s="618">
        <v>206264</v>
      </c>
      <c r="L1493" s="618">
        <v>5962578</v>
      </c>
      <c r="M1493" s="618" t="s">
        <v>2112</v>
      </c>
      <c r="N1493" s="618">
        <v>124563</v>
      </c>
      <c r="O1493" s="618" t="s">
        <v>425</v>
      </c>
      <c r="P1493" s="618" t="s">
        <v>425</v>
      </c>
      <c r="Q1493" s="618" t="s">
        <v>425</v>
      </c>
      <c r="R1493" s="618">
        <v>3575</v>
      </c>
      <c r="S1493" s="618">
        <v>846404</v>
      </c>
      <c r="T1493" s="618" t="s">
        <v>425</v>
      </c>
      <c r="U1493" s="618">
        <v>22290</v>
      </c>
      <c r="V1493" s="618" t="s">
        <v>425</v>
      </c>
      <c r="W1493" s="618" t="s">
        <v>425</v>
      </c>
      <c r="X1493" s="618" t="s">
        <v>425</v>
      </c>
      <c r="Y1493" s="618" t="s">
        <v>425</v>
      </c>
      <c r="Z1493" s="618">
        <v>109158</v>
      </c>
      <c r="AA1493" s="618">
        <v>136439</v>
      </c>
      <c r="AB1493" s="618" t="s">
        <v>425</v>
      </c>
      <c r="AC1493" s="618">
        <v>3532569</v>
      </c>
      <c r="AD1493" s="618" t="s">
        <v>425</v>
      </c>
      <c r="AE1493" s="618">
        <v>11646649</v>
      </c>
      <c r="AF1493" s="618">
        <v>212300</v>
      </c>
      <c r="AG1493" s="618">
        <v>451280</v>
      </c>
      <c r="AH1493" s="618">
        <v>35342</v>
      </c>
      <c r="AI1493" s="618" t="s">
        <v>425</v>
      </c>
    </row>
    <row r="1494" spans="1:35" x14ac:dyDescent="0.25">
      <c r="B1494" s="594">
        <v>2018</v>
      </c>
      <c r="C1494" s="618">
        <v>37522</v>
      </c>
      <c r="D1494" s="618" t="s">
        <v>2112</v>
      </c>
      <c r="E1494" s="618">
        <v>261251</v>
      </c>
      <c r="F1494" s="618">
        <v>299372</v>
      </c>
      <c r="G1494" s="618" t="s">
        <v>425</v>
      </c>
      <c r="H1494" s="618">
        <v>90068</v>
      </c>
      <c r="I1494" s="618" t="s">
        <v>425</v>
      </c>
      <c r="J1494" s="618" t="s">
        <v>425</v>
      </c>
      <c r="K1494" s="618">
        <v>217853</v>
      </c>
      <c r="L1494" s="618">
        <v>6335663</v>
      </c>
      <c r="M1494" s="618" t="s">
        <v>2112</v>
      </c>
      <c r="N1494" s="618">
        <v>95924</v>
      </c>
      <c r="O1494" s="618" t="s">
        <v>425</v>
      </c>
      <c r="P1494" s="618" t="s">
        <v>425</v>
      </c>
      <c r="Q1494" s="618" t="s">
        <v>425</v>
      </c>
      <c r="R1494" s="618">
        <v>780</v>
      </c>
      <c r="S1494" s="618">
        <v>656600</v>
      </c>
      <c r="T1494" s="618">
        <v>9</v>
      </c>
      <c r="U1494" s="618">
        <v>26513</v>
      </c>
      <c r="V1494" s="618" t="s">
        <v>425</v>
      </c>
      <c r="W1494" s="618" t="s">
        <v>425</v>
      </c>
      <c r="X1494" s="618" t="s">
        <v>425</v>
      </c>
      <c r="Y1494" s="618" t="s">
        <v>425</v>
      </c>
      <c r="Z1494" s="618">
        <v>108444</v>
      </c>
      <c r="AA1494" s="618">
        <v>119011</v>
      </c>
      <c r="AB1494" s="618" t="s">
        <v>425</v>
      </c>
      <c r="AC1494" s="618">
        <v>4179573</v>
      </c>
      <c r="AD1494" s="618" t="s">
        <v>425</v>
      </c>
      <c r="AE1494" s="618">
        <v>12197344</v>
      </c>
      <c r="AF1494" s="618">
        <v>301040</v>
      </c>
      <c r="AG1494" s="618">
        <v>615002</v>
      </c>
      <c r="AH1494" s="618">
        <v>58560</v>
      </c>
      <c r="AI1494" s="618" t="s">
        <v>425</v>
      </c>
    </row>
    <row r="1495" spans="1:35" x14ac:dyDescent="0.25">
      <c r="B1495" s="594">
        <v>2019</v>
      </c>
      <c r="C1495" s="618">
        <v>46712</v>
      </c>
      <c r="D1495" s="618" t="s">
        <v>2112</v>
      </c>
      <c r="E1495" s="618">
        <v>409029</v>
      </c>
      <c r="F1495" s="618">
        <v>421497</v>
      </c>
      <c r="G1495" s="618" t="s">
        <v>425</v>
      </c>
      <c r="H1495" s="618">
        <v>165362</v>
      </c>
      <c r="I1495" s="618" t="s">
        <v>425</v>
      </c>
      <c r="J1495" s="618" t="s">
        <v>425</v>
      </c>
      <c r="K1495" s="618">
        <v>317300</v>
      </c>
      <c r="L1495" s="618">
        <v>6396316</v>
      </c>
      <c r="M1495" s="618" t="s">
        <v>2112</v>
      </c>
      <c r="N1495" s="618">
        <v>407198</v>
      </c>
      <c r="O1495" s="618" t="s">
        <v>425</v>
      </c>
      <c r="P1495" s="618" t="s">
        <v>425</v>
      </c>
      <c r="Q1495" s="618" t="s">
        <v>425</v>
      </c>
      <c r="R1495" s="618" t="s">
        <v>425</v>
      </c>
      <c r="S1495" s="618">
        <v>980863</v>
      </c>
      <c r="T1495" s="618">
        <v>45</v>
      </c>
      <c r="U1495" s="618">
        <v>42623</v>
      </c>
      <c r="V1495" s="618" t="s">
        <v>425</v>
      </c>
      <c r="W1495" s="618" t="s">
        <v>425</v>
      </c>
      <c r="X1495" s="618" t="s">
        <v>425</v>
      </c>
      <c r="Y1495" s="618" t="s">
        <v>425</v>
      </c>
      <c r="Z1495" s="618">
        <v>111666</v>
      </c>
      <c r="AA1495" s="618">
        <v>147196</v>
      </c>
      <c r="AB1495" s="618" t="s">
        <v>425</v>
      </c>
      <c r="AC1495" s="618">
        <v>5638783</v>
      </c>
      <c r="AD1495" s="618" t="s">
        <v>425</v>
      </c>
      <c r="AE1495" s="618">
        <v>12522524</v>
      </c>
      <c r="AF1495" s="618">
        <v>417260</v>
      </c>
      <c r="AG1495" s="618">
        <v>750991</v>
      </c>
      <c r="AH1495" s="618">
        <v>60973</v>
      </c>
      <c r="AI1495" s="618" t="s">
        <v>425</v>
      </c>
    </row>
    <row r="1496" spans="1:35" x14ac:dyDescent="0.25">
      <c r="B1496" s="594">
        <v>2020</v>
      </c>
      <c r="C1496" s="618">
        <v>58259</v>
      </c>
      <c r="D1496" s="618" t="s">
        <v>2112</v>
      </c>
      <c r="E1496" s="618">
        <v>402602</v>
      </c>
      <c r="F1496" s="618">
        <v>597347</v>
      </c>
      <c r="G1496" s="618" t="s">
        <v>425</v>
      </c>
      <c r="H1496" s="618">
        <v>160955</v>
      </c>
      <c r="I1496" s="618" t="s">
        <v>425</v>
      </c>
      <c r="J1496" s="618" t="s">
        <v>425</v>
      </c>
      <c r="K1496" s="618">
        <v>347853</v>
      </c>
      <c r="L1496" s="618">
        <v>6411874</v>
      </c>
      <c r="M1496" s="618" t="s">
        <v>2112</v>
      </c>
      <c r="N1496" s="618">
        <v>386065</v>
      </c>
      <c r="O1496" s="618" t="s">
        <v>425</v>
      </c>
      <c r="P1496" s="618" t="s">
        <v>425</v>
      </c>
      <c r="Q1496" s="618" t="s">
        <v>425</v>
      </c>
      <c r="R1496" s="618" t="s">
        <v>425</v>
      </c>
      <c r="S1496" s="618">
        <v>1201081</v>
      </c>
      <c r="T1496" s="618">
        <v>73</v>
      </c>
      <c r="U1496" s="618">
        <v>40489</v>
      </c>
      <c r="V1496" s="618" t="s">
        <v>425</v>
      </c>
      <c r="W1496" s="618" t="s">
        <v>425</v>
      </c>
      <c r="X1496" s="618" t="s">
        <v>425</v>
      </c>
      <c r="Y1496" s="618" t="s">
        <v>425</v>
      </c>
      <c r="Z1496" s="618">
        <v>153513</v>
      </c>
      <c r="AA1496" s="618">
        <v>176958</v>
      </c>
      <c r="AB1496" s="618" t="s">
        <v>425</v>
      </c>
      <c r="AC1496" s="618">
        <v>7559730</v>
      </c>
      <c r="AD1496" s="618" t="s">
        <v>425</v>
      </c>
      <c r="AE1496" s="618">
        <v>16486647</v>
      </c>
      <c r="AF1496" s="618">
        <v>566574</v>
      </c>
      <c r="AG1496" s="618">
        <v>773896</v>
      </c>
      <c r="AH1496" s="618">
        <v>143789</v>
      </c>
      <c r="AI1496" s="618" t="s">
        <v>425</v>
      </c>
    </row>
    <row r="1497" spans="1:35" x14ac:dyDescent="0.25">
      <c r="B1497" s="594">
        <v>2021</v>
      </c>
      <c r="C1497" s="618">
        <v>61738</v>
      </c>
      <c r="D1497" s="618" t="s">
        <v>2112</v>
      </c>
      <c r="E1497" s="618">
        <v>283404</v>
      </c>
      <c r="F1497" s="618">
        <v>664219</v>
      </c>
      <c r="G1497" s="618" t="s">
        <v>425</v>
      </c>
      <c r="H1497" s="618">
        <v>163623</v>
      </c>
      <c r="I1497" s="618" t="s">
        <v>425</v>
      </c>
      <c r="J1497" s="618" t="s">
        <v>425</v>
      </c>
      <c r="K1497" s="618">
        <v>223304</v>
      </c>
      <c r="L1497" s="618">
        <v>7084432</v>
      </c>
      <c r="M1497" s="618" t="s">
        <v>2112</v>
      </c>
      <c r="N1497" s="618">
        <v>188055</v>
      </c>
      <c r="O1497" s="618" t="s">
        <v>425</v>
      </c>
      <c r="P1497" s="618" t="s">
        <v>425</v>
      </c>
      <c r="Q1497" s="618" t="s">
        <v>425</v>
      </c>
      <c r="R1497" s="618" t="s">
        <v>425</v>
      </c>
      <c r="S1497" s="618">
        <v>1430632</v>
      </c>
      <c r="T1497" s="618">
        <v>53</v>
      </c>
      <c r="U1497" s="618">
        <v>79948</v>
      </c>
      <c r="V1497" s="618" t="s">
        <v>425</v>
      </c>
      <c r="W1497" s="618" t="s">
        <v>425</v>
      </c>
      <c r="X1497" s="618" t="s">
        <v>425</v>
      </c>
      <c r="Y1497" s="618" t="s">
        <v>425</v>
      </c>
      <c r="Z1497" s="618">
        <v>183609</v>
      </c>
      <c r="AA1497" s="618">
        <v>172692</v>
      </c>
      <c r="AB1497" s="618" t="s">
        <v>425</v>
      </c>
      <c r="AC1497" s="618">
        <v>14757501</v>
      </c>
      <c r="AD1497" s="618" t="s">
        <v>425</v>
      </c>
      <c r="AE1497" s="618">
        <v>34547501</v>
      </c>
      <c r="AF1497" s="618">
        <v>1255818</v>
      </c>
      <c r="AG1497" s="618">
        <v>723801</v>
      </c>
      <c r="AH1497" s="618">
        <v>127932</v>
      </c>
      <c r="AI1497" s="618" t="s">
        <v>425</v>
      </c>
    </row>
    <row r="1498" spans="1:35" x14ac:dyDescent="0.25">
      <c r="A1498" s="593" t="s">
        <v>33</v>
      </c>
      <c r="B1498" s="594">
        <v>2010</v>
      </c>
      <c r="C1498" s="618">
        <v>1667</v>
      </c>
      <c r="D1498" s="618" t="s">
        <v>2112</v>
      </c>
      <c r="E1498" s="618" t="s">
        <v>425</v>
      </c>
      <c r="F1498" s="618">
        <v>6041</v>
      </c>
      <c r="G1498" s="618" t="s">
        <v>425</v>
      </c>
      <c r="H1498" s="618">
        <v>20</v>
      </c>
      <c r="I1498" s="618" t="s">
        <v>425</v>
      </c>
      <c r="J1498" s="618">
        <v>1300</v>
      </c>
      <c r="K1498" s="618">
        <v>13267</v>
      </c>
      <c r="L1498" s="618">
        <v>4515</v>
      </c>
      <c r="M1498" s="618" t="s">
        <v>2112</v>
      </c>
      <c r="N1498" s="618">
        <v>323</v>
      </c>
      <c r="O1498" s="618" t="s">
        <v>425</v>
      </c>
      <c r="P1498" s="618" t="s">
        <v>425</v>
      </c>
      <c r="Q1498" s="618" t="s">
        <v>425</v>
      </c>
      <c r="R1498" s="618" t="s">
        <v>425</v>
      </c>
      <c r="S1498" s="618">
        <v>61774</v>
      </c>
      <c r="T1498" s="618" t="s">
        <v>425</v>
      </c>
      <c r="U1498" s="618" t="s">
        <v>425</v>
      </c>
      <c r="V1498" s="618" t="s">
        <v>425</v>
      </c>
      <c r="W1498" s="618" t="s">
        <v>425</v>
      </c>
      <c r="X1498" s="618" t="s">
        <v>425</v>
      </c>
      <c r="Y1498" s="618" t="s">
        <v>425</v>
      </c>
      <c r="Z1498" s="618">
        <v>7055</v>
      </c>
      <c r="AA1498" s="618" t="s">
        <v>425</v>
      </c>
      <c r="AB1498" s="618" t="s">
        <v>425</v>
      </c>
      <c r="AC1498" s="618">
        <v>83714</v>
      </c>
      <c r="AD1498" s="618" t="s">
        <v>425</v>
      </c>
      <c r="AE1498" s="618">
        <v>91365</v>
      </c>
      <c r="AF1498" s="618">
        <v>7631</v>
      </c>
      <c r="AG1498" s="618">
        <v>22953</v>
      </c>
      <c r="AH1498" s="618">
        <v>4022</v>
      </c>
      <c r="AI1498" s="618" t="s">
        <v>425</v>
      </c>
    </row>
    <row r="1499" spans="1:35" x14ac:dyDescent="0.25">
      <c r="B1499" s="594">
        <v>2011</v>
      </c>
      <c r="C1499" s="618">
        <v>709</v>
      </c>
      <c r="D1499" s="618" t="s">
        <v>2112</v>
      </c>
      <c r="E1499" s="618">
        <v>3173</v>
      </c>
      <c r="F1499" s="618">
        <v>19116</v>
      </c>
      <c r="G1499" s="618">
        <v>13</v>
      </c>
      <c r="H1499" s="618">
        <v>126</v>
      </c>
      <c r="I1499" s="618" t="s">
        <v>425</v>
      </c>
      <c r="J1499" s="618">
        <v>720</v>
      </c>
      <c r="K1499" s="618">
        <v>26967</v>
      </c>
      <c r="L1499" s="618">
        <v>4574</v>
      </c>
      <c r="M1499" s="618" t="s">
        <v>2112</v>
      </c>
      <c r="N1499" s="618">
        <v>5430</v>
      </c>
      <c r="O1499" s="618" t="s">
        <v>425</v>
      </c>
      <c r="P1499" s="618" t="s">
        <v>425</v>
      </c>
      <c r="Q1499" s="618" t="s">
        <v>425</v>
      </c>
      <c r="R1499" s="618" t="s">
        <v>425</v>
      </c>
      <c r="S1499" s="618">
        <v>64828</v>
      </c>
      <c r="T1499" s="618" t="s">
        <v>425</v>
      </c>
      <c r="U1499" s="618">
        <v>76</v>
      </c>
      <c r="V1499" s="618" t="s">
        <v>425</v>
      </c>
      <c r="W1499" s="618" t="s">
        <v>425</v>
      </c>
      <c r="X1499" s="618" t="s">
        <v>425</v>
      </c>
      <c r="Y1499" s="618" t="s">
        <v>425</v>
      </c>
      <c r="Z1499" s="618">
        <v>7711</v>
      </c>
      <c r="AA1499" s="618" t="s">
        <v>425</v>
      </c>
      <c r="AB1499" s="618" t="s">
        <v>425</v>
      </c>
      <c r="AC1499" s="618">
        <v>109983</v>
      </c>
      <c r="AD1499" s="618" t="s">
        <v>425</v>
      </c>
      <c r="AE1499" s="618">
        <v>127499</v>
      </c>
      <c r="AF1499" s="618">
        <v>17006</v>
      </c>
      <c r="AG1499" s="618">
        <v>68076</v>
      </c>
      <c r="AH1499" s="618">
        <v>5061</v>
      </c>
      <c r="AI1499" s="618" t="s">
        <v>425</v>
      </c>
    </row>
    <row r="1500" spans="1:35" x14ac:dyDescent="0.25">
      <c r="B1500" s="594">
        <v>2012</v>
      </c>
      <c r="C1500" s="618">
        <v>116</v>
      </c>
      <c r="D1500" s="618" t="s">
        <v>2112</v>
      </c>
      <c r="E1500" s="618">
        <v>578</v>
      </c>
      <c r="F1500" s="618">
        <v>27954</v>
      </c>
      <c r="G1500" s="618">
        <v>17</v>
      </c>
      <c r="H1500" s="618">
        <v>27</v>
      </c>
      <c r="I1500" s="618" t="s">
        <v>425</v>
      </c>
      <c r="J1500" s="618">
        <v>1187</v>
      </c>
      <c r="K1500" s="618">
        <v>8747</v>
      </c>
      <c r="L1500" s="618">
        <v>4302</v>
      </c>
      <c r="M1500" s="618" t="s">
        <v>2112</v>
      </c>
      <c r="N1500" s="618">
        <v>9491</v>
      </c>
      <c r="O1500" s="618" t="s">
        <v>425</v>
      </c>
      <c r="P1500" s="618" t="s">
        <v>425</v>
      </c>
      <c r="Q1500" s="618" t="s">
        <v>425</v>
      </c>
      <c r="R1500" s="618" t="s">
        <v>425</v>
      </c>
      <c r="S1500" s="618">
        <v>110773</v>
      </c>
      <c r="T1500" s="618" t="s">
        <v>425</v>
      </c>
      <c r="U1500" s="618">
        <v>1233</v>
      </c>
      <c r="V1500" s="618" t="s">
        <v>425</v>
      </c>
      <c r="W1500" s="618" t="s">
        <v>425</v>
      </c>
      <c r="X1500" s="618" t="s">
        <v>425</v>
      </c>
      <c r="Y1500" s="618" t="s">
        <v>425</v>
      </c>
      <c r="Z1500" s="618">
        <v>8732</v>
      </c>
      <c r="AA1500" s="618">
        <v>85</v>
      </c>
      <c r="AB1500" s="618" t="s">
        <v>425</v>
      </c>
      <c r="AC1500" s="618">
        <v>149123</v>
      </c>
      <c r="AD1500" s="618" t="s">
        <v>425</v>
      </c>
      <c r="AE1500" s="618">
        <v>148855</v>
      </c>
      <c r="AF1500" s="618">
        <v>10050</v>
      </c>
      <c r="AG1500" s="618">
        <v>30163</v>
      </c>
      <c r="AH1500" s="618">
        <v>3347</v>
      </c>
      <c r="AI1500" s="618" t="s">
        <v>425</v>
      </c>
    </row>
    <row r="1501" spans="1:35" x14ac:dyDescent="0.25">
      <c r="B1501" s="594">
        <v>2013</v>
      </c>
      <c r="C1501" s="618">
        <v>92</v>
      </c>
      <c r="D1501" s="618" t="s">
        <v>2112</v>
      </c>
      <c r="E1501" s="618" t="s">
        <v>425</v>
      </c>
      <c r="F1501" s="618">
        <v>20284</v>
      </c>
      <c r="G1501" s="618">
        <v>59</v>
      </c>
      <c r="H1501" s="618">
        <v>10</v>
      </c>
      <c r="I1501" s="618" t="s">
        <v>425</v>
      </c>
      <c r="J1501" s="618">
        <v>1391</v>
      </c>
      <c r="K1501" s="618">
        <v>2377</v>
      </c>
      <c r="L1501" s="618">
        <v>3028</v>
      </c>
      <c r="M1501" s="618" t="s">
        <v>2112</v>
      </c>
      <c r="N1501" s="618">
        <v>15822</v>
      </c>
      <c r="O1501" s="618" t="s">
        <v>425</v>
      </c>
      <c r="P1501" s="618" t="s">
        <v>425</v>
      </c>
      <c r="Q1501" s="618" t="s">
        <v>425</v>
      </c>
      <c r="R1501" s="618" t="s">
        <v>425</v>
      </c>
      <c r="S1501" s="618">
        <v>64913</v>
      </c>
      <c r="T1501" s="618" t="s">
        <v>425</v>
      </c>
      <c r="U1501" s="618">
        <v>294</v>
      </c>
      <c r="V1501" s="618" t="s">
        <v>425</v>
      </c>
      <c r="W1501" s="618" t="s">
        <v>425</v>
      </c>
      <c r="X1501" s="618" t="s">
        <v>425</v>
      </c>
      <c r="Y1501" s="618" t="s">
        <v>425</v>
      </c>
      <c r="Z1501" s="618">
        <v>13870</v>
      </c>
      <c r="AA1501" s="618">
        <v>25</v>
      </c>
      <c r="AB1501" s="618" t="s">
        <v>425</v>
      </c>
      <c r="AC1501" s="618">
        <v>172072</v>
      </c>
      <c r="AD1501" s="618" t="s">
        <v>425</v>
      </c>
      <c r="AE1501" s="618">
        <v>155295</v>
      </c>
      <c r="AF1501" s="618">
        <v>8820</v>
      </c>
      <c r="AG1501" s="618">
        <v>58725</v>
      </c>
      <c r="AH1501" s="618">
        <v>3971</v>
      </c>
      <c r="AI1501" s="618" t="s">
        <v>425</v>
      </c>
    </row>
    <row r="1502" spans="1:35" x14ac:dyDescent="0.25">
      <c r="B1502" s="594">
        <v>2014</v>
      </c>
      <c r="C1502" s="618">
        <v>177</v>
      </c>
      <c r="D1502" s="618" t="s">
        <v>2112</v>
      </c>
      <c r="E1502" s="618" t="s">
        <v>425</v>
      </c>
      <c r="F1502" s="618">
        <v>18270</v>
      </c>
      <c r="G1502" s="618">
        <v>48</v>
      </c>
      <c r="H1502" s="618" t="s">
        <v>425</v>
      </c>
      <c r="I1502" s="618" t="s">
        <v>425</v>
      </c>
      <c r="J1502" s="618">
        <v>3009</v>
      </c>
      <c r="K1502" s="618">
        <v>2778</v>
      </c>
      <c r="L1502" s="618">
        <v>2348</v>
      </c>
      <c r="M1502" s="618" t="s">
        <v>2112</v>
      </c>
      <c r="N1502" s="618">
        <v>10069</v>
      </c>
      <c r="O1502" s="618" t="s">
        <v>425</v>
      </c>
      <c r="P1502" s="618" t="s">
        <v>425</v>
      </c>
      <c r="Q1502" s="618">
        <v>1244</v>
      </c>
      <c r="R1502" s="618" t="s">
        <v>425</v>
      </c>
      <c r="S1502" s="618">
        <v>82377</v>
      </c>
      <c r="T1502" s="618" t="s">
        <v>425</v>
      </c>
      <c r="U1502" s="618">
        <v>1350</v>
      </c>
      <c r="V1502" s="618" t="s">
        <v>425</v>
      </c>
      <c r="W1502" s="618" t="s">
        <v>425</v>
      </c>
      <c r="X1502" s="618" t="s">
        <v>425</v>
      </c>
      <c r="Y1502" s="618" t="s">
        <v>425</v>
      </c>
      <c r="Z1502" s="618">
        <v>12052</v>
      </c>
      <c r="AA1502" s="618">
        <v>23</v>
      </c>
      <c r="AB1502" s="618" t="s">
        <v>425</v>
      </c>
      <c r="AC1502" s="618">
        <v>239368</v>
      </c>
      <c r="AD1502" s="618" t="s">
        <v>425</v>
      </c>
      <c r="AE1502" s="618">
        <v>217728</v>
      </c>
      <c r="AF1502" s="618">
        <v>9904</v>
      </c>
      <c r="AG1502" s="618">
        <v>104158</v>
      </c>
      <c r="AH1502" s="618">
        <v>5922</v>
      </c>
      <c r="AI1502" s="618" t="s">
        <v>425</v>
      </c>
    </row>
    <row r="1503" spans="1:35" x14ac:dyDescent="0.25">
      <c r="B1503" s="594">
        <v>2015</v>
      </c>
      <c r="C1503" s="618">
        <v>141</v>
      </c>
      <c r="D1503" s="618" t="s">
        <v>2112</v>
      </c>
      <c r="E1503" s="618" t="s">
        <v>425</v>
      </c>
      <c r="F1503" s="618">
        <v>15211</v>
      </c>
      <c r="G1503" s="618">
        <v>39</v>
      </c>
      <c r="H1503" s="618" t="s">
        <v>425</v>
      </c>
      <c r="I1503" s="618" t="s">
        <v>425</v>
      </c>
      <c r="J1503" s="618">
        <v>4574</v>
      </c>
      <c r="K1503" s="618">
        <v>222</v>
      </c>
      <c r="L1503" s="618">
        <v>2380</v>
      </c>
      <c r="M1503" s="618" t="s">
        <v>2112</v>
      </c>
      <c r="N1503" s="618">
        <v>11740</v>
      </c>
      <c r="O1503" s="618" t="s">
        <v>425</v>
      </c>
      <c r="P1503" s="618" t="s">
        <v>425</v>
      </c>
      <c r="Q1503" s="618" t="s">
        <v>425</v>
      </c>
      <c r="R1503" s="618" t="s">
        <v>425</v>
      </c>
      <c r="S1503" s="618">
        <v>82167</v>
      </c>
      <c r="T1503" s="618" t="s">
        <v>425</v>
      </c>
      <c r="U1503" s="618" t="s">
        <v>425</v>
      </c>
      <c r="V1503" s="618" t="s">
        <v>425</v>
      </c>
      <c r="W1503" s="618" t="s">
        <v>425</v>
      </c>
      <c r="X1503" s="618" t="s">
        <v>425</v>
      </c>
      <c r="Y1503" s="618" t="s">
        <v>425</v>
      </c>
      <c r="Z1503" s="618">
        <v>14432</v>
      </c>
      <c r="AA1503" s="618">
        <v>59</v>
      </c>
      <c r="AB1503" s="618" t="s">
        <v>425</v>
      </c>
      <c r="AC1503" s="618">
        <v>186392</v>
      </c>
      <c r="AD1503" s="618" t="s">
        <v>425</v>
      </c>
      <c r="AE1503" s="618">
        <v>171790</v>
      </c>
      <c r="AF1503" s="618">
        <v>7352</v>
      </c>
      <c r="AG1503" s="618">
        <v>72487</v>
      </c>
      <c r="AH1503" s="618">
        <v>6597</v>
      </c>
      <c r="AI1503" s="618" t="s">
        <v>425</v>
      </c>
    </row>
    <row r="1504" spans="1:35" x14ac:dyDescent="0.25">
      <c r="B1504" s="594">
        <v>2016</v>
      </c>
      <c r="C1504" s="618">
        <v>99</v>
      </c>
      <c r="D1504" s="618" t="s">
        <v>2112</v>
      </c>
      <c r="E1504" s="618" t="s">
        <v>425</v>
      </c>
      <c r="F1504" s="618">
        <v>42199</v>
      </c>
      <c r="G1504" s="618">
        <v>25</v>
      </c>
      <c r="H1504" s="618" t="s">
        <v>425</v>
      </c>
      <c r="I1504" s="618" t="s">
        <v>425</v>
      </c>
      <c r="J1504" s="618">
        <v>3939</v>
      </c>
      <c r="K1504" s="618" t="s">
        <v>425</v>
      </c>
      <c r="L1504" s="618">
        <v>1761</v>
      </c>
      <c r="M1504" s="618" t="s">
        <v>2112</v>
      </c>
      <c r="N1504" s="618">
        <v>11531</v>
      </c>
      <c r="O1504" s="618" t="s">
        <v>425</v>
      </c>
      <c r="P1504" s="618">
        <v>241</v>
      </c>
      <c r="Q1504" s="618">
        <v>1559</v>
      </c>
      <c r="R1504" s="618" t="s">
        <v>425</v>
      </c>
      <c r="S1504" s="618">
        <v>100361</v>
      </c>
      <c r="T1504" s="618" t="s">
        <v>425</v>
      </c>
      <c r="U1504" s="618">
        <v>942</v>
      </c>
      <c r="V1504" s="618" t="s">
        <v>425</v>
      </c>
      <c r="W1504" s="618" t="s">
        <v>425</v>
      </c>
      <c r="X1504" s="618" t="s">
        <v>425</v>
      </c>
      <c r="Y1504" s="618" t="s">
        <v>425</v>
      </c>
      <c r="Z1504" s="618">
        <v>20457</v>
      </c>
      <c r="AA1504" s="618">
        <v>61</v>
      </c>
      <c r="AB1504" s="618" t="s">
        <v>425</v>
      </c>
      <c r="AC1504" s="618">
        <v>193080</v>
      </c>
      <c r="AD1504" s="618" t="s">
        <v>425</v>
      </c>
      <c r="AE1504" s="618">
        <v>279730</v>
      </c>
      <c r="AF1504" s="618">
        <v>5358</v>
      </c>
      <c r="AG1504" s="618">
        <v>46162</v>
      </c>
      <c r="AH1504" s="618">
        <v>1676</v>
      </c>
      <c r="AI1504" s="618" t="s">
        <v>425</v>
      </c>
    </row>
    <row r="1505" spans="2:35" x14ac:dyDescent="0.25">
      <c r="B1505" s="594">
        <v>2017</v>
      </c>
      <c r="C1505" s="618">
        <v>2016</v>
      </c>
      <c r="D1505" s="618" t="s">
        <v>2112</v>
      </c>
      <c r="E1505" s="618">
        <v>242</v>
      </c>
      <c r="F1505" s="618">
        <v>42444</v>
      </c>
      <c r="G1505" s="618" t="s">
        <v>425</v>
      </c>
      <c r="H1505" s="618" t="s">
        <v>425</v>
      </c>
      <c r="I1505" s="618" t="s">
        <v>425</v>
      </c>
      <c r="J1505" s="618">
        <v>8196</v>
      </c>
      <c r="K1505" s="618">
        <v>13515</v>
      </c>
      <c r="L1505" s="618">
        <v>2220</v>
      </c>
      <c r="M1505" s="618" t="s">
        <v>2112</v>
      </c>
      <c r="N1505" s="618">
        <v>26000</v>
      </c>
      <c r="O1505" s="618" t="s">
        <v>425</v>
      </c>
      <c r="P1505" s="618" t="s">
        <v>425</v>
      </c>
      <c r="Q1505" s="618">
        <v>157</v>
      </c>
      <c r="R1505" s="618" t="s">
        <v>425</v>
      </c>
      <c r="S1505" s="618">
        <v>89771</v>
      </c>
      <c r="T1505" s="618" t="s">
        <v>425</v>
      </c>
      <c r="U1505" s="618">
        <v>1105</v>
      </c>
      <c r="V1505" s="618" t="s">
        <v>425</v>
      </c>
      <c r="W1505" s="618" t="s">
        <v>425</v>
      </c>
      <c r="X1505" s="618" t="s">
        <v>425</v>
      </c>
      <c r="Y1505" s="618" t="s">
        <v>425</v>
      </c>
      <c r="Z1505" s="618">
        <v>14790</v>
      </c>
      <c r="AA1505" s="618">
        <v>60</v>
      </c>
      <c r="AB1505" s="618" t="s">
        <v>425</v>
      </c>
      <c r="AC1505" s="618">
        <v>215009</v>
      </c>
      <c r="AD1505" s="618" t="s">
        <v>425</v>
      </c>
      <c r="AE1505" s="618">
        <v>249549</v>
      </c>
      <c r="AF1505" s="618">
        <v>8400</v>
      </c>
      <c r="AG1505" s="618">
        <v>47160</v>
      </c>
      <c r="AH1505" s="618">
        <v>3528</v>
      </c>
      <c r="AI1505" s="618" t="s">
        <v>425</v>
      </c>
    </row>
    <row r="1506" spans="2:35" x14ac:dyDescent="0.25">
      <c r="B1506" s="594">
        <v>2018</v>
      </c>
      <c r="C1506" s="618">
        <v>554</v>
      </c>
      <c r="D1506" s="618" t="s">
        <v>2112</v>
      </c>
      <c r="E1506" s="618" t="s">
        <v>425</v>
      </c>
      <c r="F1506" s="618">
        <v>34560</v>
      </c>
      <c r="G1506" s="618" t="s">
        <v>425</v>
      </c>
      <c r="H1506" s="618" t="s">
        <v>425</v>
      </c>
      <c r="I1506" s="618" t="s">
        <v>425</v>
      </c>
      <c r="J1506" s="618">
        <v>4463</v>
      </c>
      <c r="K1506" s="618">
        <v>13600</v>
      </c>
      <c r="L1506" s="618">
        <v>1147</v>
      </c>
      <c r="M1506" s="618" t="s">
        <v>2112</v>
      </c>
      <c r="N1506" s="618">
        <v>19800</v>
      </c>
      <c r="O1506" s="618" t="s">
        <v>425</v>
      </c>
      <c r="P1506" s="618">
        <v>419</v>
      </c>
      <c r="Q1506" s="618">
        <v>2240</v>
      </c>
      <c r="R1506" s="618" t="s">
        <v>425</v>
      </c>
      <c r="S1506" s="618">
        <v>58007</v>
      </c>
      <c r="T1506" s="618" t="s">
        <v>425</v>
      </c>
      <c r="U1506" s="618">
        <v>998</v>
      </c>
      <c r="V1506" s="618" t="s">
        <v>425</v>
      </c>
      <c r="W1506" s="618" t="s">
        <v>425</v>
      </c>
      <c r="X1506" s="618" t="s">
        <v>425</v>
      </c>
      <c r="Y1506" s="618" t="s">
        <v>425</v>
      </c>
      <c r="Z1506" s="618">
        <v>14796</v>
      </c>
      <c r="AA1506" s="618">
        <v>60</v>
      </c>
      <c r="AB1506" s="618" t="s">
        <v>425</v>
      </c>
      <c r="AC1506" s="618">
        <v>181375</v>
      </c>
      <c r="AD1506" s="618" t="s">
        <v>425</v>
      </c>
      <c r="AE1506" s="618">
        <v>326512</v>
      </c>
      <c r="AF1506" s="618">
        <v>12600</v>
      </c>
      <c r="AG1506" s="618">
        <v>105000</v>
      </c>
      <c r="AH1506" s="618">
        <v>6374</v>
      </c>
      <c r="AI1506" s="618" t="s">
        <v>425</v>
      </c>
    </row>
    <row r="1507" spans="2:35" x14ac:dyDescent="0.25">
      <c r="B1507" s="594">
        <v>2019</v>
      </c>
      <c r="C1507" s="618">
        <v>594</v>
      </c>
      <c r="D1507" s="618" t="s">
        <v>2112</v>
      </c>
      <c r="E1507" s="618" t="s">
        <v>425</v>
      </c>
      <c r="F1507" s="618">
        <v>86400</v>
      </c>
      <c r="G1507" s="618" t="s">
        <v>425</v>
      </c>
      <c r="H1507" s="618" t="s">
        <v>425</v>
      </c>
      <c r="I1507" s="618" t="s">
        <v>425</v>
      </c>
      <c r="J1507" s="618">
        <v>6375</v>
      </c>
      <c r="K1507" s="618">
        <v>3825</v>
      </c>
      <c r="L1507" s="618">
        <v>1215</v>
      </c>
      <c r="M1507" s="618" t="s">
        <v>2112</v>
      </c>
      <c r="N1507" s="618">
        <v>31500</v>
      </c>
      <c r="O1507" s="618" t="s">
        <v>425</v>
      </c>
      <c r="P1507" s="618">
        <v>291</v>
      </c>
      <c r="Q1507" s="618">
        <v>3920</v>
      </c>
      <c r="R1507" s="618" t="s">
        <v>425</v>
      </c>
      <c r="S1507" s="618">
        <v>105348</v>
      </c>
      <c r="T1507" s="618" t="s">
        <v>425</v>
      </c>
      <c r="U1507" s="618">
        <v>1918</v>
      </c>
      <c r="V1507" s="618" t="s">
        <v>425</v>
      </c>
      <c r="W1507" s="618" t="s">
        <v>425</v>
      </c>
      <c r="X1507" s="618" t="s">
        <v>425</v>
      </c>
      <c r="Y1507" s="618" t="s">
        <v>425</v>
      </c>
      <c r="Z1507" s="618">
        <v>25688</v>
      </c>
      <c r="AA1507" s="618">
        <v>78</v>
      </c>
      <c r="AB1507" s="618" t="s">
        <v>425</v>
      </c>
      <c r="AC1507" s="618">
        <v>222708</v>
      </c>
      <c r="AD1507" s="618" t="s">
        <v>425</v>
      </c>
      <c r="AE1507" s="618">
        <v>279053</v>
      </c>
      <c r="AF1507" s="618">
        <v>8000</v>
      </c>
      <c r="AG1507" s="618">
        <v>63000</v>
      </c>
      <c r="AH1507" s="618">
        <v>4777</v>
      </c>
      <c r="AI1507" s="618" t="s">
        <v>425</v>
      </c>
    </row>
    <row r="1508" spans="2:35" x14ac:dyDescent="0.25">
      <c r="B1508" s="594">
        <v>2020</v>
      </c>
      <c r="C1508" s="618">
        <v>792</v>
      </c>
      <c r="D1508" s="618" t="s">
        <v>2112</v>
      </c>
      <c r="E1508" s="618" t="s">
        <v>425</v>
      </c>
      <c r="F1508" s="618">
        <v>67200</v>
      </c>
      <c r="G1508" s="618" t="s">
        <v>425</v>
      </c>
      <c r="H1508" s="618" t="s">
        <v>425</v>
      </c>
      <c r="I1508" s="618" t="s">
        <v>425</v>
      </c>
      <c r="J1508" s="618">
        <v>8500</v>
      </c>
      <c r="K1508" s="618">
        <v>10200</v>
      </c>
      <c r="L1508" s="618">
        <v>1722</v>
      </c>
      <c r="M1508" s="618" t="s">
        <v>2112</v>
      </c>
      <c r="N1508" s="618">
        <v>45000</v>
      </c>
      <c r="O1508" s="618" t="s">
        <v>425</v>
      </c>
      <c r="P1508" s="618">
        <v>447</v>
      </c>
      <c r="Q1508" s="618">
        <v>4200</v>
      </c>
      <c r="R1508" s="618" t="s">
        <v>425</v>
      </c>
      <c r="S1508" s="618">
        <v>205877</v>
      </c>
      <c r="T1508" s="618" t="s">
        <v>425</v>
      </c>
      <c r="U1508" s="618">
        <v>2492</v>
      </c>
      <c r="V1508" s="618" t="s">
        <v>425</v>
      </c>
      <c r="W1508" s="618" t="s">
        <v>425</v>
      </c>
      <c r="X1508" s="618" t="s">
        <v>425</v>
      </c>
      <c r="Y1508" s="618" t="s">
        <v>425</v>
      </c>
      <c r="Z1508" s="618">
        <v>25688</v>
      </c>
      <c r="AA1508" s="618">
        <v>120</v>
      </c>
      <c r="AB1508" s="618" t="s">
        <v>425</v>
      </c>
      <c r="AC1508" s="618">
        <v>389695</v>
      </c>
      <c r="AD1508" s="618" t="s">
        <v>425</v>
      </c>
      <c r="AE1508" s="618">
        <v>414516</v>
      </c>
      <c r="AF1508" s="618">
        <v>31360</v>
      </c>
      <c r="AG1508" s="618">
        <v>98000</v>
      </c>
      <c r="AH1508" s="618">
        <v>11400</v>
      </c>
      <c r="AI1508" s="618" t="s">
        <v>425</v>
      </c>
    </row>
    <row r="1509" spans="2:35" x14ac:dyDescent="0.25">
      <c r="B1509" s="594">
        <v>2021</v>
      </c>
      <c r="C1509" s="618">
        <v>1158</v>
      </c>
      <c r="D1509" s="618" t="s">
        <v>2112</v>
      </c>
      <c r="E1509" s="618" t="s">
        <v>425</v>
      </c>
      <c r="F1509" s="618">
        <v>82080</v>
      </c>
      <c r="G1509" s="618" t="s">
        <v>425</v>
      </c>
      <c r="H1509" s="618" t="s">
        <v>425</v>
      </c>
      <c r="I1509" s="618" t="s">
        <v>425</v>
      </c>
      <c r="J1509" s="618">
        <v>7650</v>
      </c>
      <c r="K1509" s="618">
        <v>13770</v>
      </c>
      <c r="L1509" s="618">
        <v>2335</v>
      </c>
      <c r="M1509" s="618" t="s">
        <v>2112</v>
      </c>
      <c r="N1509" s="618">
        <v>50625</v>
      </c>
      <c r="O1509" s="618" t="s">
        <v>425</v>
      </c>
      <c r="P1509" s="618">
        <v>532</v>
      </c>
      <c r="Q1509" s="618">
        <v>3402</v>
      </c>
      <c r="R1509" s="618" t="s">
        <v>425</v>
      </c>
      <c r="S1509" s="618">
        <v>121570</v>
      </c>
      <c r="T1509" s="618" t="s">
        <v>425</v>
      </c>
      <c r="U1509" s="618">
        <v>2537</v>
      </c>
      <c r="V1509" s="618" t="s">
        <v>425</v>
      </c>
      <c r="W1509" s="618" t="s">
        <v>425</v>
      </c>
      <c r="X1509" s="618" t="s">
        <v>425</v>
      </c>
      <c r="Y1509" s="618" t="s">
        <v>425</v>
      </c>
      <c r="Z1509" s="618">
        <v>41614</v>
      </c>
      <c r="AA1509" s="618">
        <v>135</v>
      </c>
      <c r="AB1509" s="618" t="s">
        <v>425</v>
      </c>
      <c r="AC1509" s="618">
        <v>409999</v>
      </c>
      <c r="AD1509" s="618" t="s">
        <v>425</v>
      </c>
      <c r="AE1509" s="618">
        <v>737412</v>
      </c>
      <c r="AF1509" s="618">
        <v>38025</v>
      </c>
      <c r="AG1509" s="618">
        <v>151200</v>
      </c>
      <c r="AH1509" s="618">
        <v>14398</v>
      </c>
      <c r="AI1509" s="618" t="s">
        <v>425</v>
      </c>
    </row>
  </sheetData>
  <sortState xmlns:xlrd2="http://schemas.microsoft.com/office/spreadsheetml/2017/richdata2" ref="AP67:AR72">
    <sortCondition descending="1" ref="AR67:AR72"/>
  </sortState>
  <pageMargins left="0.7" right="0.7" top="0.75" bottom="0.75" header="0.3" footer="0.3"/>
  <pageSetup paperSize="9" orientation="portrait" r:id="rId1"/>
  <ignoredErrors>
    <ignoredError sqref="B454:B801 B100:B447" numberStoredAsText="1"/>
    <ignoredError sqref="H100:BQ100 BO106:BO447 H101:BQ105 H106:BN447 BP106:BQ447" formula="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4D85D-AEB2-4C05-ACE4-D3C5C6816984}">
  <sheetPr>
    <tabColor rgb="FF0070C0"/>
  </sheetPr>
  <dimension ref="A1:EK75"/>
  <sheetViews>
    <sheetView workbookViewId="0">
      <selection activeCell="A2" sqref="A2"/>
    </sheetView>
  </sheetViews>
  <sheetFormatPr defaultRowHeight="15" x14ac:dyDescent="0.25"/>
  <cols>
    <col min="1" max="16384" width="9.140625" style="37"/>
  </cols>
  <sheetData>
    <row r="1" spans="1:1" x14ac:dyDescent="0.25">
      <c r="A1" s="37" t="s">
        <v>411</v>
      </c>
    </row>
    <row r="3" spans="1:1" x14ac:dyDescent="0.25">
      <c r="A3" s="37" t="s">
        <v>48</v>
      </c>
    </row>
    <row r="4" spans="1:1" x14ac:dyDescent="0.25">
      <c r="A4" s="37" t="s">
        <v>249</v>
      </c>
    </row>
    <row r="5" spans="1:1" x14ac:dyDescent="0.25">
      <c r="A5" s="37" t="s">
        <v>379</v>
      </c>
    </row>
    <row r="6" spans="1:1" x14ac:dyDescent="0.25">
      <c r="A6" s="37" t="s">
        <v>412</v>
      </c>
    </row>
    <row r="7" spans="1:1" x14ac:dyDescent="0.25">
      <c r="A7" s="37" t="s">
        <v>413</v>
      </c>
    </row>
    <row r="8" spans="1:1" x14ac:dyDescent="0.25">
      <c r="A8" s="37" t="s">
        <v>414</v>
      </c>
    </row>
    <row r="9" spans="1:1" x14ac:dyDescent="0.25">
      <c r="A9" s="37" t="s">
        <v>415</v>
      </c>
    </row>
    <row r="10" spans="1:1" x14ac:dyDescent="0.25">
      <c r="A10" s="37" t="s">
        <v>259</v>
      </c>
    </row>
    <row r="11" spans="1:1" x14ac:dyDescent="0.25">
      <c r="A11" t="s">
        <v>260</v>
      </c>
    </row>
    <row r="12" spans="1:1" x14ac:dyDescent="0.25">
      <c r="A12" t="s">
        <v>261</v>
      </c>
    </row>
    <row r="13" spans="1:1" x14ac:dyDescent="0.25">
      <c r="A13" t="s">
        <v>416</v>
      </c>
    </row>
    <row r="14" spans="1:1" x14ac:dyDescent="0.25">
      <c r="A14" t="s">
        <v>417</v>
      </c>
    </row>
    <row r="15" spans="1:1" x14ac:dyDescent="0.25">
      <c r="A15"/>
    </row>
    <row r="16" spans="1:1" x14ac:dyDescent="0.25">
      <c r="A16" t="s">
        <v>52</v>
      </c>
    </row>
    <row r="17" spans="1:20" x14ac:dyDescent="0.25">
      <c r="A17" t="s">
        <v>386</v>
      </c>
    </row>
    <row r="18" spans="1:20" x14ac:dyDescent="0.25">
      <c r="A18" s="10" t="s">
        <v>387</v>
      </c>
    </row>
    <row r="19" spans="1:20" x14ac:dyDescent="0.25">
      <c r="A19" s="10" t="s">
        <v>388</v>
      </c>
    </row>
    <row r="20" spans="1:20" x14ac:dyDescent="0.25">
      <c r="A20" s="10" t="s">
        <v>389</v>
      </c>
    </row>
    <row r="21" spans="1:20" x14ac:dyDescent="0.25">
      <c r="A21" s="10" t="s">
        <v>390</v>
      </c>
    </row>
    <row r="22" spans="1:20" x14ac:dyDescent="0.25">
      <c r="A22" t="s">
        <v>418</v>
      </c>
    </row>
    <row r="23" spans="1:20" x14ac:dyDescent="0.25">
      <c r="A23" s="10" t="s">
        <v>419</v>
      </c>
    </row>
    <row r="24" spans="1:20" x14ac:dyDescent="0.25">
      <c r="A24" s="10"/>
    </row>
    <row r="25" spans="1:20" x14ac:dyDescent="0.25">
      <c r="A25" s="37" t="s">
        <v>339</v>
      </c>
    </row>
    <row r="26" spans="1:20" x14ac:dyDescent="0.25">
      <c r="A26" s="37" t="s">
        <v>420</v>
      </c>
    </row>
    <row r="27" spans="1:20" x14ac:dyDescent="0.25">
      <c r="A27" t="s">
        <v>140</v>
      </c>
    </row>
    <row r="30" spans="1:20" x14ac:dyDescent="0.25">
      <c r="K30" s="37">
        <v>2010</v>
      </c>
      <c r="L30" s="37">
        <v>2011</v>
      </c>
      <c r="M30" s="37">
        <v>2012</v>
      </c>
      <c r="N30" s="37">
        <v>2013</v>
      </c>
      <c r="O30" s="37">
        <v>2014</v>
      </c>
      <c r="P30" s="37">
        <v>2015</v>
      </c>
      <c r="Q30" s="37">
        <v>2016</v>
      </c>
      <c r="R30" s="37">
        <v>2017</v>
      </c>
      <c r="S30" s="37">
        <v>2018</v>
      </c>
      <c r="T30" s="37">
        <v>2019</v>
      </c>
    </row>
    <row r="31" spans="1:20" x14ac:dyDescent="0.25">
      <c r="J31" s="37" t="s">
        <v>5</v>
      </c>
      <c r="K31" s="39">
        <f>AVERAGE(B51,D51,H51,I51,J51,K51)</f>
        <v>3.6902795268022506</v>
      </c>
      <c r="L31" s="39">
        <f>AVERAGE(P51,R51,V51,W51,X51,Y51)</f>
        <v>3.0896398405788923</v>
      </c>
      <c r="M31" s="39">
        <f>AVERAGE(AE51:AF51,AJ51:AM51)</f>
        <v>3.6669071113542522</v>
      </c>
      <c r="N31" s="39">
        <f>AVERAGE(AS51:AT51,AX51:AZ51,BE51)</f>
        <v>4.4530375932891877</v>
      </c>
      <c r="O31" s="39">
        <f>AVERAGE(BG51:BH51,BL51:BN51,BS51)</f>
        <v>4.6164509713972306</v>
      </c>
      <c r="P31" s="39">
        <f>AVERAGE(BT51,BV51,BZ51:CB51,CG51)</f>
        <v>4.0909134808109515</v>
      </c>
      <c r="Q31" s="39">
        <f>AVERAGE(CH51,CJ51,CN51:CP51,CU51)</f>
        <v>4.1281094576820223</v>
      </c>
      <c r="R31" s="39">
        <f>AVERAGE(CV51,CX51,CZ51,DB51:DD51)</f>
        <v>3.8252819871585668</v>
      </c>
      <c r="S31" s="39">
        <f>AVERAGE(DJ51,DL51,DP51:DR51,DW51)</f>
        <v>3.4517494527236434</v>
      </c>
      <c r="T31" s="39">
        <f>AVERAGE(DX51:DZ51,ED51:EF51)</f>
        <v>3.614986219532327</v>
      </c>
    </row>
    <row r="32" spans="1:20" x14ac:dyDescent="0.25">
      <c r="J32" s="37" t="s">
        <v>6</v>
      </c>
      <c r="K32" s="39">
        <f>AVERAGE(B52,D52,H52,I52,J52,K52)</f>
        <v>3.0526507589685994</v>
      </c>
      <c r="L32" s="39">
        <f>AVERAGE(P52,R52,V52,W52,X52,Y52)</f>
        <v>2.6754156175385844</v>
      </c>
      <c r="M32" s="39">
        <f>AVERAGE(AE52:AF52,AJ52:AM52)</f>
        <v>3.3373397491595207</v>
      </c>
      <c r="N32" s="39">
        <f>AVERAGE(AS52:AT52,AX52:AZ52,BE52)</f>
        <v>3.5675835278952932</v>
      </c>
      <c r="O32" s="39">
        <f>AVERAGE(BG52:BH52,BL52:BN52,BS52)</f>
        <v>3.8256591507601265</v>
      </c>
      <c r="P32" s="39">
        <f>AVERAGE(BT52,BV52,BZ52:CB52,CG52)</f>
        <v>3.2246078513890026</v>
      </c>
      <c r="Q32" s="39">
        <f>AVERAGE(CH52,CJ52,CN52:CP52,CU52)</f>
        <v>3.6673952104412932</v>
      </c>
      <c r="R32" s="39">
        <f>AVERAGE(CV52,CX52,CZ52,DB52:DD52)</f>
        <v>3.6257591609538768</v>
      </c>
      <c r="S32" s="39">
        <f>AVERAGE(DJ52,DL52,DP52:DR52,DW52)</f>
        <v>4.0552913380465272</v>
      </c>
      <c r="T32" s="39">
        <f>AVERAGE(DX52:DZ52,ED52:EF52)</f>
        <v>3.4242732863731411</v>
      </c>
    </row>
    <row r="33" spans="1:141" x14ac:dyDescent="0.25">
      <c r="J33" s="37" t="s">
        <v>7</v>
      </c>
      <c r="K33" s="39">
        <f>AVERAGE(B53,D53,H53,I53,J53,K53)</f>
        <v>3.4308076140235175</v>
      </c>
      <c r="L33" s="39">
        <f>AVERAGE(P53,R53,V53,W53,X53,Y53)</f>
        <v>2.9698636727743941</v>
      </c>
      <c r="M33" s="39">
        <f>AVERAGE(AE53:AF53,AJ53:AM53)</f>
        <v>3.6449975336657103</v>
      </c>
      <c r="N33" s="39">
        <f>AVERAGE(AS53:AT53,AX53:AZ53,BE53)</f>
        <v>3.1809845409462323</v>
      </c>
      <c r="O33" s="39">
        <f>AVERAGE(BG53:BH53,BL53:BN53,BS53)</f>
        <v>3.0518717424552673</v>
      </c>
      <c r="P33" s="39">
        <f>AVERAGE(BT53,BV53,BZ53:CB53,CG53)</f>
        <v>2.7950427429569551</v>
      </c>
      <c r="Q33" s="39">
        <f>AVERAGE(CH53,CJ53,CN53:CP53,CU53)</f>
        <v>2.8540639393365979</v>
      </c>
      <c r="R33" s="39">
        <f>AVERAGE(CV53,CX53,CZ53,DB53:DD53)</f>
        <v>2.8933628039390484</v>
      </c>
      <c r="S33" s="39">
        <f>AVERAGE(DJ53,DL53,DP53:DR53,DW53)</f>
        <v>2.5272258442836715</v>
      </c>
      <c r="T33" s="39">
        <f>AVERAGE(DX53:DZ53,ED53:EF53)</f>
        <v>2.3959270008293014</v>
      </c>
    </row>
    <row r="35" spans="1:141" x14ac:dyDescent="0.25">
      <c r="J35" s="39"/>
      <c r="K35" s="39"/>
    </row>
    <row r="36" spans="1:141" x14ac:dyDescent="0.25">
      <c r="J36" s="39"/>
      <c r="K36" s="39"/>
    </row>
    <row r="37" spans="1:141" x14ac:dyDescent="0.25">
      <c r="J37" s="39"/>
      <c r="K37" s="39"/>
    </row>
    <row r="45" spans="1:141" x14ac:dyDescent="0.25">
      <c r="A45" t="s">
        <v>347</v>
      </c>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row>
    <row r="46" spans="1:141" x14ac:dyDescent="0.25">
      <c r="A46" t="s">
        <v>421</v>
      </c>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row>
    <row r="47" spans="1:141" x14ac:dyDescent="0.25">
      <c r="A47" t="s">
        <v>361</v>
      </c>
      <c r="B47" t="s">
        <v>362</v>
      </c>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row>
    <row r="48" spans="1:141" x14ac:dyDescent="0.25">
      <c r="A48"/>
      <c r="B48">
        <v>54.421262712561528</v>
      </c>
      <c r="L48"/>
      <c r="M48"/>
      <c r="N48"/>
      <c r="O48"/>
      <c r="P48">
        <v>64.029767652660837</v>
      </c>
      <c r="Y48"/>
      <c r="Z48"/>
      <c r="AA48"/>
      <c r="AB48"/>
      <c r="AC48"/>
      <c r="AD48">
        <v>70.429264564311367</v>
      </c>
      <c r="AL48"/>
      <c r="AM48"/>
      <c r="AN48"/>
      <c r="AO48"/>
      <c r="AP48"/>
      <c r="AQ48"/>
      <c r="AR48">
        <v>73.854392417641023</v>
      </c>
      <c r="AY48"/>
      <c r="AZ48"/>
      <c r="BA48"/>
      <c r="BB48"/>
      <c r="BC48"/>
      <c r="BD48"/>
      <c r="BE48"/>
      <c r="BF48">
        <v>76.517196825576363</v>
      </c>
      <c r="BL48"/>
      <c r="BM48"/>
      <c r="BN48"/>
      <c r="BO48"/>
      <c r="BP48"/>
      <c r="BQ48"/>
      <c r="BR48"/>
      <c r="BS48"/>
      <c r="BT48">
        <v>83.27949276810493</v>
      </c>
      <c r="BY48"/>
      <c r="BZ48"/>
      <c r="CA48"/>
      <c r="CB48"/>
      <c r="CC48"/>
      <c r="CD48"/>
      <c r="CE48"/>
      <c r="CF48"/>
      <c r="CG48"/>
      <c r="CH48">
        <v>100.28197024930984</v>
      </c>
      <c r="CL48"/>
      <c r="CM48"/>
      <c r="CN48"/>
      <c r="CO48"/>
      <c r="CP48"/>
      <c r="CQ48"/>
      <c r="CR48"/>
      <c r="CS48"/>
      <c r="CT48"/>
      <c r="CU48"/>
      <c r="CV48">
        <v>89.693210472926623</v>
      </c>
      <c r="CY48"/>
      <c r="CZ48"/>
      <c r="DA48"/>
      <c r="DB48"/>
      <c r="DC48"/>
      <c r="DD48"/>
      <c r="DE48"/>
      <c r="DF48"/>
      <c r="DG48"/>
      <c r="DH48"/>
      <c r="DI48"/>
      <c r="DJ48">
        <v>93.326981324154289</v>
      </c>
      <c r="DL48"/>
      <c r="DM48"/>
      <c r="DN48"/>
      <c r="DO48"/>
      <c r="DP48"/>
      <c r="DQ48"/>
      <c r="DR48"/>
      <c r="DS48"/>
      <c r="DT48"/>
      <c r="DU48"/>
      <c r="DV48"/>
      <c r="DW48"/>
      <c r="DX48">
        <v>100</v>
      </c>
      <c r="DY48"/>
      <c r="DZ48"/>
      <c r="EA48"/>
      <c r="EB48"/>
      <c r="EC48"/>
      <c r="ED48"/>
      <c r="EE48"/>
      <c r="EF48"/>
      <c r="EG48"/>
      <c r="EH48"/>
      <c r="EI48"/>
      <c r="EJ48"/>
      <c r="EK48"/>
    </row>
    <row r="49" spans="1:141" x14ac:dyDescent="0.25">
      <c r="A49"/>
      <c r="B49" t="s">
        <v>285</v>
      </c>
      <c r="C49"/>
      <c r="D49"/>
      <c r="E49"/>
      <c r="F49"/>
      <c r="G49"/>
      <c r="H49"/>
      <c r="I49"/>
      <c r="J49"/>
      <c r="K49"/>
      <c r="L49"/>
      <c r="M49"/>
      <c r="N49"/>
      <c r="O49"/>
      <c r="P49" t="s">
        <v>286</v>
      </c>
      <c r="Q49"/>
      <c r="R49"/>
      <c r="S49"/>
      <c r="T49"/>
      <c r="U49"/>
      <c r="V49"/>
      <c r="W49"/>
      <c r="X49"/>
      <c r="Y49"/>
      <c r="Z49"/>
      <c r="AA49"/>
      <c r="AB49"/>
      <c r="AC49"/>
      <c r="AD49" t="s">
        <v>287</v>
      </c>
      <c r="AE49"/>
      <c r="AF49"/>
      <c r="AG49"/>
      <c r="AH49"/>
      <c r="AI49"/>
      <c r="AJ49"/>
      <c r="AK49"/>
      <c r="AL49"/>
      <c r="AM49"/>
      <c r="AN49"/>
      <c r="AO49"/>
      <c r="AP49"/>
      <c r="AQ49"/>
      <c r="AR49" t="s">
        <v>288</v>
      </c>
      <c r="AS49"/>
      <c r="AT49"/>
      <c r="AU49"/>
      <c r="AV49"/>
      <c r="AW49"/>
      <c r="AX49"/>
      <c r="AY49"/>
      <c r="AZ49"/>
      <c r="BA49"/>
      <c r="BB49"/>
      <c r="BC49"/>
      <c r="BD49"/>
      <c r="BE49"/>
      <c r="BF49" t="s">
        <v>289</v>
      </c>
      <c r="BG49"/>
      <c r="BH49"/>
      <c r="BI49"/>
      <c r="BJ49"/>
      <c r="BK49"/>
      <c r="BL49"/>
      <c r="BM49"/>
      <c r="BN49"/>
      <c r="BO49"/>
      <c r="BP49"/>
      <c r="BQ49"/>
      <c r="BR49"/>
      <c r="BS49"/>
      <c r="BT49" t="s">
        <v>290</v>
      </c>
      <c r="BU49"/>
      <c r="BV49"/>
      <c r="BW49"/>
      <c r="BX49"/>
      <c r="BY49"/>
      <c r="BZ49"/>
      <c r="CA49"/>
      <c r="CB49"/>
      <c r="CC49"/>
      <c r="CD49"/>
      <c r="CE49"/>
      <c r="CF49"/>
      <c r="CG49"/>
      <c r="CH49" t="s">
        <v>291</v>
      </c>
      <c r="CI49"/>
      <c r="CJ49"/>
      <c r="CK49"/>
      <c r="CL49"/>
      <c r="CM49"/>
      <c r="CN49"/>
      <c r="CO49"/>
      <c r="CP49"/>
      <c r="CQ49"/>
      <c r="CR49"/>
      <c r="CS49"/>
      <c r="CT49"/>
      <c r="CU49"/>
      <c r="CV49" t="s">
        <v>292</v>
      </c>
      <c r="CW49"/>
      <c r="CX49"/>
      <c r="CY49"/>
      <c r="CZ49"/>
      <c r="DA49"/>
      <c r="DB49"/>
      <c r="DC49"/>
      <c r="DD49"/>
      <c r="DE49"/>
      <c r="DF49"/>
      <c r="DG49"/>
      <c r="DH49"/>
      <c r="DI49"/>
      <c r="DJ49" t="s">
        <v>293</v>
      </c>
      <c r="DK49"/>
      <c r="DL49"/>
      <c r="DM49"/>
      <c r="DN49"/>
      <c r="DO49"/>
      <c r="DP49"/>
      <c r="DQ49"/>
      <c r="DR49"/>
      <c r="DS49"/>
      <c r="DT49"/>
      <c r="DU49"/>
      <c r="DV49"/>
      <c r="DW49"/>
      <c r="DX49" t="s">
        <v>294</v>
      </c>
      <c r="DY49"/>
      <c r="DZ49"/>
      <c r="EA49"/>
      <c r="EB49"/>
      <c r="EC49"/>
      <c r="ED49"/>
      <c r="EE49"/>
      <c r="EF49"/>
      <c r="EG49"/>
      <c r="EH49"/>
      <c r="EI49"/>
      <c r="EJ49"/>
      <c r="EK49"/>
    </row>
    <row r="50" spans="1:141" x14ac:dyDescent="0.25">
      <c r="A50"/>
      <c r="B50" t="s">
        <v>274</v>
      </c>
      <c r="C50" t="s">
        <v>422</v>
      </c>
      <c r="D50" t="s">
        <v>403</v>
      </c>
      <c r="E50" t="s">
        <v>275</v>
      </c>
      <c r="F50" t="s">
        <v>276</v>
      </c>
      <c r="G50" t="s">
        <v>277</v>
      </c>
      <c r="H50" t="s">
        <v>404</v>
      </c>
      <c r="I50" t="s">
        <v>405</v>
      </c>
      <c r="J50" t="s">
        <v>406</v>
      </c>
      <c r="K50" t="s">
        <v>407</v>
      </c>
      <c r="L50" t="s">
        <v>278</v>
      </c>
      <c r="M50" t="s">
        <v>408</v>
      </c>
      <c r="N50" t="s">
        <v>423</v>
      </c>
      <c r="O50" t="s">
        <v>409</v>
      </c>
      <c r="P50" t="s">
        <v>274</v>
      </c>
      <c r="Q50" t="s">
        <v>422</v>
      </c>
      <c r="R50" t="s">
        <v>403</v>
      </c>
      <c r="S50" t="s">
        <v>275</v>
      </c>
      <c r="T50" t="s">
        <v>276</v>
      </c>
      <c r="U50" t="s">
        <v>277</v>
      </c>
      <c r="V50" t="s">
        <v>404</v>
      </c>
      <c r="W50" t="s">
        <v>405</v>
      </c>
      <c r="X50" t="s">
        <v>406</v>
      </c>
      <c r="Y50" t="s">
        <v>407</v>
      </c>
      <c r="Z50" t="s">
        <v>278</v>
      </c>
      <c r="AA50" t="s">
        <v>408</v>
      </c>
      <c r="AB50" t="s">
        <v>423</v>
      </c>
      <c r="AC50" t="s">
        <v>409</v>
      </c>
      <c r="AD50" t="s">
        <v>274</v>
      </c>
      <c r="AE50" t="s">
        <v>422</v>
      </c>
      <c r="AF50" t="s">
        <v>403</v>
      </c>
      <c r="AG50" t="s">
        <v>275</v>
      </c>
      <c r="AH50" t="s">
        <v>276</v>
      </c>
      <c r="AI50" t="s">
        <v>277</v>
      </c>
      <c r="AJ50" t="s">
        <v>404</v>
      </c>
      <c r="AK50" t="s">
        <v>405</v>
      </c>
      <c r="AL50" t="s">
        <v>406</v>
      </c>
      <c r="AM50" t="s">
        <v>407</v>
      </c>
      <c r="AN50" t="s">
        <v>278</v>
      </c>
      <c r="AO50" t="s">
        <v>408</v>
      </c>
      <c r="AP50" t="s">
        <v>423</v>
      </c>
      <c r="AQ50" t="s">
        <v>409</v>
      </c>
      <c r="AR50" t="s">
        <v>274</v>
      </c>
      <c r="AS50" t="s">
        <v>422</v>
      </c>
      <c r="AT50" t="s">
        <v>403</v>
      </c>
      <c r="AU50" t="s">
        <v>275</v>
      </c>
      <c r="AV50" t="s">
        <v>276</v>
      </c>
      <c r="AW50" t="s">
        <v>277</v>
      </c>
      <c r="AX50" t="s">
        <v>404</v>
      </c>
      <c r="AY50" t="s">
        <v>405</v>
      </c>
      <c r="AZ50" t="s">
        <v>406</v>
      </c>
      <c r="BA50" t="s">
        <v>407</v>
      </c>
      <c r="BB50" t="s">
        <v>278</v>
      </c>
      <c r="BC50" t="s">
        <v>408</v>
      </c>
      <c r="BD50" t="s">
        <v>423</v>
      </c>
      <c r="BE50" t="s">
        <v>409</v>
      </c>
      <c r="BF50" t="s">
        <v>274</v>
      </c>
      <c r="BG50" t="s">
        <v>422</v>
      </c>
      <c r="BH50" t="s">
        <v>403</v>
      </c>
      <c r="BI50" t="s">
        <v>275</v>
      </c>
      <c r="BJ50" t="s">
        <v>276</v>
      </c>
      <c r="BK50" t="s">
        <v>277</v>
      </c>
      <c r="BL50" t="s">
        <v>404</v>
      </c>
      <c r="BM50" t="s">
        <v>405</v>
      </c>
      <c r="BN50" t="s">
        <v>406</v>
      </c>
      <c r="BO50" t="s">
        <v>407</v>
      </c>
      <c r="BP50" t="s">
        <v>278</v>
      </c>
      <c r="BQ50" t="s">
        <v>408</v>
      </c>
      <c r="BR50" t="s">
        <v>423</v>
      </c>
      <c r="BS50" t="s">
        <v>409</v>
      </c>
      <c r="BT50" t="s">
        <v>274</v>
      </c>
      <c r="BU50" t="s">
        <v>422</v>
      </c>
      <c r="BV50" t="s">
        <v>403</v>
      </c>
      <c r="BW50" t="s">
        <v>275</v>
      </c>
      <c r="BX50" t="s">
        <v>276</v>
      </c>
      <c r="BY50" t="s">
        <v>277</v>
      </c>
      <c r="BZ50" t="s">
        <v>404</v>
      </c>
      <c r="CA50" t="s">
        <v>405</v>
      </c>
      <c r="CB50" t="s">
        <v>406</v>
      </c>
      <c r="CC50" t="s">
        <v>407</v>
      </c>
      <c r="CD50" t="s">
        <v>278</v>
      </c>
      <c r="CE50" t="s">
        <v>408</v>
      </c>
      <c r="CF50" t="s">
        <v>423</v>
      </c>
      <c r="CG50" t="s">
        <v>409</v>
      </c>
      <c r="CH50" t="s">
        <v>274</v>
      </c>
      <c r="CI50" t="s">
        <v>422</v>
      </c>
      <c r="CJ50" t="s">
        <v>403</v>
      </c>
      <c r="CK50" t="s">
        <v>275</v>
      </c>
      <c r="CL50" t="s">
        <v>276</v>
      </c>
      <c r="CM50" t="s">
        <v>277</v>
      </c>
      <c r="CN50" t="s">
        <v>404</v>
      </c>
      <c r="CO50" t="s">
        <v>405</v>
      </c>
      <c r="CP50" t="s">
        <v>406</v>
      </c>
      <c r="CQ50" t="s">
        <v>407</v>
      </c>
      <c r="CR50" t="s">
        <v>278</v>
      </c>
      <c r="CS50" t="s">
        <v>408</v>
      </c>
      <c r="CT50" t="s">
        <v>423</v>
      </c>
      <c r="CU50" t="s">
        <v>409</v>
      </c>
      <c r="CV50" t="s">
        <v>274</v>
      </c>
      <c r="CW50" t="s">
        <v>422</v>
      </c>
      <c r="CX50" t="s">
        <v>403</v>
      </c>
      <c r="CY50" t="s">
        <v>275</v>
      </c>
      <c r="CZ50" t="s">
        <v>276</v>
      </c>
      <c r="DA50" t="s">
        <v>277</v>
      </c>
      <c r="DB50" t="s">
        <v>404</v>
      </c>
      <c r="DC50" t="s">
        <v>405</v>
      </c>
      <c r="DD50" t="s">
        <v>406</v>
      </c>
      <c r="DE50" t="s">
        <v>407</v>
      </c>
      <c r="DF50" t="s">
        <v>278</v>
      </c>
      <c r="DG50" t="s">
        <v>408</v>
      </c>
      <c r="DH50" t="s">
        <v>423</v>
      </c>
      <c r="DI50" t="s">
        <v>409</v>
      </c>
      <c r="DJ50" t="s">
        <v>274</v>
      </c>
      <c r="DK50" t="s">
        <v>422</v>
      </c>
      <c r="DL50" t="s">
        <v>403</v>
      </c>
      <c r="DM50" t="s">
        <v>275</v>
      </c>
      <c r="DN50" t="s">
        <v>276</v>
      </c>
      <c r="DO50" t="s">
        <v>277</v>
      </c>
      <c r="DP50" t="s">
        <v>404</v>
      </c>
      <c r="DQ50" t="s">
        <v>405</v>
      </c>
      <c r="DR50" t="s">
        <v>406</v>
      </c>
      <c r="DS50" t="s">
        <v>407</v>
      </c>
      <c r="DT50" t="s">
        <v>278</v>
      </c>
      <c r="DU50" t="s">
        <v>408</v>
      </c>
      <c r="DV50" t="s">
        <v>423</v>
      </c>
      <c r="DW50" t="s">
        <v>409</v>
      </c>
      <c r="DX50" t="s">
        <v>274</v>
      </c>
      <c r="DY50" t="s">
        <v>422</v>
      </c>
      <c r="DZ50" t="s">
        <v>403</v>
      </c>
      <c r="EA50" t="s">
        <v>275</v>
      </c>
      <c r="EB50" t="s">
        <v>276</v>
      </c>
      <c r="EC50" t="s">
        <v>277</v>
      </c>
      <c r="ED50" t="s">
        <v>404</v>
      </c>
      <c r="EE50" t="s">
        <v>405</v>
      </c>
      <c r="EF50" t="s">
        <v>406</v>
      </c>
      <c r="EG50" t="s">
        <v>407</v>
      </c>
      <c r="EH50" t="s">
        <v>278</v>
      </c>
      <c r="EI50" t="s">
        <v>408</v>
      </c>
      <c r="EJ50" t="s">
        <v>423</v>
      </c>
      <c r="EK50" t="s">
        <v>409</v>
      </c>
    </row>
    <row r="51" spans="1:141" x14ac:dyDescent="0.25">
      <c r="A51" t="s">
        <v>5</v>
      </c>
      <c r="B51" s="20">
        <f>IFERROR((B72/B48*100)/B62,)</f>
        <v>1.5126542224376696</v>
      </c>
      <c r="C51" s="20">
        <f>IFERROR((C72/B48*100)/C62,)</f>
        <v>2.5727132860868114</v>
      </c>
      <c r="D51" s="20">
        <f>IFERROR((D72/B48*100)/D62,)</f>
        <v>2.0132954778370387</v>
      </c>
      <c r="E51" s="20">
        <f>IFERROR((E72/B48*100)/E62,)</f>
        <v>1.0209515052447813</v>
      </c>
      <c r="F51" s="20">
        <f>IFERROR((F72/B48*100)/F62,)</f>
        <v>1.2061407787662326</v>
      </c>
      <c r="G51" s="20">
        <f>IFERROR((G72/B48*100)/G62,)</f>
        <v>7.2503731474661007E-2</v>
      </c>
      <c r="H51" s="20">
        <f>IFERROR((H72/B48*100)/H62,)</f>
        <v>4.123599368522612</v>
      </c>
      <c r="I51" s="20">
        <f>IFERROR((I72/B48*100)/I62,)</f>
        <v>2.8764388394712981</v>
      </c>
      <c r="J51" s="20">
        <f>IFERROR((J72/B48*100)/J62,)</f>
        <v>10.535388415280252</v>
      </c>
      <c r="K51" s="20">
        <f>IFERROR((K72/B48*100)/K62,)</f>
        <v>1.0803008372646352</v>
      </c>
      <c r="L51" s="20">
        <f>IFERROR((L72/B48*100)/L62,)</f>
        <v>0.51546055553439751</v>
      </c>
      <c r="M51" s="20">
        <f>IFERROR((M72/B48*100)/M62,)</f>
        <v>0.73731414882774093</v>
      </c>
      <c r="N51" s="20">
        <f>IFERROR((N72/B48*100)/N62,)</f>
        <v>0.38814127798787962</v>
      </c>
      <c r="O51" s="20">
        <f>IFERROR((O72/B48*100)/O62,)</f>
        <v>1.2514063489975722</v>
      </c>
      <c r="P51" s="20">
        <f>IFERROR((P72/P48*100)/P62,)</f>
        <v>1.4601731835347407</v>
      </c>
      <c r="Q51" s="20">
        <f>IFERROR((Q72/P48*100)/Q62,)</f>
        <v>2.2414826983220189</v>
      </c>
      <c r="R51" s="20">
        <f>IFERROR((R72/P48*100)/R62,)</f>
        <v>2.0554081680512932</v>
      </c>
      <c r="S51" s="20">
        <f>IFERROR((S72/P48*100)/S62,)</f>
        <v>0.68253650100694752</v>
      </c>
      <c r="T51" s="20">
        <f>IFERROR((T72/P48*100)/T62,)</f>
        <v>1.0158494130371674</v>
      </c>
      <c r="U51" s="20">
        <f>IFERROR((U72/P48*100)/U62,)</f>
        <v>8.3458989440322623E-2</v>
      </c>
      <c r="V51" s="20">
        <f>IFERROR((V72/P48*100)/V62,)</f>
        <v>3.7756906449460486</v>
      </c>
      <c r="W51" s="20">
        <f>IFERROR((W72/P48*100)/W62,)</f>
        <v>2.3407150793961105</v>
      </c>
      <c r="X51" s="20">
        <f>IFERROR((X72/P48*100)/X62,)</f>
        <v>7.8797531726957741</v>
      </c>
      <c r="Y51" s="20">
        <f>IFERROR((Y72/P48*100)/Y62,)</f>
        <v>1.0260987948493863</v>
      </c>
      <c r="Z51" s="20">
        <f>IFERROR((Z72/P48*100)/Z62,)</f>
        <v>0.43946472085219007</v>
      </c>
      <c r="AA51" s="20">
        <f>IFERROR((AA72/P48*100)/AA62,)</f>
        <v>0.67611073156560897</v>
      </c>
      <c r="AB51" s="20">
        <f>IFERROR((AB72/P48*100)/AB62,)</f>
        <v>0.44001168493271253</v>
      </c>
      <c r="AC51" s="20">
        <f>IFERROR((AC72/P48*100)/AC62,)</f>
        <v>1.1423214177629926</v>
      </c>
      <c r="AD51" s="20">
        <f>IFERROR((AD72/AD48*100)/AD62,)</f>
        <v>1.4450578996377659</v>
      </c>
      <c r="AE51" s="20">
        <f>IFERROR((AE72/AD48*100)/AE62,)</f>
        <v>2.3244719761720147</v>
      </c>
      <c r="AF51" s="20">
        <f>IFERROR((AF72/AD48*100)/AF62,)</f>
        <v>1.8646977070470911</v>
      </c>
      <c r="AG51" s="20">
        <f>IFERROR((AG72/AD48*100)/AG62,)</f>
        <v>0.77334684404339049</v>
      </c>
      <c r="AH51" s="20">
        <f>IFERROR((AH72/AD48*100)/AH62,)</f>
        <v>1.0765528718981292</v>
      </c>
      <c r="AI51" s="20">
        <f>IFERROR((AI72/AD48*100)/AI62,)</f>
        <v>7.9651592768568549E-2</v>
      </c>
      <c r="AJ51" s="20">
        <f>IFERROR((AJ72/AD48*100)/AJ62,)</f>
        <v>5.5654618229036208</v>
      </c>
      <c r="AK51" s="20">
        <f>IFERROR((AK72/AD48*100)/AK62,)</f>
        <v>3.158347601879</v>
      </c>
      <c r="AL51" s="20">
        <f>IFERROR((AL72/AD48*100)/AL62,)</f>
        <v>8.0581587647845279</v>
      </c>
      <c r="AM51" s="20">
        <f>IFERROR((AM72/AD48*100)/AM62,)</f>
        <v>1.0303047953392532</v>
      </c>
      <c r="AN51" s="20">
        <f>IFERROR((AN72/AD48*100)/AN62,)</f>
        <v>0.48583084279652489</v>
      </c>
      <c r="AO51" s="20">
        <f>IFERROR((AO72/AD48*100)/AO62,)</f>
        <v>0.6815508789635274</v>
      </c>
      <c r="AP51" s="20">
        <f>IFERROR((AP72/AD48*100)/AP62,)</f>
        <v>0.39116310879053384</v>
      </c>
      <c r="AQ51" s="20">
        <f>IFERROR((AQ72/AD48*100)/AQ62,)</f>
        <v>1.2301376078370048</v>
      </c>
      <c r="AR51" s="20">
        <f>IFERROR((AR72/AR48*100)/AR62,)</f>
        <v>1.5162648941190517</v>
      </c>
      <c r="AS51" s="20">
        <f>IFERROR((AS72/AR48*100)/AS62,)</f>
        <v>2.7434923431592031</v>
      </c>
      <c r="AT51" s="20">
        <f>IFERROR((AT72/AR48*100)/AT62,)</f>
        <v>1.6667728111293387</v>
      </c>
      <c r="AU51" s="20">
        <f>IFERROR((AU72/AR48*100)/AU62,)</f>
        <v>0.86705282867710498</v>
      </c>
      <c r="AV51" s="20">
        <f>IFERROR((AV72/AR48*100)/AV62,)</f>
        <v>1.1062978691705572</v>
      </c>
      <c r="AW51" s="20">
        <f>IFERROR((AW72/AR48*100)/AW62,)</f>
        <v>7.5707725143838139E-2</v>
      </c>
      <c r="AX51" s="20">
        <f>IFERROR((AX72/AR48*100)/AX62,)</f>
        <v>8.4052088609036844</v>
      </c>
      <c r="AY51" s="20">
        <f>IFERROR((AY72/AR48*100)/AY62,)</f>
        <v>3.2512090448337942</v>
      </c>
      <c r="AZ51" s="20">
        <f>IFERROR((AZ72/AR48*100)/AZ62,)</f>
        <v>8.9635669893887098</v>
      </c>
      <c r="BA51" s="20">
        <f>IFERROR((BA72/AR48*100)/BA62,)</f>
        <v>1.1624046958069292</v>
      </c>
      <c r="BB51" s="20">
        <f>IFERROR((BB72/AR48*100)/BB62,)</f>
        <v>0.63846267794261435</v>
      </c>
      <c r="BC51" s="20">
        <f>IFERROR((BC72/AR48*100)/BC62,)</f>
        <v>0.69342777778625098</v>
      </c>
      <c r="BD51" s="20">
        <f>IFERROR((BD72/AR48*100)/BD62,)</f>
        <v>0.34121122742751486</v>
      </c>
      <c r="BE51" s="20">
        <f>IFERROR((BE72/AR48*100)/BE62,)</f>
        <v>1.6879755103203953</v>
      </c>
      <c r="BF51" s="20">
        <f>IFERROR((BF72/BF48*100)/BF62,)</f>
        <v>1.3952127605322142</v>
      </c>
      <c r="BG51" s="20">
        <f>IFERROR((BG72/BF48*100)/BG62,)</f>
        <v>2.5079412287756333</v>
      </c>
      <c r="BH51" s="20">
        <f>IFERROR((BH72/BF48*100)/BH62,)</f>
        <v>1.6642044725657552</v>
      </c>
      <c r="BI51" s="20">
        <f>IFERROR((BI72/BF48*100)/BI62,)</f>
        <v>0.89794970673598218</v>
      </c>
      <c r="BJ51" s="20">
        <f>IFERROR((BJ72/BF48*100)/BJ62,)</f>
        <v>1.3075668360429527</v>
      </c>
      <c r="BK51" s="20">
        <f>IFERROR((BK72/BF48*100)/BK62,)</f>
        <v>7.4795416645320273E-2</v>
      </c>
      <c r="BL51" s="20">
        <f>IFERROR((BL72/BF48*100)/BL62,)</f>
        <v>10.728286863033766</v>
      </c>
      <c r="BM51" s="20">
        <f>IFERROR((BM72/BF48*100)/BM62,)</f>
        <v>2.0524193695673469</v>
      </c>
      <c r="BN51" s="20">
        <f>IFERROR((BN72/BF48*100)/BN62,)</f>
        <v>9.1718109103438721</v>
      </c>
      <c r="BO51" s="20">
        <f>IFERROR((BO72/BF48*100)/BO62,)</f>
        <v>1.0867486517892899</v>
      </c>
      <c r="BP51" s="20">
        <f>IFERROR((BP72/BF48*100)/BP62,)</f>
        <v>0.53705214372723054</v>
      </c>
      <c r="BQ51" s="20">
        <f>IFERROR((BQ72/BF48*100)/BQ62,)</f>
        <v>0.74722463516787652</v>
      </c>
      <c r="BR51" s="20">
        <f>IFERROR((BR72/BF48*100)/BR62,)</f>
        <v>0.3301378118671125</v>
      </c>
      <c r="BS51" s="20">
        <f>IFERROR((BS72/BF48*100)/BS62,)</f>
        <v>1.5740429840970085</v>
      </c>
      <c r="BT51" s="20">
        <f>IFERROR((BT72/BT48*100)/BT62,)</f>
        <v>1.4797307992642847</v>
      </c>
      <c r="BU51" s="20">
        <f>IFERROR((BU72/BT48*100)/BU62,)</f>
        <v>2.0509377182119479</v>
      </c>
      <c r="BV51" s="20">
        <f>IFERROR((BV72/BT48*100)/BV62,)</f>
        <v>1.523824982325193</v>
      </c>
      <c r="BW51" s="20">
        <f>IFERROR((BW72/BT48*100)/BW62,)</f>
        <v>0.84556575045291904</v>
      </c>
      <c r="BX51" s="20">
        <f>IFERROR((BX72/BT48*100)/BX62,)</f>
        <v>1.1798984243784356</v>
      </c>
      <c r="BY51" s="20">
        <f>IFERROR((BY72/BT48*100)/BY62,)</f>
        <v>6.9828191308772714E-2</v>
      </c>
      <c r="BZ51" s="20">
        <f>IFERROR((BZ72/BT48*100)/BZ62,)</f>
        <v>9.650701593906053</v>
      </c>
      <c r="CA51" s="20">
        <f>IFERROR((CA72/BT48*100)/CA62,)</f>
        <v>2.3444179589784824</v>
      </c>
      <c r="CB51" s="20">
        <f>IFERROR((CB72/BT48*100)/CB62,)</f>
        <v>8.1438129527856624</v>
      </c>
      <c r="CC51" s="20">
        <f>IFERROR((CC72/BT48*100)/CC62,)</f>
        <v>1.0387751009835138</v>
      </c>
      <c r="CD51" s="20">
        <f>IFERROR((CD72/BT48*100)/CD62,)</f>
        <v>0.42876947822364037</v>
      </c>
      <c r="CE51" s="20">
        <f>IFERROR((CE72/BT48*100)/CE62,)</f>
        <v>0.69905584151702305</v>
      </c>
      <c r="CF51" s="20">
        <f>IFERROR((CF72/BT48*100)/CF62,)</f>
        <v>0.32979813754502929</v>
      </c>
      <c r="CG51" s="20">
        <f>IFERROR((CG72/BT48*100)/CG62,)</f>
        <v>1.4029925976060353</v>
      </c>
      <c r="CH51" s="20">
        <f>IFERROR((CH72/CH48*100)/CH62,)</f>
        <v>1.3235765070439596</v>
      </c>
      <c r="CI51" s="20">
        <f>IFERROR((CI72/CH48*100)/CI62,)</f>
        <v>2.148479767640715</v>
      </c>
      <c r="CJ51" s="20">
        <f>IFERROR((CJ72/CH48*100)/CJ62,)</f>
        <v>1.605157356256824</v>
      </c>
      <c r="CK51" s="20">
        <f>IFERROR((CK72/CH48*100)/CK62,)</f>
        <v>0.81917142112679364</v>
      </c>
      <c r="CL51" s="20">
        <f>IFERROR((CL72/CH48*100)/CL62,)</f>
        <v>1.1914726564422093</v>
      </c>
      <c r="CM51" s="20">
        <f>IFERROR((CM72/CH48*100)/CM62,)</f>
        <v>6.6944697309357523E-2</v>
      </c>
      <c r="CN51" s="20">
        <f>IFERROR((CN72/CH48*100)/CN62,)</f>
        <v>8.3747441262408735</v>
      </c>
      <c r="CO51" s="20">
        <f>IFERROR((CO72/CH48*100)/CO62,)</f>
        <v>3.7106536048019287</v>
      </c>
      <c r="CP51" s="20">
        <f>IFERROR((CP72/CH48*100)/CP62,)</f>
        <v>8.4440546326420698</v>
      </c>
      <c r="CQ51" s="20">
        <f>IFERROR((CQ72/CH48*100)/CQ62,)</f>
        <v>1.0521296578361552</v>
      </c>
      <c r="CR51" s="20">
        <f>IFERROR((CR72/CH48*100)/CR62,)</f>
        <v>0.49289634523968989</v>
      </c>
      <c r="CS51" s="20">
        <f>IFERROR((CS72/CH48*100)/CS62,)</f>
        <v>0.64349206932831204</v>
      </c>
      <c r="CT51" s="20">
        <f>IFERROR((CT72/CH48*100)/CT62,)</f>
        <v>0.44022117961027596</v>
      </c>
      <c r="CU51" s="20">
        <f>IFERROR((CU72/CH48*100)/CU62,)</f>
        <v>1.3104705191064805</v>
      </c>
      <c r="CV51" s="20">
        <f>IFERROR((CV72/CV48*100)/CV62,)</f>
        <v>1.3046069315641311</v>
      </c>
      <c r="CW51" s="20">
        <f>IFERROR((CW72/CV48*100)/CW62,)</f>
        <v>2.4363413952234128</v>
      </c>
      <c r="CX51" s="20">
        <f>IFERROR((CX72/CV48*100)/CX62,)</f>
        <v>1.8959912190073434</v>
      </c>
      <c r="CY51" s="20">
        <f>IFERROR((CY72/CV48*100)/CY62,)</f>
        <v>0.87270334607905231</v>
      </c>
      <c r="CZ51" s="20">
        <f>IFERROR((CZ72/CV48*100)/CZ62,)</f>
        <v>1.0989020605854443</v>
      </c>
      <c r="DA51" s="20">
        <f>IFERROR((DA72/CV48*100)/DA62,)</f>
        <v>7.9156433975346704E-2</v>
      </c>
      <c r="DB51" s="20">
        <f>IFERROR((DB72/CV48*100)/DB62,)</f>
        <v>7.1891155237023048</v>
      </c>
      <c r="DC51" s="20">
        <f>IFERROR((DC72/CV48*100)/DC62,)</f>
        <v>2.5485361495169241</v>
      </c>
      <c r="DD51" s="20">
        <f>IFERROR((DD72/CV48*100)/DD62,)</f>
        <v>8.9145400385752538</v>
      </c>
      <c r="DE51" s="20">
        <f>IFERROR((DE72/CV48*100)/DE62,)</f>
        <v>1.1839298257439688</v>
      </c>
      <c r="DF51" s="20">
        <f>IFERROR((DF72/CV48*100)/DF62,)</f>
        <v>0.66298789035848549</v>
      </c>
      <c r="DG51" s="20">
        <f>IFERROR((DG72/CV48*100)/DG62,)</f>
        <v>0.64805673560056498</v>
      </c>
      <c r="DH51" s="20">
        <f>IFERROR((DH72/CV48*100)/DH62,)</f>
        <v>0.30218921655902742</v>
      </c>
      <c r="DI51" s="20">
        <f>IFERROR((DI72/CV48*100)/DI62,)</f>
        <v>1.1489628002312351</v>
      </c>
      <c r="DJ51" s="20">
        <f>IFERROR((DJ72/DJ48*100)/DJ62,)</f>
        <v>1.2980867489960985</v>
      </c>
      <c r="DK51" s="20">
        <f>IFERROR((DK72/DJ48*100)/DK62,)</f>
        <v>2.77102755758755</v>
      </c>
      <c r="DL51" s="20">
        <f>IFERROR((DL72/DJ48*100)/DL62,)</f>
        <v>1.6763304454732737</v>
      </c>
      <c r="DM51" s="20">
        <f>IFERROR((DM72/DJ48*100)/DM62,)</f>
        <v>0.78870665489954916</v>
      </c>
      <c r="DN51" s="20">
        <f>IFERROR((DN72/DJ48*100)/DN62,)</f>
        <v>1.1434786317176497</v>
      </c>
      <c r="DO51" s="20">
        <f>IFERROR((DO72/DJ48*100)/DO62,)</f>
        <v>7.4552578652332294E-2</v>
      </c>
      <c r="DP51" s="20">
        <f>IFERROR((DP72/DJ48*100)/DP62,)</f>
        <v>5.2718811404209776</v>
      </c>
      <c r="DQ51" s="20">
        <f>IFERROR((DQ72/DJ48*100)/DQ62,)</f>
        <v>2.0534288133320731</v>
      </c>
      <c r="DR51" s="20">
        <f>IFERROR((DR72/DJ48*100)/DR62,)</f>
        <v>9.1337131420305315</v>
      </c>
      <c r="DS51" s="20">
        <f>IFERROR((DS72/DJ48*100)/DS62,)</f>
        <v>1.1915754008993733</v>
      </c>
      <c r="DT51" s="20">
        <f>IFERROR((DT72/DJ48*100)/DT62,)</f>
        <v>0.59661512757715174</v>
      </c>
      <c r="DU51" s="20">
        <f>IFERROR((DU72/DJ48*100)/DU62,)</f>
        <v>0.63374366968563067</v>
      </c>
      <c r="DV51" s="20">
        <f>IFERROR((DV72/DJ48*100)/DV62,)</f>
        <v>0.3539598378938531</v>
      </c>
      <c r="DW51" s="20">
        <f>IFERROR((DW72/DJ48*100)/DW62,)</f>
        <v>1.2770564260889092</v>
      </c>
      <c r="DX51" s="20">
        <f>IFERROR((DX72/DX48*100)/DX62,)</f>
        <v>1.1787932624665882</v>
      </c>
      <c r="DY51" s="20">
        <f>IFERROR((DY72/DX48*100)/DY62,)</f>
        <v>2.3202437425108875</v>
      </c>
      <c r="DZ51" s="20">
        <f>IFERROR((DZ72/DX48*100)/DZ62,)</f>
        <v>1.8205448401065152</v>
      </c>
      <c r="EA51" s="20">
        <f>IFERROR((EA72/DX48*100)/EA62,)</f>
        <v>0.84533878260067818</v>
      </c>
      <c r="EB51" s="20">
        <f>IFERROR((EB72/DX48*100)/EB62,)</f>
        <v>1.1007844432414715</v>
      </c>
      <c r="EC51" s="20">
        <f>IFERROR((EC72/DX48*100)/EC62,)</f>
        <v>7.2688745076110436E-2</v>
      </c>
      <c r="ED51" s="20">
        <f>IFERROR((ED72/DX48*100)/ED62,)</f>
        <v>5.0825399598218182</v>
      </c>
      <c r="EE51" s="20">
        <f>IFERROR((EE72/DX48*100)/EE62,)</f>
        <v>2.5693825718009378</v>
      </c>
      <c r="EF51" s="20">
        <f>IFERROR((EF72/DX48*100)/EF62,)</f>
        <v>8.7184129404872159</v>
      </c>
      <c r="EG51" s="20">
        <f>IFERROR((EG72/DX48*100)/EG62,)</f>
        <v>1.1042810511590126</v>
      </c>
      <c r="EH51" s="20">
        <f>IFERROR((EH72/DX48*100)/EH62,)</f>
        <v>0.50333572134606186</v>
      </c>
      <c r="EI51" s="20">
        <f>IFERROR((EI72/DX48*100)/EI62,)</f>
        <v>0.67530175323700525</v>
      </c>
      <c r="EJ51" s="20">
        <f>IFERROR((EJ72/DX48*100)/EJ62,)</f>
        <v>0.38010848556176546</v>
      </c>
      <c r="EK51" s="20">
        <f>IFERROR((EK72/DX48*100)/EK62,)</f>
        <v>1.4464139182387192</v>
      </c>
    </row>
    <row r="52" spans="1:141" x14ac:dyDescent="0.25">
      <c r="A52" t="s">
        <v>6</v>
      </c>
      <c r="B52" s="20">
        <f>IFERROR((B73/B48*100)/B63,)</f>
        <v>1.4744800182168143</v>
      </c>
      <c r="C52" s="20">
        <f>IFERROR((C73/B48*100)/C63,)</f>
        <v>1.8151888608611819</v>
      </c>
      <c r="D52" s="20">
        <f>IFERROR((D73/B48*100)/D63,)</f>
        <v>1.9595870713056187</v>
      </c>
      <c r="E52" s="20">
        <f>IFERROR((E73/B48*100)/E63,)</f>
        <v>1.0631162571761483</v>
      </c>
      <c r="F52" s="20">
        <f>IFERROR((F73/B48*100)/F63,)</f>
        <v>1.0116830811462627</v>
      </c>
      <c r="G52" s="20">
        <f>IFERROR((G73/B48*100)/G63,)</f>
        <v>0.10791474435388099</v>
      </c>
      <c r="H52" s="20">
        <f>IFERROR((H73/B48*100)/H63,)</f>
        <v>4.320797260435163</v>
      </c>
      <c r="I52" s="20">
        <f>IFERROR((I73/B48*100)/I63,)</f>
        <v>3.4221254795370695</v>
      </c>
      <c r="J52" s="20">
        <f>IFERROR((J73/B48*100)/J63,)</f>
        <v>5.6894500000020853</v>
      </c>
      <c r="K52" s="20">
        <f>IFERROR((K73/B48*100)/K63,)</f>
        <v>1.4494647243148431</v>
      </c>
      <c r="L52" s="20">
        <f>IFERROR((L73/B48*100)/L63,)</f>
        <v>0.34350078949442903</v>
      </c>
      <c r="M52" s="20">
        <f>IFERROR((M73/B48*100)/M63,)</f>
        <v>0.64260282116504031</v>
      </c>
      <c r="N52" s="20">
        <f>IFERROR((N73/B48*100)/N63,)</f>
        <v>0.5887790090724645</v>
      </c>
      <c r="O52" s="20">
        <f>IFERROR((O73/B48*100)/O63,)</f>
        <v>1.5243473024108831</v>
      </c>
      <c r="P52" s="20">
        <f>IFERROR((P73/P48*100)/P63,)</f>
        <v>1.4677055362657483</v>
      </c>
      <c r="Q52" s="20">
        <f>IFERROR((Q73/P48*100)/Q63,)</f>
        <v>2.0877879146187199</v>
      </c>
      <c r="R52" s="20">
        <f>IFERROR((R73/P48*100)/R63,)</f>
        <v>2.2157316023155422</v>
      </c>
      <c r="S52" s="20">
        <f>IFERROR((S73/P48*100)/S63,)</f>
        <v>0.97185407879261831</v>
      </c>
      <c r="T52" s="20">
        <f>IFERROR((T73/P48*100)/T63,)</f>
        <v>0.9277780826708506</v>
      </c>
      <c r="U52" s="20">
        <f>IFERROR((U73/P48*100)/U63,)</f>
        <v>0.10270530204138466</v>
      </c>
      <c r="V52" s="20">
        <f>IFERROR((V73/P48*100)/V63,)</f>
        <v>3.8383065715754738</v>
      </c>
      <c r="W52" s="20">
        <f>IFERROR((W73/P48*100)/W63,)</f>
        <v>2.6801264683319026</v>
      </c>
      <c r="X52" s="20">
        <f>IFERROR((X73/P48*100)/X63,)</f>
        <v>4.7606825929569139</v>
      </c>
      <c r="Y52" s="20">
        <f>IFERROR((Y73/P48*100)/Y63,)</f>
        <v>1.0899409337859267</v>
      </c>
      <c r="Z52" s="20">
        <f>IFERROR((Z73/P48*100)/Z63,)</f>
        <v>0.30620239228350182</v>
      </c>
      <c r="AA52" s="20">
        <f>IFERROR((AA73/P48*100)/AA63,)</f>
        <v>0.58588220967748295</v>
      </c>
      <c r="AB52" s="20">
        <f>IFERROR((AB73/P48*100)/AB63,)</f>
        <v>0.5801834144625555</v>
      </c>
      <c r="AC52" s="20">
        <f>IFERROR((AC73/P48*100)/AC63,)</f>
        <v>1.3460095528821976</v>
      </c>
      <c r="AD52" s="20">
        <f>IFERROR((AD73/AD48*100)/AD63,)</f>
        <v>1.4043211381618022</v>
      </c>
      <c r="AE52" s="20">
        <f>IFERROR((AE73/AD48*100)/AE63,)</f>
        <v>2.9953955668918253</v>
      </c>
      <c r="AF52" s="20">
        <f>IFERROR((AF73/AD48*100)/AF63,)</f>
        <v>1.6138136083544385</v>
      </c>
      <c r="AG52" s="20">
        <f>IFERROR((AG73/AD48*100)/AG63,)</f>
        <v>0.93168422218961322</v>
      </c>
      <c r="AH52" s="20">
        <f>IFERROR((AH73/AD48*100)/AH63,)</f>
        <v>1.1493545693056937</v>
      </c>
      <c r="AI52" s="20">
        <f>IFERROR((AI73/AD48*100)/AI63,)</f>
        <v>8.9880582405342455E-2</v>
      </c>
      <c r="AJ52" s="20">
        <f>IFERROR((AJ73/AD48*100)/AJ63,)</f>
        <v>5.8799274706915989</v>
      </c>
      <c r="AK52" s="20">
        <f>IFERROR((AK73/AD48*100)/AK63,)</f>
        <v>3.8002086152664725</v>
      </c>
      <c r="AL52" s="20">
        <f>IFERROR((AL73/AD48*100)/AL63,)</f>
        <v>3.9161477963368276</v>
      </c>
      <c r="AM52" s="20">
        <f>IFERROR((AM73/AD48*100)/AM63,)</f>
        <v>1.8185454374159624</v>
      </c>
      <c r="AN52" s="20">
        <f>IFERROR((AN73/AD48*100)/AN63,)</f>
        <v>0.45891948459252796</v>
      </c>
      <c r="AO52" s="20">
        <f>IFERROR((AO73/AD48*100)/AO63,)</f>
        <v>0.7170537037373711</v>
      </c>
      <c r="AP52" s="20">
        <f>IFERROR((AP73/AD48*100)/AP63,)</f>
        <v>0.49587782214829212</v>
      </c>
      <c r="AQ52" s="20">
        <f>IFERROR((AQ73/AD48*100)/AQ63,)</f>
        <v>1.4054755135509582</v>
      </c>
      <c r="AR52" s="20">
        <f>IFERROR((AR73/AR48*100)/AR63,)</f>
        <v>1.5648249931389269</v>
      </c>
      <c r="AS52" s="20">
        <f>IFERROR((AS73/AR48*100)/AS63,)</f>
        <v>3.3608484286876266</v>
      </c>
      <c r="AT52" s="20">
        <f>IFERROR((AT73/AR48*100)/AT63,)</f>
        <v>1.6766989056941959</v>
      </c>
      <c r="AU52" s="20">
        <f>IFERROR((AU73/AR48*100)/AU63,)</f>
        <v>0.97460630220160072</v>
      </c>
      <c r="AV52" s="20">
        <f>IFERROR((AV73/AR48*100)/AV63,)</f>
        <v>1.0331287874409723</v>
      </c>
      <c r="AW52" s="20">
        <f>IFERROR((AW73/AR48*100)/AW63,)</f>
        <v>8.7876709838263581E-2</v>
      </c>
      <c r="AX52" s="20">
        <f>IFERROR((AX73/AR48*100)/AX63,)</f>
        <v>8.5030349673107359</v>
      </c>
      <c r="AY52" s="20">
        <f>IFERROR((AY73/AR48*100)/AY63,)</f>
        <v>2.895075689376529</v>
      </c>
      <c r="AZ52" s="20">
        <f>IFERROR((AZ73/AR48*100)/AZ63,)</f>
        <v>3.2720510346732397</v>
      </c>
      <c r="BA52" s="20">
        <f>IFERROR((BA73/AR48*100)/BA63,)</f>
        <v>1.2735790365547281</v>
      </c>
      <c r="BB52" s="20">
        <f>IFERROR((BB73/AR48*100)/BB63,)</f>
        <v>0.55595095828247443</v>
      </c>
      <c r="BC52" s="20">
        <f>IFERROR((BC73/AR48*100)/BC63,)</f>
        <v>0.68522712510268635</v>
      </c>
      <c r="BD52" s="20">
        <f>IFERROR((BD73/AR48*100)/BD63,)</f>
        <v>0.50615757641244097</v>
      </c>
      <c r="BE52" s="20">
        <f>IFERROR((BE73/AR48*100)/BE63,)</f>
        <v>1.6977921416294315</v>
      </c>
      <c r="BF52" s="20">
        <f>IFERROR((BF73/BF48*100)/BF63,)</f>
        <v>1.2538921217058383</v>
      </c>
      <c r="BG52" s="20">
        <f>IFERROR((BG73/BF48*100)/BG63,)</f>
        <v>3.3591658512955687</v>
      </c>
      <c r="BH52" s="20">
        <f>IFERROR((BH73/BF48*100)/BH63,)</f>
        <v>1.8659650268167345</v>
      </c>
      <c r="BI52" s="20">
        <f>IFERROR((BI73/BF48*100)/BI63,)</f>
        <v>0.93457940327020439</v>
      </c>
      <c r="BJ52" s="20">
        <f>IFERROR((BJ73/BF48*100)/BJ63,)</f>
        <v>1.140612436704737</v>
      </c>
      <c r="BK52" s="20">
        <f>IFERROR((BK73/BF48*100)/BK63,)</f>
        <v>0.10526219079760897</v>
      </c>
      <c r="BL52" s="20">
        <f>IFERROR((BL73/BF48*100)/BL63,)</f>
        <v>10.914764793916659</v>
      </c>
      <c r="BM52" s="20">
        <f>IFERROR((BM73/BF48*100)/BM63,)</f>
        <v>1.9937528081642546</v>
      </c>
      <c r="BN52" s="20">
        <f>IFERROR((BN73/BF48*100)/BN63,)</f>
        <v>3.2209154869692482</v>
      </c>
      <c r="BO52" s="20">
        <f>IFERROR((BO73/BF48*100)/BO63,)</f>
        <v>0</v>
      </c>
      <c r="BP52" s="20">
        <f>IFERROR((BP73/BF48*100)/BP63,)</f>
        <v>0.45657952338924174</v>
      </c>
      <c r="BQ52" s="20">
        <f>IFERROR((BQ73/BF48*100)/BQ63,)</f>
        <v>0.65873018752603218</v>
      </c>
      <c r="BR52" s="20">
        <f>IFERROR((BR73/BF48*100)/BR63,)</f>
        <v>0.4783035903302742</v>
      </c>
      <c r="BS52" s="20">
        <f>IFERROR((BS73/BF48*100)/BS63,)</f>
        <v>1.5993909373982931</v>
      </c>
      <c r="BT52" s="20">
        <f>IFERROR((BT73/BT48*100)/BT63,)</f>
        <v>1.3973139986348364</v>
      </c>
      <c r="BU52" s="20">
        <f>IFERROR((BU73/BT48*100)/BU63,)</f>
        <v>1.8071769338195116</v>
      </c>
      <c r="BV52" s="20">
        <f>IFERROR((BV73/BT48*100)/BV63,)</f>
        <v>1.6910421653928975</v>
      </c>
      <c r="BW52" s="20">
        <f>IFERROR((BW73/BT48*100)/BW63,)</f>
        <v>0.88210837076377269</v>
      </c>
      <c r="BX52" s="20">
        <f>IFERROR((BX73/BT48*100)/BX63,)</f>
        <v>1.124520241192682</v>
      </c>
      <c r="BY52" s="20">
        <f>IFERROR((BY73/BT48*100)/BY63,)</f>
        <v>8.6843020902146878E-2</v>
      </c>
      <c r="BZ52" s="20">
        <f>IFERROR((BZ73/BT48*100)/BZ63,)</f>
        <v>9.7414711050238747</v>
      </c>
      <c r="CA52" s="20">
        <f>IFERROR((CA73/BT48*100)/CA63,)</f>
        <v>2.1088391476662163</v>
      </c>
      <c r="CB52" s="20">
        <f>IFERROR((CB73/BT48*100)/CB63,)</f>
        <v>2.9589902677156359</v>
      </c>
      <c r="CC52" s="20">
        <f>IFERROR((CC73/BT48*100)/CC63,)</f>
        <v>0</v>
      </c>
      <c r="CD52" s="20">
        <f>IFERROR((CD73/BT48*100)/CD63,)</f>
        <v>0.39670447397224412</v>
      </c>
      <c r="CE52" s="20">
        <f>IFERROR((CE73/BT48*100)/CE63,)</f>
        <v>0.63769243265040598</v>
      </c>
      <c r="CF52" s="20">
        <f>IFERROR((CF73/BT48*100)/CF63,)</f>
        <v>0.41040728795178694</v>
      </c>
      <c r="CG52" s="20">
        <f>IFERROR((CG73/BT48*100)/CG63,)</f>
        <v>1.4499904239005539</v>
      </c>
      <c r="CH52" s="20">
        <f>IFERROR((CH73/CH48*100)/CH63,)</f>
        <v>1.2819898221237018</v>
      </c>
      <c r="CI52" s="20">
        <f>IFERROR((CI73/CH48*100)/CI63,)</f>
        <v>1.9993347065000586</v>
      </c>
      <c r="CJ52" s="20">
        <f>IFERROR((CJ73/CH48*100)/CJ63,)</f>
        <v>2.1091621747414622</v>
      </c>
      <c r="CK52" s="20">
        <f>IFERROR((CK73/CH48*100)/CK63,)</f>
        <v>0.8947325457748474</v>
      </c>
      <c r="CL52" s="20">
        <f>IFERROR((CL73/CH48*100)/CL63,)</f>
        <v>1.1428179553108184</v>
      </c>
      <c r="CM52" s="20">
        <f>IFERROR((CM73/CH48*100)/CM63,)</f>
        <v>8.3340524482548056E-2</v>
      </c>
      <c r="CN52" s="20">
        <f>IFERROR((CN73/CH48*100)/CN63,)</f>
        <v>8.4102530547195506</v>
      </c>
      <c r="CO52" s="20">
        <f>IFERROR((CO73/CH48*100)/CO63,)</f>
        <v>4.0280917026655922</v>
      </c>
      <c r="CP52" s="20">
        <f>IFERROR((CP73/CH48*100)/CP63,)</f>
        <v>4.9593019757274748</v>
      </c>
      <c r="CQ52" s="20">
        <f>IFERROR((CQ73/CH48*100)/CQ63,)</f>
        <v>0</v>
      </c>
      <c r="CR52" s="20">
        <f>IFERROR((CR73/CH48*100)/CR63,)</f>
        <v>0.42049656468564922</v>
      </c>
      <c r="CS52" s="20">
        <f>IFERROR((CS73/CH48*100)/CS63,)</f>
        <v>0.53832271274691657</v>
      </c>
      <c r="CT52" s="20">
        <f>IFERROR((CT73/CH48*100)/CT63,)</f>
        <v>0.49679765371220708</v>
      </c>
      <c r="CU52" s="20">
        <f>IFERROR((CU73/CH48*100)/CU63,)</f>
        <v>1.2155725326699767</v>
      </c>
      <c r="CV52" s="20">
        <f>IFERROR((CV73/CV48*100)/CV63,)</f>
        <v>1.242123266061864</v>
      </c>
      <c r="CW52" s="20">
        <f>IFERROR((CW73/CV48*100)/CW63,)</f>
        <v>2.6212257169633366</v>
      </c>
      <c r="CX52" s="20">
        <f>IFERROR((CX73/CV48*100)/CX63,)</f>
        <v>2.5824249917116049</v>
      </c>
      <c r="CY52" s="20">
        <f>IFERROR((CY73/CV48*100)/CY63,)</f>
        <v>1.0079288930124395</v>
      </c>
      <c r="CZ52" s="20">
        <f>IFERROR((CZ73/CV48*100)/CZ63,)</f>
        <v>1.2581333835327293</v>
      </c>
      <c r="DA52" s="20">
        <f>IFERROR((DA73/CV48*100)/DA63,)</f>
        <v>8.8087535072230452E-2</v>
      </c>
      <c r="DB52" s="20">
        <f>IFERROR((DB73/CV48*100)/DB63,)</f>
        <v>7.2901030245442646</v>
      </c>
      <c r="DC52" s="20">
        <f>IFERROR((DC73/CV48*100)/DC63,)</f>
        <v>2.7424948069032888</v>
      </c>
      <c r="DD52" s="20">
        <f>IFERROR((DD73/CV48*100)/DD63,)</f>
        <v>6.6392754929695101</v>
      </c>
      <c r="DE52" s="20">
        <f>IFERROR((DE73/CV48*100)/DE63,)</f>
        <v>0</v>
      </c>
      <c r="DF52" s="20">
        <f>IFERROR((DF73/CV48*100)/DF63,)</f>
        <v>0.59728019135437582</v>
      </c>
      <c r="DG52" s="20">
        <f>IFERROR((DG73/CV48*100)/DG63,)</f>
        <v>0.54441951204596217</v>
      </c>
      <c r="DH52" s="20">
        <f>IFERROR((DH73/CV48*100)/DH63,)</f>
        <v>0.38582431250003008</v>
      </c>
      <c r="DI52" s="20">
        <f>IFERROR((DI73/CV48*100)/DI63,)</f>
        <v>1.5002581949933003</v>
      </c>
      <c r="DJ52" s="20">
        <f>IFERROR((DJ73/DJ48*100)/DJ63,)</f>
        <v>1.1078353581558682</v>
      </c>
      <c r="DK52" s="20">
        <f>IFERROR((DK73/DJ48*100)/DK63,)</f>
        <v>3.0055319446632471</v>
      </c>
      <c r="DL52" s="20">
        <f>IFERROR((DL73/DJ48*100)/DL63,)</f>
        <v>2.3963250826220244</v>
      </c>
      <c r="DM52" s="20">
        <f>IFERROR((DM73/DJ48*100)/DM63,)</f>
        <v>0.89448555945946406</v>
      </c>
      <c r="DN52" s="20">
        <f>IFERROR((DN73/DJ48*100)/DN63,)</f>
        <v>1.223387796672005</v>
      </c>
      <c r="DO52" s="20">
        <f>IFERROR((DO73/DJ48*100)/DO63,)</f>
        <v>8.4688267618548183E-2</v>
      </c>
      <c r="DP52" s="20">
        <f>IFERROR((DP73/DJ48*100)/DP63,)</f>
        <v>5.2779277315174467</v>
      </c>
      <c r="DQ52" s="20">
        <f>IFERROR((DQ73/DJ48*100)/DQ63,)</f>
        <v>2.2676045081042884</v>
      </c>
      <c r="DR52" s="20">
        <f>IFERROR((DR73/DJ48*100)/DR63,)</f>
        <v>11.689831475010459</v>
      </c>
      <c r="DS52" s="20">
        <f>IFERROR((DS73/DJ48*100)/DS63,)</f>
        <v>0</v>
      </c>
      <c r="DT52" s="20">
        <f>IFERROR((DT73/DJ48*100)/DT63,)</f>
        <v>0.47591890455420527</v>
      </c>
      <c r="DU52" s="20">
        <f>IFERROR((DU73/DJ48*100)/DU63,)</f>
        <v>0.56997365941098765</v>
      </c>
      <c r="DV52" s="20">
        <f>IFERROR((DV73/DJ48*100)/DV63,)</f>
        <v>0.44485671062304177</v>
      </c>
      <c r="DW52" s="20">
        <f>IFERROR((DW73/DJ48*100)/DW63,)</f>
        <v>1.5922238728690752</v>
      </c>
      <c r="DX52" s="20">
        <f>IFERROR((DX73/DX48*100)/DX63,)</f>
        <v>1.1737111659950605</v>
      </c>
      <c r="DY52" s="20">
        <f>IFERROR((DY73/DX48*100)/DY63,)</f>
        <v>2.4827962421176411</v>
      </c>
      <c r="DZ52" s="20">
        <f>IFERROR((DZ73/DX48*100)/DZ63,)</f>
        <v>2.4875556528720533</v>
      </c>
      <c r="EA52" s="20">
        <f>IFERROR((EA73/DX48*100)/EA63,)</f>
        <v>0.85164000677904239</v>
      </c>
      <c r="EB52" s="20">
        <f>IFERROR((EB73/DX48*100)/EB63,)</f>
        <v>1.2032559532252218</v>
      </c>
      <c r="EC52" s="20">
        <f>IFERROR((EC73/DX48*100)/EC63,)</f>
        <v>8.192763454565366E-2</v>
      </c>
      <c r="ED52" s="20">
        <f>IFERROR((ED73/DX48*100)/ED63,)</f>
        <v>5.0929619541340827</v>
      </c>
      <c r="EE52" s="20">
        <f>IFERROR((EE73/DX48*100)/EE63,)</f>
        <v>2.3503572904978443</v>
      </c>
      <c r="EF52" s="20">
        <f>IFERROR((EF73/DX48*100)/EF63,)</f>
        <v>6.9582574126221637</v>
      </c>
      <c r="EG52" s="20">
        <f>IFERROR((EG73/DX48*100)/EG63,)</f>
        <v>0</v>
      </c>
      <c r="EH52" s="20">
        <f>IFERROR((EH73/DX48*100)/EH63,)</f>
        <v>0.38227789369220166</v>
      </c>
      <c r="EI52" s="20">
        <f>IFERROR((EI73/DX48*100)/EI63,)</f>
        <v>0.57601209300885825</v>
      </c>
      <c r="EJ52" s="20">
        <f>IFERROR((EJ73/DX48*100)/EJ63,)</f>
        <v>0.37768233760257691</v>
      </c>
      <c r="EK52" s="20">
        <f>IFERROR((EK73/DX48*100)/EK63,)</f>
        <v>2.1352496856927332</v>
      </c>
    </row>
    <row r="53" spans="1:141" x14ac:dyDescent="0.25">
      <c r="A53" t="s">
        <v>7</v>
      </c>
      <c r="B53" s="20">
        <f>IFERROR((B74/B48*100)/B64,)</f>
        <v>1.6275945251714501</v>
      </c>
      <c r="C53" s="20">
        <f>IFERROR((C74/B48*100)/C64,)</f>
        <v>0</v>
      </c>
      <c r="D53" s="20">
        <f>IFERROR((D74/B48*100)/D64,)</f>
        <v>2.9288147113872114</v>
      </c>
      <c r="E53" s="20">
        <f>IFERROR((E74/B48*100)/E64,)</f>
        <v>0.91873963819371818</v>
      </c>
      <c r="F53" s="20">
        <f>IFERROR((F74/B48*100)/F64,)</f>
        <v>1.0062640220663506</v>
      </c>
      <c r="G53" s="20">
        <f>IFERROR((G74/B48*100)/G64,)</f>
        <v>0.11535641622288691</v>
      </c>
      <c r="H53" s="20">
        <f>IFERROR((H74/B48*100)/H64,)</f>
        <v>3.6536676914780575</v>
      </c>
      <c r="I53" s="20">
        <f>IFERROR((I74/B48*100)/I64,)</f>
        <v>3.6059726522592386</v>
      </c>
      <c r="J53" s="20">
        <f>IFERROR((J74/B48*100)/J64,)</f>
        <v>7.373953589623782</v>
      </c>
      <c r="K53" s="20">
        <f>IFERROR((K74/B48*100)/K64,)</f>
        <v>1.3948425142213681</v>
      </c>
      <c r="L53" s="20">
        <f>IFERROR((L74/B48*100)/L64,)</f>
        <v>0.29082410459253588</v>
      </c>
      <c r="M53" s="20">
        <f>IFERROR((M74/B48*100)/M64,)</f>
        <v>0.39377726732094859</v>
      </c>
      <c r="N53" s="20">
        <f>IFERROR((N74/B48*100)/N64,)</f>
        <v>0</v>
      </c>
      <c r="O53" s="20">
        <f>IFERROR((O74/B48*100)/O64,)</f>
        <v>1.1961233793492687</v>
      </c>
      <c r="P53" s="20">
        <f>IFERROR((P74/P48*100)/P64,)</f>
        <v>1.3736567865108635</v>
      </c>
      <c r="Q53" s="20">
        <f>IFERROR((Q74/P48*100)/Q64,)</f>
        <v>0</v>
      </c>
      <c r="R53" s="20">
        <f>IFERROR((R74/P48*100)/R64,)</f>
        <v>2.1994700537906118</v>
      </c>
      <c r="S53" s="20">
        <f>IFERROR((S74/P48*100)/S64,)</f>
        <v>0.64341252203218635</v>
      </c>
      <c r="T53" s="20">
        <f>IFERROR((T74/P48*100)/T64,)</f>
        <v>0.77169782179994728</v>
      </c>
      <c r="U53" s="20">
        <f>IFERROR((U74/P48*100)/U64,)</f>
        <v>9.7341134763573631E-2</v>
      </c>
      <c r="V53" s="20">
        <f>IFERROR((V74/P48*100)/V64,)</f>
        <v>3.1721837248111648</v>
      </c>
      <c r="W53" s="20">
        <f>IFERROR((W74/P48*100)/W64,)</f>
        <v>2.9601653685263214</v>
      </c>
      <c r="X53" s="20">
        <f>IFERROR((X74/P48*100)/X64,)</f>
        <v>7.0279811484104249</v>
      </c>
      <c r="Y53" s="20">
        <f>IFERROR((Y74/P48*100)/Y64,)</f>
        <v>1.0857249545969758</v>
      </c>
      <c r="Z53" s="20">
        <f>IFERROR((Z74/P48*100)/Z64,)</f>
        <v>0.27821441611679304</v>
      </c>
      <c r="AA53" s="20">
        <f>IFERROR((AA74/P48*100)/AA64,)</f>
        <v>0.32401941670864109</v>
      </c>
      <c r="AB53" s="20">
        <f>IFERROR((AB74/P48*100)/AB64,)</f>
        <v>0</v>
      </c>
      <c r="AC53" s="20">
        <f>IFERROR((AC74/P48*100)/AC64,)</f>
        <v>1.021869943623372</v>
      </c>
      <c r="AD53" s="20">
        <f>IFERROR((AD74/AD48*100)/AD64,)</f>
        <v>1.3641145699322494</v>
      </c>
      <c r="AE53" s="20">
        <f>IFERROR((AE74/AD48*100)/AE64,)</f>
        <v>2.6758981458545232</v>
      </c>
      <c r="AF53" s="20">
        <f>IFERROR((AF74/AD48*100)/AF64,)</f>
        <v>2.0600550368743811</v>
      </c>
      <c r="AG53" s="20">
        <f>IFERROR((AG74/AD48*100)/AG64,)</f>
        <v>1.0384964661737379</v>
      </c>
      <c r="AH53" s="20">
        <f>IFERROR((AH74/AD48*100)/AH64,)</f>
        <v>0.90301272575995328</v>
      </c>
      <c r="AI53" s="20">
        <f>IFERROR((AI74/AD48*100)/AI64,)</f>
        <v>0.10049208873043408</v>
      </c>
      <c r="AJ53" s="20">
        <f>IFERROR((AJ74/AD48*100)/AJ64,)</f>
        <v>3.7702222538481305</v>
      </c>
      <c r="AK53" s="20">
        <f>IFERROR((AK74/AD48*100)/AK64,)</f>
        <v>3.7073234049644599</v>
      </c>
      <c r="AL53" s="20">
        <f>IFERROR((AL74/AD48*100)/AL64,)</f>
        <v>7.8068252703342402</v>
      </c>
      <c r="AM53" s="20">
        <f>IFERROR((AM74/AD48*100)/AM64,)</f>
        <v>1.8496610901185264</v>
      </c>
      <c r="AN53" s="20">
        <f>IFERROR((AN74/AD48*100)/AN64,)</f>
        <v>0.55068178544409596</v>
      </c>
      <c r="AO53" s="20">
        <f>IFERROR((AO74/AD48*100)/AO64,)</f>
        <v>0.47386555889852572</v>
      </c>
      <c r="AP53" s="20">
        <f>IFERROR((AP74/AD48*100)/AP64,)</f>
        <v>0.85113413794741355</v>
      </c>
      <c r="AQ53" s="20">
        <f>IFERROR((AQ74/AD48*100)/AQ64,)</f>
        <v>1.3328127242677212</v>
      </c>
      <c r="AR53" s="20">
        <f>IFERROR((AR74/AR48*100)/AR64,)</f>
        <v>1.6089934939183161</v>
      </c>
      <c r="AS53" s="20">
        <f>IFERROR((AS74/AR48*100)/AS64,)</f>
        <v>2.9761531170015743</v>
      </c>
      <c r="AT53" s="20">
        <f>IFERROR((AT74/AR48*100)/AT64,)</f>
        <v>1.6336308453344908</v>
      </c>
      <c r="AU53" s="20">
        <f>IFERROR((AU74/AR48*100)/AU64,)</f>
        <v>0.87054818478771989</v>
      </c>
      <c r="AV53" s="20">
        <f>IFERROR((AV74/AR48*100)/AV64,)</f>
        <v>0.84027835240900406</v>
      </c>
      <c r="AW53" s="20">
        <f>IFERROR((AW74/AR48*100)/AW64,)</f>
        <v>7.8090002068424313E-2</v>
      </c>
      <c r="AX53" s="20">
        <f>IFERROR((AX74/AR48*100)/AX64,)</f>
        <v>4.2786893190190209</v>
      </c>
      <c r="AY53" s="20">
        <f>IFERROR((AY74/AR48*100)/AY64,)</f>
        <v>2.2733472373226848</v>
      </c>
      <c r="AZ53" s="20">
        <f>IFERROR((AZ74/AR48*100)/AZ64,)</f>
        <v>6.2232219753221374</v>
      </c>
      <c r="BA53" s="20">
        <f>IFERROR((BA74/AR48*100)/BA64,)</f>
        <v>1.3540156072845002</v>
      </c>
      <c r="BB53" s="20">
        <f>IFERROR((BB74/AR48*100)/BB64,)</f>
        <v>0.73166661182198856</v>
      </c>
      <c r="BC53" s="20">
        <f>IFERROR((BC74/AR48*100)/BC64,)</f>
        <v>0.51732689103837481</v>
      </c>
      <c r="BD53" s="20">
        <f>IFERROR((BD74/AR48*100)/BD64,)</f>
        <v>0</v>
      </c>
      <c r="BE53" s="20">
        <f>IFERROR((BE74/AR48*100)/BE64,)</f>
        <v>1.7008647516774866</v>
      </c>
      <c r="BF53" s="20">
        <f>IFERROR((BF74/BF48*100)/BF64,)</f>
        <v>1.2886093587316063</v>
      </c>
      <c r="BG53" s="20">
        <f>IFERROR((BG74/BF48*100)/BG64,)</f>
        <v>2.0962090387287549</v>
      </c>
      <c r="BH53" s="20">
        <f>IFERROR((BH74/BF48*100)/BH64,)</f>
        <v>2.1476702417829987</v>
      </c>
      <c r="BI53" s="20">
        <f>IFERROR((BI74/BF48*100)/BI64,)</f>
        <v>0.79509039086718858</v>
      </c>
      <c r="BJ53" s="20">
        <f>IFERROR((BJ74/BF48*100)/BJ64,)</f>
        <v>0.88270876404882181</v>
      </c>
      <c r="BK53" s="20">
        <f>IFERROR((BK74/BF48*100)/BK64,)</f>
        <v>7.5064179530911157E-2</v>
      </c>
      <c r="BL53" s="20">
        <f>IFERROR((BL74/BF48*100)/BL64,)</f>
        <v>3.9494102598488112</v>
      </c>
      <c r="BM53" s="20">
        <f>IFERROR((BM74/BF48*100)/BM64,)</f>
        <v>1.9275331962554032</v>
      </c>
      <c r="BN53" s="20">
        <f>IFERROR((BN74/BF48*100)/BN64,)</f>
        <v>6.280083054276453</v>
      </c>
      <c r="BO53" s="20">
        <f>IFERROR((BO74/BF48*100)/BO64,)</f>
        <v>0</v>
      </c>
      <c r="BP53" s="20">
        <f>IFERROR((BP74/BF48*100)/BP64,)</f>
        <v>0.42008194126350568</v>
      </c>
      <c r="BQ53" s="20">
        <f>IFERROR((BQ74/BF48*100)/BQ64,)</f>
        <v>0.58245243348433462</v>
      </c>
      <c r="BR53" s="20">
        <f>IFERROR((BR74/BF48*100)/BR64,)</f>
        <v>0</v>
      </c>
      <c r="BS53" s="20">
        <f>IFERROR((BS74/BF48*100)/BS64,)</f>
        <v>1.9103246638391789</v>
      </c>
      <c r="BT53" s="20">
        <f>IFERROR((BT74/BT48*100)/BT64,)</f>
        <v>1.3669184401503143</v>
      </c>
      <c r="BU53" s="20">
        <f>IFERROR((BU74/BT48*100)/BU64,)</f>
        <v>0</v>
      </c>
      <c r="BV53" s="20">
        <f>IFERROR((BV74/BT48*100)/BV64,)</f>
        <v>2.1685558870117143</v>
      </c>
      <c r="BW53" s="20">
        <f>IFERROR((BW74/BT48*100)/BW64,)</f>
        <v>0.80314169370125643</v>
      </c>
      <c r="BX53" s="20">
        <f>IFERROR((BX74/BT48*100)/BX64,)</f>
        <v>0.92862427478859333</v>
      </c>
      <c r="BY53" s="20">
        <f>IFERROR((BY74/BT48*100)/BY64,)</f>
        <v>7.071769943426115E-2</v>
      </c>
      <c r="BZ53" s="20">
        <f>IFERROR((BZ74/BT48*100)/BZ64,)</f>
        <v>3.548561335292896</v>
      </c>
      <c r="CA53" s="20">
        <f>IFERROR((CA74/BT48*100)/CA64,)</f>
        <v>1.7234858938286155</v>
      </c>
      <c r="CB53" s="20">
        <f>IFERROR((CB74/BT48*100)/CB64,)</f>
        <v>5.8213199643967384</v>
      </c>
      <c r="CC53" s="20">
        <f>IFERROR((CC74/BT48*100)/CC64,)</f>
        <v>0</v>
      </c>
      <c r="CD53" s="20">
        <f>IFERROR((CD74/BT48*100)/CD64,)</f>
        <v>0.44483553983378071</v>
      </c>
      <c r="CE53" s="20">
        <f>IFERROR((CE74/BT48*100)/CE64,)</f>
        <v>0.50565718883141919</v>
      </c>
      <c r="CF53" s="20">
        <f>IFERROR((CF74/BT48*100)/CF64,)</f>
        <v>0</v>
      </c>
      <c r="CG53" s="20">
        <f>IFERROR((CG74/BT48*100)/CG64,)</f>
        <v>2.1414149370614535</v>
      </c>
      <c r="CH53" s="20">
        <f>IFERROR((CH74/CH48*100)/CH64,)</f>
        <v>1.4283892213487963</v>
      </c>
      <c r="CI53" s="20">
        <f>IFERROR((CI74/CH48*100)/CI64,)</f>
        <v>0</v>
      </c>
      <c r="CJ53" s="20">
        <f>IFERROR((CJ74/CH48*100)/CJ64,)</f>
        <v>1.6904906351839954</v>
      </c>
      <c r="CK53" s="20">
        <f>IFERROR((CK74/CH48*100)/CK64,)</f>
        <v>0.79330428798611452</v>
      </c>
      <c r="CL53" s="20">
        <f>IFERROR((CL74/CH48*100)/CL64,)</f>
        <v>1.027201073348829</v>
      </c>
      <c r="CM53" s="20">
        <f>IFERROR((CM74/CH48*100)/CM64,)</f>
        <v>6.3746692111433592E-2</v>
      </c>
      <c r="CN53" s="20">
        <f>IFERROR((CN74/CH48*100)/CN64,)</f>
        <v>4.7485153613019824</v>
      </c>
      <c r="CO53" s="20">
        <f>IFERROR((CO74/CH48*100)/CO64,)</f>
        <v>3.4205480347212989</v>
      </c>
      <c r="CP53" s="20">
        <f>IFERROR((CP74/CH48*100)/CP64,)</f>
        <v>3.7861990451131278</v>
      </c>
      <c r="CQ53" s="20">
        <f>IFERROR((CQ74/CH48*100)/CQ64,)</f>
        <v>0</v>
      </c>
      <c r="CR53" s="20">
        <f>IFERROR((CR74/CH48*100)/CR64,)</f>
        <v>0.61935574477754507</v>
      </c>
      <c r="CS53" s="20">
        <f>IFERROR((CS74/CH48*100)/CS64,)</f>
        <v>0.47620825480485601</v>
      </c>
      <c r="CT53" s="20">
        <f>IFERROR((CT74/CH48*100)/CT64,)</f>
        <v>0</v>
      </c>
      <c r="CU53" s="20">
        <f>IFERROR((CU74/CH48*100)/CU64,)</f>
        <v>2.0502413383503857</v>
      </c>
      <c r="CV53" s="20">
        <f>IFERROR((CV74/CV48*100)/CV64,)</f>
        <v>1.1633928352554994</v>
      </c>
      <c r="CW53" s="20">
        <f>IFERROR((CW74/CV48*100)/CW64,)</f>
        <v>0</v>
      </c>
      <c r="CX53" s="20">
        <f>IFERROR((CX74/CV48*100)/CX64,)</f>
        <v>2.087161401058502</v>
      </c>
      <c r="CY53" s="20">
        <f>IFERROR((CY74/CV48*100)/CY64,)</f>
        <v>0.91345405165571192</v>
      </c>
      <c r="CZ53" s="20">
        <f>IFERROR((CZ74/CV48*100)/CZ64,)</f>
        <v>1.2363200477445633</v>
      </c>
      <c r="DA53" s="20">
        <f>IFERROR((DA74/CV48*100)/DA64,)</f>
        <v>6.9501042698380547E-2</v>
      </c>
      <c r="DB53" s="20">
        <f>IFERROR((DB74/CV48*100)/DB64,)</f>
        <v>5.8134675822085953</v>
      </c>
      <c r="DC53" s="20">
        <f>IFERROR((DC74/CV48*100)/DC64,)</f>
        <v>1.7324248914792333</v>
      </c>
      <c r="DD53" s="20">
        <f>IFERROR((DD74/CV48*100)/DD64,)</f>
        <v>5.3274100658878956</v>
      </c>
      <c r="DE53" s="20">
        <f>IFERROR((DE74/CV48*100)/DE64,)</f>
        <v>0</v>
      </c>
      <c r="DF53" s="20">
        <f>IFERROR((DF74/CV48*100)/DF64,)</f>
        <v>0.61668819055449853</v>
      </c>
      <c r="DG53" s="20">
        <f>IFERROR((DG74/CV48*100)/DG64,)</f>
        <v>0.5223030653701719</v>
      </c>
      <c r="DH53" s="20">
        <f>IFERROR((DH74/CV48*100)/DH64,)</f>
        <v>0.40661481558074625</v>
      </c>
      <c r="DI53" s="20">
        <f>IFERROR((DI74/CV48*100)/DI64,)</f>
        <v>0</v>
      </c>
      <c r="DJ53" s="20">
        <f>IFERROR((DJ74/DJ48*100)/DJ64,)</f>
        <v>1.183304308003043</v>
      </c>
      <c r="DK53" s="20">
        <f>IFERROR((DK74/DJ48*100)/DK64,)</f>
        <v>0</v>
      </c>
      <c r="DL53" s="20">
        <f>IFERROR((DL74/DJ48*100)/DL64,)</f>
        <v>2.1351084710121682</v>
      </c>
      <c r="DM53" s="20">
        <f>IFERROR((DM74/DJ48*100)/DM64,)</f>
        <v>0.81248018003933464</v>
      </c>
      <c r="DN53" s="20">
        <f>IFERROR((DN74/DJ48*100)/DN64,)</f>
        <v>0.96669330628486372</v>
      </c>
      <c r="DO53" s="20">
        <f>IFERROR((DO74/DJ48*100)/DO64,)</f>
        <v>8.4810174616400877E-2</v>
      </c>
      <c r="DP53" s="20">
        <f>IFERROR((DP74/DJ48*100)/DP64,)</f>
        <v>3.8994516427022048</v>
      </c>
      <c r="DQ53" s="20">
        <f>IFERROR((DQ74/DJ48*100)/DQ64,)</f>
        <v>2.2909113434565347</v>
      </c>
      <c r="DR53" s="20">
        <f>IFERROR((DR74/DJ48*100)/DR64,)</f>
        <v>4.6644965572449033</v>
      </c>
      <c r="DS53" s="20">
        <f>IFERROR((DS74/DJ48*100)/DS64,)</f>
        <v>0</v>
      </c>
      <c r="DT53" s="20">
        <f>IFERROR((DT74/DJ48*100)/DT64,)</f>
        <v>0.45445907768011107</v>
      </c>
      <c r="DU53" s="20">
        <f>IFERROR((DU74/DJ48*100)/DU64,)</f>
        <v>0.46373179449862961</v>
      </c>
      <c r="DV53" s="20">
        <f>IFERROR((DV74/DJ48*100)/DV64,)</f>
        <v>0</v>
      </c>
      <c r="DW53" s="20">
        <f>IFERROR((DW74/DJ48*100)/DW64,)</f>
        <v>0.99008274328317447</v>
      </c>
      <c r="DX53" s="20">
        <f>IFERROR((DX74/DX48*100)/DX64,)</f>
        <v>1.2532780135554571</v>
      </c>
      <c r="DY53" s="20">
        <f>IFERROR((DY74/DX48*100)/DY64,)</f>
        <v>1.5</v>
      </c>
      <c r="DZ53" s="20">
        <f>IFERROR((DZ74/DX48*100)/DZ64,)</f>
        <v>1.3801344286781181</v>
      </c>
      <c r="EA53" s="20">
        <f>IFERROR((EA74/DX48*100)/EA64,)</f>
        <v>0.79892751873290957</v>
      </c>
      <c r="EB53" s="20">
        <f>IFERROR((EB74/DX48*100)/EB64,)</f>
        <v>1.1540610269441911</v>
      </c>
      <c r="EC53" s="20">
        <f>IFERROR((EC74/DX48*100)/EC64,)</f>
        <v>8.0930426081622459E-2</v>
      </c>
      <c r="ED53" s="20">
        <f>IFERROR((ED74/DX48*100)/ED64,)</f>
        <v>3.8310810810810811</v>
      </c>
      <c r="EE53" s="20">
        <f>IFERROR((EE74/DX48*100)/EE64,)</f>
        <v>1.9953076120959334</v>
      </c>
      <c r="EF53" s="20">
        <f>IFERROR((EF74/DX48*100)/EF64,)</f>
        <v>4.4157608695652177</v>
      </c>
      <c r="EG53" s="20">
        <f>IFERROR((EG74/DX48*100)/EG64,)</f>
        <v>0</v>
      </c>
      <c r="EH53" s="20">
        <f>IFERROR((EH74/DX48*100)/EH64,)</f>
        <v>0.38403689010951758</v>
      </c>
      <c r="EI53" s="20">
        <f>IFERROR((EI74/DX48*100)/EI64,)</f>
        <v>0.47223994894703253</v>
      </c>
      <c r="EJ53" s="20">
        <f>IFERROR((EJ74/DX48*100)/EJ64,)</f>
        <v>0</v>
      </c>
      <c r="EK53" s="20">
        <f>IFERROR((EK74/DX48*100)/EK64,)</f>
        <v>0.97099447513812154</v>
      </c>
    </row>
    <row r="54" spans="1:141" x14ac:dyDescent="0.25">
      <c r="A54" t="s">
        <v>353</v>
      </c>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row>
    <row r="55" spans="1:141" x14ac:dyDescent="0.25">
      <c r="A55"/>
      <c r="B55" s="164">
        <f>RANK(B53,B53:O53)</f>
        <v>5</v>
      </c>
      <c r="C55">
        <f>RANK(C53,B53:O53)</f>
        <v>13</v>
      </c>
      <c r="D55" s="164">
        <f>RANK(D53,B53:O53)</f>
        <v>4</v>
      </c>
      <c r="E55">
        <f>RANK(E53,B53:O53)</f>
        <v>9</v>
      </c>
      <c r="F55">
        <f>RANK(F53,B53:O53)</f>
        <v>8</v>
      </c>
      <c r="G55">
        <f>RANK(G53,B53:O53)</f>
        <v>12</v>
      </c>
      <c r="H55" s="164">
        <f>RANK(H53,B53:O53)</f>
        <v>2</v>
      </c>
      <c r="I55" s="164">
        <f>RANK(I53,B53:O53)</f>
        <v>3</v>
      </c>
      <c r="J55" s="164">
        <f>RANK(J53,B53:O53)</f>
        <v>1</v>
      </c>
      <c r="K55" s="164">
        <f>RANK(K53,B53:O53)</f>
        <v>6</v>
      </c>
      <c r="L55">
        <f>RANK(L53,B53:O53)</f>
        <v>11</v>
      </c>
      <c r="M55">
        <f>RANK(M53,B53:O53)</f>
        <v>10</v>
      </c>
      <c r="N55">
        <f>RANK(N53,B53:O53)</f>
        <v>13</v>
      </c>
      <c r="O55">
        <f>RANK(O53,B53:O53)</f>
        <v>7</v>
      </c>
      <c r="P55" s="164">
        <f>RANK(P53,P53:AC53)</f>
        <v>5</v>
      </c>
      <c r="Q55">
        <f>RANK(Q53,P53:AC53)</f>
        <v>13</v>
      </c>
      <c r="R55" s="164">
        <f>RANK(R53,P53:AC53)</f>
        <v>4</v>
      </c>
      <c r="S55">
        <f>RANK(S53,P53:AC53)</f>
        <v>9</v>
      </c>
      <c r="T55">
        <f>RANK(T53,P53:AC53)</f>
        <v>8</v>
      </c>
      <c r="U55">
        <f>RANK(U53,P53:AC53)</f>
        <v>12</v>
      </c>
      <c r="V55" s="164">
        <f>RANK(V53,P53:AC53)</f>
        <v>2</v>
      </c>
      <c r="W55" s="164">
        <f>RANK(W53,P53:AC53)</f>
        <v>3</v>
      </c>
      <c r="X55" s="164">
        <f>RANK(X53,P53:AC53)</f>
        <v>1</v>
      </c>
      <c r="Y55" s="164">
        <f>RANK(Y53,P53:AC53)</f>
        <v>6</v>
      </c>
      <c r="Z55">
        <f>RANK(Z53,P53:AC53)</f>
        <v>11</v>
      </c>
      <c r="AA55">
        <f>RANK(AA53,P53:AC53)</f>
        <v>10</v>
      </c>
      <c r="AB55">
        <f>RANK(AB53,P53:AC53)</f>
        <v>13</v>
      </c>
      <c r="AC55">
        <f>RANK(AC53,P53:AC53)</f>
        <v>7</v>
      </c>
      <c r="AD55">
        <f>RANK(AD53,AD53:AQ53)</f>
        <v>7</v>
      </c>
      <c r="AE55" s="164">
        <f>RANK(AE53,AD53:AQ53)</f>
        <v>4</v>
      </c>
      <c r="AF55" s="164">
        <f>RANK(AF53,AD53:AQ53)</f>
        <v>5</v>
      </c>
      <c r="AG55">
        <f>RANK(AG53,AD53:AQ53)</f>
        <v>9</v>
      </c>
      <c r="AH55">
        <f>RANK(AH53,AD53:AQ53)</f>
        <v>10</v>
      </c>
      <c r="AI55">
        <f>RANK(AI53,AD53:AQ53)</f>
        <v>14</v>
      </c>
      <c r="AJ55" s="164">
        <f>RANK(AJ53,AD53:AQ53)</f>
        <v>2</v>
      </c>
      <c r="AK55" s="164">
        <f>RANK(AK53,AD53:AQ53)</f>
        <v>3</v>
      </c>
      <c r="AL55" s="164">
        <f>RANK(AL53,AD53:AQ53)</f>
        <v>1</v>
      </c>
      <c r="AM55" s="164">
        <f>RANK(AM53,AD53:AQ53)</f>
        <v>6</v>
      </c>
      <c r="AN55">
        <f>RANK(AN53,AD53:AQ53)</f>
        <v>12</v>
      </c>
      <c r="AO55">
        <f>RANK(AO53,AD53:AQ53)</f>
        <v>13</v>
      </c>
      <c r="AP55">
        <f>RANK(AP53,AD53:AQ53)</f>
        <v>11</v>
      </c>
      <c r="AQ55">
        <f>RANK(AQ53,AD53:AQ53)</f>
        <v>8</v>
      </c>
      <c r="AR55">
        <f>RANK(AR53,AR53:BE53)</f>
        <v>7</v>
      </c>
      <c r="AS55" s="164">
        <f>RANK(AS53,AR53:BE53)</f>
        <v>3</v>
      </c>
      <c r="AT55" s="164">
        <f>RANK(AT53,AR53:BE53)</f>
        <v>6</v>
      </c>
      <c r="AU55">
        <f>RANK(AU53,AR53:BE53)</f>
        <v>9</v>
      </c>
      <c r="AV55">
        <f>RANK(AV53,AR53:BE53)</f>
        <v>10</v>
      </c>
      <c r="AW55">
        <f>RANK(AW53,AR53:BE53)</f>
        <v>13</v>
      </c>
      <c r="AX55" s="164">
        <f>RANK(AX53,AR53:BE53)</f>
        <v>2</v>
      </c>
      <c r="AY55" s="164">
        <f>RANK(AY53,AR53:BE53)</f>
        <v>4</v>
      </c>
      <c r="AZ55" s="164">
        <f>RANK(AZ53,AR53:BE53)</f>
        <v>1</v>
      </c>
      <c r="BA55">
        <f>RANK(BA53,AR53:BE53)</f>
        <v>8</v>
      </c>
      <c r="BB55">
        <f>RANK(BB53,AR53:BE53)</f>
        <v>11</v>
      </c>
      <c r="BC55">
        <f>RANK(BC53,AR53:BE53)</f>
        <v>12</v>
      </c>
      <c r="BD55">
        <f>RANK(BD53,AR53:BE53)</f>
        <v>14</v>
      </c>
      <c r="BE55" s="164">
        <f>RANK(BE53,AR53:BE53)</f>
        <v>5</v>
      </c>
      <c r="BF55">
        <f>RANK(BF53,BF53:BS53)</f>
        <v>7</v>
      </c>
      <c r="BG55" s="164">
        <f>RANK(BG53,BF53:BS53)</f>
        <v>4</v>
      </c>
      <c r="BH55" s="164">
        <f>RANK(BH53,BF53:BS53)</f>
        <v>3</v>
      </c>
      <c r="BI55">
        <f>RANK(BI53,BF53:BS53)</f>
        <v>9</v>
      </c>
      <c r="BJ55">
        <f>RANK(BJ53,BF53:BS53)</f>
        <v>8</v>
      </c>
      <c r="BK55">
        <f>RANK(BK53,BF53:BS53)</f>
        <v>12</v>
      </c>
      <c r="BL55" s="164">
        <f>RANK(BL53,BF53:BS53)</f>
        <v>2</v>
      </c>
      <c r="BM55" s="164">
        <f>RANK(BM53,BF53:BS53)</f>
        <v>5</v>
      </c>
      <c r="BN55" s="164">
        <f>RANK(BN53,BF53:BS53)</f>
        <v>1</v>
      </c>
      <c r="BO55">
        <f>RANK(BO53,BF53:BS53)</f>
        <v>13</v>
      </c>
      <c r="BP55">
        <f>RANK(BP53,BF53:BS53)</f>
        <v>11</v>
      </c>
      <c r="BQ55">
        <f>RANK(BQ53,BF53:BS53)</f>
        <v>10</v>
      </c>
      <c r="BR55">
        <f>RANK(BR53,BF53:BS53)</f>
        <v>13</v>
      </c>
      <c r="BS55" s="164">
        <f>RANK(BS53,BF53:BS53)</f>
        <v>6</v>
      </c>
      <c r="BT55" s="164">
        <f>RANK(BT53,BT53:CG53)</f>
        <v>6</v>
      </c>
      <c r="BU55">
        <f>RANK(BU53,BT53:CG53)</f>
        <v>12</v>
      </c>
      <c r="BV55" s="164">
        <f>RANK(BV53,BT53:CG53)</f>
        <v>3</v>
      </c>
      <c r="BW55">
        <f>RANK(BW53,BT53:CG53)</f>
        <v>8</v>
      </c>
      <c r="BX55">
        <f>RANK(BX53,BT53:CG53)</f>
        <v>7</v>
      </c>
      <c r="BY55">
        <f>RANK(BY53,BT53:CG53)</f>
        <v>11</v>
      </c>
      <c r="BZ55" s="164">
        <f>RANK(BZ53,BT53:CG53)</f>
        <v>2</v>
      </c>
      <c r="CA55" s="164">
        <f>RANK(CA53,BT53:CG53)</f>
        <v>5</v>
      </c>
      <c r="CB55" s="164">
        <f>RANK(CB53,BT53:CG53)</f>
        <v>1</v>
      </c>
      <c r="CC55">
        <f>RANK(CC53,BT53:CG53)</f>
        <v>12</v>
      </c>
      <c r="CD55">
        <f>RANK(CD53,BT53:CG53)</f>
        <v>10</v>
      </c>
      <c r="CE55">
        <f>RANK(CE53,BT53:CG53)</f>
        <v>9</v>
      </c>
      <c r="CF55">
        <f>RANK(CF53,BT53:CG53)</f>
        <v>12</v>
      </c>
      <c r="CG55" s="164">
        <f>RANK(CG53,BT53:CG53)</f>
        <v>4</v>
      </c>
      <c r="CH55" s="164">
        <f>RANK(CH53,CH53:CU53)</f>
        <v>6</v>
      </c>
      <c r="CI55">
        <f>RANK(CI53,CH53:CU53)</f>
        <v>12</v>
      </c>
      <c r="CJ55" s="164">
        <f>RANK(CJ53,CH53:CU53)</f>
        <v>5</v>
      </c>
      <c r="CK55">
        <f>RANK(CK53,CH53:CU53)</f>
        <v>8</v>
      </c>
      <c r="CL55">
        <f>RANK(CL53,CH53:CU53)</f>
        <v>7</v>
      </c>
      <c r="CM55">
        <f>RANK(CM53,CH53:CU53)</f>
        <v>11</v>
      </c>
      <c r="CN55" s="164">
        <f>RANK(CN53,CH53:CU53)</f>
        <v>1</v>
      </c>
      <c r="CO55" s="164">
        <f>RANK(CO53,CH53:CU53)</f>
        <v>3</v>
      </c>
      <c r="CP55" s="164">
        <f>RANK(CP53,CH53:CU53)</f>
        <v>2</v>
      </c>
      <c r="CQ55">
        <f>RANK(CQ53,CH53:CU53)</f>
        <v>12</v>
      </c>
      <c r="CR55">
        <f>RANK(CR53,CH53:CU53)</f>
        <v>9</v>
      </c>
      <c r="CS55">
        <f>RANK(CS53,CH53:CU53)</f>
        <v>10</v>
      </c>
      <c r="CT55">
        <f>RANK(CT53,CH53:CU53)</f>
        <v>12</v>
      </c>
      <c r="CU55" s="164">
        <f>RANK(CU53,CH53:CU53)</f>
        <v>4</v>
      </c>
      <c r="CV55" s="164">
        <f>RANK(CV53,CV53:DI53)</f>
        <v>6</v>
      </c>
      <c r="CW55">
        <f>RANK(CW53,CV53:DI53)</f>
        <v>12</v>
      </c>
      <c r="CX55" s="164">
        <f>RANK(CX53,CV53:DI53)</f>
        <v>3</v>
      </c>
      <c r="CY55">
        <f>RANK(CY53,CV53:DI53)</f>
        <v>7</v>
      </c>
      <c r="CZ55" s="164">
        <f>RANK(CZ53,CV53:DI53)</f>
        <v>5</v>
      </c>
      <c r="DA55">
        <f>RANK(DA53,CV53:DI53)</f>
        <v>11</v>
      </c>
      <c r="DB55" s="164">
        <f>RANK(DB53,CV53:DI53)</f>
        <v>1</v>
      </c>
      <c r="DC55" s="164">
        <f>RANK(DC53,CV53:DI53)</f>
        <v>4</v>
      </c>
      <c r="DD55" s="164">
        <f>RANK(DD53,CV53:DI53)</f>
        <v>2</v>
      </c>
      <c r="DE55">
        <f>RANK(DE53,CV53:DI53)</f>
        <v>12</v>
      </c>
      <c r="DF55">
        <f>RANK(DF53,CV53:DI53)</f>
        <v>8</v>
      </c>
      <c r="DG55">
        <f>RANK(DG53,CV53:DI53)</f>
        <v>9</v>
      </c>
      <c r="DH55">
        <f>RANK(DH53,CV53:DI53)</f>
        <v>10</v>
      </c>
      <c r="DI55">
        <f>RANK(DI53,CV53:DI53)</f>
        <v>12</v>
      </c>
      <c r="DJ55" s="164">
        <f>RANK(DJ53,DJ53:DW53)</f>
        <v>5</v>
      </c>
      <c r="DK55">
        <f>RANK(DK53,DJ53:DW53)</f>
        <v>12</v>
      </c>
      <c r="DL55" s="164">
        <f>RANK(DL53,DJ53:DW53)</f>
        <v>4</v>
      </c>
      <c r="DM55">
        <f>RANK(DM53,DJ53:DW53)</f>
        <v>8</v>
      </c>
      <c r="DN55">
        <f>RANK(DN53,DJ53:DW53)</f>
        <v>7</v>
      </c>
      <c r="DO55">
        <f>RANK(DO53,DJ53:DW53)</f>
        <v>11</v>
      </c>
      <c r="DP55" s="164">
        <f>RANK(DP53,DJ53:DW53)</f>
        <v>2</v>
      </c>
      <c r="DQ55" s="164">
        <f>RANK(DQ53,DJ53:DW53)</f>
        <v>3</v>
      </c>
      <c r="DR55" s="164">
        <f>RANK(DR53,DJ53:DW53)</f>
        <v>1</v>
      </c>
      <c r="DS55">
        <f>RANK(DS53,DJ53:DW53)</f>
        <v>12</v>
      </c>
      <c r="DT55">
        <f>RANK(DT53,DJ53:DW53)</f>
        <v>10</v>
      </c>
      <c r="DU55">
        <f>RANK(DU53,DJ53:DW53)</f>
        <v>9</v>
      </c>
      <c r="DV55">
        <f>RANK(DV53,DJ53:DW53)</f>
        <v>12</v>
      </c>
      <c r="DW55" s="164">
        <f>RANK(DW53,DJ53:DW53)</f>
        <v>6</v>
      </c>
      <c r="DX55" s="164">
        <f>RANK(DX53,DX53:EK53)</f>
        <v>6</v>
      </c>
      <c r="DY55" s="164">
        <f>RANK(DY53,DX53:EK53)</f>
        <v>4</v>
      </c>
      <c r="DZ55" s="164">
        <f>RANK(DZ53,DX53:EK53)</f>
        <v>5</v>
      </c>
      <c r="EA55">
        <f>RANK(EA53,DX53:EK53)</f>
        <v>9</v>
      </c>
      <c r="EB55">
        <f>RANK(EB53,DX53:EK53)</f>
        <v>7</v>
      </c>
      <c r="EC55">
        <f>RANK(EC53,DX53:EK53)</f>
        <v>12</v>
      </c>
      <c r="ED55" s="164">
        <f>RANK(ED53,DX53:EK53)</f>
        <v>2</v>
      </c>
      <c r="EE55" s="164">
        <f>RANK(EE53,DX53:EK53)</f>
        <v>3</v>
      </c>
      <c r="EF55" s="164">
        <f>RANK(EF53,DX53:EK53)</f>
        <v>1</v>
      </c>
      <c r="EG55">
        <f>RANK(EG53,DX53:EK53)</f>
        <v>13</v>
      </c>
      <c r="EH55">
        <f>RANK(EH53,DX53:EK53)</f>
        <v>11</v>
      </c>
      <c r="EI55">
        <f>RANK(EI53,DX53:EK53)</f>
        <v>10</v>
      </c>
      <c r="EJ55">
        <f>RANK(EJ53,DX53:EK53)</f>
        <v>13</v>
      </c>
      <c r="EK55">
        <f>RANK(EK53,DX53:EK53)</f>
        <v>8</v>
      </c>
    </row>
    <row r="56" spans="1:141" x14ac:dyDescent="0.25">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row>
    <row r="57" spans="1:141" x14ac:dyDescent="0.25">
      <c r="A57" t="s">
        <v>347</v>
      </c>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row>
    <row r="58" spans="1:141" x14ac:dyDescent="0.25">
      <c r="A58" t="s">
        <v>424</v>
      </c>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row>
    <row r="59" spans="1:141" x14ac:dyDescent="0.25">
      <c r="A59" t="s">
        <v>361</v>
      </c>
      <c r="B59" t="s">
        <v>362</v>
      </c>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row>
    <row r="60" spans="1:141" x14ac:dyDescent="0.25">
      <c r="A60"/>
      <c r="B60" t="s">
        <v>285</v>
      </c>
      <c r="C60"/>
      <c r="D60"/>
      <c r="E60"/>
      <c r="F60"/>
      <c r="G60"/>
      <c r="H60"/>
      <c r="I60"/>
      <c r="J60"/>
      <c r="K60"/>
      <c r="L60"/>
      <c r="M60"/>
      <c r="N60"/>
      <c r="O60"/>
      <c r="P60" t="s">
        <v>286</v>
      </c>
      <c r="Q60"/>
      <c r="R60"/>
      <c r="S60"/>
      <c r="T60"/>
      <c r="U60"/>
      <c r="V60"/>
      <c r="W60"/>
      <c r="X60"/>
      <c r="Y60"/>
      <c r="Z60"/>
      <c r="AA60"/>
      <c r="AB60"/>
      <c r="AC60"/>
      <c r="AD60" t="s">
        <v>287</v>
      </c>
      <c r="AE60"/>
      <c r="AF60"/>
      <c r="AG60"/>
      <c r="AH60"/>
      <c r="AI60"/>
      <c r="AJ60"/>
      <c r="AK60"/>
      <c r="AL60"/>
      <c r="AM60"/>
      <c r="AN60"/>
      <c r="AO60"/>
      <c r="AP60"/>
      <c r="AQ60"/>
      <c r="AR60" t="s">
        <v>288</v>
      </c>
      <c r="AS60"/>
      <c r="AT60"/>
      <c r="AU60"/>
      <c r="AV60"/>
      <c r="AW60"/>
      <c r="AX60"/>
      <c r="AY60"/>
      <c r="AZ60"/>
      <c r="BA60"/>
      <c r="BB60"/>
      <c r="BC60"/>
      <c r="BD60"/>
      <c r="BE60"/>
      <c r="BF60" t="s">
        <v>289</v>
      </c>
      <c r="BG60"/>
      <c r="BH60"/>
      <c r="BI60"/>
      <c r="BJ60"/>
      <c r="BK60"/>
      <c r="BL60"/>
      <c r="BM60"/>
      <c r="BN60"/>
      <c r="BO60"/>
      <c r="BP60"/>
      <c r="BQ60"/>
      <c r="BR60"/>
      <c r="BS60"/>
      <c r="BT60" t="s">
        <v>290</v>
      </c>
      <c r="BU60"/>
      <c r="BV60"/>
      <c r="BW60"/>
      <c r="BX60"/>
      <c r="BY60"/>
      <c r="BZ60"/>
      <c r="CA60"/>
      <c r="CB60"/>
      <c r="CC60"/>
      <c r="CD60"/>
      <c r="CE60"/>
      <c r="CF60"/>
      <c r="CG60"/>
      <c r="CH60" t="s">
        <v>291</v>
      </c>
      <c r="CI60"/>
      <c r="CJ60"/>
      <c r="CK60"/>
      <c r="CL60"/>
      <c r="CM60"/>
      <c r="CN60"/>
      <c r="CO60"/>
      <c r="CP60"/>
      <c r="CQ60"/>
      <c r="CR60"/>
      <c r="CS60"/>
      <c r="CT60"/>
      <c r="CU60"/>
      <c r="CV60" t="s">
        <v>292</v>
      </c>
      <c r="CW60"/>
      <c r="CX60"/>
      <c r="CY60"/>
      <c r="CZ60"/>
      <c r="DA60"/>
      <c r="DB60"/>
      <c r="DC60"/>
      <c r="DD60"/>
      <c r="DE60"/>
      <c r="DF60"/>
      <c r="DG60"/>
      <c r="DH60"/>
      <c r="DI60"/>
      <c r="DJ60" t="s">
        <v>293</v>
      </c>
      <c r="DK60"/>
      <c r="DL60"/>
      <c r="DM60"/>
      <c r="DN60"/>
      <c r="DO60"/>
      <c r="DP60"/>
      <c r="DQ60"/>
      <c r="DR60"/>
      <c r="DS60"/>
      <c r="DT60"/>
      <c r="DU60"/>
      <c r="DV60"/>
      <c r="DW60"/>
      <c r="DX60" t="s">
        <v>294</v>
      </c>
      <c r="DY60"/>
      <c r="DZ60"/>
      <c r="EA60"/>
      <c r="EB60"/>
      <c r="EC60"/>
      <c r="ED60"/>
      <c r="EE60"/>
      <c r="EF60"/>
      <c r="EG60"/>
      <c r="EH60"/>
      <c r="EI60"/>
      <c r="EJ60"/>
      <c r="EK60"/>
    </row>
    <row r="61" spans="1:141" x14ac:dyDescent="0.25">
      <c r="A61"/>
      <c r="B61" t="s">
        <v>274</v>
      </c>
      <c r="C61" t="s">
        <v>422</v>
      </c>
      <c r="D61" t="s">
        <v>403</v>
      </c>
      <c r="E61" t="s">
        <v>275</v>
      </c>
      <c r="F61" t="s">
        <v>276</v>
      </c>
      <c r="G61" t="s">
        <v>277</v>
      </c>
      <c r="H61" t="s">
        <v>404</v>
      </c>
      <c r="I61" t="s">
        <v>405</v>
      </c>
      <c r="J61" t="s">
        <v>406</v>
      </c>
      <c r="K61" t="s">
        <v>407</v>
      </c>
      <c r="L61" t="s">
        <v>278</v>
      </c>
      <c r="M61" t="s">
        <v>408</v>
      </c>
      <c r="N61" t="s">
        <v>423</v>
      </c>
      <c r="O61" t="s">
        <v>409</v>
      </c>
      <c r="P61" t="s">
        <v>274</v>
      </c>
      <c r="Q61" t="s">
        <v>422</v>
      </c>
      <c r="R61" t="s">
        <v>403</v>
      </c>
      <c r="S61" t="s">
        <v>275</v>
      </c>
      <c r="T61" t="s">
        <v>276</v>
      </c>
      <c r="U61" t="s">
        <v>277</v>
      </c>
      <c r="V61" t="s">
        <v>404</v>
      </c>
      <c r="W61" t="s">
        <v>405</v>
      </c>
      <c r="X61" t="s">
        <v>406</v>
      </c>
      <c r="Y61" t="s">
        <v>407</v>
      </c>
      <c r="Z61" t="s">
        <v>278</v>
      </c>
      <c r="AA61" t="s">
        <v>408</v>
      </c>
      <c r="AB61" t="s">
        <v>423</v>
      </c>
      <c r="AC61" t="s">
        <v>409</v>
      </c>
      <c r="AD61" t="s">
        <v>274</v>
      </c>
      <c r="AE61" t="s">
        <v>422</v>
      </c>
      <c r="AF61" t="s">
        <v>403</v>
      </c>
      <c r="AG61" t="s">
        <v>275</v>
      </c>
      <c r="AH61" t="s">
        <v>276</v>
      </c>
      <c r="AI61" t="s">
        <v>277</v>
      </c>
      <c r="AJ61" t="s">
        <v>404</v>
      </c>
      <c r="AK61" t="s">
        <v>405</v>
      </c>
      <c r="AL61" t="s">
        <v>406</v>
      </c>
      <c r="AM61" t="s">
        <v>407</v>
      </c>
      <c r="AN61" t="s">
        <v>278</v>
      </c>
      <c r="AO61" t="s">
        <v>408</v>
      </c>
      <c r="AP61" t="s">
        <v>423</v>
      </c>
      <c r="AQ61" t="s">
        <v>409</v>
      </c>
      <c r="AR61" t="s">
        <v>274</v>
      </c>
      <c r="AS61" t="s">
        <v>422</v>
      </c>
      <c r="AT61" t="s">
        <v>403</v>
      </c>
      <c r="AU61" t="s">
        <v>275</v>
      </c>
      <c r="AV61" t="s">
        <v>276</v>
      </c>
      <c r="AW61" t="s">
        <v>277</v>
      </c>
      <c r="AX61" t="s">
        <v>404</v>
      </c>
      <c r="AY61" t="s">
        <v>405</v>
      </c>
      <c r="AZ61" t="s">
        <v>406</v>
      </c>
      <c r="BA61" t="s">
        <v>407</v>
      </c>
      <c r="BB61" t="s">
        <v>278</v>
      </c>
      <c r="BC61" t="s">
        <v>408</v>
      </c>
      <c r="BD61" t="s">
        <v>423</v>
      </c>
      <c r="BE61" t="s">
        <v>409</v>
      </c>
      <c r="BF61" t="s">
        <v>274</v>
      </c>
      <c r="BG61" t="s">
        <v>422</v>
      </c>
      <c r="BH61" t="s">
        <v>403</v>
      </c>
      <c r="BI61" t="s">
        <v>275</v>
      </c>
      <c r="BJ61" t="s">
        <v>276</v>
      </c>
      <c r="BK61" t="s">
        <v>277</v>
      </c>
      <c r="BL61" t="s">
        <v>404</v>
      </c>
      <c r="BM61" t="s">
        <v>405</v>
      </c>
      <c r="BN61" t="s">
        <v>406</v>
      </c>
      <c r="BO61" t="s">
        <v>407</v>
      </c>
      <c r="BP61" t="s">
        <v>278</v>
      </c>
      <c r="BQ61" t="s">
        <v>408</v>
      </c>
      <c r="BR61" t="s">
        <v>423</v>
      </c>
      <c r="BS61" t="s">
        <v>409</v>
      </c>
      <c r="BT61" t="s">
        <v>274</v>
      </c>
      <c r="BU61" t="s">
        <v>422</v>
      </c>
      <c r="BV61" t="s">
        <v>403</v>
      </c>
      <c r="BW61" t="s">
        <v>275</v>
      </c>
      <c r="BX61" t="s">
        <v>276</v>
      </c>
      <c r="BY61" t="s">
        <v>277</v>
      </c>
      <c r="BZ61" t="s">
        <v>404</v>
      </c>
      <c r="CA61" t="s">
        <v>405</v>
      </c>
      <c r="CB61" t="s">
        <v>406</v>
      </c>
      <c r="CC61" t="s">
        <v>407</v>
      </c>
      <c r="CD61" t="s">
        <v>278</v>
      </c>
      <c r="CE61" t="s">
        <v>408</v>
      </c>
      <c r="CF61" t="s">
        <v>423</v>
      </c>
      <c r="CG61" t="s">
        <v>409</v>
      </c>
      <c r="CH61" t="s">
        <v>274</v>
      </c>
      <c r="CI61" t="s">
        <v>422</v>
      </c>
      <c r="CJ61" t="s">
        <v>403</v>
      </c>
      <c r="CK61" t="s">
        <v>275</v>
      </c>
      <c r="CL61" t="s">
        <v>276</v>
      </c>
      <c r="CM61" t="s">
        <v>277</v>
      </c>
      <c r="CN61" t="s">
        <v>404</v>
      </c>
      <c r="CO61" t="s">
        <v>405</v>
      </c>
      <c r="CP61" t="s">
        <v>406</v>
      </c>
      <c r="CQ61" t="s">
        <v>407</v>
      </c>
      <c r="CR61" t="s">
        <v>278</v>
      </c>
      <c r="CS61" t="s">
        <v>408</v>
      </c>
      <c r="CT61" t="s">
        <v>423</v>
      </c>
      <c r="CU61" t="s">
        <v>409</v>
      </c>
      <c r="CV61" t="s">
        <v>274</v>
      </c>
      <c r="CW61" t="s">
        <v>422</v>
      </c>
      <c r="CX61" t="s">
        <v>403</v>
      </c>
      <c r="CY61" t="s">
        <v>275</v>
      </c>
      <c r="CZ61" t="s">
        <v>276</v>
      </c>
      <c r="DA61" t="s">
        <v>277</v>
      </c>
      <c r="DB61" t="s">
        <v>404</v>
      </c>
      <c r="DC61" t="s">
        <v>405</v>
      </c>
      <c r="DD61" t="s">
        <v>406</v>
      </c>
      <c r="DE61" t="s">
        <v>407</v>
      </c>
      <c r="DF61" t="s">
        <v>278</v>
      </c>
      <c r="DG61" t="s">
        <v>408</v>
      </c>
      <c r="DH61" t="s">
        <v>423</v>
      </c>
      <c r="DI61" t="s">
        <v>409</v>
      </c>
      <c r="DJ61" t="s">
        <v>274</v>
      </c>
      <c r="DK61" t="s">
        <v>422</v>
      </c>
      <c r="DL61" t="s">
        <v>403</v>
      </c>
      <c r="DM61" t="s">
        <v>275</v>
      </c>
      <c r="DN61" t="s">
        <v>276</v>
      </c>
      <c r="DO61" t="s">
        <v>277</v>
      </c>
      <c r="DP61" t="s">
        <v>404</v>
      </c>
      <c r="DQ61" t="s">
        <v>405</v>
      </c>
      <c r="DR61" t="s">
        <v>406</v>
      </c>
      <c r="DS61" t="s">
        <v>407</v>
      </c>
      <c r="DT61" t="s">
        <v>278</v>
      </c>
      <c r="DU61" t="s">
        <v>408</v>
      </c>
      <c r="DV61" t="s">
        <v>423</v>
      </c>
      <c r="DW61" t="s">
        <v>409</v>
      </c>
      <c r="DX61" t="s">
        <v>274</v>
      </c>
      <c r="DY61" t="s">
        <v>422</v>
      </c>
      <c r="DZ61" t="s">
        <v>403</v>
      </c>
      <c r="EA61" t="s">
        <v>275</v>
      </c>
      <c r="EB61" t="s">
        <v>276</v>
      </c>
      <c r="EC61" t="s">
        <v>277</v>
      </c>
      <c r="ED61" t="s">
        <v>404</v>
      </c>
      <c r="EE61" t="s">
        <v>405</v>
      </c>
      <c r="EF61" t="s">
        <v>406</v>
      </c>
      <c r="EG61" t="s">
        <v>407</v>
      </c>
      <c r="EH61" t="s">
        <v>278</v>
      </c>
      <c r="EI61" t="s">
        <v>408</v>
      </c>
      <c r="EJ61" t="s">
        <v>423</v>
      </c>
      <c r="EK61" t="s">
        <v>409</v>
      </c>
    </row>
    <row r="62" spans="1:141" x14ac:dyDescent="0.25">
      <c r="A62" t="s">
        <v>5</v>
      </c>
      <c r="B62">
        <v>1470391</v>
      </c>
      <c r="C62">
        <v>2949845</v>
      </c>
      <c r="D62">
        <v>261455</v>
      </c>
      <c r="E62">
        <v>11235986</v>
      </c>
      <c r="F62">
        <v>495182</v>
      </c>
      <c r="G62">
        <v>717463793</v>
      </c>
      <c r="H62">
        <v>7349</v>
      </c>
      <c r="I62">
        <v>3158905</v>
      </c>
      <c r="J62">
        <v>787817</v>
      </c>
      <c r="K62">
        <v>86608</v>
      </c>
      <c r="L62">
        <v>24967052</v>
      </c>
      <c r="M62">
        <v>2052928</v>
      </c>
      <c r="N62">
        <v>1532064</v>
      </c>
      <c r="O62">
        <v>4106846</v>
      </c>
      <c r="P62">
        <v>1576970</v>
      </c>
      <c r="Q62">
        <v>5070717</v>
      </c>
      <c r="R62">
        <v>311409</v>
      </c>
      <c r="S62">
        <v>13476994</v>
      </c>
      <c r="T62">
        <v>544820</v>
      </c>
      <c r="U62">
        <v>734006059</v>
      </c>
      <c r="V62">
        <v>16680</v>
      </c>
      <c r="W62">
        <v>3435366</v>
      </c>
      <c r="X62">
        <v>951933</v>
      </c>
      <c r="Y62">
        <v>77932</v>
      </c>
      <c r="Z62">
        <v>25349542</v>
      </c>
      <c r="AA62">
        <v>2198624</v>
      </c>
      <c r="AB62">
        <v>1931135</v>
      </c>
      <c r="AC62">
        <v>4416652</v>
      </c>
      <c r="AD62">
        <v>1697734</v>
      </c>
      <c r="AE62">
        <v>4969064</v>
      </c>
      <c r="AF62">
        <v>334224</v>
      </c>
      <c r="AG62">
        <v>11549881</v>
      </c>
      <c r="AH62">
        <v>479425</v>
      </c>
      <c r="AI62">
        <v>721077287</v>
      </c>
      <c r="AJ62">
        <v>5032</v>
      </c>
      <c r="AK62">
        <v>2794854</v>
      </c>
      <c r="AL62">
        <v>810550</v>
      </c>
      <c r="AM62">
        <v>123646</v>
      </c>
      <c r="AN62">
        <v>23044557</v>
      </c>
      <c r="AO62">
        <v>2079547</v>
      </c>
      <c r="AP62">
        <v>2016873</v>
      </c>
      <c r="AQ62">
        <v>3873985</v>
      </c>
      <c r="AR62">
        <v>1655887</v>
      </c>
      <c r="AS62">
        <v>3417196</v>
      </c>
      <c r="AT62">
        <v>389783</v>
      </c>
      <c r="AU62">
        <v>11782549</v>
      </c>
      <c r="AV62">
        <v>505350</v>
      </c>
      <c r="AW62">
        <v>768090444</v>
      </c>
      <c r="AX62">
        <v>7957</v>
      </c>
      <c r="AY62">
        <v>2892599</v>
      </c>
      <c r="AZ62">
        <v>850673</v>
      </c>
      <c r="BA62">
        <v>108838</v>
      </c>
      <c r="BB62">
        <v>21484218</v>
      </c>
      <c r="BC62">
        <v>2163501</v>
      </c>
      <c r="BD62">
        <v>2126179</v>
      </c>
      <c r="BE62">
        <v>4187646</v>
      </c>
      <c r="BF62">
        <v>1764162</v>
      </c>
      <c r="BG62">
        <v>4236763</v>
      </c>
      <c r="BH62">
        <v>402626</v>
      </c>
      <c r="BI62">
        <v>12175602</v>
      </c>
      <c r="BJ62">
        <v>525814</v>
      </c>
      <c r="BK62">
        <v>736108487</v>
      </c>
      <c r="BL62">
        <v>7680</v>
      </c>
      <c r="BM62">
        <v>3294586</v>
      </c>
      <c r="BN62">
        <v>862396</v>
      </c>
      <c r="BO62">
        <v>158563</v>
      </c>
      <c r="BP62">
        <v>23253514</v>
      </c>
      <c r="BQ62">
        <v>2171448</v>
      </c>
      <c r="BR62">
        <v>2279114</v>
      </c>
      <c r="BS62">
        <v>4302777</v>
      </c>
      <c r="BT62">
        <v>1769097</v>
      </c>
      <c r="BU62">
        <v>4007326</v>
      </c>
      <c r="BV62">
        <v>500060</v>
      </c>
      <c r="BW62">
        <v>12301201</v>
      </c>
      <c r="BX62">
        <v>595977</v>
      </c>
      <c r="BY62">
        <v>750290277</v>
      </c>
      <c r="BZ62">
        <v>4048</v>
      </c>
      <c r="CA62">
        <v>3088926</v>
      </c>
      <c r="CB62">
        <v>867355</v>
      </c>
      <c r="CC62">
        <v>155018</v>
      </c>
      <c r="CD62">
        <v>23059704</v>
      </c>
      <c r="CE62">
        <v>2119559</v>
      </c>
      <c r="CF62">
        <v>2136450</v>
      </c>
      <c r="CG62">
        <v>4187729</v>
      </c>
      <c r="CH62">
        <v>1706078</v>
      </c>
      <c r="CI62">
        <v>3464103</v>
      </c>
      <c r="CJ62">
        <v>560463</v>
      </c>
      <c r="CK62">
        <v>10622189</v>
      </c>
      <c r="CL62">
        <v>672866</v>
      </c>
      <c r="CM62">
        <v>768594154</v>
      </c>
      <c r="CN62">
        <v>3655</v>
      </c>
      <c r="CO62">
        <v>2621267</v>
      </c>
      <c r="CP62">
        <v>677472</v>
      </c>
      <c r="CQ62">
        <v>80695</v>
      </c>
      <c r="CR62">
        <v>21036314</v>
      </c>
      <c r="CS62">
        <v>2088048</v>
      </c>
      <c r="CT62">
        <v>1154456</v>
      </c>
      <c r="CU62">
        <v>4166789</v>
      </c>
      <c r="CV62">
        <v>1539756</v>
      </c>
      <c r="CW62">
        <v>3842872</v>
      </c>
      <c r="CX62">
        <v>546929</v>
      </c>
      <c r="CY62">
        <v>12464766</v>
      </c>
      <c r="CZ62">
        <v>780461</v>
      </c>
      <c r="DA62">
        <v>758646205</v>
      </c>
      <c r="DB62">
        <v>10019</v>
      </c>
      <c r="DC62">
        <v>3046079</v>
      </c>
      <c r="DD62">
        <v>865620</v>
      </c>
      <c r="DE62">
        <v>104144</v>
      </c>
      <c r="DF62">
        <v>18501645</v>
      </c>
      <c r="DG62">
        <v>2312993</v>
      </c>
      <c r="DH62">
        <v>2223627</v>
      </c>
      <c r="DI62">
        <v>4225414</v>
      </c>
      <c r="DJ62">
        <v>1768154</v>
      </c>
      <c r="DK62">
        <v>4956125</v>
      </c>
      <c r="DL62">
        <v>563344</v>
      </c>
      <c r="DM62">
        <v>11808412</v>
      </c>
      <c r="DN62">
        <v>741000</v>
      </c>
      <c r="DO62">
        <v>747060316</v>
      </c>
      <c r="DP62">
        <v>11425</v>
      </c>
      <c r="DQ62">
        <v>2916365</v>
      </c>
      <c r="DR62">
        <v>756232</v>
      </c>
      <c r="DS62">
        <v>135872</v>
      </c>
      <c r="DT62">
        <v>17877163</v>
      </c>
      <c r="DU62">
        <v>2244001</v>
      </c>
      <c r="DV62">
        <v>2281316</v>
      </c>
      <c r="DW62">
        <v>4126988</v>
      </c>
      <c r="DX62">
        <v>1617684</v>
      </c>
      <c r="DY62">
        <v>6893340</v>
      </c>
      <c r="DZ62">
        <v>580574</v>
      </c>
      <c r="EA62">
        <v>10368611</v>
      </c>
      <c r="EB62">
        <v>805412</v>
      </c>
      <c r="EC62">
        <v>752895389</v>
      </c>
      <c r="ED62">
        <v>11449</v>
      </c>
      <c r="EE62">
        <v>2906508</v>
      </c>
      <c r="EF62">
        <v>769801</v>
      </c>
      <c r="EG62">
        <v>132958</v>
      </c>
      <c r="EH62">
        <v>17497115</v>
      </c>
      <c r="EI62">
        <v>2278186</v>
      </c>
      <c r="EJ62">
        <v>2672245</v>
      </c>
      <c r="EK62">
        <v>3917967</v>
      </c>
    </row>
    <row r="63" spans="1:141" x14ac:dyDescent="0.25">
      <c r="A63" t="s">
        <v>6</v>
      </c>
      <c r="B63">
        <v>594328</v>
      </c>
      <c r="C63">
        <v>1065318</v>
      </c>
      <c r="D63">
        <v>11365</v>
      </c>
      <c r="E63">
        <v>889923</v>
      </c>
      <c r="F63">
        <v>179076</v>
      </c>
      <c r="G63">
        <v>68789726</v>
      </c>
      <c r="H63">
        <v>6667</v>
      </c>
      <c r="I63">
        <v>613233</v>
      </c>
      <c r="J63">
        <v>25875</v>
      </c>
      <c r="K63">
        <v>2164</v>
      </c>
      <c r="L63">
        <v>8055084</v>
      </c>
      <c r="M63">
        <v>701213</v>
      </c>
      <c r="N63">
        <v>103570</v>
      </c>
      <c r="O63">
        <v>604409</v>
      </c>
      <c r="P63">
        <v>610826</v>
      </c>
      <c r="Q63">
        <v>1707168</v>
      </c>
      <c r="R63">
        <v>14919</v>
      </c>
      <c r="S63">
        <v>1165618</v>
      </c>
      <c r="T63">
        <v>184633</v>
      </c>
      <c r="U63">
        <v>74781736</v>
      </c>
      <c r="V63">
        <v>16060</v>
      </c>
      <c r="W63">
        <v>818484</v>
      </c>
      <c r="X63">
        <v>18299</v>
      </c>
      <c r="Y63">
        <v>2082</v>
      </c>
      <c r="Z63">
        <v>7919997</v>
      </c>
      <c r="AA63">
        <v>678871</v>
      </c>
      <c r="AB63">
        <v>206202</v>
      </c>
      <c r="AC63">
        <v>622215</v>
      </c>
      <c r="AD63">
        <v>614235</v>
      </c>
      <c r="AE63">
        <v>1407141</v>
      </c>
      <c r="AF63">
        <v>8763</v>
      </c>
      <c r="AG63">
        <v>707390</v>
      </c>
      <c r="AH63">
        <v>139992</v>
      </c>
      <c r="AI63">
        <v>68020981</v>
      </c>
      <c r="AJ63">
        <v>4455</v>
      </c>
      <c r="AK63">
        <v>253362</v>
      </c>
      <c r="AL63">
        <v>19195</v>
      </c>
      <c r="AM63">
        <v>203</v>
      </c>
      <c r="AN63">
        <v>6019471</v>
      </c>
      <c r="AO63">
        <v>642489</v>
      </c>
      <c r="AP63">
        <v>40164</v>
      </c>
      <c r="AQ63">
        <v>421258</v>
      </c>
      <c r="AR63">
        <v>583100</v>
      </c>
      <c r="AS63">
        <v>1040115</v>
      </c>
      <c r="AT63">
        <v>9500</v>
      </c>
      <c r="AU63">
        <v>695695</v>
      </c>
      <c r="AV63">
        <v>142053</v>
      </c>
      <c r="AW63">
        <v>68125806</v>
      </c>
      <c r="AX63">
        <v>7693</v>
      </c>
      <c r="AY63">
        <v>469862</v>
      </c>
      <c r="AZ63">
        <v>14716</v>
      </c>
      <c r="BA63">
        <v>101</v>
      </c>
      <c r="BB63">
        <v>4803212</v>
      </c>
      <c r="BC63">
        <v>603015</v>
      </c>
      <c r="BD63">
        <v>52207</v>
      </c>
      <c r="BE63">
        <v>454473</v>
      </c>
      <c r="BF63">
        <v>697292</v>
      </c>
      <c r="BG63">
        <v>1288308</v>
      </c>
      <c r="BH63">
        <v>9617</v>
      </c>
      <c r="BI63">
        <v>847918</v>
      </c>
      <c r="BJ63">
        <v>150257</v>
      </c>
      <c r="BK63">
        <v>67450769</v>
      </c>
      <c r="BL63">
        <v>7416</v>
      </c>
      <c r="BM63">
        <v>674666</v>
      </c>
      <c r="BN63">
        <v>14896</v>
      </c>
      <c r="BO63" t="s">
        <v>425</v>
      </c>
      <c r="BP63">
        <v>5668126</v>
      </c>
      <c r="BQ63">
        <v>619762</v>
      </c>
      <c r="BR63">
        <v>150061</v>
      </c>
      <c r="BS63">
        <v>566027</v>
      </c>
      <c r="BT63">
        <v>616810</v>
      </c>
      <c r="BU63">
        <v>1338017</v>
      </c>
      <c r="BV63">
        <v>10517</v>
      </c>
      <c r="BW63">
        <v>494471</v>
      </c>
      <c r="BX63">
        <v>151704</v>
      </c>
      <c r="BY63">
        <v>61546275</v>
      </c>
      <c r="BZ63">
        <v>3977</v>
      </c>
      <c r="CA63">
        <v>637705</v>
      </c>
      <c r="CB63">
        <v>16649</v>
      </c>
      <c r="CC63" t="s">
        <v>425</v>
      </c>
      <c r="CD63">
        <v>5543844</v>
      </c>
      <c r="CE63">
        <v>538320</v>
      </c>
      <c r="CF63">
        <v>180751</v>
      </c>
      <c r="CG63">
        <v>543483</v>
      </c>
      <c r="CH63">
        <v>514701</v>
      </c>
      <c r="CI63">
        <v>954098</v>
      </c>
      <c r="CJ63">
        <v>9782</v>
      </c>
      <c r="CK63">
        <v>271226</v>
      </c>
      <c r="CL63">
        <v>166543</v>
      </c>
      <c r="CM63">
        <v>55734909</v>
      </c>
      <c r="CN63">
        <v>3627</v>
      </c>
      <c r="CO63">
        <v>303120</v>
      </c>
      <c r="CP63">
        <v>8123</v>
      </c>
      <c r="CQ63" t="s">
        <v>425</v>
      </c>
      <c r="CR63">
        <v>4592496</v>
      </c>
      <c r="CS63">
        <v>538094</v>
      </c>
      <c r="CT63">
        <v>91034</v>
      </c>
      <c r="CU63">
        <v>537566</v>
      </c>
      <c r="CV63">
        <v>595678</v>
      </c>
      <c r="CW63">
        <v>922092</v>
      </c>
      <c r="CX63">
        <v>11636</v>
      </c>
      <c r="CY63">
        <v>433406</v>
      </c>
      <c r="CZ63">
        <v>241639</v>
      </c>
      <c r="DA63">
        <v>49915833</v>
      </c>
      <c r="DB63">
        <v>9257</v>
      </c>
      <c r="DC63">
        <v>485743</v>
      </c>
      <c r="DD63">
        <v>21057</v>
      </c>
      <c r="DE63" t="s">
        <v>425</v>
      </c>
      <c r="DF63">
        <v>3439173</v>
      </c>
      <c r="DG63">
        <v>665845</v>
      </c>
      <c r="DH63">
        <v>252969</v>
      </c>
      <c r="DI63">
        <v>495863</v>
      </c>
      <c r="DJ63">
        <v>593613</v>
      </c>
      <c r="DK63">
        <v>1367272</v>
      </c>
      <c r="DL63">
        <v>12406</v>
      </c>
      <c r="DM63">
        <v>394271</v>
      </c>
      <c r="DN63">
        <v>252076</v>
      </c>
      <c r="DO63">
        <v>49387272</v>
      </c>
      <c r="DP63">
        <v>11189</v>
      </c>
      <c r="DQ63">
        <v>512070</v>
      </c>
      <c r="DR63">
        <v>13853</v>
      </c>
      <c r="DS63" t="s">
        <v>425</v>
      </c>
      <c r="DT63">
        <v>3517051</v>
      </c>
      <c r="DU63">
        <v>797969</v>
      </c>
      <c r="DV63">
        <v>193826</v>
      </c>
      <c r="DW63">
        <v>499304</v>
      </c>
      <c r="DX63">
        <v>576975</v>
      </c>
      <c r="DY63">
        <v>1660829</v>
      </c>
      <c r="DZ63">
        <v>13701</v>
      </c>
      <c r="EA63">
        <v>306828</v>
      </c>
      <c r="EB63">
        <v>317265</v>
      </c>
      <c r="EC63">
        <v>51636655</v>
      </c>
      <c r="ED63">
        <v>11381</v>
      </c>
      <c r="EE63">
        <v>507990</v>
      </c>
      <c r="EF63">
        <v>30185</v>
      </c>
      <c r="EG63" t="s">
        <v>425</v>
      </c>
      <c r="EH63">
        <v>3413917</v>
      </c>
      <c r="EI63">
        <v>775324</v>
      </c>
      <c r="EJ63">
        <v>195585</v>
      </c>
      <c r="EK63">
        <v>497125</v>
      </c>
    </row>
    <row r="64" spans="1:141" x14ac:dyDescent="0.25">
      <c r="A64" t="s">
        <v>7</v>
      </c>
      <c r="B64">
        <v>21822</v>
      </c>
      <c r="C64" t="s">
        <v>425</v>
      </c>
      <c r="D64">
        <v>1901</v>
      </c>
      <c r="E64">
        <v>48601</v>
      </c>
      <c r="F64">
        <v>37504</v>
      </c>
      <c r="G64">
        <v>2994819</v>
      </c>
      <c r="H64">
        <v>344</v>
      </c>
      <c r="I64">
        <v>31343</v>
      </c>
      <c r="J64">
        <v>2231</v>
      </c>
      <c r="K64">
        <v>880</v>
      </c>
      <c r="L64">
        <v>485360</v>
      </c>
      <c r="M64">
        <v>11120</v>
      </c>
      <c r="N64" t="s">
        <v>425</v>
      </c>
      <c r="O64">
        <v>4601</v>
      </c>
      <c r="P64">
        <v>23960</v>
      </c>
      <c r="Q64" t="s">
        <v>425</v>
      </c>
      <c r="R64">
        <v>1876</v>
      </c>
      <c r="S64">
        <v>18972</v>
      </c>
      <c r="T64">
        <v>35522</v>
      </c>
      <c r="U64">
        <v>3336034</v>
      </c>
      <c r="V64">
        <v>289</v>
      </c>
      <c r="W64">
        <v>11576</v>
      </c>
      <c r="X64">
        <v>1710</v>
      </c>
      <c r="Y64">
        <v>374</v>
      </c>
      <c r="Z64">
        <v>483990</v>
      </c>
      <c r="AA64">
        <v>9881</v>
      </c>
      <c r="AB64" t="s">
        <v>425</v>
      </c>
      <c r="AC64">
        <v>4313</v>
      </c>
      <c r="AD64">
        <v>21852</v>
      </c>
      <c r="AE64">
        <v>26</v>
      </c>
      <c r="AF64">
        <v>1588</v>
      </c>
      <c r="AG64">
        <v>26661</v>
      </c>
      <c r="AH64">
        <v>40600</v>
      </c>
      <c r="AI64">
        <v>3260251</v>
      </c>
      <c r="AJ64">
        <v>206</v>
      </c>
      <c r="AK64">
        <v>6304</v>
      </c>
      <c r="AL64">
        <v>877</v>
      </c>
      <c r="AM64">
        <v>185</v>
      </c>
      <c r="AN64">
        <v>450486</v>
      </c>
      <c r="AO64">
        <v>10655</v>
      </c>
      <c r="AP64">
        <v>724</v>
      </c>
      <c r="AQ64">
        <v>4306</v>
      </c>
      <c r="AR64">
        <v>19080</v>
      </c>
      <c r="AS64">
        <v>101</v>
      </c>
      <c r="AT64">
        <v>2397</v>
      </c>
      <c r="AU64">
        <v>30891</v>
      </c>
      <c r="AV64">
        <v>44397</v>
      </c>
      <c r="AW64">
        <v>3087048</v>
      </c>
      <c r="AX64">
        <v>175</v>
      </c>
      <c r="AY64">
        <v>17886</v>
      </c>
      <c r="AZ64">
        <v>619</v>
      </c>
      <c r="BA64">
        <v>80</v>
      </c>
      <c r="BB64">
        <v>433723</v>
      </c>
      <c r="BC64">
        <v>8276</v>
      </c>
      <c r="BD64" t="s">
        <v>425</v>
      </c>
      <c r="BE64">
        <v>2596</v>
      </c>
      <c r="BF64">
        <v>15723</v>
      </c>
      <c r="BG64">
        <v>101</v>
      </c>
      <c r="BH64">
        <v>1786</v>
      </c>
      <c r="BI64">
        <v>41714</v>
      </c>
      <c r="BJ64">
        <v>40271</v>
      </c>
      <c r="BK64">
        <v>3037432</v>
      </c>
      <c r="BL64">
        <v>91</v>
      </c>
      <c r="BM64">
        <v>10177</v>
      </c>
      <c r="BN64">
        <v>524</v>
      </c>
      <c r="BO64" t="s">
        <v>425</v>
      </c>
      <c r="BP64">
        <v>415910</v>
      </c>
      <c r="BQ64">
        <v>451</v>
      </c>
      <c r="BR64" t="s">
        <v>425</v>
      </c>
      <c r="BS64">
        <v>1633</v>
      </c>
      <c r="BT64">
        <v>18531</v>
      </c>
      <c r="BU64" t="s">
        <v>425</v>
      </c>
      <c r="BV64">
        <v>1912</v>
      </c>
      <c r="BW64">
        <v>25164</v>
      </c>
      <c r="BX64">
        <v>36868</v>
      </c>
      <c r="BY64">
        <v>3220415</v>
      </c>
      <c r="BZ64">
        <v>67</v>
      </c>
      <c r="CA64">
        <v>7992</v>
      </c>
      <c r="CB64">
        <v>467</v>
      </c>
      <c r="CC64" t="s">
        <v>425</v>
      </c>
      <c r="CD64">
        <v>380182</v>
      </c>
      <c r="CE64">
        <v>938</v>
      </c>
      <c r="CF64" t="s">
        <v>425</v>
      </c>
      <c r="CG64">
        <v>1274</v>
      </c>
      <c r="CH64">
        <v>17349</v>
      </c>
      <c r="CI64" t="s">
        <v>425</v>
      </c>
      <c r="CJ64">
        <v>991</v>
      </c>
      <c r="CK64">
        <v>33058</v>
      </c>
      <c r="CL64">
        <v>35086</v>
      </c>
      <c r="CM64">
        <v>2393110</v>
      </c>
      <c r="CN64">
        <v>21</v>
      </c>
      <c r="CO64">
        <v>2643</v>
      </c>
      <c r="CP64">
        <v>192</v>
      </c>
      <c r="CQ64" t="s">
        <v>425</v>
      </c>
      <c r="CR64">
        <v>295515</v>
      </c>
      <c r="CS64">
        <v>2450</v>
      </c>
      <c r="CT64" t="s">
        <v>425</v>
      </c>
      <c r="CU64">
        <v>357</v>
      </c>
      <c r="CV64">
        <v>28401</v>
      </c>
      <c r="CW64" t="s">
        <v>425</v>
      </c>
      <c r="CX64">
        <v>1141</v>
      </c>
      <c r="CY64">
        <v>37190</v>
      </c>
      <c r="CZ64">
        <v>40865</v>
      </c>
      <c r="DA64">
        <v>2205631</v>
      </c>
      <c r="DB64">
        <v>28</v>
      </c>
      <c r="DC64">
        <v>13691</v>
      </c>
      <c r="DD64">
        <v>203</v>
      </c>
      <c r="DE64" t="s">
        <v>425</v>
      </c>
      <c r="DF64">
        <v>248798</v>
      </c>
      <c r="DG64">
        <v>4694</v>
      </c>
      <c r="DH64">
        <v>85</v>
      </c>
      <c r="DI64" t="s">
        <v>425</v>
      </c>
      <c r="DJ64">
        <v>27774</v>
      </c>
      <c r="DK64" t="s">
        <v>425</v>
      </c>
      <c r="DL64">
        <v>1493</v>
      </c>
      <c r="DM64">
        <v>31737</v>
      </c>
      <c r="DN64">
        <v>29556</v>
      </c>
      <c r="DO64">
        <v>2120194</v>
      </c>
      <c r="DP64">
        <v>158</v>
      </c>
      <c r="DQ64">
        <v>1927</v>
      </c>
      <c r="DR64">
        <v>402</v>
      </c>
      <c r="DS64" t="s">
        <v>425</v>
      </c>
      <c r="DT64">
        <v>153334</v>
      </c>
      <c r="DU64">
        <v>3660</v>
      </c>
      <c r="DV64" t="s">
        <v>425</v>
      </c>
      <c r="DW64">
        <v>1395</v>
      </c>
      <c r="DX64">
        <v>31574</v>
      </c>
      <c r="DY64">
        <v>186</v>
      </c>
      <c r="DZ64">
        <v>1339</v>
      </c>
      <c r="EA64">
        <v>28159</v>
      </c>
      <c r="EB64">
        <v>51551</v>
      </c>
      <c r="EC64">
        <v>1869853</v>
      </c>
      <c r="ED64">
        <v>148</v>
      </c>
      <c r="EE64">
        <v>3836</v>
      </c>
      <c r="EF64">
        <v>368</v>
      </c>
      <c r="EG64" t="s">
        <v>425</v>
      </c>
      <c r="EH64">
        <v>147465</v>
      </c>
      <c r="EI64">
        <v>3134</v>
      </c>
      <c r="EJ64" t="s">
        <v>425</v>
      </c>
      <c r="EK64">
        <v>3620</v>
      </c>
    </row>
    <row r="65" spans="1:141" x14ac:dyDescent="0.25">
      <c r="A65" t="s">
        <v>353</v>
      </c>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row>
    <row r="67" spans="1:141" x14ac:dyDescent="0.25">
      <c r="A67" s="10" t="s">
        <v>347</v>
      </c>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row>
    <row r="68" spans="1:141" x14ac:dyDescent="0.25">
      <c r="A68" t="s">
        <v>426</v>
      </c>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row>
    <row r="69" spans="1:141" x14ac:dyDescent="0.25">
      <c r="A69" t="s">
        <v>361</v>
      </c>
      <c r="B69" t="s">
        <v>362</v>
      </c>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row>
    <row r="70" spans="1:141" x14ac:dyDescent="0.25">
      <c r="A70"/>
      <c r="B70" t="s">
        <v>285</v>
      </c>
      <c r="C70"/>
      <c r="D70"/>
      <c r="E70"/>
      <c r="F70"/>
      <c r="G70"/>
      <c r="H70"/>
      <c r="I70"/>
      <c r="J70"/>
      <c r="K70"/>
      <c r="L70"/>
      <c r="M70"/>
      <c r="N70"/>
      <c r="O70"/>
      <c r="P70" t="s">
        <v>286</v>
      </c>
      <c r="Q70"/>
      <c r="R70"/>
      <c r="S70"/>
      <c r="T70"/>
      <c r="U70"/>
      <c r="V70"/>
      <c r="W70"/>
      <c r="X70"/>
      <c r="Y70"/>
      <c r="Z70"/>
      <c r="AA70"/>
      <c r="AB70"/>
      <c r="AC70"/>
      <c r="AD70" t="s">
        <v>287</v>
      </c>
      <c r="AE70"/>
      <c r="AF70"/>
      <c r="AG70"/>
      <c r="AH70"/>
      <c r="AI70"/>
      <c r="AJ70"/>
      <c r="AK70"/>
      <c r="AL70"/>
      <c r="AM70"/>
      <c r="AN70"/>
      <c r="AO70"/>
      <c r="AP70"/>
      <c r="AQ70"/>
      <c r="AR70" t="s">
        <v>288</v>
      </c>
      <c r="AS70"/>
      <c r="AT70"/>
      <c r="AU70"/>
      <c r="AV70"/>
      <c r="AW70"/>
      <c r="AX70"/>
      <c r="AY70"/>
      <c r="AZ70"/>
      <c r="BA70"/>
      <c r="BB70"/>
      <c r="BC70"/>
      <c r="BD70"/>
      <c r="BE70"/>
      <c r="BF70" t="s">
        <v>289</v>
      </c>
      <c r="BG70"/>
      <c r="BH70"/>
      <c r="BI70"/>
      <c r="BJ70"/>
      <c r="BK70"/>
      <c r="BL70"/>
      <c r="BM70"/>
      <c r="BN70"/>
      <c r="BO70"/>
      <c r="BP70"/>
      <c r="BQ70"/>
      <c r="BR70"/>
      <c r="BS70"/>
      <c r="BT70" t="s">
        <v>290</v>
      </c>
      <c r="BU70"/>
      <c r="BV70"/>
      <c r="BW70"/>
      <c r="BX70"/>
      <c r="BY70"/>
      <c r="BZ70"/>
      <c r="CA70"/>
      <c r="CB70"/>
      <c r="CC70"/>
      <c r="CD70"/>
      <c r="CE70"/>
      <c r="CF70"/>
      <c r="CG70"/>
      <c r="CH70" t="s">
        <v>291</v>
      </c>
      <c r="CI70"/>
      <c r="CJ70"/>
      <c r="CK70"/>
      <c r="CL70"/>
      <c r="CM70"/>
      <c r="CN70"/>
      <c r="CO70"/>
      <c r="CP70"/>
      <c r="CQ70"/>
      <c r="CR70"/>
      <c r="CS70"/>
      <c r="CT70"/>
      <c r="CU70"/>
      <c r="CV70" t="s">
        <v>292</v>
      </c>
      <c r="CW70"/>
      <c r="CX70"/>
      <c r="CY70"/>
      <c r="CZ70"/>
      <c r="DA70"/>
      <c r="DB70"/>
      <c r="DC70"/>
      <c r="DD70"/>
      <c r="DE70"/>
      <c r="DF70"/>
      <c r="DG70"/>
      <c r="DH70"/>
      <c r="DI70"/>
      <c r="DJ70" t="s">
        <v>293</v>
      </c>
      <c r="DK70"/>
      <c r="DL70"/>
      <c r="DM70"/>
      <c r="DN70"/>
      <c r="DO70"/>
      <c r="DP70"/>
      <c r="DQ70"/>
      <c r="DR70"/>
      <c r="DS70"/>
      <c r="DT70"/>
      <c r="DU70"/>
      <c r="DV70"/>
      <c r="DW70"/>
      <c r="DX70" t="s">
        <v>294</v>
      </c>
      <c r="DY70"/>
      <c r="DZ70"/>
      <c r="EA70"/>
      <c r="EB70"/>
      <c r="EC70"/>
      <c r="ED70"/>
      <c r="EE70"/>
      <c r="EF70"/>
      <c r="EG70"/>
      <c r="EH70"/>
      <c r="EI70"/>
      <c r="EJ70"/>
      <c r="EK70"/>
    </row>
    <row r="71" spans="1:141" x14ac:dyDescent="0.25">
      <c r="A71"/>
      <c r="B71" t="s">
        <v>274</v>
      </c>
      <c r="C71" t="s">
        <v>422</v>
      </c>
      <c r="D71" t="s">
        <v>403</v>
      </c>
      <c r="E71" t="s">
        <v>275</v>
      </c>
      <c r="F71" t="s">
        <v>276</v>
      </c>
      <c r="G71" t="s">
        <v>277</v>
      </c>
      <c r="H71" t="s">
        <v>404</v>
      </c>
      <c r="I71" t="s">
        <v>405</v>
      </c>
      <c r="J71" t="s">
        <v>406</v>
      </c>
      <c r="K71" t="s">
        <v>407</v>
      </c>
      <c r="L71" t="s">
        <v>278</v>
      </c>
      <c r="M71" t="s">
        <v>408</v>
      </c>
      <c r="N71" t="s">
        <v>423</v>
      </c>
      <c r="O71" t="s">
        <v>409</v>
      </c>
      <c r="P71" t="s">
        <v>274</v>
      </c>
      <c r="Q71" t="s">
        <v>422</v>
      </c>
      <c r="R71" t="s">
        <v>403</v>
      </c>
      <c r="S71" t="s">
        <v>275</v>
      </c>
      <c r="T71" t="s">
        <v>276</v>
      </c>
      <c r="U71" t="s">
        <v>277</v>
      </c>
      <c r="V71" t="s">
        <v>404</v>
      </c>
      <c r="W71" t="s">
        <v>405</v>
      </c>
      <c r="X71" t="s">
        <v>406</v>
      </c>
      <c r="Y71" t="s">
        <v>407</v>
      </c>
      <c r="Z71" t="s">
        <v>278</v>
      </c>
      <c r="AA71" t="s">
        <v>408</v>
      </c>
      <c r="AB71" t="s">
        <v>423</v>
      </c>
      <c r="AC71" t="s">
        <v>409</v>
      </c>
      <c r="AD71" t="s">
        <v>274</v>
      </c>
      <c r="AE71" t="s">
        <v>422</v>
      </c>
      <c r="AF71" t="s">
        <v>403</v>
      </c>
      <c r="AG71" t="s">
        <v>275</v>
      </c>
      <c r="AH71" t="s">
        <v>276</v>
      </c>
      <c r="AI71" t="s">
        <v>277</v>
      </c>
      <c r="AJ71" t="s">
        <v>404</v>
      </c>
      <c r="AK71" t="s">
        <v>405</v>
      </c>
      <c r="AL71" t="s">
        <v>406</v>
      </c>
      <c r="AM71" t="s">
        <v>407</v>
      </c>
      <c r="AN71" t="s">
        <v>278</v>
      </c>
      <c r="AO71" t="s">
        <v>408</v>
      </c>
      <c r="AP71" t="s">
        <v>423</v>
      </c>
      <c r="AQ71" t="s">
        <v>409</v>
      </c>
      <c r="AR71" t="s">
        <v>274</v>
      </c>
      <c r="AS71" t="s">
        <v>422</v>
      </c>
      <c r="AT71" t="s">
        <v>403</v>
      </c>
      <c r="AU71" t="s">
        <v>275</v>
      </c>
      <c r="AV71" t="s">
        <v>276</v>
      </c>
      <c r="AW71" t="s">
        <v>277</v>
      </c>
      <c r="AX71" t="s">
        <v>404</v>
      </c>
      <c r="AY71" t="s">
        <v>405</v>
      </c>
      <c r="AZ71" t="s">
        <v>406</v>
      </c>
      <c r="BA71" t="s">
        <v>407</v>
      </c>
      <c r="BB71" t="s">
        <v>278</v>
      </c>
      <c r="BC71" t="s">
        <v>408</v>
      </c>
      <c r="BD71" t="s">
        <v>423</v>
      </c>
      <c r="BE71" t="s">
        <v>409</v>
      </c>
      <c r="BF71" t="s">
        <v>274</v>
      </c>
      <c r="BG71" t="s">
        <v>422</v>
      </c>
      <c r="BH71" t="s">
        <v>403</v>
      </c>
      <c r="BI71" t="s">
        <v>275</v>
      </c>
      <c r="BJ71" t="s">
        <v>276</v>
      </c>
      <c r="BK71" t="s">
        <v>277</v>
      </c>
      <c r="BL71" t="s">
        <v>404</v>
      </c>
      <c r="BM71" t="s">
        <v>405</v>
      </c>
      <c r="BN71" t="s">
        <v>406</v>
      </c>
      <c r="BO71" t="s">
        <v>407</v>
      </c>
      <c r="BP71" t="s">
        <v>278</v>
      </c>
      <c r="BQ71" t="s">
        <v>408</v>
      </c>
      <c r="BR71" t="s">
        <v>423</v>
      </c>
      <c r="BS71" t="s">
        <v>409</v>
      </c>
      <c r="BT71" t="s">
        <v>274</v>
      </c>
      <c r="BU71" t="s">
        <v>422</v>
      </c>
      <c r="BV71" t="s">
        <v>403</v>
      </c>
      <c r="BW71" t="s">
        <v>275</v>
      </c>
      <c r="BX71" t="s">
        <v>276</v>
      </c>
      <c r="BY71" t="s">
        <v>277</v>
      </c>
      <c r="BZ71" t="s">
        <v>404</v>
      </c>
      <c r="CA71" t="s">
        <v>405</v>
      </c>
      <c r="CB71" t="s">
        <v>406</v>
      </c>
      <c r="CC71" t="s">
        <v>407</v>
      </c>
      <c r="CD71" t="s">
        <v>278</v>
      </c>
      <c r="CE71" t="s">
        <v>408</v>
      </c>
      <c r="CF71" t="s">
        <v>423</v>
      </c>
      <c r="CG71" t="s">
        <v>409</v>
      </c>
      <c r="CH71" t="s">
        <v>274</v>
      </c>
      <c r="CI71" t="s">
        <v>422</v>
      </c>
      <c r="CJ71" t="s">
        <v>403</v>
      </c>
      <c r="CK71" t="s">
        <v>275</v>
      </c>
      <c r="CL71" t="s">
        <v>276</v>
      </c>
      <c r="CM71" t="s">
        <v>277</v>
      </c>
      <c r="CN71" t="s">
        <v>404</v>
      </c>
      <c r="CO71" t="s">
        <v>405</v>
      </c>
      <c r="CP71" t="s">
        <v>406</v>
      </c>
      <c r="CQ71" t="s">
        <v>407</v>
      </c>
      <c r="CR71" t="s">
        <v>278</v>
      </c>
      <c r="CS71" t="s">
        <v>408</v>
      </c>
      <c r="CT71" t="s">
        <v>423</v>
      </c>
      <c r="CU71" t="s">
        <v>409</v>
      </c>
      <c r="CV71" t="s">
        <v>274</v>
      </c>
      <c r="CW71" t="s">
        <v>422</v>
      </c>
      <c r="CX71" t="s">
        <v>403</v>
      </c>
      <c r="CY71" t="s">
        <v>275</v>
      </c>
      <c r="CZ71" t="s">
        <v>276</v>
      </c>
      <c r="DA71" t="s">
        <v>277</v>
      </c>
      <c r="DB71" t="s">
        <v>404</v>
      </c>
      <c r="DC71" t="s">
        <v>405</v>
      </c>
      <c r="DD71" t="s">
        <v>406</v>
      </c>
      <c r="DE71" t="s">
        <v>407</v>
      </c>
      <c r="DF71" t="s">
        <v>278</v>
      </c>
      <c r="DG71" t="s">
        <v>408</v>
      </c>
      <c r="DH71" t="s">
        <v>423</v>
      </c>
      <c r="DI71" t="s">
        <v>409</v>
      </c>
      <c r="DJ71" t="s">
        <v>274</v>
      </c>
      <c r="DK71" t="s">
        <v>422</v>
      </c>
      <c r="DL71" t="s">
        <v>403</v>
      </c>
      <c r="DM71" t="s">
        <v>275</v>
      </c>
      <c r="DN71" t="s">
        <v>276</v>
      </c>
      <c r="DO71" t="s">
        <v>277</v>
      </c>
      <c r="DP71" t="s">
        <v>404</v>
      </c>
      <c r="DQ71" t="s">
        <v>405</v>
      </c>
      <c r="DR71" t="s">
        <v>406</v>
      </c>
      <c r="DS71" t="s">
        <v>407</v>
      </c>
      <c r="DT71" t="s">
        <v>278</v>
      </c>
      <c r="DU71" t="s">
        <v>408</v>
      </c>
      <c r="DV71" t="s">
        <v>423</v>
      </c>
      <c r="DW71" t="s">
        <v>409</v>
      </c>
      <c r="DX71" t="s">
        <v>274</v>
      </c>
      <c r="DY71" t="s">
        <v>422</v>
      </c>
      <c r="DZ71" t="s">
        <v>403</v>
      </c>
      <c r="EA71" t="s">
        <v>275</v>
      </c>
      <c r="EB71" t="s">
        <v>276</v>
      </c>
      <c r="EC71" t="s">
        <v>277</v>
      </c>
      <c r="ED71" t="s">
        <v>404</v>
      </c>
      <c r="EE71" t="s">
        <v>405</v>
      </c>
      <c r="EF71" t="s">
        <v>406</v>
      </c>
      <c r="EG71" t="s">
        <v>407</v>
      </c>
      <c r="EH71" t="s">
        <v>278</v>
      </c>
      <c r="EI71" t="s">
        <v>408</v>
      </c>
      <c r="EJ71" t="s">
        <v>423</v>
      </c>
      <c r="EK71" t="s">
        <v>409</v>
      </c>
    </row>
    <row r="72" spans="1:141" x14ac:dyDescent="0.25">
      <c r="A72" t="s">
        <v>5</v>
      </c>
      <c r="B72">
        <v>1210434</v>
      </c>
      <c r="C72">
        <v>4130087</v>
      </c>
      <c r="D72">
        <v>286466</v>
      </c>
      <c r="E72">
        <v>6242879</v>
      </c>
      <c r="F72">
        <v>325036</v>
      </c>
      <c r="G72">
        <v>28309289</v>
      </c>
      <c r="H72">
        <v>16492</v>
      </c>
      <c r="I72">
        <v>4944932</v>
      </c>
      <c r="J72">
        <v>4516942</v>
      </c>
      <c r="K72">
        <v>50918</v>
      </c>
      <c r="L72">
        <v>7003761</v>
      </c>
      <c r="M72">
        <v>823749</v>
      </c>
      <c r="N72">
        <v>323620</v>
      </c>
      <c r="O72">
        <v>2796890</v>
      </c>
      <c r="P72">
        <v>1474381</v>
      </c>
      <c r="Q72">
        <v>7277575</v>
      </c>
      <c r="R72">
        <v>409837</v>
      </c>
      <c r="S72">
        <v>5889804</v>
      </c>
      <c r="T72">
        <v>354376</v>
      </c>
      <c r="U72">
        <v>39224254</v>
      </c>
      <c r="V72">
        <v>40325</v>
      </c>
      <c r="W72">
        <v>5148770</v>
      </c>
      <c r="X72">
        <v>4802871</v>
      </c>
      <c r="Y72">
        <v>51202</v>
      </c>
      <c r="Z72">
        <v>7133063</v>
      </c>
      <c r="AA72">
        <v>951811</v>
      </c>
      <c r="AB72">
        <v>544075</v>
      </c>
      <c r="AC72">
        <v>3230453</v>
      </c>
      <c r="AD72">
        <v>1727858</v>
      </c>
      <c r="AE72">
        <v>8134897</v>
      </c>
      <c r="AF72">
        <v>438934</v>
      </c>
      <c r="AG72">
        <v>6290787</v>
      </c>
      <c r="AH72">
        <v>363504</v>
      </c>
      <c r="AI72">
        <v>40451016</v>
      </c>
      <c r="AJ72">
        <v>19724</v>
      </c>
      <c r="AK72">
        <v>6216876</v>
      </c>
      <c r="AL72">
        <v>4600116</v>
      </c>
      <c r="AM72">
        <v>89722</v>
      </c>
      <c r="AN72">
        <v>7885089</v>
      </c>
      <c r="AO72">
        <v>998206</v>
      </c>
      <c r="AP72">
        <v>555635</v>
      </c>
      <c r="AQ72">
        <v>3356331</v>
      </c>
      <c r="AR72">
        <v>1854309</v>
      </c>
      <c r="AS72">
        <v>6923887</v>
      </c>
      <c r="AT72">
        <v>479817</v>
      </c>
      <c r="AU72">
        <v>7545033</v>
      </c>
      <c r="AV72">
        <v>412896</v>
      </c>
      <c r="AW72">
        <v>42946610</v>
      </c>
      <c r="AX72">
        <v>49394</v>
      </c>
      <c r="AY72">
        <v>6945595</v>
      </c>
      <c r="AZ72">
        <v>5631445</v>
      </c>
      <c r="BA72">
        <v>93436</v>
      </c>
      <c r="BB72">
        <v>10130512</v>
      </c>
      <c r="BC72">
        <v>1107987</v>
      </c>
      <c r="BD72">
        <v>535796</v>
      </c>
      <c r="BE72">
        <v>5220504</v>
      </c>
      <c r="BF72">
        <v>1883380</v>
      </c>
      <c r="BG72">
        <v>8130375</v>
      </c>
      <c r="BH72">
        <v>512705</v>
      </c>
      <c r="BI72">
        <v>8365685</v>
      </c>
      <c r="BJ72">
        <v>526084</v>
      </c>
      <c r="BK72">
        <v>42128487</v>
      </c>
      <c r="BL72">
        <v>63045</v>
      </c>
      <c r="BM72">
        <v>5173995</v>
      </c>
      <c r="BN72">
        <v>6052306</v>
      </c>
      <c r="BO72">
        <v>131853</v>
      </c>
      <c r="BP72">
        <v>9555735</v>
      </c>
      <c r="BQ72">
        <v>1241537</v>
      </c>
      <c r="BR72">
        <v>575732</v>
      </c>
      <c r="BS72">
        <v>5182323</v>
      </c>
      <c r="BT72">
        <v>2180080</v>
      </c>
      <c r="BU72">
        <v>6844555</v>
      </c>
      <c r="BV72">
        <v>634593</v>
      </c>
      <c r="BW72">
        <v>8662295</v>
      </c>
      <c r="BX72">
        <v>585615</v>
      </c>
      <c r="BY72">
        <v>43631303</v>
      </c>
      <c r="BZ72">
        <v>32534</v>
      </c>
      <c r="CA72">
        <v>6030879</v>
      </c>
      <c r="CB72">
        <v>5882511</v>
      </c>
      <c r="CC72">
        <v>134104</v>
      </c>
      <c r="CD72">
        <v>8234091</v>
      </c>
      <c r="CE72">
        <v>1233944</v>
      </c>
      <c r="CF72">
        <v>586785</v>
      </c>
      <c r="CG72">
        <v>4892964</v>
      </c>
      <c r="CH72">
        <v>2264492</v>
      </c>
      <c r="CI72">
        <v>7463541</v>
      </c>
      <c r="CJ72">
        <v>902168</v>
      </c>
      <c r="CK72">
        <v>8725929</v>
      </c>
      <c r="CL72">
        <v>803962</v>
      </c>
      <c r="CM72">
        <v>51598386</v>
      </c>
      <c r="CN72">
        <v>30696</v>
      </c>
      <c r="CO72">
        <v>9754040</v>
      </c>
      <c r="CP72">
        <v>5736741</v>
      </c>
      <c r="CQ72">
        <v>85141</v>
      </c>
      <c r="CR72">
        <v>10397959</v>
      </c>
      <c r="CS72">
        <v>1347431</v>
      </c>
      <c r="CT72">
        <v>509649</v>
      </c>
      <c r="CU72">
        <v>5475851</v>
      </c>
      <c r="CV72">
        <v>1801736</v>
      </c>
      <c r="CW72">
        <v>8397570</v>
      </c>
      <c r="CX72">
        <v>930094</v>
      </c>
      <c r="CY72">
        <v>9756866</v>
      </c>
      <c r="CZ72">
        <v>769254</v>
      </c>
      <c r="DA72">
        <v>53862323</v>
      </c>
      <c r="DB72">
        <v>64604</v>
      </c>
      <c r="DC72">
        <v>6962922</v>
      </c>
      <c r="DD72">
        <v>6921270</v>
      </c>
      <c r="DE72">
        <v>110591</v>
      </c>
      <c r="DF72">
        <v>11002098</v>
      </c>
      <c r="DG72">
        <v>1344457</v>
      </c>
      <c r="DH72">
        <v>602699</v>
      </c>
      <c r="DI72">
        <v>4354465</v>
      </c>
      <c r="DJ72">
        <v>2142057</v>
      </c>
      <c r="DK72">
        <v>12817116</v>
      </c>
      <c r="DL72">
        <v>881334</v>
      </c>
      <c r="DM72">
        <v>8691890</v>
      </c>
      <c r="DN72">
        <v>790776</v>
      </c>
      <c r="DO72">
        <v>51978717</v>
      </c>
      <c r="DP72">
        <v>56212</v>
      </c>
      <c r="DQ72">
        <v>5588931</v>
      </c>
      <c r="DR72">
        <v>6446287</v>
      </c>
      <c r="DS72">
        <v>151098</v>
      </c>
      <c r="DT72">
        <v>9954056</v>
      </c>
      <c r="DU72">
        <v>1327223</v>
      </c>
      <c r="DV72">
        <v>753610</v>
      </c>
      <c r="DW72">
        <v>4918702</v>
      </c>
      <c r="DX72">
        <v>1906915</v>
      </c>
      <c r="DY72">
        <v>15994229</v>
      </c>
      <c r="DZ72">
        <v>1056961</v>
      </c>
      <c r="EA72">
        <v>8764989</v>
      </c>
      <c r="EB72">
        <v>886585</v>
      </c>
      <c r="EC72">
        <v>54727021</v>
      </c>
      <c r="ED72">
        <v>58190</v>
      </c>
      <c r="EE72">
        <v>7467931</v>
      </c>
      <c r="EF72">
        <v>6711443</v>
      </c>
      <c r="EG72">
        <v>146823</v>
      </c>
      <c r="EH72">
        <v>8806923</v>
      </c>
      <c r="EI72">
        <v>1538463</v>
      </c>
      <c r="EJ72">
        <v>1015743</v>
      </c>
      <c r="EK72">
        <v>5667002</v>
      </c>
    </row>
    <row r="73" spans="1:141" x14ac:dyDescent="0.25">
      <c r="A73" t="s">
        <v>6</v>
      </c>
      <c r="B73">
        <v>476907</v>
      </c>
      <c r="C73">
        <v>1052373</v>
      </c>
      <c r="D73">
        <v>12120</v>
      </c>
      <c r="E73">
        <v>514875</v>
      </c>
      <c r="F73">
        <v>98594</v>
      </c>
      <c r="G73">
        <v>4039922</v>
      </c>
      <c r="H73">
        <v>15677</v>
      </c>
      <c r="I73">
        <v>1142063</v>
      </c>
      <c r="J73">
        <v>80116</v>
      </c>
      <c r="K73">
        <v>1707</v>
      </c>
      <c r="L73">
        <v>1505797</v>
      </c>
      <c r="M73">
        <v>245223</v>
      </c>
      <c r="N73">
        <v>33186</v>
      </c>
      <c r="O73">
        <v>501399</v>
      </c>
      <c r="P73">
        <v>574035</v>
      </c>
      <c r="Q73">
        <v>2282152</v>
      </c>
      <c r="R73">
        <v>21166</v>
      </c>
      <c r="S73">
        <v>725336</v>
      </c>
      <c r="T73">
        <v>109682</v>
      </c>
      <c r="U73">
        <v>4917794</v>
      </c>
      <c r="V73">
        <v>39470</v>
      </c>
      <c r="W73">
        <v>1404583</v>
      </c>
      <c r="X73">
        <v>55780</v>
      </c>
      <c r="Y73">
        <v>1453</v>
      </c>
      <c r="Z73">
        <v>1552800</v>
      </c>
      <c r="AA73">
        <v>254671</v>
      </c>
      <c r="AB73">
        <v>76602</v>
      </c>
      <c r="AC73">
        <v>536254</v>
      </c>
      <c r="AD73">
        <v>607511</v>
      </c>
      <c r="AE73">
        <v>2968554</v>
      </c>
      <c r="AF73">
        <v>9960</v>
      </c>
      <c r="AG73">
        <v>464174</v>
      </c>
      <c r="AH73">
        <v>113321</v>
      </c>
      <c r="AI73">
        <v>4305880</v>
      </c>
      <c r="AJ73">
        <v>18449</v>
      </c>
      <c r="AK73">
        <v>678113</v>
      </c>
      <c r="AL73">
        <v>52942</v>
      </c>
      <c r="AM73">
        <v>260</v>
      </c>
      <c r="AN73">
        <v>1945575</v>
      </c>
      <c r="AO73">
        <v>324467</v>
      </c>
      <c r="AP73">
        <v>14027</v>
      </c>
      <c r="AQ73">
        <v>416989</v>
      </c>
      <c r="AR73">
        <v>673884</v>
      </c>
      <c r="AS73">
        <v>2581705</v>
      </c>
      <c r="AT73">
        <v>11764</v>
      </c>
      <c r="AU73">
        <v>500754</v>
      </c>
      <c r="AV73">
        <v>108388</v>
      </c>
      <c r="AW73">
        <v>4421420</v>
      </c>
      <c r="AX73">
        <v>48311</v>
      </c>
      <c r="AY73">
        <v>1004631</v>
      </c>
      <c r="AZ73">
        <v>35562</v>
      </c>
      <c r="BA73">
        <v>95</v>
      </c>
      <c r="BB73">
        <v>1972171</v>
      </c>
      <c r="BC73">
        <v>305168</v>
      </c>
      <c r="BD73">
        <v>19516</v>
      </c>
      <c r="BE73">
        <v>569861</v>
      </c>
      <c r="BF73">
        <v>669012</v>
      </c>
      <c r="BG73">
        <v>3311389</v>
      </c>
      <c r="BH73">
        <v>13731</v>
      </c>
      <c r="BI73">
        <v>606358</v>
      </c>
      <c r="BJ73">
        <v>131139</v>
      </c>
      <c r="BK73">
        <v>5432733</v>
      </c>
      <c r="BL73">
        <v>61936</v>
      </c>
      <c r="BM73">
        <v>1029246</v>
      </c>
      <c r="BN73">
        <v>36712</v>
      </c>
      <c r="BO73" t="s">
        <v>425</v>
      </c>
      <c r="BP73">
        <v>1980227</v>
      </c>
      <c r="BQ73">
        <v>312386</v>
      </c>
      <c r="BR73">
        <v>54920</v>
      </c>
      <c r="BS73">
        <v>692709</v>
      </c>
      <c r="BT73">
        <v>717767</v>
      </c>
      <c r="BU73">
        <v>2013726</v>
      </c>
      <c r="BV73">
        <v>14811</v>
      </c>
      <c r="BW73">
        <v>363246</v>
      </c>
      <c r="BX73">
        <v>142070</v>
      </c>
      <c r="BY73">
        <v>4451176</v>
      </c>
      <c r="BZ73">
        <v>32264</v>
      </c>
      <c r="CA73">
        <v>1119957</v>
      </c>
      <c r="CB73">
        <v>41027</v>
      </c>
      <c r="CC73" t="s">
        <v>425</v>
      </c>
      <c r="CD73">
        <v>1831539</v>
      </c>
      <c r="CE73">
        <v>285884</v>
      </c>
      <c r="CF73">
        <v>61778</v>
      </c>
      <c r="CG73">
        <v>656280</v>
      </c>
      <c r="CH73">
        <v>661702</v>
      </c>
      <c r="CI73">
        <v>1912940</v>
      </c>
      <c r="CJ73">
        <v>20690</v>
      </c>
      <c r="CK73">
        <v>243359</v>
      </c>
      <c r="CL73">
        <v>190865</v>
      </c>
      <c r="CM73">
        <v>4658074</v>
      </c>
      <c r="CN73">
        <v>30590</v>
      </c>
      <c r="CO73">
        <v>1224438</v>
      </c>
      <c r="CP73">
        <v>40398</v>
      </c>
      <c r="CQ73" t="s">
        <v>425</v>
      </c>
      <c r="CR73">
        <v>1936574</v>
      </c>
      <c r="CS73">
        <v>290485</v>
      </c>
      <c r="CT73">
        <v>45353</v>
      </c>
      <c r="CU73">
        <v>655293</v>
      </c>
      <c r="CV73">
        <v>663645</v>
      </c>
      <c r="CW73">
        <v>2167895</v>
      </c>
      <c r="CX73">
        <v>26952</v>
      </c>
      <c r="CY73">
        <v>391818</v>
      </c>
      <c r="CZ73">
        <v>272680</v>
      </c>
      <c r="DA73">
        <v>3943777</v>
      </c>
      <c r="DB73">
        <v>60529</v>
      </c>
      <c r="DC73">
        <v>1194846</v>
      </c>
      <c r="DD73">
        <v>125394</v>
      </c>
      <c r="DE73" t="s">
        <v>425</v>
      </c>
      <c r="DF73">
        <v>1842433</v>
      </c>
      <c r="DG73">
        <v>325137</v>
      </c>
      <c r="DH73">
        <v>87542</v>
      </c>
      <c r="DI73">
        <v>667248</v>
      </c>
      <c r="DJ73">
        <v>613742</v>
      </c>
      <c r="DK73">
        <v>3835160</v>
      </c>
      <c r="DL73">
        <v>27745</v>
      </c>
      <c r="DM73">
        <v>329136</v>
      </c>
      <c r="DN73">
        <v>287808</v>
      </c>
      <c r="DO73">
        <v>3903422</v>
      </c>
      <c r="DP73">
        <v>55114</v>
      </c>
      <c r="DQ73">
        <v>1083687</v>
      </c>
      <c r="DR73">
        <v>151133</v>
      </c>
      <c r="DS73" t="s">
        <v>425</v>
      </c>
      <c r="DT73">
        <v>1562136</v>
      </c>
      <c r="DU73">
        <v>424471</v>
      </c>
      <c r="DV73">
        <v>80471</v>
      </c>
      <c r="DW73">
        <v>741953</v>
      </c>
      <c r="DX73">
        <v>677202</v>
      </c>
      <c r="DY73">
        <v>4123500</v>
      </c>
      <c r="DZ73">
        <v>34082</v>
      </c>
      <c r="EA73">
        <v>261307</v>
      </c>
      <c r="EB73">
        <v>381751</v>
      </c>
      <c r="EC73">
        <v>4230469</v>
      </c>
      <c r="ED73">
        <v>57963</v>
      </c>
      <c r="EE73">
        <v>1193958</v>
      </c>
      <c r="EF73">
        <v>210035</v>
      </c>
      <c r="EG73" t="s">
        <v>425</v>
      </c>
      <c r="EH73">
        <v>1305065</v>
      </c>
      <c r="EI73">
        <v>446596</v>
      </c>
      <c r="EJ73">
        <v>73869</v>
      </c>
      <c r="EK73">
        <v>1061486</v>
      </c>
    </row>
    <row r="74" spans="1:141" x14ac:dyDescent="0.25">
      <c r="A74" t="s">
        <v>7</v>
      </c>
      <c r="B74">
        <v>19329</v>
      </c>
      <c r="C74" t="s">
        <v>425</v>
      </c>
      <c r="D74">
        <v>3030</v>
      </c>
      <c r="E74">
        <v>24300</v>
      </c>
      <c r="F74">
        <v>20538</v>
      </c>
      <c r="G74">
        <v>188010</v>
      </c>
      <c r="H74">
        <v>684</v>
      </c>
      <c r="I74">
        <v>61508</v>
      </c>
      <c r="J74">
        <v>8953</v>
      </c>
      <c r="K74">
        <v>668</v>
      </c>
      <c r="L74">
        <v>76818</v>
      </c>
      <c r="M74">
        <v>2383</v>
      </c>
      <c r="N74" t="s">
        <v>425</v>
      </c>
      <c r="O74">
        <v>2995</v>
      </c>
      <c r="P74">
        <v>21074</v>
      </c>
      <c r="Q74" t="s">
        <v>425</v>
      </c>
      <c r="R74">
        <v>2642</v>
      </c>
      <c r="S74">
        <v>7816</v>
      </c>
      <c r="T74">
        <v>17552</v>
      </c>
      <c r="U74">
        <v>207926</v>
      </c>
      <c r="V74">
        <v>587</v>
      </c>
      <c r="W74">
        <v>21941</v>
      </c>
      <c r="X74">
        <v>7695</v>
      </c>
      <c r="Y74">
        <v>260</v>
      </c>
      <c r="Z74">
        <v>86218</v>
      </c>
      <c r="AA74">
        <v>2050</v>
      </c>
      <c r="AB74" t="s">
        <v>425</v>
      </c>
      <c r="AC74">
        <v>2822</v>
      </c>
      <c r="AD74">
        <v>20994</v>
      </c>
      <c r="AE74">
        <v>49</v>
      </c>
      <c r="AF74">
        <v>2304</v>
      </c>
      <c r="AG74">
        <v>19500</v>
      </c>
      <c r="AH74">
        <v>25821</v>
      </c>
      <c r="AI74">
        <v>230747</v>
      </c>
      <c r="AJ74">
        <v>547</v>
      </c>
      <c r="AK74">
        <v>16460</v>
      </c>
      <c r="AL74">
        <v>4822</v>
      </c>
      <c r="AM74">
        <v>241</v>
      </c>
      <c r="AN74">
        <v>174717</v>
      </c>
      <c r="AO74">
        <v>3556</v>
      </c>
      <c r="AP74">
        <v>434</v>
      </c>
      <c r="AQ74">
        <v>4042</v>
      </c>
      <c r="AR74">
        <v>22673</v>
      </c>
      <c r="AS74">
        <v>222</v>
      </c>
      <c r="AT74">
        <v>2892</v>
      </c>
      <c r="AU74">
        <v>19861</v>
      </c>
      <c r="AV74">
        <v>27552</v>
      </c>
      <c r="AW74">
        <v>178039</v>
      </c>
      <c r="AX74">
        <v>553</v>
      </c>
      <c r="AY74">
        <v>30030</v>
      </c>
      <c r="AZ74">
        <v>2845</v>
      </c>
      <c r="BA74">
        <v>80</v>
      </c>
      <c r="BB74">
        <v>234370</v>
      </c>
      <c r="BC74">
        <v>3162</v>
      </c>
      <c r="BD74" t="s">
        <v>425</v>
      </c>
      <c r="BE74">
        <v>3261</v>
      </c>
      <c r="BF74">
        <v>15503</v>
      </c>
      <c r="BG74">
        <v>162</v>
      </c>
      <c r="BH74">
        <v>2935</v>
      </c>
      <c r="BI74">
        <v>25378</v>
      </c>
      <c r="BJ74">
        <v>27200</v>
      </c>
      <c r="BK74">
        <v>174461</v>
      </c>
      <c r="BL74">
        <v>275</v>
      </c>
      <c r="BM74">
        <v>15010</v>
      </c>
      <c r="BN74">
        <v>2518</v>
      </c>
      <c r="BO74" t="s">
        <v>425</v>
      </c>
      <c r="BP74">
        <v>133688</v>
      </c>
      <c r="BQ74">
        <v>201</v>
      </c>
      <c r="BR74" t="s">
        <v>425</v>
      </c>
      <c r="BS74">
        <v>2387</v>
      </c>
      <c r="BT74">
        <v>21095</v>
      </c>
      <c r="BU74" t="s">
        <v>425</v>
      </c>
      <c r="BV74">
        <v>3453</v>
      </c>
      <c r="BW74">
        <v>16831</v>
      </c>
      <c r="BX74">
        <v>28512</v>
      </c>
      <c r="BY74">
        <v>189661</v>
      </c>
      <c r="BZ74">
        <v>198</v>
      </c>
      <c r="CA74">
        <v>11471</v>
      </c>
      <c r="CB74">
        <v>2264</v>
      </c>
      <c r="CC74" t="s">
        <v>425</v>
      </c>
      <c r="CD74">
        <v>140841</v>
      </c>
      <c r="CE74">
        <v>395</v>
      </c>
      <c r="CF74" t="s">
        <v>425</v>
      </c>
      <c r="CG74">
        <v>2272</v>
      </c>
      <c r="CH74">
        <v>24851</v>
      </c>
      <c r="CI74" t="s">
        <v>425</v>
      </c>
      <c r="CJ74">
        <v>1680</v>
      </c>
      <c r="CK74">
        <v>26299</v>
      </c>
      <c r="CL74">
        <v>36142</v>
      </c>
      <c r="CM74">
        <v>152983</v>
      </c>
      <c r="CN74">
        <v>100</v>
      </c>
      <c r="CO74">
        <v>9066</v>
      </c>
      <c r="CP74">
        <v>729</v>
      </c>
      <c r="CQ74" t="s">
        <v>425</v>
      </c>
      <c r="CR74">
        <v>183545</v>
      </c>
      <c r="CS74">
        <v>1170</v>
      </c>
      <c r="CT74" t="s">
        <v>425</v>
      </c>
      <c r="CU74">
        <v>734</v>
      </c>
      <c r="CV74">
        <v>29636</v>
      </c>
      <c r="CW74" t="s">
        <v>425</v>
      </c>
      <c r="CX74">
        <v>2136</v>
      </c>
      <c r="CY74">
        <v>30470</v>
      </c>
      <c r="CZ74">
        <v>45315</v>
      </c>
      <c r="DA74">
        <v>137494</v>
      </c>
      <c r="DB74">
        <v>146</v>
      </c>
      <c r="DC74">
        <v>21274</v>
      </c>
      <c r="DD74">
        <v>970</v>
      </c>
      <c r="DE74" t="s">
        <v>425</v>
      </c>
      <c r="DF74">
        <v>137617</v>
      </c>
      <c r="DG74">
        <v>2199</v>
      </c>
      <c r="DH74">
        <v>31</v>
      </c>
      <c r="DI74" t="s">
        <v>425</v>
      </c>
      <c r="DJ74">
        <v>30672</v>
      </c>
      <c r="DK74" t="s">
        <v>425</v>
      </c>
      <c r="DL74">
        <v>2975</v>
      </c>
      <c r="DM74">
        <v>24065</v>
      </c>
      <c r="DN74">
        <v>26665</v>
      </c>
      <c r="DO74">
        <v>167815</v>
      </c>
      <c r="DP74">
        <v>575</v>
      </c>
      <c r="DQ74">
        <v>4120</v>
      </c>
      <c r="DR74">
        <v>1750</v>
      </c>
      <c r="DS74" t="s">
        <v>425</v>
      </c>
      <c r="DT74">
        <v>65034</v>
      </c>
      <c r="DU74">
        <v>1584</v>
      </c>
      <c r="DV74" t="s">
        <v>425</v>
      </c>
      <c r="DW74">
        <v>1289</v>
      </c>
      <c r="DX74">
        <v>39571</v>
      </c>
      <c r="DY74">
        <v>279</v>
      </c>
      <c r="DZ74">
        <v>1848</v>
      </c>
      <c r="EA74">
        <v>22497</v>
      </c>
      <c r="EB74">
        <v>59493</v>
      </c>
      <c r="EC74">
        <v>151328</v>
      </c>
      <c r="ED74">
        <v>567</v>
      </c>
      <c r="EE74">
        <v>7654</v>
      </c>
      <c r="EF74">
        <v>1625</v>
      </c>
      <c r="EG74" t="s">
        <v>425</v>
      </c>
      <c r="EH74">
        <v>56632</v>
      </c>
      <c r="EI74">
        <v>1480</v>
      </c>
      <c r="EJ74" t="s">
        <v>425</v>
      </c>
      <c r="EK74">
        <v>3515</v>
      </c>
    </row>
    <row r="75" spans="1:141" x14ac:dyDescent="0.25">
      <c r="A75" t="s">
        <v>353</v>
      </c>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47948-9D82-465F-81EF-47A043526BA3}">
  <sheetPr>
    <tabColor rgb="FF0070C0"/>
  </sheetPr>
  <dimension ref="A1:CR101"/>
  <sheetViews>
    <sheetView workbookViewId="0">
      <selection activeCell="N29" sqref="N29"/>
    </sheetView>
  </sheetViews>
  <sheetFormatPr defaultRowHeight="15" x14ac:dyDescent="0.25"/>
  <cols>
    <col min="1" max="16384" width="9.140625" style="37"/>
  </cols>
  <sheetData>
    <row r="1" spans="1:1" x14ac:dyDescent="0.25">
      <c r="A1" s="37" t="s">
        <v>427</v>
      </c>
    </row>
    <row r="3" spans="1:1" x14ac:dyDescent="0.25">
      <c r="A3" s="37" t="s">
        <v>48</v>
      </c>
    </row>
    <row r="4" spans="1:1" x14ac:dyDescent="0.25">
      <c r="A4" s="37" t="s">
        <v>249</v>
      </c>
    </row>
    <row r="5" spans="1:1" x14ac:dyDescent="0.25">
      <c r="A5" s="37" t="s">
        <v>428</v>
      </c>
    </row>
    <row r="6" spans="1:1" x14ac:dyDescent="0.25">
      <c r="A6" s="37" t="s">
        <v>380</v>
      </c>
    </row>
    <row r="7" spans="1:1" x14ac:dyDescent="0.25">
      <c r="A7" s="37" t="s">
        <v>381</v>
      </c>
    </row>
    <row r="8" spans="1:1" x14ac:dyDescent="0.25">
      <c r="A8" s="37" t="s">
        <v>382</v>
      </c>
    </row>
    <row r="9" spans="1:1" x14ac:dyDescent="0.25">
      <c r="A9" s="37" t="s">
        <v>383</v>
      </c>
    </row>
    <row r="10" spans="1:1" x14ac:dyDescent="0.25">
      <c r="A10" s="37" t="s">
        <v>332</v>
      </c>
    </row>
    <row r="11" spans="1:1" x14ac:dyDescent="0.25">
      <c r="A11" s="37" t="s">
        <v>333</v>
      </c>
    </row>
    <row r="12" spans="1:1" x14ac:dyDescent="0.25">
      <c r="A12" s="37" t="s">
        <v>334</v>
      </c>
    </row>
    <row r="13" spans="1:1" x14ac:dyDescent="0.25">
      <c r="A13" s="37" t="s">
        <v>259</v>
      </c>
    </row>
    <row r="14" spans="1:1" x14ac:dyDescent="0.25">
      <c r="A14" t="s">
        <v>260</v>
      </c>
    </row>
    <row r="15" spans="1:1" x14ac:dyDescent="0.25">
      <c r="A15" t="s">
        <v>261</v>
      </c>
    </row>
    <row r="16" spans="1:1" x14ac:dyDescent="0.25">
      <c r="A16" t="s">
        <v>262</v>
      </c>
    </row>
    <row r="17" spans="1:1" x14ac:dyDescent="0.25">
      <c r="A17" t="s">
        <v>385</v>
      </c>
    </row>
    <row r="19" spans="1:1" x14ac:dyDescent="0.25">
      <c r="A19" t="s">
        <v>52</v>
      </c>
    </row>
    <row r="20" spans="1:1" x14ac:dyDescent="0.25">
      <c r="A20" t="s">
        <v>386</v>
      </c>
    </row>
    <row r="21" spans="1:1" x14ac:dyDescent="0.25">
      <c r="A21" s="10" t="s">
        <v>387</v>
      </c>
    </row>
    <row r="22" spans="1:1" x14ac:dyDescent="0.25">
      <c r="A22" s="10" t="s">
        <v>388</v>
      </c>
    </row>
    <row r="23" spans="1:1" x14ac:dyDescent="0.25">
      <c r="A23" s="10" t="s">
        <v>389</v>
      </c>
    </row>
    <row r="24" spans="1:1" x14ac:dyDescent="0.25">
      <c r="A24" s="10" t="s">
        <v>390</v>
      </c>
    </row>
    <row r="25" spans="1:1" x14ac:dyDescent="0.25">
      <c r="A25" s="10" t="s">
        <v>429</v>
      </c>
    </row>
    <row r="26" spans="1:1" x14ac:dyDescent="0.25">
      <c r="A26" t="s">
        <v>392</v>
      </c>
    </row>
    <row r="27" spans="1:1" x14ac:dyDescent="0.25">
      <c r="A27" s="10" t="s">
        <v>393</v>
      </c>
    </row>
    <row r="28" spans="1:1" x14ac:dyDescent="0.25">
      <c r="A28" s="10" t="s">
        <v>394</v>
      </c>
    </row>
    <row r="29" spans="1:1" x14ac:dyDescent="0.25">
      <c r="A29" s="10" t="s">
        <v>395</v>
      </c>
    </row>
    <row r="30" spans="1:1" x14ac:dyDescent="0.25">
      <c r="A30" s="10"/>
    </row>
    <row r="31" spans="1:1" x14ac:dyDescent="0.25">
      <c r="A31" s="37" t="s">
        <v>339</v>
      </c>
    </row>
    <row r="32" spans="1:1" x14ac:dyDescent="0.25">
      <c r="A32" s="37" t="s">
        <v>396</v>
      </c>
    </row>
    <row r="33" spans="1:6" x14ac:dyDescent="0.25">
      <c r="A33" t="s">
        <v>140</v>
      </c>
    </row>
    <row r="34" spans="1:6" x14ac:dyDescent="0.25">
      <c r="A34" s="10"/>
    </row>
    <row r="35" spans="1:6" x14ac:dyDescent="0.25">
      <c r="A35" s="10"/>
      <c r="E35" s="37" t="s">
        <v>397</v>
      </c>
    </row>
    <row r="36" spans="1:6" x14ac:dyDescent="0.25">
      <c r="B36" s="37">
        <v>2019</v>
      </c>
      <c r="C36" s="37" t="s">
        <v>64</v>
      </c>
      <c r="E36" s="37" t="s">
        <v>341</v>
      </c>
      <c r="F36" s="37" t="s">
        <v>64</v>
      </c>
    </row>
    <row r="37" spans="1:6" x14ac:dyDescent="0.25">
      <c r="A37" t="s">
        <v>66</v>
      </c>
      <c r="B37" s="37">
        <v>1.2999658750391279</v>
      </c>
      <c r="D37" t="s">
        <v>66</v>
      </c>
      <c r="E37" s="37">
        <v>1.1689889692629962</v>
      </c>
    </row>
    <row r="38" spans="1:6" x14ac:dyDescent="0.25">
      <c r="A38" t="s">
        <v>69</v>
      </c>
      <c r="B38" s="37">
        <v>1.2836794687432302</v>
      </c>
      <c r="D38" t="s">
        <v>69</v>
      </c>
      <c r="E38" s="37">
        <v>1.126974941543184</v>
      </c>
    </row>
    <row r="39" spans="1:6" x14ac:dyDescent="0.25">
      <c r="A39" t="s">
        <v>72</v>
      </c>
      <c r="B39" s="37">
        <v>1.3064015335203014</v>
      </c>
      <c r="C39" s="37">
        <v>17</v>
      </c>
      <c r="D39" t="s">
        <v>72</v>
      </c>
      <c r="E39" s="37">
        <v>1.1536434653191889</v>
      </c>
      <c r="F39" s="37">
        <v>19</v>
      </c>
    </row>
    <row r="40" spans="1:6" x14ac:dyDescent="0.25">
      <c r="A40" s="37" t="s">
        <v>121</v>
      </c>
      <c r="B40" s="37">
        <v>1.674990730441231</v>
      </c>
      <c r="C40" s="37">
        <v>6</v>
      </c>
      <c r="D40" t="s">
        <v>76</v>
      </c>
      <c r="E40" s="37">
        <v>1.6369904698630335</v>
      </c>
      <c r="F40" s="37">
        <v>6</v>
      </c>
    </row>
    <row r="41" spans="1:6" x14ac:dyDescent="0.25">
      <c r="A41" t="s">
        <v>430</v>
      </c>
      <c r="B41" s="37">
        <v>1.7180709392245863</v>
      </c>
      <c r="C41" s="37">
        <v>5</v>
      </c>
      <c r="D41" t="s">
        <v>431</v>
      </c>
      <c r="E41" s="37">
        <v>1.6626186014347861</v>
      </c>
      <c r="F41" s="37">
        <v>5</v>
      </c>
    </row>
    <row r="42" spans="1:6" x14ac:dyDescent="0.25">
      <c r="A42" t="s">
        <v>431</v>
      </c>
      <c r="B42" s="37">
        <v>1.7558975224622249</v>
      </c>
      <c r="C42" s="37">
        <v>4</v>
      </c>
      <c r="D42" t="s">
        <v>118</v>
      </c>
      <c r="E42" s="37">
        <v>1.7511262647645816</v>
      </c>
      <c r="F42" s="37">
        <v>4</v>
      </c>
    </row>
    <row r="43" spans="1:6" x14ac:dyDescent="0.25">
      <c r="A43" t="s">
        <v>118</v>
      </c>
      <c r="B43" s="37">
        <v>1.7884713086105606</v>
      </c>
      <c r="C43" s="37">
        <v>3</v>
      </c>
      <c r="D43" s="37" t="s">
        <v>121</v>
      </c>
      <c r="E43" s="37">
        <v>1.847429584093248</v>
      </c>
      <c r="F43" s="37">
        <v>3</v>
      </c>
    </row>
    <row r="44" spans="1:6" x14ac:dyDescent="0.25">
      <c r="A44" t="s">
        <v>76</v>
      </c>
      <c r="B44" s="37">
        <v>1.8488383773696178</v>
      </c>
      <c r="C44" s="37">
        <v>2</v>
      </c>
      <c r="D44" t="s">
        <v>430</v>
      </c>
      <c r="E44" s="37">
        <v>1.8904167728000014</v>
      </c>
      <c r="F44" s="37">
        <v>2</v>
      </c>
    </row>
    <row r="45" spans="1:6" x14ac:dyDescent="0.25">
      <c r="A45" s="37" t="s">
        <v>74</v>
      </c>
      <c r="B45" s="37">
        <v>2.127338465908263</v>
      </c>
      <c r="C45" s="37">
        <v>1</v>
      </c>
      <c r="D45" s="37" t="s">
        <v>74</v>
      </c>
      <c r="E45" s="37">
        <v>2.168672808702766</v>
      </c>
      <c r="F45" s="37">
        <v>1</v>
      </c>
    </row>
    <row r="64" spans="2:83" x14ac:dyDescent="0.25">
      <c r="B64">
        <v>2010</v>
      </c>
      <c r="C64"/>
      <c r="D64"/>
      <c r="E64"/>
      <c r="F64"/>
      <c r="G64"/>
      <c r="H64"/>
      <c r="I64"/>
      <c r="J64"/>
      <c r="K64">
        <v>2011</v>
      </c>
      <c r="L64"/>
      <c r="M64"/>
      <c r="N64"/>
      <c r="O64"/>
      <c r="P64"/>
      <c r="Q64"/>
      <c r="R64"/>
      <c r="S64"/>
      <c r="T64">
        <v>2012</v>
      </c>
      <c r="U64"/>
      <c r="V64"/>
      <c r="W64"/>
      <c r="X64"/>
      <c r="Y64"/>
      <c r="AC64" s="37">
        <v>2013</v>
      </c>
      <c r="AL64" s="37">
        <v>2014</v>
      </c>
      <c r="AU64" s="37">
        <v>2015</v>
      </c>
      <c r="BD64" s="37">
        <v>2016</v>
      </c>
      <c r="BM64" s="37">
        <v>2017</v>
      </c>
      <c r="BV64" s="37">
        <v>2018</v>
      </c>
      <c r="CE64" s="37">
        <v>2019</v>
      </c>
    </row>
    <row r="65" spans="1:96" x14ac:dyDescent="0.25">
      <c r="B65" t="s">
        <v>317</v>
      </c>
      <c r="C65" t="s">
        <v>318</v>
      </c>
      <c r="D65" t="s">
        <v>432</v>
      </c>
      <c r="E65" t="s">
        <v>319</v>
      </c>
      <c r="F65" t="s">
        <v>320</v>
      </c>
      <c r="G65" t="s">
        <v>433</v>
      </c>
      <c r="H65" t="s">
        <v>321</v>
      </c>
      <c r="I65" t="s">
        <v>322</v>
      </c>
      <c r="J65" t="s">
        <v>434</v>
      </c>
      <c r="K65" t="s">
        <v>317</v>
      </c>
      <c r="L65" t="s">
        <v>318</v>
      </c>
      <c r="M65" t="s">
        <v>432</v>
      </c>
      <c r="N65" t="s">
        <v>319</v>
      </c>
      <c r="O65" t="s">
        <v>320</v>
      </c>
      <c r="P65" t="s">
        <v>433</v>
      </c>
      <c r="Q65" t="s">
        <v>321</v>
      </c>
      <c r="R65" t="s">
        <v>322</v>
      </c>
      <c r="S65" t="s">
        <v>434</v>
      </c>
      <c r="T65" t="s">
        <v>317</v>
      </c>
      <c r="U65" t="s">
        <v>318</v>
      </c>
      <c r="V65" t="s">
        <v>432</v>
      </c>
      <c r="W65" t="s">
        <v>319</v>
      </c>
      <c r="X65" t="s">
        <v>320</v>
      </c>
      <c r="Y65" t="s">
        <v>433</v>
      </c>
      <c r="Z65" s="37" t="s">
        <v>321</v>
      </c>
      <c r="AA65" s="37" t="s">
        <v>322</v>
      </c>
      <c r="AB65" s="37" t="s">
        <v>434</v>
      </c>
      <c r="AC65" s="37" t="s">
        <v>317</v>
      </c>
      <c r="AD65" s="37" t="s">
        <v>318</v>
      </c>
      <c r="AE65" s="37" t="s">
        <v>432</v>
      </c>
      <c r="AF65" s="37" t="s">
        <v>319</v>
      </c>
      <c r="AG65" s="37" t="s">
        <v>320</v>
      </c>
      <c r="AH65" s="37" t="s">
        <v>433</v>
      </c>
      <c r="AI65" s="37" t="s">
        <v>321</v>
      </c>
      <c r="AJ65" s="37" t="s">
        <v>322</v>
      </c>
      <c r="AK65" s="37" t="s">
        <v>434</v>
      </c>
      <c r="AL65" s="37" t="s">
        <v>317</v>
      </c>
      <c r="AM65" s="37" t="s">
        <v>318</v>
      </c>
      <c r="AN65" s="37" t="s">
        <v>432</v>
      </c>
      <c r="AO65" s="37" t="s">
        <v>319</v>
      </c>
      <c r="AP65" s="37" t="s">
        <v>320</v>
      </c>
      <c r="AQ65" s="37" t="s">
        <v>433</v>
      </c>
      <c r="AR65" s="37" t="s">
        <v>321</v>
      </c>
      <c r="AS65" s="37" t="s">
        <v>322</v>
      </c>
      <c r="AT65" s="37" t="s">
        <v>434</v>
      </c>
      <c r="AU65" s="37" t="s">
        <v>317</v>
      </c>
      <c r="AV65" s="37" t="s">
        <v>318</v>
      </c>
      <c r="AW65" s="37" t="s">
        <v>432</v>
      </c>
      <c r="AX65" s="37" t="s">
        <v>319</v>
      </c>
      <c r="AY65" s="37" t="s">
        <v>320</v>
      </c>
      <c r="AZ65" s="37" t="s">
        <v>433</v>
      </c>
      <c r="BA65" s="37" t="s">
        <v>321</v>
      </c>
      <c r="BB65" s="37" t="s">
        <v>322</v>
      </c>
      <c r="BC65" s="37" t="s">
        <v>434</v>
      </c>
      <c r="BD65" s="37" t="s">
        <v>317</v>
      </c>
      <c r="BE65" s="37" t="s">
        <v>318</v>
      </c>
      <c r="BF65" s="37" t="s">
        <v>432</v>
      </c>
      <c r="BG65" s="37" t="s">
        <v>319</v>
      </c>
      <c r="BH65" s="37" t="s">
        <v>320</v>
      </c>
      <c r="BI65" s="37" t="s">
        <v>433</v>
      </c>
      <c r="BJ65" s="37" t="s">
        <v>321</v>
      </c>
      <c r="BK65" s="37" t="s">
        <v>322</v>
      </c>
      <c r="BL65" s="37" t="s">
        <v>434</v>
      </c>
      <c r="BM65" s="37" t="s">
        <v>317</v>
      </c>
      <c r="BN65" s="37" t="s">
        <v>318</v>
      </c>
      <c r="BO65" s="37" t="s">
        <v>432</v>
      </c>
      <c r="BP65" s="37" t="s">
        <v>319</v>
      </c>
      <c r="BQ65" s="37" t="s">
        <v>320</v>
      </c>
      <c r="BR65" s="37" t="s">
        <v>433</v>
      </c>
      <c r="BS65" s="37" t="s">
        <v>321</v>
      </c>
      <c r="BT65" s="37" t="s">
        <v>322</v>
      </c>
      <c r="BU65" s="37" t="s">
        <v>434</v>
      </c>
      <c r="BV65" s="37" t="s">
        <v>317</v>
      </c>
      <c r="BW65" s="37" t="s">
        <v>318</v>
      </c>
      <c r="BX65" s="37" t="s">
        <v>432</v>
      </c>
      <c r="BY65" s="37" t="s">
        <v>319</v>
      </c>
      <c r="BZ65" s="37" t="s">
        <v>320</v>
      </c>
      <c r="CA65" s="37" t="s">
        <v>433</v>
      </c>
      <c r="CB65" s="37" t="s">
        <v>321</v>
      </c>
      <c r="CC65" s="37" t="s">
        <v>322</v>
      </c>
      <c r="CD65" s="37" t="s">
        <v>434</v>
      </c>
      <c r="CE65" s="37" t="s">
        <v>317</v>
      </c>
      <c r="CF65" s="37" t="s">
        <v>318</v>
      </c>
      <c r="CG65" s="37" t="s">
        <v>432</v>
      </c>
      <c r="CH65" s="37" t="s">
        <v>319</v>
      </c>
      <c r="CI65" s="37" t="s">
        <v>320</v>
      </c>
      <c r="CJ65" s="37" t="s">
        <v>433</v>
      </c>
      <c r="CK65" s="37" t="s">
        <v>321</v>
      </c>
      <c r="CL65" s="37" t="s">
        <v>322</v>
      </c>
      <c r="CM65" s="37" t="s">
        <v>434</v>
      </c>
    </row>
    <row r="66" spans="1:96" x14ac:dyDescent="0.25">
      <c r="B66" s="353">
        <f>RANK(B74,B74:J74)</f>
        <v>2</v>
      </c>
      <c r="C66" s="37">
        <f>RANK(C74,B74:J74)</f>
        <v>7</v>
      </c>
      <c r="D66" s="353">
        <f>RANK(D74,B74:J74)</f>
        <v>4</v>
      </c>
      <c r="E66" s="37">
        <f>RANK(E74,B74:J74)</f>
        <v>9</v>
      </c>
      <c r="F66" s="353">
        <f>RANK(F74,B74:J74)</f>
        <v>5</v>
      </c>
      <c r="G66" s="353">
        <f>RANK(G74,B74:J74)</f>
        <v>1</v>
      </c>
      <c r="H66" s="353">
        <f>RANK(H74,B74:J74)</f>
        <v>6</v>
      </c>
      <c r="I66" s="353">
        <f>RANK(I74,B74:J74)</f>
        <v>3</v>
      </c>
      <c r="J66" s="37">
        <f>RANK(J74,B74:J74)</f>
        <v>8</v>
      </c>
      <c r="K66" s="353">
        <f>RANK(K74,K74:S74)</f>
        <v>2</v>
      </c>
      <c r="L66" s="37">
        <f>RANK(L74,K74:S74)</f>
        <v>7</v>
      </c>
      <c r="M66" s="353">
        <f>RANK(M74,K74:S74)</f>
        <v>3</v>
      </c>
      <c r="N66" s="37">
        <f>RANK(N74,K74:S74)</f>
        <v>9</v>
      </c>
      <c r="O66" s="353">
        <f>RANK(O74,K74:S74)</f>
        <v>5</v>
      </c>
      <c r="P66" s="353">
        <f>RANK(P74,K74:S74)</f>
        <v>1</v>
      </c>
      <c r="Q66" s="353">
        <f>RANK(Q74,K74:S74)</f>
        <v>6</v>
      </c>
      <c r="R66" s="353">
        <f>RANK(R74,K74:S74)</f>
        <v>4</v>
      </c>
      <c r="S66" s="37">
        <f>RANK(S74,K74:S74)</f>
        <v>8</v>
      </c>
      <c r="T66" s="353">
        <f>RANK(T74,T74:AB74)</f>
        <v>3</v>
      </c>
      <c r="U66" s="37">
        <f>RANK(U74,T74:AB74)</f>
        <v>8</v>
      </c>
      <c r="V66" s="353">
        <f>RANK(V74,T74:AB74)</f>
        <v>1</v>
      </c>
      <c r="W66" s="37">
        <f>RANK(W74,T74:AB74)</f>
        <v>9</v>
      </c>
      <c r="X66" s="353">
        <f>RANK(X74,T74:AB74)</f>
        <v>4</v>
      </c>
      <c r="Y66" s="353">
        <f>RANK(Y74,T74:AB74)</f>
        <v>2</v>
      </c>
      <c r="Z66" s="353">
        <f>RANK(Z74,T74:AB74)</f>
        <v>6</v>
      </c>
      <c r="AA66" s="353">
        <f>RANK(AA74,T74:AB74)</f>
        <v>5</v>
      </c>
      <c r="AB66" s="37">
        <f>RANK(AB74,T74:AB74)</f>
        <v>7</v>
      </c>
      <c r="AC66" s="353">
        <f>RANK(AC74,AC74:AK74)</f>
        <v>3</v>
      </c>
      <c r="AD66" s="37">
        <f>RANK(AD74,AC74:AK74)</f>
        <v>8</v>
      </c>
      <c r="AE66" s="353">
        <f>RANK(AE74,AC74:AK74)</f>
        <v>1</v>
      </c>
      <c r="AF66" s="37">
        <f>RANK(AF74,AC74:AK74)</f>
        <v>9</v>
      </c>
      <c r="AG66" s="353">
        <f>RANK(AG74,AC74:AK74)</f>
        <v>6</v>
      </c>
      <c r="AH66" s="353">
        <f>RANK(AH74,AC74:AK74)</f>
        <v>4</v>
      </c>
      <c r="AI66" s="353">
        <f>RANK(AI74,AC74:AK74)</f>
        <v>5</v>
      </c>
      <c r="AJ66" s="353">
        <f>RANK(AJ74,AC74:AK74)</f>
        <v>2</v>
      </c>
      <c r="AK66" s="37">
        <f>RANK(AK74,AC74:AK74)</f>
        <v>7</v>
      </c>
      <c r="AL66" s="353">
        <f>RANK(AL74,AL74:AT74)</f>
        <v>1</v>
      </c>
      <c r="AM66" s="37">
        <f>RANK(AM74,AL74:AT74)</f>
        <v>7</v>
      </c>
      <c r="AN66" s="353">
        <f>RANK(AN74,AL74:AT74)</f>
        <v>5</v>
      </c>
      <c r="AO66" s="37">
        <f>RANK(AO74,AL74:AT74)</f>
        <v>9</v>
      </c>
      <c r="AP66" s="353">
        <f>RANK(AP74,AL74:AT74)</f>
        <v>6</v>
      </c>
      <c r="AQ66" s="353">
        <f>RANK(AQ74,AL74:AT74)</f>
        <v>3</v>
      </c>
      <c r="AR66" s="353">
        <f>RANK(AR74,AL74:AT74)</f>
        <v>4</v>
      </c>
      <c r="AS66" s="353">
        <f>RANK(AS74,AL74:AT74)</f>
        <v>2</v>
      </c>
      <c r="AT66" s="37">
        <f>RANK(AT74,AL74:AT74)</f>
        <v>8</v>
      </c>
      <c r="AU66" s="353">
        <f>RANK(AU74,AU74:BC74)</f>
        <v>2</v>
      </c>
      <c r="AV66" s="37">
        <f>RANK(AV74,AU74:BC74)</f>
        <v>8</v>
      </c>
      <c r="AW66" s="353">
        <f>RANK(AW74,AU74:BC74)</f>
        <v>4</v>
      </c>
      <c r="AX66" s="37">
        <f>RANK(AX74,AU74:BC74)</f>
        <v>9</v>
      </c>
      <c r="AY66" s="353">
        <f>RANK(AY74,AU74:BC74)</f>
        <v>5</v>
      </c>
      <c r="AZ66" s="353">
        <f>RANK(AZ74,AU74:BC74)</f>
        <v>3</v>
      </c>
      <c r="BA66" s="353">
        <f>RANK(BA74,AU74:BC74)</f>
        <v>6</v>
      </c>
      <c r="BB66" s="353">
        <f>RANK(BB74,AU74:BC74)</f>
        <v>1</v>
      </c>
      <c r="BC66" s="37">
        <f>RANK(BC74,AU74:BC74)</f>
        <v>7</v>
      </c>
      <c r="BD66" s="353">
        <f>RANK(BD74,BD74:BL74)</f>
        <v>2</v>
      </c>
      <c r="BE66" s="37">
        <f>RANK(BE74,BD74:BL74)</f>
        <v>8</v>
      </c>
      <c r="BF66" s="353">
        <f>RANK(BF74,BD74:BL74)</f>
        <v>6</v>
      </c>
      <c r="BG66" s="37">
        <f>RANK(BG74,BD74:BL74)</f>
        <v>9</v>
      </c>
      <c r="BH66" s="353">
        <f>RANK(BH74,BD74:BL74)</f>
        <v>1</v>
      </c>
      <c r="BI66" s="353">
        <f>RANK(BI74,BD74:BL74)</f>
        <v>3</v>
      </c>
      <c r="BJ66" s="353">
        <f>RANK(BJ74,BD74:BL74)</f>
        <v>5</v>
      </c>
      <c r="BK66" s="353">
        <f>RANK(BK74,BD74:BL74)</f>
        <v>4</v>
      </c>
      <c r="BL66" s="37">
        <f>RANK(BL74,BD74:BL74)</f>
        <v>7</v>
      </c>
      <c r="BM66" s="353">
        <f>RANK(BM74,BM74:BU74)</f>
        <v>1</v>
      </c>
      <c r="BN66" s="37">
        <f>RANK(BN74,BM74:BU74)</f>
        <v>8</v>
      </c>
      <c r="BO66" s="353">
        <f>RANK(BO74,BM74:BU74)</f>
        <v>5</v>
      </c>
      <c r="BP66" s="37">
        <f>RANK(BP74,BM74:BU74)</f>
        <v>9</v>
      </c>
      <c r="BQ66" s="353">
        <f>RANK(BQ74,BM74:BU74)</f>
        <v>2</v>
      </c>
      <c r="BR66" s="353">
        <f>RANK(BR74,BM74:BU74)</f>
        <v>6</v>
      </c>
      <c r="BS66" s="37">
        <f>RANK(BS74,BM74:BU74)</f>
        <v>7</v>
      </c>
      <c r="BT66" s="353">
        <f>RANK(BT74,BM74:BU74)</f>
        <v>3</v>
      </c>
      <c r="BU66" s="354">
        <f>RANK(BU74,BM74:BU74)</f>
        <v>4</v>
      </c>
      <c r="BV66" s="353">
        <f>RANK(BV74,BV74:CD74)</f>
        <v>2</v>
      </c>
      <c r="BW66" s="37">
        <f>RANK(BW74,BV74:CD74)</f>
        <v>7</v>
      </c>
      <c r="BX66" s="353">
        <f>RANK(BX74,BV74:CD74)</f>
        <v>3</v>
      </c>
      <c r="BY66" s="37">
        <f>RANK(BY74,BV74:CD74)</f>
        <v>8</v>
      </c>
      <c r="BZ66" s="353">
        <f>RANK(BZ74,BV74:CD74)</f>
        <v>1</v>
      </c>
      <c r="CA66" s="353">
        <f>RANK(CA74,BV74:CD74)</f>
        <v>5</v>
      </c>
      <c r="CB66" s="353">
        <f>RANK(CB74,BV74:CD74)</f>
        <v>6</v>
      </c>
      <c r="CC66" s="353">
        <f>RANK(CC74,BV74:CD74)</f>
        <v>4</v>
      </c>
      <c r="CD66" s="37">
        <f>RANK(CD74,BV74:CD74)</f>
        <v>9</v>
      </c>
      <c r="CE66" s="353">
        <f>RANK(CE74,CE74:CM74)</f>
        <v>4</v>
      </c>
      <c r="CF66" s="37">
        <f>RANK(CF74,CE74:CM74)</f>
        <v>8</v>
      </c>
      <c r="CG66" s="353">
        <f>RANK(CG74,CE74:CM74)</f>
        <v>3</v>
      </c>
      <c r="CH66" s="37">
        <f>RANK(CH74,CE74:CM74)</f>
        <v>9</v>
      </c>
      <c r="CI66" s="353">
        <f>RANK(CI74,CE74:CM74)</f>
        <v>1</v>
      </c>
      <c r="CJ66" s="353">
        <f>RANK(CJ74,CE74:CM74)</f>
        <v>6</v>
      </c>
      <c r="CK66" s="353">
        <f>RANK(CK74,CE74:CM74)</f>
        <v>5</v>
      </c>
      <c r="CL66" s="353">
        <f>RANK(CL74,CE74:CM74)</f>
        <v>2</v>
      </c>
      <c r="CM66" s="37">
        <f>RANK(CM74,CE74:CM74)</f>
        <v>7</v>
      </c>
    </row>
    <row r="67" spans="1:96" x14ac:dyDescent="0.25">
      <c r="B67"/>
      <c r="C67"/>
      <c r="D67"/>
      <c r="E67"/>
      <c r="F67"/>
      <c r="G67"/>
      <c r="H67"/>
      <c r="I67"/>
      <c r="J67"/>
      <c r="K67"/>
      <c r="L67"/>
      <c r="M67"/>
      <c r="N67"/>
      <c r="O67"/>
      <c r="P67"/>
      <c r="Q67"/>
      <c r="R67"/>
      <c r="S67"/>
      <c r="T67"/>
      <c r="U67"/>
      <c r="V67"/>
      <c r="W67"/>
      <c r="X67"/>
      <c r="Y67"/>
    </row>
    <row r="68" spans="1:96" x14ac:dyDescent="0.25">
      <c r="A68" t="s">
        <v>373</v>
      </c>
      <c r="B68"/>
      <c r="C68"/>
      <c r="D68"/>
      <c r="E68"/>
      <c r="F68"/>
      <c r="G68"/>
      <c r="H68"/>
      <c r="I68"/>
      <c r="J68"/>
      <c r="K68"/>
      <c r="L68"/>
      <c r="M68"/>
      <c r="N68"/>
      <c r="O68"/>
      <c r="P68"/>
      <c r="Q68"/>
      <c r="R68"/>
      <c r="S68"/>
      <c r="T68"/>
      <c r="U68"/>
      <c r="V68"/>
      <c r="W68"/>
      <c r="X68"/>
      <c r="Y68"/>
    </row>
    <row r="69" spans="1:96" x14ac:dyDescent="0.25">
      <c r="A69" t="s">
        <v>435</v>
      </c>
      <c r="B69"/>
      <c r="C69"/>
      <c r="D69"/>
      <c r="E69"/>
      <c r="F69"/>
      <c r="G69"/>
      <c r="H69"/>
      <c r="I69"/>
      <c r="J69"/>
      <c r="K69"/>
      <c r="L69"/>
      <c r="M69"/>
      <c r="N69"/>
      <c r="O69"/>
      <c r="P69"/>
      <c r="Q69"/>
      <c r="R69"/>
      <c r="S69"/>
      <c r="T69"/>
      <c r="U69"/>
      <c r="V69"/>
      <c r="W69"/>
      <c r="X69"/>
      <c r="Y69"/>
    </row>
    <row r="70" spans="1:96" x14ac:dyDescent="0.25">
      <c r="A70"/>
      <c r="B70">
        <v>2010</v>
      </c>
      <c r="C70"/>
      <c r="D70"/>
      <c r="E70"/>
      <c r="F70"/>
      <c r="G70"/>
      <c r="H70"/>
      <c r="I70"/>
      <c r="J70"/>
      <c r="K70">
        <v>2011</v>
      </c>
      <c r="L70"/>
      <c r="M70"/>
      <c r="N70"/>
      <c r="O70"/>
      <c r="P70"/>
      <c r="Q70"/>
      <c r="R70"/>
      <c r="S70"/>
      <c r="T70">
        <v>2012</v>
      </c>
      <c r="U70"/>
      <c r="V70"/>
      <c r="W70"/>
      <c r="X70"/>
      <c r="Y70"/>
      <c r="AC70" s="37">
        <v>2013</v>
      </c>
      <c r="AL70" s="37">
        <v>2014</v>
      </c>
      <c r="AU70" s="37">
        <v>2015</v>
      </c>
      <c r="BD70" s="37">
        <v>2016</v>
      </c>
      <c r="BM70" s="37">
        <v>2017</v>
      </c>
      <c r="BV70" s="37">
        <v>2018</v>
      </c>
      <c r="CE70" s="37">
        <v>2019</v>
      </c>
    </row>
    <row r="71" spans="1:96" x14ac:dyDescent="0.25">
      <c r="A71"/>
      <c r="B71" t="s">
        <v>317</v>
      </c>
      <c r="C71" t="s">
        <v>318</v>
      </c>
      <c r="D71" t="s">
        <v>432</v>
      </c>
      <c r="E71" t="s">
        <v>319</v>
      </c>
      <c r="F71" t="s">
        <v>320</v>
      </c>
      <c r="G71" t="s">
        <v>433</v>
      </c>
      <c r="H71" t="s">
        <v>321</v>
      </c>
      <c r="I71" t="s">
        <v>322</v>
      </c>
      <c r="J71" t="s">
        <v>434</v>
      </c>
      <c r="K71" t="s">
        <v>317</v>
      </c>
      <c r="L71" t="s">
        <v>318</v>
      </c>
      <c r="M71" t="s">
        <v>432</v>
      </c>
      <c r="N71" t="s">
        <v>319</v>
      </c>
      <c r="O71" t="s">
        <v>320</v>
      </c>
      <c r="P71" t="s">
        <v>433</v>
      </c>
      <c r="Q71" t="s">
        <v>321</v>
      </c>
      <c r="R71" t="s">
        <v>322</v>
      </c>
      <c r="S71" t="s">
        <v>434</v>
      </c>
      <c r="T71" t="s">
        <v>317</v>
      </c>
      <c r="U71" t="s">
        <v>318</v>
      </c>
      <c r="V71" t="s">
        <v>432</v>
      </c>
      <c r="W71" t="s">
        <v>319</v>
      </c>
      <c r="X71" t="s">
        <v>320</v>
      </c>
      <c r="Y71" t="s">
        <v>433</v>
      </c>
      <c r="Z71" s="37" t="s">
        <v>321</v>
      </c>
      <c r="AA71" s="37" t="s">
        <v>322</v>
      </c>
      <c r="AB71" s="37" t="s">
        <v>434</v>
      </c>
      <c r="AC71" s="37" t="s">
        <v>317</v>
      </c>
      <c r="AD71" s="37" t="s">
        <v>318</v>
      </c>
      <c r="AE71" s="37" t="s">
        <v>432</v>
      </c>
      <c r="AF71" s="37" t="s">
        <v>319</v>
      </c>
      <c r="AG71" s="37" t="s">
        <v>320</v>
      </c>
      <c r="AH71" s="37" t="s">
        <v>433</v>
      </c>
      <c r="AI71" s="37" t="s">
        <v>321</v>
      </c>
      <c r="AJ71" s="37" t="s">
        <v>322</v>
      </c>
      <c r="AK71" s="37" t="s">
        <v>434</v>
      </c>
      <c r="AL71" s="37" t="s">
        <v>317</v>
      </c>
      <c r="AM71" s="37" t="s">
        <v>318</v>
      </c>
      <c r="AN71" s="37" t="s">
        <v>432</v>
      </c>
      <c r="AO71" s="37" t="s">
        <v>319</v>
      </c>
      <c r="AP71" s="37" t="s">
        <v>320</v>
      </c>
      <c r="AQ71" s="37" t="s">
        <v>433</v>
      </c>
      <c r="AR71" s="37" t="s">
        <v>321</v>
      </c>
      <c r="AS71" s="37" t="s">
        <v>322</v>
      </c>
      <c r="AT71" s="37" t="s">
        <v>434</v>
      </c>
      <c r="AU71" s="37" t="s">
        <v>317</v>
      </c>
      <c r="AV71" s="37" t="s">
        <v>318</v>
      </c>
      <c r="AW71" s="37" t="s">
        <v>432</v>
      </c>
      <c r="AX71" s="37" t="s">
        <v>319</v>
      </c>
      <c r="AY71" s="37" t="s">
        <v>320</v>
      </c>
      <c r="AZ71" s="37" t="s">
        <v>433</v>
      </c>
      <c r="BA71" s="37" t="s">
        <v>321</v>
      </c>
      <c r="BB71" s="37" t="s">
        <v>322</v>
      </c>
      <c r="BC71" s="37" t="s">
        <v>434</v>
      </c>
      <c r="BD71" s="37" t="s">
        <v>317</v>
      </c>
      <c r="BE71" s="37" t="s">
        <v>318</v>
      </c>
      <c r="BF71" s="37" t="s">
        <v>432</v>
      </c>
      <c r="BG71" s="37" t="s">
        <v>319</v>
      </c>
      <c r="BH71" s="37" t="s">
        <v>320</v>
      </c>
      <c r="BI71" s="37" t="s">
        <v>433</v>
      </c>
      <c r="BJ71" s="37" t="s">
        <v>321</v>
      </c>
      <c r="BK71" s="37" t="s">
        <v>322</v>
      </c>
      <c r="BL71" s="37" t="s">
        <v>434</v>
      </c>
      <c r="BM71" s="37" t="s">
        <v>317</v>
      </c>
      <c r="BN71" s="37" t="s">
        <v>318</v>
      </c>
      <c r="BO71" s="37" t="s">
        <v>432</v>
      </c>
      <c r="BP71" s="37" t="s">
        <v>319</v>
      </c>
      <c r="BQ71" s="37" t="s">
        <v>320</v>
      </c>
      <c r="BR71" s="37" t="s">
        <v>433</v>
      </c>
      <c r="BS71" s="37" t="s">
        <v>321</v>
      </c>
      <c r="BT71" s="37" t="s">
        <v>322</v>
      </c>
      <c r="BU71" s="37" t="s">
        <v>434</v>
      </c>
      <c r="BV71" s="37" t="s">
        <v>317</v>
      </c>
      <c r="BW71" s="37" t="s">
        <v>318</v>
      </c>
      <c r="BX71" s="37" t="s">
        <v>432</v>
      </c>
      <c r="BY71" s="37" t="s">
        <v>319</v>
      </c>
      <c r="BZ71" s="37" t="s">
        <v>320</v>
      </c>
      <c r="CA71" s="37" t="s">
        <v>433</v>
      </c>
      <c r="CB71" s="37" t="s">
        <v>321</v>
      </c>
      <c r="CC71" s="37" t="s">
        <v>322</v>
      </c>
      <c r="CD71" s="37" t="s">
        <v>434</v>
      </c>
      <c r="CE71" s="37" t="s">
        <v>317</v>
      </c>
      <c r="CF71" s="37" t="s">
        <v>318</v>
      </c>
      <c r="CG71" s="37" t="s">
        <v>432</v>
      </c>
      <c r="CH71" s="37" t="s">
        <v>319</v>
      </c>
      <c r="CI71" s="37" t="s">
        <v>320</v>
      </c>
      <c r="CJ71" s="37" t="s">
        <v>433</v>
      </c>
      <c r="CK71" s="37" t="s">
        <v>321</v>
      </c>
      <c r="CL71" s="37" t="s">
        <v>322</v>
      </c>
      <c r="CM71" s="37" t="s">
        <v>434</v>
      </c>
      <c r="CO71"/>
    </row>
    <row r="72" spans="1:96" x14ac:dyDescent="0.25">
      <c r="A72" t="s">
        <v>5</v>
      </c>
      <c r="B72">
        <v>0.99999885901703356</v>
      </c>
      <c r="C72">
        <v>0.76655985888078415</v>
      </c>
      <c r="D72">
        <v>1.3131184669525513</v>
      </c>
      <c r="E72">
        <v>0.61089997738692203</v>
      </c>
      <c r="F72">
        <v>0.93755691736037061</v>
      </c>
      <c r="G72">
        <v>1.4575809172724474</v>
      </c>
      <c r="H72">
        <v>0.9269224462957546</v>
      </c>
      <c r="I72">
        <v>1.5879961249742891</v>
      </c>
      <c r="J72">
        <v>0.92121591509035161</v>
      </c>
      <c r="K72">
        <v>0.93207536466463092</v>
      </c>
      <c r="L72">
        <v>0.71571984837448965</v>
      </c>
      <c r="M72">
        <v>1.2599587269198733</v>
      </c>
      <c r="N72">
        <v>0.51680380300703643</v>
      </c>
      <c r="O72">
        <v>0.71029804786248563</v>
      </c>
      <c r="P72">
        <v>1.0886117182455644</v>
      </c>
      <c r="Q72">
        <v>0.8139652656950922</v>
      </c>
      <c r="R72">
        <v>1.4405503751681863</v>
      </c>
      <c r="S72">
        <v>0.90352710521944812</v>
      </c>
      <c r="T72">
        <v>0.90438317689531322</v>
      </c>
      <c r="U72">
        <v>0.65217507427251242</v>
      </c>
      <c r="V72">
        <v>1.3645428506153203</v>
      </c>
      <c r="W72">
        <v>0.36227249476536172</v>
      </c>
      <c r="X72">
        <v>0.64993363213857691</v>
      </c>
      <c r="Y72">
        <v>1.0907322252002905</v>
      </c>
      <c r="Z72" s="37">
        <v>0.79723425018286131</v>
      </c>
      <c r="AA72" s="37">
        <v>1.5689643736213714</v>
      </c>
      <c r="AB72" s="37">
        <v>0.83796780115785852</v>
      </c>
      <c r="AC72" s="37">
        <v>1.0046594403600486</v>
      </c>
      <c r="AD72" s="37">
        <v>0.72729104614683315</v>
      </c>
      <c r="AE72" s="37">
        <v>1.5205763933562779</v>
      </c>
      <c r="AF72" s="37">
        <v>0.36768660290788252</v>
      </c>
      <c r="AG72" s="37">
        <v>0.79496210031350445</v>
      </c>
      <c r="AH72" s="37">
        <v>1.0350168132787287</v>
      </c>
      <c r="AI72" s="37">
        <v>1.0558841897400773</v>
      </c>
      <c r="AJ72" s="37">
        <v>1.5054984495728319</v>
      </c>
      <c r="AK72" s="37">
        <v>0.9183802350154886</v>
      </c>
      <c r="AL72" s="37">
        <v>1.0486086912501464</v>
      </c>
      <c r="AM72" s="37">
        <v>0.8160216950338427</v>
      </c>
      <c r="AN72" s="37">
        <v>1.3054810269343626</v>
      </c>
      <c r="AO72" s="37">
        <v>0.42736599616864607</v>
      </c>
      <c r="AP72" s="37">
        <v>0.95273712475137773</v>
      </c>
      <c r="AQ72" s="37">
        <v>0.98687094450238444</v>
      </c>
      <c r="AR72" s="37">
        <v>0.92717272375097759</v>
      </c>
      <c r="AS72" s="37">
        <v>1.5633939178961755</v>
      </c>
      <c r="AT72" s="37">
        <v>1.0057402293598943</v>
      </c>
      <c r="AU72" s="37">
        <v>1.0163407148254255</v>
      </c>
      <c r="AV72" s="37">
        <v>0.69012448983070929</v>
      </c>
      <c r="AW72" s="37">
        <v>1.3493326537139629</v>
      </c>
      <c r="AX72" s="37">
        <v>0.40355735022045602</v>
      </c>
      <c r="AY72" s="37">
        <v>0.86172870137699287</v>
      </c>
      <c r="AZ72" s="37">
        <v>0.95789918089799764</v>
      </c>
      <c r="BA72" s="37">
        <v>1.0337642157858669</v>
      </c>
      <c r="BB72" s="37">
        <v>1.6000087135679122</v>
      </c>
      <c r="BC72" s="37">
        <v>0.90508890671899289</v>
      </c>
      <c r="BD72" s="37">
        <v>1.2226327352138364</v>
      </c>
      <c r="BE72" s="37">
        <v>0.63998788855821365</v>
      </c>
      <c r="BF72" s="37">
        <v>1.2223588434474653</v>
      </c>
      <c r="BG72" s="37">
        <v>0.48741625240022468</v>
      </c>
      <c r="BH72" s="37">
        <v>1.0286579937919949</v>
      </c>
      <c r="BI72" s="37">
        <v>1.0677919571310523</v>
      </c>
      <c r="BJ72" s="37">
        <v>0.86096347804880158</v>
      </c>
      <c r="BK72" s="37">
        <v>1.5430114419391612</v>
      </c>
      <c r="BL72" s="37">
        <v>0.95038746009249819</v>
      </c>
      <c r="BM72" s="37">
        <v>1.3426139116282023</v>
      </c>
      <c r="BN72" s="37">
        <v>0.8135661577958061</v>
      </c>
      <c r="BO72" s="37">
        <v>1.4103943430648866</v>
      </c>
      <c r="BP72" s="37">
        <v>0.54678563788018242</v>
      </c>
      <c r="BQ72" s="37">
        <v>1.0630324316819566</v>
      </c>
      <c r="BR72" s="37">
        <v>0.97909926120181145</v>
      </c>
      <c r="BS72" s="37">
        <v>1.0226002151338145</v>
      </c>
      <c r="BT72" s="37">
        <v>1.7398371865012521</v>
      </c>
      <c r="BU72" s="37">
        <v>0.96330886550743366</v>
      </c>
      <c r="BV72" s="37">
        <v>1.1069530819689928</v>
      </c>
      <c r="BW72" s="37">
        <v>0.66682397007390859</v>
      </c>
      <c r="BX72" s="37">
        <v>1.4834739123631253</v>
      </c>
      <c r="BY72" s="37">
        <v>0.60059814225276764</v>
      </c>
      <c r="BZ72" s="37">
        <v>1.1131969168116183</v>
      </c>
      <c r="CA72" s="37">
        <v>0.93685641875451198</v>
      </c>
      <c r="CB72" s="37">
        <v>1.0841862689106252</v>
      </c>
      <c r="CC72" s="37">
        <v>1.8068141226212093</v>
      </c>
      <c r="CD72" s="37">
        <v>0.93751284046856309</v>
      </c>
      <c r="CE72" s="37">
        <v>1.1030265791517853</v>
      </c>
      <c r="CF72" s="37">
        <v>0.59820742538768545</v>
      </c>
      <c r="CG72" s="37">
        <v>1.5866133308685211</v>
      </c>
      <c r="CH72" s="37">
        <v>0.55703248870931854</v>
      </c>
      <c r="CI72" s="37">
        <v>1.0395047595099209</v>
      </c>
      <c r="CJ72" s="37">
        <v>0.91208444080261108</v>
      </c>
      <c r="CK72" s="37">
        <v>1.1590228078436695</v>
      </c>
      <c r="CL72" s="37">
        <v>1.9995433320582581</v>
      </c>
      <c r="CM72" s="37">
        <v>1.0150442127450892</v>
      </c>
      <c r="CO72"/>
      <c r="CR72"/>
    </row>
    <row r="73" spans="1:96" x14ac:dyDescent="0.25">
      <c r="A73" t="s">
        <v>6</v>
      </c>
      <c r="B73">
        <v>0.91657533665708746</v>
      </c>
      <c r="C73">
        <v>0.75965069879274205</v>
      </c>
      <c r="D73">
        <v>1.1860332424838789</v>
      </c>
      <c r="E73">
        <v>0.53506108885943471</v>
      </c>
      <c r="F73">
        <v>0.81747522637460301</v>
      </c>
      <c r="G73">
        <v>1.4980964655960498</v>
      </c>
      <c r="H73">
        <v>0.91302507173371805</v>
      </c>
      <c r="I73">
        <v>1.5028877188042911</v>
      </c>
      <c r="J73">
        <v>0.76658574959471848</v>
      </c>
      <c r="K73">
        <v>0.82900925105627687</v>
      </c>
      <c r="L73">
        <v>0.68676410247142017</v>
      </c>
      <c r="M73">
        <v>1.1495413611778171</v>
      </c>
      <c r="N73">
        <v>0.41121400156554883</v>
      </c>
      <c r="O73">
        <v>0.67801441834616105</v>
      </c>
      <c r="P73">
        <v>1.1916875938535569</v>
      </c>
      <c r="Q73">
        <v>0.76319013963074878</v>
      </c>
      <c r="R73">
        <v>1.3120790635878929</v>
      </c>
      <c r="S73">
        <v>0.65226176995748886</v>
      </c>
      <c r="T73">
        <v>0.83982976819752153</v>
      </c>
      <c r="U73">
        <v>0.61173933634956912</v>
      </c>
      <c r="V73">
        <v>1.440351986839719</v>
      </c>
      <c r="W73">
        <v>0.36610970213939548</v>
      </c>
      <c r="X73">
        <v>0.72369954118813051</v>
      </c>
      <c r="Y73">
        <v>1.1334429355645108</v>
      </c>
      <c r="Z73" s="37">
        <v>0.7731764804018546</v>
      </c>
      <c r="AA73" s="37">
        <v>1.4020601281134724</v>
      </c>
      <c r="AB73" s="37">
        <v>0.68588014357502269</v>
      </c>
      <c r="AC73" s="37">
        <v>0.97177066062686768</v>
      </c>
      <c r="AD73" s="37">
        <v>0.67176141722349147</v>
      </c>
      <c r="AE73" s="37">
        <v>1.8678942424101785</v>
      </c>
      <c r="AF73" s="37">
        <v>0.43824903051429137</v>
      </c>
      <c r="AG73" s="37">
        <v>0.71240089162280251</v>
      </c>
      <c r="AH73" s="37">
        <v>1.0398251269841647</v>
      </c>
      <c r="AI73" s="37">
        <v>1.119437035797783</v>
      </c>
      <c r="AJ73" s="37">
        <v>1.3141071097956827</v>
      </c>
      <c r="AK73" s="37">
        <v>0.76981484397193278</v>
      </c>
      <c r="AL73" s="37">
        <v>0.96338675816720076</v>
      </c>
      <c r="AM73" s="37">
        <v>0.78877614134712748</v>
      </c>
      <c r="AN73" s="37">
        <v>1.3021599514297377</v>
      </c>
      <c r="AO73" s="37">
        <v>0.41186463740140145</v>
      </c>
      <c r="AP73" s="37">
        <v>0.91856219602933553</v>
      </c>
      <c r="AQ73" s="37">
        <v>0.97558032863153343</v>
      </c>
      <c r="AR73" s="37">
        <v>0.87166355646090798</v>
      </c>
      <c r="AS73" s="37">
        <v>1.2929475895104954</v>
      </c>
      <c r="AT73" s="37">
        <v>0.69896147563165523</v>
      </c>
      <c r="AU73" s="37">
        <v>0.96389795223451313</v>
      </c>
      <c r="AV73" s="37">
        <v>0.63799740824083917</v>
      </c>
      <c r="AW73" s="37">
        <v>1.3649078342198038</v>
      </c>
      <c r="AX73" s="37">
        <v>0.37191420380228019</v>
      </c>
      <c r="AY73" s="37">
        <v>0.73194925733710725</v>
      </c>
      <c r="AZ73" s="37">
        <v>0.91509801225880905</v>
      </c>
      <c r="BA73" s="37">
        <v>0.97150571349602743</v>
      </c>
      <c r="BB73" s="37">
        <v>1.3512778294101198</v>
      </c>
      <c r="BC73" s="37">
        <v>0.73922342099185734</v>
      </c>
      <c r="BD73" s="37">
        <v>1.182706699927794</v>
      </c>
      <c r="BE73" s="37">
        <v>0.59229117832211353</v>
      </c>
      <c r="BF73" s="37">
        <v>1.2319407861001568</v>
      </c>
      <c r="BG73" s="37">
        <v>0.41163213200502025</v>
      </c>
      <c r="BH73" s="37">
        <v>0.80037958659859687</v>
      </c>
      <c r="BI73" s="37">
        <v>0.86661580521571802</v>
      </c>
      <c r="BJ73" s="37">
        <v>0.77815913646153767</v>
      </c>
      <c r="BK73" s="37">
        <v>1.2880300466723362</v>
      </c>
      <c r="BL73" s="37">
        <v>0.73177745976040898</v>
      </c>
      <c r="BM73" s="37">
        <v>1.2767135205308719</v>
      </c>
      <c r="BN73" s="37">
        <v>0.78280742091858802</v>
      </c>
      <c r="BO73" s="37">
        <v>1.5280877842510265</v>
      </c>
      <c r="BP73" s="37">
        <v>0.47924192034664481</v>
      </c>
      <c r="BQ73" s="37">
        <v>1.0036364880339208</v>
      </c>
      <c r="BR73" s="37">
        <v>0.97176313931119218</v>
      </c>
      <c r="BS73" s="37">
        <v>1.035279543323679</v>
      </c>
      <c r="BT73" s="37">
        <v>1.5003869982979534</v>
      </c>
      <c r="BU73" s="37">
        <v>0.91619729273217443</v>
      </c>
      <c r="BV73" s="37">
        <v>1.0586173986962764</v>
      </c>
      <c r="BW73" s="37">
        <v>0.64907817788838473</v>
      </c>
      <c r="BX73" s="37">
        <v>1.5104559184491184</v>
      </c>
      <c r="BY73" s="37">
        <v>0.62377097504882095</v>
      </c>
      <c r="BZ73" s="37">
        <v>1.5026821722330166</v>
      </c>
      <c r="CA73" s="37">
        <v>0.92535343477843379</v>
      </c>
      <c r="CB73" s="37">
        <v>1.1646854423472472</v>
      </c>
      <c r="CC73" s="37">
        <v>1.6914602534639398</v>
      </c>
      <c r="CD73" s="37">
        <v>0.86409005882805112</v>
      </c>
      <c r="CE73" s="37">
        <v>1.0250138146356687</v>
      </c>
      <c r="CF73" s="37">
        <v>0.56817469402130849</v>
      </c>
      <c r="CG73" s="37">
        <v>1.6977366697736669</v>
      </c>
      <c r="CH73" s="37">
        <v>0.55687082159511392</v>
      </c>
      <c r="CI73" s="37">
        <v>1.1299834233166333</v>
      </c>
      <c r="CJ73" s="37">
        <v>0.7707636454878346</v>
      </c>
      <c r="CK73" s="37">
        <v>1.219602254027923</v>
      </c>
      <c r="CL73" s="37">
        <v>1.8589770052176549</v>
      </c>
      <c r="CM73" s="37">
        <v>0.85189411951180849</v>
      </c>
      <c r="CO73"/>
      <c r="CR73"/>
    </row>
    <row r="74" spans="1:96" x14ac:dyDescent="0.25">
      <c r="A74" t="s">
        <v>7</v>
      </c>
      <c r="B74">
        <v>1.1473405823178071</v>
      </c>
      <c r="C74">
        <v>0.71051539680407771</v>
      </c>
      <c r="D74">
        <v>0.91503887208975287</v>
      </c>
      <c r="E74">
        <v>0.50828894090868626</v>
      </c>
      <c r="F74">
        <v>0.88614180670485621</v>
      </c>
      <c r="G74">
        <v>1.3586431693445853</v>
      </c>
      <c r="H74">
        <v>0.86909693137874511</v>
      </c>
      <c r="I74">
        <v>0.95598389711404652</v>
      </c>
      <c r="J74">
        <v>0.64533510730135724</v>
      </c>
      <c r="K74">
        <v>1.0336137259666545</v>
      </c>
      <c r="L74">
        <v>0.68343457031122701</v>
      </c>
      <c r="M74">
        <v>0.92966409933873273</v>
      </c>
      <c r="N74">
        <v>0.29200700683532393</v>
      </c>
      <c r="O74">
        <v>0.71955983440084081</v>
      </c>
      <c r="P74">
        <v>1.2287483380390776</v>
      </c>
      <c r="Q74">
        <v>0.7117668646508547</v>
      </c>
      <c r="R74">
        <v>0.88615522388922985</v>
      </c>
      <c r="S74">
        <v>0.58074555689248208</v>
      </c>
      <c r="T74">
        <v>1.1643413043923683</v>
      </c>
      <c r="U74">
        <v>0.62214510236365239</v>
      </c>
      <c r="V74">
        <v>1.3371576212425962</v>
      </c>
      <c r="W74">
        <v>0.24250185345331077</v>
      </c>
      <c r="X74">
        <v>1.151206500640193</v>
      </c>
      <c r="Y74">
        <v>1.2305727555616277</v>
      </c>
      <c r="Z74" s="37">
        <v>0.97636062940505675</v>
      </c>
      <c r="AA74" s="37">
        <v>1.0610404509762021</v>
      </c>
      <c r="AB74" s="37">
        <v>0.80831389837328005</v>
      </c>
      <c r="AC74" s="37">
        <v>1.4658571375496119</v>
      </c>
      <c r="AD74" s="37">
        <v>0.57827662055311335</v>
      </c>
      <c r="AE74" s="37">
        <v>1.7403446755623955</v>
      </c>
      <c r="AF74" s="37">
        <v>0.40463115022362495</v>
      </c>
      <c r="AG74" s="37">
        <v>1.0314211440883738</v>
      </c>
      <c r="AH74" s="37">
        <v>1.3207557318618499</v>
      </c>
      <c r="AI74" s="37">
        <v>1.1209878144692074</v>
      </c>
      <c r="AJ74" s="37">
        <v>1.5506034597094667</v>
      </c>
      <c r="AK74" s="37">
        <v>0.640765415866969</v>
      </c>
      <c r="AL74" s="37">
        <v>1.2697632002594625</v>
      </c>
      <c r="AM74" s="37">
        <v>0.832605105268722</v>
      </c>
      <c r="AN74" s="37">
        <v>1.0772926276836301</v>
      </c>
      <c r="AO74" s="37">
        <v>0.41840528561589757</v>
      </c>
      <c r="AP74" s="37">
        <v>1.0463503522715001</v>
      </c>
      <c r="AQ74" s="37">
        <v>1.2485356715128657</v>
      </c>
      <c r="AR74" s="37">
        <v>1.1958002732238049</v>
      </c>
      <c r="AS74" s="37">
        <v>1.2588381314116381</v>
      </c>
      <c r="AT74" s="37">
        <v>0.616567026416455</v>
      </c>
      <c r="AU74" s="37">
        <v>1.1258322017485327</v>
      </c>
      <c r="AV74" s="37">
        <v>0.71315793888946843</v>
      </c>
      <c r="AW74" s="37">
        <v>1.1033887077350268</v>
      </c>
      <c r="AX74" s="37">
        <v>0.40016447730221555</v>
      </c>
      <c r="AY74" s="37">
        <v>1.0100852515296193</v>
      </c>
      <c r="AZ74" s="37">
        <v>1.1189973852383792</v>
      </c>
      <c r="BA74" s="37">
        <v>0.98787459668964006</v>
      </c>
      <c r="BB74" s="37">
        <v>1.1556879324728502</v>
      </c>
      <c r="BC74" s="37">
        <v>0.80433775172073485</v>
      </c>
      <c r="BD74" s="37">
        <v>1.3083298971242141</v>
      </c>
      <c r="BE74" s="37">
        <v>0.66450513649857434</v>
      </c>
      <c r="BF74" s="37">
        <v>0.86766946151358482</v>
      </c>
      <c r="BG74" s="37">
        <v>0.42925964959540036</v>
      </c>
      <c r="BH74" s="37">
        <v>1.4855069748722964</v>
      </c>
      <c r="BI74" s="37">
        <v>1.2752754935874597</v>
      </c>
      <c r="BJ74" s="37">
        <v>0.99055424966293093</v>
      </c>
      <c r="BK74" s="37">
        <v>1.2283272271221439</v>
      </c>
      <c r="BL74" s="37">
        <v>0.86748832926232355</v>
      </c>
      <c r="BM74" s="37">
        <v>1.6627177416730967</v>
      </c>
      <c r="BN74" s="37">
        <v>0.73373106605303973</v>
      </c>
      <c r="BO74" s="37">
        <v>0.94754337701874336</v>
      </c>
      <c r="BP74" s="37">
        <v>0.44957328863753032</v>
      </c>
      <c r="BQ74" s="37">
        <v>1.5243248378307228</v>
      </c>
      <c r="BR74" s="37">
        <v>0.94712017005858695</v>
      </c>
      <c r="BS74" s="37">
        <v>0.78584186354900909</v>
      </c>
      <c r="BT74" s="37">
        <v>1.0882946028447336</v>
      </c>
      <c r="BU74" s="37">
        <v>0.98990224198380217</v>
      </c>
      <c r="BV74" s="37">
        <v>1.310232721660866</v>
      </c>
      <c r="BW74" s="37">
        <v>0.71763635022279859</v>
      </c>
      <c r="BX74" s="37">
        <v>1.2058031428278826</v>
      </c>
      <c r="BY74" s="37">
        <v>0.68856709765752955</v>
      </c>
      <c r="BZ74" s="37">
        <v>1.3570393949788651</v>
      </c>
      <c r="CA74" s="37">
        <v>0.91217875950224259</v>
      </c>
      <c r="CB74" s="37">
        <v>0.89198083841299813</v>
      </c>
      <c r="CC74" s="37">
        <v>0.99654868288328136</v>
      </c>
      <c r="CD74" s="37">
        <v>0.62706464121376715</v>
      </c>
      <c r="CE74" s="37">
        <v>1.2466043464365613</v>
      </c>
      <c r="CF74" s="37">
        <v>0.69594293940583696</v>
      </c>
      <c r="CG74" s="37">
        <v>1.309758585515131</v>
      </c>
      <c r="CH74" s="37">
        <v>0.52105185242045582</v>
      </c>
      <c r="CI74" s="37">
        <v>1.566858649642634</v>
      </c>
      <c r="CJ74" s="37">
        <v>1.0421917808219179</v>
      </c>
      <c r="CK74" s="37">
        <v>1.1727352320131843</v>
      </c>
      <c r="CL74" s="37">
        <v>1.5002606066923796</v>
      </c>
      <c r="CM74" s="37">
        <v>0.92955072769457925</v>
      </c>
    </row>
    <row r="75" spans="1:96" x14ac:dyDescent="0.25">
      <c r="A75" t="s">
        <v>8</v>
      </c>
      <c r="B75">
        <v>1.2083120433398236</v>
      </c>
      <c r="C75">
        <v>0.8796372108228554</v>
      </c>
      <c r="D75">
        <v>0.55650517419405132</v>
      </c>
      <c r="E75">
        <v>0.57923810385224506</v>
      </c>
      <c r="F75">
        <v>0.61890819342029035</v>
      </c>
      <c r="G75">
        <v>0.73081196493722711</v>
      </c>
      <c r="H75">
        <v>0.87762010010889557</v>
      </c>
      <c r="I75">
        <v>0.94190464439547084</v>
      </c>
      <c r="J75">
        <v>0.49084360479121225</v>
      </c>
      <c r="K75">
        <v>1.0913748503153506</v>
      </c>
      <c r="L75">
        <v>0.67676855503211497</v>
      </c>
      <c r="M75">
        <v>0.4772085964970042</v>
      </c>
      <c r="N75">
        <v>0.50786009834536916</v>
      </c>
      <c r="O75">
        <v>0.52567013467785295</v>
      </c>
      <c r="P75">
        <v>0.50304746356007879</v>
      </c>
      <c r="Q75">
        <v>0.73495227695795295</v>
      </c>
      <c r="R75">
        <v>0.62563174265158417</v>
      </c>
      <c r="S75">
        <v>0.42514947687914917</v>
      </c>
      <c r="T75">
        <v>1.186304790652766</v>
      </c>
      <c r="U75">
        <v>0.70915457936945314</v>
      </c>
      <c r="V75">
        <v>3.1155621594201173</v>
      </c>
      <c r="W75">
        <v>0.99080399718707923</v>
      </c>
      <c r="X75">
        <v>0.52154234184680281</v>
      </c>
      <c r="Y75">
        <v>1.1384257389146524</v>
      </c>
      <c r="Z75" s="37">
        <v>0.70993216114507762</v>
      </c>
      <c r="AA75" s="37">
        <v>1.0891482106432282</v>
      </c>
      <c r="AB75" s="37">
        <v>1.1349870856523216</v>
      </c>
      <c r="AC75" s="37">
        <v>1.5377974637295158</v>
      </c>
      <c r="AD75" s="37">
        <v>0.71069519034033968</v>
      </c>
      <c r="AE75" s="37">
        <v>3.8766756375228848</v>
      </c>
      <c r="AF75" s="37">
        <v>1.0310711289382992</v>
      </c>
      <c r="AG75" s="37">
        <v>0.99326716334370124</v>
      </c>
      <c r="AH75" s="37">
        <v>1.0677134200526424</v>
      </c>
      <c r="AI75" s="37">
        <v>0.5582345047576448</v>
      </c>
      <c r="AJ75" s="37">
        <v>1.4916846582643837</v>
      </c>
      <c r="AK75" s="37">
        <v>1.2309232793495457</v>
      </c>
      <c r="AL75" s="37">
        <v>1.6221325935066475</v>
      </c>
      <c r="AM75" s="37">
        <v>0.84119367124279931</v>
      </c>
      <c r="AN75" s="37">
        <v>3.9239792050040783</v>
      </c>
      <c r="AO75" s="37">
        <v>1.2061142250257324</v>
      </c>
      <c r="AP75" s="37">
        <v>0.93960880984721329</v>
      </c>
      <c r="AQ75" s="37">
        <v>1.2115669650461354</v>
      </c>
      <c r="AR75" s="37">
        <v>0</v>
      </c>
      <c r="AS75" s="37">
        <v>1.6201237982607974</v>
      </c>
      <c r="AT75" s="37">
        <v>1.3752645509199524</v>
      </c>
      <c r="AU75" s="37">
        <v>1.4410769989852328</v>
      </c>
      <c r="AV75" s="37">
        <v>0.87918768645749712</v>
      </c>
      <c r="AW75" s="37">
        <v>3.4480377875068213</v>
      </c>
      <c r="AX75" s="37">
        <v>1.4892416339092871</v>
      </c>
      <c r="AY75" s="37">
        <v>1.6262093567337326</v>
      </c>
      <c r="AZ75" s="37">
        <v>1.5810524089653348</v>
      </c>
      <c r="BA75" s="37">
        <v>0</v>
      </c>
      <c r="BB75" s="37">
        <v>1.861072410865241</v>
      </c>
      <c r="BC75" s="37">
        <v>1.4393915102915271</v>
      </c>
      <c r="BD75" s="37">
        <v>1.6340098648396126</v>
      </c>
      <c r="BE75" s="37">
        <v>0.80287428171388497</v>
      </c>
      <c r="BF75" s="37">
        <v>2.938793767856875</v>
      </c>
      <c r="BG75" s="37">
        <v>1.4171666504607312</v>
      </c>
      <c r="BH75" s="37">
        <v>1.3035397383317096</v>
      </c>
      <c r="BI75" s="37">
        <v>1.4136541776985831</v>
      </c>
      <c r="BJ75" s="37">
        <v>0</v>
      </c>
      <c r="BK75" s="37">
        <v>1.6375659111481411</v>
      </c>
      <c r="BL75" s="37">
        <v>1.2261025041399554</v>
      </c>
      <c r="BM75" s="37">
        <v>1.9717844556982138</v>
      </c>
      <c r="BN75" s="37">
        <v>1.0452296166642165</v>
      </c>
      <c r="BO75" s="37">
        <v>2.9713869332649954</v>
      </c>
      <c r="BP75" s="37">
        <v>0.89616311437202023</v>
      </c>
      <c r="BQ75" s="37">
        <v>1.0296069675895203</v>
      </c>
      <c r="BR75" s="37">
        <v>1.9872679716180577</v>
      </c>
      <c r="BS75" s="37">
        <v>0</v>
      </c>
      <c r="BT75" s="37">
        <v>2.2682009765173756</v>
      </c>
      <c r="BU75" s="37">
        <v>1.4455278784223851</v>
      </c>
      <c r="BV75" s="37">
        <v>2.1708638738287429</v>
      </c>
      <c r="BW75" s="37">
        <v>0.73338682330679106</v>
      </c>
      <c r="BX75" s="37">
        <v>3.6993674876049889</v>
      </c>
      <c r="BY75" s="37">
        <v>1.3866950002878315</v>
      </c>
      <c r="BZ75" s="37">
        <v>2.0479504377647513</v>
      </c>
      <c r="CA75" s="37">
        <v>1.7443492125510704</v>
      </c>
      <c r="CB75" s="37">
        <v>0</v>
      </c>
      <c r="CC75" s="37">
        <v>2.2367026973189024</v>
      </c>
      <c r="CD75" s="37">
        <v>1.457242033015391</v>
      </c>
      <c r="CE75" s="37">
        <v>1.7357444083279965</v>
      </c>
      <c r="CF75" s="37">
        <v>0.74713337356668674</v>
      </c>
      <c r="CG75" s="37">
        <v>3.3223620522749275</v>
      </c>
      <c r="CH75" s="37">
        <v>1.4863261093911249</v>
      </c>
      <c r="CI75" s="37">
        <v>1.2860125260960333</v>
      </c>
      <c r="CJ75" s="37">
        <v>0.98907766990291257</v>
      </c>
      <c r="CK75" s="37">
        <v>0</v>
      </c>
      <c r="CL75" s="37">
        <v>1.7264078169195165</v>
      </c>
      <c r="CM75" s="37">
        <v>2.477611940298508</v>
      </c>
      <c r="CO75"/>
      <c r="CR75"/>
    </row>
    <row r="76" spans="1:96" x14ac:dyDescent="0.25">
      <c r="A76" t="s">
        <v>9</v>
      </c>
      <c r="B76">
        <v>0.55276998563229085</v>
      </c>
      <c r="C76">
        <v>1.7625163872722651</v>
      </c>
      <c r="D76">
        <v>0</v>
      </c>
      <c r="E76">
        <v>1.1820384800065575</v>
      </c>
      <c r="F76">
        <v>1.028905899276997</v>
      </c>
      <c r="G76">
        <v>1.3834519695452534</v>
      </c>
      <c r="H76">
        <v>0.20664119463528546</v>
      </c>
      <c r="I76">
        <v>2.7288127356944001</v>
      </c>
      <c r="J76">
        <v>1.2818684584572264</v>
      </c>
      <c r="K76">
        <v>0.61377948401306393</v>
      </c>
      <c r="L76">
        <v>1.2347401418692354</v>
      </c>
      <c r="M76">
        <v>0</v>
      </c>
      <c r="N76">
        <v>1.0139434222765982</v>
      </c>
      <c r="O76">
        <v>1.067059732518022</v>
      </c>
      <c r="P76">
        <v>1.0591029154613529</v>
      </c>
      <c r="Q76">
        <v>0.36914648456297183</v>
      </c>
      <c r="R76">
        <v>3.3689322253518608</v>
      </c>
      <c r="S76">
        <v>1.0846603384115723</v>
      </c>
      <c r="T76">
        <v>0.60418203419637073</v>
      </c>
      <c r="U76">
        <v>1.1016356496452746</v>
      </c>
      <c r="V76">
        <v>0</v>
      </c>
      <c r="W76">
        <v>0.98090327271606992</v>
      </c>
      <c r="X76">
        <v>0.8434135824585447</v>
      </c>
      <c r="Y76">
        <v>1.0650112522494766</v>
      </c>
      <c r="Z76" s="37">
        <v>0.19032223894527614</v>
      </c>
      <c r="AA76" s="37">
        <v>3.2208772292821415</v>
      </c>
      <c r="AB76" s="37">
        <v>0.9961607138781079</v>
      </c>
      <c r="AC76" s="37">
        <v>0.67941131980861147</v>
      </c>
      <c r="AD76" s="37">
        <v>0.92242865995932977</v>
      </c>
      <c r="AE76" s="37">
        <v>0</v>
      </c>
      <c r="AF76" s="37">
        <v>0.9715757089077468</v>
      </c>
      <c r="AG76" s="37">
        <v>0.85663058487821475</v>
      </c>
      <c r="AH76" s="37">
        <v>1.2776185682180279</v>
      </c>
      <c r="AI76" s="37">
        <v>0</v>
      </c>
      <c r="AJ76" s="37">
        <v>2.6010072264483095</v>
      </c>
      <c r="AK76" s="37">
        <v>0.97993822481222248</v>
      </c>
      <c r="AL76" s="37">
        <v>0.72829386896511317</v>
      </c>
      <c r="AM76" s="37">
        <v>0.87815873283345958</v>
      </c>
      <c r="AN76" s="37">
        <v>0</v>
      </c>
      <c r="AO76" s="37">
        <v>0.99558951498388459</v>
      </c>
      <c r="AP76" s="37">
        <v>1.0463718621867564</v>
      </c>
      <c r="AQ76" s="37">
        <v>1.1096582460794977</v>
      </c>
      <c r="AR76" s="37">
        <v>0</v>
      </c>
      <c r="AS76" s="37">
        <v>1.6126659065361491</v>
      </c>
      <c r="AT76" s="37">
        <v>1.0841552641850267</v>
      </c>
      <c r="AU76" s="37">
        <v>0.72853558975114729</v>
      </c>
      <c r="AV76" s="37">
        <v>0.71524837741440483</v>
      </c>
      <c r="AW76" s="37">
        <v>0</v>
      </c>
      <c r="AX76" s="37">
        <v>0.96078653550188575</v>
      </c>
      <c r="AY76" s="37">
        <v>0.98328835083158506</v>
      </c>
      <c r="AZ76" s="37">
        <v>1.0467377988356679</v>
      </c>
      <c r="BA76" s="37">
        <v>0</v>
      </c>
      <c r="BB76" s="37">
        <v>1.542121885693263</v>
      </c>
      <c r="BC76" s="37">
        <v>1.0268755245231198</v>
      </c>
      <c r="BD76" s="37">
        <v>0.65988576261109477</v>
      </c>
      <c r="BE76" s="37">
        <v>0.67751854152463786</v>
      </c>
      <c r="BF76" s="37">
        <v>0</v>
      </c>
      <c r="BG76" s="37">
        <v>0.85077252585296925</v>
      </c>
      <c r="BH76" s="37">
        <v>0.87435370948464319</v>
      </c>
      <c r="BI76" s="37">
        <v>0.93073945698649985</v>
      </c>
      <c r="BJ76" s="37">
        <v>0</v>
      </c>
      <c r="BK76" s="37">
        <v>2.0025057035881919</v>
      </c>
      <c r="BL76" s="37">
        <v>0.9304691710757198</v>
      </c>
      <c r="BM76" s="37">
        <v>0.63945322255284043</v>
      </c>
      <c r="BN76" s="37">
        <v>0.79664782130624934</v>
      </c>
      <c r="BO76" s="37">
        <v>0</v>
      </c>
      <c r="BP76" s="37">
        <v>0.92719354269368426</v>
      </c>
      <c r="BQ76" s="37">
        <v>0.98543194246043531</v>
      </c>
      <c r="BR76" s="37">
        <v>1.0094969643662488</v>
      </c>
      <c r="BS76" s="37">
        <v>0</v>
      </c>
      <c r="BT76" s="37">
        <v>2.515481611506416</v>
      </c>
      <c r="BU76" s="37">
        <v>1.0456530722820414</v>
      </c>
      <c r="BV76" s="37">
        <v>0.67375323925523944</v>
      </c>
      <c r="BW76" s="37">
        <v>0.79526745421203104</v>
      </c>
      <c r="BX76" s="37">
        <v>0</v>
      </c>
      <c r="BY76" s="37">
        <v>0.90014088706761586</v>
      </c>
      <c r="BZ76" s="37">
        <v>0.98686896078098385</v>
      </c>
      <c r="CA76" s="37">
        <v>1.0335309725097273</v>
      </c>
      <c r="CB76" s="37">
        <v>0</v>
      </c>
      <c r="CC76" s="37">
        <v>2.5683930963038395</v>
      </c>
      <c r="CD76" s="37">
        <v>0.99406603637602686</v>
      </c>
      <c r="CE76" s="37">
        <v>0.68452630743231746</v>
      </c>
      <c r="CF76" s="37">
        <v>0.78549618320610692</v>
      </c>
      <c r="CG76" s="37">
        <v>0</v>
      </c>
      <c r="CH76" s="37">
        <v>0.84724081511230109</v>
      </c>
      <c r="CI76" s="37">
        <v>0.92260869565217396</v>
      </c>
      <c r="CJ76" s="37">
        <v>0.94703854591037295</v>
      </c>
      <c r="CK76" s="37">
        <v>0</v>
      </c>
      <c r="CL76" s="37">
        <v>2.3613138686131387</v>
      </c>
      <c r="CM76" s="37">
        <v>0.93205248359887538</v>
      </c>
      <c r="CR76"/>
    </row>
    <row r="77" spans="1:96" x14ac:dyDescent="0.25">
      <c r="A77" t="s">
        <v>10</v>
      </c>
      <c r="B77">
        <v>1.5071355042875936</v>
      </c>
      <c r="C77">
        <v>1.4801588324311936</v>
      </c>
      <c r="D77">
        <v>1.7571257121516184</v>
      </c>
      <c r="E77">
        <v>2.1125917900102276</v>
      </c>
      <c r="F77">
        <v>2.13842295276195</v>
      </c>
      <c r="G77">
        <v>1.9680817248777551</v>
      </c>
      <c r="H77">
        <v>0.13243366375517115</v>
      </c>
      <c r="I77">
        <v>2.6310433011132019</v>
      </c>
      <c r="J77">
        <v>0.89307895571543316</v>
      </c>
      <c r="K77">
        <v>1.3128349373844861</v>
      </c>
      <c r="L77">
        <v>1.1863305706387277</v>
      </c>
      <c r="M77">
        <v>1.8245018557659465</v>
      </c>
      <c r="N77">
        <v>2.4117194124656844</v>
      </c>
      <c r="O77">
        <v>2.0169973187278707</v>
      </c>
      <c r="P77">
        <v>2.0111540375977741</v>
      </c>
      <c r="Q77">
        <v>0.16413934185394283</v>
      </c>
      <c r="R77">
        <v>2.6089450426912384</v>
      </c>
      <c r="S77">
        <v>1.3164950441822947</v>
      </c>
      <c r="T77">
        <v>1.3264911755486017</v>
      </c>
      <c r="U77">
        <v>1.0808302920126136</v>
      </c>
      <c r="V77">
        <v>1.2948194529975561</v>
      </c>
      <c r="W77">
        <v>2.2003195458006375</v>
      </c>
      <c r="X77">
        <v>1.9744458241880058</v>
      </c>
      <c r="Y77">
        <v>2.2595865328270439</v>
      </c>
      <c r="Z77" s="37">
        <v>0.23537857749195085</v>
      </c>
      <c r="AA77" s="37">
        <v>3.2749143323501007</v>
      </c>
      <c r="AB77" s="37">
        <v>1.4523252339767212</v>
      </c>
      <c r="AC77" s="37">
        <v>1.3896534847276043</v>
      </c>
      <c r="AD77" s="37">
        <v>1.2043528709174247</v>
      </c>
      <c r="AE77" s="37">
        <v>1.7320598509137908</v>
      </c>
      <c r="AF77" s="37">
        <v>2.1615201413704686</v>
      </c>
      <c r="AG77" s="37">
        <v>2.1047661373646704</v>
      </c>
      <c r="AH77" s="37">
        <v>2.4132727205932212</v>
      </c>
      <c r="AI77" s="37">
        <v>0.40193413203250472</v>
      </c>
      <c r="AJ77" s="37">
        <v>3.333161468277746</v>
      </c>
      <c r="AK77" s="37">
        <v>1.5256682950874114</v>
      </c>
      <c r="AL77" s="37">
        <v>1.6000558584067341</v>
      </c>
      <c r="AM77" s="37">
        <v>1.1777774636812639</v>
      </c>
      <c r="AN77" s="37">
        <v>1.3766150931219685</v>
      </c>
      <c r="AO77" s="37">
        <v>2.2111584743950918</v>
      </c>
      <c r="AP77" s="37">
        <v>3.3219762646002686</v>
      </c>
      <c r="AQ77" s="37">
        <v>2.5265668773900432</v>
      </c>
      <c r="AR77" s="37">
        <v>0.35793960270500058</v>
      </c>
      <c r="AS77" s="37">
        <v>3.0778961114801935</v>
      </c>
      <c r="AT77" s="37">
        <v>2.0962459035776653</v>
      </c>
      <c r="AU77" s="37">
        <v>1.9017297444859156</v>
      </c>
      <c r="AV77" s="37">
        <v>1.3069683342745928</v>
      </c>
      <c r="AW77" s="37">
        <v>1.5183494065357765</v>
      </c>
      <c r="AX77" s="37">
        <v>2.2554465044312573</v>
      </c>
      <c r="AY77" s="37">
        <v>2.8146019822940755</v>
      </c>
      <c r="AZ77" s="37">
        <v>2.3731234966410328</v>
      </c>
      <c r="BA77" s="37">
        <v>0.51145436321240401</v>
      </c>
      <c r="BB77" s="37">
        <v>3.2050948904109635</v>
      </c>
      <c r="BC77" s="37">
        <v>2.2721576662088547</v>
      </c>
      <c r="BD77" s="37">
        <v>1.678217245767895</v>
      </c>
      <c r="BE77" s="37">
        <v>1.2586785039898596</v>
      </c>
      <c r="BF77" s="37">
        <v>2.5157820600466581</v>
      </c>
      <c r="BG77" s="37">
        <v>2.2272054399827375</v>
      </c>
      <c r="BH77" s="37">
        <v>2.3416636640299782</v>
      </c>
      <c r="BI77" s="37">
        <v>2.0527328876647397</v>
      </c>
      <c r="BJ77" s="37">
        <v>0.99718822587341649</v>
      </c>
      <c r="BK77" s="37">
        <v>2.8800098051702401</v>
      </c>
      <c r="BL77" s="37">
        <v>2.0037838878399783</v>
      </c>
      <c r="BM77" s="37">
        <v>1.6182848491754878</v>
      </c>
      <c r="BN77" s="37">
        <v>1.2668988562596106</v>
      </c>
      <c r="BO77" s="37">
        <v>2.8469021481259622</v>
      </c>
      <c r="BP77" s="37">
        <v>2.2236538169829054</v>
      </c>
      <c r="BQ77" s="37">
        <v>2.1624682981012477</v>
      </c>
      <c r="BR77" s="37">
        <v>2.1866511798642163</v>
      </c>
      <c r="BS77" s="37">
        <v>0</v>
      </c>
      <c r="BT77" s="37">
        <v>2.9222003922796516</v>
      </c>
      <c r="BU77" s="37">
        <v>1.9320517634737322</v>
      </c>
      <c r="BV77" s="37">
        <v>1.4842592481210823</v>
      </c>
      <c r="BW77" s="37">
        <v>1.0302276457418431</v>
      </c>
      <c r="BX77" s="37">
        <v>1.799718647439849</v>
      </c>
      <c r="BY77" s="37">
        <v>1.682567503022236</v>
      </c>
      <c r="BZ77" s="37">
        <v>2.0203340986397893</v>
      </c>
      <c r="CA77" s="37">
        <v>2.2306160854172368</v>
      </c>
      <c r="CB77" s="37">
        <v>0</v>
      </c>
      <c r="CC77" s="37">
        <v>3.0487973598956666</v>
      </c>
      <c r="CD77" s="37">
        <v>1.8675818308373511</v>
      </c>
      <c r="CE77" s="37">
        <v>1.5884663083918975</v>
      </c>
      <c r="CF77" s="37">
        <v>1.2787293677981937</v>
      </c>
      <c r="CG77" s="37">
        <v>1.7854077253218885</v>
      </c>
      <c r="CH77" s="37">
        <v>1.7591351030404987</v>
      </c>
      <c r="CI77" s="37">
        <v>2.0501043841336117</v>
      </c>
      <c r="CJ77" s="37">
        <v>2.1539982030548068</v>
      </c>
      <c r="CK77" s="37">
        <v>0</v>
      </c>
      <c r="CL77" s="37">
        <v>2.730449014445314</v>
      </c>
      <c r="CM77" s="37">
        <v>2.2650602409638556</v>
      </c>
      <c r="CO77"/>
      <c r="CR77"/>
    </row>
    <row r="78" spans="1:96" x14ac:dyDescent="0.25">
      <c r="A78" t="s">
        <v>11</v>
      </c>
      <c r="B78">
        <v>1.02900956737768</v>
      </c>
      <c r="C78">
        <v>0</v>
      </c>
      <c r="D78">
        <v>0</v>
      </c>
      <c r="E78">
        <v>0.78945810648294223</v>
      </c>
      <c r="F78">
        <v>0.42404240413915378</v>
      </c>
      <c r="G78">
        <v>0.69797160577943407</v>
      </c>
      <c r="H78">
        <v>0</v>
      </c>
      <c r="I78">
        <v>0</v>
      </c>
      <c r="J78">
        <v>0</v>
      </c>
      <c r="K78">
        <v>0.93706415312139002</v>
      </c>
      <c r="L78">
        <v>0</v>
      </c>
      <c r="M78">
        <v>0</v>
      </c>
      <c r="N78">
        <v>0.68694825283012573</v>
      </c>
      <c r="O78">
        <v>0.47079551654407997</v>
      </c>
      <c r="P78">
        <v>0.62470943541425994</v>
      </c>
      <c r="Q78">
        <v>0</v>
      </c>
      <c r="R78">
        <v>0</v>
      </c>
      <c r="S78">
        <v>0</v>
      </c>
      <c r="T78">
        <v>0.99391554350615907</v>
      </c>
      <c r="U78">
        <v>0</v>
      </c>
      <c r="V78">
        <v>0</v>
      </c>
      <c r="W78">
        <v>0.68124470270586635</v>
      </c>
      <c r="X78">
        <v>0.4965421473904878</v>
      </c>
      <c r="Y78">
        <v>0.71023209023723854</v>
      </c>
      <c r="Z78" s="37">
        <v>0</v>
      </c>
      <c r="AA78" s="37">
        <v>0</v>
      </c>
      <c r="AB78" s="37">
        <v>0</v>
      </c>
      <c r="AC78" s="37">
        <v>1.6861709517379921</v>
      </c>
      <c r="AD78" s="37">
        <v>0.2039990401703469</v>
      </c>
      <c r="AE78" s="37">
        <v>4.0620468218535004</v>
      </c>
      <c r="AF78" s="37">
        <v>1.3405359847019565</v>
      </c>
      <c r="AG78" s="37">
        <v>1.5448987831407053</v>
      </c>
      <c r="AH78" s="37">
        <v>1.5889363239217085</v>
      </c>
      <c r="AI78" s="37">
        <v>1.0832124858276002</v>
      </c>
      <c r="AJ78" s="37">
        <v>2.1766164869788476</v>
      </c>
      <c r="AK78" s="37">
        <v>0</v>
      </c>
      <c r="AL78" s="37">
        <v>1.6163295318618807</v>
      </c>
      <c r="AM78" s="37">
        <v>0.19689985768698379</v>
      </c>
      <c r="AN78" s="37">
        <v>3.92068727614082</v>
      </c>
      <c r="AO78" s="37">
        <v>1.3501855206392006</v>
      </c>
      <c r="AP78" s="37">
        <v>1.5194631411549764</v>
      </c>
      <c r="AQ78" s="37">
        <v>1.7411602238287558</v>
      </c>
      <c r="AR78" s="37">
        <v>1.0455166069708854</v>
      </c>
      <c r="AS78" s="37">
        <v>2.0920085092840939</v>
      </c>
      <c r="AT78" s="37">
        <v>5.227583034854427</v>
      </c>
      <c r="AU78" s="37">
        <v>1.4526849962885753</v>
      </c>
      <c r="AV78" s="37">
        <v>0.1807396108439262</v>
      </c>
      <c r="AW78" s="37">
        <v>3.8825084373852747</v>
      </c>
      <c r="AX78" s="37">
        <v>1.2067809049524678</v>
      </c>
      <c r="AY78" s="37">
        <v>1.3013830488219702</v>
      </c>
      <c r="AZ78" s="37">
        <v>1.2680364968091313</v>
      </c>
      <c r="BA78" s="37">
        <v>0.96062064430151106</v>
      </c>
      <c r="BB78" s="37">
        <v>2.4718485464545066</v>
      </c>
      <c r="BC78" s="37">
        <v>4.8031032215075555</v>
      </c>
      <c r="BD78" s="37">
        <v>1.7612408668417125</v>
      </c>
      <c r="BE78" s="37">
        <v>0.1854806828972653</v>
      </c>
      <c r="BF78" s="37">
        <v>3.1245231077367048</v>
      </c>
      <c r="BG78" s="37">
        <v>1.0600175029598746</v>
      </c>
      <c r="BH78" s="37">
        <v>1.6022625960396173</v>
      </c>
      <c r="BI78" s="37">
        <v>0.98187631453562874</v>
      </c>
      <c r="BJ78" s="37">
        <v>0.79775058069873306</v>
      </c>
      <c r="BK78" s="37">
        <v>1.6287216272003897</v>
      </c>
      <c r="BL78" s="37">
        <v>1.51424878743741</v>
      </c>
      <c r="BM78" s="37">
        <v>2.074909809085657</v>
      </c>
      <c r="BN78" s="37">
        <v>0.26427534011460685</v>
      </c>
      <c r="BO78" s="37">
        <v>4.1012819244348311</v>
      </c>
      <c r="BP78" s="37">
        <v>1.3650321873107163</v>
      </c>
      <c r="BQ78" s="37">
        <v>1.940956490455636</v>
      </c>
      <c r="BR78" s="37">
        <v>1.4700968647976083</v>
      </c>
      <c r="BS78" s="37">
        <v>1.4130856212886775</v>
      </c>
      <c r="BT78" s="37">
        <v>3.9594267936529177</v>
      </c>
      <c r="BU78" s="37">
        <v>1.1622108707312826</v>
      </c>
      <c r="BV78" s="37">
        <v>1.2504655058204461</v>
      </c>
      <c r="BW78" s="37">
        <v>1.5031979237742557</v>
      </c>
      <c r="BX78" s="37">
        <v>1.0715014948642578</v>
      </c>
      <c r="BY78" s="37">
        <v>1.4181249796727446</v>
      </c>
      <c r="BZ78" s="37">
        <v>1.5400351241307559</v>
      </c>
      <c r="CA78" s="37">
        <v>0.84930072403987256</v>
      </c>
      <c r="CB78" s="37">
        <v>0.64290089691855479</v>
      </c>
      <c r="CC78" s="37">
        <v>2.3410957030647657</v>
      </c>
      <c r="CD78" s="37">
        <v>2.0171162020805289</v>
      </c>
      <c r="CE78" s="37">
        <v>1.5638102305499806</v>
      </c>
      <c r="CF78" s="37">
        <v>1.2333333333333334</v>
      </c>
      <c r="CG78" s="37">
        <v>1.5</v>
      </c>
      <c r="CH78" s="37">
        <v>1.5325971543852197</v>
      </c>
      <c r="CI78" s="37">
        <v>1.5269031486648066</v>
      </c>
      <c r="CJ78" s="37">
        <v>1.2212099125364431</v>
      </c>
      <c r="CK78" s="37">
        <v>0.8</v>
      </c>
      <c r="CL78" s="37">
        <v>2.6104941699056079</v>
      </c>
      <c r="CM78" s="37">
        <v>1.9085778781038374</v>
      </c>
      <c r="CO78"/>
      <c r="CR78"/>
    </row>
    <row r="79" spans="1:96" x14ac:dyDescent="0.25">
      <c r="A79" t="s">
        <v>12</v>
      </c>
      <c r="B79">
        <v>0.77382555158929811</v>
      </c>
      <c r="C79">
        <v>0.52555258954975415</v>
      </c>
      <c r="D79">
        <v>1.1421886743803704</v>
      </c>
      <c r="E79">
        <v>0.51627753287349587</v>
      </c>
      <c r="F79">
        <v>0.85820767176317614</v>
      </c>
      <c r="G79">
        <v>1.4581462946201182</v>
      </c>
      <c r="H79">
        <v>0</v>
      </c>
      <c r="I79">
        <v>1.5922987957933326</v>
      </c>
      <c r="J79">
        <v>0.88349843894018243</v>
      </c>
      <c r="K79">
        <v>0.7770288347512927</v>
      </c>
      <c r="L79">
        <v>0.59411209009669408</v>
      </c>
      <c r="M79">
        <v>1.2357477259432834</v>
      </c>
      <c r="N79">
        <v>0.50147647709004162</v>
      </c>
      <c r="O79">
        <v>0.99590912412420884</v>
      </c>
      <c r="P79">
        <v>1.4891531580325184</v>
      </c>
      <c r="Q79">
        <v>0</v>
      </c>
      <c r="R79">
        <v>1.8015200428619171</v>
      </c>
      <c r="S79">
        <v>0.81890365135717968</v>
      </c>
      <c r="T79">
        <v>0.71475935415155845</v>
      </c>
      <c r="U79">
        <v>0.55560628573488013</v>
      </c>
      <c r="V79">
        <v>0.96437395706151208</v>
      </c>
      <c r="W79">
        <v>0.53950423140114323</v>
      </c>
      <c r="X79">
        <v>0.73450579081434308</v>
      </c>
      <c r="Y79">
        <v>1.34466025525031</v>
      </c>
      <c r="Z79" s="37">
        <v>0</v>
      </c>
      <c r="AA79" s="37">
        <v>1.6131334793988459</v>
      </c>
      <c r="AB79" s="37">
        <v>0.82809276641069773</v>
      </c>
      <c r="AC79" s="37">
        <v>0.9518916226429448</v>
      </c>
      <c r="AD79" s="37">
        <v>0.6697890002495861</v>
      </c>
      <c r="AE79" s="37">
        <v>1.1916625130686618</v>
      </c>
      <c r="AF79" s="37">
        <v>0.65457849259048173</v>
      </c>
      <c r="AG79" s="37">
        <v>1.193671099310347</v>
      </c>
      <c r="AH79" s="37">
        <v>1.326746944581999</v>
      </c>
      <c r="AI79" s="37">
        <v>1.3540156072845002</v>
      </c>
      <c r="AJ79" s="37">
        <v>1.7163284528399889</v>
      </c>
      <c r="AK79" s="37">
        <v>1.4730694730168645</v>
      </c>
      <c r="AL79" s="37">
        <v>1.1689074767974983</v>
      </c>
      <c r="AM79" s="37">
        <v>0.68949616803837399</v>
      </c>
      <c r="AN79" s="37">
        <v>1.2018691952949732</v>
      </c>
      <c r="AO79" s="37">
        <v>0.7330584928245002</v>
      </c>
      <c r="AP79" s="37">
        <v>0.90064589137848927</v>
      </c>
      <c r="AQ79" s="37">
        <v>1.4917069055079748</v>
      </c>
      <c r="AR79" s="37">
        <v>1.3068957587136067</v>
      </c>
      <c r="AS79" s="37">
        <v>1.8530160533799498</v>
      </c>
      <c r="AT79" s="37">
        <v>1.4922091142550313</v>
      </c>
      <c r="AU79" s="37">
        <v>1.1999712918177299</v>
      </c>
      <c r="AV79" s="37">
        <v>0.65090500568191001</v>
      </c>
      <c r="AW79" s="37">
        <v>1.1218992657850755</v>
      </c>
      <c r="AX79" s="37">
        <v>0.91831193433490876</v>
      </c>
      <c r="AY79" s="37">
        <v>1.2912434134338484</v>
      </c>
      <c r="AZ79" s="37">
        <v>1.3300716086738353</v>
      </c>
      <c r="BA79" s="37">
        <v>1.5227229416011272</v>
      </c>
      <c r="BB79" s="37">
        <v>1.6822958129924328</v>
      </c>
      <c r="BC79" s="37">
        <v>1.2684251465248828</v>
      </c>
      <c r="BD79" s="37">
        <v>1.3256040302013676</v>
      </c>
      <c r="BE79" s="37">
        <v>0.6088414360669282</v>
      </c>
      <c r="BF79" s="37">
        <v>1.1573310124018361</v>
      </c>
      <c r="BG79" s="37">
        <v>0.76853874747167494</v>
      </c>
      <c r="BH79" s="37">
        <v>1.7882120216162727</v>
      </c>
      <c r="BI79" s="37">
        <v>0.9912487289761519</v>
      </c>
      <c r="BJ79" s="37">
        <v>1.0016201735439649</v>
      </c>
      <c r="BK79" s="37">
        <v>1.7457570234195963</v>
      </c>
      <c r="BL79" s="37">
        <v>1.4219540016004293</v>
      </c>
      <c r="BM79" s="37">
        <v>1.4479074238258831</v>
      </c>
      <c r="BN79" s="37">
        <v>0.7909169534709598</v>
      </c>
      <c r="BO79" s="37">
        <v>2.0268221203469068</v>
      </c>
      <c r="BP79" s="37">
        <v>0.70510475741724421</v>
      </c>
      <c r="BQ79" s="37">
        <v>0.97906379402702259</v>
      </c>
      <c r="BR79" s="37">
        <v>1.4624697076617805</v>
      </c>
      <c r="BS79" s="37">
        <v>0.98827352619416953</v>
      </c>
      <c r="BT79" s="37">
        <v>2.2664135207105236</v>
      </c>
      <c r="BU79" s="37">
        <v>0.27099434320195076</v>
      </c>
      <c r="BV79" s="37">
        <v>1.3887557420499348</v>
      </c>
      <c r="BW79" s="37">
        <v>0.60793919820172737</v>
      </c>
      <c r="BX79" s="37">
        <v>1.0997150430976612</v>
      </c>
      <c r="BY79" s="37">
        <v>0.40993204349839224</v>
      </c>
      <c r="BZ79" s="37">
        <v>1.4784678731846645</v>
      </c>
      <c r="CA79" s="37">
        <v>1.8518448743302411</v>
      </c>
      <c r="CB79" s="37">
        <v>1.1110038541219263</v>
      </c>
      <c r="CC79" s="37">
        <v>1.7742024438920547</v>
      </c>
      <c r="CD79" s="37">
        <v>0.33405634839885689</v>
      </c>
      <c r="CE79" s="37">
        <v>1.6219442462648985</v>
      </c>
      <c r="CF79" s="37">
        <v>0.53450332448705873</v>
      </c>
      <c r="CG79" s="37">
        <v>1.7045233463035019</v>
      </c>
      <c r="CH79" s="37">
        <v>0.48242720900555447</v>
      </c>
      <c r="CI79" s="37">
        <v>1.0118564266788663</v>
      </c>
      <c r="CJ79" s="37">
        <v>1.4957437687549757</v>
      </c>
      <c r="CK79" s="37">
        <v>1.2019704433497538</v>
      </c>
      <c r="CL79" s="37">
        <v>1.8679452408627146</v>
      </c>
      <c r="CM79" s="37">
        <v>0.33894929486489395</v>
      </c>
      <c r="CO79"/>
    </row>
    <row r="80" spans="1:96" x14ac:dyDescent="0.25">
      <c r="A80" t="s">
        <v>13</v>
      </c>
      <c r="B80">
        <v>2.2620222006406685</v>
      </c>
      <c r="C80">
        <v>0</v>
      </c>
      <c r="D80">
        <v>0</v>
      </c>
      <c r="E80">
        <v>1.9369961773968192</v>
      </c>
      <c r="F80">
        <v>0</v>
      </c>
      <c r="G80">
        <v>2.83461937857362</v>
      </c>
      <c r="H80">
        <v>0</v>
      </c>
      <c r="I80">
        <v>2.7683645550926772</v>
      </c>
      <c r="J80">
        <v>0</v>
      </c>
      <c r="K80">
        <v>2.1431047047419391</v>
      </c>
      <c r="L80">
        <v>0</v>
      </c>
      <c r="M80">
        <v>0</v>
      </c>
      <c r="N80">
        <v>1.5893129836003159</v>
      </c>
      <c r="O80">
        <v>0</v>
      </c>
      <c r="P80">
        <v>2.5787424368844456</v>
      </c>
      <c r="Q80">
        <v>0</v>
      </c>
      <c r="R80">
        <v>2.3043896014368559</v>
      </c>
      <c r="S80">
        <v>0</v>
      </c>
      <c r="T80">
        <v>1.9403313708915115</v>
      </c>
      <c r="U80">
        <v>0</v>
      </c>
      <c r="V80">
        <v>0</v>
      </c>
      <c r="W80">
        <v>1.5633123795568222</v>
      </c>
      <c r="X80">
        <v>0</v>
      </c>
      <c r="Y80">
        <v>2.4032007785040492</v>
      </c>
      <c r="Z80" s="37">
        <v>0</v>
      </c>
      <c r="AA80" s="37">
        <v>2.2107078694480906</v>
      </c>
      <c r="AB80" s="37">
        <v>0</v>
      </c>
      <c r="AC80" s="37">
        <v>1.435976470220331</v>
      </c>
      <c r="AD80" s="37">
        <v>0</v>
      </c>
      <c r="AE80" s="37">
        <v>0</v>
      </c>
      <c r="AF80" s="37">
        <v>1.5060672539258482</v>
      </c>
      <c r="AG80" s="37">
        <v>0</v>
      </c>
      <c r="AH80" s="37">
        <v>2.3149962890502471</v>
      </c>
      <c r="AI80" s="37">
        <v>0</v>
      </c>
      <c r="AJ80" s="37">
        <v>2.1241199002957036</v>
      </c>
      <c r="AK80" s="37">
        <v>0</v>
      </c>
      <c r="AL80" s="37">
        <v>1.8182176426817256</v>
      </c>
      <c r="AM80" s="37">
        <v>0</v>
      </c>
      <c r="AN80" s="37">
        <v>0</v>
      </c>
      <c r="AO80" s="37">
        <v>1.5152396842592342</v>
      </c>
      <c r="AP80" s="37">
        <v>0</v>
      </c>
      <c r="AQ80" s="37">
        <v>2.327294849601107</v>
      </c>
      <c r="AR80" s="37">
        <v>0</v>
      </c>
      <c r="AS80" s="37">
        <v>2.1148386748640609</v>
      </c>
      <c r="AT80" s="37">
        <v>0</v>
      </c>
      <c r="AU80" s="37">
        <v>1.5057155284718049</v>
      </c>
      <c r="AV80" s="37">
        <v>0</v>
      </c>
      <c r="AW80" s="37">
        <v>0</v>
      </c>
      <c r="AX80" s="37">
        <v>1.4539123265103953</v>
      </c>
      <c r="AY80" s="37">
        <v>0</v>
      </c>
      <c r="AZ80" s="37">
        <v>2.1208824692530825</v>
      </c>
      <c r="BA80" s="37">
        <v>0</v>
      </c>
      <c r="BB80" s="37">
        <v>2.0026139944459445</v>
      </c>
      <c r="BC80" s="37">
        <v>0</v>
      </c>
      <c r="BD80" s="37">
        <v>1.2803305131618856</v>
      </c>
      <c r="BE80" s="37">
        <v>0</v>
      </c>
      <c r="BF80" s="37">
        <v>0</v>
      </c>
      <c r="BG80" s="37">
        <v>1.2369784810114273</v>
      </c>
      <c r="BH80" s="37">
        <v>0</v>
      </c>
      <c r="BI80" s="37">
        <v>1.781404116081253</v>
      </c>
      <c r="BJ80" s="37">
        <v>0</v>
      </c>
      <c r="BK80" s="37">
        <v>1.5818981536957828</v>
      </c>
      <c r="BL80" s="37">
        <v>0</v>
      </c>
      <c r="BM80" s="37">
        <v>1.4498955950590258</v>
      </c>
      <c r="BN80" s="37">
        <v>0</v>
      </c>
      <c r="BO80" s="37">
        <v>0</v>
      </c>
      <c r="BP80" s="37">
        <v>1.3977434579326475</v>
      </c>
      <c r="BQ80" s="37">
        <v>0</v>
      </c>
      <c r="BR80" s="37">
        <v>2.042402699228929</v>
      </c>
      <c r="BS80" s="37">
        <v>0</v>
      </c>
      <c r="BT80" s="37">
        <v>1.8577612569556456</v>
      </c>
      <c r="BU80" s="37">
        <v>0</v>
      </c>
      <c r="BV80" s="37">
        <v>1.4229482166656304</v>
      </c>
      <c r="BW80" s="37">
        <v>0</v>
      </c>
      <c r="BX80" s="37">
        <v>0</v>
      </c>
      <c r="BY80" s="37">
        <v>1.3242062694482257</v>
      </c>
      <c r="BZ80" s="37">
        <v>0</v>
      </c>
      <c r="CA80" s="37">
        <v>2.0838040121117061</v>
      </c>
      <c r="CB80" s="37">
        <v>0</v>
      </c>
      <c r="CC80" s="37">
        <v>1.7560211891983237</v>
      </c>
      <c r="CD80" s="37">
        <v>0</v>
      </c>
      <c r="CE80" s="37">
        <v>1.5008473471516099</v>
      </c>
      <c r="CF80" s="37">
        <v>0</v>
      </c>
      <c r="CG80" s="37">
        <v>0</v>
      </c>
      <c r="CH80" s="37">
        <v>1.2011820330969267</v>
      </c>
      <c r="CI80" s="37">
        <v>0</v>
      </c>
      <c r="CJ80" s="37">
        <v>1.9799196787148594</v>
      </c>
      <c r="CK80" s="37">
        <v>0</v>
      </c>
      <c r="CL80" s="37">
        <v>1.6900958466453675</v>
      </c>
      <c r="CM80" s="37">
        <v>0</v>
      </c>
      <c r="CO80"/>
      <c r="CR80"/>
    </row>
    <row r="81" spans="1:91" x14ac:dyDescent="0.25">
      <c r="A81" t="s">
        <v>14</v>
      </c>
      <c r="B81">
        <v>1.2094679096301038</v>
      </c>
      <c r="C81">
        <v>1.1429735405294719</v>
      </c>
      <c r="D81">
        <v>0</v>
      </c>
      <c r="E81">
        <v>0.73515856935603097</v>
      </c>
      <c r="F81">
        <v>0.53900501148354651</v>
      </c>
      <c r="G81">
        <v>1.7966833716118218</v>
      </c>
      <c r="H81">
        <v>0.93659027001714834</v>
      </c>
      <c r="I81">
        <v>1.3154288970729411</v>
      </c>
      <c r="J81">
        <v>1.4700136676823998</v>
      </c>
      <c r="K81">
        <v>1.0961840245677461</v>
      </c>
      <c r="L81">
        <v>0.97536191801001104</v>
      </c>
      <c r="M81">
        <v>0</v>
      </c>
      <c r="N81">
        <v>0.64760067950154376</v>
      </c>
      <c r="O81">
        <v>0.79129861819139602</v>
      </c>
      <c r="P81">
        <v>2.1703267454478175</v>
      </c>
      <c r="Q81">
        <v>0.84850177984958919</v>
      </c>
      <c r="R81">
        <v>1.3559869509874234</v>
      </c>
      <c r="S81">
        <v>1.3131647315850772</v>
      </c>
      <c r="T81">
        <v>0.9907727716790079</v>
      </c>
      <c r="U81">
        <v>0.88518738084197968</v>
      </c>
      <c r="V81">
        <v>0</v>
      </c>
      <c r="W81">
        <v>0.61132036428689407</v>
      </c>
      <c r="X81">
        <v>0.71939792329367869</v>
      </c>
      <c r="Y81">
        <v>1.1390120387602345</v>
      </c>
      <c r="Z81" s="37">
        <v>1.0854712528271564</v>
      </c>
      <c r="AA81" s="37">
        <v>1.1689925892720174</v>
      </c>
      <c r="AB81" s="37">
        <v>1.2815185678106016</v>
      </c>
      <c r="AC81" s="37">
        <v>1.0975201449562162</v>
      </c>
      <c r="AD81" s="37">
        <v>0.77755205094607505</v>
      </c>
      <c r="AE81" s="37">
        <v>0</v>
      </c>
      <c r="AF81" s="37">
        <v>0.53178860709058928</v>
      </c>
      <c r="AG81" s="37">
        <v>0.69970080264701828</v>
      </c>
      <c r="AH81" s="37">
        <v>0.81347973243969973</v>
      </c>
      <c r="AI81" s="37">
        <v>1.1535171423596802</v>
      </c>
      <c r="AJ81" s="37">
        <v>1.1004157509365817</v>
      </c>
      <c r="AK81" s="37">
        <v>1.3902192331477223</v>
      </c>
      <c r="AL81" s="37">
        <v>1.078241444588754</v>
      </c>
      <c r="AM81" s="37">
        <v>0.69366113624343728</v>
      </c>
      <c r="AN81" s="37">
        <v>0</v>
      </c>
      <c r="AO81" s="37">
        <v>0.6473480158388869</v>
      </c>
      <c r="AP81" s="37">
        <v>0.75126941818267223</v>
      </c>
      <c r="AQ81" s="37">
        <v>1.1651841704193602</v>
      </c>
      <c r="AR81" s="37">
        <v>0.72381918944138224</v>
      </c>
      <c r="AS81" s="37">
        <v>1.1669559224811152</v>
      </c>
      <c r="AT81" s="37">
        <v>0.9625639420465486</v>
      </c>
      <c r="AU81" s="37">
        <v>1.131745585965567</v>
      </c>
      <c r="AV81" s="37">
        <v>0.96894350273169527</v>
      </c>
      <c r="AW81" s="37">
        <v>0</v>
      </c>
      <c r="AX81" s="37">
        <v>0.6293583672108487</v>
      </c>
      <c r="AY81" s="37">
        <v>0.64657158751063248</v>
      </c>
      <c r="AZ81" s="37">
        <v>1.0034811971279949</v>
      </c>
      <c r="BA81" s="37">
        <v>0.60038790268844444</v>
      </c>
      <c r="BB81" s="37">
        <v>1.0817800048440442</v>
      </c>
      <c r="BC81" s="37">
        <v>1.0086516765165867</v>
      </c>
      <c r="BD81" s="37">
        <v>1.4007973366674502</v>
      </c>
      <c r="BE81" s="37">
        <v>0.77491592645707441</v>
      </c>
      <c r="BF81" s="37">
        <v>0</v>
      </c>
      <c r="BG81" s="37">
        <v>0.54508502128982395</v>
      </c>
      <c r="BH81" s="37">
        <v>0.56645011647247323</v>
      </c>
      <c r="BI81" s="37">
        <v>0.9865231111581928</v>
      </c>
      <c r="BJ81" s="37">
        <v>0.79775058069873317</v>
      </c>
      <c r="BK81" s="37">
        <v>0.92740341448632646</v>
      </c>
      <c r="BL81" s="37">
        <v>0.91408920705063179</v>
      </c>
      <c r="BM81" s="37">
        <v>1.3898005513855789</v>
      </c>
      <c r="BN81" s="37">
        <v>1.0581463394397641</v>
      </c>
      <c r="BO81" s="37">
        <v>0</v>
      </c>
      <c r="BP81" s="37">
        <v>0.76392090501878551</v>
      </c>
      <c r="BQ81" s="37">
        <v>0.68696572785473098</v>
      </c>
      <c r="BR81" s="37">
        <v>1.1079215497849335</v>
      </c>
      <c r="BS81" s="37">
        <v>0.67427013998073604</v>
      </c>
      <c r="BT81" s="37">
        <v>0.94002349838559607</v>
      </c>
      <c r="BU81" s="37">
        <v>1.1149115911084977</v>
      </c>
      <c r="BV81" s="37">
        <v>1.6444510770715304</v>
      </c>
      <c r="BW81" s="37">
        <v>0.89151228234626478</v>
      </c>
      <c r="BX81" s="37">
        <v>0</v>
      </c>
      <c r="BY81" s="37">
        <v>1.0237828048095745</v>
      </c>
      <c r="BZ81" s="37">
        <v>0.67280326421709213</v>
      </c>
      <c r="CA81" s="37">
        <v>1.1531555745661997</v>
      </c>
      <c r="CB81" s="37">
        <v>0.63719467593998758</v>
      </c>
      <c r="CC81" s="37">
        <v>1.6847724469087528</v>
      </c>
      <c r="CD81" s="37">
        <v>0.87803594718043365</v>
      </c>
      <c r="CE81" s="37">
        <v>1.0287364762324374</v>
      </c>
      <c r="CF81" s="37">
        <v>0.96959138422553059</v>
      </c>
      <c r="CG81" s="37">
        <v>0</v>
      </c>
      <c r="CH81" s="37">
        <v>1.2809587217043941</v>
      </c>
      <c r="CI81" s="37">
        <v>0.73</v>
      </c>
      <c r="CJ81" s="37">
        <v>2.0572916666666665</v>
      </c>
      <c r="CK81" s="37">
        <v>0.82948717948717954</v>
      </c>
      <c r="CL81" s="37">
        <v>3.0547619047619046</v>
      </c>
      <c r="CM81" s="37">
        <v>0.97619047619047616</v>
      </c>
    </row>
    <row r="82" spans="1:91" x14ac:dyDescent="0.25">
      <c r="A82" t="s">
        <v>15</v>
      </c>
      <c r="B82">
        <v>1.1382436006634897</v>
      </c>
      <c r="C82">
        <v>1.0145937869196289</v>
      </c>
      <c r="D82">
        <v>0</v>
      </c>
      <c r="E82">
        <v>0.84502262777902604</v>
      </c>
      <c r="F82">
        <v>1.1418605210248087</v>
      </c>
      <c r="G82">
        <v>1.2147485372699192</v>
      </c>
      <c r="H82">
        <v>1.3489004123226955</v>
      </c>
      <c r="I82">
        <v>2.8359367721907569</v>
      </c>
      <c r="J82">
        <v>1.243026263113794</v>
      </c>
      <c r="K82">
        <v>1.0506097262217009</v>
      </c>
      <c r="L82">
        <v>0.87865695246829645</v>
      </c>
      <c r="M82">
        <v>0</v>
      </c>
      <c r="N82">
        <v>0.82287996166402422</v>
      </c>
      <c r="O82">
        <v>1.1085316030515278</v>
      </c>
      <c r="P82">
        <v>1.2735453260287759</v>
      </c>
      <c r="Q82">
        <v>1.3120305146932374</v>
      </c>
      <c r="R82">
        <v>2.7493202788598823</v>
      </c>
      <c r="S82">
        <v>1.0006573291815242</v>
      </c>
      <c r="T82">
        <v>0.97489579059676101</v>
      </c>
      <c r="U82">
        <v>0.85264843758937237</v>
      </c>
      <c r="V82">
        <v>0</v>
      </c>
      <c r="W82">
        <v>0.75108764874769085</v>
      </c>
      <c r="X82">
        <v>1.0434351763806722</v>
      </c>
      <c r="Y82">
        <v>0.99053775843562208</v>
      </c>
      <c r="Z82" s="37">
        <v>1.0367976970237802</v>
      </c>
      <c r="AA82" s="37">
        <v>2.5781746904742295</v>
      </c>
      <c r="AB82" s="37">
        <v>0.97775088061896909</v>
      </c>
      <c r="AC82" s="37">
        <v>1.003066080623175</v>
      </c>
      <c r="AD82" s="37">
        <v>0.83557568866228726</v>
      </c>
      <c r="AE82" s="37">
        <v>0</v>
      </c>
      <c r="AF82" s="37">
        <v>0.79363831401779661</v>
      </c>
      <c r="AG82" s="37">
        <v>0.92618428692724486</v>
      </c>
      <c r="AH82" s="37">
        <v>0.91109185778296031</v>
      </c>
      <c r="AI82" s="37">
        <v>1.3656112613653291</v>
      </c>
      <c r="AJ82" s="37">
        <v>1.9106664680570169</v>
      </c>
      <c r="AK82" s="37">
        <v>0.93967203347066408</v>
      </c>
      <c r="AL82" s="37">
        <v>0.97897795921493391</v>
      </c>
      <c r="AM82" s="37">
        <v>0.82289832853891109</v>
      </c>
      <c r="AN82" s="37">
        <v>0</v>
      </c>
      <c r="AO82" s="37">
        <v>0.78616599223805639</v>
      </c>
      <c r="AP82" s="37">
        <v>0.85565487785483685</v>
      </c>
      <c r="AQ82" s="37">
        <v>0.95693962769490937</v>
      </c>
      <c r="AR82" s="37">
        <v>1.3857299532740792</v>
      </c>
      <c r="AS82" s="37">
        <v>2.0225767694377246</v>
      </c>
      <c r="AT82" s="37">
        <v>0.95737712556927002</v>
      </c>
      <c r="AU82" s="37">
        <v>0.97474074517350984</v>
      </c>
      <c r="AV82" s="37">
        <v>0.75252489714992554</v>
      </c>
      <c r="AW82" s="37">
        <v>0</v>
      </c>
      <c r="AX82" s="37">
        <v>0.76819551523932383</v>
      </c>
      <c r="AY82" s="37">
        <v>0.91105373605630247</v>
      </c>
      <c r="AZ82" s="37">
        <v>0.8962901421624333</v>
      </c>
      <c r="BA82" s="37">
        <v>0.83937726201102913</v>
      </c>
      <c r="BB82" s="37">
        <v>1.8488135416120355</v>
      </c>
      <c r="BC82" s="37">
        <v>0.89878428546174338</v>
      </c>
      <c r="BD82" s="37">
        <v>0.83415924284530574</v>
      </c>
      <c r="BE82" s="37">
        <v>0.65840728551713856</v>
      </c>
      <c r="BF82" s="37">
        <v>0</v>
      </c>
      <c r="BG82" s="37">
        <v>0.71137737498550457</v>
      </c>
      <c r="BH82" s="37">
        <v>0.80542125935929776</v>
      </c>
      <c r="BI82" s="37">
        <v>0.53373731032431759</v>
      </c>
      <c r="BJ82" s="37">
        <v>0.78153741775240926</v>
      </c>
      <c r="BK82" s="37">
        <v>1.2387431377309519</v>
      </c>
      <c r="BL82" s="37">
        <v>0.79537632301808203</v>
      </c>
      <c r="BM82" s="37">
        <v>0.9752249645942046</v>
      </c>
      <c r="BN82" s="37">
        <v>0.82976758005277784</v>
      </c>
      <c r="BO82" s="37">
        <v>0</v>
      </c>
      <c r="BP82" s="37">
        <v>0.80796867284697693</v>
      </c>
      <c r="BQ82" s="37">
        <v>0.84945645036837925</v>
      </c>
      <c r="BR82" s="37">
        <v>0.57548430511267967</v>
      </c>
      <c r="BS82" s="37">
        <v>1.2376816230747871</v>
      </c>
      <c r="BT82" s="37">
        <v>1.8465723227734494</v>
      </c>
      <c r="BU82" s="37">
        <v>0</v>
      </c>
      <c r="BV82" s="37">
        <v>0.96881079789904467</v>
      </c>
      <c r="BW82" s="37">
        <v>0.75302066495414233</v>
      </c>
      <c r="BX82" s="37">
        <v>1.0715014948642581</v>
      </c>
      <c r="BY82" s="37">
        <v>0.79037433587602068</v>
      </c>
      <c r="BZ82" s="37">
        <v>0.87453430830832801</v>
      </c>
      <c r="CA82" s="37">
        <v>0.58170017285057796</v>
      </c>
      <c r="CB82" s="37">
        <v>0.94417059973464867</v>
      </c>
      <c r="CC82" s="37">
        <v>1.6182986494599358</v>
      </c>
      <c r="CD82" s="37">
        <v>0</v>
      </c>
      <c r="CE82" s="37">
        <v>0.81947295423023581</v>
      </c>
      <c r="CF82" s="37">
        <v>0.66477010610487464</v>
      </c>
      <c r="CG82" s="37">
        <v>1.1025641025641026</v>
      </c>
      <c r="CH82" s="37">
        <v>0.64799253034547155</v>
      </c>
      <c r="CI82" s="37">
        <v>0.82899628252788105</v>
      </c>
      <c r="CJ82" s="37">
        <v>0.53911928174433521</v>
      </c>
      <c r="CK82" s="37">
        <v>0.88888888888888884</v>
      </c>
      <c r="CL82" s="37">
        <v>1.6413793103448275</v>
      </c>
      <c r="CM82" s="37">
        <v>0</v>
      </c>
    </row>
    <row r="83" spans="1:91" x14ac:dyDescent="0.25">
      <c r="A83" t="s">
        <v>16</v>
      </c>
      <c r="B83">
        <v>0.72079334445014898</v>
      </c>
      <c r="C83">
        <v>0.82154266077630389</v>
      </c>
      <c r="D83">
        <v>1.5913034233286301</v>
      </c>
      <c r="E83">
        <v>0.66723702057242595</v>
      </c>
      <c r="F83">
        <v>0.80565003925358303</v>
      </c>
      <c r="G83">
        <v>0.97941008421382403</v>
      </c>
      <c r="H83">
        <v>0.6058575325126333</v>
      </c>
      <c r="I83">
        <v>1.630364845420198</v>
      </c>
      <c r="J83">
        <v>1.4841484144870385</v>
      </c>
      <c r="K83">
        <v>0.72655368340975635</v>
      </c>
      <c r="L83">
        <v>0.76321228178084877</v>
      </c>
      <c r="M83">
        <v>1.2908291702230981</v>
      </c>
      <c r="N83">
        <v>0.63244743553405902</v>
      </c>
      <c r="O83">
        <v>0.66020428969916101</v>
      </c>
      <c r="P83">
        <v>1.0524995922740248</v>
      </c>
      <c r="Q83">
        <v>0.53126515261364338</v>
      </c>
      <c r="R83">
        <v>1.580147395459599</v>
      </c>
      <c r="S83">
        <v>1.3940663575519561</v>
      </c>
      <c r="T83">
        <v>0.92275231046766848</v>
      </c>
      <c r="U83">
        <v>0.76541223146246362</v>
      </c>
      <c r="V83">
        <v>1.1136573187193386</v>
      </c>
      <c r="W83">
        <v>0.76268964000238537</v>
      </c>
      <c r="X83">
        <v>0.95773867022401971</v>
      </c>
      <c r="Y83">
        <v>0.95382042058607353</v>
      </c>
      <c r="Z83" s="37">
        <v>0.55275905504042466</v>
      </c>
      <c r="AA83" s="37">
        <v>1.4266095209708685</v>
      </c>
      <c r="AB83" s="37">
        <v>1.3418497990873994</v>
      </c>
      <c r="AC83" s="37">
        <v>1.3147499486479646</v>
      </c>
      <c r="AD83" s="37">
        <v>0.85194553826780339</v>
      </c>
      <c r="AE83" s="37">
        <v>1.1735322805200918</v>
      </c>
      <c r="AF83" s="37">
        <v>0.78729624646125029</v>
      </c>
      <c r="AG83" s="37">
        <v>0.95518427741604595</v>
      </c>
      <c r="AH83" s="37">
        <v>1.3491855872822964</v>
      </c>
      <c r="AI83" s="37">
        <v>0.5540644978960787</v>
      </c>
      <c r="AJ83" s="37">
        <v>2.0310234109267506</v>
      </c>
      <c r="AK83" s="37">
        <v>1.4850493757313872</v>
      </c>
      <c r="AL83" s="37">
        <v>1.3007747892345638</v>
      </c>
      <c r="AM83" s="37">
        <v>1.1384650753285428</v>
      </c>
      <c r="AN83" s="37">
        <v>1.1223553959494212</v>
      </c>
      <c r="AO83" s="37">
        <v>1.0052232914076409</v>
      </c>
      <c r="AP83" s="37">
        <v>1.0668536805825362</v>
      </c>
      <c r="AQ83" s="37">
        <v>1.3332976932330738</v>
      </c>
      <c r="AR83" s="37">
        <v>0.66250455760102689</v>
      </c>
      <c r="AS83" s="37">
        <v>2.3445315872399881</v>
      </c>
      <c r="AT83" s="37">
        <v>1.5682749104563281</v>
      </c>
      <c r="AU83" s="37">
        <v>1.2750453721245134</v>
      </c>
      <c r="AV83" s="37">
        <v>0.97828121619436392</v>
      </c>
      <c r="AW83" s="37">
        <v>1.2722320628766781</v>
      </c>
      <c r="AX83" s="37">
        <v>0.88302608498798041</v>
      </c>
      <c r="AY83" s="37">
        <v>1.0308547008424236</v>
      </c>
      <c r="AZ83" s="37">
        <v>1.2078530694557312</v>
      </c>
      <c r="BA83" s="37">
        <v>0.63452777904362723</v>
      </c>
      <c r="BB83" s="37">
        <v>2.2552642029921266</v>
      </c>
      <c r="BC83" s="37">
        <v>1.5641684833198948</v>
      </c>
      <c r="BD83" s="37">
        <v>1.4255092558520981</v>
      </c>
      <c r="BE83" s="37">
        <v>0.92737827239689119</v>
      </c>
      <c r="BF83" s="37">
        <v>1.1593326528447037</v>
      </c>
      <c r="BG83" s="37">
        <v>0.79156221700321072</v>
      </c>
      <c r="BH83" s="37">
        <v>1.1392295720007344</v>
      </c>
      <c r="BI83" s="37">
        <v>1.2346971553283808</v>
      </c>
      <c r="BJ83" s="37">
        <v>0.6778698366778888</v>
      </c>
      <c r="BK83" s="37">
        <v>1.8773594660576054</v>
      </c>
      <c r="BL83" s="37">
        <v>0</v>
      </c>
      <c r="BM83" s="37">
        <v>1.7644730117365857</v>
      </c>
      <c r="BN83" s="37">
        <v>1.0319814388069088</v>
      </c>
      <c r="BO83" s="37">
        <v>1.4426079927945759</v>
      </c>
      <c r="BP83" s="37">
        <v>0.9455362752214268</v>
      </c>
      <c r="BQ83" s="37">
        <v>1.3305938929598442</v>
      </c>
      <c r="BR83" s="37">
        <v>1.3621203696247943</v>
      </c>
      <c r="BS83" s="37">
        <v>1.0219839412076908</v>
      </c>
      <c r="BT83" s="37">
        <v>2.2724856155502287</v>
      </c>
      <c r="BU83" s="37">
        <v>0</v>
      </c>
      <c r="BV83" s="37">
        <v>1.7446643345472139</v>
      </c>
      <c r="BW83" s="37">
        <v>0.90202784412459391</v>
      </c>
      <c r="BX83" s="37">
        <v>1.7328973519193063</v>
      </c>
      <c r="BY83" s="37">
        <v>1.3210881884470971</v>
      </c>
      <c r="BZ83" s="37">
        <v>1.730028455249583</v>
      </c>
      <c r="CA83" s="37">
        <v>1.4339211181271685</v>
      </c>
      <c r="CB83" s="37">
        <v>1.0142125137597899</v>
      </c>
      <c r="CC83" s="37">
        <v>2.4336762675906281</v>
      </c>
      <c r="CD83" s="37">
        <v>0</v>
      </c>
      <c r="CE83" s="37">
        <v>1.3248005509958101</v>
      </c>
      <c r="CF83" s="37">
        <v>0.88581623550401423</v>
      </c>
      <c r="CG83" s="37">
        <v>1.5809414466130884</v>
      </c>
      <c r="CH83" s="37">
        <v>1.1608579088471851</v>
      </c>
      <c r="CI83" s="37">
        <v>1.6304347826086956</v>
      </c>
      <c r="CJ83" s="37">
        <v>1.4270270270270271</v>
      </c>
      <c r="CK83" s="37">
        <v>0.9350968093809654</v>
      </c>
      <c r="CL83" s="37">
        <v>2.5551020408163265</v>
      </c>
      <c r="CM83" s="37">
        <v>0</v>
      </c>
    </row>
    <row r="84" spans="1:91" x14ac:dyDescent="0.25">
      <c r="A84" t="s">
        <v>17</v>
      </c>
      <c r="B84">
        <v>0.87694303667201834</v>
      </c>
      <c r="C84">
        <v>0.73226570275650427</v>
      </c>
      <c r="D84">
        <v>1.2401358244552412</v>
      </c>
      <c r="E84">
        <v>0.93707381414527358</v>
      </c>
      <c r="F84">
        <v>0.84681354552456267</v>
      </c>
      <c r="G84">
        <v>0.92731402241896754</v>
      </c>
      <c r="H84">
        <v>0.79134061978248749</v>
      </c>
      <c r="I84">
        <v>1.3727994680949445</v>
      </c>
      <c r="J84">
        <v>0.96663223163755452</v>
      </c>
      <c r="K84">
        <v>0.78980083229161679</v>
      </c>
      <c r="L84">
        <v>0.83784390644549656</v>
      </c>
      <c r="M84">
        <v>1.1463728719826665</v>
      </c>
      <c r="N84">
        <v>0.82887589062670086</v>
      </c>
      <c r="O84">
        <v>0.84956015521192796</v>
      </c>
      <c r="P84">
        <v>0.91968999593148737</v>
      </c>
      <c r="Q84">
        <v>0.5996365994102747</v>
      </c>
      <c r="R84">
        <v>1.5752744095199362</v>
      </c>
      <c r="S84">
        <v>0.8273912187403506</v>
      </c>
      <c r="T84">
        <v>0.74201172452958397</v>
      </c>
      <c r="U84">
        <v>0.6323839586716915</v>
      </c>
      <c r="V84">
        <v>1.0224514266089739</v>
      </c>
      <c r="W84">
        <v>0.74535955504637375</v>
      </c>
      <c r="X84">
        <v>0.80629694429054144</v>
      </c>
      <c r="Y84">
        <v>0.86789933769630268</v>
      </c>
      <c r="Z84" s="37">
        <v>0.6517393816511512</v>
      </c>
      <c r="AA84" s="37">
        <v>1.8314707451380139</v>
      </c>
      <c r="AB84" s="37">
        <v>0.87376265987086466</v>
      </c>
      <c r="AC84" s="37">
        <v>1.0884701757614332</v>
      </c>
      <c r="AD84" s="37">
        <v>0.73334764197302416</v>
      </c>
      <c r="AE84" s="37">
        <v>1.2967914064903683</v>
      </c>
      <c r="AF84" s="37">
        <v>0.74362984628453122</v>
      </c>
      <c r="AG84" s="37">
        <v>0.91337156292668953</v>
      </c>
      <c r="AH84" s="37">
        <v>0.87409570376653567</v>
      </c>
      <c r="AI84" s="37">
        <v>0.67982431406227495</v>
      </c>
      <c r="AJ84" s="37">
        <v>1.6492566145652008</v>
      </c>
      <c r="AK84" s="37">
        <v>0.77639693782805219</v>
      </c>
      <c r="AL84" s="37">
        <v>1.0169500208139552</v>
      </c>
      <c r="AM84" s="37">
        <v>0.72411928396137681</v>
      </c>
      <c r="AN84" s="37">
        <v>1.4945515238140659</v>
      </c>
      <c r="AO84" s="37">
        <v>0.72371773960930097</v>
      </c>
      <c r="AP84" s="37">
        <v>0.95596191887098947</v>
      </c>
      <c r="AQ84" s="37">
        <v>0.92751453014309404</v>
      </c>
      <c r="AR84" s="37">
        <v>0.81607761118090505</v>
      </c>
      <c r="AS84" s="37">
        <v>1.5343212461368076</v>
      </c>
      <c r="AT84" s="37">
        <v>0.78676798648998469</v>
      </c>
      <c r="AU84" s="37">
        <v>1.0219387135717934</v>
      </c>
      <c r="AV84" s="37">
        <v>0.73826301984665732</v>
      </c>
      <c r="AW84" s="37">
        <v>1.5439893397520184</v>
      </c>
      <c r="AX84" s="37">
        <v>0.72591529777398622</v>
      </c>
      <c r="AY84" s="37">
        <v>0.99728527700313863</v>
      </c>
      <c r="AZ84" s="37">
        <v>0.70582289871233528</v>
      </c>
      <c r="BA84" s="37">
        <v>0.80954665700667294</v>
      </c>
      <c r="BB84" s="37">
        <v>1.6022943666694502</v>
      </c>
      <c r="BC84" s="37">
        <v>0.7572793916625854</v>
      </c>
      <c r="BD84" s="37">
        <v>1.0837616787218325</v>
      </c>
      <c r="BE84" s="37">
        <v>0.64723344002370276</v>
      </c>
      <c r="BF84" s="37">
        <v>1.509996502973151</v>
      </c>
      <c r="BG84" s="37">
        <v>0.65781002863256999</v>
      </c>
      <c r="BH84" s="37">
        <v>1.1403742275372917</v>
      </c>
      <c r="BI84" s="37">
        <v>0.70739731528164673</v>
      </c>
      <c r="BJ84" s="37">
        <v>0.77135448961808795</v>
      </c>
      <c r="BK84" s="37">
        <v>1.5294718168962864</v>
      </c>
      <c r="BL84" s="37">
        <v>0.72226567210981285</v>
      </c>
      <c r="BM84" s="37">
        <v>1.8085394056611863</v>
      </c>
      <c r="BN84" s="37">
        <v>0.86789979111840687</v>
      </c>
      <c r="BO84" s="37">
        <v>1.7037396305531318</v>
      </c>
      <c r="BP84" s="37">
        <v>0.97025534036340777</v>
      </c>
      <c r="BQ84" s="37">
        <v>1.3447538157264882</v>
      </c>
      <c r="BR84" s="37">
        <v>0.94329096505628041</v>
      </c>
      <c r="BS84" s="37">
        <v>0.9213261301118264</v>
      </c>
      <c r="BT84" s="37">
        <v>1.8960411156332353</v>
      </c>
      <c r="BU84" s="37">
        <v>0.85632705401106479</v>
      </c>
      <c r="BV84" s="37">
        <v>1.5063749128136001</v>
      </c>
      <c r="BW84" s="37">
        <v>0.71488379407394154</v>
      </c>
      <c r="BX84" s="37">
        <v>1.610827821682969</v>
      </c>
      <c r="BY84" s="37">
        <v>1.1052046631033949</v>
      </c>
      <c r="BZ84" s="37">
        <v>1.6376360109457795</v>
      </c>
      <c r="CA84" s="37">
        <v>0.85616860920396398</v>
      </c>
      <c r="CB84" s="37">
        <v>0.7875293807069208</v>
      </c>
      <c r="CC84" s="37">
        <v>1.7899680331545416</v>
      </c>
      <c r="CD84" s="37">
        <v>1.29740209492111</v>
      </c>
      <c r="CE84" s="37">
        <v>1.0494002470873716</v>
      </c>
      <c r="CF84" s="37">
        <v>0.5210339952699935</v>
      </c>
      <c r="CG84" s="37">
        <v>1.6759282647133114</v>
      </c>
      <c r="CH84" s="37">
        <v>0.92528540748276256</v>
      </c>
      <c r="CI84" s="37">
        <v>1.5785820895522389</v>
      </c>
      <c r="CJ84" s="37">
        <v>0.91151225182577045</v>
      </c>
      <c r="CK84" s="37">
        <v>0.81984028477084847</v>
      </c>
      <c r="CL84" s="37">
        <v>2.2473777067166547</v>
      </c>
      <c r="CM84" s="37">
        <v>1.218195545488864</v>
      </c>
    </row>
    <row r="85" spans="1:91" x14ac:dyDescent="0.25">
      <c r="A85" t="s">
        <v>18</v>
      </c>
      <c r="B85">
        <v>0.85726581089431109</v>
      </c>
      <c r="C85">
        <v>0.7258570780071385</v>
      </c>
      <c r="D85">
        <v>1.2318386825125205</v>
      </c>
      <c r="E85">
        <v>0.64449675165063025</v>
      </c>
      <c r="F85">
        <v>1.1838659690113984</v>
      </c>
      <c r="G85">
        <v>0.77732667449854553</v>
      </c>
      <c r="H85">
        <v>1.1317528467727238</v>
      </c>
      <c r="I85">
        <v>1.8244386711894554</v>
      </c>
      <c r="J85">
        <v>0.55125512538089994</v>
      </c>
      <c r="K85">
        <v>0.70395235031277992</v>
      </c>
      <c r="L85">
        <v>0.66335828401500063</v>
      </c>
      <c r="M85">
        <v>1.0711346808590367</v>
      </c>
      <c r="N85">
        <v>0.59621979752186383</v>
      </c>
      <c r="O85">
        <v>1.0445793985311853</v>
      </c>
      <c r="P85">
        <v>0.84499128863085715</v>
      </c>
      <c r="Q85">
        <v>0.95580893988227777</v>
      </c>
      <c r="R85">
        <v>1.3663452575698813</v>
      </c>
      <c r="S85">
        <v>0.46853207656069507</v>
      </c>
      <c r="T85">
        <v>0.72190357189211551</v>
      </c>
      <c r="U85">
        <v>0.47633481462154115</v>
      </c>
      <c r="V85">
        <v>1.191126669311225</v>
      </c>
      <c r="W85">
        <v>0.94950679137669813</v>
      </c>
      <c r="X85">
        <v>0.81831875063287585</v>
      </c>
      <c r="Y85">
        <v>1.1225000060723733</v>
      </c>
      <c r="Z85" s="37">
        <v>0.96779339074012583</v>
      </c>
      <c r="AA85" s="37">
        <v>1.6448667660488041</v>
      </c>
      <c r="AB85" s="37">
        <v>0.56794572891606199</v>
      </c>
      <c r="AC85" s="37">
        <v>0.79137019101444284</v>
      </c>
      <c r="AD85" s="37">
        <v>0.52209522120961649</v>
      </c>
      <c r="AE85" s="37">
        <v>1.2411809733441252</v>
      </c>
      <c r="AF85" s="37">
        <v>0.78994418206769312</v>
      </c>
      <c r="AG85" s="37">
        <v>0.95407505424317096</v>
      </c>
      <c r="AH85" s="37">
        <v>0.79860295567575768</v>
      </c>
      <c r="AI85" s="37">
        <v>0.85585580508194092</v>
      </c>
      <c r="AJ85" s="37">
        <v>1.6020248185711266</v>
      </c>
      <c r="AK85" s="37">
        <v>0.9478109250991501</v>
      </c>
      <c r="AL85" s="37">
        <v>0.90555443604658625</v>
      </c>
      <c r="AM85" s="37">
        <v>0.70275733377051974</v>
      </c>
      <c r="AN85" s="37">
        <v>0.910954036076151</v>
      </c>
      <c r="AO85" s="37">
        <v>0.71483919512519956</v>
      </c>
      <c r="AP85" s="37">
        <v>0.83370936331730083</v>
      </c>
      <c r="AQ85" s="37">
        <v>0.72408331968638395</v>
      </c>
      <c r="AR85" s="37">
        <v>0.9376042958765981</v>
      </c>
      <c r="AS85" s="37">
        <v>0.97478625958995646</v>
      </c>
      <c r="AT85" s="37">
        <v>0.95294482406200498</v>
      </c>
      <c r="AU85" s="37">
        <v>0.79517154629263542</v>
      </c>
      <c r="AV85" s="37">
        <v>0.50589198405375657</v>
      </c>
      <c r="AW85" s="37">
        <v>0.85107719475058985</v>
      </c>
      <c r="AX85" s="37">
        <v>0.62919829047812137</v>
      </c>
      <c r="AY85" s="37">
        <v>0.83422319110394383</v>
      </c>
      <c r="AZ85" s="37">
        <v>0.81967939830514835</v>
      </c>
      <c r="BA85" s="37">
        <v>0.92350513486006114</v>
      </c>
      <c r="BB85" s="37">
        <v>3.3290044562052707</v>
      </c>
      <c r="BC85" s="37">
        <v>0.48031032215075559</v>
      </c>
      <c r="BD85" s="37">
        <v>1.0276672652775234</v>
      </c>
      <c r="BE85" s="37">
        <v>0.61150050411977119</v>
      </c>
      <c r="BF85" s="37">
        <v>1.0486068596257816</v>
      </c>
      <c r="BG85" s="37">
        <v>0.57118180002295915</v>
      </c>
      <c r="BH85" s="37">
        <v>0.73716192900009525</v>
      </c>
      <c r="BI85" s="37">
        <v>0.76056390134459784</v>
      </c>
      <c r="BJ85" s="37">
        <v>0.77816357134574343</v>
      </c>
      <c r="BK85" s="37">
        <v>1.0858347268791935</v>
      </c>
      <c r="BL85" s="37">
        <v>0.39887529034936653</v>
      </c>
      <c r="BM85" s="37">
        <v>1.0028723132490505</v>
      </c>
      <c r="BN85" s="37">
        <v>0.70702852290966101</v>
      </c>
      <c r="BO85" s="37">
        <v>1.2060464576085814</v>
      </c>
      <c r="BP85" s="37">
        <v>0.5857505242689347</v>
      </c>
      <c r="BQ85" s="37">
        <v>0.84325800545769636</v>
      </c>
      <c r="BR85" s="37">
        <v>0.93932418502694592</v>
      </c>
      <c r="BS85" s="37">
        <v>0.88053149185912805</v>
      </c>
      <c r="BT85" s="37">
        <v>1.4616260962592627</v>
      </c>
      <c r="BU85" s="37">
        <v>0.44596463644339918</v>
      </c>
      <c r="BV85" s="37">
        <v>0.83597207283322961</v>
      </c>
      <c r="BW85" s="37">
        <v>0.70796749657115032</v>
      </c>
      <c r="BX85" s="37">
        <v>0.99870482841928165</v>
      </c>
      <c r="BY85" s="37">
        <v>0.60553098471876798</v>
      </c>
      <c r="BZ85" s="37">
        <v>0.83972280271276933</v>
      </c>
      <c r="CA85" s="37">
        <v>0.84861156688559047</v>
      </c>
      <c r="CB85" s="37">
        <v>0.84937636084744239</v>
      </c>
      <c r="CC85" s="37">
        <v>2.9546580730316867</v>
      </c>
      <c r="CD85" s="37">
        <v>0</v>
      </c>
      <c r="CE85" s="37">
        <v>0.71307926398058208</v>
      </c>
      <c r="CF85" s="37">
        <v>0.56436175253498433</v>
      </c>
      <c r="CG85" s="37">
        <v>1.1810534016093637</v>
      </c>
      <c r="CH85" s="37">
        <v>0.61195779601406797</v>
      </c>
      <c r="CI85" s="37">
        <v>1.5757575757575757</v>
      </c>
      <c r="CJ85" s="37">
        <v>0.88540160795353673</v>
      </c>
      <c r="CK85" s="37">
        <v>1.1473082988789907</v>
      </c>
      <c r="CL85" s="37">
        <v>1.7173026157907367</v>
      </c>
      <c r="CM85" s="37">
        <v>0</v>
      </c>
    </row>
    <row r="86" spans="1:91" x14ac:dyDescent="0.25">
      <c r="A86" t="s">
        <v>19</v>
      </c>
      <c r="B86">
        <v>0.77435837939168162</v>
      </c>
      <c r="C86">
        <v>0.77593542340009392</v>
      </c>
      <c r="D86">
        <v>0.74096256128414573</v>
      </c>
      <c r="E86">
        <v>0.62303365596996962</v>
      </c>
      <c r="F86">
        <v>1.2576857441631744</v>
      </c>
      <c r="G86">
        <v>1.2977265911831741</v>
      </c>
      <c r="H86">
        <v>0.60344201981947976</v>
      </c>
      <c r="I86">
        <v>1.5475451663836119</v>
      </c>
      <c r="J86">
        <v>0.63618110202589306</v>
      </c>
      <c r="K86">
        <v>0.74655782616323618</v>
      </c>
      <c r="L86">
        <v>0.63906313810069981</v>
      </c>
      <c r="M86">
        <v>0.69555637138582138</v>
      </c>
      <c r="N86">
        <v>0.56912985222555401</v>
      </c>
      <c r="O86">
        <v>1.0026434809895131</v>
      </c>
      <c r="P86">
        <v>1.0346609706573584</v>
      </c>
      <c r="Q86">
        <v>0.65651107269720721</v>
      </c>
      <c r="R86">
        <v>1.5390293129744512</v>
      </c>
      <c r="S86">
        <v>0.63587208008024554</v>
      </c>
      <c r="T86">
        <v>0.85708504574491517</v>
      </c>
      <c r="U86">
        <v>0.79380537734273804</v>
      </c>
      <c r="V86">
        <v>0.83874050859638272</v>
      </c>
      <c r="W86">
        <v>0.87945613952914015</v>
      </c>
      <c r="X86">
        <v>1.0085509392425438</v>
      </c>
      <c r="Y86">
        <v>1.3202201741903055</v>
      </c>
      <c r="Z86" s="37">
        <v>0.73652770156997305</v>
      </c>
      <c r="AA86" s="37">
        <v>2.1118447697006202</v>
      </c>
      <c r="AB86" s="37">
        <v>0.83770833413546508</v>
      </c>
      <c r="AC86" s="37">
        <v>1.04917834959218</v>
      </c>
      <c r="AD86" s="37">
        <v>0.87267107533910981</v>
      </c>
      <c r="AE86" s="37">
        <v>0.9783962735242081</v>
      </c>
      <c r="AF86" s="37">
        <v>0.99306509551255751</v>
      </c>
      <c r="AG86" s="37">
        <v>0.87599935044091259</v>
      </c>
      <c r="AH86" s="37">
        <v>1.1187331460592689</v>
      </c>
      <c r="AI86" s="37">
        <v>0.99193081040943509</v>
      </c>
      <c r="AJ86" s="37">
        <v>1.9579736302271442</v>
      </c>
      <c r="AK86" s="37">
        <v>0.95943148272820777</v>
      </c>
      <c r="AL86" s="37">
        <v>0.94397584624400299</v>
      </c>
      <c r="AM86" s="37">
        <v>0.71309125008208996</v>
      </c>
      <c r="AN86" s="37">
        <v>0.9283023883497632</v>
      </c>
      <c r="AO86" s="37">
        <v>0.75824847257936123</v>
      </c>
      <c r="AP86" s="37">
        <v>0.89154100056388697</v>
      </c>
      <c r="AQ86" s="37">
        <v>1.1763912451467313</v>
      </c>
      <c r="AR86" s="37">
        <v>0.98323836655936814</v>
      </c>
      <c r="AS86" s="37">
        <v>2.2562343582758499</v>
      </c>
      <c r="AT86" s="37">
        <v>0.73139855157928813</v>
      </c>
      <c r="AU86" s="37">
        <v>1.0059840391390562</v>
      </c>
      <c r="AV86" s="37">
        <v>0.75924276978152283</v>
      </c>
      <c r="AW86" s="37">
        <v>1.0915604083480468</v>
      </c>
      <c r="AX86" s="37">
        <v>0.78657013947346732</v>
      </c>
      <c r="AY86" s="37">
        <v>1.1274021509569407</v>
      </c>
      <c r="AZ86" s="37">
        <v>1.1761445068050553</v>
      </c>
      <c r="BA86" s="37">
        <v>1.041359169619706</v>
      </c>
      <c r="BB86" s="37">
        <v>2.3346083958286998</v>
      </c>
      <c r="BC86" s="37">
        <v>0.80995874535452339</v>
      </c>
      <c r="BD86" s="37">
        <v>1.0770012225624701</v>
      </c>
      <c r="BE86" s="37">
        <v>0.67693750275182885</v>
      </c>
      <c r="BF86" s="37">
        <v>1.081653596276247</v>
      </c>
      <c r="BG86" s="37">
        <v>0.75391752225661746</v>
      </c>
      <c r="BH86" s="37">
        <v>1.2271550953719883</v>
      </c>
      <c r="BI86" s="37">
        <v>1.0785520928121419</v>
      </c>
      <c r="BJ86" s="37">
        <v>0.91119275857169357</v>
      </c>
      <c r="BK86" s="37">
        <v>2.1487618580584145</v>
      </c>
      <c r="BL86" s="37">
        <v>0.79007026954089676</v>
      </c>
      <c r="BM86" s="37">
        <v>1.2346793142970671</v>
      </c>
      <c r="BN86" s="37">
        <v>0.6604950929665645</v>
      </c>
      <c r="BO86" s="37">
        <v>1.2059502333354781</v>
      </c>
      <c r="BP86" s="37">
        <v>0.62251007943007952</v>
      </c>
      <c r="BQ86" s="37">
        <v>1.2545082010135684</v>
      </c>
      <c r="BR86" s="37">
        <v>1.1033771899655165</v>
      </c>
      <c r="BS86" s="37">
        <v>0.85949770629582656</v>
      </c>
      <c r="BT86" s="37">
        <v>2.508584187001814</v>
      </c>
      <c r="BU86" s="37">
        <v>0.67974570364228437</v>
      </c>
      <c r="BV86" s="37">
        <v>1.0015321254774012</v>
      </c>
      <c r="BW86" s="37">
        <v>0.67095060940479723</v>
      </c>
      <c r="BX86" s="37">
        <v>1.0908493292513168</v>
      </c>
      <c r="BY86" s="37">
        <v>0.74015951373297306</v>
      </c>
      <c r="BZ86" s="37">
        <v>1.2175755762049363</v>
      </c>
      <c r="CA86" s="37">
        <v>0.9653091879191692</v>
      </c>
      <c r="CB86" s="37">
        <v>0.7994702532049035</v>
      </c>
      <c r="CC86" s="37">
        <v>2.3954318320315142</v>
      </c>
      <c r="CD86" s="37">
        <v>0.73066104801786913</v>
      </c>
      <c r="CE86" s="37">
        <v>0.82791317764429206</v>
      </c>
      <c r="CF86" s="37">
        <v>0.71804932735426008</v>
      </c>
      <c r="CG86" s="37">
        <v>1.0096618357487923</v>
      </c>
      <c r="CH86" s="37">
        <v>0.74831558356878936</v>
      </c>
      <c r="CI86" s="37">
        <v>1.310671256454389</v>
      </c>
      <c r="CJ86" s="37">
        <v>0.93508841557525246</v>
      </c>
      <c r="CK86" s="37">
        <v>0.83600045397798206</v>
      </c>
      <c r="CL86" s="37">
        <v>1.9502357780676232</v>
      </c>
      <c r="CM86" s="37">
        <v>0.69142900370678573</v>
      </c>
    </row>
    <row r="87" spans="1:91" x14ac:dyDescent="0.25">
      <c r="A87" t="s">
        <v>20</v>
      </c>
      <c r="B87">
        <v>0.72253494216825154</v>
      </c>
      <c r="C87">
        <v>0.6064532670527687</v>
      </c>
      <c r="D87">
        <v>1.1833117832767086</v>
      </c>
      <c r="E87">
        <v>0.90519991307568715</v>
      </c>
      <c r="F87">
        <v>0.85796954455163432</v>
      </c>
      <c r="G87">
        <v>0.73958546897065791</v>
      </c>
      <c r="H87">
        <v>1.3314020040120154</v>
      </c>
      <c r="I87">
        <v>1.6170275800838982</v>
      </c>
      <c r="J87">
        <v>1.4537456911163957</v>
      </c>
      <c r="K87">
        <v>0.55650742584928203</v>
      </c>
      <c r="L87">
        <v>0.42833351415341897</v>
      </c>
      <c r="M87">
        <v>1.1838346706696057</v>
      </c>
      <c r="N87">
        <v>0.6170872719799475</v>
      </c>
      <c r="O87">
        <v>0.76130144586790383</v>
      </c>
      <c r="P87">
        <v>0.86021959294059602</v>
      </c>
      <c r="Q87">
        <v>0.99495452396760531</v>
      </c>
      <c r="R87">
        <v>1.6151856917702714</v>
      </c>
      <c r="S87">
        <v>0.52059119617854999</v>
      </c>
      <c r="T87">
        <v>0.58683224384798582</v>
      </c>
      <c r="U87">
        <v>0.45711308409148094</v>
      </c>
      <c r="V87">
        <v>1.5659356658684214</v>
      </c>
      <c r="W87">
        <v>0.61155204892647119</v>
      </c>
      <c r="X87">
        <v>1.0171335751877038</v>
      </c>
      <c r="Y87">
        <v>0.92671244786172768</v>
      </c>
      <c r="Z87" s="37">
        <v>1.0571097333152621</v>
      </c>
      <c r="AA87" s="37">
        <v>1.9531940095009901</v>
      </c>
      <c r="AB87" s="37">
        <v>0.43053230825137456</v>
      </c>
      <c r="AC87" s="37">
        <v>0.84019512227689697</v>
      </c>
      <c r="AD87" s="37">
        <v>0.80880533250727116</v>
      </c>
      <c r="AE87" s="37">
        <v>2.0914335790811012</v>
      </c>
      <c r="AF87" s="37">
        <v>0.66351476611315752</v>
      </c>
      <c r="AG87" s="37">
        <v>1.1114746711788897</v>
      </c>
      <c r="AH87" s="37">
        <v>0.89578295591477386</v>
      </c>
      <c r="AI87" s="37">
        <v>2.0639035846171896</v>
      </c>
      <c r="AJ87" s="37">
        <v>2.7492512468940822</v>
      </c>
      <c r="AK87" s="37">
        <v>0.81374336989511842</v>
      </c>
      <c r="AL87" s="37">
        <v>0.89589950708375166</v>
      </c>
      <c r="AM87" s="37">
        <v>0.87000749133484201</v>
      </c>
      <c r="AN87" s="37">
        <v>1.3210316525636618</v>
      </c>
      <c r="AO87" s="37">
        <v>0.71360181376274934</v>
      </c>
      <c r="AP87" s="37">
        <v>1.0934323333112104</v>
      </c>
      <c r="AQ87" s="37">
        <v>0.8823214275716792</v>
      </c>
      <c r="AR87" s="37">
        <v>0.86710432017595285</v>
      </c>
      <c r="AS87" s="37">
        <v>1.6315875907327664</v>
      </c>
      <c r="AT87" s="37">
        <v>0.84788846784834004</v>
      </c>
      <c r="AU87" s="37">
        <v>0.81879523050908753</v>
      </c>
      <c r="AV87" s="37">
        <v>0.65807524692552966</v>
      </c>
      <c r="AW87" s="37">
        <v>1.3786768036974657</v>
      </c>
      <c r="AX87" s="37">
        <v>0.72100498455075723</v>
      </c>
      <c r="AY87" s="37">
        <v>1.4432401506933763</v>
      </c>
      <c r="AZ87" s="37">
        <v>1.0266607379305619</v>
      </c>
      <c r="BA87" s="37">
        <v>1.2997425252304626</v>
      </c>
      <c r="BB87" s="37">
        <v>1.9652673678066694</v>
      </c>
      <c r="BC87" s="37">
        <v>0</v>
      </c>
      <c r="BD87" s="37">
        <v>1.0791431984088919</v>
      </c>
      <c r="BE87" s="37">
        <v>0.60498297253721067</v>
      </c>
      <c r="BF87" s="37">
        <v>1.2343073628923649</v>
      </c>
      <c r="BG87" s="37">
        <v>0.68519592752537206</v>
      </c>
      <c r="BH87" s="37">
        <v>1.7220427962818603</v>
      </c>
      <c r="BI87" s="37">
        <v>0.94801687781200428</v>
      </c>
      <c r="BJ87" s="37">
        <v>0.97950283573708641</v>
      </c>
      <c r="BK87" s="37">
        <v>1.9475424117711326</v>
      </c>
      <c r="BL87" s="37">
        <v>0</v>
      </c>
      <c r="BM87" s="37">
        <v>0.98581415353945778</v>
      </c>
      <c r="BN87" s="37">
        <v>0.55670528396888885</v>
      </c>
      <c r="BO87" s="37">
        <v>1.7005241399147943</v>
      </c>
      <c r="BP87" s="37">
        <v>0.90910818800403248</v>
      </c>
      <c r="BQ87" s="37">
        <v>1.418374722220221</v>
      </c>
      <c r="BR87" s="37">
        <v>1.0103886294420763</v>
      </c>
      <c r="BS87" s="37">
        <v>1.0389830856746969</v>
      </c>
      <c r="BT87" s="37">
        <v>2.8042945705226905</v>
      </c>
      <c r="BU87" s="37">
        <v>0</v>
      </c>
      <c r="BV87" s="37">
        <v>0.70168392405836433</v>
      </c>
      <c r="BW87" s="37">
        <v>0.50748017629623532</v>
      </c>
      <c r="BX87" s="37">
        <v>1.7547670200358698</v>
      </c>
      <c r="BY87" s="37">
        <v>0.77485668960350862</v>
      </c>
      <c r="BZ87" s="37">
        <v>1.8186513639365738</v>
      </c>
      <c r="CA87" s="37">
        <v>1.1024484504304102</v>
      </c>
      <c r="CB87" s="37">
        <v>1.2274214929658769</v>
      </c>
      <c r="CC87" s="37">
        <v>3.0829031973986947</v>
      </c>
      <c r="CD87" s="37">
        <v>0</v>
      </c>
      <c r="CE87" s="37">
        <v>0.95540453456011354</v>
      </c>
      <c r="CF87" s="37">
        <v>0.48379120113677526</v>
      </c>
      <c r="CG87" s="37">
        <v>1.8815031922170709</v>
      </c>
      <c r="CH87" s="37">
        <v>1.0886222910216719</v>
      </c>
      <c r="CI87" s="37">
        <v>1.5474354030080988</v>
      </c>
      <c r="CJ87" s="37">
        <v>0.83576248313090418</v>
      </c>
      <c r="CK87" s="37">
        <v>1.0596780200335372</v>
      </c>
      <c r="CL87" s="37">
        <v>3.2288380774615026</v>
      </c>
      <c r="CM87" s="37">
        <v>0</v>
      </c>
    </row>
    <row r="88" spans="1:91" x14ac:dyDescent="0.25">
      <c r="A88" t="s">
        <v>21</v>
      </c>
      <c r="B88">
        <v>0.62627686291376428</v>
      </c>
      <c r="C88">
        <v>0.81545633454453448</v>
      </c>
      <c r="D88">
        <v>0.83837988799162344</v>
      </c>
      <c r="E88">
        <v>0.40920766876302206</v>
      </c>
      <c r="F88">
        <v>0.58026855303252622</v>
      </c>
      <c r="G88">
        <v>1.0252901963351189</v>
      </c>
      <c r="H88">
        <v>0.40564127925009485</v>
      </c>
      <c r="I88">
        <v>1.2105612406378949</v>
      </c>
      <c r="J88">
        <v>0</v>
      </c>
      <c r="K88">
        <v>0.54184820455339333</v>
      </c>
      <c r="L88">
        <v>0.81310157216242218</v>
      </c>
      <c r="M88">
        <v>0.74731926238753388</v>
      </c>
      <c r="N88">
        <v>0.41294868813269164</v>
      </c>
      <c r="O88">
        <v>0.49229819638623756</v>
      </c>
      <c r="P88">
        <v>0.93853430475961486</v>
      </c>
      <c r="Q88">
        <v>0.39551193240209059</v>
      </c>
      <c r="R88">
        <v>1.0300129916928213</v>
      </c>
      <c r="S88">
        <v>0</v>
      </c>
      <c r="T88">
        <v>0.70786042155028706</v>
      </c>
      <c r="U88">
        <v>0.78490809498677283</v>
      </c>
      <c r="V88">
        <v>0.55216945866839362</v>
      </c>
      <c r="W88">
        <v>0.5570580007650664</v>
      </c>
      <c r="X88">
        <v>0.44837820703899633</v>
      </c>
      <c r="Y88">
        <v>0.9492310691088186</v>
      </c>
      <c r="Z88" s="37">
        <v>0.38427896768815367</v>
      </c>
      <c r="AA88" s="37">
        <v>1.0611085682595467</v>
      </c>
      <c r="AB88" s="37">
        <v>0</v>
      </c>
      <c r="AC88" s="37">
        <v>0.62436133429072105</v>
      </c>
      <c r="AD88" s="37">
        <v>0.890321734091015</v>
      </c>
      <c r="AE88" s="37">
        <v>0.85941405125570614</v>
      </c>
      <c r="AF88" s="37">
        <v>0.32456873309137368</v>
      </c>
      <c r="AG88" s="37">
        <v>0.60178471434866676</v>
      </c>
      <c r="AH88" s="37">
        <v>0.92767946457752648</v>
      </c>
      <c r="AI88" s="37">
        <v>0.42310334043869691</v>
      </c>
      <c r="AJ88" s="37">
        <v>0.88682427171319544</v>
      </c>
      <c r="AK88" s="37">
        <v>0</v>
      </c>
      <c r="AL88" s="37">
        <v>0.85753689584341608</v>
      </c>
      <c r="AM88" s="37">
        <v>0.75692647995463791</v>
      </c>
      <c r="AN88" s="37">
        <v>1.1778449236055233</v>
      </c>
      <c r="AO88" s="37">
        <v>0.40980658461689523</v>
      </c>
      <c r="AP88" s="37">
        <v>1.1326429908851259</v>
      </c>
      <c r="AQ88" s="37">
        <v>0.87492181709300232</v>
      </c>
      <c r="AR88" s="37">
        <v>0.54535630111237465</v>
      </c>
      <c r="AS88" s="37">
        <v>1.0154139518544483</v>
      </c>
      <c r="AT88" s="37">
        <v>0</v>
      </c>
      <c r="AU88" s="37">
        <v>0.89306831311348789</v>
      </c>
      <c r="AV88" s="37">
        <v>0.77418160443126771</v>
      </c>
      <c r="AW88" s="37">
        <v>1.1851482752221656</v>
      </c>
      <c r="AX88" s="37">
        <v>0.52835534127096084</v>
      </c>
      <c r="AY88" s="37">
        <v>0.69667652859130813</v>
      </c>
      <c r="AZ88" s="37">
        <v>1.1890488339626166</v>
      </c>
      <c r="BA88" s="37">
        <v>0.51305057631983331</v>
      </c>
      <c r="BB88" s="37">
        <v>1.110769029819064</v>
      </c>
      <c r="BC88" s="37">
        <v>0</v>
      </c>
      <c r="BD88" s="37">
        <v>1.0378299521167493</v>
      </c>
      <c r="BE88" s="37">
        <v>0.83757039781444098</v>
      </c>
      <c r="BF88" s="37">
        <v>1.2963996957438733</v>
      </c>
      <c r="BG88" s="37">
        <v>0.62833822275685103</v>
      </c>
      <c r="BH88" s="37">
        <v>1.2847785606080695</v>
      </c>
      <c r="BI88" s="37">
        <v>0.9215210757817861</v>
      </c>
      <c r="BJ88" s="37">
        <v>0.50116168178551246</v>
      </c>
      <c r="BK88" s="37">
        <v>1.5810268723722682</v>
      </c>
      <c r="BL88" s="37">
        <v>0.89746940328607483</v>
      </c>
      <c r="BM88" s="37">
        <v>1.432204440674373</v>
      </c>
      <c r="BN88" s="37">
        <v>0.98198393636056425</v>
      </c>
      <c r="BO88" s="37">
        <v>1.5610543284450451</v>
      </c>
      <c r="BP88" s="37">
        <v>0.59972282482282702</v>
      </c>
      <c r="BQ88" s="37">
        <v>1.9956917480842111</v>
      </c>
      <c r="BR88" s="37">
        <v>1.2237753143937644</v>
      </c>
      <c r="BS88" s="37">
        <v>0.82824707018139299</v>
      </c>
      <c r="BT88" s="37">
        <v>2.051464272334373</v>
      </c>
      <c r="BU88" s="37">
        <v>1.3002824339675012</v>
      </c>
      <c r="BV88" s="37">
        <v>1.2525771788071463</v>
      </c>
      <c r="BW88" s="37">
        <v>0.9080760171836012</v>
      </c>
      <c r="BX88" s="37">
        <v>1.8123793955026408</v>
      </c>
      <c r="BY88" s="37">
        <v>0.71275161590076264</v>
      </c>
      <c r="BZ88" s="37">
        <v>2.0172741605773403</v>
      </c>
      <c r="CA88" s="37">
        <v>1.3175850284325434</v>
      </c>
      <c r="CB88" s="37">
        <v>0.79159672082865229</v>
      </c>
      <c r="CC88" s="37">
        <v>1.9771864985877956</v>
      </c>
      <c r="CD88" s="37">
        <v>1.0149734632454348</v>
      </c>
      <c r="CE88" s="37">
        <v>1.5043057050592035</v>
      </c>
      <c r="CF88" s="37">
        <v>0.70884788137886257</v>
      </c>
      <c r="CG88" s="37">
        <v>1.9895800442058731</v>
      </c>
      <c r="CH88" s="37">
        <v>0.75666085832326246</v>
      </c>
      <c r="CI88" s="37">
        <v>2.0715563506261181</v>
      </c>
      <c r="CJ88" s="37">
        <v>1.5379035881635534</v>
      </c>
      <c r="CK88" s="37">
        <v>0.85045672031317965</v>
      </c>
      <c r="CL88" s="37">
        <v>2.0210707039175899</v>
      </c>
      <c r="CM88" s="37">
        <v>1.5488372093023255</v>
      </c>
    </row>
    <row r="89" spans="1:91" x14ac:dyDescent="0.25">
      <c r="A89" t="s">
        <v>22</v>
      </c>
      <c r="B89">
        <v>1.0445144958381871</v>
      </c>
      <c r="C89">
        <v>0.81076010005645816</v>
      </c>
      <c r="D89">
        <v>1.2812342167594808</v>
      </c>
      <c r="E89">
        <v>0.55121810765590185</v>
      </c>
      <c r="F89">
        <v>0.76789999479192572</v>
      </c>
      <c r="G89">
        <v>1.6584354299793398</v>
      </c>
      <c r="H89">
        <v>0.77377641239892447</v>
      </c>
      <c r="I89">
        <v>1.5954145798787265</v>
      </c>
      <c r="J89">
        <v>0.75304253953692246</v>
      </c>
      <c r="K89">
        <v>0.98007166733253137</v>
      </c>
      <c r="L89">
        <v>0.66403045940194505</v>
      </c>
      <c r="M89">
        <v>1.1387910980902942</v>
      </c>
      <c r="N89">
        <v>0.49384908063263111</v>
      </c>
      <c r="O89">
        <v>0.6220149181677076</v>
      </c>
      <c r="P89">
        <v>1.2598426432157572</v>
      </c>
      <c r="Q89">
        <v>0.67958109921055398</v>
      </c>
      <c r="R89">
        <v>1.2266045562230938</v>
      </c>
      <c r="S89">
        <v>0.66447318507211917</v>
      </c>
      <c r="T89">
        <v>0.96295164628349039</v>
      </c>
      <c r="U89">
        <v>0.60657925665949308</v>
      </c>
      <c r="V89">
        <v>1.0386949947404722</v>
      </c>
      <c r="W89">
        <v>0.44238226497044691</v>
      </c>
      <c r="X89">
        <v>0.58843185604191972</v>
      </c>
      <c r="Y89">
        <v>1.1585017097377441</v>
      </c>
      <c r="Z89" s="37">
        <v>0.61416521555631365</v>
      </c>
      <c r="AA89" s="37">
        <v>1.1612764349506364</v>
      </c>
      <c r="AB89" s="37">
        <v>0.56190204425213874</v>
      </c>
      <c r="AC89" s="37">
        <v>0.96938901803184274</v>
      </c>
      <c r="AD89" s="37">
        <v>0.61934041107173932</v>
      </c>
      <c r="AE89" s="37">
        <v>1.1146107603212079</v>
      </c>
      <c r="AF89" s="37">
        <v>0.45051690315141796</v>
      </c>
      <c r="AG89" s="37">
        <v>0.65438619140091081</v>
      </c>
      <c r="AH89" s="37">
        <v>1.0829698381284516</v>
      </c>
      <c r="AI89" s="37">
        <v>0.74911319520936237</v>
      </c>
      <c r="AJ89" s="37">
        <v>1.0441389409663822</v>
      </c>
      <c r="AK89" s="37">
        <v>0.57878778582005685</v>
      </c>
      <c r="AL89" s="37">
        <v>0.95844528493816661</v>
      </c>
      <c r="AM89" s="37">
        <v>0.78930843501712522</v>
      </c>
      <c r="AN89" s="37">
        <v>1.276314116286686</v>
      </c>
      <c r="AO89" s="37">
        <v>0.39643694620112657</v>
      </c>
      <c r="AP89" s="37">
        <v>0.88249655134792893</v>
      </c>
      <c r="AQ89" s="37">
        <v>0.99133051285012608</v>
      </c>
      <c r="AR89" s="37">
        <v>0.86362246957264444</v>
      </c>
      <c r="AS89" s="37">
        <v>1.1801118672436146</v>
      </c>
      <c r="AT89" s="37">
        <v>0.66322927257423603</v>
      </c>
      <c r="AU89" s="37">
        <v>0.99439202631294132</v>
      </c>
      <c r="AV89" s="37">
        <v>0.54973612195785071</v>
      </c>
      <c r="AW89" s="37">
        <v>1.4119462669105189</v>
      </c>
      <c r="AX89" s="37">
        <v>0.3395300884648435</v>
      </c>
      <c r="AY89" s="37">
        <v>0.67975395583590925</v>
      </c>
      <c r="AZ89" s="37">
        <v>0.93373759904538456</v>
      </c>
      <c r="BA89" s="37">
        <v>0.74001767803242158</v>
      </c>
      <c r="BB89" s="37">
        <v>1.2221606946581576</v>
      </c>
      <c r="BC89" s="37">
        <v>0.61286494657185819</v>
      </c>
      <c r="BD89" s="37">
        <v>1.3139033406102441</v>
      </c>
      <c r="BE89" s="37">
        <v>0.48204870053895926</v>
      </c>
      <c r="BF89" s="37">
        <v>1.2200824433864355</v>
      </c>
      <c r="BG89" s="37">
        <v>0.36323749219824047</v>
      </c>
      <c r="BH89" s="37">
        <v>0.7034204859037867</v>
      </c>
      <c r="BI89" s="37">
        <v>0.89566587290435073</v>
      </c>
      <c r="BJ89" s="37">
        <v>0.66864959891134168</v>
      </c>
      <c r="BK89" s="37">
        <v>1.1311229649986287</v>
      </c>
      <c r="BL89" s="37">
        <v>0.52656580016709031</v>
      </c>
      <c r="BM89" s="37">
        <v>1.1988177292393045</v>
      </c>
      <c r="BN89" s="37">
        <v>0.80885013909811387</v>
      </c>
      <c r="BO89" s="37">
        <v>1.103543324700456</v>
      </c>
      <c r="BP89" s="37">
        <v>0.4551529733738422</v>
      </c>
      <c r="BQ89" s="37">
        <v>0.80606285146445911</v>
      </c>
      <c r="BR89" s="37">
        <v>0.96926809442060846</v>
      </c>
      <c r="BS89" s="37">
        <v>1.0786149342013669</v>
      </c>
      <c r="BT89" s="37">
        <v>1.1194844834223885</v>
      </c>
      <c r="BU89" s="37">
        <v>1.1737433349186119</v>
      </c>
      <c r="BV89" s="37">
        <v>1.0743608554137432</v>
      </c>
      <c r="BW89" s="37">
        <v>0.54036577872689906</v>
      </c>
      <c r="BX89" s="37">
        <v>0.7375049845980256</v>
      </c>
      <c r="BY89" s="37">
        <v>0.54871559922620872</v>
      </c>
      <c r="BZ89" s="37">
        <v>1.4922562569167641</v>
      </c>
      <c r="CA89" s="37">
        <v>0.94614429597288352</v>
      </c>
      <c r="CB89" s="37">
        <v>1.1968973186813814</v>
      </c>
      <c r="CC89" s="37">
        <v>1.2974063637302771</v>
      </c>
      <c r="CD89" s="37">
        <v>1.0308688853502737</v>
      </c>
      <c r="CE89" s="37">
        <v>1.1007758208537166</v>
      </c>
      <c r="CF89" s="37">
        <v>0.52700054534449592</v>
      </c>
      <c r="CG89" s="37">
        <v>1.0067258807936539</v>
      </c>
      <c r="CH89" s="37">
        <v>0.51868041538737497</v>
      </c>
      <c r="CI89" s="37">
        <v>0.88394856191515014</v>
      </c>
      <c r="CJ89" s="37">
        <v>0.66313401268986727</v>
      </c>
      <c r="CK89" s="37">
        <v>1.4752245987974666</v>
      </c>
      <c r="CL89" s="37">
        <v>1.3518642739690248</v>
      </c>
      <c r="CM89" s="37">
        <v>0.80685763888888884</v>
      </c>
    </row>
    <row r="90" spans="1:91" x14ac:dyDescent="0.25">
      <c r="A90" t="s">
        <v>23</v>
      </c>
      <c r="B90">
        <v>1.2037988160480877</v>
      </c>
      <c r="C90">
        <v>0.86925581052953504</v>
      </c>
      <c r="D90">
        <v>2.206072682453228</v>
      </c>
      <c r="E90">
        <v>1.0219418046479811</v>
      </c>
      <c r="F90">
        <v>1.2316202875730784</v>
      </c>
      <c r="G90">
        <v>1.335647982010971</v>
      </c>
      <c r="H90">
        <v>1.1642536647599619</v>
      </c>
      <c r="I90">
        <v>2.0772817527055722</v>
      </c>
      <c r="J90">
        <v>0.88738430054625517</v>
      </c>
      <c r="K90">
        <v>1.6688510644606183</v>
      </c>
      <c r="L90">
        <v>0.80488406062097684</v>
      </c>
      <c r="M90">
        <v>2.3910529344844442</v>
      </c>
      <c r="N90">
        <v>0.83550350677075402</v>
      </c>
      <c r="O90">
        <v>0.92056141084494991</v>
      </c>
      <c r="P90">
        <v>0.95114332590048245</v>
      </c>
      <c r="Q90">
        <v>1.3052365639596264</v>
      </c>
      <c r="R90">
        <v>1.6799263544371217</v>
      </c>
      <c r="S90">
        <v>0.87434633705923981</v>
      </c>
      <c r="T90">
        <v>1.3201587938085764</v>
      </c>
      <c r="U90">
        <v>0.9265528069603558</v>
      </c>
      <c r="V90">
        <v>2.1943683376279415</v>
      </c>
      <c r="W90">
        <v>0.54575070164537509</v>
      </c>
      <c r="X90">
        <v>0.85597906873111618</v>
      </c>
      <c r="Y90">
        <v>1.2476561877232475</v>
      </c>
      <c r="Z90" s="37">
        <v>1.0685670599856794</v>
      </c>
      <c r="AA90" s="37">
        <v>1.8334219391347824</v>
      </c>
      <c r="AB90" s="37">
        <v>0.86349576839195497</v>
      </c>
      <c r="AC90" s="37">
        <v>1.5551078173050299</v>
      </c>
      <c r="AD90" s="37">
        <v>0.97551168410955291</v>
      </c>
      <c r="AE90" s="37">
        <v>1.9722431318466498</v>
      </c>
      <c r="AF90" s="37">
        <v>0.69086592996205054</v>
      </c>
      <c r="AG90" s="37">
        <v>0.87005835097511941</v>
      </c>
      <c r="AH90" s="37">
        <v>0.76639915637821221</v>
      </c>
      <c r="AI90" s="37">
        <v>1.2062666777701199</v>
      </c>
      <c r="AJ90" s="37">
        <v>1.7886535538383692</v>
      </c>
      <c r="AK90" s="37">
        <v>0.80785836032047831</v>
      </c>
      <c r="AL90" s="37">
        <v>1.4254372518918361</v>
      </c>
      <c r="AM90" s="37">
        <v>1.0362331346041027</v>
      </c>
      <c r="AN90" s="37">
        <v>2.3751645586737387</v>
      </c>
      <c r="AO90" s="37">
        <v>0.56960284913492376</v>
      </c>
      <c r="AP90" s="37">
        <v>0.98816228515899407</v>
      </c>
      <c r="AQ90" s="37">
        <v>0.82492969303068042</v>
      </c>
      <c r="AR90" s="37">
        <v>1.5476590113475426</v>
      </c>
      <c r="AS90" s="37">
        <v>2.0160040388954115</v>
      </c>
      <c r="AT90" s="37">
        <v>0.86218768606015928</v>
      </c>
      <c r="AU90" s="37">
        <v>1.2594627987847991</v>
      </c>
      <c r="AV90" s="37">
        <v>0.98562909437715951</v>
      </c>
      <c r="AW90" s="37">
        <v>2.4146372569737427</v>
      </c>
      <c r="AX90" s="37">
        <v>0.52955054224077691</v>
      </c>
      <c r="AY90" s="37">
        <v>1.0059649675576829</v>
      </c>
      <c r="AZ90" s="37">
        <v>1.1855888195076885</v>
      </c>
      <c r="BA90" s="37">
        <v>1.5181557360725939</v>
      </c>
      <c r="BB90" s="37">
        <v>2.0694570274081125</v>
      </c>
      <c r="BC90" s="37">
        <v>0.77639126350604704</v>
      </c>
      <c r="BD90" s="37">
        <v>1.5779842673569333</v>
      </c>
      <c r="BE90" s="37">
        <v>0.94316145208246516</v>
      </c>
      <c r="BF90" s="37">
        <v>1.8142187375434342</v>
      </c>
      <c r="BG90" s="37">
        <v>0.52192197030289955</v>
      </c>
      <c r="BH90" s="37">
        <v>1.1288001654958841</v>
      </c>
      <c r="BI90" s="37">
        <v>1.9756220390558716</v>
      </c>
      <c r="BJ90" s="37">
        <v>1.5780069168505984</v>
      </c>
      <c r="BK90" s="37">
        <v>1.6509250746167425</v>
      </c>
      <c r="BL90" s="37">
        <v>0.91961518635073392</v>
      </c>
      <c r="BM90" s="37">
        <v>1.1899955775121336</v>
      </c>
      <c r="BN90" s="37">
        <v>1.1125297748119127</v>
      </c>
      <c r="BO90" s="37">
        <v>1.8326839844186926</v>
      </c>
      <c r="BP90" s="37">
        <v>0.55694179526692822</v>
      </c>
      <c r="BQ90" s="37">
        <v>1.2240473849056308</v>
      </c>
      <c r="BR90" s="37">
        <v>1.0539390635572892</v>
      </c>
      <c r="BS90" s="37">
        <v>1.441735414159327</v>
      </c>
      <c r="BT90" s="37">
        <v>1.8861307976711461</v>
      </c>
      <c r="BU90" s="37">
        <v>0.72182266013299623</v>
      </c>
      <c r="BV90" s="37">
        <v>1.1389404037510613</v>
      </c>
      <c r="BW90" s="37">
        <v>0.91731439662717262</v>
      </c>
      <c r="BX90" s="37">
        <v>1.8482926430826356</v>
      </c>
      <c r="BY90" s="37">
        <v>0.55406381028911134</v>
      </c>
      <c r="BZ90" s="37">
        <v>1.0902639144503798</v>
      </c>
      <c r="CA90" s="37">
        <v>1.1547627324548366</v>
      </c>
      <c r="CB90" s="37">
        <v>0.97137959121981421</v>
      </c>
      <c r="CC90" s="37">
        <v>2.2087453287087602</v>
      </c>
      <c r="CD90" s="37">
        <v>0.73128468522662893</v>
      </c>
      <c r="CE90" s="37">
        <v>1.2898437083395951</v>
      </c>
      <c r="CF90" s="37">
        <v>0.80420407269542371</v>
      </c>
      <c r="CG90" s="37">
        <v>1.8371363552494002</v>
      </c>
      <c r="CH90" s="37">
        <v>0.61711046760873256</v>
      </c>
      <c r="CI90" s="37">
        <v>1.0652996359064979</v>
      </c>
      <c r="CJ90" s="37">
        <v>1.4538972739426113</v>
      </c>
      <c r="CK90" s="37">
        <v>1.3577589262506202</v>
      </c>
      <c r="CL90" s="37">
        <v>2.2622241966533392</v>
      </c>
      <c r="CM90" s="37">
        <v>0.95653929659032066</v>
      </c>
    </row>
    <row r="91" spans="1:91" x14ac:dyDescent="0.25">
      <c r="A91" t="s">
        <v>24</v>
      </c>
      <c r="B91">
        <v>0.76505078293168871</v>
      </c>
      <c r="C91">
        <v>0.70757750990636592</v>
      </c>
      <c r="D91">
        <v>1.2388244622485676</v>
      </c>
      <c r="E91">
        <v>1.2037732233659089</v>
      </c>
      <c r="F91">
        <v>1.5197432148344856</v>
      </c>
      <c r="G91">
        <v>1.3847799933741567</v>
      </c>
      <c r="H91">
        <v>1.0455329768206216</v>
      </c>
      <c r="I91">
        <v>1.1526660196345269</v>
      </c>
      <c r="J91">
        <v>1.4714326815674668</v>
      </c>
      <c r="K91">
        <v>0.99682554671176782</v>
      </c>
      <c r="L91">
        <v>0.65980685046718013</v>
      </c>
      <c r="M91">
        <v>1.6601006357665335</v>
      </c>
      <c r="N91">
        <v>1.0892310360401514</v>
      </c>
      <c r="O91">
        <v>1.3324042001203482</v>
      </c>
      <c r="P91">
        <v>0.83135268432151044</v>
      </c>
      <c r="Q91">
        <v>0.94171193411741372</v>
      </c>
      <c r="R91">
        <v>1.6329828542937883</v>
      </c>
      <c r="S91">
        <v>1.0095859567120964</v>
      </c>
      <c r="T91">
        <v>0.88727365328498464</v>
      </c>
      <c r="U91">
        <v>0.70260054922047499</v>
      </c>
      <c r="V91">
        <v>1.3248430391030583</v>
      </c>
      <c r="W91">
        <v>0.9937519744745883</v>
      </c>
      <c r="X91">
        <v>1.3730606261863634</v>
      </c>
      <c r="Y91">
        <v>0.94953618814698448</v>
      </c>
      <c r="Z91" s="37">
        <v>0.81758323597830551</v>
      </c>
      <c r="AA91" s="37">
        <v>1.7483421776905583</v>
      </c>
      <c r="AB91" s="37">
        <v>0.76151079938644362</v>
      </c>
      <c r="AC91" s="37">
        <v>0.92106256467501613</v>
      </c>
      <c r="AD91" s="37">
        <v>0.75204322762336229</v>
      </c>
      <c r="AE91" s="37">
        <v>1.2217365863498386</v>
      </c>
      <c r="AF91" s="37">
        <v>1.1921029851030822</v>
      </c>
      <c r="AG91" s="37">
        <v>1.2666186045999412</v>
      </c>
      <c r="AH91" s="37">
        <v>1.002440597097936</v>
      </c>
      <c r="AI91" s="37">
        <v>0.77128104032781453</v>
      </c>
      <c r="AJ91" s="37">
        <v>1.7653296226325867</v>
      </c>
      <c r="AK91" s="37">
        <v>0.88879658037566822</v>
      </c>
      <c r="AL91" s="37">
        <v>1.1129375838027629</v>
      </c>
      <c r="AM91" s="37">
        <v>0.73043572796828471</v>
      </c>
      <c r="AN91" s="37">
        <v>1.4461887235921731</v>
      </c>
      <c r="AO91" s="37">
        <v>1.0976723974357983</v>
      </c>
      <c r="AP91" s="37">
        <v>1.3581155116813721</v>
      </c>
      <c r="AQ91" s="37">
        <v>0.92228024986404356</v>
      </c>
      <c r="AR91" s="37">
        <v>0.99000443974779662</v>
      </c>
      <c r="AS91" s="37">
        <v>2.2013858678267511</v>
      </c>
      <c r="AT91" s="37">
        <v>0.9316342261755457</v>
      </c>
      <c r="AU91" s="37">
        <v>1.3094121099172245</v>
      </c>
      <c r="AV91" s="37">
        <v>0.68167355633428239</v>
      </c>
      <c r="AW91" s="37">
        <v>1.461512390945005</v>
      </c>
      <c r="AX91" s="37">
        <v>0.95716731027863</v>
      </c>
      <c r="AY91" s="37">
        <v>1.4448044367921922</v>
      </c>
      <c r="AZ91" s="37">
        <v>0.91995772957573585</v>
      </c>
      <c r="BA91" s="37">
        <v>0.99175881626866014</v>
      </c>
      <c r="BB91" s="37">
        <v>1.8235063876501134</v>
      </c>
      <c r="BC91" s="37">
        <v>0.67630524977278672</v>
      </c>
      <c r="BD91" s="37">
        <v>1.3996661637516463</v>
      </c>
      <c r="BE91" s="37">
        <v>0.82620015059966578</v>
      </c>
      <c r="BF91" s="37">
        <v>1.9047667263103001</v>
      </c>
      <c r="BG91" s="37">
        <v>1.0749117373903132</v>
      </c>
      <c r="BH91" s="37">
        <v>1.7408898705899096</v>
      </c>
      <c r="BI91" s="37">
        <v>1.4720254049066657</v>
      </c>
      <c r="BJ91" s="37">
        <v>0.82818200180263968</v>
      </c>
      <c r="BK91" s="37">
        <v>1.7125512889384504</v>
      </c>
      <c r="BL91" s="37">
        <v>1.2512867314274807</v>
      </c>
      <c r="BM91" s="37">
        <v>1.1492320421734039</v>
      </c>
      <c r="BN91" s="37">
        <v>0.80508218071604554</v>
      </c>
      <c r="BO91" s="37">
        <v>1.6235585555626391</v>
      </c>
      <c r="BP91" s="37">
        <v>1.176081813409299</v>
      </c>
      <c r="BQ91" s="37">
        <v>1.6654242358195148</v>
      </c>
      <c r="BR91" s="37">
        <v>0.82150512886736582</v>
      </c>
      <c r="BS91" s="37">
        <v>0.69709748955020823</v>
      </c>
      <c r="BT91" s="37">
        <v>1.4508454609455292</v>
      </c>
      <c r="BU91" s="37">
        <v>1.0190493879130871</v>
      </c>
      <c r="BV91" s="37">
        <v>0.77877374482246542</v>
      </c>
      <c r="BW91" s="37">
        <v>0.58513552307007377</v>
      </c>
      <c r="BX91" s="37">
        <v>1.4093508172748503</v>
      </c>
      <c r="BY91" s="37">
        <v>1.1670592926075884</v>
      </c>
      <c r="BZ91" s="37">
        <v>1.5505723611427387</v>
      </c>
      <c r="CA91" s="37">
        <v>0.72535656021342743</v>
      </c>
      <c r="CB91" s="37">
        <v>0.60239403457338603</v>
      </c>
      <c r="CC91" s="37">
        <v>1.5603771575774836</v>
      </c>
      <c r="CD91" s="37">
        <v>1.0506167367070942</v>
      </c>
      <c r="CE91" s="37">
        <v>1.0077581581386275</v>
      </c>
      <c r="CF91" s="37">
        <v>0.63419144083989065</v>
      </c>
      <c r="CG91" s="37">
        <v>1.7023292989266956</v>
      </c>
      <c r="CH91" s="37">
        <v>1.150939034960994</v>
      </c>
      <c r="CI91" s="37">
        <v>1.5789620341344479</v>
      </c>
      <c r="CJ91" s="37">
        <v>0.96523985935260537</v>
      </c>
      <c r="CK91" s="37">
        <v>0.54229099565887129</v>
      </c>
      <c r="CL91" s="37">
        <v>2.023024672859854</v>
      </c>
      <c r="CM91" s="37">
        <v>1.1674252001685628</v>
      </c>
    </row>
    <row r="92" spans="1:91" x14ac:dyDescent="0.25">
      <c r="A92" t="s">
        <v>25</v>
      </c>
      <c r="B92">
        <v>0.88571634927406517</v>
      </c>
      <c r="C92">
        <v>0.95114212362835193</v>
      </c>
      <c r="D92">
        <v>0.87661623685402323</v>
      </c>
      <c r="E92">
        <v>1.1411072064640491</v>
      </c>
      <c r="F92">
        <v>1.0785778692894616</v>
      </c>
      <c r="G92">
        <v>0.9619942384098058</v>
      </c>
      <c r="H92">
        <v>0.90976169014421926</v>
      </c>
      <c r="I92">
        <v>1.1835045083388462</v>
      </c>
      <c r="J92">
        <v>0.86778007569769045</v>
      </c>
      <c r="K92">
        <v>0.7708800257423547</v>
      </c>
      <c r="L92">
        <v>1.2355728939600281</v>
      </c>
      <c r="M92">
        <v>0.69554363898853466</v>
      </c>
      <c r="N92">
        <v>0.93009486576450351</v>
      </c>
      <c r="O92">
        <v>0.91304981795466678</v>
      </c>
      <c r="P92">
        <v>0.80554637724470368</v>
      </c>
      <c r="Q92">
        <v>0.83296225128395962</v>
      </c>
      <c r="R92">
        <v>1.1290467337482735</v>
      </c>
      <c r="S92">
        <v>0.94963964118586808</v>
      </c>
      <c r="T92">
        <v>0.80240914566179022</v>
      </c>
      <c r="U92">
        <v>0.99986532046722076</v>
      </c>
      <c r="V92">
        <v>0.74872395342996334</v>
      </c>
      <c r="W92">
        <v>1.0424829508657507</v>
      </c>
      <c r="X92">
        <v>0.86826455754576382</v>
      </c>
      <c r="Y92">
        <v>0.87931948380425407</v>
      </c>
      <c r="Z92" s="37">
        <v>0.95908475119660752</v>
      </c>
      <c r="AA92" s="37">
        <v>1.119061249072979</v>
      </c>
      <c r="AB92" s="37">
        <v>1.0795262026092913</v>
      </c>
      <c r="AC92" s="37">
        <v>0.89892156181220939</v>
      </c>
      <c r="AD92" s="37">
        <v>1.2875690852380959</v>
      </c>
      <c r="AE92" s="37">
        <v>0.79828136496598046</v>
      </c>
      <c r="AF92" s="37">
        <v>0.95011782141242862</v>
      </c>
      <c r="AG92" s="37">
        <v>0.92875400811537789</v>
      </c>
      <c r="AH92" s="37">
        <v>0.92954246055642276</v>
      </c>
      <c r="AI92" s="37">
        <v>0.95781039010417746</v>
      </c>
      <c r="AJ92" s="37">
        <v>1.1805405940702058</v>
      </c>
      <c r="AK92" s="37">
        <v>0.9772712427812833</v>
      </c>
      <c r="AL92" s="37">
        <v>1.0791699021076437</v>
      </c>
      <c r="AM92" s="37">
        <v>1.4826008313429535</v>
      </c>
      <c r="AN92" s="37">
        <v>1.5062621122009847</v>
      </c>
      <c r="AO92" s="37">
        <v>0.87199069996482581</v>
      </c>
      <c r="AP92" s="37">
        <v>1.1958753697053517</v>
      </c>
      <c r="AQ92" s="37">
        <v>0.97040266469266157</v>
      </c>
      <c r="AR92" s="37">
        <v>0.93038824669966469</v>
      </c>
      <c r="AS92" s="37">
        <v>2.1578541329444039</v>
      </c>
      <c r="AT92" s="37">
        <v>0.89597514370853126</v>
      </c>
      <c r="AU92" s="37">
        <v>1.1962923726159627</v>
      </c>
      <c r="AV92" s="37">
        <v>1.350567808070543</v>
      </c>
      <c r="AW92" s="37">
        <v>1.9921636521774644</v>
      </c>
      <c r="AX92" s="37">
        <v>1.114737764231702</v>
      </c>
      <c r="AY92" s="37">
        <v>1.0790899927499531</v>
      </c>
      <c r="AZ92" s="37">
        <v>1.1075116651534413</v>
      </c>
      <c r="BA92" s="37">
        <v>1.1722492974886196</v>
      </c>
      <c r="BB92" s="37">
        <v>2.3848537809418437</v>
      </c>
      <c r="BC92" s="37">
        <v>0.888587447284655</v>
      </c>
      <c r="BD92" s="37">
        <v>1.0921053347786813</v>
      </c>
      <c r="BE92" s="37">
        <v>1.0479586786974193</v>
      </c>
      <c r="BF92" s="37">
        <v>1.5344313076826832</v>
      </c>
      <c r="BG92" s="37">
        <v>0.95116813144627921</v>
      </c>
      <c r="BH92" s="37">
        <v>1.8119396702042572</v>
      </c>
      <c r="BI92" s="37">
        <v>0.46882730022406888</v>
      </c>
      <c r="BJ92" s="37">
        <v>1.0352422431660706</v>
      </c>
      <c r="BK92" s="37">
        <v>2.1244663193599362</v>
      </c>
      <c r="BL92" s="37">
        <v>0.88262239402883602</v>
      </c>
      <c r="BM92" s="37">
        <v>1.5999031272880557</v>
      </c>
      <c r="BN92" s="37">
        <v>1.2356853623924084</v>
      </c>
      <c r="BO92" s="37">
        <v>1.725184423796112</v>
      </c>
      <c r="BP92" s="37">
        <v>1.1303769473533822</v>
      </c>
      <c r="BQ92" s="37">
        <v>1.5695241276553968</v>
      </c>
      <c r="BR92" s="37">
        <v>1.0165370389518655</v>
      </c>
      <c r="BS92" s="37">
        <v>1.420890758479612</v>
      </c>
      <c r="BT92" s="37">
        <v>2.5964382549688891</v>
      </c>
      <c r="BU92" s="37">
        <v>0.81486220029628564</v>
      </c>
      <c r="BV92" s="37">
        <v>1.3828407421549263</v>
      </c>
      <c r="BW92" s="37">
        <v>1.1806185980126529</v>
      </c>
      <c r="BX92" s="37">
        <v>1.2053742129877598</v>
      </c>
      <c r="BY92" s="37">
        <v>1.1608285273825423</v>
      </c>
      <c r="BZ92" s="37">
        <v>1.7636009401662653</v>
      </c>
      <c r="CA92" s="37">
        <v>0</v>
      </c>
      <c r="CB92" s="37">
        <v>1.1213466593405383</v>
      </c>
      <c r="CC92" s="37">
        <v>1.8945809710162287</v>
      </c>
      <c r="CD92" s="37">
        <v>1.0104116035872694</v>
      </c>
      <c r="CE92" s="37">
        <v>1.3758886565603763</v>
      </c>
      <c r="CF92" s="37">
        <v>1.1821402355344206</v>
      </c>
      <c r="CG92" s="37">
        <v>1.471157084435891</v>
      </c>
      <c r="CH92" s="37">
        <v>1.4315567652998507</v>
      </c>
      <c r="CI92" s="37">
        <v>1.9847247063373132</v>
      </c>
      <c r="CJ92" s="37">
        <v>0</v>
      </c>
      <c r="CK92" s="37">
        <v>1.3698806836504354</v>
      </c>
      <c r="CL92" s="37">
        <v>2.4363038855596364</v>
      </c>
      <c r="CM92" s="37">
        <v>1.0485475421979999</v>
      </c>
    </row>
    <row r="93" spans="1:91" x14ac:dyDescent="0.25">
      <c r="A93" t="s">
        <v>26</v>
      </c>
      <c r="B93">
        <v>1.3728797321144031</v>
      </c>
      <c r="C93">
        <v>1.3476769597678913</v>
      </c>
      <c r="D93">
        <v>1.2559895943991386</v>
      </c>
      <c r="E93">
        <v>0.58241753044936906</v>
      </c>
      <c r="F93">
        <v>0.87589736189774847</v>
      </c>
      <c r="G93">
        <v>0.9072099014066487</v>
      </c>
      <c r="H93">
        <v>0.83594609818549148</v>
      </c>
      <c r="I93">
        <v>2.0063830590539844</v>
      </c>
      <c r="J93">
        <v>0.8318402145171363</v>
      </c>
      <c r="K93">
        <v>0.94820238372273025</v>
      </c>
      <c r="L93">
        <v>1.0890481977555422</v>
      </c>
      <c r="M93">
        <v>1.2053376350751734</v>
      </c>
      <c r="N93">
        <v>0.49678452773738413</v>
      </c>
      <c r="O93">
        <v>0.63491295890961474</v>
      </c>
      <c r="P93">
        <v>0.80016985418159003</v>
      </c>
      <c r="Q93">
        <v>0.74694326229492503</v>
      </c>
      <c r="R93">
        <v>1.4887464599378544</v>
      </c>
      <c r="S93">
        <v>0.68394229940331863</v>
      </c>
      <c r="T93">
        <v>0.99437872841953945</v>
      </c>
      <c r="U93">
        <v>0.95207227904972502</v>
      </c>
      <c r="V93">
        <v>1.0401873830694157</v>
      </c>
      <c r="W93">
        <v>0.31551494722987716</v>
      </c>
      <c r="X93">
        <v>0.5770489494767459</v>
      </c>
      <c r="Y93">
        <v>0.999655605524566</v>
      </c>
      <c r="Z93" s="37">
        <v>0.70251721989376281</v>
      </c>
      <c r="AA93" s="37">
        <v>2.1509065235686364</v>
      </c>
      <c r="AB93" s="37">
        <v>0.61831741155823949</v>
      </c>
      <c r="AC93" s="37">
        <v>0.85399667870483387</v>
      </c>
      <c r="AD93" s="37">
        <v>1.2336743033106701</v>
      </c>
      <c r="AE93" s="37">
        <v>1.0229899892321854</v>
      </c>
      <c r="AF93" s="37">
        <v>0.29930442384459333</v>
      </c>
      <c r="AG93" s="37">
        <v>0.73695286700600482</v>
      </c>
      <c r="AH93" s="37">
        <v>0.9360358783702647</v>
      </c>
      <c r="AI93" s="37">
        <v>0.72590807793127976</v>
      </c>
      <c r="AJ93" s="37">
        <v>1.9809224920122417</v>
      </c>
      <c r="AK93" s="37">
        <v>0.7699715005821488</v>
      </c>
      <c r="AL93" s="37">
        <v>1.0141395885392408</v>
      </c>
      <c r="AM93" s="37">
        <v>1.0960563070715375</v>
      </c>
      <c r="AN93" s="37">
        <v>1.0123351357235475</v>
      </c>
      <c r="AO93" s="37">
        <v>0.38882906228616804</v>
      </c>
      <c r="AP93" s="37">
        <v>0.90517754766457581</v>
      </c>
      <c r="AQ93" s="37">
        <v>0.86396629059896846</v>
      </c>
      <c r="AR93" s="37">
        <v>0.75691578742264021</v>
      </c>
      <c r="AS93" s="37">
        <v>2.5834934436630106</v>
      </c>
      <c r="AT93" s="37">
        <v>0.97546605357373384</v>
      </c>
      <c r="AU93" s="37">
        <v>0.93699417436699162</v>
      </c>
      <c r="AV93" s="37">
        <v>1.1022257722266231</v>
      </c>
      <c r="AW93" s="37">
        <v>0.91216907897493538</v>
      </c>
      <c r="AX93" s="37">
        <v>0.35757240179372285</v>
      </c>
      <c r="AY93" s="37">
        <v>0.78796075298741541</v>
      </c>
      <c r="AZ93" s="37">
        <v>0.86194966022975972</v>
      </c>
      <c r="BA93" s="37">
        <v>0.94462526300560068</v>
      </c>
      <c r="BB93" s="37">
        <v>2.0417799848865412</v>
      </c>
      <c r="BC93" s="37">
        <v>0.85301446316161611</v>
      </c>
      <c r="BD93" s="37">
        <v>1.2977446477430796</v>
      </c>
      <c r="BE93" s="37">
        <v>1.2451921311692915</v>
      </c>
      <c r="BF93" s="37">
        <v>0.88122521706234713</v>
      </c>
      <c r="BG93" s="37">
        <v>0.4733164008248017</v>
      </c>
      <c r="BH93" s="37">
        <v>0.98320153070707983</v>
      </c>
      <c r="BI93" s="37">
        <v>0.75128342865148745</v>
      </c>
      <c r="BJ93" s="37">
        <v>0.83735645408052073</v>
      </c>
      <c r="BK93" s="37">
        <v>2.0563414283289583</v>
      </c>
      <c r="BL93" s="37">
        <v>1.0484496640359093</v>
      </c>
      <c r="BM93" s="37">
        <v>1.7167081577919447</v>
      </c>
      <c r="BN93" s="37">
        <v>1.0823879157552745</v>
      </c>
      <c r="BO93" s="37">
        <v>1.0057063321700734</v>
      </c>
      <c r="BP93" s="37">
        <v>0.51652020664065879</v>
      </c>
      <c r="BQ93" s="37">
        <v>1.0210414157397225</v>
      </c>
      <c r="BR93" s="37">
        <v>0.8964469807676797</v>
      </c>
      <c r="BS93" s="37">
        <v>0.77615323039054274</v>
      </c>
      <c r="BT93" s="37">
        <v>2.4174212657835783</v>
      </c>
      <c r="BU93" s="37">
        <v>1.0604099528979589</v>
      </c>
      <c r="BV93" s="37">
        <v>1.3889711953127362</v>
      </c>
      <c r="BW93" s="37">
        <v>1.0599692264973468</v>
      </c>
      <c r="BX93" s="37">
        <v>1.2421267941751111</v>
      </c>
      <c r="BY93" s="37">
        <v>0.583788475729206</v>
      </c>
      <c r="BZ93" s="37">
        <v>1.0360373188073293</v>
      </c>
      <c r="CA93" s="37">
        <v>1.0698752699985279</v>
      </c>
      <c r="CB93" s="37">
        <v>0.74908931757126818</v>
      </c>
      <c r="CC93" s="37">
        <v>2.2391771312428586</v>
      </c>
      <c r="CD93" s="37">
        <v>0.94681973645640505</v>
      </c>
      <c r="CE93" s="37">
        <v>1.3069343438298227</v>
      </c>
      <c r="CF93" s="37">
        <v>0.94337600100889096</v>
      </c>
      <c r="CG93" s="37">
        <v>1.2577293017597757</v>
      </c>
      <c r="CH93" s="37">
        <v>0.52433758395853547</v>
      </c>
      <c r="CI93" s="37">
        <v>0.98945717896304464</v>
      </c>
      <c r="CJ93" s="37">
        <v>1.2172652241802364</v>
      </c>
      <c r="CK93" s="37">
        <v>0.77930327670724275</v>
      </c>
      <c r="CL93" s="37">
        <v>2.2314583400954269</v>
      </c>
      <c r="CM93" s="37">
        <v>1.0565356215722397</v>
      </c>
    </row>
    <row r="94" spans="1:91" x14ac:dyDescent="0.25">
      <c r="A94" t="s">
        <v>27</v>
      </c>
      <c r="B94">
        <v>0.78780271978048166</v>
      </c>
      <c r="C94">
        <v>1.3012390923393722</v>
      </c>
      <c r="D94">
        <v>2.5100070150942684</v>
      </c>
      <c r="E94">
        <v>0.56217880710003232</v>
      </c>
      <c r="F94">
        <v>1.0740264977044331</v>
      </c>
      <c r="G94">
        <v>1.8468445824943855</v>
      </c>
      <c r="H94">
        <v>1.4356962176756043</v>
      </c>
      <c r="I94">
        <v>2.3810837931702085</v>
      </c>
      <c r="J94">
        <v>0.57116414784159819</v>
      </c>
      <c r="K94">
        <v>0.70604386241055817</v>
      </c>
      <c r="L94">
        <v>1.2297142507862477</v>
      </c>
      <c r="M94">
        <v>2.3271828705335555</v>
      </c>
      <c r="N94">
        <v>0.46616137646320244</v>
      </c>
      <c r="O94">
        <v>0.90426595777820673</v>
      </c>
      <c r="P94">
        <v>2.1045001584099809</v>
      </c>
      <c r="Q94">
        <v>1.180399671503249</v>
      </c>
      <c r="R94">
        <v>2.1991649450332882</v>
      </c>
      <c r="S94">
        <v>1.0612517619362978</v>
      </c>
      <c r="T94">
        <v>0.65421239616257609</v>
      </c>
      <c r="U94">
        <v>1.2540138498617139</v>
      </c>
      <c r="V94">
        <v>2.2786441261868391</v>
      </c>
      <c r="W94">
        <v>0.41385176499071047</v>
      </c>
      <c r="X94">
        <v>0.83724243228174777</v>
      </c>
      <c r="Y94">
        <v>1.9882653791556422</v>
      </c>
      <c r="Z94" s="37">
        <v>1.086729124934803</v>
      </c>
      <c r="AA94" s="37">
        <v>2.5278094925340109</v>
      </c>
      <c r="AB94" s="37">
        <v>0.96534691817770124</v>
      </c>
      <c r="AC94" s="37">
        <v>0.66123031466134841</v>
      </c>
      <c r="AD94" s="37">
        <v>1.197084152190526</v>
      </c>
      <c r="AE94" s="37">
        <v>2.2842092289431459</v>
      </c>
      <c r="AF94" s="37">
        <v>0.42996553785910419</v>
      </c>
      <c r="AG94" s="37">
        <v>0.87540437482343747</v>
      </c>
      <c r="AH94" s="37">
        <v>1.5872010733643653</v>
      </c>
      <c r="AI94" s="37">
        <v>1.5061068236096975</v>
      </c>
      <c r="AJ94" s="37">
        <v>2.4700709416939461</v>
      </c>
      <c r="AK94" s="37">
        <v>1.1151530579879703</v>
      </c>
      <c r="AL94" s="37">
        <v>0.76146233127786045</v>
      </c>
      <c r="AM94" s="37">
        <v>1.0839433872013002</v>
      </c>
      <c r="AN94" s="37">
        <v>2.0823373790959425</v>
      </c>
      <c r="AO94" s="37">
        <v>0.42908642638454775</v>
      </c>
      <c r="AP94" s="37">
        <v>1.0357974741089249</v>
      </c>
      <c r="AQ94" s="37">
        <v>2.0828400137334864</v>
      </c>
      <c r="AR94" s="37">
        <v>1.382940009466584</v>
      </c>
      <c r="AS94" s="37">
        <v>2.4171521092874348</v>
      </c>
      <c r="AT94" s="37">
        <v>1.2190688543852226</v>
      </c>
      <c r="AU94" s="37">
        <v>0.65209681260306607</v>
      </c>
      <c r="AV94" s="37">
        <v>1.0523745504158972</v>
      </c>
      <c r="AW94" s="37">
        <v>3.0307070777084064</v>
      </c>
      <c r="AX94" s="37">
        <v>0.46755400280378046</v>
      </c>
      <c r="AY94" s="37">
        <v>1.0351798527184757</v>
      </c>
      <c r="AZ94" s="37">
        <v>1.6409264015953073</v>
      </c>
      <c r="BA94" s="37">
        <v>1.615689976558726</v>
      </c>
      <c r="BB94" s="37">
        <v>2.5838615110378322</v>
      </c>
      <c r="BC94" s="37">
        <v>1.126416933315928</v>
      </c>
      <c r="BD94" s="37">
        <v>1.2945758512891088</v>
      </c>
      <c r="BE94" s="37">
        <v>0.98401919574449381</v>
      </c>
      <c r="BF94" s="37">
        <v>2.4872023256182358</v>
      </c>
      <c r="BG94" s="37">
        <v>0.50486937245395935</v>
      </c>
      <c r="BH94" s="37">
        <v>0.95732250372922534</v>
      </c>
      <c r="BI94" s="37">
        <v>1.3190993242929556</v>
      </c>
      <c r="BJ94" s="37">
        <v>1.7377676614189057</v>
      </c>
      <c r="BK94" s="37">
        <v>2.3871593796342623</v>
      </c>
      <c r="BL94" s="37">
        <v>0.85408345311533629</v>
      </c>
      <c r="BM94" s="37">
        <v>0.9360372281227447</v>
      </c>
      <c r="BN94" s="37">
        <v>1.2090032592127649</v>
      </c>
      <c r="BO94" s="37">
        <v>2.3027900444239693</v>
      </c>
      <c r="BP94" s="37">
        <v>0.79965809914975106</v>
      </c>
      <c r="BQ94" s="37">
        <v>1.1088875467675126</v>
      </c>
      <c r="BR94" s="37">
        <v>1.7726182926752274</v>
      </c>
      <c r="BS94" s="37">
        <v>1.6226486202465713</v>
      </c>
      <c r="BT94" s="37">
        <v>2.5710610202323267</v>
      </c>
      <c r="BU94" s="37">
        <v>1.0668447629521991</v>
      </c>
      <c r="BV94" s="37">
        <v>0.75292260434097691</v>
      </c>
      <c r="BW94" s="37">
        <v>1.3784530782115108</v>
      </c>
      <c r="BX94" s="37">
        <v>2.9351328022401315</v>
      </c>
      <c r="BY94" s="37">
        <v>0.71753234121232745</v>
      </c>
      <c r="BZ94" s="37">
        <v>1.0911590366503277</v>
      </c>
      <c r="CA94" s="37">
        <v>1.7384899024798222</v>
      </c>
      <c r="CB94" s="37">
        <v>1.6233521688496539</v>
      </c>
      <c r="CC94" s="37">
        <v>2.6041735464644131</v>
      </c>
      <c r="CD94" s="37">
        <v>1.0862413235378987</v>
      </c>
      <c r="CE94" s="37">
        <v>0.7645587242438675</v>
      </c>
      <c r="CF94" s="37">
        <v>1.3161984459055589</v>
      </c>
      <c r="CG94" s="37">
        <v>2.7292151550993933</v>
      </c>
      <c r="CH94" s="37">
        <v>0.81509567641671365</v>
      </c>
      <c r="CI94" s="37">
        <v>1.3163074712643679</v>
      </c>
      <c r="CJ94" s="37">
        <v>1.6598890942698705</v>
      </c>
      <c r="CK94" s="37">
        <v>1.5227310299223011</v>
      </c>
      <c r="CL94" s="37">
        <v>2.5426836599735481</v>
      </c>
      <c r="CM94" s="37">
        <v>1.1192690635836537</v>
      </c>
    </row>
    <row r="95" spans="1:91" x14ac:dyDescent="0.25">
      <c r="A95" t="s">
        <v>28</v>
      </c>
      <c r="B95">
        <v>0.5864119479227069</v>
      </c>
      <c r="C95">
        <v>0</v>
      </c>
      <c r="D95">
        <v>3.6750341692059991</v>
      </c>
      <c r="E95">
        <v>0.47597377388030554</v>
      </c>
      <c r="F95">
        <v>1.2038905037054137</v>
      </c>
      <c r="G95">
        <v>2.8175261963912663</v>
      </c>
      <c r="H95">
        <v>0</v>
      </c>
      <c r="I95">
        <v>1.9902088268590425</v>
      </c>
      <c r="J95">
        <v>0.95190906346581516</v>
      </c>
      <c r="K95">
        <v>0.55241800477111924</v>
      </c>
      <c r="L95">
        <v>0</v>
      </c>
      <c r="M95">
        <v>1.1713301914017376</v>
      </c>
      <c r="N95">
        <v>0.37600389394547662</v>
      </c>
      <c r="O95">
        <v>1.1474925945240881</v>
      </c>
      <c r="P95">
        <v>2.2716706742336727</v>
      </c>
      <c r="Q95">
        <v>0</v>
      </c>
      <c r="R95">
        <v>1.226909512667484</v>
      </c>
      <c r="S95">
        <v>0.6706655320403998</v>
      </c>
      <c r="T95">
        <v>0.56712651506847755</v>
      </c>
      <c r="U95">
        <v>0</v>
      </c>
      <c r="V95">
        <v>0.35496608057253881</v>
      </c>
      <c r="W95">
        <v>0.41698893722998615</v>
      </c>
      <c r="X95">
        <v>1.0080096380761896</v>
      </c>
      <c r="Y95">
        <v>2.8397286445803105</v>
      </c>
      <c r="Z95" s="37">
        <v>0</v>
      </c>
      <c r="AA95" s="37">
        <v>1.1341490189218248</v>
      </c>
      <c r="AB95" s="37">
        <v>0.70412508818015773</v>
      </c>
      <c r="AC95" s="37">
        <v>0.63658519890718612</v>
      </c>
      <c r="AD95" s="37">
        <v>0</v>
      </c>
      <c r="AE95" s="37">
        <v>1.3540156072845002</v>
      </c>
      <c r="AF95" s="37">
        <v>0.468248555695714</v>
      </c>
      <c r="AG95" s="37">
        <v>1.3089700782750353</v>
      </c>
      <c r="AH95" s="37">
        <v>0</v>
      </c>
      <c r="AI95" s="37">
        <v>0</v>
      </c>
      <c r="AJ95" s="37">
        <v>2.2070824492811973</v>
      </c>
      <c r="AK95" s="37">
        <v>0.77370791439883435</v>
      </c>
      <c r="AL95" s="37">
        <v>0.66087583692959351</v>
      </c>
      <c r="AM95" s="37">
        <v>0</v>
      </c>
      <c r="AN95" s="37">
        <v>1.5247117184992078</v>
      </c>
      <c r="AO95" s="37">
        <v>0.50171580357801138</v>
      </c>
      <c r="AP95" s="37">
        <v>0.88986385368589394</v>
      </c>
      <c r="AQ95" s="37">
        <v>0</v>
      </c>
      <c r="AR95" s="37">
        <v>0</v>
      </c>
      <c r="AS95" s="37">
        <v>1.7822594459080443</v>
      </c>
      <c r="AT95" s="37">
        <v>0.78847578454155576</v>
      </c>
      <c r="AU95" s="37">
        <v>0.53859516339278901</v>
      </c>
      <c r="AV95" s="37">
        <v>0</v>
      </c>
      <c r="AW95" s="37">
        <v>1.0006465044807407</v>
      </c>
      <c r="AX95" s="37">
        <v>0.63597480468990231</v>
      </c>
      <c r="AY95" s="37">
        <v>1.100258373705068</v>
      </c>
      <c r="AZ95" s="37">
        <v>0</v>
      </c>
      <c r="BA95" s="37">
        <v>0</v>
      </c>
      <c r="BB95" s="37">
        <v>1.2348602747230353</v>
      </c>
      <c r="BC95" s="37">
        <v>0.89785040089619061</v>
      </c>
      <c r="BD95" s="37">
        <v>0.66907390146448331</v>
      </c>
      <c r="BE95" s="37">
        <v>0</v>
      </c>
      <c r="BF95" s="37">
        <v>1.4611207159856476</v>
      </c>
      <c r="BG95" s="37">
        <v>0.48471896525156138</v>
      </c>
      <c r="BH95" s="37">
        <v>0.74995147565686693</v>
      </c>
      <c r="BI95" s="37">
        <v>0</v>
      </c>
      <c r="BJ95" s="37">
        <v>0</v>
      </c>
      <c r="BK95" s="37">
        <v>1.9551600649413718</v>
      </c>
      <c r="BL95" s="37">
        <v>1.1017242245765448</v>
      </c>
      <c r="BM95" s="37">
        <v>1.1617948924592676</v>
      </c>
      <c r="BN95" s="37">
        <v>0</v>
      </c>
      <c r="BO95" s="37">
        <v>1.0371270614962771</v>
      </c>
      <c r="BP95" s="37">
        <v>0.60561355351231649</v>
      </c>
      <c r="BQ95" s="37">
        <v>0.99511450037334404</v>
      </c>
      <c r="BR95" s="37">
        <v>0</v>
      </c>
      <c r="BS95" s="37">
        <v>0</v>
      </c>
      <c r="BT95" s="37">
        <v>1.2418103298000591</v>
      </c>
      <c r="BU95" s="37">
        <v>1.0748956729854742</v>
      </c>
      <c r="BV95" s="37">
        <v>0.62839554620328586</v>
      </c>
      <c r="BW95" s="37">
        <v>0</v>
      </c>
      <c r="BX95" s="37">
        <v>0.89867867311195826</v>
      </c>
      <c r="BY95" s="37">
        <v>0.77012258667912237</v>
      </c>
      <c r="BZ95" s="37">
        <v>1.3177104780591702</v>
      </c>
      <c r="CA95" s="37">
        <v>0</v>
      </c>
      <c r="CB95" s="37">
        <v>0</v>
      </c>
      <c r="CC95" s="37">
        <v>1.2928271867854049</v>
      </c>
      <c r="CD95" s="37">
        <v>1.1868662892749369</v>
      </c>
      <c r="CE95" s="37">
        <v>0.52078624893736136</v>
      </c>
      <c r="CF95" s="37">
        <v>0</v>
      </c>
      <c r="CG95" s="37">
        <v>0.77586206896551724</v>
      </c>
      <c r="CH95" s="37">
        <v>0.78246879119175006</v>
      </c>
      <c r="CI95" s="37">
        <v>1.3512931034482758</v>
      </c>
      <c r="CJ95" s="37">
        <v>0</v>
      </c>
      <c r="CK95" s="37">
        <v>0</v>
      </c>
      <c r="CL95" s="37">
        <v>1.7679262918947789</v>
      </c>
      <c r="CM95" s="37">
        <v>1.1749854904236796</v>
      </c>
    </row>
    <row r="96" spans="1:91" x14ac:dyDescent="0.25">
      <c r="A96" t="s">
        <v>29</v>
      </c>
      <c r="B96">
        <v>1.062740323724662</v>
      </c>
      <c r="C96">
        <v>0</v>
      </c>
      <c r="D96">
        <v>2.4238355422913558</v>
      </c>
      <c r="E96">
        <v>1.0150748079092382</v>
      </c>
      <c r="F96">
        <v>2.2214269040646983</v>
      </c>
      <c r="G96">
        <v>2.3925584135339366</v>
      </c>
      <c r="H96">
        <v>2.2012415460796864</v>
      </c>
      <c r="I96">
        <v>0</v>
      </c>
      <c r="J96">
        <v>1.8163216858852436</v>
      </c>
      <c r="K96">
        <v>1.0825351016666085</v>
      </c>
      <c r="L96">
        <v>0</v>
      </c>
      <c r="M96">
        <v>1.8283453495230169</v>
      </c>
      <c r="N96">
        <v>0.88906086332456391</v>
      </c>
      <c r="O96">
        <v>1.6927764456947136</v>
      </c>
      <c r="P96">
        <v>1.8756663106719556</v>
      </c>
      <c r="Q96">
        <v>2.3351188948869286</v>
      </c>
      <c r="R96">
        <v>0</v>
      </c>
      <c r="S96">
        <v>1.3656087899756166</v>
      </c>
      <c r="T96">
        <v>1.0762319332136734</v>
      </c>
      <c r="U96">
        <v>0</v>
      </c>
      <c r="V96">
        <v>1.9921686604037712</v>
      </c>
      <c r="W96">
        <v>0.80937909389376972</v>
      </c>
      <c r="X96">
        <v>1.4826992019671947</v>
      </c>
      <c r="Y96">
        <v>1.8095326227537667</v>
      </c>
      <c r="Z96" s="37">
        <v>2.2979957954603742</v>
      </c>
      <c r="AA96" s="37">
        <v>1.6927871409207054</v>
      </c>
      <c r="AB96" s="37">
        <v>1.1891198004975569</v>
      </c>
      <c r="AC96" s="37">
        <v>1.1245464517850836</v>
      </c>
      <c r="AD96" s="37">
        <v>0</v>
      </c>
      <c r="AE96" s="37">
        <v>2.0768917576364876</v>
      </c>
      <c r="AF96" s="37">
        <v>0.73433897777141688</v>
      </c>
      <c r="AG96" s="37">
        <v>1.4962338077965283</v>
      </c>
      <c r="AH96" s="37">
        <v>2.0236688378740331</v>
      </c>
      <c r="AI96" s="37">
        <v>1.8721116113579905</v>
      </c>
      <c r="AJ96" s="37">
        <v>2.4252163028852802</v>
      </c>
      <c r="AK96" s="37">
        <v>1.1555053677150389</v>
      </c>
      <c r="AL96" s="37">
        <v>1.2079642268311495</v>
      </c>
      <c r="AM96" s="37">
        <v>0</v>
      </c>
      <c r="AN96" s="37">
        <v>1.9386629762715466</v>
      </c>
      <c r="AO96" s="37">
        <v>0.68636652601728043</v>
      </c>
      <c r="AP96" s="37">
        <v>1.6259958229302081</v>
      </c>
      <c r="AQ96" s="37">
        <v>2.2470919427763958</v>
      </c>
      <c r="AR96" s="37">
        <v>2.1574304069540138</v>
      </c>
      <c r="AS96" s="37">
        <v>2.5867565322916239</v>
      </c>
      <c r="AT96" s="37">
        <v>1.1476943557533725</v>
      </c>
      <c r="AU96" s="37">
        <v>1.1742474742434899</v>
      </c>
      <c r="AV96" s="37">
        <v>0</v>
      </c>
      <c r="AW96" s="37">
        <v>2.0748283190303556</v>
      </c>
      <c r="AX96" s="37">
        <v>0.66844629256329779</v>
      </c>
      <c r="AY96" s="37">
        <v>1.4834902880784844</v>
      </c>
      <c r="AZ96" s="37">
        <v>2.2564196749893957</v>
      </c>
      <c r="BA96" s="37">
        <v>1.9366990368438817</v>
      </c>
      <c r="BB96" s="37">
        <v>1.74470368315498</v>
      </c>
      <c r="BC96" s="37">
        <v>1.0566052723166415</v>
      </c>
      <c r="BD96" s="37">
        <v>1.2983475493302759</v>
      </c>
      <c r="BE96" s="37">
        <v>0</v>
      </c>
      <c r="BF96" s="37">
        <v>1.9014035685886437</v>
      </c>
      <c r="BG96" s="37">
        <v>0.58136272944059786</v>
      </c>
      <c r="BH96" s="37">
        <v>1.2550736465446191</v>
      </c>
      <c r="BI96" s="37">
        <v>3.0900361943292767</v>
      </c>
      <c r="BJ96" s="37">
        <v>1.9868283491119625</v>
      </c>
      <c r="BK96" s="37">
        <v>1.728314598678462</v>
      </c>
      <c r="BL96" s="37">
        <v>0.88008827625738995</v>
      </c>
      <c r="BM96" s="37">
        <v>1.5014304445663469</v>
      </c>
      <c r="BN96" s="37">
        <v>0</v>
      </c>
      <c r="BO96" s="37">
        <v>1.6260635350175112</v>
      </c>
      <c r="BP96" s="37">
        <v>0.73294673754330164</v>
      </c>
      <c r="BQ96" s="37">
        <v>1.3345906448876452</v>
      </c>
      <c r="BR96" s="37">
        <v>2.7559102787671748</v>
      </c>
      <c r="BS96" s="37">
        <v>2.2155294438694511</v>
      </c>
      <c r="BT96" s="37">
        <v>1.6634636498877842</v>
      </c>
      <c r="BU96" s="37">
        <v>0.97357660955844505</v>
      </c>
      <c r="BV96" s="37">
        <v>1.1183808235928638</v>
      </c>
      <c r="BW96" s="37">
        <v>0</v>
      </c>
      <c r="BX96" s="37">
        <v>1.6320288052121583</v>
      </c>
      <c r="BY96" s="37">
        <v>0.71841665663274912</v>
      </c>
      <c r="BZ96" s="37">
        <v>1.3580833301879094</v>
      </c>
      <c r="CA96" s="37">
        <v>2.4640852246156753</v>
      </c>
      <c r="CB96" s="37">
        <v>2.1119269602950976</v>
      </c>
      <c r="CC96" s="37">
        <v>1.6165844804516947</v>
      </c>
      <c r="CD96" s="37">
        <v>0.96461358774101336</v>
      </c>
      <c r="CE96" s="37">
        <v>1.2357957055756825</v>
      </c>
      <c r="CF96" s="37">
        <v>0</v>
      </c>
      <c r="CG96" s="37">
        <v>1.5607166556071665</v>
      </c>
      <c r="CH96" s="37">
        <v>0.6489024805398772</v>
      </c>
      <c r="CI96" s="37">
        <v>1.5862434985670311</v>
      </c>
      <c r="CJ96" s="37">
        <v>2.2612546125461255</v>
      </c>
      <c r="CK96" s="37">
        <v>2.2273276904474004</v>
      </c>
      <c r="CL96" s="37">
        <v>1.8594896889199581</v>
      </c>
      <c r="CM96" s="37">
        <v>0.96982456613129242</v>
      </c>
    </row>
    <row r="97" spans="1:91" x14ac:dyDescent="0.25">
      <c r="A97" t="s">
        <v>30</v>
      </c>
      <c r="B97">
        <v>1.2694252477890653</v>
      </c>
      <c r="C97">
        <v>1.3419161665506203</v>
      </c>
      <c r="D97">
        <v>2.0249684918913595</v>
      </c>
      <c r="E97">
        <v>0.78056983034243244</v>
      </c>
      <c r="F97">
        <v>1.1213969359996891</v>
      </c>
      <c r="G97">
        <v>0.919950187622254</v>
      </c>
      <c r="H97">
        <v>1.2862619592220998</v>
      </c>
      <c r="I97">
        <v>2.3766497014396442</v>
      </c>
      <c r="J97">
        <v>1.0293498483192731</v>
      </c>
      <c r="K97">
        <v>1.5155783938274587</v>
      </c>
      <c r="L97">
        <v>1.0428067018615572</v>
      </c>
      <c r="M97">
        <v>1.866833397761297</v>
      </c>
      <c r="N97">
        <v>0.94483614664225402</v>
      </c>
      <c r="O97">
        <v>0.90744727801354752</v>
      </c>
      <c r="P97">
        <v>1.1791390593444158</v>
      </c>
      <c r="Q97">
        <v>1.4831231200482433</v>
      </c>
      <c r="R97">
        <v>2.8826352937333541</v>
      </c>
      <c r="S97">
        <v>0.74264431303195988</v>
      </c>
      <c r="T97">
        <v>1.5144098186639896</v>
      </c>
      <c r="U97">
        <v>1.0189614548199935</v>
      </c>
      <c r="V97">
        <v>2.079901652832667</v>
      </c>
      <c r="W97">
        <v>0.79880182077081363</v>
      </c>
      <c r="X97">
        <v>1.0224305165023915</v>
      </c>
      <c r="Y97">
        <v>1.1656910794110533</v>
      </c>
      <c r="Z97" s="37">
        <v>1.4198643222901552</v>
      </c>
      <c r="AA97" s="37">
        <v>2.7288625262645034</v>
      </c>
      <c r="AB97" s="37">
        <v>0.94153298092847171</v>
      </c>
      <c r="AC97" s="37">
        <v>1.1826556569853368</v>
      </c>
      <c r="AD97" s="37">
        <v>1.2591283909141711</v>
      </c>
      <c r="AE97" s="37">
        <v>1.7124315033303974</v>
      </c>
      <c r="AF97" s="37">
        <v>0.65968012383672381</v>
      </c>
      <c r="AG97" s="37">
        <v>1.0194386648812537</v>
      </c>
      <c r="AH97" s="37">
        <v>0.68051561609635502</v>
      </c>
      <c r="AI97" s="37">
        <v>1.1847636563739377</v>
      </c>
      <c r="AJ97" s="37">
        <v>3.328220440096183</v>
      </c>
      <c r="AK97" s="37">
        <v>1.1533512444320881</v>
      </c>
      <c r="AL97" s="37">
        <v>1.2743191782178132</v>
      </c>
      <c r="AM97" s="37">
        <v>1.3895044782767385</v>
      </c>
      <c r="AN97" s="37">
        <v>2.4363118464907974</v>
      </c>
      <c r="AO97" s="37">
        <v>0.78916833895658745</v>
      </c>
      <c r="AP97" s="37">
        <v>1.2453390744263717</v>
      </c>
      <c r="AQ97" s="37">
        <v>1.2556977805371972</v>
      </c>
      <c r="AR97" s="37">
        <v>1.3068957587136065</v>
      </c>
      <c r="AS97" s="37">
        <v>3.1879320473236183</v>
      </c>
      <c r="AT97" s="37">
        <v>1.0895863476716929</v>
      </c>
      <c r="AU97" s="37">
        <v>1.2548134146449894</v>
      </c>
      <c r="AV97" s="37">
        <v>1.4443408774614506</v>
      </c>
      <c r="AW97" s="37">
        <v>2.5682507349765293</v>
      </c>
      <c r="AX97" s="37">
        <v>0.64192204893742011</v>
      </c>
      <c r="AY97" s="37">
        <v>1.1636657363365437</v>
      </c>
      <c r="AZ97" s="37">
        <v>0.93995849363070982</v>
      </c>
      <c r="BA97" s="37">
        <v>0</v>
      </c>
      <c r="BB97" s="37">
        <v>3.0434556982025938</v>
      </c>
      <c r="BC97" s="37">
        <v>0.57517476241806365</v>
      </c>
      <c r="BD97" s="37">
        <v>1.2418259363774717</v>
      </c>
      <c r="BE97" s="37">
        <v>1.2222011054478124</v>
      </c>
      <c r="BF97" s="37">
        <v>2.1182874147251862</v>
      </c>
      <c r="BG97" s="37">
        <v>0.64727636328037197</v>
      </c>
      <c r="BH97" s="37">
        <v>0.95783477932731964</v>
      </c>
      <c r="BI97" s="37">
        <v>1.5502894551096964</v>
      </c>
      <c r="BJ97" s="37">
        <v>0</v>
      </c>
      <c r="BK97" s="37">
        <v>3.6053679156821388</v>
      </c>
      <c r="BL97" s="37">
        <v>1.2743111496924524</v>
      </c>
      <c r="BM97" s="37">
        <v>1.2919096865323678</v>
      </c>
      <c r="BN97" s="37">
        <v>1.1987505893844665</v>
      </c>
      <c r="BO97" s="37">
        <v>3.2171906465320164</v>
      </c>
      <c r="BP97" s="37">
        <v>0.7010707773482987</v>
      </c>
      <c r="BQ97" s="37">
        <v>1.2763719463751468</v>
      </c>
      <c r="BR97" s="37">
        <v>1.1745066096613561</v>
      </c>
      <c r="BS97" s="37">
        <v>0</v>
      </c>
      <c r="BT97" s="37">
        <v>2.7173729455313222</v>
      </c>
      <c r="BU97" s="37">
        <v>0.94952532811211288</v>
      </c>
      <c r="BV97" s="37">
        <v>0.9258668681279405</v>
      </c>
      <c r="BW97" s="37">
        <v>1.3270133897934271</v>
      </c>
      <c r="BX97" s="37">
        <v>3.4126206464036133</v>
      </c>
      <c r="BY97" s="37">
        <v>0.84769844744959322</v>
      </c>
      <c r="BZ97" s="37">
        <v>1.1923080359518949</v>
      </c>
      <c r="CA97" s="37">
        <v>1.0593253415135275</v>
      </c>
      <c r="CB97" s="37">
        <v>0</v>
      </c>
      <c r="CC97" s="37">
        <v>2.8865600876797735</v>
      </c>
      <c r="CD97" s="37">
        <v>1.0986510259841293</v>
      </c>
      <c r="CE97" s="37">
        <v>1.2056190364000472</v>
      </c>
      <c r="CF97" s="37">
        <v>1.3289760348583879</v>
      </c>
      <c r="CG97" s="37">
        <v>3.5130434782608697</v>
      </c>
      <c r="CH97" s="37">
        <v>1.0953557112199863</v>
      </c>
      <c r="CI97" s="37">
        <v>1.1911764705882353</v>
      </c>
      <c r="CJ97" s="37">
        <v>1.3948314906087651</v>
      </c>
      <c r="CK97" s="37">
        <v>0</v>
      </c>
      <c r="CL97" s="37">
        <v>3.7883597883597884</v>
      </c>
      <c r="CM97" s="37">
        <v>1.3655813953488372</v>
      </c>
    </row>
    <row r="98" spans="1:91" x14ac:dyDescent="0.25">
      <c r="A98" s="37" t="s">
        <v>31</v>
      </c>
      <c r="B98" s="37">
        <v>2.4708616394568992</v>
      </c>
      <c r="C98" s="37">
        <v>1.5574554371184</v>
      </c>
      <c r="D98" s="37">
        <v>0.6638771402436644</v>
      </c>
      <c r="E98" s="37">
        <v>1.7020276479045839</v>
      </c>
      <c r="F98" s="37">
        <v>1.5574180616056645</v>
      </c>
      <c r="G98" s="37">
        <v>1.7194813198005638</v>
      </c>
      <c r="H98" s="37">
        <v>0.71525652464456291</v>
      </c>
      <c r="I98" s="37">
        <v>3.0611784932728185</v>
      </c>
      <c r="J98" s="37">
        <v>1.1439795079240467</v>
      </c>
      <c r="K98" s="37">
        <v>2.4557873810525508</v>
      </c>
      <c r="L98" s="37">
        <v>1.3003985655727819</v>
      </c>
      <c r="M98" s="37">
        <v>0.61591071097180561</v>
      </c>
      <c r="N98" s="37">
        <v>1.534479559589085</v>
      </c>
      <c r="O98" s="37">
        <v>1.6734249303517215</v>
      </c>
      <c r="P98" s="37">
        <v>1.6056548387882479</v>
      </c>
      <c r="Q98" s="37">
        <v>0.58086718393925585</v>
      </c>
      <c r="R98" s="37">
        <v>2.269934557389468</v>
      </c>
      <c r="S98" s="37">
        <v>1.2447468985551229</v>
      </c>
      <c r="T98" s="37">
        <v>2.1090009032012969</v>
      </c>
      <c r="U98" s="37">
        <v>1.2852074286501429</v>
      </c>
      <c r="V98" s="37">
        <v>5.679457289160621</v>
      </c>
      <c r="W98" s="37">
        <v>1.6436126045386878</v>
      </c>
      <c r="X98" s="37">
        <v>1.8663861361181904</v>
      </c>
      <c r="Y98" s="37">
        <v>1.4398772467141263</v>
      </c>
      <c r="Z98" s="37">
        <v>1.1708074671112279</v>
      </c>
      <c r="AA98" s="37">
        <v>3.9596706035081244</v>
      </c>
      <c r="AB98" s="37">
        <v>1.4261888849729623</v>
      </c>
      <c r="AC98" s="37">
        <v>2.6178271574680174</v>
      </c>
      <c r="AD98" s="37">
        <v>1.5244876314976084</v>
      </c>
      <c r="AE98" s="37">
        <v>3.389773338516441</v>
      </c>
      <c r="AF98" s="37">
        <v>1.3090236203338703</v>
      </c>
      <c r="AG98" s="37">
        <v>1.7993516868159241</v>
      </c>
      <c r="AH98" s="37">
        <v>2.1842830515150551</v>
      </c>
      <c r="AI98" s="37">
        <v>1.082979336347224</v>
      </c>
      <c r="AJ98" s="37">
        <v>2.9280435204704798</v>
      </c>
      <c r="AK98" s="37">
        <v>0.97645356294555308</v>
      </c>
      <c r="AL98" s="37">
        <v>2.2244200694119449</v>
      </c>
      <c r="AM98" s="37">
        <v>1.7704510802172619</v>
      </c>
      <c r="AN98" s="37">
        <v>2.7296738999732475</v>
      </c>
      <c r="AO98" s="37">
        <v>1.3622896909490703</v>
      </c>
      <c r="AP98" s="37">
        <v>2.2588007365139693</v>
      </c>
      <c r="AQ98" s="37">
        <v>2.1276728016950783</v>
      </c>
      <c r="AR98" s="37">
        <v>2.5541936652383193</v>
      </c>
      <c r="AS98" s="37">
        <v>2.9177023101335346</v>
      </c>
      <c r="AT98" s="37">
        <v>1.3661078642863915</v>
      </c>
      <c r="AU98" s="37">
        <v>2.032898387234519</v>
      </c>
      <c r="AV98" s="37">
        <v>1.7117808797321303</v>
      </c>
      <c r="AW98" s="37">
        <v>2.5169099850694616</v>
      </c>
      <c r="AX98" s="37">
        <v>1.1425875257670159</v>
      </c>
      <c r="AY98" s="37">
        <v>2.0092591020501005</v>
      </c>
      <c r="AZ98" s="37">
        <v>1.7725117908003754</v>
      </c>
      <c r="BA98" s="37">
        <v>1.4954570130403324</v>
      </c>
      <c r="BB98" s="37">
        <v>3.3213109404890173</v>
      </c>
      <c r="BC98" s="37">
        <v>1.6321922623985257</v>
      </c>
      <c r="BD98" s="37">
        <v>2.259539975042868</v>
      </c>
      <c r="BE98" s="37">
        <v>1.1056381896089584</v>
      </c>
      <c r="BF98" s="37">
        <v>2.0084709849747258</v>
      </c>
      <c r="BG98" s="37">
        <v>1.3187805890508484</v>
      </c>
      <c r="BH98" s="37">
        <v>2.0174972916811593</v>
      </c>
      <c r="BI98" s="37">
        <v>1.8133532370342875</v>
      </c>
      <c r="BJ98" s="37">
        <v>1.9865020292883924</v>
      </c>
      <c r="BK98" s="37">
        <v>3.5235244250340494</v>
      </c>
      <c r="BL98" s="37">
        <v>1.2613686886980902</v>
      </c>
      <c r="BM98" s="37">
        <v>1.7753411046076457</v>
      </c>
      <c r="BN98" s="37">
        <v>1.1233821719855026</v>
      </c>
      <c r="BO98" s="37">
        <v>3.2698820516609652</v>
      </c>
      <c r="BP98" s="37">
        <v>1.1658951633916428</v>
      </c>
      <c r="BQ98" s="37">
        <v>1.4810704201389884</v>
      </c>
      <c r="BR98" s="37">
        <v>2.1514886957007557</v>
      </c>
      <c r="BS98" s="37">
        <v>1.4323184675471117</v>
      </c>
      <c r="BT98" s="37">
        <v>3.9652872138710471</v>
      </c>
      <c r="BU98" s="37">
        <v>1.0421463434587175</v>
      </c>
      <c r="BV98" s="37">
        <v>2.0016162538847464</v>
      </c>
      <c r="BW98" s="37">
        <v>1.2097489542141295</v>
      </c>
      <c r="BX98" s="37">
        <v>2.6614714549854144</v>
      </c>
      <c r="BY98" s="37">
        <v>1.3815272914055368</v>
      </c>
      <c r="BZ98" s="37">
        <v>1.7042242136676815</v>
      </c>
      <c r="CA98" s="37">
        <v>2.1521555345290651</v>
      </c>
      <c r="CB98" s="37">
        <v>0.54188237258156668</v>
      </c>
      <c r="CC98" s="37">
        <v>3.4229629044604621</v>
      </c>
      <c r="CD98" s="37">
        <v>1.4488778873972816</v>
      </c>
      <c r="CE98" s="37">
        <v>1.8481347314903083</v>
      </c>
      <c r="CF98" s="37">
        <v>1.0583880721509749</v>
      </c>
      <c r="CG98" s="37">
        <v>2.3023255813953489</v>
      </c>
      <c r="CH98" s="37">
        <v>1.5767515087903436</v>
      </c>
      <c r="CI98" s="37">
        <v>1.6519370460048426</v>
      </c>
      <c r="CJ98" s="37">
        <v>1.9462820852077269</v>
      </c>
      <c r="CK98" s="37">
        <v>1</v>
      </c>
      <c r="CL98" s="37">
        <v>4.0153513513513515</v>
      </c>
      <c r="CM98" s="37">
        <v>1.1975757575757577</v>
      </c>
    </row>
    <row r="99" spans="1:91" x14ac:dyDescent="0.25">
      <c r="A99" s="37" t="s">
        <v>32</v>
      </c>
      <c r="B99" s="37">
        <v>1.0409100246775072</v>
      </c>
      <c r="C99" s="37">
        <v>0.94862903502446416</v>
      </c>
      <c r="D99" s="37">
        <v>0.6685293742658962</v>
      </c>
      <c r="E99" s="37">
        <v>0.73777358650945857</v>
      </c>
      <c r="F99" s="37">
        <v>0.65165733729528741</v>
      </c>
      <c r="G99" s="37">
        <v>1.5758490445832465</v>
      </c>
      <c r="H99" s="37">
        <v>1.2383267309281085</v>
      </c>
      <c r="I99" s="37">
        <v>1.9112971416972877</v>
      </c>
      <c r="J99" s="37">
        <v>0.71703817820816074</v>
      </c>
      <c r="K99" s="37">
        <v>1.0722495735670503</v>
      </c>
      <c r="L99" s="37">
        <v>0.82764868241169443</v>
      </c>
      <c r="M99" s="37">
        <v>0.64474384879489233</v>
      </c>
      <c r="N99" s="37">
        <v>0.65182190487995206</v>
      </c>
      <c r="O99" s="37">
        <v>0.57369794513855998</v>
      </c>
      <c r="P99" s="37">
        <v>1.189208692599893</v>
      </c>
      <c r="Q99" s="37">
        <v>1.2298682844218147</v>
      </c>
      <c r="R99" s="37">
        <v>1.7375263616318593</v>
      </c>
      <c r="S99" s="37">
        <v>0.63793774480394205</v>
      </c>
      <c r="T99" s="37">
        <v>1.1160553816896193</v>
      </c>
      <c r="U99" s="37">
        <v>0.84997081355638182</v>
      </c>
      <c r="V99" s="37">
        <v>2.591666487666902</v>
      </c>
      <c r="W99" s="37">
        <v>0.53843746986322905</v>
      </c>
      <c r="X99" s="37">
        <v>0.65068100904680048</v>
      </c>
      <c r="Y99" s="37">
        <v>1.1867357001784018</v>
      </c>
      <c r="Z99" s="37">
        <v>1.1238376783170516</v>
      </c>
      <c r="AA99" s="37">
        <v>1.7194184589527699</v>
      </c>
      <c r="AB99" s="37">
        <v>0.70444634075281631</v>
      </c>
      <c r="AC99" s="37">
        <v>1.0076303894221954</v>
      </c>
      <c r="AD99" s="37">
        <v>0.9937073358634928</v>
      </c>
      <c r="AE99" s="37">
        <v>2.7874142501727901</v>
      </c>
      <c r="AF99" s="37">
        <v>0.54667691194515056</v>
      </c>
      <c r="AG99" s="37">
        <v>0.55049689702538374</v>
      </c>
      <c r="AH99" s="37">
        <v>1.3875170243719519</v>
      </c>
      <c r="AI99" s="37">
        <v>0.97334118570788153</v>
      </c>
      <c r="AJ99" s="37">
        <v>1.9581079322417063</v>
      </c>
      <c r="AK99" s="37">
        <v>0.64665677346866413</v>
      </c>
      <c r="AL99" s="37">
        <v>1.0071617036612839</v>
      </c>
      <c r="AM99" s="37">
        <v>1.0847437896641614</v>
      </c>
      <c r="AN99" s="37">
        <v>1.1726213887046615</v>
      </c>
      <c r="AO99" s="37">
        <v>0.55724744242396429</v>
      </c>
      <c r="AP99" s="37">
        <v>0.52930862984277849</v>
      </c>
      <c r="AQ99" s="37">
        <v>0.99513456951945167</v>
      </c>
      <c r="AR99" s="37">
        <v>0.97495258677197183</v>
      </c>
      <c r="AS99" s="37">
        <v>1.8420913616637649</v>
      </c>
      <c r="AT99" s="37">
        <v>0.68209359689361648</v>
      </c>
      <c r="AU99" s="37">
        <v>0.89762533199211192</v>
      </c>
      <c r="AV99" s="37">
        <v>1.0088302305396912</v>
      </c>
      <c r="AW99" s="37">
        <v>0.93694916859912658</v>
      </c>
      <c r="AX99" s="37">
        <v>0.51460440575467514</v>
      </c>
      <c r="AY99" s="37">
        <v>0.61859927742752641</v>
      </c>
      <c r="AZ99" s="37">
        <v>0.93657125581582457</v>
      </c>
      <c r="BA99" s="37">
        <v>1.0271696648404713</v>
      </c>
      <c r="BB99" s="37">
        <v>1.5732373753970796</v>
      </c>
      <c r="BC99" s="37">
        <v>0.59958652050091144</v>
      </c>
      <c r="BD99" s="37">
        <v>0.74750714088255632</v>
      </c>
      <c r="BE99" s="37">
        <v>0.84350153592446164</v>
      </c>
      <c r="BF99" s="37">
        <v>0.67062759822412066</v>
      </c>
      <c r="BG99" s="37">
        <v>0.53151456916933515</v>
      </c>
      <c r="BH99" s="37">
        <v>0.51838100837323831</v>
      </c>
      <c r="BI99" s="37">
        <v>0.88561471808338377</v>
      </c>
      <c r="BJ99" s="37">
        <v>0.93495656838948848</v>
      </c>
      <c r="BK99" s="37">
        <v>1.3101743113665325</v>
      </c>
      <c r="BL99" s="37">
        <v>0.57062839195887038</v>
      </c>
      <c r="BM99" s="37">
        <v>1.0305798280003011</v>
      </c>
      <c r="BN99" s="37">
        <v>0.90905735991947501</v>
      </c>
      <c r="BO99" s="37">
        <v>0.62941606172775688</v>
      </c>
      <c r="BP99" s="37">
        <v>0.60254556376441981</v>
      </c>
      <c r="BQ99" s="37">
        <v>1.0946404712701616</v>
      </c>
      <c r="BR99" s="37">
        <v>1.2414055183318895</v>
      </c>
      <c r="BS99" s="37">
        <v>0.89238341202777927</v>
      </c>
      <c r="BT99" s="37">
        <v>1.6914204513399038</v>
      </c>
      <c r="BU99" s="37">
        <v>0.96040573457355782</v>
      </c>
      <c r="BV99" s="37">
        <v>0.89779954181376131</v>
      </c>
      <c r="BW99" s="37">
        <v>0.91329121703223204</v>
      </c>
      <c r="BX99" s="37">
        <v>0.59913076507576812</v>
      </c>
      <c r="BY99" s="37">
        <v>0.78472164190252136</v>
      </c>
      <c r="BZ99" s="37">
        <v>0.86915278628138859</v>
      </c>
      <c r="CA99" s="37">
        <v>1.0489114348585726</v>
      </c>
      <c r="CB99" s="37">
        <v>0.77612560749673432</v>
      </c>
      <c r="CC99" s="37">
        <v>2.1232847331221327</v>
      </c>
      <c r="CD99" s="37">
        <v>1.0463424761432549</v>
      </c>
      <c r="CE99" s="37">
        <v>0.94786248485566205</v>
      </c>
      <c r="CF99" s="37">
        <v>0.8522536001496166</v>
      </c>
      <c r="CG99" s="37">
        <v>0.42887361184558437</v>
      </c>
      <c r="CH99" s="37">
        <v>0.71330911337492364</v>
      </c>
      <c r="CI99" s="37">
        <v>0.8082269503546099</v>
      </c>
      <c r="CJ99" s="37">
        <v>0.94717948717948719</v>
      </c>
      <c r="CK99" s="37">
        <v>1.2963576158940397</v>
      </c>
      <c r="CL99" s="37">
        <v>4.3522309711286091</v>
      </c>
      <c r="CM99" s="37">
        <v>0.82833020637898691</v>
      </c>
    </row>
    <row r="100" spans="1:91" x14ac:dyDescent="0.25">
      <c r="A100" s="37" t="s">
        <v>33</v>
      </c>
      <c r="B100" s="37">
        <v>1.7802560158107736</v>
      </c>
      <c r="C100" s="37">
        <v>0</v>
      </c>
      <c r="D100" s="37">
        <v>2.9710852227665163</v>
      </c>
      <c r="E100" s="37">
        <v>1.0655397372772761</v>
      </c>
      <c r="F100" s="37">
        <v>2.0210418190101462</v>
      </c>
      <c r="G100" s="37">
        <v>1.4945138954771067</v>
      </c>
      <c r="H100" s="37">
        <v>3.1697169709401747</v>
      </c>
      <c r="I100" s="37">
        <v>3.2886159884843078</v>
      </c>
      <c r="J100" s="37">
        <v>0.51564925799758921</v>
      </c>
      <c r="K100" s="37">
        <v>1.7178452555154138</v>
      </c>
      <c r="L100" s="37">
        <v>0</v>
      </c>
      <c r="M100" s="37">
        <v>2.2437982651553567</v>
      </c>
      <c r="N100" s="37">
        <v>0.83094364005422394</v>
      </c>
      <c r="O100" s="37">
        <v>1.5567721224675264</v>
      </c>
      <c r="P100" s="37">
        <v>1.3014779904463751</v>
      </c>
      <c r="Q100" s="37">
        <v>2.6862505722813177</v>
      </c>
      <c r="R100" s="37">
        <v>2.6192613305360921</v>
      </c>
      <c r="S100" s="37">
        <v>1.3455280147384061</v>
      </c>
      <c r="T100" s="37">
        <v>1.3320071324752141</v>
      </c>
      <c r="U100" s="37">
        <v>0</v>
      </c>
      <c r="V100" s="37">
        <v>1.6187170578564722</v>
      </c>
      <c r="W100" s="37">
        <v>0.66732649303794844</v>
      </c>
      <c r="X100" s="37">
        <v>0.76667213886911434</v>
      </c>
      <c r="Y100" s="37">
        <v>1.2528214608442545</v>
      </c>
      <c r="Z100" s="37">
        <v>2.2860796738946134</v>
      </c>
      <c r="AA100" s="37">
        <v>2.101482068447929</v>
      </c>
      <c r="AB100" s="37">
        <v>1.4411497662751045</v>
      </c>
      <c r="AC100" s="37">
        <v>1.0154201931892952</v>
      </c>
      <c r="AD100" s="37">
        <v>0</v>
      </c>
      <c r="AE100" s="37">
        <v>2.0311191552067167</v>
      </c>
      <c r="AF100" s="37">
        <v>0.86652011700067</v>
      </c>
      <c r="AG100" s="37">
        <v>1.0425199955022946</v>
      </c>
      <c r="AH100" s="37">
        <v>1.1774048758995654</v>
      </c>
      <c r="AI100" s="37">
        <v>1.8073600920938293</v>
      </c>
      <c r="AJ100" s="37">
        <v>2.0312171184528283</v>
      </c>
      <c r="AK100" s="37">
        <v>1.3745309952736593</v>
      </c>
      <c r="AL100" s="37">
        <v>1.3265456402688962</v>
      </c>
      <c r="AM100" s="37">
        <v>0</v>
      </c>
      <c r="AN100" s="37">
        <v>2.3002116442875979</v>
      </c>
      <c r="AO100" s="37">
        <v>0.96302889627430122</v>
      </c>
      <c r="AP100" s="37">
        <v>1.4440990250048549</v>
      </c>
      <c r="AQ100" s="37">
        <v>1.2858167948633872</v>
      </c>
      <c r="AR100" s="37">
        <v>1.9869458833440032</v>
      </c>
      <c r="AS100" s="37">
        <v>2.0582046587706855</v>
      </c>
      <c r="AT100" s="37">
        <v>1.5083456692795867</v>
      </c>
      <c r="AU100" s="37">
        <v>1.0405848286070909</v>
      </c>
      <c r="AV100" s="37">
        <v>0</v>
      </c>
      <c r="AW100" s="37">
        <v>2.8518853614436268</v>
      </c>
      <c r="AX100" s="37">
        <v>0.54743889482802865</v>
      </c>
      <c r="AY100" s="37">
        <v>1.4536093950017703</v>
      </c>
      <c r="AZ100" s="37">
        <v>1.4190986790817779</v>
      </c>
      <c r="BA100" s="37">
        <v>1.8016182030711536</v>
      </c>
      <c r="BB100" s="37">
        <v>2.6716752002485791</v>
      </c>
      <c r="BC100" s="37">
        <v>1.2640972082485917</v>
      </c>
      <c r="BD100" s="37">
        <v>0.97429359823856754</v>
      </c>
      <c r="BE100" s="37">
        <v>0</v>
      </c>
      <c r="BF100" s="37">
        <v>2.1439115173063787</v>
      </c>
      <c r="BG100" s="37">
        <v>0.78682249055217501</v>
      </c>
      <c r="BH100" s="37">
        <v>0.90540296934259512</v>
      </c>
      <c r="BI100" s="37">
        <v>1.191085936459914</v>
      </c>
      <c r="BJ100" s="37">
        <v>1.1968679070252535</v>
      </c>
      <c r="BK100" s="37">
        <v>2.0193061573936681</v>
      </c>
      <c r="BL100" s="37">
        <v>1.1806909349441772</v>
      </c>
      <c r="BM100" s="37">
        <v>1.6723673866627466</v>
      </c>
      <c r="BN100" s="37">
        <v>0</v>
      </c>
      <c r="BO100" s="37">
        <v>2.7872789777712446</v>
      </c>
      <c r="BP100" s="37">
        <v>0.96641220902919289</v>
      </c>
      <c r="BQ100" s="37">
        <v>3.9021905688797425</v>
      </c>
      <c r="BR100" s="37">
        <v>2.0631732391249886</v>
      </c>
      <c r="BS100" s="37">
        <v>2.0627470936358949</v>
      </c>
      <c r="BT100" s="37">
        <v>3.0661142851428882</v>
      </c>
      <c r="BU100" s="37">
        <v>2.0625349702547329</v>
      </c>
      <c r="BV100" s="37">
        <v>1.499968821479754</v>
      </c>
      <c r="BW100" s="37">
        <v>0</v>
      </c>
      <c r="BX100" s="37">
        <v>2.1430029897285161</v>
      </c>
      <c r="BY100" s="37">
        <v>0.9431334939943814</v>
      </c>
      <c r="BZ100" s="37">
        <v>1.0715014948642581</v>
      </c>
      <c r="CA100" s="37">
        <v>1.7144023917828126</v>
      </c>
      <c r="CB100" s="37">
        <v>0.85720119589140631</v>
      </c>
      <c r="CC100" s="37">
        <v>2.5714745299813715</v>
      </c>
      <c r="CD100" s="37">
        <v>3.809577114093512</v>
      </c>
      <c r="CE100" s="37">
        <v>1.5</v>
      </c>
      <c r="CF100" s="37">
        <v>0</v>
      </c>
      <c r="CG100" s="37">
        <v>1.5</v>
      </c>
      <c r="CH100" s="37">
        <v>1.1000000000000001</v>
      </c>
      <c r="CI100" s="37">
        <v>0.74994438264738594</v>
      </c>
      <c r="CJ100" s="37">
        <v>1.2</v>
      </c>
      <c r="CK100" s="37">
        <v>2.1</v>
      </c>
      <c r="CL100" s="37">
        <v>3</v>
      </c>
      <c r="CM100" s="37">
        <v>3</v>
      </c>
    </row>
    <row r="101" spans="1:91" x14ac:dyDescent="0.25">
      <c r="A101" s="37" t="s">
        <v>353</v>
      </c>
    </row>
  </sheetData>
  <sortState xmlns:xlrd2="http://schemas.microsoft.com/office/spreadsheetml/2017/richdata2" ref="CR76:CT81">
    <sortCondition descending="1" ref="CT76:CT81"/>
  </sortState>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4E1BF-7A46-45AE-AEE2-A8B47E9FB5B7}">
  <sheetPr>
    <tabColor rgb="FF0070C0"/>
  </sheetPr>
  <dimension ref="A1:CM55"/>
  <sheetViews>
    <sheetView workbookViewId="0">
      <selection activeCell="A2" sqref="A2"/>
    </sheetView>
  </sheetViews>
  <sheetFormatPr defaultRowHeight="15" x14ac:dyDescent="0.25"/>
  <cols>
    <col min="1" max="16384" width="9.140625" style="37"/>
  </cols>
  <sheetData>
    <row r="1" spans="1:1" x14ac:dyDescent="0.25">
      <c r="A1" s="37" t="s">
        <v>436</v>
      </c>
    </row>
    <row r="3" spans="1:1" x14ac:dyDescent="0.25">
      <c r="A3" s="37" t="s">
        <v>48</v>
      </c>
    </row>
    <row r="4" spans="1:1" x14ac:dyDescent="0.25">
      <c r="A4" s="37" t="s">
        <v>249</v>
      </c>
    </row>
    <row r="5" spans="1:1" x14ac:dyDescent="0.25">
      <c r="A5" s="37" t="s">
        <v>428</v>
      </c>
    </row>
    <row r="6" spans="1:1" x14ac:dyDescent="0.25">
      <c r="A6" s="37" t="s">
        <v>412</v>
      </c>
    </row>
    <row r="7" spans="1:1" x14ac:dyDescent="0.25">
      <c r="A7" s="37" t="s">
        <v>413</v>
      </c>
    </row>
    <row r="8" spans="1:1" x14ac:dyDescent="0.25">
      <c r="A8" s="37" t="s">
        <v>414</v>
      </c>
    </row>
    <row r="9" spans="1:1" x14ac:dyDescent="0.25">
      <c r="A9" s="37" t="s">
        <v>415</v>
      </c>
    </row>
    <row r="10" spans="1:1" x14ac:dyDescent="0.25">
      <c r="A10" s="37" t="s">
        <v>259</v>
      </c>
    </row>
    <row r="11" spans="1:1" x14ac:dyDescent="0.25">
      <c r="A11" t="s">
        <v>260</v>
      </c>
    </row>
    <row r="12" spans="1:1" x14ac:dyDescent="0.25">
      <c r="A12" t="s">
        <v>261</v>
      </c>
    </row>
    <row r="13" spans="1:1" x14ac:dyDescent="0.25">
      <c r="A13" t="s">
        <v>416</v>
      </c>
    </row>
    <row r="14" spans="1:1" x14ac:dyDescent="0.25">
      <c r="A14" t="s">
        <v>417</v>
      </c>
    </row>
    <row r="15" spans="1:1" x14ac:dyDescent="0.25">
      <c r="A15"/>
    </row>
    <row r="16" spans="1:1" x14ac:dyDescent="0.25">
      <c r="A16" t="s">
        <v>52</v>
      </c>
    </row>
    <row r="17" spans="1:20" x14ac:dyDescent="0.25">
      <c r="A17" t="s">
        <v>386</v>
      </c>
    </row>
    <row r="18" spans="1:20" x14ac:dyDescent="0.25">
      <c r="A18" s="10" t="s">
        <v>387</v>
      </c>
    </row>
    <row r="19" spans="1:20" x14ac:dyDescent="0.25">
      <c r="A19" s="10" t="s">
        <v>388</v>
      </c>
    </row>
    <row r="20" spans="1:20" x14ac:dyDescent="0.25">
      <c r="A20" s="10" t="s">
        <v>389</v>
      </c>
    </row>
    <row r="21" spans="1:20" x14ac:dyDescent="0.25">
      <c r="A21" s="10" t="s">
        <v>390</v>
      </c>
    </row>
    <row r="22" spans="1:20" x14ac:dyDescent="0.25">
      <c r="A22" t="s">
        <v>418</v>
      </c>
    </row>
    <row r="23" spans="1:20" x14ac:dyDescent="0.25">
      <c r="A23" s="10" t="s">
        <v>419</v>
      </c>
    </row>
    <row r="24" spans="1:20" x14ac:dyDescent="0.25">
      <c r="A24" s="10"/>
    </row>
    <row r="25" spans="1:20" x14ac:dyDescent="0.25">
      <c r="A25" s="37" t="s">
        <v>339</v>
      </c>
    </row>
    <row r="26" spans="1:20" x14ac:dyDescent="0.25">
      <c r="A26" s="37" t="s">
        <v>420</v>
      </c>
    </row>
    <row r="27" spans="1:20" x14ac:dyDescent="0.25">
      <c r="A27" t="s">
        <v>140</v>
      </c>
    </row>
    <row r="30" spans="1:20" x14ac:dyDescent="0.25">
      <c r="K30" s="37">
        <v>2010</v>
      </c>
      <c r="L30" s="37">
        <v>2011</v>
      </c>
      <c r="M30" s="37">
        <v>2012</v>
      </c>
      <c r="N30" s="37">
        <v>2013</v>
      </c>
      <c r="O30" s="37">
        <v>2014</v>
      </c>
      <c r="P30" s="37">
        <v>2015</v>
      </c>
      <c r="Q30" s="37">
        <v>2016</v>
      </c>
      <c r="R30" s="37">
        <v>2017</v>
      </c>
      <c r="S30" s="37">
        <v>2018</v>
      </c>
      <c r="T30" s="37">
        <v>2019</v>
      </c>
    </row>
    <row r="31" spans="1:20" x14ac:dyDescent="0.25">
      <c r="J31" s="37" t="s">
        <v>5</v>
      </c>
      <c r="K31" s="38">
        <f>AVERAGE(B53,D53,F53:I53)</f>
        <v>1.2038622886454078</v>
      </c>
      <c r="L31" s="38">
        <f>AVERAGE(K53,M53,O53:R53)</f>
        <v>1.0409099164259721</v>
      </c>
      <c r="M31" s="38">
        <f>AVERAGE(T53,V53,X53:AA53)</f>
        <v>1.0626317514422889</v>
      </c>
      <c r="N31" s="38">
        <f>AVERAGE(AC53,AE53,AG53:AJ53)</f>
        <v>1.152766231103578</v>
      </c>
      <c r="O31" s="38">
        <f>AVERAGE(AL53,AN53,AP53:AS53)</f>
        <v>1.1307107381809041</v>
      </c>
      <c r="P31" s="38">
        <f>AVERAGE(AU53,AW53,AY53:BB53)</f>
        <v>1.1365123633613596</v>
      </c>
      <c r="Q31" s="38">
        <f>AVERAGE(BD53,BF53,BH53:BK53)</f>
        <v>1.157569408262052</v>
      </c>
      <c r="R31" s="38">
        <f>AVERAGE(BM53,BO53,BQ53:BR53,BT53:BU53)</f>
        <v>1.2497143332642571</v>
      </c>
      <c r="S31" s="38">
        <f>AVERAGE(BV53,BX53,BZ53:CC53)</f>
        <v>1.2552467869050137</v>
      </c>
      <c r="T31" s="38">
        <f>AVERAGE(CE53,CG53,CI53:CL53)</f>
        <v>1.2999658750391279</v>
      </c>
    </row>
    <row r="32" spans="1:20" x14ac:dyDescent="0.25">
      <c r="J32" s="37" t="s">
        <v>6</v>
      </c>
      <c r="K32" s="38">
        <f t="shared" ref="K32:K33" si="0">AVERAGE(B54,D54,F54:I54)</f>
        <v>1.139015510274938</v>
      </c>
      <c r="L32" s="38">
        <f t="shared" ref="L32:L33" si="1">AVERAGE(K54,M54,O54:R54)</f>
        <v>0.98725363794207555</v>
      </c>
      <c r="M32" s="38">
        <f t="shared" ref="M32:M33" si="2">AVERAGE(T54,V54,X54:AA54)</f>
        <v>1.0520934733842016</v>
      </c>
      <c r="N32" s="38">
        <f t="shared" ref="N32:N33" si="3">AVERAGE(AC54,AE54,AG54:AJ54)</f>
        <v>1.1709058445395797</v>
      </c>
      <c r="O32" s="38">
        <f t="shared" ref="O32:O33" si="4">AVERAGE(AL54,AN54,AP54:AS54)</f>
        <v>1.0540500633715353</v>
      </c>
      <c r="P32" s="38">
        <f t="shared" ref="P32:P33" si="5">AVERAGE(AU54,AW54,AY54:BB54)</f>
        <v>1.0497727664927301</v>
      </c>
      <c r="Q32" s="38">
        <f t="shared" ref="Q32:Q33" si="6">AVERAGE(BD54,BF54,BH54:BK54)</f>
        <v>1.0246386768293565</v>
      </c>
      <c r="R32" s="38">
        <f t="shared" ref="R32:R33" si="7">AVERAGE(BM54,BO54,BQ54:BR54,BT54:BU54)</f>
        <v>1.1994642038595231</v>
      </c>
      <c r="S32" s="38">
        <f t="shared" ref="S32:S33" si="8">AVERAGE(BV54,BX54,BZ54:CC54)</f>
        <v>1.308875769994672</v>
      </c>
      <c r="T32" s="38">
        <f t="shared" ref="T32:T33" si="9">AVERAGE(CE54,CG54,CI54:CL54)</f>
        <v>1.2836794687432302</v>
      </c>
    </row>
    <row r="33" spans="2:91" x14ac:dyDescent="0.25">
      <c r="J33" s="37" t="s">
        <v>7</v>
      </c>
      <c r="K33" s="38">
        <f t="shared" si="0"/>
        <v>1.0220408764916324</v>
      </c>
      <c r="L33" s="38">
        <f t="shared" si="1"/>
        <v>0.91825134771423167</v>
      </c>
      <c r="M33" s="38">
        <f t="shared" si="2"/>
        <v>1.1534465437030075</v>
      </c>
      <c r="N33" s="38">
        <f t="shared" si="3"/>
        <v>1.3716616605401508</v>
      </c>
      <c r="O33" s="38">
        <f t="shared" si="4"/>
        <v>1.1827633760604837</v>
      </c>
      <c r="P33" s="38">
        <f t="shared" si="5"/>
        <v>1.0836443459023415</v>
      </c>
      <c r="Q33" s="38">
        <f t="shared" si="6"/>
        <v>1.192610550647105</v>
      </c>
      <c r="R33" s="38">
        <f t="shared" si="7"/>
        <v>1.1933171619016143</v>
      </c>
      <c r="S33" s="38">
        <f t="shared" si="8"/>
        <v>1.1122972567110225</v>
      </c>
      <c r="T33" s="38">
        <f t="shared" si="9"/>
        <v>1.3064015335203014</v>
      </c>
    </row>
    <row r="45" spans="2:91" x14ac:dyDescent="0.25">
      <c r="B45">
        <v>2010</v>
      </c>
      <c r="C45"/>
      <c r="D45"/>
      <c r="E45"/>
      <c r="F45"/>
      <c r="G45"/>
      <c r="H45"/>
      <c r="I45"/>
      <c r="J45"/>
      <c r="K45">
        <v>2011</v>
      </c>
      <c r="L45"/>
      <c r="M45"/>
      <c r="N45"/>
      <c r="O45"/>
      <c r="P45"/>
      <c r="Q45"/>
      <c r="R45"/>
      <c r="S45"/>
      <c r="T45">
        <v>2012</v>
      </c>
      <c r="U45"/>
      <c r="V45"/>
      <c r="W45"/>
      <c r="X45"/>
      <c r="Y45"/>
      <c r="AC45" s="37">
        <v>2013</v>
      </c>
      <c r="AL45" s="37">
        <v>2014</v>
      </c>
      <c r="AU45" s="37">
        <v>2015</v>
      </c>
      <c r="BD45" s="37">
        <v>2016</v>
      </c>
      <c r="BM45" s="37">
        <v>2017</v>
      </c>
      <c r="BV45" s="37">
        <v>2018</v>
      </c>
      <c r="CE45" s="37">
        <v>2019</v>
      </c>
    </row>
    <row r="46" spans="2:91" x14ac:dyDescent="0.25">
      <c r="B46" t="s">
        <v>317</v>
      </c>
      <c r="C46" t="s">
        <v>318</v>
      </c>
      <c r="D46" t="s">
        <v>432</v>
      </c>
      <c r="E46" t="s">
        <v>319</v>
      </c>
      <c r="F46" t="s">
        <v>320</v>
      </c>
      <c r="G46" t="s">
        <v>433</v>
      </c>
      <c r="H46" t="s">
        <v>321</v>
      </c>
      <c r="I46" t="s">
        <v>322</v>
      </c>
      <c r="J46" t="s">
        <v>434</v>
      </c>
      <c r="K46" t="s">
        <v>317</v>
      </c>
      <c r="L46" t="s">
        <v>318</v>
      </c>
      <c r="M46" t="s">
        <v>432</v>
      </c>
      <c r="N46" t="s">
        <v>319</v>
      </c>
      <c r="O46" t="s">
        <v>320</v>
      </c>
      <c r="P46" t="s">
        <v>433</v>
      </c>
      <c r="Q46" t="s">
        <v>321</v>
      </c>
      <c r="R46" t="s">
        <v>322</v>
      </c>
      <c r="S46" t="s">
        <v>434</v>
      </c>
      <c r="T46" t="s">
        <v>317</v>
      </c>
      <c r="U46" t="s">
        <v>318</v>
      </c>
      <c r="V46" t="s">
        <v>432</v>
      </c>
      <c r="W46" t="s">
        <v>319</v>
      </c>
      <c r="X46" t="s">
        <v>320</v>
      </c>
      <c r="Y46" t="s">
        <v>433</v>
      </c>
      <c r="Z46" s="37" t="s">
        <v>321</v>
      </c>
      <c r="AA46" s="37" t="s">
        <v>322</v>
      </c>
      <c r="AB46" s="37" t="s">
        <v>434</v>
      </c>
      <c r="AC46" s="37" t="s">
        <v>317</v>
      </c>
      <c r="AD46" s="37" t="s">
        <v>318</v>
      </c>
      <c r="AE46" s="37" t="s">
        <v>432</v>
      </c>
      <c r="AF46" s="37" t="s">
        <v>319</v>
      </c>
      <c r="AG46" s="37" t="s">
        <v>320</v>
      </c>
      <c r="AH46" s="37" t="s">
        <v>433</v>
      </c>
      <c r="AI46" s="37" t="s">
        <v>321</v>
      </c>
      <c r="AJ46" s="37" t="s">
        <v>322</v>
      </c>
      <c r="AK46" s="37" t="s">
        <v>434</v>
      </c>
      <c r="AL46" s="37" t="s">
        <v>317</v>
      </c>
      <c r="AM46" s="37" t="s">
        <v>318</v>
      </c>
      <c r="AN46" s="37" t="s">
        <v>432</v>
      </c>
      <c r="AO46" s="37" t="s">
        <v>319</v>
      </c>
      <c r="AP46" s="37" t="s">
        <v>320</v>
      </c>
      <c r="AQ46" s="37" t="s">
        <v>433</v>
      </c>
      <c r="AR46" s="37" t="s">
        <v>321</v>
      </c>
      <c r="AS46" s="37" t="s">
        <v>322</v>
      </c>
      <c r="AT46" s="37" t="s">
        <v>434</v>
      </c>
      <c r="AU46" s="37" t="s">
        <v>317</v>
      </c>
      <c r="AV46" s="37" t="s">
        <v>318</v>
      </c>
      <c r="AW46" s="37" t="s">
        <v>432</v>
      </c>
      <c r="AX46" s="37" t="s">
        <v>319</v>
      </c>
      <c r="AY46" s="37" t="s">
        <v>320</v>
      </c>
      <c r="AZ46" s="37" t="s">
        <v>433</v>
      </c>
      <c r="BA46" s="37" t="s">
        <v>321</v>
      </c>
      <c r="BB46" s="37" t="s">
        <v>322</v>
      </c>
      <c r="BC46" s="37" t="s">
        <v>434</v>
      </c>
      <c r="BD46" s="37" t="s">
        <v>317</v>
      </c>
      <c r="BE46" s="37" t="s">
        <v>318</v>
      </c>
      <c r="BF46" s="37" t="s">
        <v>432</v>
      </c>
      <c r="BG46" s="37" t="s">
        <v>319</v>
      </c>
      <c r="BH46" s="37" t="s">
        <v>320</v>
      </c>
      <c r="BI46" s="37" t="s">
        <v>433</v>
      </c>
      <c r="BJ46" s="37" t="s">
        <v>321</v>
      </c>
      <c r="BK46" s="37" t="s">
        <v>322</v>
      </c>
      <c r="BL46" s="37" t="s">
        <v>434</v>
      </c>
      <c r="BM46" s="37" t="s">
        <v>317</v>
      </c>
      <c r="BN46" s="37" t="s">
        <v>318</v>
      </c>
      <c r="BO46" s="37" t="s">
        <v>432</v>
      </c>
      <c r="BP46" s="37" t="s">
        <v>319</v>
      </c>
      <c r="BQ46" s="37" t="s">
        <v>320</v>
      </c>
      <c r="BR46" s="37" t="s">
        <v>433</v>
      </c>
      <c r="BS46" s="37" t="s">
        <v>321</v>
      </c>
      <c r="BT46" s="37" t="s">
        <v>322</v>
      </c>
      <c r="BU46" s="37" t="s">
        <v>434</v>
      </c>
      <c r="BV46" s="37" t="s">
        <v>317</v>
      </c>
      <c r="BW46" s="37" t="s">
        <v>318</v>
      </c>
      <c r="BX46" s="37" t="s">
        <v>432</v>
      </c>
      <c r="BY46" s="37" t="s">
        <v>319</v>
      </c>
      <c r="BZ46" s="37" t="s">
        <v>320</v>
      </c>
      <c r="CA46" s="37" t="s">
        <v>433</v>
      </c>
      <c r="CB46" s="37" t="s">
        <v>321</v>
      </c>
      <c r="CC46" s="37" t="s">
        <v>322</v>
      </c>
      <c r="CD46" s="37" t="s">
        <v>434</v>
      </c>
      <c r="CE46" s="37" t="s">
        <v>317</v>
      </c>
      <c r="CF46" s="37" t="s">
        <v>318</v>
      </c>
      <c r="CG46" s="37" t="s">
        <v>432</v>
      </c>
      <c r="CH46" s="37" t="s">
        <v>319</v>
      </c>
      <c r="CI46" s="37" t="s">
        <v>320</v>
      </c>
      <c r="CJ46" s="37" t="s">
        <v>433</v>
      </c>
      <c r="CK46" s="37" t="s">
        <v>321</v>
      </c>
      <c r="CL46" s="37" t="s">
        <v>322</v>
      </c>
      <c r="CM46" s="37" t="s">
        <v>434</v>
      </c>
    </row>
    <row r="47" spans="2:91" x14ac:dyDescent="0.25">
      <c r="B47" s="353">
        <f>RANK(B55,B55:J55)</f>
        <v>2</v>
      </c>
      <c r="C47" s="37">
        <f>RANK(C55,B55:J55)</f>
        <v>7</v>
      </c>
      <c r="D47" s="353">
        <f>RANK(D55,B55:J55)</f>
        <v>4</v>
      </c>
      <c r="E47" s="37">
        <f>RANK(E55,B55:J55)</f>
        <v>9</v>
      </c>
      <c r="F47" s="353">
        <f>RANK(F55,B55:J55)</f>
        <v>5</v>
      </c>
      <c r="G47" s="353">
        <f>RANK(G55,B55:J55)</f>
        <v>1</v>
      </c>
      <c r="H47" s="353">
        <f>RANK(H55,B55:J55)</f>
        <v>6</v>
      </c>
      <c r="I47" s="353">
        <f>RANK(I55,B55:J55)</f>
        <v>3</v>
      </c>
      <c r="J47" s="37">
        <f>RANK(J55,B55:J55)</f>
        <v>8</v>
      </c>
      <c r="K47" s="353">
        <f>RANK(K55,K55:S55)</f>
        <v>2</v>
      </c>
      <c r="L47" s="37">
        <f>RANK(L55,K55:S55)</f>
        <v>7</v>
      </c>
      <c r="M47" s="353">
        <f>RANK(M55,K55:S55)</f>
        <v>3</v>
      </c>
      <c r="N47" s="37">
        <f>RANK(N55,K55:S55)</f>
        <v>9</v>
      </c>
      <c r="O47" s="353">
        <f>RANK(O55,K55:S55)</f>
        <v>5</v>
      </c>
      <c r="P47" s="353">
        <f>RANK(P55,K55:S55)</f>
        <v>1</v>
      </c>
      <c r="Q47" s="353">
        <f>RANK(Q55,K55:S55)</f>
        <v>6</v>
      </c>
      <c r="R47" s="353">
        <f>RANK(R55,K55:S55)</f>
        <v>4</v>
      </c>
      <c r="S47" s="37">
        <f>RANK(S55,K55:S55)</f>
        <v>8</v>
      </c>
      <c r="T47" s="353">
        <f>RANK(T55,T55:AB55)</f>
        <v>3</v>
      </c>
      <c r="U47" s="37">
        <f>RANK(U55,T55:AB55)</f>
        <v>8</v>
      </c>
      <c r="V47" s="353">
        <f>RANK(V55,T55:AB55)</f>
        <v>1</v>
      </c>
      <c r="W47" s="37">
        <f>RANK(W55,T55:AB55)</f>
        <v>9</v>
      </c>
      <c r="X47" s="353">
        <f>RANK(X55,T55:AB55)</f>
        <v>4</v>
      </c>
      <c r="Y47" s="353">
        <f>RANK(Y55,T55:AB55)</f>
        <v>2</v>
      </c>
      <c r="Z47" s="353">
        <f>RANK(Z55,T55:AB55)</f>
        <v>6</v>
      </c>
      <c r="AA47" s="353">
        <f>RANK(AA55,T55:AB55)</f>
        <v>5</v>
      </c>
      <c r="AB47" s="37">
        <f>RANK(AB55,T55:AB55)</f>
        <v>7</v>
      </c>
      <c r="AC47" s="353">
        <f>RANK(AC55,AC55:AK55)</f>
        <v>3</v>
      </c>
      <c r="AD47" s="37">
        <f>RANK(AD55,AC55:AK55)</f>
        <v>8</v>
      </c>
      <c r="AE47" s="353">
        <f>RANK(AE55,AC55:AK55)</f>
        <v>1</v>
      </c>
      <c r="AF47" s="37">
        <f>RANK(AF55,AC55:AK55)</f>
        <v>9</v>
      </c>
      <c r="AG47" s="353">
        <f>RANK(AG55,AC55:AK55)</f>
        <v>6</v>
      </c>
      <c r="AH47" s="353">
        <f>RANK(AH55,AC55:AK55)</f>
        <v>4</v>
      </c>
      <c r="AI47" s="353">
        <f>RANK(AI55,AC55:AK55)</f>
        <v>5</v>
      </c>
      <c r="AJ47" s="353">
        <f>RANK(AJ55,AC55:AK55)</f>
        <v>2</v>
      </c>
      <c r="AK47" s="37">
        <f>RANK(AK55,AC55:AK55)</f>
        <v>7</v>
      </c>
      <c r="AL47" s="353">
        <f>RANK(AL55,AL55:AT55)</f>
        <v>1</v>
      </c>
      <c r="AM47" s="37">
        <f>RANK(AM55,AL55:AT55)</f>
        <v>7</v>
      </c>
      <c r="AN47" s="353">
        <f>RANK(AN55,AL55:AT55)</f>
        <v>5</v>
      </c>
      <c r="AO47" s="37">
        <f>RANK(AO55,AL55:AT55)</f>
        <v>9</v>
      </c>
      <c r="AP47" s="353">
        <f>RANK(AP55,AL55:AT55)</f>
        <v>6</v>
      </c>
      <c r="AQ47" s="353">
        <f>RANK(AQ55,AL55:AT55)</f>
        <v>3</v>
      </c>
      <c r="AR47" s="353">
        <f>RANK(AR55,AL55:AT55)</f>
        <v>4</v>
      </c>
      <c r="AS47" s="353">
        <f>RANK(AS55,AL55:AT55)</f>
        <v>2</v>
      </c>
      <c r="AT47" s="37">
        <f>RANK(AT55,AL55:AT55)</f>
        <v>8</v>
      </c>
      <c r="AU47" s="353">
        <f>RANK(AU55,AU55:BC55)</f>
        <v>2</v>
      </c>
      <c r="AV47" s="37">
        <f>RANK(AV55,AU55:BC55)</f>
        <v>8</v>
      </c>
      <c r="AW47" s="353">
        <f>RANK(AW55,AU55:BC55)</f>
        <v>4</v>
      </c>
      <c r="AX47" s="37">
        <f>RANK(AX55,AU55:BC55)</f>
        <v>9</v>
      </c>
      <c r="AY47" s="353">
        <f>RANK(AY55,AU55:BC55)</f>
        <v>5</v>
      </c>
      <c r="AZ47" s="353">
        <f>RANK(AZ55,AU55:BC55)</f>
        <v>3</v>
      </c>
      <c r="BA47" s="353">
        <f>RANK(BA55,AU55:BC55)</f>
        <v>6</v>
      </c>
      <c r="BB47" s="353">
        <f>RANK(BB55,AU55:BC55)</f>
        <v>1</v>
      </c>
      <c r="BC47" s="37">
        <f>RANK(BC55,AU55:BC55)</f>
        <v>7</v>
      </c>
      <c r="BD47" s="353">
        <f>RANK(BD55,BD55:BL55)</f>
        <v>2</v>
      </c>
      <c r="BE47" s="37">
        <f>RANK(BE55,BD55:BL55)</f>
        <v>8</v>
      </c>
      <c r="BF47" s="353">
        <f>RANK(BF55,BD55:BL55)</f>
        <v>6</v>
      </c>
      <c r="BG47" s="37">
        <f>RANK(BG55,BD55:BL55)</f>
        <v>9</v>
      </c>
      <c r="BH47" s="353">
        <f>RANK(BH55,BD55:BL55)</f>
        <v>1</v>
      </c>
      <c r="BI47" s="353">
        <f>RANK(BI55,BD55:BL55)</f>
        <v>3</v>
      </c>
      <c r="BJ47" s="353">
        <f>RANK(BJ55,BD55:BL55)</f>
        <v>5</v>
      </c>
      <c r="BK47" s="353">
        <f>RANK(BK55,BD55:BL55)</f>
        <v>4</v>
      </c>
      <c r="BL47" s="37">
        <f>RANK(BL55,BD55:BL55)</f>
        <v>7</v>
      </c>
      <c r="BM47" s="353">
        <f>RANK(BM55,BM55:BU55)</f>
        <v>1</v>
      </c>
      <c r="BN47" s="37">
        <f>RANK(BN55,BM55:BU55)</f>
        <v>8</v>
      </c>
      <c r="BO47" s="353">
        <f>RANK(BO55,BM55:BU55)</f>
        <v>5</v>
      </c>
      <c r="BP47" s="37">
        <f>RANK(BP55,BM55:BU55)</f>
        <v>9</v>
      </c>
      <c r="BQ47" s="353">
        <f>RANK(BQ55,BM55:BU55)</f>
        <v>2</v>
      </c>
      <c r="BR47" s="353">
        <f>RANK(BR55,BM55:BU55)</f>
        <v>6</v>
      </c>
      <c r="BS47" s="37">
        <f>RANK(BS55,BM55:BU55)</f>
        <v>7</v>
      </c>
      <c r="BT47" s="353">
        <f>RANK(BT55,BM55:BU55)</f>
        <v>3</v>
      </c>
      <c r="BU47" s="354">
        <f>RANK(BU55,BM55:BU55)</f>
        <v>4</v>
      </c>
      <c r="BV47" s="353">
        <f>RANK(BV55,BV55:CD55)</f>
        <v>2</v>
      </c>
      <c r="BW47" s="37">
        <f>RANK(BW55,BV55:CD55)</f>
        <v>7</v>
      </c>
      <c r="BX47" s="353">
        <f>RANK(BX55,BV55:CD55)</f>
        <v>3</v>
      </c>
      <c r="BY47" s="37">
        <f>RANK(BY55,BV55:CD55)</f>
        <v>8</v>
      </c>
      <c r="BZ47" s="353">
        <f>RANK(BZ55,BV55:CD55)</f>
        <v>1</v>
      </c>
      <c r="CA47" s="353">
        <f>RANK(CA55,BV55:CD55)</f>
        <v>5</v>
      </c>
      <c r="CB47" s="353">
        <f>RANK(CB55,BV55:CD55)</f>
        <v>6</v>
      </c>
      <c r="CC47" s="353">
        <f>RANK(CC55,BV55:CD55)</f>
        <v>4</v>
      </c>
      <c r="CD47" s="37">
        <f>RANK(CD55,BV55:CD55)</f>
        <v>9</v>
      </c>
      <c r="CE47" s="353">
        <f>RANK(CE55,CE55:CM55)</f>
        <v>4</v>
      </c>
      <c r="CF47" s="37">
        <f>RANK(CF55,CE55:CM55)</f>
        <v>8</v>
      </c>
      <c r="CG47" s="353">
        <f>RANK(CG55,CE55:CM55)</f>
        <v>3</v>
      </c>
      <c r="CH47" s="37">
        <f>RANK(CH55,CE55:CM55)</f>
        <v>9</v>
      </c>
      <c r="CI47" s="353">
        <f>RANK(CI55,CE55:CM55)</f>
        <v>1</v>
      </c>
      <c r="CJ47" s="353">
        <f>RANK(CJ55,CE55:CM55)</f>
        <v>6</v>
      </c>
      <c r="CK47" s="353">
        <f>RANK(CK55,CE55:CM55)</f>
        <v>5</v>
      </c>
      <c r="CL47" s="353">
        <f>RANK(CL55,CE55:CM55)</f>
        <v>2</v>
      </c>
      <c r="CM47" s="37">
        <f>RANK(CM55,CE55:CM55)</f>
        <v>7</v>
      </c>
    </row>
    <row r="48" spans="2:91" x14ac:dyDescent="0.25">
      <c r="B48"/>
      <c r="C48"/>
      <c r="D48"/>
      <c r="E48"/>
      <c r="F48"/>
      <c r="G48"/>
      <c r="H48"/>
      <c r="I48"/>
      <c r="J48"/>
      <c r="K48"/>
      <c r="L48"/>
      <c r="M48"/>
      <c r="N48"/>
      <c r="O48"/>
      <c r="P48"/>
      <c r="Q48"/>
      <c r="R48"/>
      <c r="S48"/>
      <c r="T48"/>
      <c r="U48"/>
      <c r="V48"/>
      <c r="W48"/>
      <c r="X48"/>
      <c r="Y48"/>
    </row>
    <row r="49" spans="1:91" x14ac:dyDescent="0.25">
      <c r="A49" t="s">
        <v>373</v>
      </c>
      <c r="B49"/>
      <c r="C49"/>
      <c r="D49"/>
      <c r="E49"/>
      <c r="F49"/>
      <c r="G49"/>
      <c r="H49"/>
      <c r="I49"/>
      <c r="J49"/>
      <c r="K49"/>
      <c r="L49"/>
      <c r="M49"/>
      <c r="N49"/>
      <c r="O49"/>
      <c r="P49"/>
      <c r="Q49"/>
      <c r="R49"/>
      <c r="S49"/>
      <c r="T49"/>
      <c r="U49"/>
      <c r="V49"/>
      <c r="W49"/>
      <c r="X49"/>
      <c r="Y49"/>
    </row>
    <row r="50" spans="1:91" x14ac:dyDescent="0.25">
      <c r="A50" t="s">
        <v>435</v>
      </c>
      <c r="B50"/>
      <c r="C50"/>
      <c r="D50"/>
      <c r="E50"/>
      <c r="F50"/>
      <c r="G50"/>
      <c r="H50"/>
      <c r="I50"/>
      <c r="J50"/>
      <c r="K50"/>
      <c r="L50"/>
      <c r="M50"/>
      <c r="N50"/>
      <c r="O50"/>
      <c r="P50"/>
      <c r="Q50"/>
      <c r="R50"/>
      <c r="S50"/>
      <c r="T50"/>
      <c r="U50"/>
      <c r="V50"/>
      <c r="W50"/>
      <c r="X50"/>
      <c r="Y50"/>
    </row>
    <row r="51" spans="1:91" x14ac:dyDescent="0.25">
      <c r="A51"/>
      <c r="B51">
        <v>2010</v>
      </c>
      <c r="C51"/>
      <c r="D51"/>
      <c r="E51"/>
      <c r="F51"/>
      <c r="G51"/>
      <c r="H51"/>
      <c r="I51"/>
      <c r="J51"/>
      <c r="K51">
        <v>2011</v>
      </c>
      <c r="L51"/>
      <c r="M51"/>
      <c r="N51"/>
      <c r="O51"/>
      <c r="P51"/>
      <c r="Q51"/>
      <c r="R51"/>
      <c r="S51"/>
      <c r="T51">
        <v>2012</v>
      </c>
      <c r="U51"/>
      <c r="V51"/>
      <c r="W51"/>
      <c r="X51"/>
      <c r="Y51"/>
      <c r="AC51" s="37">
        <v>2013</v>
      </c>
      <c r="AL51" s="37">
        <v>2014</v>
      </c>
      <c r="AU51" s="37">
        <v>2015</v>
      </c>
      <c r="BD51" s="37">
        <v>2016</v>
      </c>
      <c r="BM51" s="37">
        <v>2017</v>
      </c>
      <c r="BV51" s="37">
        <v>2018</v>
      </c>
      <c r="CE51" s="37">
        <v>2019</v>
      </c>
    </row>
    <row r="52" spans="1:91" x14ac:dyDescent="0.25">
      <c r="A52"/>
      <c r="B52" t="s">
        <v>317</v>
      </c>
      <c r="C52" t="s">
        <v>318</v>
      </c>
      <c r="D52" t="s">
        <v>432</v>
      </c>
      <c r="E52" t="s">
        <v>319</v>
      </c>
      <c r="F52" t="s">
        <v>320</v>
      </c>
      <c r="G52" t="s">
        <v>433</v>
      </c>
      <c r="H52" t="s">
        <v>321</v>
      </c>
      <c r="I52" t="s">
        <v>322</v>
      </c>
      <c r="J52" t="s">
        <v>434</v>
      </c>
      <c r="K52" t="s">
        <v>317</v>
      </c>
      <c r="L52" t="s">
        <v>318</v>
      </c>
      <c r="M52" t="s">
        <v>432</v>
      </c>
      <c r="N52" t="s">
        <v>319</v>
      </c>
      <c r="O52" t="s">
        <v>320</v>
      </c>
      <c r="P52" t="s">
        <v>433</v>
      </c>
      <c r="Q52" t="s">
        <v>321</v>
      </c>
      <c r="R52" t="s">
        <v>322</v>
      </c>
      <c r="S52" t="s">
        <v>434</v>
      </c>
      <c r="T52" t="s">
        <v>317</v>
      </c>
      <c r="U52" t="s">
        <v>318</v>
      </c>
      <c r="V52" t="s">
        <v>432</v>
      </c>
      <c r="W52" t="s">
        <v>319</v>
      </c>
      <c r="X52" t="s">
        <v>320</v>
      </c>
      <c r="Y52" t="s">
        <v>433</v>
      </c>
      <c r="Z52" s="37" t="s">
        <v>321</v>
      </c>
      <c r="AA52" s="37" t="s">
        <v>322</v>
      </c>
      <c r="AB52" s="37" t="s">
        <v>434</v>
      </c>
      <c r="AC52" s="37" t="s">
        <v>317</v>
      </c>
      <c r="AD52" s="37" t="s">
        <v>318</v>
      </c>
      <c r="AE52" s="37" t="s">
        <v>432</v>
      </c>
      <c r="AF52" s="37" t="s">
        <v>319</v>
      </c>
      <c r="AG52" s="37" t="s">
        <v>320</v>
      </c>
      <c r="AH52" s="37" t="s">
        <v>433</v>
      </c>
      <c r="AI52" s="37" t="s">
        <v>321</v>
      </c>
      <c r="AJ52" s="37" t="s">
        <v>322</v>
      </c>
      <c r="AK52" s="37" t="s">
        <v>434</v>
      </c>
      <c r="AL52" s="37" t="s">
        <v>317</v>
      </c>
      <c r="AM52" s="37" t="s">
        <v>318</v>
      </c>
      <c r="AN52" s="37" t="s">
        <v>432</v>
      </c>
      <c r="AO52" s="37" t="s">
        <v>319</v>
      </c>
      <c r="AP52" s="37" t="s">
        <v>320</v>
      </c>
      <c r="AQ52" s="37" t="s">
        <v>433</v>
      </c>
      <c r="AR52" s="37" t="s">
        <v>321</v>
      </c>
      <c r="AS52" s="37" t="s">
        <v>322</v>
      </c>
      <c r="AT52" s="37" t="s">
        <v>434</v>
      </c>
      <c r="AU52" s="37" t="s">
        <v>317</v>
      </c>
      <c r="AV52" s="37" t="s">
        <v>318</v>
      </c>
      <c r="AW52" s="37" t="s">
        <v>432</v>
      </c>
      <c r="AX52" s="37" t="s">
        <v>319</v>
      </c>
      <c r="AY52" s="37" t="s">
        <v>320</v>
      </c>
      <c r="AZ52" s="37" t="s">
        <v>433</v>
      </c>
      <c r="BA52" s="37" t="s">
        <v>321</v>
      </c>
      <c r="BB52" s="37" t="s">
        <v>322</v>
      </c>
      <c r="BC52" s="37" t="s">
        <v>434</v>
      </c>
      <c r="BD52" s="37" t="s">
        <v>317</v>
      </c>
      <c r="BE52" s="37" t="s">
        <v>318</v>
      </c>
      <c r="BF52" s="37" t="s">
        <v>432</v>
      </c>
      <c r="BG52" s="37" t="s">
        <v>319</v>
      </c>
      <c r="BH52" s="37" t="s">
        <v>320</v>
      </c>
      <c r="BI52" s="37" t="s">
        <v>433</v>
      </c>
      <c r="BJ52" s="37" t="s">
        <v>321</v>
      </c>
      <c r="BK52" s="37" t="s">
        <v>322</v>
      </c>
      <c r="BL52" s="37" t="s">
        <v>434</v>
      </c>
      <c r="BM52" s="37" t="s">
        <v>317</v>
      </c>
      <c r="BN52" s="37" t="s">
        <v>318</v>
      </c>
      <c r="BO52" s="37" t="s">
        <v>432</v>
      </c>
      <c r="BP52" s="37" t="s">
        <v>319</v>
      </c>
      <c r="BQ52" s="37" t="s">
        <v>320</v>
      </c>
      <c r="BR52" s="37" t="s">
        <v>433</v>
      </c>
      <c r="BS52" s="37" t="s">
        <v>321</v>
      </c>
      <c r="BT52" s="37" t="s">
        <v>322</v>
      </c>
      <c r="BU52" s="37" t="s">
        <v>434</v>
      </c>
      <c r="BV52" s="37" t="s">
        <v>317</v>
      </c>
      <c r="BW52" s="37" t="s">
        <v>318</v>
      </c>
      <c r="BX52" s="37" t="s">
        <v>432</v>
      </c>
      <c r="BY52" s="37" t="s">
        <v>319</v>
      </c>
      <c r="BZ52" s="37" t="s">
        <v>320</v>
      </c>
      <c r="CA52" s="37" t="s">
        <v>433</v>
      </c>
      <c r="CB52" s="37" t="s">
        <v>321</v>
      </c>
      <c r="CC52" s="37" t="s">
        <v>322</v>
      </c>
      <c r="CD52" s="37" t="s">
        <v>434</v>
      </c>
      <c r="CE52" s="37" t="s">
        <v>317</v>
      </c>
      <c r="CF52" s="37" t="s">
        <v>318</v>
      </c>
      <c r="CG52" s="37" t="s">
        <v>432</v>
      </c>
      <c r="CH52" s="37" t="s">
        <v>319</v>
      </c>
      <c r="CI52" s="37" t="s">
        <v>320</v>
      </c>
      <c r="CJ52" s="37" t="s">
        <v>433</v>
      </c>
      <c r="CK52" s="37" t="s">
        <v>321</v>
      </c>
      <c r="CL52" s="37" t="s">
        <v>322</v>
      </c>
      <c r="CM52" s="37" t="s">
        <v>434</v>
      </c>
    </row>
    <row r="53" spans="1:91" x14ac:dyDescent="0.25">
      <c r="A53" t="s">
        <v>5</v>
      </c>
      <c r="B53">
        <v>0.99999885901703356</v>
      </c>
      <c r="C53">
        <v>0.76655985888078415</v>
      </c>
      <c r="D53">
        <v>1.3131184669525513</v>
      </c>
      <c r="E53">
        <v>0.61089997738692203</v>
      </c>
      <c r="F53">
        <v>0.93755691736037061</v>
      </c>
      <c r="G53">
        <v>1.4575809172724474</v>
      </c>
      <c r="H53">
        <v>0.9269224462957546</v>
      </c>
      <c r="I53">
        <v>1.5879961249742891</v>
      </c>
      <c r="J53">
        <v>0.92121591509035161</v>
      </c>
      <c r="K53">
        <v>0.93207536466463092</v>
      </c>
      <c r="L53">
        <v>0.71571984837448965</v>
      </c>
      <c r="M53">
        <v>1.2599587269198733</v>
      </c>
      <c r="N53">
        <v>0.51680380300703643</v>
      </c>
      <c r="O53">
        <v>0.71029804786248563</v>
      </c>
      <c r="P53">
        <v>1.0886117182455644</v>
      </c>
      <c r="Q53">
        <v>0.8139652656950922</v>
      </c>
      <c r="R53">
        <v>1.4405503751681863</v>
      </c>
      <c r="S53">
        <v>0.90352710521944812</v>
      </c>
      <c r="T53">
        <v>0.90438317689531322</v>
      </c>
      <c r="U53">
        <v>0.65217507427251242</v>
      </c>
      <c r="V53">
        <v>1.3645428506153203</v>
      </c>
      <c r="W53">
        <v>0.36227249476536172</v>
      </c>
      <c r="X53">
        <v>0.64993363213857691</v>
      </c>
      <c r="Y53">
        <v>1.0907322252002905</v>
      </c>
      <c r="Z53" s="37">
        <v>0.79723425018286131</v>
      </c>
      <c r="AA53" s="37">
        <v>1.5689643736213714</v>
      </c>
      <c r="AB53" s="37">
        <v>0.83796780115785852</v>
      </c>
      <c r="AC53" s="37">
        <v>1.0046594403600486</v>
      </c>
      <c r="AD53" s="37">
        <v>0.72729104614683315</v>
      </c>
      <c r="AE53" s="37">
        <v>1.5205763933562779</v>
      </c>
      <c r="AF53" s="37">
        <v>0.36768660290788252</v>
      </c>
      <c r="AG53" s="37">
        <v>0.79496210031350445</v>
      </c>
      <c r="AH53" s="37">
        <v>1.0350168132787287</v>
      </c>
      <c r="AI53" s="37">
        <v>1.0558841897400773</v>
      </c>
      <c r="AJ53" s="37">
        <v>1.5054984495728319</v>
      </c>
      <c r="AK53" s="37">
        <v>0.9183802350154886</v>
      </c>
      <c r="AL53" s="37">
        <v>1.0486086912501464</v>
      </c>
      <c r="AM53" s="37">
        <v>0.8160216950338427</v>
      </c>
      <c r="AN53" s="37">
        <v>1.3054810269343626</v>
      </c>
      <c r="AO53" s="37">
        <v>0.42736599616864607</v>
      </c>
      <c r="AP53" s="37">
        <v>0.95273712475137773</v>
      </c>
      <c r="AQ53" s="37">
        <v>0.98687094450238444</v>
      </c>
      <c r="AR53" s="37">
        <v>0.92717272375097759</v>
      </c>
      <c r="AS53" s="37">
        <v>1.5633939178961755</v>
      </c>
      <c r="AT53" s="37">
        <v>1.0057402293598943</v>
      </c>
      <c r="AU53" s="37">
        <v>1.0163407148254255</v>
      </c>
      <c r="AV53" s="37">
        <v>0.69012448983070929</v>
      </c>
      <c r="AW53" s="37">
        <v>1.3493326537139629</v>
      </c>
      <c r="AX53" s="37">
        <v>0.40355735022045602</v>
      </c>
      <c r="AY53" s="37">
        <v>0.86172870137699287</v>
      </c>
      <c r="AZ53" s="37">
        <v>0.95789918089799764</v>
      </c>
      <c r="BA53" s="37">
        <v>1.0337642157858669</v>
      </c>
      <c r="BB53" s="37">
        <v>1.6000087135679122</v>
      </c>
      <c r="BC53" s="37">
        <v>0.90508890671899289</v>
      </c>
      <c r="BD53" s="37">
        <v>1.2226327352138364</v>
      </c>
      <c r="BE53" s="37">
        <v>0.63998788855821365</v>
      </c>
      <c r="BF53" s="37">
        <v>1.2223588434474653</v>
      </c>
      <c r="BG53" s="37">
        <v>0.48741625240022468</v>
      </c>
      <c r="BH53" s="37">
        <v>1.0286579937919949</v>
      </c>
      <c r="BI53" s="37">
        <v>1.0677919571310523</v>
      </c>
      <c r="BJ53" s="37">
        <v>0.86096347804880158</v>
      </c>
      <c r="BK53" s="37">
        <v>1.5430114419391612</v>
      </c>
      <c r="BL53" s="37">
        <v>0.95038746009249819</v>
      </c>
      <c r="BM53" s="37">
        <v>1.3426139116282023</v>
      </c>
      <c r="BN53" s="37">
        <v>0.8135661577958061</v>
      </c>
      <c r="BO53" s="37">
        <v>1.4103943430648866</v>
      </c>
      <c r="BP53" s="37">
        <v>0.54678563788018242</v>
      </c>
      <c r="BQ53" s="37">
        <v>1.0630324316819566</v>
      </c>
      <c r="BR53" s="37">
        <v>0.97909926120181145</v>
      </c>
      <c r="BS53" s="37">
        <v>1.0226002151338145</v>
      </c>
      <c r="BT53" s="37">
        <v>1.7398371865012521</v>
      </c>
      <c r="BU53" s="37">
        <v>0.96330886550743366</v>
      </c>
      <c r="BV53" s="37">
        <v>1.1069530819689928</v>
      </c>
      <c r="BW53" s="37">
        <v>0.66682397007390859</v>
      </c>
      <c r="BX53" s="37">
        <v>1.4834739123631253</v>
      </c>
      <c r="BY53" s="37">
        <v>0.60059814225276764</v>
      </c>
      <c r="BZ53" s="37">
        <v>1.1131969168116183</v>
      </c>
      <c r="CA53" s="37">
        <v>0.93685641875451198</v>
      </c>
      <c r="CB53" s="37">
        <v>1.0841862689106252</v>
      </c>
      <c r="CC53" s="37">
        <v>1.8068141226212093</v>
      </c>
      <c r="CD53" s="37">
        <v>0.93751284046856309</v>
      </c>
      <c r="CE53" s="37">
        <v>1.1030265791517853</v>
      </c>
      <c r="CF53" s="37">
        <v>0.59820742538768545</v>
      </c>
      <c r="CG53" s="37">
        <v>1.5866133308685211</v>
      </c>
      <c r="CH53" s="37">
        <v>0.55703248870931854</v>
      </c>
      <c r="CI53" s="37">
        <v>1.0395047595099209</v>
      </c>
      <c r="CJ53" s="37">
        <v>0.91208444080261108</v>
      </c>
      <c r="CK53" s="37">
        <v>1.1590228078436695</v>
      </c>
      <c r="CL53" s="37">
        <v>1.9995433320582581</v>
      </c>
      <c r="CM53" s="37">
        <v>1.0150442127450892</v>
      </c>
    </row>
    <row r="54" spans="1:91" x14ac:dyDescent="0.25">
      <c r="A54" t="s">
        <v>6</v>
      </c>
      <c r="B54">
        <v>0.91657533665708746</v>
      </c>
      <c r="C54">
        <v>0.75965069879274205</v>
      </c>
      <c r="D54">
        <v>1.1860332424838789</v>
      </c>
      <c r="E54">
        <v>0.53506108885943471</v>
      </c>
      <c r="F54">
        <v>0.81747522637460301</v>
      </c>
      <c r="G54">
        <v>1.4980964655960498</v>
      </c>
      <c r="H54">
        <v>0.91302507173371805</v>
      </c>
      <c r="I54">
        <v>1.5028877188042911</v>
      </c>
      <c r="J54">
        <v>0.76658574959471848</v>
      </c>
      <c r="K54">
        <v>0.82900925105627687</v>
      </c>
      <c r="L54">
        <v>0.68676410247142017</v>
      </c>
      <c r="M54">
        <v>1.1495413611778171</v>
      </c>
      <c r="N54">
        <v>0.41121400156554883</v>
      </c>
      <c r="O54">
        <v>0.67801441834616105</v>
      </c>
      <c r="P54">
        <v>1.1916875938535569</v>
      </c>
      <c r="Q54">
        <v>0.76319013963074878</v>
      </c>
      <c r="R54">
        <v>1.3120790635878929</v>
      </c>
      <c r="S54">
        <v>0.65226176995748886</v>
      </c>
      <c r="T54">
        <v>0.83982976819752153</v>
      </c>
      <c r="U54">
        <v>0.61173933634956912</v>
      </c>
      <c r="V54">
        <v>1.440351986839719</v>
      </c>
      <c r="W54">
        <v>0.36610970213939548</v>
      </c>
      <c r="X54">
        <v>0.72369954118813051</v>
      </c>
      <c r="Y54">
        <v>1.1334429355645108</v>
      </c>
      <c r="Z54" s="37">
        <v>0.7731764804018546</v>
      </c>
      <c r="AA54" s="37">
        <v>1.4020601281134724</v>
      </c>
      <c r="AB54" s="37">
        <v>0.68588014357502269</v>
      </c>
      <c r="AC54" s="37">
        <v>0.97177066062686768</v>
      </c>
      <c r="AD54" s="37">
        <v>0.67176141722349147</v>
      </c>
      <c r="AE54" s="37">
        <v>1.8678942424101785</v>
      </c>
      <c r="AF54" s="37">
        <v>0.43824903051429137</v>
      </c>
      <c r="AG54" s="37">
        <v>0.71240089162280251</v>
      </c>
      <c r="AH54" s="37">
        <v>1.0398251269841647</v>
      </c>
      <c r="AI54" s="37">
        <v>1.119437035797783</v>
      </c>
      <c r="AJ54" s="37">
        <v>1.3141071097956827</v>
      </c>
      <c r="AK54" s="37">
        <v>0.76981484397193278</v>
      </c>
      <c r="AL54" s="37">
        <v>0.96338675816720076</v>
      </c>
      <c r="AM54" s="37">
        <v>0.78877614134712748</v>
      </c>
      <c r="AN54" s="37">
        <v>1.3021599514297377</v>
      </c>
      <c r="AO54" s="37">
        <v>0.41186463740140145</v>
      </c>
      <c r="AP54" s="37">
        <v>0.91856219602933553</v>
      </c>
      <c r="AQ54" s="37">
        <v>0.97558032863153343</v>
      </c>
      <c r="AR54" s="37">
        <v>0.87166355646090798</v>
      </c>
      <c r="AS54" s="37">
        <v>1.2929475895104954</v>
      </c>
      <c r="AT54" s="37">
        <v>0.69896147563165523</v>
      </c>
      <c r="AU54" s="37">
        <v>0.96389795223451313</v>
      </c>
      <c r="AV54" s="37">
        <v>0.63799740824083917</v>
      </c>
      <c r="AW54" s="37">
        <v>1.3649078342198038</v>
      </c>
      <c r="AX54" s="37">
        <v>0.37191420380228019</v>
      </c>
      <c r="AY54" s="37">
        <v>0.73194925733710725</v>
      </c>
      <c r="AZ54" s="37">
        <v>0.91509801225880905</v>
      </c>
      <c r="BA54" s="37">
        <v>0.97150571349602743</v>
      </c>
      <c r="BB54" s="37">
        <v>1.3512778294101198</v>
      </c>
      <c r="BC54" s="37">
        <v>0.73922342099185734</v>
      </c>
      <c r="BD54" s="37">
        <v>1.182706699927794</v>
      </c>
      <c r="BE54" s="37">
        <v>0.59229117832211353</v>
      </c>
      <c r="BF54" s="37">
        <v>1.2319407861001568</v>
      </c>
      <c r="BG54" s="37">
        <v>0.41163213200502025</v>
      </c>
      <c r="BH54" s="37">
        <v>0.80037958659859687</v>
      </c>
      <c r="BI54" s="37">
        <v>0.86661580521571802</v>
      </c>
      <c r="BJ54" s="37">
        <v>0.77815913646153767</v>
      </c>
      <c r="BK54" s="37">
        <v>1.2880300466723362</v>
      </c>
      <c r="BL54" s="37">
        <v>0.73177745976040898</v>
      </c>
      <c r="BM54" s="37">
        <v>1.2767135205308719</v>
      </c>
      <c r="BN54" s="37">
        <v>0.78280742091858802</v>
      </c>
      <c r="BO54" s="37">
        <v>1.5280877842510265</v>
      </c>
      <c r="BP54" s="37">
        <v>0.47924192034664481</v>
      </c>
      <c r="BQ54" s="37">
        <v>1.0036364880339208</v>
      </c>
      <c r="BR54" s="37">
        <v>0.97176313931119218</v>
      </c>
      <c r="BS54" s="37">
        <v>1.035279543323679</v>
      </c>
      <c r="BT54" s="37">
        <v>1.5003869982979534</v>
      </c>
      <c r="BU54" s="37">
        <v>0.91619729273217443</v>
      </c>
      <c r="BV54" s="37">
        <v>1.0586173986962764</v>
      </c>
      <c r="BW54" s="37">
        <v>0.64907817788838473</v>
      </c>
      <c r="BX54" s="37">
        <v>1.5104559184491184</v>
      </c>
      <c r="BY54" s="37">
        <v>0.62377097504882095</v>
      </c>
      <c r="BZ54" s="37">
        <v>1.5026821722330166</v>
      </c>
      <c r="CA54" s="37">
        <v>0.92535343477843379</v>
      </c>
      <c r="CB54" s="37">
        <v>1.1646854423472472</v>
      </c>
      <c r="CC54" s="37">
        <v>1.6914602534639398</v>
      </c>
      <c r="CD54" s="37">
        <v>0.86409005882805112</v>
      </c>
      <c r="CE54" s="37">
        <v>1.0250138146356687</v>
      </c>
      <c r="CF54" s="37">
        <v>0.56817469402130849</v>
      </c>
      <c r="CG54" s="37">
        <v>1.6977366697736669</v>
      </c>
      <c r="CH54" s="37">
        <v>0.55687082159511392</v>
      </c>
      <c r="CI54" s="37">
        <v>1.1299834233166333</v>
      </c>
      <c r="CJ54" s="37">
        <v>0.7707636454878346</v>
      </c>
      <c r="CK54" s="37">
        <v>1.219602254027923</v>
      </c>
      <c r="CL54" s="37">
        <v>1.8589770052176549</v>
      </c>
      <c r="CM54" s="37">
        <v>0.85189411951180849</v>
      </c>
    </row>
    <row r="55" spans="1:91" x14ac:dyDescent="0.25">
      <c r="A55" t="s">
        <v>7</v>
      </c>
      <c r="B55">
        <v>1.1473405823178071</v>
      </c>
      <c r="C55">
        <v>0.71051539680407771</v>
      </c>
      <c r="D55">
        <v>0.91503887208975287</v>
      </c>
      <c r="E55">
        <v>0.50828894090868626</v>
      </c>
      <c r="F55">
        <v>0.88614180670485621</v>
      </c>
      <c r="G55">
        <v>1.3586431693445853</v>
      </c>
      <c r="H55">
        <v>0.86909693137874511</v>
      </c>
      <c r="I55">
        <v>0.95598389711404652</v>
      </c>
      <c r="J55">
        <v>0.64533510730135724</v>
      </c>
      <c r="K55">
        <v>1.0336137259666545</v>
      </c>
      <c r="L55">
        <v>0.68343457031122701</v>
      </c>
      <c r="M55">
        <v>0.92966409933873273</v>
      </c>
      <c r="N55">
        <v>0.29200700683532393</v>
      </c>
      <c r="O55">
        <v>0.71955983440084081</v>
      </c>
      <c r="P55">
        <v>1.2287483380390776</v>
      </c>
      <c r="Q55">
        <v>0.7117668646508547</v>
      </c>
      <c r="R55">
        <v>0.88615522388922985</v>
      </c>
      <c r="S55">
        <v>0.58074555689248208</v>
      </c>
      <c r="T55">
        <v>1.1643413043923683</v>
      </c>
      <c r="U55">
        <v>0.62214510236365239</v>
      </c>
      <c r="V55">
        <v>1.3371576212425962</v>
      </c>
      <c r="W55">
        <v>0.24250185345331077</v>
      </c>
      <c r="X55">
        <v>1.151206500640193</v>
      </c>
      <c r="Y55">
        <v>1.2305727555616277</v>
      </c>
      <c r="Z55" s="37">
        <v>0.97636062940505675</v>
      </c>
      <c r="AA55" s="37">
        <v>1.0610404509762021</v>
      </c>
      <c r="AB55" s="37">
        <v>0.80831389837328005</v>
      </c>
      <c r="AC55" s="37">
        <v>1.4658571375496119</v>
      </c>
      <c r="AD55" s="37">
        <v>0.57827662055311335</v>
      </c>
      <c r="AE55" s="37">
        <v>1.7403446755623955</v>
      </c>
      <c r="AF55" s="37">
        <v>0.40463115022362495</v>
      </c>
      <c r="AG55" s="37">
        <v>1.0314211440883738</v>
      </c>
      <c r="AH55" s="37">
        <v>1.3207557318618499</v>
      </c>
      <c r="AI55" s="37">
        <v>1.1209878144692074</v>
      </c>
      <c r="AJ55" s="37">
        <v>1.5506034597094667</v>
      </c>
      <c r="AK55" s="37">
        <v>0.640765415866969</v>
      </c>
      <c r="AL55" s="37">
        <v>1.2697632002594625</v>
      </c>
      <c r="AM55" s="37">
        <v>0.832605105268722</v>
      </c>
      <c r="AN55" s="37">
        <v>1.0772926276836301</v>
      </c>
      <c r="AO55" s="37">
        <v>0.41840528561589757</v>
      </c>
      <c r="AP55" s="37">
        <v>1.0463503522715001</v>
      </c>
      <c r="AQ55" s="37">
        <v>1.2485356715128657</v>
      </c>
      <c r="AR55" s="37">
        <v>1.1958002732238049</v>
      </c>
      <c r="AS55" s="37">
        <v>1.2588381314116381</v>
      </c>
      <c r="AT55" s="37">
        <v>0.616567026416455</v>
      </c>
      <c r="AU55" s="37">
        <v>1.1258322017485327</v>
      </c>
      <c r="AV55" s="37">
        <v>0.71315793888946843</v>
      </c>
      <c r="AW55" s="37">
        <v>1.1033887077350268</v>
      </c>
      <c r="AX55" s="37">
        <v>0.40016447730221555</v>
      </c>
      <c r="AY55" s="37">
        <v>1.0100852515296193</v>
      </c>
      <c r="AZ55" s="37">
        <v>1.1189973852383792</v>
      </c>
      <c r="BA55" s="37">
        <v>0.98787459668964006</v>
      </c>
      <c r="BB55" s="37">
        <v>1.1556879324728502</v>
      </c>
      <c r="BC55" s="37">
        <v>0.80433775172073485</v>
      </c>
      <c r="BD55" s="37">
        <v>1.3083298971242141</v>
      </c>
      <c r="BE55" s="37">
        <v>0.66450513649857434</v>
      </c>
      <c r="BF55" s="37">
        <v>0.86766946151358482</v>
      </c>
      <c r="BG55" s="37">
        <v>0.42925964959540036</v>
      </c>
      <c r="BH55" s="37">
        <v>1.4855069748722964</v>
      </c>
      <c r="BI55" s="37">
        <v>1.2752754935874597</v>
      </c>
      <c r="BJ55" s="37">
        <v>0.99055424966293093</v>
      </c>
      <c r="BK55" s="37">
        <v>1.2283272271221439</v>
      </c>
      <c r="BL55" s="37">
        <v>0.86748832926232355</v>
      </c>
      <c r="BM55" s="37">
        <v>1.6627177416730967</v>
      </c>
      <c r="BN55" s="37">
        <v>0.73373106605303973</v>
      </c>
      <c r="BO55" s="37">
        <v>0.94754337701874336</v>
      </c>
      <c r="BP55" s="37">
        <v>0.44957328863753032</v>
      </c>
      <c r="BQ55" s="37">
        <v>1.5243248378307228</v>
      </c>
      <c r="BR55" s="37">
        <v>0.94712017005858695</v>
      </c>
      <c r="BS55" s="37">
        <v>0.78584186354900909</v>
      </c>
      <c r="BT55" s="37">
        <v>1.0882946028447336</v>
      </c>
      <c r="BU55" s="37">
        <v>0.98990224198380217</v>
      </c>
      <c r="BV55" s="37">
        <v>1.310232721660866</v>
      </c>
      <c r="BW55" s="37">
        <v>0.71763635022279859</v>
      </c>
      <c r="BX55" s="37">
        <v>1.2058031428278826</v>
      </c>
      <c r="BY55" s="37">
        <v>0.68856709765752955</v>
      </c>
      <c r="BZ55" s="37">
        <v>1.3570393949788651</v>
      </c>
      <c r="CA55" s="37">
        <v>0.91217875950224259</v>
      </c>
      <c r="CB55" s="37">
        <v>0.89198083841299813</v>
      </c>
      <c r="CC55" s="37">
        <v>0.99654868288328136</v>
      </c>
      <c r="CD55" s="37">
        <v>0.62706464121376715</v>
      </c>
      <c r="CE55" s="37">
        <v>1.2466043464365613</v>
      </c>
      <c r="CF55" s="37">
        <v>0.69594293940583696</v>
      </c>
      <c r="CG55" s="37">
        <v>1.309758585515131</v>
      </c>
      <c r="CH55" s="37">
        <v>0.52105185242045582</v>
      </c>
      <c r="CI55" s="37">
        <v>1.566858649642634</v>
      </c>
      <c r="CJ55" s="37">
        <v>1.0421917808219179</v>
      </c>
      <c r="CK55" s="37">
        <v>1.1727352320131843</v>
      </c>
      <c r="CL55" s="37">
        <v>1.5002606066923796</v>
      </c>
      <c r="CM55" s="37">
        <v>0.92955072769457925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D4966-787F-4866-BF25-FEECF651760A}">
  <sheetPr>
    <tabColor theme="9" tint="-0.249977111117893"/>
  </sheetPr>
  <dimension ref="A1:E61"/>
  <sheetViews>
    <sheetView showGridLines="0" workbookViewId="0">
      <selection activeCell="A2" sqref="A2"/>
    </sheetView>
  </sheetViews>
  <sheetFormatPr defaultRowHeight="15" x14ac:dyDescent="0.25"/>
  <cols>
    <col min="3" max="3" width="12.85546875" customWidth="1"/>
    <col min="4" max="4" width="14.28515625" customWidth="1"/>
    <col min="5" max="5" width="12.85546875" customWidth="1"/>
  </cols>
  <sheetData>
    <row r="1" spans="1:1" x14ac:dyDescent="0.25">
      <c r="A1" t="s">
        <v>437</v>
      </c>
    </row>
    <row r="3" spans="1:1" x14ac:dyDescent="0.25">
      <c r="A3" s="10" t="s">
        <v>48</v>
      </c>
    </row>
    <row r="4" spans="1:1" x14ac:dyDescent="0.25">
      <c r="A4" s="10" t="s">
        <v>49</v>
      </c>
    </row>
    <row r="5" spans="1:1" x14ac:dyDescent="0.25">
      <c r="A5" s="10" t="s">
        <v>230</v>
      </c>
    </row>
    <row r="6" spans="1:1" x14ac:dyDescent="0.25">
      <c r="A6" s="10" t="s">
        <v>438</v>
      </c>
    </row>
    <row r="7" spans="1:1" x14ac:dyDescent="0.25">
      <c r="A7" s="10"/>
    </row>
    <row r="8" spans="1:1" x14ac:dyDescent="0.25">
      <c r="A8" s="10" t="s">
        <v>52</v>
      </c>
    </row>
    <row r="9" spans="1:1" x14ac:dyDescent="0.25">
      <c r="A9" s="10" t="s">
        <v>232</v>
      </c>
    </row>
    <row r="10" spans="1:1" x14ac:dyDescent="0.25">
      <c r="A10" s="10" t="s">
        <v>233</v>
      </c>
    </row>
    <row r="11" spans="1:1" x14ac:dyDescent="0.25">
      <c r="A11" s="10" t="s">
        <v>234</v>
      </c>
    </row>
    <row r="12" spans="1:1" x14ac:dyDescent="0.25">
      <c r="A12" s="10" t="s">
        <v>235</v>
      </c>
    </row>
    <row r="13" spans="1:1" x14ac:dyDescent="0.25">
      <c r="A13" s="10" t="s">
        <v>236</v>
      </c>
    </row>
    <row r="14" spans="1:1" x14ac:dyDescent="0.25">
      <c r="A14" s="10" t="s">
        <v>237</v>
      </c>
    </row>
    <row r="16" spans="1:1" x14ac:dyDescent="0.25">
      <c r="A16" s="10" t="s">
        <v>113</v>
      </c>
    </row>
    <row r="17" spans="1:5" x14ac:dyDescent="0.25">
      <c r="A17" s="10" t="s">
        <v>238</v>
      </c>
    </row>
    <row r="18" spans="1:5" x14ac:dyDescent="0.25">
      <c r="A18" t="s">
        <v>140</v>
      </c>
    </row>
    <row r="20" spans="1:5" x14ac:dyDescent="0.25">
      <c r="B20" s="10" t="s">
        <v>2698</v>
      </c>
      <c r="C20" s="6"/>
      <c r="D20" s="6"/>
    </row>
    <row r="21" spans="1:5" ht="33" customHeight="1" x14ac:dyDescent="0.25">
      <c r="C21" s="14" t="s">
        <v>239</v>
      </c>
      <c r="D21" s="14" t="s">
        <v>240</v>
      </c>
      <c r="E21" s="15" t="s">
        <v>241</v>
      </c>
    </row>
    <row r="22" spans="1:5" x14ac:dyDescent="0.25">
      <c r="B22" s="6">
        <v>2010</v>
      </c>
      <c r="C22" s="69">
        <v>1074.1621561435522</v>
      </c>
      <c r="D22" s="69">
        <v>584.20017965923546</v>
      </c>
      <c r="E22" s="69">
        <v>493.68188928834627</v>
      </c>
    </row>
    <row r="23" spans="1:5" x14ac:dyDescent="0.25">
      <c r="B23" s="6">
        <f>B22+1</f>
        <v>2011</v>
      </c>
      <c r="C23" s="69">
        <v>1083.5578930392237</v>
      </c>
      <c r="D23" s="69">
        <v>604.21623709261632</v>
      </c>
      <c r="E23" s="69">
        <v>487.07356349139701</v>
      </c>
    </row>
    <row r="24" spans="1:5" x14ac:dyDescent="0.25">
      <c r="B24" s="6">
        <f t="shared" ref="B24:B32" si="0">B23+1</f>
        <v>2012</v>
      </c>
      <c r="C24" s="69">
        <v>1033.5948678971613</v>
      </c>
      <c r="D24" s="69">
        <v>576.73249286902933</v>
      </c>
      <c r="E24" s="69">
        <v>464.31285247882101</v>
      </c>
    </row>
    <row r="25" spans="1:5" x14ac:dyDescent="0.25">
      <c r="B25" s="6">
        <f t="shared" si="0"/>
        <v>2013</v>
      </c>
      <c r="C25" s="69">
        <v>1175.1587549303936</v>
      </c>
      <c r="D25" s="69">
        <v>631.26052350081557</v>
      </c>
      <c r="E25" s="69">
        <v>547.09850862433245</v>
      </c>
    </row>
    <row r="26" spans="1:5" x14ac:dyDescent="0.25">
      <c r="B26" s="6">
        <f t="shared" si="0"/>
        <v>2014</v>
      </c>
      <c r="C26" s="69">
        <v>1177.4394034872037</v>
      </c>
      <c r="D26" s="69">
        <v>635.92600802109314</v>
      </c>
      <c r="E26" s="69">
        <v>545.65039823322468</v>
      </c>
    </row>
    <row r="27" spans="1:5" x14ac:dyDescent="0.25">
      <c r="B27" s="6">
        <f t="shared" si="0"/>
        <v>2015</v>
      </c>
      <c r="C27" s="69">
        <v>1174.804925414285</v>
      </c>
      <c r="D27" s="69">
        <v>647.11922418299821</v>
      </c>
      <c r="E27" s="69">
        <v>535.15718343381616</v>
      </c>
    </row>
    <row r="28" spans="1:5" x14ac:dyDescent="0.25">
      <c r="B28" s="6">
        <f t="shared" si="0"/>
        <v>2016</v>
      </c>
      <c r="C28" s="69">
        <v>1092.4653629736379</v>
      </c>
      <c r="D28" s="69">
        <v>612.21892216944184</v>
      </c>
      <c r="E28" s="69">
        <v>489.85135591407624</v>
      </c>
    </row>
    <row r="29" spans="1:5" x14ac:dyDescent="0.25">
      <c r="B29" s="6">
        <f t="shared" si="0"/>
        <v>2017</v>
      </c>
      <c r="C29" s="69">
        <v>1108.3637211061603</v>
      </c>
      <c r="D29" s="69">
        <v>582.99757763457308</v>
      </c>
      <c r="E29" s="69">
        <v>525.90289342677477</v>
      </c>
    </row>
    <row r="30" spans="1:5" x14ac:dyDescent="0.25">
      <c r="B30" s="6">
        <f t="shared" si="0"/>
        <v>2018</v>
      </c>
      <c r="C30" s="69">
        <v>993.00826861731798</v>
      </c>
      <c r="D30" s="69">
        <v>526.70542815127567</v>
      </c>
      <c r="E30" s="69">
        <v>467.64615782432219</v>
      </c>
    </row>
    <row r="31" spans="1:5" x14ac:dyDescent="0.25">
      <c r="B31" s="6">
        <f t="shared" si="0"/>
        <v>2019</v>
      </c>
      <c r="C31" s="69">
        <v>1085.3721964927208</v>
      </c>
      <c r="D31" s="69">
        <v>552.04565792782103</v>
      </c>
      <c r="E31" s="69">
        <v>533.34613803359753</v>
      </c>
    </row>
    <row r="32" spans="1:5" x14ac:dyDescent="0.25">
      <c r="B32" s="6">
        <f t="shared" si="0"/>
        <v>2020</v>
      </c>
      <c r="C32" s="69">
        <v>1120.89140490003</v>
      </c>
      <c r="D32" s="69">
        <v>556.60645460033004</v>
      </c>
      <c r="E32" s="69">
        <v>564.28495029969986</v>
      </c>
    </row>
    <row r="33" spans="2:5" x14ac:dyDescent="0.25">
      <c r="C33" s="6"/>
      <c r="D33" s="16"/>
      <c r="E33" s="16"/>
    </row>
    <row r="34" spans="2:5" x14ac:dyDescent="0.25">
      <c r="C34" s="6"/>
      <c r="D34" s="16"/>
      <c r="E34" s="16"/>
    </row>
    <row r="35" spans="2:5" x14ac:dyDescent="0.25">
      <c r="B35" s="6"/>
      <c r="C35" s="6"/>
      <c r="D35" s="16"/>
      <c r="E35" s="16"/>
    </row>
    <row r="36" spans="2:5" x14ac:dyDescent="0.25">
      <c r="B36" s="6"/>
      <c r="C36" s="6"/>
      <c r="D36" s="16"/>
      <c r="E36" s="16"/>
    </row>
    <row r="37" spans="2:5" x14ac:dyDescent="0.25">
      <c r="B37" s="6"/>
      <c r="C37" s="6"/>
      <c r="D37" s="16"/>
      <c r="E37" s="16"/>
    </row>
    <row r="38" spans="2:5" x14ac:dyDescent="0.25">
      <c r="B38" s="6"/>
      <c r="C38" s="6"/>
      <c r="D38" s="16"/>
      <c r="E38" s="16"/>
    </row>
    <row r="39" spans="2:5" x14ac:dyDescent="0.25">
      <c r="B39" s="6"/>
      <c r="C39" s="6"/>
      <c r="D39" s="16"/>
      <c r="E39" s="16"/>
    </row>
    <row r="40" spans="2:5" x14ac:dyDescent="0.25">
      <c r="B40" s="6"/>
      <c r="C40" s="6"/>
      <c r="D40" s="16"/>
      <c r="E40" s="16"/>
    </row>
    <row r="41" spans="2:5" x14ac:dyDescent="0.25">
      <c r="B41" s="6"/>
      <c r="D41" s="16"/>
      <c r="E41" s="16"/>
    </row>
    <row r="42" spans="2:5" x14ac:dyDescent="0.25">
      <c r="B42" s="6"/>
      <c r="D42" s="16"/>
      <c r="E42" s="16"/>
    </row>
    <row r="43" spans="2:5" x14ac:dyDescent="0.25">
      <c r="B43" s="6"/>
    </row>
    <row r="44" spans="2:5" x14ac:dyDescent="0.25">
      <c r="B44" s="6"/>
    </row>
    <row r="45" spans="2:5" x14ac:dyDescent="0.25">
      <c r="B45" s="6"/>
    </row>
    <row r="46" spans="2:5" x14ac:dyDescent="0.25">
      <c r="B46" s="6"/>
    </row>
    <row r="47" spans="2:5" x14ac:dyDescent="0.25">
      <c r="B47" s="6"/>
    </row>
    <row r="48" spans="2:5" x14ac:dyDescent="0.25">
      <c r="B48" s="6"/>
    </row>
    <row r="49" spans="2:2" x14ac:dyDescent="0.25">
      <c r="B49" s="6"/>
    </row>
    <row r="50" spans="2:2" x14ac:dyDescent="0.25">
      <c r="B50" s="6"/>
    </row>
    <row r="51" spans="2:2" x14ac:dyDescent="0.25">
      <c r="B51" s="6"/>
    </row>
    <row r="52" spans="2:2" x14ac:dyDescent="0.25">
      <c r="B52" s="6"/>
    </row>
    <row r="53" spans="2:2" x14ac:dyDescent="0.25">
      <c r="B53" s="6"/>
    </row>
    <row r="54" spans="2:2" x14ac:dyDescent="0.25">
      <c r="B54" s="6"/>
    </row>
    <row r="55" spans="2:2" x14ac:dyDescent="0.25">
      <c r="B55" s="6"/>
    </row>
    <row r="56" spans="2:2" x14ac:dyDescent="0.25">
      <c r="B56" s="6"/>
    </row>
    <row r="57" spans="2:2" x14ac:dyDescent="0.25">
      <c r="B57" s="6"/>
    </row>
    <row r="58" spans="2:2" x14ac:dyDescent="0.25">
      <c r="B58" s="6"/>
    </row>
    <row r="59" spans="2:2" x14ac:dyDescent="0.25">
      <c r="B59" s="6"/>
    </row>
    <row r="60" spans="2:2" x14ac:dyDescent="0.25">
      <c r="B60" s="6"/>
    </row>
    <row r="61" spans="2:2" x14ac:dyDescent="0.25">
      <c r="B61" s="6"/>
    </row>
  </sheetData>
  <pageMargins left="0.511811024" right="0.511811024" top="0.78740157499999996" bottom="0.78740157499999996" header="0.31496062000000002" footer="0.31496062000000002"/>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DEF4E-4BA0-4F3B-9446-B757ED4841ED}">
  <sheetPr>
    <tabColor theme="9" tint="-0.249977111117893"/>
  </sheetPr>
  <dimension ref="A1:N26"/>
  <sheetViews>
    <sheetView showGridLines="0" workbookViewId="0"/>
  </sheetViews>
  <sheetFormatPr defaultRowHeight="15" x14ac:dyDescent="0.25"/>
  <sheetData>
    <row r="1" spans="1:3" x14ac:dyDescent="0.25">
      <c r="A1" t="s">
        <v>439</v>
      </c>
    </row>
    <row r="3" spans="1:3" x14ac:dyDescent="0.25">
      <c r="A3" t="s">
        <v>243</v>
      </c>
    </row>
    <row r="4" spans="1:3" x14ac:dyDescent="0.25">
      <c r="A4" t="s">
        <v>244</v>
      </c>
    </row>
    <row r="5" spans="1:3" x14ac:dyDescent="0.25">
      <c r="A5" s="10" t="s">
        <v>230</v>
      </c>
    </row>
    <row r="6" spans="1:3" x14ac:dyDescent="0.25">
      <c r="A6" s="10" t="s">
        <v>438</v>
      </c>
    </row>
    <row r="8" spans="1:3" x14ac:dyDescent="0.25">
      <c r="A8" t="s">
        <v>79</v>
      </c>
    </row>
    <row r="9" spans="1:3" x14ac:dyDescent="0.25">
      <c r="A9" t="s">
        <v>245</v>
      </c>
    </row>
    <row r="11" spans="1:3" x14ac:dyDescent="0.25">
      <c r="A11" t="s">
        <v>246</v>
      </c>
    </row>
    <row r="12" spans="1:3" x14ac:dyDescent="0.25">
      <c r="A12" t="s">
        <v>247</v>
      </c>
    </row>
    <row r="13" spans="1:3" x14ac:dyDescent="0.25">
      <c r="A13" t="s">
        <v>140</v>
      </c>
    </row>
    <row r="15" spans="1:3" x14ac:dyDescent="0.25">
      <c r="A15" s="10" t="s">
        <v>440</v>
      </c>
    </row>
    <row r="16" spans="1:3" x14ac:dyDescent="0.25">
      <c r="A16" s="10" t="s">
        <v>441</v>
      </c>
      <c r="C16" s="10" t="s">
        <v>442</v>
      </c>
    </row>
    <row r="17" spans="2:14" x14ac:dyDescent="0.25">
      <c r="B17">
        <v>2011</v>
      </c>
      <c r="C17" s="626">
        <v>-1.3385797494972818</v>
      </c>
      <c r="D17" s="626"/>
      <c r="N17" s="16"/>
    </row>
    <row r="18" spans="2:14" x14ac:dyDescent="0.25">
      <c r="B18">
        <v>2012</v>
      </c>
      <c r="C18" s="626">
        <v>-4.6729514222501933</v>
      </c>
      <c r="D18" s="626"/>
      <c r="N18" s="16"/>
    </row>
    <row r="19" spans="2:14" x14ac:dyDescent="0.25">
      <c r="B19">
        <v>2013</v>
      </c>
      <c r="C19" s="626">
        <v>17.829714534832398</v>
      </c>
      <c r="D19" s="626"/>
      <c r="N19" s="16"/>
    </row>
    <row r="20" spans="2:14" x14ac:dyDescent="0.25">
      <c r="B20">
        <v>2014</v>
      </c>
      <c r="C20" s="626">
        <v>-0.26468914981121472</v>
      </c>
      <c r="D20" s="626"/>
      <c r="N20" s="16"/>
    </row>
    <row r="21" spans="2:14" x14ac:dyDescent="0.25">
      <c r="B21">
        <v>2015</v>
      </c>
      <c r="C21" s="626">
        <v>-1.9230655440525379</v>
      </c>
      <c r="D21" s="626"/>
      <c r="N21" s="16"/>
    </row>
    <row r="22" spans="2:14" x14ac:dyDescent="0.25">
      <c r="B22">
        <v>2016</v>
      </c>
      <c r="C22" s="626">
        <v>-8.4658916898091015</v>
      </c>
      <c r="D22" s="626"/>
      <c r="N22" s="16"/>
    </row>
    <row r="23" spans="2:14" x14ac:dyDescent="0.25">
      <c r="B23">
        <v>2017</v>
      </c>
      <c r="C23" s="626">
        <v>7.3596892358142707</v>
      </c>
      <c r="D23" s="626"/>
      <c r="N23" s="16"/>
    </row>
    <row r="24" spans="2:14" x14ac:dyDescent="0.25">
      <c r="B24">
        <v>2018</v>
      </c>
      <c r="C24" s="626">
        <v>-11.077470067307038</v>
      </c>
      <c r="D24" s="626"/>
      <c r="N24" s="16"/>
    </row>
    <row r="25" spans="2:14" x14ac:dyDescent="0.25">
      <c r="B25">
        <v>2019</v>
      </c>
      <c r="C25" s="626">
        <v>14.049079439663959</v>
      </c>
      <c r="D25" s="626"/>
    </row>
    <row r="26" spans="2:14" x14ac:dyDescent="0.25">
      <c r="B26">
        <v>2020</v>
      </c>
      <c r="C26" s="626">
        <v>5.8008880274583507</v>
      </c>
      <c r="D26" s="626"/>
    </row>
  </sheetData>
  <pageMargins left="0.511811024" right="0.511811024" top="0.78740157499999996" bottom="0.78740157499999996" header="0.31496062000000002" footer="0.31496062000000002"/>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ACEE0-AAEC-41AB-88A3-08946EFE6760}">
  <sheetPr>
    <tabColor theme="9" tint="-0.249977111117893"/>
  </sheetPr>
  <dimension ref="A1:S41"/>
  <sheetViews>
    <sheetView showGridLines="0" zoomScale="90" zoomScaleNormal="90" workbookViewId="0">
      <selection activeCell="A2" sqref="A2"/>
    </sheetView>
  </sheetViews>
  <sheetFormatPr defaultRowHeight="15" x14ac:dyDescent="0.25"/>
  <cols>
    <col min="1" max="1" width="9.140625" style="351"/>
    <col min="2" max="2" width="11" style="351" customWidth="1"/>
    <col min="3" max="3" width="10.28515625" style="351" customWidth="1"/>
    <col min="4" max="7" width="10.28515625" style="351" bestFit="1" customWidth="1"/>
    <col min="8" max="13" width="10" style="351" customWidth="1"/>
    <col min="14" max="14" width="11.85546875" style="351" customWidth="1"/>
    <col min="15" max="17" width="10.28515625" style="351" bestFit="1" customWidth="1"/>
    <col min="18" max="19" width="11.28515625" style="351" bestFit="1" customWidth="1"/>
    <col min="20" max="16384" width="9.140625" style="351"/>
  </cols>
  <sheetData>
    <row r="1" spans="1:1" x14ac:dyDescent="0.25">
      <c r="A1" s="351" t="s">
        <v>443</v>
      </c>
    </row>
    <row r="3" spans="1:1" x14ac:dyDescent="0.25">
      <c r="A3" s="351" t="s">
        <v>91</v>
      </c>
    </row>
    <row r="4" spans="1:1" x14ac:dyDescent="0.25">
      <c r="A4" s="351" t="s">
        <v>444</v>
      </c>
    </row>
    <row r="5" spans="1:1" x14ac:dyDescent="0.25">
      <c r="A5" s="351" t="s">
        <v>445</v>
      </c>
    </row>
    <row r="6" spans="1:1" x14ac:dyDescent="0.25">
      <c r="A6" s="351" t="s">
        <v>2745</v>
      </c>
    </row>
    <row r="7" spans="1:1" x14ac:dyDescent="0.25">
      <c r="A7" s="351" t="s">
        <v>446</v>
      </c>
    </row>
    <row r="9" spans="1:1" x14ac:dyDescent="0.25">
      <c r="A9" s="351" t="s">
        <v>79</v>
      </c>
    </row>
    <row r="10" spans="1:1" x14ac:dyDescent="0.25">
      <c r="A10" s="351" t="s">
        <v>447</v>
      </c>
    </row>
    <row r="11" spans="1:1" x14ac:dyDescent="0.25">
      <c r="A11" s="351" t="s">
        <v>448</v>
      </c>
    </row>
    <row r="13" spans="1:1" x14ac:dyDescent="0.25">
      <c r="A13" s="351" t="s">
        <v>246</v>
      </c>
    </row>
    <row r="14" spans="1:1" x14ac:dyDescent="0.25">
      <c r="A14" s="351" t="s">
        <v>273</v>
      </c>
    </row>
    <row r="15" spans="1:1" x14ac:dyDescent="0.25">
      <c r="A15" s="351" t="s">
        <v>140</v>
      </c>
    </row>
    <row r="17" spans="2:19" x14ac:dyDescent="0.25">
      <c r="C17" s="351" t="s">
        <v>2701</v>
      </c>
      <c r="D17" s="351" t="s">
        <v>2702</v>
      </c>
    </row>
    <row r="18" spans="2:19" x14ac:dyDescent="0.25">
      <c r="B18" s="351" t="s">
        <v>458</v>
      </c>
      <c r="C18" s="493">
        <v>9.7577543579241866</v>
      </c>
      <c r="D18" s="493">
        <v>22.683624020188041</v>
      </c>
      <c r="O18" s="585"/>
      <c r="P18" s="585"/>
      <c r="S18" s="627"/>
    </row>
    <row r="19" spans="2:19" x14ac:dyDescent="0.25">
      <c r="B19" s="351" t="s">
        <v>449</v>
      </c>
      <c r="C19" s="493">
        <v>5.3452221444917347</v>
      </c>
      <c r="D19" s="493">
        <v>7.4395656222413065</v>
      </c>
      <c r="O19" s="585"/>
      <c r="P19" s="585"/>
    </row>
    <row r="20" spans="2:19" x14ac:dyDescent="0.25">
      <c r="B20" s="351" t="s">
        <v>450</v>
      </c>
      <c r="C20" s="493">
        <v>-2.4105245735910552</v>
      </c>
      <c r="D20" s="493">
        <v>4.3341651466704656</v>
      </c>
      <c r="E20" s="493"/>
      <c r="O20" s="585"/>
      <c r="P20" s="585"/>
    </row>
    <row r="21" spans="2:19" x14ac:dyDescent="0.25">
      <c r="B21" s="351" t="s">
        <v>451</v>
      </c>
      <c r="C21" s="493">
        <v>-6.8817794864753594</v>
      </c>
      <c r="D21" s="493">
        <v>2.5215419501133818</v>
      </c>
      <c r="O21" s="585"/>
      <c r="P21" s="585"/>
    </row>
    <row r="22" spans="2:19" x14ac:dyDescent="0.25">
      <c r="B22" s="351" t="s">
        <v>453</v>
      </c>
      <c r="C22" s="493">
        <v>-13.030026368829372</v>
      </c>
      <c r="D22" s="493">
        <v>14.108839132642181</v>
      </c>
      <c r="O22" s="585"/>
      <c r="P22" s="585"/>
    </row>
    <row r="23" spans="2:19" x14ac:dyDescent="0.25">
      <c r="B23" s="351" t="s">
        <v>452</v>
      </c>
      <c r="C23" s="493">
        <v>-17.559520513733617</v>
      </c>
      <c r="D23" s="493">
        <v>1.1417709847410418</v>
      </c>
      <c r="O23" s="585"/>
      <c r="P23" s="585"/>
    </row>
    <row r="24" spans="2:19" x14ac:dyDescent="0.25">
      <c r="C24" s="493"/>
      <c r="D24" s="493"/>
      <c r="O24" s="493"/>
      <c r="P24" s="493"/>
    </row>
    <row r="25" spans="2:19" x14ac:dyDescent="0.25">
      <c r="C25" s="493"/>
      <c r="D25" s="493"/>
      <c r="O25" s="493"/>
      <c r="P25" s="493"/>
    </row>
    <row r="26" spans="2:19" x14ac:dyDescent="0.25">
      <c r="D26" s="493"/>
      <c r="P26" s="493"/>
    </row>
    <row r="34" spans="1:19" x14ac:dyDescent="0.25">
      <c r="A34" s="351" t="s">
        <v>454</v>
      </c>
    </row>
    <row r="35" spans="1:19" x14ac:dyDescent="0.25">
      <c r="A35" s="351" t="s">
        <v>455</v>
      </c>
    </row>
    <row r="36" spans="1:19" x14ac:dyDescent="0.25">
      <c r="A36" s="351" t="s">
        <v>456</v>
      </c>
      <c r="B36" s="351" t="s">
        <v>457</v>
      </c>
    </row>
    <row r="37" spans="1:19" x14ac:dyDescent="0.25">
      <c r="B37" s="583">
        <v>2010</v>
      </c>
      <c r="H37" s="583">
        <v>2020</v>
      </c>
      <c r="N37" s="583">
        <v>2021</v>
      </c>
    </row>
    <row r="38" spans="1:19" x14ac:dyDescent="0.25">
      <c r="B38" s="351" t="s">
        <v>450</v>
      </c>
      <c r="C38" s="351" t="s">
        <v>451</v>
      </c>
      <c r="D38" s="351" t="s">
        <v>458</v>
      </c>
      <c r="E38" s="351" t="s">
        <v>449</v>
      </c>
      <c r="F38" s="351" t="s">
        <v>452</v>
      </c>
      <c r="G38" s="351" t="s">
        <v>453</v>
      </c>
      <c r="H38" s="351" t="s">
        <v>450</v>
      </c>
      <c r="I38" s="351" t="s">
        <v>451</v>
      </c>
      <c r="J38" s="351" t="s">
        <v>458</v>
      </c>
      <c r="K38" s="351" t="s">
        <v>449</v>
      </c>
      <c r="L38" s="351" t="s">
        <v>452</v>
      </c>
      <c r="M38" s="351" t="s">
        <v>453</v>
      </c>
      <c r="N38" s="351" t="s">
        <v>450</v>
      </c>
      <c r="O38" s="351" t="s">
        <v>451</v>
      </c>
      <c r="P38" s="351" t="s">
        <v>458</v>
      </c>
      <c r="Q38" s="351" t="s">
        <v>449</v>
      </c>
      <c r="R38" s="351" t="s">
        <v>452</v>
      </c>
      <c r="S38" s="351" t="s">
        <v>453</v>
      </c>
    </row>
    <row r="39" spans="1:19" x14ac:dyDescent="0.25">
      <c r="A39" s="351" t="s">
        <v>7</v>
      </c>
      <c r="B39" s="521">
        <v>1117765</v>
      </c>
      <c r="C39" s="521">
        <v>72830</v>
      </c>
      <c r="D39" s="521">
        <v>100105</v>
      </c>
      <c r="E39" s="521">
        <v>168674</v>
      </c>
      <c r="F39" s="521">
        <v>6863012</v>
      </c>
      <c r="G39" s="521">
        <v>1783166</v>
      </c>
      <c r="H39" s="521">
        <v>1045507</v>
      </c>
      <c r="I39" s="521">
        <v>66150</v>
      </c>
      <c r="J39" s="521">
        <v>89558</v>
      </c>
      <c r="K39" s="521">
        <v>165386</v>
      </c>
      <c r="L39" s="521">
        <v>5594029</v>
      </c>
      <c r="M39" s="521">
        <v>1359070</v>
      </c>
      <c r="N39" s="521">
        <v>1090821</v>
      </c>
      <c r="O39" s="521">
        <v>67818</v>
      </c>
      <c r="P39" s="521">
        <v>109873</v>
      </c>
      <c r="Q39" s="521">
        <v>177690</v>
      </c>
      <c r="R39" s="521">
        <v>5657900</v>
      </c>
      <c r="S39" s="521">
        <v>1550819</v>
      </c>
    </row>
    <row r="40" spans="1:19" x14ac:dyDescent="0.25">
      <c r="A40" s="351" t="s">
        <v>459</v>
      </c>
      <c r="M40" s="628" t="s">
        <v>2699</v>
      </c>
      <c r="N40" s="493">
        <f t="shared" ref="N40:S40" si="0">((N39/B39)-1)*100</f>
        <v>-2.4105245735910552</v>
      </c>
      <c r="O40" s="493">
        <f t="shared" si="0"/>
        <v>-6.8817794864753594</v>
      </c>
      <c r="P40" s="493">
        <f t="shared" si="0"/>
        <v>9.7577543579241866</v>
      </c>
      <c r="Q40" s="493">
        <f t="shared" si="0"/>
        <v>5.3452221444917347</v>
      </c>
      <c r="R40" s="493">
        <f t="shared" si="0"/>
        <v>-17.559520513733617</v>
      </c>
      <c r="S40" s="493">
        <f t="shared" si="0"/>
        <v>-13.030026368829372</v>
      </c>
    </row>
    <row r="41" spans="1:19" x14ac:dyDescent="0.25">
      <c r="M41" s="351" t="s">
        <v>2700</v>
      </c>
      <c r="N41" s="493">
        <f>((N39/H39)-1)*100</f>
        <v>4.3341651466704656</v>
      </c>
      <c r="O41" s="493">
        <f t="shared" ref="O41:S41" si="1">((O39/I39)-1)*100</f>
        <v>2.5215419501133818</v>
      </c>
      <c r="P41" s="493">
        <f t="shared" si="1"/>
        <v>22.683624020188041</v>
      </c>
      <c r="Q41" s="493">
        <f t="shared" si="1"/>
        <v>7.4395656222413065</v>
      </c>
      <c r="R41" s="493">
        <f t="shared" si="1"/>
        <v>1.1417709847410418</v>
      </c>
      <c r="S41" s="493">
        <f t="shared" si="1"/>
        <v>14.108839132642181</v>
      </c>
    </row>
  </sheetData>
  <sortState xmlns:xlrd2="http://schemas.microsoft.com/office/spreadsheetml/2017/richdata2" ref="B18:D23">
    <sortCondition descending="1" ref="C18:C23"/>
  </sortState>
  <phoneticPr fontId="1" type="noConversion"/>
  <pageMargins left="0.511811024" right="0.511811024" top="0.78740157499999996" bottom="0.78740157499999996" header="0.31496062000000002" footer="0.31496062000000002"/>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80E41-00C0-4969-8437-EFE014AECC2B}">
  <sheetPr>
    <tabColor theme="9" tint="-0.249977111117893"/>
  </sheetPr>
  <dimension ref="A1:O97"/>
  <sheetViews>
    <sheetView showGridLines="0" zoomScale="90" zoomScaleNormal="90" workbookViewId="0">
      <selection activeCell="A2" sqref="A2"/>
    </sheetView>
  </sheetViews>
  <sheetFormatPr defaultRowHeight="15" x14ac:dyDescent="0.25"/>
  <cols>
    <col min="1" max="1" width="12.28515625" customWidth="1"/>
    <col min="2" max="2" width="11" customWidth="1"/>
    <col min="3" max="15" width="16.28515625" customWidth="1"/>
  </cols>
  <sheetData>
    <row r="1" spans="1:1" x14ac:dyDescent="0.25">
      <c r="A1" t="s">
        <v>460</v>
      </c>
    </row>
    <row r="3" spans="1:1" x14ac:dyDescent="0.25">
      <c r="A3" t="s">
        <v>91</v>
      </c>
    </row>
    <row r="5" spans="1:1" x14ac:dyDescent="0.25">
      <c r="A5" t="s">
        <v>461</v>
      </c>
    </row>
    <row r="6" spans="1:1" x14ac:dyDescent="0.25">
      <c r="A6" t="s">
        <v>462</v>
      </c>
    </row>
    <row r="7" spans="1:1" x14ac:dyDescent="0.25">
      <c r="A7" t="s">
        <v>463</v>
      </c>
    </row>
    <row r="8" spans="1:1" x14ac:dyDescent="0.25">
      <c r="A8" t="s">
        <v>464</v>
      </c>
    </row>
    <row r="9" spans="1:1" x14ac:dyDescent="0.25">
      <c r="A9" t="s">
        <v>465</v>
      </c>
    </row>
    <row r="10" spans="1:1" x14ac:dyDescent="0.25">
      <c r="A10" t="s">
        <v>466</v>
      </c>
    </row>
    <row r="12" spans="1:1" x14ac:dyDescent="0.25">
      <c r="A12" t="s">
        <v>467</v>
      </c>
    </row>
    <row r="13" spans="1:1" x14ac:dyDescent="0.25">
      <c r="A13" t="s">
        <v>468</v>
      </c>
    </row>
    <row r="14" spans="1:1" x14ac:dyDescent="0.25">
      <c r="A14" t="s">
        <v>469</v>
      </c>
    </row>
    <row r="15" spans="1:1" x14ac:dyDescent="0.25">
      <c r="A15" t="s">
        <v>470</v>
      </c>
    </row>
    <row r="16" spans="1:1" x14ac:dyDescent="0.25">
      <c r="A16" t="s">
        <v>471</v>
      </c>
    </row>
    <row r="17" spans="1:1" x14ac:dyDescent="0.25">
      <c r="A17" t="s">
        <v>472</v>
      </c>
    </row>
    <row r="18" spans="1:1" x14ac:dyDescent="0.25">
      <c r="A18" t="s">
        <v>473</v>
      </c>
    </row>
    <row r="19" spans="1:1" x14ac:dyDescent="0.25">
      <c r="A19" t="s">
        <v>474</v>
      </c>
    </row>
    <row r="21" spans="1:1" x14ac:dyDescent="0.25">
      <c r="A21" t="s">
        <v>475</v>
      </c>
    </row>
    <row r="22" spans="1:1" x14ac:dyDescent="0.25">
      <c r="A22" t="s">
        <v>476</v>
      </c>
    </row>
    <row r="23" spans="1:1" x14ac:dyDescent="0.25">
      <c r="A23" t="s">
        <v>477</v>
      </c>
    </row>
    <row r="24" spans="1:1" x14ac:dyDescent="0.25">
      <c r="A24" t="s">
        <v>478</v>
      </c>
    </row>
    <row r="25" spans="1:1" x14ac:dyDescent="0.25">
      <c r="A25" t="s">
        <v>479</v>
      </c>
    </row>
    <row r="26" spans="1:1" x14ac:dyDescent="0.25">
      <c r="A26" t="s">
        <v>480</v>
      </c>
    </row>
    <row r="27" spans="1:1" x14ac:dyDescent="0.25">
      <c r="A27" t="s">
        <v>481</v>
      </c>
    </row>
    <row r="28" spans="1:1" x14ac:dyDescent="0.25">
      <c r="A28" t="s">
        <v>482</v>
      </c>
    </row>
    <row r="30" spans="1:1" x14ac:dyDescent="0.25">
      <c r="A30" t="s">
        <v>483</v>
      </c>
    </row>
    <row r="31" spans="1:1" x14ac:dyDescent="0.25">
      <c r="A31" t="s">
        <v>484</v>
      </c>
    </row>
    <row r="32" spans="1:1" x14ac:dyDescent="0.25">
      <c r="A32" t="s">
        <v>485</v>
      </c>
    </row>
    <row r="33" spans="1:4" x14ac:dyDescent="0.25">
      <c r="A33" t="s">
        <v>486</v>
      </c>
    </row>
    <row r="34" spans="1:4" x14ac:dyDescent="0.25">
      <c r="A34" t="s">
        <v>487</v>
      </c>
    </row>
    <row r="35" spans="1:4" x14ac:dyDescent="0.25">
      <c r="A35" t="s">
        <v>488</v>
      </c>
    </row>
    <row r="36" spans="1:4" x14ac:dyDescent="0.25">
      <c r="A36" t="s">
        <v>489</v>
      </c>
    </row>
    <row r="37" spans="1:4" x14ac:dyDescent="0.25">
      <c r="A37" t="s">
        <v>490</v>
      </c>
    </row>
    <row r="39" spans="1:4" x14ac:dyDescent="0.25">
      <c r="A39" t="s">
        <v>79</v>
      </c>
    </row>
    <row r="40" spans="1:4" x14ac:dyDescent="0.25">
      <c r="A40" t="s">
        <v>447</v>
      </c>
    </row>
    <row r="41" spans="1:4" x14ac:dyDescent="0.25">
      <c r="A41" t="s">
        <v>448</v>
      </c>
    </row>
    <row r="43" spans="1:4" x14ac:dyDescent="0.25">
      <c r="A43" t="s">
        <v>246</v>
      </c>
    </row>
    <row r="44" spans="1:4" x14ac:dyDescent="0.25">
      <c r="A44" t="s">
        <v>273</v>
      </c>
    </row>
    <row r="45" spans="1:4" x14ac:dyDescent="0.25">
      <c r="A45" t="s">
        <v>140</v>
      </c>
    </row>
    <row r="46" spans="1:4" x14ac:dyDescent="0.25">
      <c r="D46" s="16"/>
    </row>
    <row r="47" spans="1:4" x14ac:dyDescent="0.25">
      <c r="B47" t="s">
        <v>491</v>
      </c>
      <c r="C47" t="s">
        <v>492</v>
      </c>
    </row>
    <row r="48" spans="1:4" x14ac:dyDescent="0.25">
      <c r="A48" t="s">
        <v>2705</v>
      </c>
      <c r="B48" s="16">
        <f>((O80/C80)-1)*100</f>
        <v>125.43023057735066</v>
      </c>
      <c r="C48" s="16">
        <f>((O88/C88)-1)*100</f>
        <v>-65.158384794249216</v>
      </c>
    </row>
    <row r="49" spans="1:4" x14ac:dyDescent="0.25">
      <c r="A49" t="s">
        <v>2706</v>
      </c>
      <c r="B49" s="16">
        <f>((O80/N80)-1)*100</f>
        <v>12.238845900769334</v>
      </c>
      <c r="C49" s="16" t="str">
        <f>IFERROR(((O88/N88)-1)*100,"")</f>
        <v/>
      </c>
    </row>
    <row r="50" spans="1:4" x14ac:dyDescent="0.25">
      <c r="B50" t="s">
        <v>493</v>
      </c>
      <c r="C50" t="s">
        <v>494</v>
      </c>
    </row>
    <row r="51" spans="1:4" x14ac:dyDescent="0.25">
      <c r="A51" t="s">
        <v>2701</v>
      </c>
      <c r="B51" s="16">
        <f>((I71/C71)-1)*100</f>
        <v>6.1606368129173417</v>
      </c>
      <c r="C51" s="16">
        <f>((J71/D71)-1)*100</f>
        <v>-20.601701506659285</v>
      </c>
      <c r="D51" s="16"/>
    </row>
    <row r="52" spans="1:4" x14ac:dyDescent="0.25">
      <c r="A52" t="s">
        <v>2702</v>
      </c>
      <c r="B52" s="16">
        <f>((I71/F71)-1)*100</f>
        <v>4.8552371725602672</v>
      </c>
      <c r="C52" s="16">
        <f>((J71/G71)-1)*100</f>
        <v>16.570917310227905</v>
      </c>
      <c r="D52" s="16"/>
    </row>
    <row r="53" spans="1:4" x14ac:dyDescent="0.25">
      <c r="B53" t="s">
        <v>495</v>
      </c>
    </row>
    <row r="54" spans="1:4" x14ac:dyDescent="0.25">
      <c r="A54" t="s">
        <v>2701</v>
      </c>
      <c r="B54" s="16">
        <f>((H71/B71)-1)*100</f>
        <v>46.831956851508515</v>
      </c>
    </row>
    <row r="55" spans="1:4" x14ac:dyDescent="0.25">
      <c r="A55" t="s">
        <v>2702</v>
      </c>
      <c r="B55" s="16">
        <f>((H71/E71)-1)*100</f>
        <v>20.962362500798413</v>
      </c>
    </row>
    <row r="56" spans="1:4" x14ac:dyDescent="0.25">
      <c r="B56" t="s">
        <v>498</v>
      </c>
    </row>
    <row r="57" spans="1:4" x14ac:dyDescent="0.25">
      <c r="A57" t="s">
        <v>496</v>
      </c>
      <c r="B57" s="16">
        <f>((M96/C96)-1)*100</f>
        <v>1.6339041084715733</v>
      </c>
    </row>
    <row r="58" spans="1:4" x14ac:dyDescent="0.25">
      <c r="A58" t="s">
        <v>497</v>
      </c>
      <c r="B58" s="16">
        <f>((M96/L96)-1)*100</f>
        <v>12.219126424634009</v>
      </c>
    </row>
    <row r="59" spans="1:4" x14ac:dyDescent="0.25">
      <c r="B59" s="26"/>
    </row>
    <row r="66" spans="1:15" x14ac:dyDescent="0.25">
      <c r="A66" t="s">
        <v>499</v>
      </c>
    </row>
    <row r="67" spans="1:15" x14ac:dyDescent="0.25">
      <c r="A67" t="s">
        <v>500</v>
      </c>
    </row>
    <row r="68" spans="1:15" x14ac:dyDescent="0.25">
      <c r="A68" t="s">
        <v>456</v>
      </c>
      <c r="B68" t="s">
        <v>501</v>
      </c>
    </row>
    <row r="69" spans="1:15" x14ac:dyDescent="0.25">
      <c r="B69" s="10">
        <v>2010</v>
      </c>
      <c r="E69" s="10">
        <v>2020</v>
      </c>
      <c r="H69" s="10">
        <v>2021</v>
      </c>
    </row>
    <row r="70" spans="1:15" x14ac:dyDescent="0.25">
      <c r="B70" t="s">
        <v>502</v>
      </c>
      <c r="C70" t="s">
        <v>503</v>
      </c>
      <c r="D70" t="s">
        <v>504</v>
      </c>
      <c r="E70" t="s">
        <v>502</v>
      </c>
      <c r="F70" t="s">
        <v>503</v>
      </c>
      <c r="G70" t="s">
        <v>504</v>
      </c>
      <c r="H70" t="s">
        <v>502</v>
      </c>
      <c r="I70" t="s">
        <v>503</v>
      </c>
      <c r="J70" t="s">
        <v>504</v>
      </c>
    </row>
    <row r="71" spans="1:15" x14ac:dyDescent="0.25">
      <c r="A71" t="s">
        <v>7</v>
      </c>
      <c r="B71" s="69">
        <v>296650</v>
      </c>
      <c r="C71" s="69">
        <v>26507</v>
      </c>
      <c r="D71" s="69">
        <v>124713</v>
      </c>
      <c r="E71" s="69">
        <v>360093</v>
      </c>
      <c r="F71" s="69">
        <v>26837</v>
      </c>
      <c r="G71" s="69">
        <v>84944</v>
      </c>
      <c r="H71" s="69">
        <v>435577</v>
      </c>
      <c r="I71" s="69">
        <v>28140</v>
      </c>
      <c r="J71" s="69">
        <v>99020</v>
      </c>
    </row>
    <row r="72" spans="1:15" x14ac:dyDescent="0.25">
      <c r="A72" t="s">
        <v>459</v>
      </c>
    </row>
    <row r="74" spans="1:15" x14ac:dyDescent="0.25">
      <c r="A74" t="s">
        <v>505</v>
      </c>
    </row>
    <row r="75" spans="1:15" x14ac:dyDescent="0.25">
      <c r="A75" t="s">
        <v>506</v>
      </c>
    </row>
    <row r="76" spans="1:15" x14ac:dyDescent="0.25">
      <c r="A76" t="s">
        <v>456</v>
      </c>
      <c r="B76" t="s">
        <v>507</v>
      </c>
      <c r="C76" t="s">
        <v>508</v>
      </c>
    </row>
    <row r="77" spans="1:15" x14ac:dyDescent="0.25">
      <c r="C77" t="s">
        <v>509</v>
      </c>
      <c r="D77" t="s">
        <v>510</v>
      </c>
      <c r="E77" t="s">
        <v>511</v>
      </c>
      <c r="F77" t="s">
        <v>512</v>
      </c>
      <c r="G77" t="s">
        <v>513</v>
      </c>
      <c r="H77" t="s">
        <v>514</v>
      </c>
      <c r="I77" t="s">
        <v>515</v>
      </c>
      <c r="J77" t="s">
        <v>516</v>
      </c>
      <c r="K77" t="s">
        <v>517</v>
      </c>
      <c r="L77" t="s">
        <v>518</v>
      </c>
      <c r="M77" t="s">
        <v>519</v>
      </c>
      <c r="N77" t="s">
        <v>2703</v>
      </c>
      <c r="O77" t="s">
        <v>2704</v>
      </c>
    </row>
    <row r="78" spans="1:15" x14ac:dyDescent="0.25">
      <c r="C78" t="s">
        <v>520</v>
      </c>
      <c r="D78" t="s">
        <v>520</v>
      </c>
      <c r="E78" t="s">
        <v>520</v>
      </c>
      <c r="F78" t="s">
        <v>520</v>
      </c>
      <c r="G78" t="s">
        <v>520</v>
      </c>
      <c r="H78" t="s">
        <v>520</v>
      </c>
      <c r="I78" t="s">
        <v>520</v>
      </c>
      <c r="J78" t="s">
        <v>520</v>
      </c>
      <c r="K78" t="s">
        <v>520</v>
      </c>
      <c r="L78" t="s">
        <v>520</v>
      </c>
      <c r="M78" t="s">
        <v>520</v>
      </c>
    </row>
    <row r="79" spans="1:15" x14ac:dyDescent="0.25">
      <c r="C79" t="s">
        <v>349</v>
      </c>
      <c r="D79" t="s">
        <v>349</v>
      </c>
      <c r="E79" t="s">
        <v>349</v>
      </c>
      <c r="F79" t="s">
        <v>349</v>
      </c>
      <c r="G79" t="s">
        <v>349</v>
      </c>
      <c r="H79" t="s">
        <v>349</v>
      </c>
      <c r="I79" t="s">
        <v>349</v>
      </c>
      <c r="J79" t="s">
        <v>349</v>
      </c>
      <c r="K79" t="s">
        <v>349</v>
      </c>
      <c r="L79" t="s">
        <v>349</v>
      </c>
      <c r="M79" t="s">
        <v>349</v>
      </c>
    </row>
    <row r="80" spans="1:15" x14ac:dyDescent="0.25">
      <c r="A80" t="s">
        <v>7</v>
      </c>
      <c r="B80" t="s">
        <v>349</v>
      </c>
      <c r="C80" s="69">
        <v>6844818</v>
      </c>
      <c r="D80" s="69">
        <v>6150130</v>
      </c>
      <c r="E80" s="69">
        <v>7058066</v>
      </c>
      <c r="F80" s="69">
        <v>6803222</v>
      </c>
      <c r="G80" s="69">
        <v>6072203</v>
      </c>
      <c r="H80" s="69">
        <v>5947833</v>
      </c>
      <c r="I80" s="69">
        <v>5893584</v>
      </c>
      <c r="J80" s="69">
        <v>6609909</v>
      </c>
      <c r="K80" s="69">
        <v>10237630</v>
      </c>
      <c r="L80" s="69" t="s">
        <v>521</v>
      </c>
      <c r="M80" s="69" t="s">
        <v>521</v>
      </c>
      <c r="N80" s="69">
        <v>13747726</v>
      </c>
      <c r="O80" s="69">
        <v>15430289</v>
      </c>
    </row>
    <row r="81" spans="1:15" x14ac:dyDescent="0.25">
      <c r="A81" t="s">
        <v>522</v>
      </c>
    </row>
    <row r="83" spans="1:15" x14ac:dyDescent="0.25">
      <c r="A83" t="s">
        <v>523</v>
      </c>
    </row>
    <row r="84" spans="1:15" x14ac:dyDescent="0.25">
      <c r="A84" t="s">
        <v>506</v>
      </c>
    </row>
    <row r="85" spans="1:15" x14ac:dyDescent="0.25">
      <c r="A85" t="s">
        <v>456</v>
      </c>
      <c r="B85" t="s">
        <v>507</v>
      </c>
      <c r="C85" t="s">
        <v>524</v>
      </c>
    </row>
    <row r="86" spans="1:15" x14ac:dyDescent="0.25">
      <c r="C86" t="s">
        <v>509</v>
      </c>
      <c r="D86" t="s">
        <v>510</v>
      </c>
      <c r="E86" t="s">
        <v>511</v>
      </c>
      <c r="F86" t="s">
        <v>512</v>
      </c>
      <c r="G86" t="s">
        <v>513</v>
      </c>
      <c r="H86" t="s">
        <v>514</v>
      </c>
      <c r="I86" t="s">
        <v>515</v>
      </c>
      <c r="J86" t="s">
        <v>516</v>
      </c>
      <c r="K86" t="s">
        <v>517</v>
      </c>
      <c r="L86" t="s">
        <v>518</v>
      </c>
      <c r="M86" t="s">
        <v>519</v>
      </c>
      <c r="N86" t="s">
        <v>2703</v>
      </c>
      <c r="O86" t="s">
        <v>2704</v>
      </c>
    </row>
    <row r="87" spans="1:15" x14ac:dyDescent="0.25">
      <c r="C87" t="s">
        <v>520</v>
      </c>
      <c r="D87" t="s">
        <v>520</v>
      </c>
      <c r="E87" t="s">
        <v>520</v>
      </c>
      <c r="F87" t="s">
        <v>520</v>
      </c>
      <c r="G87" t="s">
        <v>520</v>
      </c>
      <c r="H87" t="s">
        <v>520</v>
      </c>
      <c r="I87" t="s">
        <v>520</v>
      </c>
      <c r="J87" t="s">
        <v>520</v>
      </c>
      <c r="K87" t="s">
        <v>520</v>
      </c>
      <c r="L87" t="s">
        <v>520</v>
      </c>
      <c r="M87" t="s">
        <v>520</v>
      </c>
    </row>
    <row r="88" spans="1:15" x14ac:dyDescent="0.25">
      <c r="A88" t="s">
        <v>7</v>
      </c>
      <c r="B88" t="s">
        <v>349</v>
      </c>
      <c r="C88" s="69">
        <v>197399</v>
      </c>
      <c r="D88" s="69">
        <v>153786</v>
      </c>
      <c r="E88" s="69">
        <v>161224</v>
      </c>
      <c r="F88" s="69">
        <v>213410</v>
      </c>
      <c r="G88" s="69">
        <v>219270</v>
      </c>
      <c r="H88" s="69">
        <v>288050</v>
      </c>
      <c r="I88" s="69">
        <v>191207</v>
      </c>
      <c r="J88" s="69">
        <v>143286</v>
      </c>
      <c r="K88" s="69">
        <v>148705</v>
      </c>
      <c r="L88" s="69" t="s">
        <v>521</v>
      </c>
      <c r="M88" s="69" t="s">
        <v>521</v>
      </c>
      <c r="N88" s="69" t="s">
        <v>521</v>
      </c>
      <c r="O88" s="69">
        <v>68777</v>
      </c>
    </row>
    <row r="89" spans="1:15" x14ac:dyDescent="0.25">
      <c r="A89" t="s">
        <v>522</v>
      </c>
    </row>
    <row r="91" spans="1:15" x14ac:dyDescent="0.25">
      <c r="A91" t="s">
        <v>525</v>
      </c>
    </row>
    <row r="92" spans="1:15" x14ac:dyDescent="0.25">
      <c r="A92" t="s">
        <v>506</v>
      </c>
    </row>
    <row r="93" spans="1:15" x14ac:dyDescent="0.25">
      <c r="A93" t="s">
        <v>456</v>
      </c>
      <c r="B93" t="s">
        <v>507</v>
      </c>
      <c r="C93" t="s">
        <v>524</v>
      </c>
    </row>
    <row r="94" spans="1:15" x14ac:dyDescent="0.25">
      <c r="C94" t="s">
        <v>509</v>
      </c>
      <c r="D94" t="s">
        <v>510</v>
      </c>
      <c r="E94" t="s">
        <v>511</v>
      </c>
      <c r="F94" t="s">
        <v>512</v>
      </c>
      <c r="G94" t="s">
        <v>513</v>
      </c>
      <c r="H94" t="s">
        <v>514</v>
      </c>
      <c r="I94" t="s">
        <v>515</v>
      </c>
      <c r="J94" t="s">
        <v>516</v>
      </c>
      <c r="K94" t="s">
        <v>517</v>
      </c>
      <c r="L94" t="s">
        <v>518</v>
      </c>
      <c r="M94" t="s">
        <v>519</v>
      </c>
      <c r="N94" t="s">
        <v>2703</v>
      </c>
      <c r="O94" t="s">
        <v>2704</v>
      </c>
    </row>
    <row r="95" spans="1:15" x14ac:dyDescent="0.25">
      <c r="C95" t="s">
        <v>520</v>
      </c>
      <c r="D95" t="s">
        <v>520</v>
      </c>
      <c r="E95" t="s">
        <v>520</v>
      </c>
      <c r="F95" t="s">
        <v>520</v>
      </c>
      <c r="G95" t="s">
        <v>520</v>
      </c>
      <c r="H95" t="s">
        <v>520</v>
      </c>
      <c r="I95" t="s">
        <v>520</v>
      </c>
      <c r="J95" t="s">
        <v>520</v>
      </c>
      <c r="K95" t="s">
        <v>520</v>
      </c>
      <c r="L95" t="s">
        <v>520</v>
      </c>
      <c r="M95" t="s">
        <v>520</v>
      </c>
    </row>
    <row r="96" spans="1:15" x14ac:dyDescent="0.25">
      <c r="A96" t="s">
        <v>7</v>
      </c>
      <c r="B96" t="s">
        <v>349</v>
      </c>
      <c r="C96" s="69">
        <v>919393</v>
      </c>
      <c r="D96" s="69">
        <v>715737</v>
      </c>
      <c r="E96" s="69">
        <v>710008</v>
      </c>
      <c r="F96" s="69">
        <v>662030</v>
      </c>
      <c r="G96" s="69">
        <v>679276</v>
      </c>
      <c r="H96" s="69">
        <v>621057</v>
      </c>
      <c r="I96" s="69">
        <v>635552</v>
      </c>
      <c r="J96" s="69">
        <v>664635</v>
      </c>
      <c r="K96" s="69">
        <v>710212</v>
      </c>
      <c r="L96" s="69">
        <v>832670</v>
      </c>
      <c r="M96" s="69">
        <v>934415</v>
      </c>
      <c r="N96" s="69" t="s">
        <v>521</v>
      </c>
      <c r="O96" s="69" t="s">
        <v>521</v>
      </c>
    </row>
    <row r="97" spans="1:1" x14ac:dyDescent="0.25">
      <c r="A97" t="s">
        <v>522</v>
      </c>
    </row>
  </sheetData>
  <pageMargins left="0.511811024" right="0.511811024" top="0.78740157499999996" bottom="0.78740157499999996" header="0.31496062000000002" footer="0.31496062000000002"/>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A8464-0D0E-4339-A841-5F044123221E}">
  <sheetPr>
    <tabColor theme="9" tint="-0.249977111117893"/>
  </sheetPr>
  <dimension ref="A1:AD126"/>
  <sheetViews>
    <sheetView showGridLines="0" zoomScale="90" zoomScaleNormal="90" workbookViewId="0">
      <selection activeCell="A2" sqref="A2"/>
    </sheetView>
  </sheetViews>
  <sheetFormatPr defaultRowHeight="15" x14ac:dyDescent="0.25"/>
  <cols>
    <col min="1" max="1" width="20.5703125" style="351" customWidth="1"/>
    <col min="2" max="15" width="13.28515625" style="351" customWidth="1"/>
    <col min="16" max="16" width="9.140625" style="351"/>
    <col min="17" max="17" width="11.85546875" style="351" customWidth="1"/>
    <col min="18" max="30" width="12.140625" style="351" customWidth="1"/>
    <col min="31" max="16384" width="9.140625" style="351"/>
  </cols>
  <sheetData>
    <row r="1" spans="1:1" x14ac:dyDescent="0.25">
      <c r="A1" s="593" t="s">
        <v>526</v>
      </c>
    </row>
    <row r="2" spans="1:1" x14ac:dyDescent="0.25">
      <c r="A2" s="26"/>
    </row>
    <row r="3" spans="1:1" x14ac:dyDescent="0.25">
      <c r="A3" s="593" t="s">
        <v>48</v>
      </c>
    </row>
    <row r="4" spans="1:1" x14ac:dyDescent="0.25">
      <c r="A4" s="593" t="s">
        <v>527</v>
      </c>
    </row>
    <row r="5" spans="1:1" x14ac:dyDescent="0.25">
      <c r="A5" s="351" t="s">
        <v>528</v>
      </c>
    </row>
    <row r="6" spans="1:1" x14ac:dyDescent="0.25">
      <c r="A6" s="593" t="s">
        <v>529</v>
      </c>
    </row>
    <row r="7" spans="1:1" x14ac:dyDescent="0.25">
      <c r="A7" s="593" t="s">
        <v>530</v>
      </c>
    </row>
    <row r="8" spans="1:1" x14ac:dyDescent="0.25">
      <c r="A8" s="593" t="s">
        <v>531</v>
      </c>
    </row>
    <row r="9" spans="1:1" x14ac:dyDescent="0.25">
      <c r="A9" s="593" t="s">
        <v>532</v>
      </c>
    </row>
    <row r="10" spans="1:1" x14ac:dyDescent="0.25">
      <c r="A10" s="593" t="s">
        <v>533</v>
      </c>
    </row>
    <row r="11" spans="1:1" x14ac:dyDescent="0.25">
      <c r="A11" s="593" t="s">
        <v>534</v>
      </c>
    </row>
    <row r="12" spans="1:1" x14ac:dyDescent="0.25">
      <c r="A12" s="593" t="s">
        <v>535</v>
      </c>
    </row>
    <row r="13" spans="1:1" x14ac:dyDescent="0.25">
      <c r="A13" s="593" t="s">
        <v>536</v>
      </c>
    </row>
    <row r="14" spans="1:1" x14ac:dyDescent="0.25">
      <c r="A14" s="593" t="s">
        <v>537</v>
      </c>
    </row>
    <row r="15" spans="1:1" x14ac:dyDescent="0.25">
      <c r="A15" s="593" t="s">
        <v>538</v>
      </c>
    </row>
    <row r="16" spans="1:1" x14ac:dyDescent="0.25">
      <c r="A16" s="593" t="s">
        <v>539</v>
      </c>
    </row>
    <row r="17" spans="1:1" x14ac:dyDescent="0.25">
      <c r="A17" s="593" t="s">
        <v>540</v>
      </c>
    </row>
    <row r="18" spans="1:1" x14ac:dyDescent="0.25">
      <c r="A18" s="593" t="s">
        <v>541</v>
      </c>
    </row>
    <row r="19" spans="1:1" x14ac:dyDescent="0.25">
      <c r="A19" s="593" t="s">
        <v>542</v>
      </c>
    </row>
    <row r="20" spans="1:1" x14ac:dyDescent="0.25">
      <c r="A20" s="593" t="s">
        <v>543</v>
      </c>
    </row>
    <row r="21" spans="1:1" x14ac:dyDescent="0.25">
      <c r="A21" s="593"/>
    </row>
    <row r="22" spans="1:1" x14ac:dyDescent="0.25">
      <c r="A22" s="593" t="s">
        <v>335</v>
      </c>
    </row>
    <row r="23" spans="1:1" x14ac:dyDescent="0.25">
      <c r="A23" s="593" t="s">
        <v>544</v>
      </c>
    </row>
    <row r="24" spans="1:1" x14ac:dyDescent="0.25">
      <c r="A24" s="593" t="s">
        <v>545</v>
      </c>
    </row>
    <row r="25" spans="1:1" x14ac:dyDescent="0.25">
      <c r="A25" s="593" t="s">
        <v>546</v>
      </c>
    </row>
    <row r="26" spans="1:1" x14ac:dyDescent="0.25">
      <c r="A26" s="593" t="s">
        <v>547</v>
      </c>
    </row>
    <row r="27" spans="1:1" x14ac:dyDescent="0.25">
      <c r="A27" s="593" t="s">
        <v>548</v>
      </c>
    </row>
    <row r="28" spans="1:1" x14ac:dyDescent="0.25">
      <c r="A28" s="593"/>
    </row>
    <row r="29" spans="1:1" x14ac:dyDescent="0.25">
      <c r="A29" s="593" t="s">
        <v>339</v>
      </c>
    </row>
    <row r="30" spans="1:1" x14ac:dyDescent="0.25">
      <c r="A30" s="593" t="s">
        <v>549</v>
      </c>
    </row>
    <row r="31" spans="1:1" x14ac:dyDescent="0.25">
      <c r="A31" s="351" t="s">
        <v>140</v>
      </c>
    </row>
    <row r="33" spans="1:5" x14ac:dyDescent="0.25">
      <c r="A33" s="351" t="s">
        <v>550</v>
      </c>
      <c r="D33" s="351">
        <v>2021</v>
      </c>
      <c r="E33" s="608" t="s">
        <v>551</v>
      </c>
    </row>
    <row r="34" spans="1:5" x14ac:dyDescent="0.25">
      <c r="C34" s="351" t="str">
        <f>U64</f>
        <v>BR</v>
      </c>
      <c r="D34" s="493">
        <f>V64</f>
        <v>15.098551005194194</v>
      </c>
    </row>
    <row r="35" spans="1:5" x14ac:dyDescent="0.25">
      <c r="C35" s="351" t="str">
        <f t="shared" ref="C35:D35" si="0">U65</f>
        <v>NE</v>
      </c>
      <c r="D35" s="493">
        <f t="shared" si="0"/>
        <v>9.5788995141499313</v>
      </c>
    </row>
    <row r="36" spans="1:5" x14ac:dyDescent="0.25">
      <c r="C36" s="351" t="str">
        <f t="shared" ref="C36:D36" si="1">U66</f>
        <v>SE</v>
      </c>
      <c r="D36" s="493">
        <f t="shared" si="1"/>
        <v>12.262415190026594</v>
      </c>
      <c r="E36" s="586">
        <f>W66</f>
        <v>7</v>
      </c>
    </row>
    <row r="37" spans="1:5" x14ac:dyDescent="0.25">
      <c r="C37" s="351" t="str">
        <f t="shared" ref="C37:E37" si="2">U67</f>
        <v>RO</v>
      </c>
      <c r="D37" s="493">
        <f t="shared" si="2"/>
        <v>12.325412974897059</v>
      </c>
      <c r="E37" s="586">
        <f t="shared" si="2"/>
        <v>6</v>
      </c>
    </row>
    <row r="38" spans="1:5" x14ac:dyDescent="0.25">
      <c r="C38" s="351" t="str">
        <f t="shared" ref="C38:E38" si="3">U68</f>
        <v>MT</v>
      </c>
      <c r="D38" s="493">
        <f t="shared" si="3"/>
        <v>14.2404008665177</v>
      </c>
      <c r="E38" s="586">
        <f t="shared" si="3"/>
        <v>5</v>
      </c>
    </row>
    <row r="39" spans="1:5" x14ac:dyDescent="0.25">
      <c r="C39" s="351" t="str">
        <f t="shared" ref="C39:E39" si="4">U69</f>
        <v>RS</v>
      </c>
      <c r="D39" s="493">
        <f t="shared" si="4"/>
        <v>14.485684025639149</v>
      </c>
      <c r="E39" s="586">
        <f t="shared" si="4"/>
        <v>4</v>
      </c>
    </row>
    <row r="40" spans="1:5" x14ac:dyDescent="0.25">
      <c r="C40" s="351" t="str">
        <f t="shared" ref="C40:E40" si="5">U70</f>
        <v>PR</v>
      </c>
      <c r="D40" s="493">
        <f t="shared" si="5"/>
        <v>14.968419680252124</v>
      </c>
      <c r="E40" s="586">
        <f t="shared" si="5"/>
        <v>3</v>
      </c>
    </row>
    <row r="41" spans="1:5" x14ac:dyDescent="0.25">
      <c r="C41" s="351" t="str">
        <f t="shared" ref="C41:E41" si="6">U71</f>
        <v>MS</v>
      </c>
      <c r="D41" s="493">
        <f t="shared" si="6"/>
        <v>15.882712327799823</v>
      </c>
      <c r="E41" s="586">
        <f t="shared" si="6"/>
        <v>2</v>
      </c>
    </row>
    <row r="42" spans="1:5" x14ac:dyDescent="0.25">
      <c r="C42" s="351" t="str">
        <f t="shared" ref="C42:E42" si="7">U72</f>
        <v>SP</v>
      </c>
      <c r="D42" s="493">
        <f t="shared" si="7"/>
        <v>26.978510227276331</v>
      </c>
      <c r="E42" s="586">
        <f t="shared" si="7"/>
        <v>1</v>
      </c>
    </row>
    <row r="44" spans="1:5" x14ac:dyDescent="0.25">
      <c r="D44" s="608" t="s">
        <v>299</v>
      </c>
      <c r="E44" s="608" t="s">
        <v>551</v>
      </c>
    </row>
    <row r="45" spans="1:5" x14ac:dyDescent="0.25">
      <c r="D45" s="608" t="s">
        <v>2674</v>
      </c>
    </row>
    <row r="46" spans="1:5" x14ac:dyDescent="0.25">
      <c r="B46" s="493"/>
      <c r="C46" s="351" t="str">
        <f>X64</f>
        <v>BR</v>
      </c>
      <c r="D46" s="493">
        <f>Y64</f>
        <v>14.402324635553716</v>
      </c>
    </row>
    <row r="47" spans="1:5" x14ac:dyDescent="0.25">
      <c r="B47" s="493"/>
      <c r="C47" s="351" t="str">
        <f t="shared" ref="C47:D47" si="8">X65</f>
        <v>NE</v>
      </c>
      <c r="D47" s="493">
        <f t="shared" si="8"/>
        <v>10.179623685171711</v>
      </c>
    </row>
    <row r="48" spans="1:5" x14ac:dyDescent="0.25">
      <c r="B48" s="493"/>
      <c r="C48" s="351" t="str">
        <f t="shared" ref="C48:D48" si="9">X66</f>
        <v>SE</v>
      </c>
      <c r="D48" s="493">
        <f t="shared" si="9"/>
        <v>7.7567350991216601</v>
      </c>
      <c r="E48" s="586">
        <f>Z66</f>
        <v>24</v>
      </c>
    </row>
    <row r="49" spans="1:26" x14ac:dyDescent="0.25">
      <c r="B49" s="493"/>
      <c r="C49" s="351" t="str">
        <f t="shared" ref="C49:E49" si="10">X67</f>
        <v>PE</v>
      </c>
      <c r="D49" s="493">
        <f t="shared" si="10"/>
        <v>15.229614682377436</v>
      </c>
      <c r="E49" s="586">
        <f t="shared" si="10"/>
        <v>6</v>
      </c>
    </row>
    <row r="50" spans="1:26" x14ac:dyDescent="0.25">
      <c r="B50" s="493"/>
      <c r="C50" s="351" t="str">
        <f t="shared" ref="C50:E50" si="11">X68</f>
        <v>RO</v>
      </c>
      <c r="D50" s="493">
        <f t="shared" si="11"/>
        <v>15.804775852318771</v>
      </c>
      <c r="E50" s="586">
        <f t="shared" si="11"/>
        <v>5</v>
      </c>
    </row>
    <row r="51" spans="1:26" x14ac:dyDescent="0.25">
      <c r="B51" s="493"/>
      <c r="C51" s="351" t="str">
        <f t="shared" ref="C51:E51" si="12">X69</f>
        <v>AM</v>
      </c>
      <c r="D51" s="493">
        <f t="shared" si="12"/>
        <v>15.966784822022634</v>
      </c>
      <c r="E51" s="586">
        <f t="shared" si="12"/>
        <v>4</v>
      </c>
    </row>
    <row r="52" spans="1:26" x14ac:dyDescent="0.25">
      <c r="B52" s="493"/>
      <c r="C52" s="351" t="str">
        <f t="shared" ref="C52:E52" si="13">X70</f>
        <v>MT</v>
      </c>
      <c r="D52" s="493">
        <f t="shared" si="13"/>
        <v>16.505666815577161</v>
      </c>
      <c r="E52" s="586">
        <f t="shared" si="13"/>
        <v>3</v>
      </c>
    </row>
    <row r="53" spans="1:26" x14ac:dyDescent="0.25">
      <c r="B53" s="493"/>
      <c r="C53" s="351" t="str">
        <f t="shared" ref="C53:E53" si="14">X71</f>
        <v>MS</v>
      </c>
      <c r="D53" s="493">
        <f t="shared" si="14"/>
        <v>16.819249146083539</v>
      </c>
      <c r="E53" s="586">
        <f t="shared" si="14"/>
        <v>2</v>
      </c>
    </row>
    <row r="54" spans="1:26" x14ac:dyDescent="0.25">
      <c r="B54" s="493"/>
      <c r="C54" s="351" t="str">
        <f t="shared" ref="C54:E54" si="15">X72</f>
        <v>SP</v>
      </c>
      <c r="D54" s="493">
        <f t="shared" si="15"/>
        <v>29.892004026323175</v>
      </c>
      <c r="E54" s="586">
        <f t="shared" si="15"/>
        <v>1</v>
      </c>
    </row>
    <row r="55" spans="1:26" x14ac:dyDescent="0.25">
      <c r="B55" s="493"/>
    </row>
    <row r="62" spans="1:26" x14ac:dyDescent="0.25">
      <c r="A62" s="351" t="s">
        <v>552</v>
      </c>
      <c r="P62" s="351" t="s">
        <v>551</v>
      </c>
      <c r="Q62" s="351" t="s">
        <v>299</v>
      </c>
      <c r="R62" s="351" t="s">
        <v>551</v>
      </c>
      <c r="V62" s="488"/>
      <c r="W62" s="488" t="s">
        <v>551</v>
      </c>
      <c r="X62" s="488"/>
      <c r="Y62" s="488" t="s">
        <v>299</v>
      </c>
      <c r="Z62" s="488" t="s">
        <v>551</v>
      </c>
    </row>
    <row r="63" spans="1:26" x14ac:dyDescent="0.25">
      <c r="B63" s="608" t="s">
        <v>285</v>
      </c>
      <c r="C63" s="608" t="s">
        <v>286</v>
      </c>
      <c r="D63" s="608" t="s">
        <v>287</v>
      </c>
      <c r="E63" s="608" t="s">
        <v>288</v>
      </c>
      <c r="F63" s="608" t="s">
        <v>289</v>
      </c>
      <c r="G63" s="608" t="s">
        <v>290</v>
      </c>
      <c r="H63" s="608" t="s">
        <v>291</v>
      </c>
      <c r="I63" s="608" t="s">
        <v>292</v>
      </c>
      <c r="J63" s="608" t="s">
        <v>293</v>
      </c>
      <c r="K63" s="608" t="s">
        <v>294</v>
      </c>
      <c r="L63" s="608" t="s">
        <v>295</v>
      </c>
      <c r="M63" s="608" t="s">
        <v>2669</v>
      </c>
      <c r="N63" s="608"/>
      <c r="O63" s="608"/>
      <c r="P63" s="608">
        <v>2021</v>
      </c>
      <c r="Q63" s="608" t="s">
        <v>2674</v>
      </c>
      <c r="V63" s="488">
        <v>2021</v>
      </c>
      <c r="W63" s="488">
        <v>2021</v>
      </c>
      <c r="X63" s="488"/>
      <c r="Y63" s="488" t="s">
        <v>2674</v>
      </c>
      <c r="Z63" s="488"/>
    </row>
    <row r="64" spans="1:26" x14ac:dyDescent="0.25">
      <c r="A64" s="351" t="s">
        <v>5</v>
      </c>
      <c r="B64" s="493">
        <f t="shared" ref="B64:K64" si="16">R97/B97*100</f>
        <v>13.972482602447236</v>
      </c>
      <c r="C64" s="493">
        <f t="shared" si="16"/>
        <v>13.544111964763664</v>
      </c>
      <c r="D64" s="493">
        <f t="shared" si="16"/>
        <v>14.728736846745672</v>
      </c>
      <c r="E64" s="493">
        <f t="shared" si="16"/>
        <v>16.250175926732727</v>
      </c>
      <c r="F64" s="493">
        <f t="shared" si="16"/>
        <v>15.966631628436872</v>
      </c>
      <c r="G64" s="493">
        <f t="shared" si="16"/>
        <v>14.242045186511687</v>
      </c>
      <c r="H64" s="493">
        <f t="shared" si="16"/>
        <v>13.612880266318141</v>
      </c>
      <c r="I64" s="493">
        <f t="shared" si="16"/>
        <v>14.356348525511514</v>
      </c>
      <c r="J64" s="493">
        <f t="shared" si="16"/>
        <v>14.986563385915902</v>
      </c>
      <c r="K64" s="493">
        <f t="shared" si="16"/>
        <v>15.112884819070088</v>
      </c>
      <c r="L64" s="493">
        <f t="shared" ref="L64:M79" si="17">AB97/L97*100</f>
        <v>13.719953226157248</v>
      </c>
      <c r="M64" s="493">
        <f t="shared" si="17"/>
        <v>12.335081248033857</v>
      </c>
      <c r="N64" s="493"/>
      <c r="O64" s="493"/>
      <c r="Q64" s="493">
        <f>AVERAGE(B64:M64)</f>
        <v>14.402324635553716</v>
      </c>
      <c r="S64" s="351" t="s">
        <v>5</v>
      </c>
      <c r="U64" s="488" t="s">
        <v>66</v>
      </c>
      <c r="V64" s="596">
        <v>15.098551005194194</v>
      </c>
      <c r="W64" s="488"/>
      <c r="X64" s="488" t="s">
        <v>66</v>
      </c>
      <c r="Y64" s="596">
        <f t="shared" ref="Y64:Y65" si="18">Q64</f>
        <v>14.402324635553716</v>
      </c>
    </row>
    <row r="65" spans="1:26" x14ac:dyDescent="0.25">
      <c r="A65" s="351" t="s">
        <v>6</v>
      </c>
      <c r="B65" s="493">
        <f t="shared" ref="B65:B92" si="19">R98/B98*100</f>
        <v>10.844183629168629</v>
      </c>
      <c r="C65" s="493">
        <f t="shared" ref="C65:C92" si="20">S98/C98*100</f>
        <v>10.533732365310231</v>
      </c>
      <c r="D65" s="493">
        <f t="shared" ref="D65:D92" si="21">T98/D98*100</f>
        <v>11.002078640819356</v>
      </c>
      <c r="E65" s="493">
        <f t="shared" ref="E65:E92" si="22">U98/E98*100</f>
        <v>11.515516109921601</v>
      </c>
      <c r="F65" s="493">
        <f t="shared" ref="F65:F92" si="23">V98/F98*100</f>
        <v>11.659816335930676</v>
      </c>
      <c r="G65" s="493">
        <f t="shared" ref="G65:G92" si="24">W98/G98*100</f>
        <v>10.886821010069234</v>
      </c>
      <c r="H65" s="493">
        <f t="shared" ref="H65:H92" si="25">X98/H98*100</f>
        <v>10.417804024002391</v>
      </c>
      <c r="I65" s="493">
        <f t="shared" ref="I65:I92" si="26">Y98/I98*100</f>
        <v>10.331877147562761</v>
      </c>
      <c r="J65" s="493">
        <f t="shared" ref="J65:J92" si="27">Z98/J98*100</f>
        <v>10.3372828330755</v>
      </c>
      <c r="K65" s="493">
        <f t="shared" ref="K65:K92" si="28">AA98/K98*100</f>
        <v>9.5778058509922168</v>
      </c>
      <c r="L65" s="493">
        <f t="shared" si="17"/>
        <v>7.8400214494193428</v>
      </c>
      <c r="M65" s="493">
        <f t="shared" si="17"/>
        <v>7.2085448257885671</v>
      </c>
      <c r="N65" s="493"/>
      <c r="O65" s="493"/>
      <c r="Q65" s="493">
        <f t="shared" ref="Q65:Q92" si="29">AVERAGE(B65:M65)</f>
        <v>10.179623685171711</v>
      </c>
      <c r="S65" s="351" t="s">
        <v>6</v>
      </c>
      <c r="U65" s="488" t="s">
        <v>69</v>
      </c>
      <c r="V65" s="596">
        <v>9.5788995141499313</v>
      </c>
      <c r="W65" s="488"/>
      <c r="X65" s="488" t="s">
        <v>69</v>
      </c>
      <c r="Y65" s="596">
        <f t="shared" si="18"/>
        <v>10.179623685171711</v>
      </c>
    </row>
    <row r="66" spans="1:26" x14ac:dyDescent="0.25">
      <c r="A66" s="351" t="s">
        <v>7</v>
      </c>
      <c r="B66" s="493">
        <f t="shared" si="19"/>
        <v>8.5698693374725448</v>
      </c>
      <c r="C66" s="493">
        <f t="shared" si="20"/>
        <v>8.0846915982832979</v>
      </c>
      <c r="D66" s="493">
        <f t="shared" si="21"/>
        <v>9.1356104750479403</v>
      </c>
      <c r="E66" s="493">
        <f t="shared" si="22"/>
        <v>8.2569294850046795</v>
      </c>
      <c r="F66" s="493">
        <f t="shared" si="23"/>
        <v>8.3591747800605756</v>
      </c>
      <c r="G66" s="493">
        <f t="shared" si="24"/>
        <v>7.1053422465539793</v>
      </c>
      <c r="H66" s="493">
        <f t="shared" si="25"/>
        <v>7.2749964890223433</v>
      </c>
      <c r="I66" s="493">
        <f t="shared" si="26"/>
        <v>8.6553446141534103</v>
      </c>
      <c r="J66" s="493">
        <f t="shared" si="27"/>
        <v>11.176451345365258</v>
      </c>
      <c r="K66" s="493">
        <f t="shared" si="28"/>
        <v>4.199995628469309</v>
      </c>
      <c r="L66" s="493">
        <f t="shared" si="17"/>
        <v>0</v>
      </c>
      <c r="M66" s="493">
        <f t="shared" si="17"/>
        <v>12.262415190026594</v>
      </c>
      <c r="N66" s="493"/>
      <c r="O66" s="493"/>
      <c r="P66" s="586">
        <f>RANK(M66,M$66:M$92)</f>
        <v>7</v>
      </c>
      <c r="Q66" s="493">
        <f t="shared" si="29"/>
        <v>7.7567350991216601</v>
      </c>
      <c r="R66" s="586">
        <f>RANK(Q66,Q$66:Q$92)</f>
        <v>24</v>
      </c>
      <c r="S66" s="351" t="s">
        <v>7</v>
      </c>
      <c r="T66" s="593" t="s">
        <v>72</v>
      </c>
      <c r="U66" s="488" t="s">
        <v>72</v>
      </c>
      <c r="V66" s="596">
        <f>_xlfn.XLOOKUP("Sergipe",$S$66:$S$92,$M$66:$M$92)</f>
        <v>12.262415190026594</v>
      </c>
      <c r="W66" s="587">
        <f>P66</f>
        <v>7</v>
      </c>
      <c r="X66" s="488" t="s">
        <v>72</v>
      </c>
      <c r="Y66" s="596">
        <f>Q66</f>
        <v>7.7567350991216601</v>
      </c>
      <c r="Z66" s="587">
        <f>R66</f>
        <v>24</v>
      </c>
    </row>
    <row r="67" spans="1:26" x14ac:dyDescent="0.25">
      <c r="A67" s="351" t="s">
        <v>8</v>
      </c>
      <c r="B67" s="493">
        <f t="shared" si="19"/>
        <v>16.064493100152312</v>
      </c>
      <c r="C67" s="493">
        <f t="shared" si="20"/>
        <v>15.540106313615562</v>
      </c>
      <c r="D67" s="493">
        <f t="shared" si="21"/>
        <v>16.752290002395558</v>
      </c>
      <c r="E67" s="493">
        <f t="shared" si="22"/>
        <v>18.56981658756537</v>
      </c>
      <c r="F67" s="493">
        <f t="shared" si="23"/>
        <v>15.729282191933885</v>
      </c>
      <c r="G67" s="493">
        <f t="shared" si="24"/>
        <v>14.217250822326069</v>
      </c>
      <c r="H67" s="493">
        <f t="shared" si="25"/>
        <v>16.018038034818964</v>
      </c>
      <c r="I67" s="493">
        <f t="shared" si="26"/>
        <v>16.240193116670351</v>
      </c>
      <c r="J67" s="493">
        <f t="shared" si="27"/>
        <v>16.804934530906976</v>
      </c>
      <c r="K67" s="493">
        <f t="shared" si="28"/>
        <v>16.672050234929163</v>
      </c>
      <c r="L67" s="493">
        <f t="shared" si="17"/>
        <v>14.723442317613996</v>
      </c>
      <c r="M67" s="493">
        <f t="shared" si="17"/>
        <v>12.325412974897059</v>
      </c>
      <c r="N67" s="493"/>
      <c r="O67" s="493"/>
      <c r="P67" s="586">
        <f t="shared" ref="P67:P92" si="30">RANK(M67,M$66:M$92)</f>
        <v>6</v>
      </c>
      <c r="Q67" s="493">
        <f t="shared" si="29"/>
        <v>15.804775852318771</v>
      </c>
      <c r="R67" s="586">
        <f t="shared" ref="R67:R92" si="31">RANK(Q67,Q$66:Q$92)</f>
        <v>5</v>
      </c>
      <c r="S67" s="351" t="s">
        <v>8</v>
      </c>
      <c r="T67" s="593" t="s">
        <v>342</v>
      </c>
      <c r="U67" s="488" t="str">
        <f t="shared" ref="U67:U71" si="32">_xlfn.XLOOKUP(V67,$M$66:$M$92,$T$66:$T$92)</f>
        <v>RO</v>
      </c>
      <c r="V67" s="596">
        <f>LARGE($M$66:$M$92,W67)</f>
        <v>12.325412974897059</v>
      </c>
      <c r="W67" s="488">
        <v>6</v>
      </c>
      <c r="X67" s="488" t="str">
        <f t="shared" ref="X67:X71" si="33">_xlfn.XLOOKUP(Y67,$Q$66:$Q$92,$T$66:$T$92)</f>
        <v>PE</v>
      </c>
      <c r="Y67" s="596">
        <f>LARGE($Q$66:$Q$92,Z67)</f>
        <v>15.229614682377436</v>
      </c>
      <c r="Z67" s="488">
        <v>6</v>
      </c>
    </row>
    <row r="68" spans="1:26" x14ac:dyDescent="0.25">
      <c r="A68" s="351" t="s">
        <v>9</v>
      </c>
      <c r="B68" s="493">
        <f t="shared" si="19"/>
        <v>18.816115045414705</v>
      </c>
      <c r="C68" s="493">
        <f t="shared" si="20"/>
        <v>17.865680955890515</v>
      </c>
      <c r="D68" s="493">
        <f t="shared" si="21"/>
        <v>15.692016639418904</v>
      </c>
      <c r="E68" s="493">
        <f t="shared" si="22"/>
        <v>15.848109111844385</v>
      </c>
      <c r="F68" s="493">
        <f t="shared" si="23"/>
        <v>15.777842626621039</v>
      </c>
      <c r="G68" s="493">
        <f t="shared" si="24"/>
        <v>14.409299477026149</v>
      </c>
      <c r="H68" s="493">
        <f t="shared" si="25"/>
        <v>15.125031302424267</v>
      </c>
      <c r="I68" s="493">
        <f t="shared" si="26"/>
        <v>14.751256291821701</v>
      </c>
      <c r="J68" s="493">
        <f t="shared" si="27"/>
        <v>12.867773145503753</v>
      </c>
      <c r="K68" s="493">
        <f t="shared" si="28"/>
        <v>11.867115026375609</v>
      </c>
      <c r="L68" s="493">
        <f t="shared" si="17"/>
        <v>9.7530793411661723</v>
      </c>
      <c r="M68" s="493">
        <f t="shared" si="17"/>
        <v>8.0617540211544387</v>
      </c>
      <c r="N68" s="493"/>
      <c r="O68" s="493"/>
      <c r="P68" s="586">
        <f t="shared" si="30"/>
        <v>17</v>
      </c>
      <c r="Q68" s="493">
        <f t="shared" si="29"/>
        <v>14.236256082055135</v>
      </c>
      <c r="R68" s="586">
        <f t="shared" si="31"/>
        <v>9</v>
      </c>
      <c r="S68" s="351" t="s">
        <v>9</v>
      </c>
      <c r="T68" s="593" t="s">
        <v>1184</v>
      </c>
      <c r="U68" s="488" t="str">
        <f t="shared" si="32"/>
        <v>MT</v>
      </c>
      <c r="V68" s="596">
        <f t="shared" ref="V68:V72" si="34">LARGE($M$66:$M$92,W68)</f>
        <v>14.2404008665177</v>
      </c>
      <c r="W68" s="488">
        <v>5</v>
      </c>
      <c r="X68" s="488" t="str">
        <f t="shared" si="33"/>
        <v>RO</v>
      </c>
      <c r="Y68" s="596">
        <f t="shared" ref="Y68:Y72" si="35">LARGE($Q$66:$Q$92,Z68)</f>
        <v>15.804775852318771</v>
      </c>
      <c r="Z68" s="488">
        <v>5</v>
      </c>
    </row>
    <row r="69" spans="1:26" x14ac:dyDescent="0.25">
      <c r="A69" s="351" t="s">
        <v>10</v>
      </c>
      <c r="B69" s="493">
        <f t="shared" si="19"/>
        <v>13.106848912404468</v>
      </c>
      <c r="C69" s="493">
        <f t="shared" si="20"/>
        <v>14.790111399231867</v>
      </c>
      <c r="D69" s="493">
        <f t="shared" si="21"/>
        <v>14.901444866604551</v>
      </c>
      <c r="E69" s="493">
        <f t="shared" si="22"/>
        <v>15.18370500028221</v>
      </c>
      <c r="F69" s="493">
        <f t="shared" si="23"/>
        <v>17.274737974733988</v>
      </c>
      <c r="G69" s="493">
        <f t="shared" si="24"/>
        <v>18.242437129105213</v>
      </c>
      <c r="H69" s="493">
        <f t="shared" si="25"/>
        <v>19.261434496029477</v>
      </c>
      <c r="I69" s="493">
        <f t="shared" si="26"/>
        <v>19.16969217921752</v>
      </c>
      <c r="J69" s="493">
        <f t="shared" si="27"/>
        <v>17.550446516156693</v>
      </c>
      <c r="K69" s="493">
        <f t="shared" si="28"/>
        <v>17.036258055475802</v>
      </c>
      <c r="L69" s="493">
        <f t="shared" si="17"/>
        <v>14.719201229092322</v>
      </c>
      <c r="M69" s="493">
        <f t="shared" si="17"/>
        <v>10.365100105937513</v>
      </c>
      <c r="N69" s="493"/>
      <c r="O69" s="493"/>
      <c r="P69" s="586">
        <f t="shared" si="30"/>
        <v>11</v>
      </c>
      <c r="Q69" s="493">
        <f t="shared" si="29"/>
        <v>15.966784822022634</v>
      </c>
      <c r="R69" s="586">
        <f t="shared" si="31"/>
        <v>4</v>
      </c>
      <c r="S69" s="351" t="s">
        <v>10</v>
      </c>
      <c r="T69" s="593" t="s">
        <v>430</v>
      </c>
      <c r="U69" s="488" t="str">
        <f t="shared" si="32"/>
        <v>RS</v>
      </c>
      <c r="V69" s="596">
        <f t="shared" si="34"/>
        <v>14.485684025639149</v>
      </c>
      <c r="W69" s="488">
        <v>4</v>
      </c>
      <c r="X69" s="488" t="str">
        <f t="shared" si="33"/>
        <v>AM</v>
      </c>
      <c r="Y69" s="596">
        <f t="shared" si="35"/>
        <v>15.966784822022634</v>
      </c>
      <c r="Z69" s="488">
        <v>4</v>
      </c>
    </row>
    <row r="70" spans="1:26" x14ac:dyDescent="0.25">
      <c r="A70" s="351" t="s">
        <v>11</v>
      </c>
      <c r="B70" s="493">
        <f t="shared" si="19"/>
        <v>12.699766051468679</v>
      </c>
      <c r="C70" s="493">
        <f t="shared" si="20"/>
        <v>11.5786226172697</v>
      </c>
      <c r="D70" s="493">
        <f t="shared" si="21"/>
        <v>5.4274564415265463</v>
      </c>
      <c r="E70" s="493">
        <f t="shared" si="22"/>
        <v>9.9309947861239944</v>
      </c>
      <c r="F70" s="493">
        <f t="shared" si="23"/>
        <v>7.1681690087259939</v>
      </c>
      <c r="G70" s="493">
        <f t="shared" si="24"/>
        <v>0</v>
      </c>
      <c r="H70" s="493">
        <f t="shared" si="25"/>
        <v>8.1772161300691391</v>
      </c>
      <c r="I70" s="493">
        <f t="shared" si="26"/>
        <v>8.5504205416362886</v>
      </c>
      <c r="J70" s="493">
        <f t="shared" si="27"/>
        <v>9.4206055325637106</v>
      </c>
      <c r="K70" s="493">
        <f t="shared" si="28"/>
        <v>9.391620317016816</v>
      </c>
      <c r="L70" s="493">
        <f t="shared" si="17"/>
        <v>9.4790992196595223</v>
      </c>
      <c r="M70" s="493">
        <f t="shared" si="17"/>
        <v>9.5353996688660523</v>
      </c>
      <c r="N70" s="493"/>
      <c r="O70" s="493"/>
      <c r="P70" s="586">
        <f t="shared" si="30"/>
        <v>13</v>
      </c>
      <c r="Q70" s="493">
        <f t="shared" si="29"/>
        <v>8.4466141929105358</v>
      </c>
      <c r="R70" s="586">
        <f t="shared" si="31"/>
        <v>23</v>
      </c>
      <c r="S70" s="351" t="s">
        <v>11</v>
      </c>
      <c r="T70" s="593" t="s">
        <v>346</v>
      </c>
      <c r="U70" s="488" t="str">
        <f t="shared" si="32"/>
        <v>PR</v>
      </c>
      <c r="V70" s="596">
        <f t="shared" si="34"/>
        <v>14.968419680252124</v>
      </c>
      <c r="W70" s="488">
        <v>3</v>
      </c>
      <c r="X70" s="488" t="str">
        <f t="shared" si="33"/>
        <v>MT</v>
      </c>
      <c r="Y70" s="596">
        <f t="shared" si="35"/>
        <v>16.505666815577161</v>
      </c>
      <c r="Z70" s="488">
        <v>3</v>
      </c>
    </row>
    <row r="71" spans="1:26" x14ac:dyDescent="0.25">
      <c r="A71" s="351" t="s">
        <v>12</v>
      </c>
      <c r="B71" s="493">
        <f t="shared" si="19"/>
        <v>11.94026270350726</v>
      </c>
      <c r="C71" s="493">
        <f t="shared" si="20"/>
        <v>11.389178081239161</v>
      </c>
      <c r="D71" s="493">
        <f t="shared" si="21"/>
        <v>11.705455685125507</v>
      </c>
      <c r="E71" s="493">
        <f t="shared" si="22"/>
        <v>12.770338764962933</v>
      </c>
      <c r="F71" s="493">
        <f t="shared" si="23"/>
        <v>13.179661494322522</v>
      </c>
      <c r="G71" s="493">
        <f t="shared" si="24"/>
        <v>13.061424105367417</v>
      </c>
      <c r="H71" s="493">
        <f t="shared" si="25"/>
        <v>13.303539916401908</v>
      </c>
      <c r="I71" s="493">
        <f t="shared" si="26"/>
        <v>12.810959357683544</v>
      </c>
      <c r="J71" s="493">
        <f t="shared" si="27"/>
        <v>13.045613113528365</v>
      </c>
      <c r="K71" s="493">
        <f t="shared" si="28"/>
        <v>11.508102086775391</v>
      </c>
      <c r="L71" s="493">
        <f t="shared" si="17"/>
        <v>9.8865709465634186</v>
      </c>
      <c r="M71" s="493">
        <f t="shared" si="17"/>
        <v>9.4422746870376049</v>
      </c>
      <c r="N71" s="493"/>
      <c r="O71" s="493"/>
      <c r="P71" s="586">
        <f t="shared" si="30"/>
        <v>14</v>
      </c>
      <c r="Q71" s="493">
        <f t="shared" si="29"/>
        <v>12.00361507854292</v>
      </c>
      <c r="R71" s="586">
        <f t="shared" si="31"/>
        <v>14</v>
      </c>
      <c r="S71" s="351" t="s">
        <v>12</v>
      </c>
      <c r="T71" s="593" t="s">
        <v>345</v>
      </c>
      <c r="U71" s="488" t="str">
        <f t="shared" si="32"/>
        <v>MS</v>
      </c>
      <c r="V71" s="596">
        <f t="shared" si="34"/>
        <v>15.882712327799823</v>
      </c>
      <c r="W71" s="488">
        <v>2</v>
      </c>
      <c r="X71" s="488" t="str">
        <f t="shared" si="33"/>
        <v>MS</v>
      </c>
      <c r="Y71" s="596">
        <f t="shared" si="35"/>
        <v>16.819249146083539</v>
      </c>
      <c r="Z71" s="488">
        <v>2</v>
      </c>
    </row>
    <row r="72" spans="1:26" x14ac:dyDescent="0.25">
      <c r="A72" s="351" t="s">
        <v>13</v>
      </c>
      <c r="B72" s="493">
        <f t="shared" si="19"/>
        <v>0</v>
      </c>
      <c r="C72" s="493">
        <f t="shared" si="20"/>
        <v>0</v>
      </c>
      <c r="D72" s="493">
        <f t="shared" si="21"/>
        <v>0</v>
      </c>
      <c r="E72" s="493">
        <f t="shared" si="22"/>
        <v>0</v>
      </c>
      <c r="F72" s="493">
        <f t="shared" si="23"/>
        <v>0</v>
      </c>
      <c r="G72" s="493">
        <f t="shared" si="24"/>
        <v>0</v>
      </c>
      <c r="H72" s="493">
        <f t="shared" si="25"/>
        <v>0</v>
      </c>
      <c r="I72" s="493">
        <f t="shared" si="26"/>
        <v>0</v>
      </c>
      <c r="J72" s="493">
        <f t="shared" si="27"/>
        <v>0</v>
      </c>
      <c r="K72" s="493">
        <f t="shared" si="28"/>
        <v>0</v>
      </c>
      <c r="L72" s="493">
        <f t="shared" si="17"/>
        <v>0</v>
      </c>
      <c r="M72" s="493">
        <f t="shared" si="17"/>
        <v>0</v>
      </c>
      <c r="N72" s="493"/>
      <c r="O72" s="493"/>
      <c r="P72" s="586">
        <f t="shared" si="30"/>
        <v>26</v>
      </c>
      <c r="Q72" s="493">
        <f t="shared" si="29"/>
        <v>0</v>
      </c>
      <c r="R72" s="586">
        <f t="shared" si="31"/>
        <v>27</v>
      </c>
      <c r="S72" s="351" t="s">
        <v>13</v>
      </c>
      <c r="T72" s="593" t="s">
        <v>1185</v>
      </c>
      <c r="U72" s="488" t="str">
        <f>_xlfn.XLOOKUP(V72,$M$66:$M$92,$T$66:$T$92)</f>
        <v>SP</v>
      </c>
      <c r="V72" s="596">
        <f t="shared" si="34"/>
        <v>26.978510227276331</v>
      </c>
      <c r="W72" s="488">
        <v>1</v>
      </c>
      <c r="X72" s="488" t="str">
        <f>_xlfn.XLOOKUP(Y72,$Q$66:$Q$92,$T$66:$T$92)</f>
        <v>SP</v>
      </c>
      <c r="Y72" s="596">
        <f t="shared" si="35"/>
        <v>29.892004026323175</v>
      </c>
      <c r="Z72" s="488">
        <v>1</v>
      </c>
    </row>
    <row r="73" spans="1:26" x14ac:dyDescent="0.25">
      <c r="A73" s="351" t="s">
        <v>14</v>
      </c>
      <c r="B73" s="493">
        <f t="shared" si="19"/>
        <v>11.339208426108929</v>
      </c>
      <c r="C73" s="493">
        <f t="shared" si="20"/>
        <v>13.129426570638222</v>
      </c>
      <c r="D73" s="493">
        <f t="shared" si="21"/>
        <v>13.00480455155539</v>
      </c>
      <c r="E73" s="493">
        <f t="shared" si="22"/>
        <v>14.681754862675634</v>
      </c>
      <c r="F73" s="493">
        <f t="shared" si="23"/>
        <v>14.316949894861555</v>
      </c>
      <c r="G73" s="493">
        <f t="shared" si="24"/>
        <v>13.048636275671022</v>
      </c>
      <c r="H73" s="493">
        <f t="shared" si="25"/>
        <v>11.817995527360159</v>
      </c>
      <c r="I73" s="493">
        <f t="shared" si="26"/>
        <v>11.215318184164129</v>
      </c>
      <c r="J73" s="493">
        <f t="shared" si="27"/>
        <v>12.774406935972443</v>
      </c>
      <c r="K73" s="493">
        <f t="shared" si="28"/>
        <v>12.175340218594545</v>
      </c>
      <c r="L73" s="493">
        <f t="shared" si="17"/>
        <v>9.8009880606418278</v>
      </c>
      <c r="M73" s="493">
        <f t="shared" si="17"/>
        <v>9.3480593957569891</v>
      </c>
      <c r="N73" s="493"/>
      <c r="O73" s="493"/>
      <c r="P73" s="586">
        <f t="shared" si="30"/>
        <v>15</v>
      </c>
      <c r="Q73" s="493">
        <f t="shared" si="29"/>
        <v>12.2210740753334</v>
      </c>
      <c r="R73" s="586">
        <f t="shared" si="31"/>
        <v>13</v>
      </c>
      <c r="S73" s="351" t="s">
        <v>14</v>
      </c>
      <c r="T73" s="593" t="s">
        <v>344</v>
      </c>
    </row>
    <row r="74" spans="1:26" x14ac:dyDescent="0.25">
      <c r="A74" s="351" t="s">
        <v>15</v>
      </c>
      <c r="B74" s="493">
        <f t="shared" si="19"/>
        <v>8.4482976983439748</v>
      </c>
      <c r="C74" s="493">
        <f t="shared" si="20"/>
        <v>9.4796111180095668</v>
      </c>
      <c r="D74" s="493">
        <f t="shared" si="21"/>
        <v>9.1268494669962728</v>
      </c>
      <c r="E74" s="493">
        <f t="shared" si="22"/>
        <v>9.4616521383139123</v>
      </c>
      <c r="F74" s="493">
        <f t="shared" si="23"/>
        <v>10.743441390645849</v>
      </c>
      <c r="G74" s="493">
        <f t="shared" si="24"/>
        <v>10.978764191833502</v>
      </c>
      <c r="H74" s="493">
        <f t="shared" si="25"/>
        <v>10.14874828028174</v>
      </c>
      <c r="I74" s="493">
        <f t="shared" si="26"/>
        <v>9.6068067216506368</v>
      </c>
      <c r="J74" s="493">
        <f t="shared" si="27"/>
        <v>9.1483065962803387</v>
      </c>
      <c r="K74" s="493">
        <f t="shared" si="28"/>
        <v>8.5839136542857499</v>
      </c>
      <c r="L74" s="493">
        <f t="shared" si="17"/>
        <v>6.8851419093896817</v>
      </c>
      <c r="M74" s="493">
        <f t="shared" si="17"/>
        <v>6.6257361873940681</v>
      </c>
      <c r="N74" s="493"/>
      <c r="O74" s="493"/>
      <c r="P74" s="586">
        <f t="shared" si="30"/>
        <v>20</v>
      </c>
      <c r="Q74" s="493">
        <f t="shared" si="29"/>
        <v>9.1031057794521093</v>
      </c>
      <c r="R74" s="586">
        <f t="shared" si="31"/>
        <v>20</v>
      </c>
      <c r="S74" s="351" t="s">
        <v>15</v>
      </c>
      <c r="T74" s="593" t="s">
        <v>343</v>
      </c>
    </row>
    <row r="75" spans="1:26" x14ac:dyDescent="0.25">
      <c r="A75" s="351" t="s">
        <v>16</v>
      </c>
      <c r="B75" s="493">
        <f t="shared" si="19"/>
        <v>8.7790342252807658</v>
      </c>
      <c r="C75" s="493">
        <f t="shared" si="20"/>
        <v>8.5844751022497299</v>
      </c>
      <c r="D75" s="493">
        <f t="shared" si="21"/>
        <v>9.2381559902622943</v>
      </c>
      <c r="E75" s="493">
        <f t="shared" si="22"/>
        <v>11.774033720523351</v>
      </c>
      <c r="F75" s="493">
        <f t="shared" si="23"/>
        <v>9.1948733177961071</v>
      </c>
      <c r="G75" s="493">
        <f t="shared" si="24"/>
        <v>8.1093680757588888</v>
      </c>
      <c r="H75" s="493">
        <f t="shared" si="25"/>
        <v>7.7937331082729209</v>
      </c>
      <c r="I75" s="493">
        <f t="shared" si="26"/>
        <v>8.2541849076249569</v>
      </c>
      <c r="J75" s="493">
        <f t="shared" si="27"/>
        <v>9.424421320642864</v>
      </c>
      <c r="K75" s="493">
        <f t="shared" si="28"/>
        <v>8.8804731537203949</v>
      </c>
      <c r="L75" s="493">
        <f t="shared" si="17"/>
        <v>7.4834094751107196</v>
      </c>
      <c r="M75" s="493">
        <f t="shared" si="17"/>
        <v>5.408294308262291</v>
      </c>
      <c r="N75" s="493"/>
      <c r="O75" s="493"/>
      <c r="P75" s="586">
        <f t="shared" si="30"/>
        <v>22</v>
      </c>
      <c r="Q75" s="493">
        <f t="shared" si="29"/>
        <v>8.5770380587921053</v>
      </c>
      <c r="R75" s="586">
        <f t="shared" si="31"/>
        <v>21</v>
      </c>
      <c r="S75" s="351" t="s">
        <v>16</v>
      </c>
      <c r="T75" s="593" t="s">
        <v>368</v>
      </c>
    </row>
    <row r="76" spans="1:26" x14ac:dyDescent="0.25">
      <c r="A76" s="351" t="s">
        <v>17</v>
      </c>
      <c r="B76" s="493">
        <f t="shared" si="19"/>
        <v>13.052141010645943</v>
      </c>
      <c r="C76" s="493">
        <f t="shared" si="20"/>
        <v>12.054024242294435</v>
      </c>
      <c r="D76" s="493">
        <f t="shared" si="21"/>
        <v>10.277034809941235</v>
      </c>
      <c r="E76" s="493">
        <f t="shared" si="22"/>
        <v>10.433462353540067</v>
      </c>
      <c r="F76" s="493">
        <f t="shared" si="23"/>
        <v>9.8467197943583304</v>
      </c>
      <c r="G76" s="493">
        <f t="shared" si="24"/>
        <v>9.1187216263273498</v>
      </c>
      <c r="H76" s="493">
        <f t="shared" si="25"/>
        <v>8.2458926940563995</v>
      </c>
      <c r="I76" s="493">
        <f t="shared" si="26"/>
        <v>7.5583194893765846</v>
      </c>
      <c r="J76" s="493">
        <f t="shared" si="27"/>
        <v>6.5090658079838688</v>
      </c>
      <c r="K76" s="493">
        <f t="shared" si="28"/>
        <v>6.1364770303098997</v>
      </c>
      <c r="L76" s="493">
        <f t="shared" si="17"/>
        <v>5.0416464936566658</v>
      </c>
      <c r="M76" s="493">
        <f t="shared" si="17"/>
        <v>4.4015258889031665</v>
      </c>
      <c r="N76" s="493"/>
      <c r="O76" s="493"/>
      <c r="P76" s="586">
        <f t="shared" si="30"/>
        <v>24</v>
      </c>
      <c r="Q76" s="493">
        <f t="shared" si="29"/>
        <v>8.5562526034494955</v>
      </c>
      <c r="R76" s="586">
        <f t="shared" si="31"/>
        <v>22</v>
      </c>
      <c r="S76" s="351" t="s">
        <v>17</v>
      </c>
      <c r="T76" s="593" t="s">
        <v>369</v>
      </c>
    </row>
    <row r="77" spans="1:26" x14ac:dyDescent="0.25">
      <c r="A77" s="351" t="s">
        <v>18</v>
      </c>
      <c r="B77" s="493">
        <f t="shared" si="19"/>
        <v>10.102341309912406</v>
      </c>
      <c r="C77" s="493">
        <f t="shared" si="20"/>
        <v>10.180597959337543</v>
      </c>
      <c r="D77" s="493">
        <f t="shared" si="21"/>
        <v>13.480251360096759</v>
      </c>
      <c r="E77" s="493">
        <f t="shared" si="22"/>
        <v>13.03815028143471</v>
      </c>
      <c r="F77" s="493">
        <f t="shared" si="23"/>
        <v>11.364327889343926</v>
      </c>
      <c r="G77" s="493">
        <f t="shared" si="24"/>
        <v>11.953181450173677</v>
      </c>
      <c r="H77" s="493">
        <f t="shared" si="25"/>
        <v>10.736435998463454</v>
      </c>
      <c r="I77" s="493">
        <f t="shared" si="26"/>
        <v>9.3874712643678162</v>
      </c>
      <c r="J77" s="493">
        <f t="shared" si="27"/>
        <v>9.7183545623456471</v>
      </c>
      <c r="K77" s="493">
        <f t="shared" si="28"/>
        <v>9.2784880537005172</v>
      </c>
      <c r="L77" s="493">
        <f t="shared" si="17"/>
        <v>7.8162475939498082</v>
      </c>
      <c r="M77" s="493">
        <f t="shared" si="17"/>
        <v>6.3915891852515418</v>
      </c>
      <c r="N77" s="493"/>
      <c r="O77" s="493"/>
      <c r="P77" s="586">
        <f t="shared" si="30"/>
        <v>21</v>
      </c>
      <c r="Q77" s="493">
        <f t="shared" si="29"/>
        <v>10.287286409031484</v>
      </c>
      <c r="R77" s="586">
        <f t="shared" si="31"/>
        <v>19</v>
      </c>
      <c r="S77" s="351" t="s">
        <v>18</v>
      </c>
      <c r="T77" s="593" t="s">
        <v>597</v>
      </c>
    </row>
    <row r="78" spans="1:26" x14ac:dyDescent="0.25">
      <c r="A78" s="351" t="s">
        <v>19</v>
      </c>
      <c r="B78" s="493">
        <f t="shared" si="19"/>
        <v>5.9782919234913834</v>
      </c>
      <c r="C78" s="493">
        <f t="shared" si="20"/>
        <v>5.4230034232515276</v>
      </c>
      <c r="D78" s="493">
        <f t="shared" si="21"/>
        <v>9.4598409417341287</v>
      </c>
      <c r="E78" s="493">
        <f t="shared" si="22"/>
        <v>8.2585829462331137</v>
      </c>
      <c r="F78" s="493">
        <f t="shared" si="23"/>
        <v>6.8151731805159601</v>
      </c>
      <c r="G78" s="493">
        <f t="shared" si="24"/>
        <v>6.4201236245551128</v>
      </c>
      <c r="H78" s="493">
        <f t="shared" si="25"/>
        <v>6.8798238355663939</v>
      </c>
      <c r="I78" s="493">
        <f t="shared" si="26"/>
        <v>4.4914244571538795</v>
      </c>
      <c r="J78" s="493">
        <f t="shared" si="27"/>
        <v>4.079180389740678</v>
      </c>
      <c r="K78" s="493">
        <f t="shared" si="28"/>
        <v>4.4091333151435848</v>
      </c>
      <c r="L78" s="493">
        <f t="shared" si="17"/>
        <v>4.4168041818503765</v>
      </c>
      <c r="M78" s="493">
        <f t="shared" si="17"/>
        <v>4.0492864004341333</v>
      </c>
      <c r="N78" s="493"/>
      <c r="O78" s="493"/>
      <c r="P78" s="586">
        <f t="shared" si="30"/>
        <v>25</v>
      </c>
      <c r="Q78" s="493">
        <f t="shared" si="29"/>
        <v>5.8900557183058559</v>
      </c>
      <c r="R78" s="586">
        <f t="shared" si="31"/>
        <v>26</v>
      </c>
      <c r="S78" s="351" t="s">
        <v>19</v>
      </c>
      <c r="T78" s="593" t="s">
        <v>400</v>
      </c>
    </row>
    <row r="79" spans="1:26" x14ac:dyDescent="0.25">
      <c r="A79" s="351" t="s">
        <v>20</v>
      </c>
      <c r="B79" s="493">
        <f t="shared" si="19"/>
        <v>16.826810916774782</v>
      </c>
      <c r="C79" s="493">
        <f t="shared" si="20"/>
        <v>15.998442942806124</v>
      </c>
      <c r="D79" s="493">
        <f t="shared" si="21"/>
        <v>15.945679616720879</v>
      </c>
      <c r="E79" s="493">
        <f t="shared" si="22"/>
        <v>17.600412454819196</v>
      </c>
      <c r="F79" s="493">
        <f t="shared" si="23"/>
        <v>16.899600276030885</v>
      </c>
      <c r="G79" s="493">
        <f t="shared" si="24"/>
        <v>16.130975996698758</v>
      </c>
      <c r="H79" s="493">
        <f t="shared" si="25"/>
        <v>15.821832697071789</v>
      </c>
      <c r="I79" s="493">
        <f t="shared" si="26"/>
        <v>15.129515822693637</v>
      </c>
      <c r="J79" s="493">
        <f t="shared" si="27"/>
        <v>15.808667363698802</v>
      </c>
      <c r="K79" s="493">
        <f t="shared" si="28"/>
        <v>14.104838772123179</v>
      </c>
      <c r="L79" s="493">
        <f t="shared" si="17"/>
        <v>12.609442484218873</v>
      </c>
      <c r="M79" s="493">
        <f t="shared" si="17"/>
        <v>9.8791568448723215</v>
      </c>
      <c r="N79" s="493"/>
      <c r="O79" s="493"/>
      <c r="P79" s="586">
        <f t="shared" si="30"/>
        <v>12</v>
      </c>
      <c r="Q79" s="493">
        <f t="shared" si="29"/>
        <v>15.229614682377436</v>
      </c>
      <c r="R79" s="586">
        <f t="shared" si="31"/>
        <v>6</v>
      </c>
      <c r="S79" s="351" t="s">
        <v>20</v>
      </c>
      <c r="T79" s="593" t="s">
        <v>398</v>
      </c>
    </row>
    <row r="80" spans="1:26" x14ac:dyDescent="0.25">
      <c r="A80" s="351" t="s">
        <v>21</v>
      </c>
      <c r="B80" s="493">
        <f t="shared" si="19"/>
        <v>15.867619783236497</v>
      </c>
      <c r="C80" s="493">
        <f t="shared" si="20"/>
        <v>15.887437081330658</v>
      </c>
      <c r="D80" s="493">
        <f t="shared" si="21"/>
        <v>16.468811872270251</v>
      </c>
      <c r="E80" s="493">
        <f t="shared" si="22"/>
        <v>16.850453335122868</v>
      </c>
      <c r="F80" s="493">
        <f t="shared" si="23"/>
        <v>15.370662529795606</v>
      </c>
      <c r="G80" s="493">
        <f t="shared" si="24"/>
        <v>12.687704667371721</v>
      </c>
      <c r="H80" s="493">
        <f t="shared" si="25"/>
        <v>12.847388832632344</v>
      </c>
      <c r="I80" s="493">
        <f t="shared" si="26"/>
        <v>12.258483090092387</v>
      </c>
      <c r="J80" s="493">
        <f t="shared" si="27"/>
        <v>10.658061475498529</v>
      </c>
      <c r="K80" s="493">
        <f t="shared" si="28"/>
        <v>9.242869675059227</v>
      </c>
      <c r="L80" s="493">
        <f t="shared" ref="L80:L92" si="36">AB113/L113*100</f>
        <v>8.1279341358664734</v>
      </c>
      <c r="M80" s="493">
        <f t="shared" ref="M80:M92" si="37">AC113/M113*100</f>
        <v>7.9029787259808231</v>
      </c>
      <c r="N80" s="493"/>
      <c r="O80" s="493"/>
      <c r="P80" s="586">
        <f t="shared" si="30"/>
        <v>18</v>
      </c>
      <c r="Q80" s="493">
        <f t="shared" si="29"/>
        <v>12.847533767021451</v>
      </c>
      <c r="R80" s="586">
        <f t="shared" si="31"/>
        <v>12</v>
      </c>
      <c r="S80" s="351" t="s">
        <v>21</v>
      </c>
      <c r="T80" s="593" t="s">
        <v>1183</v>
      </c>
    </row>
    <row r="81" spans="1:30" x14ac:dyDescent="0.25">
      <c r="A81" s="351" t="s">
        <v>22</v>
      </c>
      <c r="B81" s="493">
        <f t="shared" si="19"/>
        <v>11.182695141597234</v>
      </c>
      <c r="C81" s="493">
        <f t="shared" si="20"/>
        <v>10.223190068376137</v>
      </c>
      <c r="D81" s="493">
        <f t="shared" si="21"/>
        <v>11.438268067183852</v>
      </c>
      <c r="E81" s="493">
        <f t="shared" si="22"/>
        <v>12.092016472595374</v>
      </c>
      <c r="F81" s="493">
        <f t="shared" si="23"/>
        <v>12.681799763380608</v>
      </c>
      <c r="G81" s="493">
        <f t="shared" si="24"/>
        <v>11.328712188052243</v>
      </c>
      <c r="H81" s="493">
        <f t="shared" si="25"/>
        <v>11.015516210053351</v>
      </c>
      <c r="I81" s="493">
        <f t="shared" si="26"/>
        <v>11.720908556384886</v>
      </c>
      <c r="J81" s="493">
        <f t="shared" si="27"/>
        <v>12.013676838341581</v>
      </c>
      <c r="K81" s="493">
        <f t="shared" si="28"/>
        <v>11.7089186609747</v>
      </c>
      <c r="L81" s="493">
        <f t="shared" si="36"/>
        <v>9.7967591760567014</v>
      </c>
      <c r="M81" s="493">
        <f t="shared" si="37"/>
        <v>7.8714712325616052</v>
      </c>
      <c r="N81" s="493"/>
      <c r="O81" s="493"/>
      <c r="P81" s="586">
        <f t="shared" si="30"/>
        <v>19</v>
      </c>
      <c r="Q81" s="493">
        <f t="shared" si="29"/>
        <v>11.089494364629855</v>
      </c>
      <c r="R81" s="586">
        <f t="shared" si="31"/>
        <v>17</v>
      </c>
      <c r="S81" s="351" t="s">
        <v>22</v>
      </c>
      <c r="T81" s="593" t="s">
        <v>399</v>
      </c>
    </row>
    <row r="82" spans="1:30" x14ac:dyDescent="0.25">
      <c r="A82" s="351" t="s">
        <v>23</v>
      </c>
      <c r="B82" s="493">
        <f t="shared" si="19"/>
        <v>10.542974484230411</v>
      </c>
      <c r="C82" s="493">
        <f t="shared" si="20"/>
        <v>8.7826102778096722</v>
      </c>
      <c r="D82" s="493">
        <f t="shared" si="21"/>
        <v>10.348501626101136</v>
      </c>
      <c r="E82" s="493">
        <f t="shared" si="22"/>
        <v>12.530828978462935</v>
      </c>
      <c r="F82" s="493">
        <f t="shared" si="23"/>
        <v>13.668423922309666</v>
      </c>
      <c r="G82" s="493">
        <f t="shared" si="24"/>
        <v>11.951772898426052</v>
      </c>
      <c r="H82" s="493">
        <f t="shared" si="25"/>
        <v>10.448826398967789</v>
      </c>
      <c r="I82" s="493">
        <f t="shared" si="26"/>
        <v>12.593014481847636</v>
      </c>
      <c r="J82" s="493">
        <f t="shared" si="27"/>
        <v>12.858331089364109</v>
      </c>
      <c r="K82" s="493">
        <f t="shared" si="28"/>
        <v>12.926105601390384</v>
      </c>
      <c r="L82" s="493">
        <f t="shared" si="36"/>
        <v>12.111489304646126</v>
      </c>
      <c r="M82" s="493">
        <f t="shared" si="37"/>
        <v>11.416020629552413</v>
      </c>
      <c r="N82" s="493"/>
      <c r="O82" s="493"/>
      <c r="P82" s="586">
        <f t="shared" si="30"/>
        <v>10</v>
      </c>
      <c r="Q82" s="493">
        <f t="shared" si="29"/>
        <v>11.681574974425693</v>
      </c>
      <c r="R82" s="586">
        <f t="shared" si="31"/>
        <v>15</v>
      </c>
      <c r="S82" s="351" t="s">
        <v>23</v>
      </c>
      <c r="T82" s="593" t="s">
        <v>372</v>
      </c>
    </row>
    <row r="83" spans="1:30" x14ac:dyDescent="0.25">
      <c r="A83" s="351" t="s">
        <v>24</v>
      </c>
      <c r="B83" s="493">
        <f t="shared" si="19"/>
        <v>17.328047750621071</v>
      </c>
      <c r="C83" s="493">
        <f t="shared" si="20"/>
        <v>13.726227498153614</v>
      </c>
      <c r="D83" s="493">
        <f t="shared" si="21"/>
        <v>11.914699968713695</v>
      </c>
      <c r="E83" s="493">
        <f t="shared" si="22"/>
        <v>13.725331702288146</v>
      </c>
      <c r="F83" s="493">
        <f t="shared" si="23"/>
        <v>16.612345924245435</v>
      </c>
      <c r="G83" s="493">
        <f t="shared" si="24"/>
        <v>15.79784585868153</v>
      </c>
      <c r="H83" s="493">
        <f t="shared" si="25"/>
        <v>15.139054691209921</v>
      </c>
      <c r="I83" s="493">
        <f t="shared" si="26"/>
        <v>15.31706169062409</v>
      </c>
      <c r="J83" s="493">
        <f t="shared" si="27"/>
        <v>13.827941988048984</v>
      </c>
      <c r="K83" s="493">
        <f t="shared" si="28"/>
        <v>14.163667787123504</v>
      </c>
      <c r="L83" s="493">
        <f t="shared" si="36"/>
        <v>11.333766003781989</v>
      </c>
      <c r="M83" s="493">
        <f t="shared" si="37"/>
        <v>8.5581997253662134</v>
      </c>
      <c r="N83" s="493"/>
      <c r="O83" s="493"/>
      <c r="P83" s="586">
        <f t="shared" si="30"/>
        <v>16</v>
      </c>
      <c r="Q83" s="493">
        <f t="shared" si="29"/>
        <v>13.953682549071516</v>
      </c>
      <c r="R83" s="586">
        <f t="shared" si="31"/>
        <v>10</v>
      </c>
      <c r="S83" s="351" t="s">
        <v>24</v>
      </c>
      <c r="T83" s="593" t="s">
        <v>371</v>
      </c>
    </row>
    <row r="84" spans="1:30" x14ac:dyDescent="0.25">
      <c r="A84" s="351" t="s">
        <v>25</v>
      </c>
      <c r="B84" s="493">
        <f t="shared" si="19"/>
        <v>10.587686459233398</v>
      </c>
      <c r="C84" s="493">
        <f t="shared" si="20"/>
        <v>8.569733689166851</v>
      </c>
      <c r="D84" s="493">
        <f t="shared" si="21"/>
        <v>7.9392887289174858</v>
      </c>
      <c r="E84" s="493">
        <f t="shared" si="22"/>
        <v>8.1425979218608049</v>
      </c>
      <c r="F84" s="493">
        <f t="shared" si="23"/>
        <v>7.9002020466892589</v>
      </c>
      <c r="G84" s="493">
        <f t="shared" si="24"/>
        <v>8.7184891371327744</v>
      </c>
      <c r="H84" s="493">
        <f t="shared" si="25"/>
        <v>6.2507314133853003</v>
      </c>
      <c r="I84" s="493">
        <f t="shared" si="26"/>
        <v>6.9189041414105894</v>
      </c>
      <c r="J84" s="493">
        <f t="shared" si="27"/>
        <v>7.1536445182867423</v>
      </c>
      <c r="K84" s="493">
        <f t="shared" si="28"/>
        <v>7.2527874231593374</v>
      </c>
      <c r="L84" s="493">
        <f t="shared" si="36"/>
        <v>6.0476137484314858</v>
      </c>
      <c r="M84" s="493">
        <f t="shared" si="37"/>
        <v>5.1425039088399807</v>
      </c>
      <c r="N84" s="493"/>
      <c r="O84" s="493"/>
      <c r="P84" s="586">
        <f t="shared" si="30"/>
        <v>23</v>
      </c>
      <c r="Q84" s="493">
        <f t="shared" si="29"/>
        <v>7.5520152613761669</v>
      </c>
      <c r="R84" s="586">
        <f t="shared" si="31"/>
        <v>25</v>
      </c>
      <c r="S84" s="351" t="s">
        <v>25</v>
      </c>
      <c r="T84" s="593" t="s">
        <v>119</v>
      </c>
    </row>
    <row r="85" spans="1:30" x14ac:dyDescent="0.25">
      <c r="A85" s="351" t="s">
        <v>26</v>
      </c>
      <c r="B85" s="493">
        <f t="shared" si="19"/>
        <v>31.546879684277933</v>
      </c>
      <c r="C85" s="493">
        <f t="shared" si="20"/>
        <v>29.659070335632514</v>
      </c>
      <c r="D85" s="493">
        <f t="shared" si="21"/>
        <v>31.127198873555027</v>
      </c>
      <c r="E85" s="493">
        <f t="shared" si="22"/>
        <v>33.842124585786827</v>
      </c>
      <c r="F85" s="493">
        <f t="shared" si="23"/>
        <v>34.724350768587399</v>
      </c>
      <c r="G85" s="493">
        <f t="shared" si="24"/>
        <v>29.160027072635192</v>
      </c>
      <c r="H85" s="493">
        <f t="shared" si="25"/>
        <v>25.312725265895342</v>
      </c>
      <c r="I85" s="493">
        <f t="shared" si="26"/>
        <v>26.313082928943032</v>
      </c>
      <c r="J85" s="493">
        <f t="shared" si="27"/>
        <v>28.797308857940322</v>
      </c>
      <c r="K85" s="493">
        <f t="shared" si="28"/>
        <v>31.717022923212063</v>
      </c>
      <c r="L85" s="493">
        <f t="shared" si="36"/>
        <v>29.525746792136015</v>
      </c>
      <c r="M85" s="493">
        <f t="shared" si="37"/>
        <v>26.978510227276331</v>
      </c>
      <c r="N85" s="493"/>
      <c r="O85" s="493"/>
      <c r="P85" s="586">
        <f t="shared" si="30"/>
        <v>1</v>
      </c>
      <c r="Q85" s="493">
        <f t="shared" si="29"/>
        <v>29.892004026323175</v>
      </c>
      <c r="R85" s="586">
        <f t="shared" si="31"/>
        <v>1</v>
      </c>
      <c r="S85" s="351" t="s">
        <v>26</v>
      </c>
      <c r="T85" s="593" t="s">
        <v>120</v>
      </c>
    </row>
    <row r="86" spans="1:30" x14ac:dyDescent="0.25">
      <c r="A86" s="351" t="s">
        <v>27</v>
      </c>
      <c r="B86" s="493">
        <f t="shared" si="19"/>
        <v>15.506822591373423</v>
      </c>
      <c r="C86" s="493">
        <f t="shared" si="20"/>
        <v>12.713245999546629</v>
      </c>
      <c r="D86" s="493">
        <f t="shared" si="21"/>
        <v>14.305948722622638</v>
      </c>
      <c r="E86" s="493">
        <f t="shared" si="22"/>
        <v>15.164401654314229</v>
      </c>
      <c r="F86" s="493">
        <f t="shared" si="23"/>
        <v>15.797427827485407</v>
      </c>
      <c r="G86" s="493">
        <f t="shared" si="24"/>
        <v>13.385210031059888</v>
      </c>
      <c r="H86" s="493">
        <f t="shared" si="25"/>
        <v>12.629944417152657</v>
      </c>
      <c r="I86" s="493">
        <f t="shared" si="26"/>
        <v>13.702870362969003</v>
      </c>
      <c r="J86" s="493">
        <f t="shared" si="27"/>
        <v>15.541033787584213</v>
      </c>
      <c r="K86" s="493">
        <f t="shared" si="28"/>
        <v>16.184637002696896</v>
      </c>
      <c r="L86" s="493">
        <f t="shared" si="36"/>
        <v>17.128127805823205</v>
      </c>
      <c r="M86" s="493">
        <f t="shared" si="37"/>
        <v>14.968419680252124</v>
      </c>
      <c r="N86" s="493"/>
      <c r="O86" s="493"/>
      <c r="P86" s="586">
        <f t="shared" si="30"/>
        <v>3</v>
      </c>
      <c r="Q86" s="493">
        <f t="shared" si="29"/>
        <v>14.752340823573357</v>
      </c>
      <c r="R86" s="586">
        <f t="shared" si="31"/>
        <v>7</v>
      </c>
      <c r="S86" s="351" t="s">
        <v>27</v>
      </c>
      <c r="T86" s="593" t="s">
        <v>431</v>
      </c>
    </row>
    <row r="87" spans="1:30" x14ac:dyDescent="0.25">
      <c r="A87" s="351" t="s">
        <v>28</v>
      </c>
      <c r="B87" s="493">
        <f t="shared" si="19"/>
        <v>12.779558326822496</v>
      </c>
      <c r="C87" s="493">
        <f t="shared" si="20"/>
        <v>10.395257298629907</v>
      </c>
      <c r="D87" s="493">
        <f t="shared" si="21"/>
        <v>10.329244578881207</v>
      </c>
      <c r="E87" s="493">
        <f t="shared" si="22"/>
        <v>9.6493898339212496</v>
      </c>
      <c r="F87" s="493">
        <f t="shared" si="23"/>
        <v>10.099812619475209</v>
      </c>
      <c r="G87" s="493">
        <f t="shared" si="24"/>
        <v>10.047557229664156</v>
      </c>
      <c r="H87" s="493">
        <f t="shared" si="25"/>
        <v>9.0649304756856584</v>
      </c>
      <c r="I87" s="493">
        <f t="shared" si="26"/>
        <v>10.035880777928917</v>
      </c>
      <c r="J87" s="493">
        <f t="shared" si="27"/>
        <v>11.08336211945293</v>
      </c>
      <c r="K87" s="493">
        <f t="shared" si="28"/>
        <v>12.044704059744358</v>
      </c>
      <c r="L87" s="493">
        <f t="shared" si="36"/>
        <v>13.336928018200519</v>
      </c>
      <c r="M87" s="493">
        <f t="shared" si="37"/>
        <v>11.748897485408056</v>
      </c>
      <c r="N87" s="493"/>
      <c r="O87" s="493"/>
      <c r="P87" s="586">
        <f t="shared" si="30"/>
        <v>9</v>
      </c>
      <c r="Q87" s="493">
        <f t="shared" si="29"/>
        <v>10.884626901984555</v>
      </c>
      <c r="R87" s="586">
        <f t="shared" si="31"/>
        <v>18</v>
      </c>
      <c r="S87" s="351" t="s">
        <v>28</v>
      </c>
      <c r="T87" s="593" t="s">
        <v>75</v>
      </c>
    </row>
    <row r="88" spans="1:30" x14ac:dyDescent="0.25">
      <c r="A88" s="351" t="s">
        <v>29</v>
      </c>
      <c r="B88" s="493">
        <f t="shared" si="19"/>
        <v>13.397932603130197</v>
      </c>
      <c r="C88" s="493">
        <f t="shared" si="20"/>
        <v>13.022478034732227</v>
      </c>
      <c r="D88" s="493">
        <f t="shared" si="21"/>
        <v>13.677938799718881</v>
      </c>
      <c r="E88" s="493">
        <f t="shared" si="22"/>
        <v>13.682245395450584</v>
      </c>
      <c r="F88" s="493">
        <f t="shared" si="23"/>
        <v>13.509789708398387</v>
      </c>
      <c r="G88" s="493">
        <f t="shared" si="24"/>
        <v>13.261673532151406</v>
      </c>
      <c r="H88" s="493">
        <f t="shared" si="25"/>
        <v>13.964640321665142</v>
      </c>
      <c r="I88" s="493">
        <f t="shared" si="26"/>
        <v>14.447392901824758</v>
      </c>
      <c r="J88" s="493">
        <f t="shared" si="27"/>
        <v>17.005924681637104</v>
      </c>
      <c r="K88" s="493">
        <f t="shared" si="28"/>
        <v>16.430552389763019</v>
      </c>
      <c r="L88" s="493">
        <f t="shared" si="36"/>
        <v>17.090634011318638</v>
      </c>
      <c r="M88" s="493">
        <f t="shared" si="37"/>
        <v>14.485684025639149</v>
      </c>
      <c r="N88" s="493"/>
      <c r="O88" s="493"/>
      <c r="P88" s="586">
        <f t="shared" si="30"/>
        <v>4</v>
      </c>
      <c r="Q88" s="493">
        <f t="shared" si="29"/>
        <v>14.498073867119125</v>
      </c>
      <c r="R88" s="586">
        <f t="shared" si="31"/>
        <v>8</v>
      </c>
      <c r="S88" s="351" t="s">
        <v>29</v>
      </c>
      <c r="T88" s="593" t="s">
        <v>118</v>
      </c>
    </row>
    <row r="89" spans="1:30" x14ac:dyDescent="0.25">
      <c r="A89" s="351" t="s">
        <v>30</v>
      </c>
      <c r="B89" s="493">
        <f t="shared" si="19"/>
        <v>14.753657688483404</v>
      </c>
      <c r="C89" s="493">
        <f t="shared" si="20"/>
        <v>15.235193933557396</v>
      </c>
      <c r="D89" s="493">
        <f t="shared" si="21"/>
        <v>18.554014902144729</v>
      </c>
      <c r="E89" s="493">
        <f t="shared" si="22"/>
        <v>19.578844272184607</v>
      </c>
      <c r="F89" s="493">
        <f t="shared" si="23"/>
        <v>18.718743200644834</v>
      </c>
      <c r="G89" s="493">
        <f t="shared" si="24"/>
        <v>15.960469529106494</v>
      </c>
      <c r="H89" s="493">
        <f t="shared" si="25"/>
        <v>15.101511445122446</v>
      </c>
      <c r="I89" s="493">
        <f t="shared" si="26"/>
        <v>15.999050603424225</v>
      </c>
      <c r="J89" s="493">
        <f t="shared" si="27"/>
        <v>15.761091464202481</v>
      </c>
      <c r="K89" s="493">
        <f t="shared" si="28"/>
        <v>18.472037274702664</v>
      </c>
      <c r="L89" s="493">
        <f t="shared" si="36"/>
        <v>17.813663111629392</v>
      </c>
      <c r="M89" s="493">
        <f t="shared" si="37"/>
        <v>15.882712327799823</v>
      </c>
      <c r="N89" s="493"/>
      <c r="O89" s="493"/>
      <c r="P89" s="586">
        <f t="shared" si="30"/>
        <v>2</v>
      </c>
      <c r="Q89" s="493">
        <f t="shared" si="29"/>
        <v>16.819249146083539</v>
      </c>
      <c r="R89" s="586">
        <f t="shared" si="31"/>
        <v>2</v>
      </c>
      <c r="S89" s="351" t="s">
        <v>30</v>
      </c>
      <c r="T89" s="593" t="s">
        <v>76</v>
      </c>
    </row>
    <row r="90" spans="1:30" x14ac:dyDescent="0.25">
      <c r="A90" s="351" t="s">
        <v>31</v>
      </c>
      <c r="B90" s="493">
        <f t="shared" si="19"/>
        <v>14.197040084029739</v>
      </c>
      <c r="C90" s="493">
        <f t="shared" si="20"/>
        <v>15.291447829846511</v>
      </c>
      <c r="D90" s="493">
        <f t="shared" si="21"/>
        <v>17.451555457638239</v>
      </c>
      <c r="E90" s="493">
        <f t="shared" si="22"/>
        <v>20.559305699677111</v>
      </c>
      <c r="F90" s="493">
        <f t="shared" si="23"/>
        <v>18.719193284402245</v>
      </c>
      <c r="G90" s="493">
        <f t="shared" si="24"/>
        <v>15.463828174608931</v>
      </c>
      <c r="H90" s="493">
        <f t="shared" si="25"/>
        <v>15.109072139195757</v>
      </c>
      <c r="I90" s="493">
        <f t="shared" si="26"/>
        <v>16.163350386999284</v>
      </c>
      <c r="J90" s="493">
        <f t="shared" si="27"/>
        <v>17.282845950465962</v>
      </c>
      <c r="K90" s="493">
        <f t="shared" si="28"/>
        <v>17.848419084297962</v>
      </c>
      <c r="L90" s="493">
        <f t="shared" si="36"/>
        <v>15.74154282924647</v>
      </c>
      <c r="M90" s="493">
        <f t="shared" si="37"/>
        <v>14.2404008665177</v>
      </c>
      <c r="N90" s="493"/>
      <c r="O90" s="493"/>
      <c r="P90" s="586">
        <f t="shared" si="30"/>
        <v>5</v>
      </c>
      <c r="Q90" s="493">
        <f t="shared" si="29"/>
        <v>16.505666815577161</v>
      </c>
      <c r="R90" s="586">
        <f t="shared" si="31"/>
        <v>3</v>
      </c>
      <c r="S90" s="351" t="s">
        <v>31</v>
      </c>
      <c r="T90" s="593" t="s">
        <v>74</v>
      </c>
    </row>
    <row r="91" spans="1:30" x14ac:dyDescent="0.25">
      <c r="A91" s="351" t="s">
        <v>32</v>
      </c>
      <c r="B91" s="493">
        <f t="shared" si="19"/>
        <v>12.23687259639493</v>
      </c>
      <c r="C91" s="493">
        <f t="shared" si="20"/>
        <v>12.425304615158211</v>
      </c>
      <c r="D91" s="493">
        <f t="shared" si="21"/>
        <v>13.257646272011472</v>
      </c>
      <c r="E91" s="493">
        <f t="shared" si="22"/>
        <v>16.061941953063148</v>
      </c>
      <c r="F91" s="493">
        <f t="shared" si="23"/>
        <v>15.83173739970783</v>
      </c>
      <c r="G91" s="493">
        <f t="shared" si="24"/>
        <v>13.984732078078485</v>
      </c>
      <c r="H91" s="493">
        <f t="shared" si="25"/>
        <v>12.32295202204976</v>
      </c>
      <c r="I91" s="493">
        <f t="shared" si="26"/>
        <v>13.925133802247908</v>
      </c>
      <c r="J91" s="493">
        <f t="shared" si="27"/>
        <v>14.160858841484009</v>
      </c>
      <c r="K91" s="493">
        <f t="shared" si="28"/>
        <v>13.203251347158998</v>
      </c>
      <c r="L91" s="493">
        <f t="shared" si="36"/>
        <v>11.821972074874227</v>
      </c>
      <c r="M91" s="493">
        <f t="shared" si="37"/>
        <v>12.223596866940639</v>
      </c>
      <c r="N91" s="493"/>
      <c r="O91" s="493"/>
      <c r="P91" s="586">
        <f t="shared" si="30"/>
        <v>8</v>
      </c>
      <c r="Q91" s="493">
        <f t="shared" si="29"/>
        <v>13.454666655764134</v>
      </c>
      <c r="R91" s="586">
        <f t="shared" si="31"/>
        <v>11</v>
      </c>
      <c r="S91" s="351" t="s">
        <v>32</v>
      </c>
      <c r="T91" s="593" t="s">
        <v>370</v>
      </c>
    </row>
    <row r="92" spans="1:30" x14ac:dyDescent="0.25">
      <c r="A92" s="351" t="s">
        <v>33</v>
      </c>
      <c r="B92" s="493">
        <f t="shared" si="19"/>
        <v>0</v>
      </c>
      <c r="C92" s="493">
        <f t="shared" si="20"/>
        <v>0</v>
      </c>
      <c r="D92" s="493">
        <f t="shared" si="21"/>
        <v>36.996472434020525</v>
      </c>
      <c r="E92" s="493">
        <f t="shared" si="22"/>
        <v>0</v>
      </c>
      <c r="F92" s="493">
        <f t="shared" si="23"/>
        <v>21.42999920044775</v>
      </c>
      <c r="G92" s="493">
        <f t="shared" si="24"/>
        <v>79.640904572564608</v>
      </c>
      <c r="H92" s="493">
        <f t="shared" si="25"/>
        <v>0</v>
      </c>
      <c r="I92" s="493">
        <f t="shared" si="26"/>
        <v>0</v>
      </c>
      <c r="J92" s="493">
        <f t="shared" si="27"/>
        <v>0</v>
      </c>
      <c r="K92" s="493">
        <f t="shared" si="28"/>
        <v>0</v>
      </c>
      <c r="L92" s="493">
        <f t="shared" si="36"/>
        <v>0</v>
      </c>
      <c r="M92" s="493">
        <f t="shared" si="37"/>
        <v>0</v>
      </c>
      <c r="N92" s="493"/>
      <c r="O92" s="493"/>
      <c r="P92" s="586">
        <f t="shared" si="30"/>
        <v>26</v>
      </c>
      <c r="Q92" s="493">
        <f t="shared" si="29"/>
        <v>11.505614683919406</v>
      </c>
      <c r="R92" s="586">
        <f t="shared" si="31"/>
        <v>16</v>
      </c>
      <c r="S92" s="351" t="s">
        <v>33</v>
      </c>
      <c r="T92" s="593" t="s">
        <v>121</v>
      </c>
    </row>
    <row r="94" spans="1:30" x14ac:dyDescent="0.25">
      <c r="A94" s="351" t="s">
        <v>454</v>
      </c>
      <c r="Q94" s="351" t="s">
        <v>505</v>
      </c>
    </row>
    <row r="95" spans="1:30" x14ac:dyDescent="0.25">
      <c r="A95" s="351" t="s">
        <v>455</v>
      </c>
      <c r="Q95" s="351" t="s">
        <v>553</v>
      </c>
    </row>
    <row r="96" spans="1:30" x14ac:dyDescent="0.25">
      <c r="B96" s="608" t="s">
        <v>285</v>
      </c>
      <c r="C96" s="608" t="s">
        <v>286</v>
      </c>
      <c r="D96" s="608" t="s">
        <v>287</v>
      </c>
      <c r="E96" s="608" t="s">
        <v>288</v>
      </c>
      <c r="F96" s="608" t="s">
        <v>289</v>
      </c>
      <c r="G96" s="608" t="s">
        <v>290</v>
      </c>
      <c r="H96" s="608" t="s">
        <v>291</v>
      </c>
      <c r="I96" s="608" t="s">
        <v>292</v>
      </c>
      <c r="J96" s="608" t="s">
        <v>293</v>
      </c>
      <c r="K96" s="608" t="s">
        <v>294</v>
      </c>
      <c r="L96" s="608" t="s">
        <v>295</v>
      </c>
      <c r="M96" s="608" t="s">
        <v>2669</v>
      </c>
      <c r="N96" s="608"/>
      <c r="R96" s="351">
        <v>2010</v>
      </c>
      <c r="S96" s="351">
        <v>2011</v>
      </c>
      <c r="T96" s="351">
        <v>2012</v>
      </c>
      <c r="U96" s="351">
        <v>2013</v>
      </c>
      <c r="V96" s="351">
        <v>2014</v>
      </c>
      <c r="W96" s="351">
        <v>2015</v>
      </c>
      <c r="X96" s="351">
        <v>2016</v>
      </c>
      <c r="Y96" s="351">
        <v>2017</v>
      </c>
      <c r="Z96" s="351">
        <v>2018</v>
      </c>
      <c r="AA96" s="351">
        <v>2019</v>
      </c>
      <c r="AB96" s="351">
        <v>2020</v>
      </c>
      <c r="AC96" s="351">
        <v>2021</v>
      </c>
      <c r="AD96" s="351">
        <v>2022</v>
      </c>
    </row>
    <row r="97" spans="1:30" x14ac:dyDescent="0.25">
      <c r="A97" s="351" t="s">
        <v>5</v>
      </c>
      <c r="B97" s="521">
        <v>209541109</v>
      </c>
      <c r="C97" s="521">
        <v>212815311</v>
      </c>
      <c r="D97" s="521">
        <v>211279082</v>
      </c>
      <c r="E97" s="521">
        <v>211764292</v>
      </c>
      <c r="F97" s="521">
        <v>212366132</v>
      </c>
      <c r="G97" s="521">
        <v>215220508</v>
      </c>
      <c r="H97" s="521">
        <v>218190768</v>
      </c>
      <c r="I97" s="521">
        <v>215003578</v>
      </c>
      <c r="J97" s="521">
        <v>213809445</v>
      </c>
      <c r="K97" s="521">
        <v>214689984</v>
      </c>
      <c r="L97" s="521">
        <v>217836282</v>
      </c>
      <c r="M97" s="521">
        <v>224602112</v>
      </c>
      <c r="N97" s="521"/>
      <c r="O97" s="521"/>
      <c r="Q97" s="351" t="s">
        <v>5</v>
      </c>
      <c r="R97" s="521">
        <v>29278095</v>
      </c>
      <c r="S97" s="521">
        <v>28823944</v>
      </c>
      <c r="T97" s="521">
        <v>31118740</v>
      </c>
      <c r="U97" s="521">
        <v>34412070</v>
      </c>
      <c r="V97" s="521">
        <v>33907718</v>
      </c>
      <c r="W97" s="521">
        <v>30651802</v>
      </c>
      <c r="X97" s="521">
        <v>29702048</v>
      </c>
      <c r="Y97" s="521">
        <v>30866663</v>
      </c>
      <c r="Z97" s="521">
        <v>32042688</v>
      </c>
      <c r="AA97" s="521">
        <v>32445850</v>
      </c>
      <c r="AB97" s="521">
        <v>29887036</v>
      </c>
      <c r="AC97" s="521">
        <v>27704853</v>
      </c>
      <c r="AD97" s="521">
        <v>29795996</v>
      </c>
    </row>
    <row r="98" spans="1:30" x14ac:dyDescent="0.25">
      <c r="A98" s="351" t="s">
        <v>6</v>
      </c>
      <c r="B98" s="521">
        <v>28762119</v>
      </c>
      <c r="C98" s="521">
        <v>29585933</v>
      </c>
      <c r="D98" s="521">
        <v>28244899</v>
      </c>
      <c r="E98" s="521">
        <v>28958676</v>
      </c>
      <c r="F98" s="521">
        <v>29350651</v>
      </c>
      <c r="G98" s="521">
        <v>29092184</v>
      </c>
      <c r="H98" s="521">
        <v>28393671</v>
      </c>
      <c r="I98" s="521">
        <v>27791097</v>
      </c>
      <c r="J98" s="521">
        <v>27837112</v>
      </c>
      <c r="K98" s="521">
        <v>28596654</v>
      </c>
      <c r="L98" s="521">
        <v>28606835</v>
      </c>
      <c r="M98" s="521">
        <v>31316917</v>
      </c>
      <c r="N98" s="521"/>
      <c r="O98" s="521"/>
      <c r="Q98" s="351" t="s">
        <v>6</v>
      </c>
      <c r="R98" s="521">
        <v>3119017</v>
      </c>
      <c r="S98" s="521">
        <v>3116503</v>
      </c>
      <c r="T98" s="521">
        <v>3107526</v>
      </c>
      <c r="U98" s="521">
        <v>3334741</v>
      </c>
      <c r="V98" s="521">
        <v>3422232</v>
      </c>
      <c r="W98" s="521">
        <v>3167214</v>
      </c>
      <c r="X98" s="521">
        <v>2957997</v>
      </c>
      <c r="Y98" s="521">
        <v>2871342</v>
      </c>
      <c r="Z98" s="521">
        <v>2877601</v>
      </c>
      <c r="AA98" s="521">
        <v>2738932</v>
      </c>
      <c r="AB98" s="521">
        <v>2242782</v>
      </c>
      <c r="AC98" s="521">
        <v>2257494</v>
      </c>
      <c r="AD98" s="521">
        <v>2564617</v>
      </c>
    </row>
    <row r="99" spans="1:30" x14ac:dyDescent="0.25">
      <c r="A99" s="351" t="s">
        <v>7</v>
      </c>
      <c r="B99" s="521">
        <v>1117765</v>
      </c>
      <c r="C99" s="521">
        <v>1178771</v>
      </c>
      <c r="D99" s="521">
        <v>1156157</v>
      </c>
      <c r="E99" s="521">
        <v>1223215</v>
      </c>
      <c r="F99" s="521">
        <v>1218972</v>
      </c>
      <c r="G99" s="521">
        <v>1231130</v>
      </c>
      <c r="H99" s="521">
        <v>1196248</v>
      </c>
      <c r="I99" s="521">
        <v>1067121</v>
      </c>
      <c r="J99" s="521">
        <v>1039346</v>
      </c>
      <c r="K99" s="521">
        <v>1052263</v>
      </c>
      <c r="L99" s="521">
        <v>1045507</v>
      </c>
      <c r="M99" s="521">
        <v>1090821</v>
      </c>
      <c r="N99" s="521"/>
      <c r="O99" s="521"/>
      <c r="Q99" s="351" t="s">
        <v>7</v>
      </c>
      <c r="R99" s="521">
        <v>95791</v>
      </c>
      <c r="S99" s="521">
        <v>95300</v>
      </c>
      <c r="T99" s="521">
        <v>105622</v>
      </c>
      <c r="U99" s="521">
        <v>101000</v>
      </c>
      <c r="V99" s="521">
        <v>101896</v>
      </c>
      <c r="W99" s="521">
        <v>87476</v>
      </c>
      <c r="X99" s="521">
        <v>87027</v>
      </c>
      <c r="Y99" s="521">
        <v>92363</v>
      </c>
      <c r="Z99" s="521">
        <v>116162</v>
      </c>
      <c r="AA99" s="521">
        <v>44195</v>
      </c>
      <c r="AB99" s="521">
        <v>0</v>
      </c>
      <c r="AC99" s="521">
        <v>133761</v>
      </c>
      <c r="AD99" s="521">
        <v>195760</v>
      </c>
    </row>
    <row r="100" spans="1:30" x14ac:dyDescent="0.25">
      <c r="A100" s="351" t="s">
        <v>8</v>
      </c>
      <c r="B100" s="521">
        <v>11842073</v>
      </c>
      <c r="C100" s="521">
        <v>12182259</v>
      </c>
      <c r="D100" s="521">
        <v>12218437</v>
      </c>
      <c r="E100" s="521">
        <v>12329971</v>
      </c>
      <c r="F100" s="521">
        <v>12744326</v>
      </c>
      <c r="G100" s="521">
        <v>13397970</v>
      </c>
      <c r="H100" s="521">
        <v>13682200</v>
      </c>
      <c r="I100" s="521">
        <v>14091378</v>
      </c>
      <c r="J100" s="521">
        <v>14367161</v>
      </c>
      <c r="K100" s="521">
        <v>14349219</v>
      </c>
      <c r="L100" s="521">
        <v>14804398</v>
      </c>
      <c r="M100" s="521">
        <v>15110301</v>
      </c>
      <c r="N100" s="521"/>
      <c r="O100" s="521"/>
      <c r="Q100" s="351" t="s">
        <v>8</v>
      </c>
      <c r="R100" s="521">
        <v>1902369</v>
      </c>
      <c r="S100" s="521">
        <v>1893136</v>
      </c>
      <c r="T100" s="521">
        <v>2046868</v>
      </c>
      <c r="U100" s="521">
        <v>2289653</v>
      </c>
      <c r="V100" s="521">
        <v>2004591</v>
      </c>
      <c r="W100" s="521">
        <v>1904823</v>
      </c>
      <c r="X100" s="521">
        <v>2191620</v>
      </c>
      <c r="Y100" s="521">
        <v>2288467</v>
      </c>
      <c r="Z100" s="521">
        <v>2414392</v>
      </c>
      <c r="AA100" s="521">
        <v>2392309</v>
      </c>
      <c r="AB100" s="521">
        <v>2179717</v>
      </c>
      <c r="AC100" s="521">
        <v>1862407</v>
      </c>
      <c r="AD100" s="521">
        <v>2044518</v>
      </c>
    </row>
    <row r="101" spans="1:30" x14ac:dyDescent="0.25">
      <c r="A101" s="351" t="s">
        <v>9</v>
      </c>
      <c r="B101" s="521">
        <v>2578460</v>
      </c>
      <c r="C101" s="521">
        <v>2549497</v>
      </c>
      <c r="D101" s="521">
        <v>2634467</v>
      </c>
      <c r="E101" s="521">
        <v>2697489</v>
      </c>
      <c r="F101" s="521">
        <v>2799673</v>
      </c>
      <c r="G101" s="521">
        <v>2916207</v>
      </c>
      <c r="H101" s="521">
        <v>2998969</v>
      </c>
      <c r="I101" s="521">
        <v>2895028</v>
      </c>
      <c r="J101" s="521">
        <v>3303633</v>
      </c>
      <c r="K101" s="521">
        <v>3509682</v>
      </c>
      <c r="L101" s="521">
        <v>3802112</v>
      </c>
      <c r="M101" s="521">
        <v>4047283</v>
      </c>
      <c r="N101" s="521"/>
      <c r="O101" s="521"/>
      <c r="Q101" s="351" t="s">
        <v>9</v>
      </c>
      <c r="R101" s="521">
        <v>485166</v>
      </c>
      <c r="S101" s="521">
        <v>455485</v>
      </c>
      <c r="T101" s="521">
        <v>413401</v>
      </c>
      <c r="U101" s="521">
        <v>427501</v>
      </c>
      <c r="V101" s="521">
        <v>441728</v>
      </c>
      <c r="W101" s="521">
        <v>420205</v>
      </c>
      <c r="X101" s="521">
        <v>453595</v>
      </c>
      <c r="Y101" s="521">
        <v>427053</v>
      </c>
      <c r="Z101" s="521">
        <v>425104</v>
      </c>
      <c r="AA101" s="521">
        <v>416498</v>
      </c>
      <c r="AB101" s="521">
        <v>370823</v>
      </c>
      <c r="AC101" s="521">
        <v>326282</v>
      </c>
      <c r="AD101" s="521">
        <v>337834</v>
      </c>
    </row>
    <row r="102" spans="1:30" x14ac:dyDescent="0.25">
      <c r="A102" s="351" t="s">
        <v>10</v>
      </c>
      <c r="B102" s="521">
        <v>1360800</v>
      </c>
      <c r="C102" s="521">
        <v>1439597</v>
      </c>
      <c r="D102" s="521">
        <v>1445739</v>
      </c>
      <c r="E102" s="521">
        <v>1470537</v>
      </c>
      <c r="F102" s="521">
        <v>1405208</v>
      </c>
      <c r="G102" s="521">
        <v>1293325</v>
      </c>
      <c r="H102" s="521">
        <v>1315821</v>
      </c>
      <c r="I102" s="521">
        <v>1343574</v>
      </c>
      <c r="J102" s="521">
        <v>1376210</v>
      </c>
      <c r="K102" s="521">
        <v>1455842</v>
      </c>
      <c r="L102" s="521">
        <v>1437809</v>
      </c>
      <c r="M102" s="521">
        <v>1496165</v>
      </c>
      <c r="N102" s="521"/>
      <c r="O102" s="521"/>
      <c r="Q102" s="351" t="s">
        <v>10</v>
      </c>
      <c r="R102" s="521">
        <v>178358</v>
      </c>
      <c r="S102" s="521">
        <v>212918</v>
      </c>
      <c r="T102" s="521">
        <v>215436</v>
      </c>
      <c r="U102" s="521">
        <v>223282</v>
      </c>
      <c r="V102" s="521">
        <v>242746</v>
      </c>
      <c r="W102" s="521">
        <v>235934</v>
      </c>
      <c r="X102" s="521">
        <v>253446</v>
      </c>
      <c r="Y102" s="521">
        <v>257559</v>
      </c>
      <c r="Z102" s="521">
        <v>241531</v>
      </c>
      <c r="AA102" s="521">
        <v>248021</v>
      </c>
      <c r="AB102" s="521">
        <v>211634</v>
      </c>
      <c r="AC102" s="521">
        <v>155079</v>
      </c>
      <c r="AD102" s="521">
        <v>160176</v>
      </c>
    </row>
    <row r="103" spans="1:30" x14ac:dyDescent="0.25">
      <c r="A103" s="351" t="s">
        <v>11</v>
      </c>
      <c r="B103" s="521">
        <v>577050</v>
      </c>
      <c r="C103" s="521">
        <v>651511</v>
      </c>
      <c r="D103" s="521">
        <v>686491</v>
      </c>
      <c r="E103" s="521">
        <v>747045</v>
      </c>
      <c r="F103" s="521">
        <v>735962</v>
      </c>
      <c r="G103" s="521">
        <v>794783</v>
      </c>
      <c r="H103" s="521">
        <v>780877</v>
      </c>
      <c r="I103" s="521">
        <v>787318</v>
      </c>
      <c r="J103" s="521">
        <v>817198</v>
      </c>
      <c r="K103" s="521">
        <v>879007</v>
      </c>
      <c r="L103" s="521">
        <v>925109</v>
      </c>
      <c r="M103" s="521">
        <v>937989</v>
      </c>
      <c r="N103" s="521"/>
      <c r="O103" s="521"/>
      <c r="Q103" s="351" t="s">
        <v>11</v>
      </c>
      <c r="R103" s="521">
        <v>73284</v>
      </c>
      <c r="S103" s="521">
        <v>75436</v>
      </c>
      <c r="T103" s="521">
        <v>37259</v>
      </c>
      <c r="U103" s="521">
        <v>74189</v>
      </c>
      <c r="V103" s="521">
        <v>52755</v>
      </c>
      <c r="W103" s="521">
        <v>0</v>
      </c>
      <c r="X103" s="521">
        <v>63854</v>
      </c>
      <c r="Y103" s="521">
        <v>67319</v>
      </c>
      <c r="Z103" s="521">
        <v>76985</v>
      </c>
      <c r="AA103" s="521">
        <v>82553</v>
      </c>
      <c r="AB103" s="521">
        <v>87692</v>
      </c>
      <c r="AC103" s="521">
        <v>89441</v>
      </c>
      <c r="AD103" s="521">
        <v>75935</v>
      </c>
    </row>
    <row r="104" spans="1:30" x14ac:dyDescent="0.25">
      <c r="A104" s="351" t="s">
        <v>12</v>
      </c>
      <c r="B104" s="521">
        <v>17633339</v>
      </c>
      <c r="C104" s="521">
        <v>18262547</v>
      </c>
      <c r="D104" s="521">
        <v>18605051</v>
      </c>
      <c r="E104" s="521">
        <v>19165028</v>
      </c>
      <c r="F104" s="521">
        <v>19911217</v>
      </c>
      <c r="G104" s="521">
        <v>20271618</v>
      </c>
      <c r="H104" s="521">
        <v>20476783</v>
      </c>
      <c r="I104" s="521">
        <v>20585367</v>
      </c>
      <c r="J104" s="521">
        <v>20628651</v>
      </c>
      <c r="K104" s="521">
        <v>20953429</v>
      </c>
      <c r="L104" s="521">
        <v>22432348</v>
      </c>
      <c r="M104" s="521">
        <v>23921005</v>
      </c>
      <c r="N104" s="521"/>
      <c r="O104" s="521"/>
      <c r="Q104" s="351" t="s">
        <v>12</v>
      </c>
      <c r="R104" s="521">
        <v>2105467</v>
      </c>
      <c r="S104" s="521">
        <v>2079954</v>
      </c>
      <c r="T104" s="521">
        <v>2177806</v>
      </c>
      <c r="U104" s="521">
        <v>2447439</v>
      </c>
      <c r="V104" s="521">
        <v>2624231</v>
      </c>
      <c r="W104" s="521">
        <v>2647762</v>
      </c>
      <c r="X104" s="521">
        <v>2724137</v>
      </c>
      <c r="Y104" s="521">
        <v>2637183</v>
      </c>
      <c r="Z104" s="521">
        <v>2691134</v>
      </c>
      <c r="AA104" s="521">
        <v>2411342</v>
      </c>
      <c r="AB104" s="521">
        <v>2217790</v>
      </c>
      <c r="AC104" s="521">
        <v>2258687</v>
      </c>
      <c r="AD104" s="521">
        <v>2430612</v>
      </c>
    </row>
    <row r="105" spans="1:30" x14ac:dyDescent="0.25">
      <c r="A105" s="351" t="s">
        <v>13</v>
      </c>
      <c r="B105" s="521">
        <v>114773</v>
      </c>
      <c r="C105" s="521">
        <v>127499</v>
      </c>
      <c r="D105" s="521">
        <v>142825</v>
      </c>
      <c r="E105" s="521">
        <v>154967</v>
      </c>
      <c r="F105" s="521">
        <v>167529</v>
      </c>
      <c r="G105" s="521">
        <v>89682</v>
      </c>
      <c r="H105" s="521">
        <v>76379</v>
      </c>
      <c r="I105" s="521">
        <v>66921</v>
      </c>
      <c r="J105" s="521">
        <v>55422</v>
      </c>
      <c r="K105" s="521">
        <v>54296</v>
      </c>
      <c r="L105" s="521">
        <v>54684</v>
      </c>
      <c r="M105" s="521">
        <v>52768</v>
      </c>
      <c r="N105" s="521"/>
      <c r="O105" s="521"/>
      <c r="Q105" s="351" t="s">
        <v>13</v>
      </c>
      <c r="R105" s="521">
        <v>0</v>
      </c>
      <c r="S105" s="521">
        <v>0</v>
      </c>
      <c r="T105" s="521">
        <v>0</v>
      </c>
      <c r="U105" s="521">
        <v>0</v>
      </c>
      <c r="V105" s="521">
        <v>0</v>
      </c>
      <c r="W105" s="521">
        <v>0</v>
      </c>
      <c r="X105" s="521">
        <v>0</v>
      </c>
      <c r="Y105" s="521">
        <v>0</v>
      </c>
      <c r="Z105" s="521">
        <v>0</v>
      </c>
      <c r="AA105" s="521">
        <v>0</v>
      </c>
      <c r="AB105" s="521">
        <v>0</v>
      </c>
      <c r="AC105" s="521">
        <v>0</v>
      </c>
      <c r="AD105" s="521">
        <v>11083</v>
      </c>
    </row>
    <row r="106" spans="1:30" x14ac:dyDescent="0.25">
      <c r="A106" s="351" t="s">
        <v>14</v>
      </c>
      <c r="B106" s="521">
        <v>7994200</v>
      </c>
      <c r="C106" s="521">
        <v>8025400</v>
      </c>
      <c r="D106" s="521">
        <v>8082336</v>
      </c>
      <c r="E106" s="521">
        <v>8140580</v>
      </c>
      <c r="F106" s="521">
        <v>8062227</v>
      </c>
      <c r="G106" s="521">
        <v>8412404</v>
      </c>
      <c r="H106" s="521">
        <v>8652161</v>
      </c>
      <c r="I106" s="521">
        <v>8738477</v>
      </c>
      <c r="J106" s="521">
        <v>8352513</v>
      </c>
      <c r="K106" s="521">
        <v>8480724</v>
      </c>
      <c r="L106" s="521">
        <v>9129804</v>
      </c>
      <c r="M106" s="521">
        <v>10161938</v>
      </c>
      <c r="N106" s="521"/>
      <c r="O106" s="521"/>
      <c r="Q106" s="351" t="s">
        <v>14</v>
      </c>
      <c r="R106" s="521">
        <v>906479</v>
      </c>
      <c r="S106" s="521">
        <v>1053689</v>
      </c>
      <c r="T106" s="521">
        <v>1051092</v>
      </c>
      <c r="U106" s="521">
        <v>1195180</v>
      </c>
      <c r="V106" s="521">
        <v>1154265</v>
      </c>
      <c r="W106" s="521">
        <v>1097704</v>
      </c>
      <c r="X106" s="521">
        <v>1022512</v>
      </c>
      <c r="Y106" s="521">
        <v>980048</v>
      </c>
      <c r="Z106" s="521">
        <v>1066984</v>
      </c>
      <c r="AA106" s="521">
        <v>1032557</v>
      </c>
      <c r="AB106" s="521">
        <v>894811</v>
      </c>
      <c r="AC106" s="521">
        <v>949944</v>
      </c>
      <c r="AD106" s="521">
        <v>1103897</v>
      </c>
    </row>
    <row r="107" spans="1:30" x14ac:dyDescent="0.25">
      <c r="A107" s="351" t="s">
        <v>15</v>
      </c>
      <c r="B107" s="521">
        <v>6979844</v>
      </c>
      <c r="C107" s="521">
        <v>7264106</v>
      </c>
      <c r="D107" s="521">
        <v>7490942</v>
      </c>
      <c r="E107" s="521">
        <v>7611324</v>
      </c>
      <c r="F107" s="521">
        <v>7758352</v>
      </c>
      <c r="G107" s="521">
        <v>7643128</v>
      </c>
      <c r="H107" s="521">
        <v>7653870</v>
      </c>
      <c r="I107" s="521">
        <v>7687695</v>
      </c>
      <c r="J107" s="521">
        <v>7793180</v>
      </c>
      <c r="K107" s="521">
        <v>8008643</v>
      </c>
      <c r="L107" s="521">
        <v>8323445</v>
      </c>
      <c r="M107" s="521">
        <v>8561509</v>
      </c>
      <c r="N107" s="521"/>
      <c r="O107" s="521"/>
      <c r="Q107" s="351" t="s">
        <v>15</v>
      </c>
      <c r="R107" s="521">
        <v>589678</v>
      </c>
      <c r="S107" s="521">
        <v>688609</v>
      </c>
      <c r="T107" s="521">
        <v>683687</v>
      </c>
      <c r="U107" s="521">
        <v>720157</v>
      </c>
      <c r="V107" s="521">
        <v>833514</v>
      </c>
      <c r="W107" s="521">
        <v>839121</v>
      </c>
      <c r="X107" s="521">
        <v>776772</v>
      </c>
      <c r="Y107" s="521">
        <v>738542</v>
      </c>
      <c r="Z107" s="521">
        <v>712944</v>
      </c>
      <c r="AA107" s="521">
        <v>687455</v>
      </c>
      <c r="AB107" s="521">
        <v>573081</v>
      </c>
      <c r="AC107" s="521">
        <v>567263</v>
      </c>
      <c r="AD107" s="521">
        <v>628180</v>
      </c>
    </row>
    <row r="108" spans="1:30" x14ac:dyDescent="0.25">
      <c r="A108" s="351" t="s">
        <v>16</v>
      </c>
      <c r="B108" s="521">
        <v>1679957</v>
      </c>
      <c r="C108" s="521">
        <v>1688024</v>
      </c>
      <c r="D108" s="521">
        <v>1689926</v>
      </c>
      <c r="E108" s="521">
        <v>1666107</v>
      </c>
      <c r="F108" s="521">
        <v>1660099</v>
      </c>
      <c r="G108" s="521">
        <v>1649549</v>
      </c>
      <c r="H108" s="521">
        <v>1639856</v>
      </c>
      <c r="I108" s="521">
        <v>1625006</v>
      </c>
      <c r="J108" s="521">
        <v>1464196</v>
      </c>
      <c r="K108" s="521">
        <v>1447817</v>
      </c>
      <c r="L108" s="521">
        <v>1431540</v>
      </c>
      <c r="M108" s="521">
        <v>1421095</v>
      </c>
      <c r="N108" s="521"/>
      <c r="O108" s="521"/>
      <c r="Q108" s="351" t="s">
        <v>16</v>
      </c>
      <c r="R108" s="521">
        <v>147484</v>
      </c>
      <c r="S108" s="521">
        <v>144908</v>
      </c>
      <c r="T108" s="521">
        <v>156118</v>
      </c>
      <c r="U108" s="521">
        <v>196168</v>
      </c>
      <c r="V108" s="521">
        <v>152644</v>
      </c>
      <c r="W108" s="521">
        <v>133768</v>
      </c>
      <c r="X108" s="521">
        <v>127806</v>
      </c>
      <c r="Y108" s="521">
        <v>134131</v>
      </c>
      <c r="Z108" s="521">
        <v>137992</v>
      </c>
      <c r="AA108" s="521">
        <v>128573</v>
      </c>
      <c r="AB108" s="521">
        <v>107128</v>
      </c>
      <c r="AC108" s="521">
        <v>76857</v>
      </c>
      <c r="AD108" s="521">
        <v>87431</v>
      </c>
    </row>
    <row r="109" spans="1:30" x14ac:dyDescent="0.25">
      <c r="A109" s="351" t="s">
        <v>17</v>
      </c>
      <c r="B109" s="521">
        <v>2546134</v>
      </c>
      <c r="C109" s="521">
        <v>2614604</v>
      </c>
      <c r="D109" s="521">
        <v>2714713</v>
      </c>
      <c r="E109" s="521">
        <v>2591067</v>
      </c>
      <c r="F109" s="521">
        <v>2597139</v>
      </c>
      <c r="G109" s="521">
        <v>2516197</v>
      </c>
      <c r="H109" s="521">
        <v>2426408</v>
      </c>
      <c r="I109" s="521">
        <v>2287400</v>
      </c>
      <c r="J109" s="521">
        <v>2403371</v>
      </c>
      <c r="K109" s="521">
        <v>2479289</v>
      </c>
      <c r="L109" s="521">
        <v>2552916</v>
      </c>
      <c r="M109" s="521">
        <v>2607005</v>
      </c>
      <c r="N109" s="521"/>
      <c r="O109" s="521"/>
      <c r="Q109" s="351" t="s">
        <v>17</v>
      </c>
      <c r="R109" s="521">
        <v>332325</v>
      </c>
      <c r="S109" s="521">
        <v>315165</v>
      </c>
      <c r="T109" s="521">
        <v>278992</v>
      </c>
      <c r="U109" s="521">
        <v>270338</v>
      </c>
      <c r="V109" s="521">
        <v>255733</v>
      </c>
      <c r="W109" s="521">
        <v>229445</v>
      </c>
      <c r="X109" s="521">
        <v>200079</v>
      </c>
      <c r="Y109" s="521">
        <v>172889</v>
      </c>
      <c r="Z109" s="521">
        <v>156437</v>
      </c>
      <c r="AA109" s="521">
        <v>152141</v>
      </c>
      <c r="AB109" s="521">
        <v>128709</v>
      </c>
      <c r="AC109" s="521">
        <v>114748</v>
      </c>
      <c r="AD109" s="521">
        <v>128253</v>
      </c>
    </row>
    <row r="110" spans="1:30" x14ac:dyDescent="0.25">
      <c r="A110" s="351" t="s">
        <v>18</v>
      </c>
      <c r="B110" s="521">
        <v>1064575</v>
      </c>
      <c r="C110" s="521">
        <v>1047797</v>
      </c>
      <c r="D110" s="521">
        <v>858211</v>
      </c>
      <c r="E110" s="521">
        <v>914777</v>
      </c>
      <c r="F110" s="521">
        <v>972816</v>
      </c>
      <c r="G110" s="521">
        <v>918952</v>
      </c>
      <c r="H110" s="521">
        <v>840847</v>
      </c>
      <c r="I110" s="521">
        <v>870000</v>
      </c>
      <c r="J110" s="521">
        <v>863284</v>
      </c>
      <c r="K110" s="521">
        <v>929451</v>
      </c>
      <c r="L110" s="521">
        <v>988134</v>
      </c>
      <c r="M110" s="521">
        <v>1015835</v>
      </c>
      <c r="N110" s="521"/>
      <c r="O110" s="521"/>
      <c r="Q110" s="351" t="s">
        <v>18</v>
      </c>
      <c r="R110" s="521">
        <v>107547</v>
      </c>
      <c r="S110" s="521">
        <v>106672</v>
      </c>
      <c r="T110" s="521">
        <v>115689</v>
      </c>
      <c r="U110" s="521">
        <v>119270</v>
      </c>
      <c r="V110" s="521">
        <v>110554</v>
      </c>
      <c r="W110" s="521">
        <v>109844</v>
      </c>
      <c r="X110" s="521">
        <v>90277</v>
      </c>
      <c r="Y110" s="521">
        <v>81671</v>
      </c>
      <c r="Z110" s="521">
        <v>83897</v>
      </c>
      <c r="AA110" s="521">
        <v>86239</v>
      </c>
      <c r="AB110" s="521">
        <v>77235</v>
      </c>
      <c r="AC110" s="521">
        <v>64928</v>
      </c>
      <c r="AD110" s="521">
        <v>77328</v>
      </c>
    </row>
    <row r="111" spans="1:30" x14ac:dyDescent="0.25">
      <c r="A111" s="351" t="s">
        <v>19</v>
      </c>
      <c r="B111" s="521">
        <v>1242579</v>
      </c>
      <c r="C111" s="521">
        <v>1354268</v>
      </c>
      <c r="D111" s="521">
        <v>967067</v>
      </c>
      <c r="E111" s="521">
        <v>1048824</v>
      </c>
      <c r="F111" s="521">
        <v>1145943</v>
      </c>
      <c r="G111" s="521">
        <v>1170803</v>
      </c>
      <c r="H111" s="521">
        <v>1187981</v>
      </c>
      <c r="I111" s="521">
        <v>1202781</v>
      </c>
      <c r="J111" s="521">
        <v>1240004</v>
      </c>
      <c r="K111" s="521">
        <v>1293769</v>
      </c>
      <c r="L111" s="521">
        <v>1344094</v>
      </c>
      <c r="M111" s="521">
        <v>1371007</v>
      </c>
      <c r="N111" s="521"/>
      <c r="O111" s="521"/>
      <c r="Q111" s="351" t="s">
        <v>19</v>
      </c>
      <c r="R111" s="521">
        <v>74285</v>
      </c>
      <c r="S111" s="521">
        <v>73442</v>
      </c>
      <c r="T111" s="521">
        <v>91483</v>
      </c>
      <c r="U111" s="521">
        <v>86618</v>
      </c>
      <c r="V111" s="521">
        <v>78098</v>
      </c>
      <c r="W111" s="521">
        <v>75167</v>
      </c>
      <c r="X111" s="521">
        <v>81731</v>
      </c>
      <c r="Y111" s="521">
        <v>54022</v>
      </c>
      <c r="Z111" s="521">
        <v>50582</v>
      </c>
      <c r="AA111" s="521">
        <v>57044</v>
      </c>
      <c r="AB111" s="521">
        <v>59366</v>
      </c>
      <c r="AC111" s="521">
        <v>55516</v>
      </c>
      <c r="AD111" s="521">
        <v>52072</v>
      </c>
    </row>
    <row r="112" spans="1:30" x14ac:dyDescent="0.25">
      <c r="A112" s="351" t="s">
        <v>20</v>
      </c>
      <c r="B112" s="521">
        <v>2383268</v>
      </c>
      <c r="C112" s="521">
        <v>2502156</v>
      </c>
      <c r="D112" s="521">
        <v>1895642</v>
      </c>
      <c r="E112" s="521">
        <v>1823230</v>
      </c>
      <c r="F112" s="521">
        <v>1920075</v>
      </c>
      <c r="G112" s="521">
        <v>1948357</v>
      </c>
      <c r="H112" s="521">
        <v>1895185</v>
      </c>
      <c r="I112" s="521">
        <v>1804876</v>
      </c>
      <c r="J112" s="521">
        <v>1862181</v>
      </c>
      <c r="K112" s="521">
        <v>1937165</v>
      </c>
      <c r="L112" s="521">
        <v>1882153</v>
      </c>
      <c r="M112" s="521">
        <v>2173313</v>
      </c>
      <c r="N112" s="521"/>
      <c r="O112" s="521"/>
      <c r="Q112" s="351" t="s">
        <v>20</v>
      </c>
      <c r="R112" s="521">
        <v>401028</v>
      </c>
      <c r="S112" s="521">
        <v>400306</v>
      </c>
      <c r="T112" s="521">
        <v>302273</v>
      </c>
      <c r="U112" s="521">
        <v>320896</v>
      </c>
      <c r="V112" s="521">
        <v>324485</v>
      </c>
      <c r="W112" s="521">
        <v>314289</v>
      </c>
      <c r="X112" s="521">
        <v>299853</v>
      </c>
      <c r="Y112" s="521">
        <v>273069</v>
      </c>
      <c r="Z112" s="521">
        <v>294386</v>
      </c>
      <c r="AA112" s="521">
        <v>273234</v>
      </c>
      <c r="AB112" s="521">
        <v>237329</v>
      </c>
      <c r="AC112" s="521">
        <v>214705</v>
      </c>
      <c r="AD112" s="521">
        <v>234441</v>
      </c>
    </row>
    <row r="113" spans="1:30" x14ac:dyDescent="0.25">
      <c r="A113" s="351" t="s">
        <v>21</v>
      </c>
      <c r="B113" s="521">
        <v>1219578</v>
      </c>
      <c r="C113" s="521">
        <v>1268304</v>
      </c>
      <c r="D113" s="521">
        <v>1221266</v>
      </c>
      <c r="E113" s="521">
        <v>1251723</v>
      </c>
      <c r="F113" s="521">
        <v>1253121</v>
      </c>
      <c r="G113" s="521">
        <v>1255696</v>
      </c>
      <c r="H113" s="521">
        <v>1189985</v>
      </c>
      <c r="I113" s="521">
        <v>1208404</v>
      </c>
      <c r="J113" s="521">
        <v>1247619</v>
      </c>
      <c r="K113" s="521">
        <v>1233394</v>
      </c>
      <c r="L113" s="521">
        <v>1290414</v>
      </c>
      <c r="M113" s="521">
        <v>1321236</v>
      </c>
      <c r="N113" s="521"/>
      <c r="O113" s="521"/>
      <c r="Q113" s="351" t="s">
        <v>21</v>
      </c>
      <c r="R113" s="521">
        <v>193518</v>
      </c>
      <c r="S113" s="521">
        <v>201501</v>
      </c>
      <c r="T113" s="521">
        <v>201128</v>
      </c>
      <c r="U113" s="521">
        <v>210921</v>
      </c>
      <c r="V113" s="521">
        <v>192613</v>
      </c>
      <c r="W113" s="521">
        <v>159319</v>
      </c>
      <c r="X113" s="521">
        <v>152882</v>
      </c>
      <c r="Y113" s="521">
        <v>148132</v>
      </c>
      <c r="Z113" s="521">
        <v>132972</v>
      </c>
      <c r="AA113" s="521">
        <v>114001</v>
      </c>
      <c r="AB113" s="521">
        <v>104884</v>
      </c>
      <c r="AC113" s="521">
        <v>104417</v>
      </c>
      <c r="AD113" s="521">
        <v>139910</v>
      </c>
    </row>
    <row r="114" spans="1:30" x14ac:dyDescent="0.25">
      <c r="A114" s="351" t="s">
        <v>22</v>
      </c>
      <c r="B114" s="521">
        <v>10528419</v>
      </c>
      <c r="C114" s="521">
        <v>10667903</v>
      </c>
      <c r="D114" s="521">
        <v>10250975</v>
      </c>
      <c r="E114" s="521">
        <v>10828409</v>
      </c>
      <c r="F114" s="521">
        <v>10824134</v>
      </c>
      <c r="G114" s="521">
        <v>10758372</v>
      </c>
      <c r="H114" s="521">
        <v>10363291</v>
      </c>
      <c r="I114" s="521">
        <v>10037814</v>
      </c>
      <c r="J114" s="521">
        <v>9923931</v>
      </c>
      <c r="K114" s="521">
        <v>10214863</v>
      </c>
      <c r="L114" s="521">
        <v>9748632</v>
      </c>
      <c r="M114" s="521">
        <v>11755096</v>
      </c>
      <c r="N114" s="521"/>
      <c r="O114" s="521"/>
      <c r="Q114" s="351" t="s">
        <v>22</v>
      </c>
      <c r="R114" s="521">
        <v>1177361</v>
      </c>
      <c r="S114" s="521">
        <v>1090600</v>
      </c>
      <c r="T114" s="521">
        <v>1172534</v>
      </c>
      <c r="U114" s="521">
        <v>1309373</v>
      </c>
      <c r="V114" s="521">
        <v>1372695</v>
      </c>
      <c r="W114" s="521">
        <v>1218785</v>
      </c>
      <c r="X114" s="521">
        <v>1141570</v>
      </c>
      <c r="Y114" s="521">
        <v>1176523</v>
      </c>
      <c r="Z114" s="521">
        <v>1192229</v>
      </c>
      <c r="AA114" s="521">
        <v>1196050</v>
      </c>
      <c r="AB114" s="521">
        <v>955050</v>
      </c>
      <c r="AC114" s="521">
        <v>925299</v>
      </c>
      <c r="AD114" s="521">
        <v>1021242</v>
      </c>
    </row>
    <row r="115" spans="1:30" x14ac:dyDescent="0.25">
      <c r="A115" s="351" t="s">
        <v>23</v>
      </c>
      <c r="B115" s="521">
        <v>22698120</v>
      </c>
      <c r="C115" s="521">
        <v>23907915</v>
      </c>
      <c r="D115" s="521">
        <v>23965914</v>
      </c>
      <c r="E115" s="521">
        <v>24201256</v>
      </c>
      <c r="F115" s="521">
        <v>23707042</v>
      </c>
      <c r="G115" s="521">
        <v>23768959</v>
      </c>
      <c r="H115" s="521">
        <v>23637803</v>
      </c>
      <c r="I115" s="521">
        <v>21971713</v>
      </c>
      <c r="J115" s="521">
        <v>21810311</v>
      </c>
      <c r="K115" s="521">
        <v>22020979</v>
      </c>
      <c r="L115" s="521">
        <v>22165606</v>
      </c>
      <c r="M115" s="521">
        <v>22856143</v>
      </c>
      <c r="N115" s="521"/>
      <c r="O115" s="521"/>
      <c r="Q115" s="351" t="s">
        <v>23</v>
      </c>
      <c r="R115" s="521">
        <v>2393057</v>
      </c>
      <c r="S115" s="521">
        <v>2099739</v>
      </c>
      <c r="T115" s="521">
        <v>2480113</v>
      </c>
      <c r="U115" s="521">
        <v>3032618</v>
      </c>
      <c r="V115" s="521">
        <v>3240379</v>
      </c>
      <c r="W115" s="521">
        <v>2840812</v>
      </c>
      <c r="X115" s="521">
        <v>2469873</v>
      </c>
      <c r="Y115" s="521">
        <v>2766901</v>
      </c>
      <c r="Z115" s="521">
        <v>2804442</v>
      </c>
      <c r="AA115" s="521">
        <v>2846455</v>
      </c>
      <c r="AB115" s="521">
        <v>2684585</v>
      </c>
      <c r="AC115" s="521">
        <v>2609262</v>
      </c>
      <c r="AD115" s="521">
        <v>2838517</v>
      </c>
    </row>
    <row r="116" spans="1:30" x14ac:dyDescent="0.25">
      <c r="A116" s="351" t="s">
        <v>24</v>
      </c>
      <c r="B116" s="521">
        <v>2195406</v>
      </c>
      <c r="C116" s="521">
        <v>2223262</v>
      </c>
      <c r="D116" s="521">
        <v>2285345</v>
      </c>
      <c r="E116" s="521">
        <v>2313445</v>
      </c>
      <c r="F116" s="521">
        <v>2295624</v>
      </c>
      <c r="G116" s="521">
        <v>2223531</v>
      </c>
      <c r="H116" s="521">
        <v>2044771</v>
      </c>
      <c r="I116" s="521">
        <v>1937604</v>
      </c>
      <c r="J116" s="521">
        <v>1976903</v>
      </c>
      <c r="K116" s="521">
        <v>2006027</v>
      </c>
      <c r="L116" s="521">
        <v>2106299</v>
      </c>
      <c r="M116" s="521">
        <v>2213129</v>
      </c>
      <c r="N116" s="521"/>
      <c r="O116" s="521"/>
      <c r="Q116" s="351" t="s">
        <v>24</v>
      </c>
      <c r="R116" s="521">
        <v>380421</v>
      </c>
      <c r="S116" s="521">
        <v>305170</v>
      </c>
      <c r="T116" s="521">
        <v>272292</v>
      </c>
      <c r="U116" s="521">
        <v>317528</v>
      </c>
      <c r="V116" s="521">
        <v>381357</v>
      </c>
      <c r="W116" s="521">
        <v>351270</v>
      </c>
      <c r="X116" s="521">
        <v>309559</v>
      </c>
      <c r="Y116" s="521">
        <v>296784</v>
      </c>
      <c r="Z116" s="521">
        <v>273365</v>
      </c>
      <c r="AA116" s="521">
        <v>284127</v>
      </c>
      <c r="AB116" s="521">
        <v>238723</v>
      </c>
      <c r="AC116" s="521">
        <v>189404</v>
      </c>
      <c r="AD116" s="521">
        <v>204493</v>
      </c>
    </row>
    <row r="117" spans="1:30" x14ac:dyDescent="0.25">
      <c r="A117" s="351" t="s">
        <v>25</v>
      </c>
      <c r="B117" s="521">
        <v>2160727</v>
      </c>
      <c r="C117" s="521">
        <v>2179671</v>
      </c>
      <c r="D117" s="521">
        <v>2197615</v>
      </c>
      <c r="E117" s="521">
        <v>2339978</v>
      </c>
      <c r="F117" s="521">
        <v>2379648</v>
      </c>
      <c r="G117" s="521">
        <v>2351451</v>
      </c>
      <c r="H117" s="521">
        <v>2409718</v>
      </c>
      <c r="I117" s="521">
        <v>2531239</v>
      </c>
      <c r="J117" s="521">
        <v>2552587</v>
      </c>
      <c r="K117" s="521">
        <v>2533164</v>
      </c>
      <c r="L117" s="521">
        <v>2605970</v>
      </c>
      <c r="M117" s="521">
        <v>2674067</v>
      </c>
      <c r="N117" s="521"/>
      <c r="O117" s="521"/>
      <c r="Q117" s="351" t="s">
        <v>25</v>
      </c>
      <c r="R117" s="521">
        <v>228771</v>
      </c>
      <c r="S117" s="521">
        <v>186792</v>
      </c>
      <c r="T117" s="521">
        <v>174475</v>
      </c>
      <c r="U117" s="521">
        <v>190535</v>
      </c>
      <c r="V117" s="521">
        <v>187997</v>
      </c>
      <c r="W117" s="521">
        <v>205011</v>
      </c>
      <c r="X117" s="521">
        <v>150625</v>
      </c>
      <c r="Y117" s="521">
        <v>175134</v>
      </c>
      <c r="Z117" s="521">
        <v>182603</v>
      </c>
      <c r="AA117" s="521">
        <v>183725</v>
      </c>
      <c r="AB117" s="521">
        <v>157599</v>
      </c>
      <c r="AC117" s="521">
        <v>137514</v>
      </c>
      <c r="AD117" s="521">
        <v>142944</v>
      </c>
    </row>
    <row r="118" spans="1:30" x14ac:dyDescent="0.25">
      <c r="A118" s="351" t="s">
        <v>26</v>
      </c>
      <c r="B118" s="521">
        <v>11197697</v>
      </c>
      <c r="C118" s="521">
        <v>11024796</v>
      </c>
      <c r="D118" s="521">
        <v>10757383</v>
      </c>
      <c r="E118" s="521">
        <v>10486750</v>
      </c>
      <c r="F118" s="521">
        <v>10148423</v>
      </c>
      <c r="G118" s="521">
        <v>10468135</v>
      </c>
      <c r="H118" s="521">
        <v>11031408</v>
      </c>
      <c r="I118" s="521">
        <v>11109523</v>
      </c>
      <c r="J118" s="521">
        <v>10771635</v>
      </c>
      <c r="K118" s="521">
        <v>10487012</v>
      </c>
      <c r="L118" s="521">
        <v>10568637</v>
      </c>
      <c r="M118" s="521">
        <v>10718494</v>
      </c>
      <c r="N118" s="521"/>
      <c r="O118" s="521"/>
      <c r="Q118" s="351" t="s">
        <v>26</v>
      </c>
      <c r="R118" s="521">
        <v>3532524</v>
      </c>
      <c r="S118" s="521">
        <v>3269852</v>
      </c>
      <c r="T118" s="521">
        <v>3348472</v>
      </c>
      <c r="U118" s="521">
        <v>3548939</v>
      </c>
      <c r="V118" s="521">
        <v>3523974</v>
      </c>
      <c r="W118" s="521">
        <v>3052511</v>
      </c>
      <c r="X118" s="521">
        <v>2792350</v>
      </c>
      <c r="Y118" s="521">
        <v>2923258</v>
      </c>
      <c r="Z118" s="521">
        <v>3101941</v>
      </c>
      <c r="AA118" s="521">
        <v>3326168</v>
      </c>
      <c r="AB118" s="521">
        <v>3120469</v>
      </c>
      <c r="AC118" s="521">
        <v>2891690</v>
      </c>
      <c r="AD118" s="521">
        <v>3420964</v>
      </c>
    </row>
    <row r="119" spans="1:30" x14ac:dyDescent="0.25">
      <c r="A119" s="351" t="s">
        <v>27</v>
      </c>
      <c r="B119" s="521">
        <v>9411380</v>
      </c>
      <c r="C119" s="521">
        <v>9475676</v>
      </c>
      <c r="D119" s="521">
        <v>9413937</v>
      </c>
      <c r="E119" s="521">
        <v>9395313</v>
      </c>
      <c r="F119" s="521">
        <v>9181577</v>
      </c>
      <c r="G119" s="521">
        <v>9314908</v>
      </c>
      <c r="H119" s="521">
        <v>9487999</v>
      </c>
      <c r="I119" s="521">
        <v>9370139</v>
      </c>
      <c r="J119" s="521">
        <v>9275271</v>
      </c>
      <c r="K119" s="521">
        <v>8972546</v>
      </c>
      <c r="L119" s="521">
        <v>8460084</v>
      </c>
      <c r="M119" s="521">
        <v>8084307</v>
      </c>
      <c r="N119" s="521"/>
      <c r="O119" s="521"/>
      <c r="Q119" s="351" t="s">
        <v>27</v>
      </c>
      <c r="R119" s="521">
        <v>1459406</v>
      </c>
      <c r="S119" s="521">
        <v>1204666</v>
      </c>
      <c r="T119" s="521">
        <v>1346753</v>
      </c>
      <c r="U119" s="521">
        <v>1424743</v>
      </c>
      <c r="V119" s="521">
        <v>1450453</v>
      </c>
      <c r="W119" s="521">
        <v>1246820</v>
      </c>
      <c r="X119" s="521">
        <v>1198329</v>
      </c>
      <c r="Y119" s="521">
        <v>1283978</v>
      </c>
      <c r="Z119" s="521">
        <v>1441473</v>
      </c>
      <c r="AA119" s="521">
        <v>1452174</v>
      </c>
      <c r="AB119" s="521">
        <v>1449054</v>
      </c>
      <c r="AC119" s="521">
        <v>1210093</v>
      </c>
      <c r="AD119" s="521">
        <v>1296584</v>
      </c>
    </row>
    <row r="120" spans="1:30" x14ac:dyDescent="0.25">
      <c r="A120" s="351" t="s">
        <v>28</v>
      </c>
      <c r="B120" s="521">
        <v>3985662</v>
      </c>
      <c r="C120" s="521">
        <v>4039217</v>
      </c>
      <c r="D120" s="521">
        <v>4072960</v>
      </c>
      <c r="E120" s="521">
        <v>4201561</v>
      </c>
      <c r="F120" s="521">
        <v>4285931</v>
      </c>
      <c r="G120" s="521">
        <v>4382299</v>
      </c>
      <c r="H120" s="521">
        <v>4499505</v>
      </c>
      <c r="I120" s="521">
        <v>4302861</v>
      </c>
      <c r="J120" s="521">
        <v>4296052</v>
      </c>
      <c r="K120" s="521">
        <v>4452571</v>
      </c>
      <c r="L120" s="521">
        <v>4532618</v>
      </c>
      <c r="M120" s="521">
        <v>4541890</v>
      </c>
      <c r="N120" s="521"/>
      <c r="O120" s="521"/>
      <c r="Q120" s="351" t="s">
        <v>28</v>
      </c>
      <c r="R120" s="521">
        <v>509350</v>
      </c>
      <c r="S120" s="521">
        <v>419887</v>
      </c>
      <c r="T120" s="521">
        <v>420706</v>
      </c>
      <c r="U120" s="521">
        <v>405425</v>
      </c>
      <c r="V120" s="521">
        <v>432871</v>
      </c>
      <c r="W120" s="521">
        <v>440314</v>
      </c>
      <c r="X120" s="521">
        <v>407877</v>
      </c>
      <c r="Y120" s="521">
        <v>431830</v>
      </c>
      <c r="Z120" s="521">
        <v>476147</v>
      </c>
      <c r="AA120" s="521">
        <v>536299</v>
      </c>
      <c r="AB120" s="521">
        <v>604512</v>
      </c>
      <c r="AC120" s="521">
        <v>533622</v>
      </c>
      <c r="AD120" s="521">
        <v>527734</v>
      </c>
    </row>
    <row r="121" spans="1:30" x14ac:dyDescent="0.25">
      <c r="A121" s="351" t="s">
        <v>29</v>
      </c>
      <c r="B121" s="521">
        <v>14469307</v>
      </c>
      <c r="C121" s="521">
        <v>14478312</v>
      </c>
      <c r="D121" s="521">
        <v>14140654</v>
      </c>
      <c r="E121" s="521">
        <v>14037367</v>
      </c>
      <c r="F121" s="521">
        <v>13956953</v>
      </c>
      <c r="G121" s="521">
        <v>13737316</v>
      </c>
      <c r="H121" s="521">
        <v>13590282</v>
      </c>
      <c r="I121" s="521">
        <v>13353122</v>
      </c>
      <c r="J121" s="521">
        <v>12550379</v>
      </c>
      <c r="K121" s="521">
        <v>11968216</v>
      </c>
      <c r="L121" s="521">
        <v>11128019</v>
      </c>
      <c r="M121" s="521">
        <v>11056530</v>
      </c>
      <c r="N121" s="521"/>
      <c r="O121" s="521"/>
      <c r="Q121" s="351" t="s">
        <v>29</v>
      </c>
      <c r="R121" s="521">
        <v>1938588</v>
      </c>
      <c r="S121" s="521">
        <v>1885435</v>
      </c>
      <c r="T121" s="521">
        <v>1934150</v>
      </c>
      <c r="U121" s="521">
        <v>1920627</v>
      </c>
      <c r="V121" s="521">
        <v>1885555</v>
      </c>
      <c r="W121" s="521">
        <v>1821798</v>
      </c>
      <c r="X121" s="521">
        <v>1897834</v>
      </c>
      <c r="Y121" s="521">
        <v>1929178</v>
      </c>
      <c r="Z121" s="521">
        <v>2134308</v>
      </c>
      <c r="AA121" s="521">
        <v>1966444</v>
      </c>
      <c r="AB121" s="521">
        <v>1901849</v>
      </c>
      <c r="AC121" s="521">
        <v>1601614</v>
      </c>
      <c r="AD121" s="521">
        <v>1653629</v>
      </c>
    </row>
    <row r="122" spans="1:30" x14ac:dyDescent="0.25">
      <c r="A122" s="351" t="s">
        <v>30</v>
      </c>
      <c r="B122" s="521">
        <v>22354077</v>
      </c>
      <c r="C122" s="521">
        <v>21553851</v>
      </c>
      <c r="D122" s="521">
        <v>21498382</v>
      </c>
      <c r="E122" s="521">
        <v>21047274</v>
      </c>
      <c r="F122" s="521">
        <v>21003830</v>
      </c>
      <c r="G122" s="521">
        <v>21357398</v>
      </c>
      <c r="H122" s="521">
        <v>21800990</v>
      </c>
      <c r="I122" s="521">
        <v>21474693</v>
      </c>
      <c r="J122" s="521">
        <v>20896700</v>
      </c>
      <c r="K122" s="521">
        <v>19407908</v>
      </c>
      <c r="L122" s="521">
        <v>19027086</v>
      </c>
      <c r="M122" s="521">
        <v>18608503</v>
      </c>
      <c r="N122" s="521"/>
      <c r="O122" s="521"/>
      <c r="Q122" s="351" t="s">
        <v>30</v>
      </c>
      <c r="R122" s="521">
        <v>3298044</v>
      </c>
      <c r="S122" s="521">
        <v>3283771</v>
      </c>
      <c r="T122" s="521">
        <v>3988813</v>
      </c>
      <c r="U122" s="521">
        <v>4120813</v>
      </c>
      <c r="V122" s="521">
        <v>3931653</v>
      </c>
      <c r="W122" s="521">
        <v>3408741</v>
      </c>
      <c r="X122" s="521">
        <v>3292279</v>
      </c>
      <c r="Y122" s="521">
        <v>3435747</v>
      </c>
      <c r="Z122" s="521">
        <v>3293548</v>
      </c>
      <c r="AA122" s="521">
        <v>3585036</v>
      </c>
      <c r="AB122" s="521">
        <v>3389421</v>
      </c>
      <c r="AC122" s="521">
        <v>2955535</v>
      </c>
      <c r="AD122" s="521">
        <v>3276271</v>
      </c>
    </row>
    <row r="123" spans="1:30" x14ac:dyDescent="0.25">
      <c r="A123" s="351" t="s">
        <v>31</v>
      </c>
      <c r="B123" s="521">
        <v>28757438</v>
      </c>
      <c r="C123" s="521">
        <v>29265718</v>
      </c>
      <c r="D123" s="521">
        <v>28740802</v>
      </c>
      <c r="E123" s="521">
        <v>28395205</v>
      </c>
      <c r="F123" s="521">
        <v>28592183</v>
      </c>
      <c r="G123" s="521">
        <v>29364042</v>
      </c>
      <c r="H123" s="521">
        <v>30296096</v>
      </c>
      <c r="I123" s="521">
        <v>29725378</v>
      </c>
      <c r="J123" s="521">
        <v>30199598</v>
      </c>
      <c r="K123" s="521">
        <v>31654882</v>
      </c>
      <c r="L123" s="521">
        <v>32338031</v>
      </c>
      <c r="M123" s="521">
        <v>32424958</v>
      </c>
      <c r="N123" s="521"/>
      <c r="O123" s="521"/>
      <c r="Q123" s="351" t="s">
        <v>31</v>
      </c>
      <c r="R123" s="521">
        <v>4082705</v>
      </c>
      <c r="S123" s="521">
        <v>4475152</v>
      </c>
      <c r="T123" s="521">
        <v>5015717</v>
      </c>
      <c r="U123" s="521">
        <v>5837857</v>
      </c>
      <c r="V123" s="521">
        <v>5352226</v>
      </c>
      <c r="W123" s="521">
        <v>4540805</v>
      </c>
      <c r="X123" s="521">
        <v>4577459</v>
      </c>
      <c r="Y123" s="521">
        <v>4804617</v>
      </c>
      <c r="Z123" s="521">
        <v>5219350</v>
      </c>
      <c r="AA123" s="521">
        <v>5649896</v>
      </c>
      <c r="AB123" s="521">
        <v>5090505</v>
      </c>
      <c r="AC123" s="521">
        <v>4617444</v>
      </c>
      <c r="AD123" s="521">
        <v>4697425</v>
      </c>
    </row>
    <row r="124" spans="1:30" x14ac:dyDescent="0.25">
      <c r="A124" s="351" t="s">
        <v>32</v>
      </c>
      <c r="B124" s="521">
        <v>21347881</v>
      </c>
      <c r="C124" s="521">
        <v>21744650</v>
      </c>
      <c r="D124" s="521">
        <v>22045776</v>
      </c>
      <c r="E124" s="521">
        <v>21580398</v>
      </c>
      <c r="F124" s="521">
        <v>21538072</v>
      </c>
      <c r="G124" s="521">
        <v>21887720</v>
      </c>
      <c r="H124" s="521">
        <v>22919070</v>
      </c>
      <c r="I124" s="521">
        <v>22835005</v>
      </c>
      <c r="J124" s="521">
        <v>22651910</v>
      </c>
      <c r="K124" s="521">
        <v>22823401</v>
      </c>
      <c r="L124" s="521">
        <v>23626608</v>
      </c>
      <c r="M124" s="521">
        <v>24293954</v>
      </c>
      <c r="N124" s="521"/>
      <c r="O124" s="521"/>
      <c r="Q124" s="351" t="s">
        <v>32</v>
      </c>
      <c r="R124" s="521">
        <v>2612313</v>
      </c>
      <c r="S124" s="521">
        <v>2701839</v>
      </c>
      <c r="T124" s="521">
        <v>2922751</v>
      </c>
      <c r="U124" s="521">
        <v>3466231</v>
      </c>
      <c r="V124" s="521">
        <v>3409851</v>
      </c>
      <c r="W124" s="521">
        <v>3060939</v>
      </c>
      <c r="X124" s="521">
        <v>2824306</v>
      </c>
      <c r="Y124" s="521">
        <v>3179805</v>
      </c>
      <c r="Z124" s="521">
        <v>3207705</v>
      </c>
      <c r="AA124" s="521">
        <v>3013431</v>
      </c>
      <c r="AB124" s="521">
        <v>2793131</v>
      </c>
      <c r="AC124" s="521">
        <v>2969595</v>
      </c>
      <c r="AD124" s="521">
        <v>2946977</v>
      </c>
    </row>
    <row r="125" spans="1:30" x14ac:dyDescent="0.25">
      <c r="A125" s="351" t="s">
        <v>33</v>
      </c>
      <c r="B125" s="521">
        <v>100600</v>
      </c>
      <c r="C125" s="521">
        <v>98000</v>
      </c>
      <c r="D125" s="521">
        <v>100069</v>
      </c>
      <c r="E125" s="521">
        <v>101452</v>
      </c>
      <c r="F125" s="521">
        <v>100056</v>
      </c>
      <c r="G125" s="521">
        <v>96576</v>
      </c>
      <c r="H125" s="521">
        <v>96265</v>
      </c>
      <c r="I125" s="521">
        <v>93141</v>
      </c>
      <c r="J125" s="521">
        <v>90199</v>
      </c>
      <c r="K125" s="521">
        <v>84425</v>
      </c>
      <c r="L125" s="521">
        <v>84225</v>
      </c>
      <c r="M125" s="521">
        <v>85771</v>
      </c>
      <c r="N125" s="521"/>
      <c r="O125" s="521"/>
      <c r="Q125" s="351" t="s">
        <v>33</v>
      </c>
      <c r="R125" s="521">
        <v>0</v>
      </c>
      <c r="S125" s="521">
        <v>0</v>
      </c>
      <c r="T125" s="521">
        <v>37022</v>
      </c>
      <c r="U125" s="521">
        <v>0</v>
      </c>
      <c r="V125" s="521">
        <v>21442</v>
      </c>
      <c r="W125" s="521">
        <v>76914</v>
      </c>
      <c r="X125" s="521">
        <v>0</v>
      </c>
      <c r="Y125" s="521">
        <v>0</v>
      </c>
      <c r="Z125" s="521">
        <v>0</v>
      </c>
      <c r="AA125" s="521">
        <v>0</v>
      </c>
      <c r="AB125" s="521">
        <v>0</v>
      </c>
      <c r="AC125" s="521">
        <v>0</v>
      </c>
      <c r="AD125" s="521">
        <v>7445</v>
      </c>
    </row>
    <row r="126" spans="1:30" x14ac:dyDescent="0.25">
      <c r="A126" s="351" t="s">
        <v>459</v>
      </c>
    </row>
  </sheetData>
  <sortState xmlns:xlrd2="http://schemas.microsoft.com/office/spreadsheetml/2017/richdata2" ref="X67:Z72">
    <sortCondition descending="1" ref="Z67:Z72"/>
  </sortState>
  <phoneticPr fontId="1" type="noConversion"/>
  <pageMargins left="0.511811024" right="0.511811024" top="0.78740157499999996" bottom="0.78740157499999996" header="0.31496062000000002" footer="0.31496062000000002"/>
  <pageSetup paperSize="9" orientation="portrait" r:id="rId1"/>
  <ignoredErrors>
    <ignoredError sqref="B96:K96 B63:K63 L96:M96 L63:M63" numberStoredAsText="1"/>
  </ignoredError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1EADA-8070-478A-A383-D8FB410C3501}">
  <sheetPr>
    <tabColor theme="9" tint="-0.249977111117893"/>
  </sheetPr>
  <dimension ref="A1:M54"/>
  <sheetViews>
    <sheetView showGridLines="0" zoomScale="90" zoomScaleNormal="90" workbookViewId="0">
      <selection activeCell="A2" sqref="A2"/>
    </sheetView>
  </sheetViews>
  <sheetFormatPr defaultRowHeight="15" x14ac:dyDescent="0.25"/>
  <sheetData>
    <row r="1" spans="1:1" x14ac:dyDescent="0.25">
      <c r="A1" s="37" t="s">
        <v>554</v>
      </c>
    </row>
    <row r="2" spans="1:1" x14ac:dyDescent="0.25">
      <c r="A2" s="26"/>
    </row>
    <row r="3" spans="1:1" x14ac:dyDescent="0.25">
      <c r="A3" s="37" t="s">
        <v>48</v>
      </c>
    </row>
    <row r="4" spans="1:1" x14ac:dyDescent="0.25">
      <c r="A4" s="37" t="s">
        <v>527</v>
      </c>
    </row>
    <row r="5" spans="1:1" x14ac:dyDescent="0.25">
      <c r="A5" t="s">
        <v>528</v>
      </c>
    </row>
    <row r="6" spans="1:1" x14ac:dyDescent="0.25">
      <c r="A6" s="37" t="s">
        <v>529</v>
      </c>
    </row>
    <row r="7" spans="1:1" x14ac:dyDescent="0.25">
      <c r="A7" s="37" t="s">
        <v>530</v>
      </c>
    </row>
    <row r="8" spans="1:1" x14ac:dyDescent="0.25">
      <c r="A8" s="37" t="s">
        <v>555</v>
      </c>
    </row>
    <row r="9" spans="1:1" x14ac:dyDescent="0.25">
      <c r="A9" s="37" t="s">
        <v>532</v>
      </c>
    </row>
    <row r="10" spans="1:1" x14ac:dyDescent="0.25">
      <c r="A10" s="37" t="s">
        <v>533</v>
      </c>
    </row>
    <row r="11" spans="1:1" x14ac:dyDescent="0.25">
      <c r="A11" s="37" t="s">
        <v>534</v>
      </c>
    </row>
    <row r="12" spans="1:1" x14ac:dyDescent="0.25">
      <c r="A12" s="37" t="s">
        <v>535</v>
      </c>
    </row>
    <row r="13" spans="1:1" x14ac:dyDescent="0.25">
      <c r="A13" s="37" t="s">
        <v>536</v>
      </c>
    </row>
    <row r="14" spans="1:1" x14ac:dyDescent="0.25">
      <c r="A14" s="37" t="s">
        <v>538</v>
      </c>
    </row>
    <row r="15" spans="1:1" x14ac:dyDescent="0.25">
      <c r="A15" s="37" t="s">
        <v>539</v>
      </c>
    </row>
    <row r="16" spans="1:1" x14ac:dyDescent="0.25">
      <c r="A16" s="37" t="s">
        <v>540</v>
      </c>
    </row>
    <row r="17" spans="1:13" x14ac:dyDescent="0.25">
      <c r="A17" s="37" t="s">
        <v>541</v>
      </c>
    </row>
    <row r="18" spans="1:13" x14ac:dyDescent="0.25">
      <c r="A18" s="37" t="s">
        <v>556</v>
      </c>
    </row>
    <row r="19" spans="1:13" x14ac:dyDescent="0.25">
      <c r="A19" s="37" t="s">
        <v>557</v>
      </c>
    </row>
    <row r="20" spans="1:13" x14ac:dyDescent="0.25">
      <c r="A20" s="37"/>
    </row>
    <row r="21" spans="1:13" x14ac:dyDescent="0.25">
      <c r="A21" s="37" t="s">
        <v>335</v>
      </c>
    </row>
    <row r="22" spans="1:13" x14ac:dyDescent="0.25">
      <c r="A22" s="37" t="s">
        <v>544</v>
      </c>
    </row>
    <row r="23" spans="1:13" x14ac:dyDescent="0.25">
      <c r="A23" s="37" t="s">
        <v>545</v>
      </c>
    </row>
    <row r="24" spans="1:13" x14ac:dyDescent="0.25">
      <c r="A24" s="37" t="s">
        <v>558</v>
      </c>
    </row>
    <row r="25" spans="1:13" x14ac:dyDescent="0.25">
      <c r="A25" s="37"/>
    </row>
    <row r="26" spans="1:13" x14ac:dyDescent="0.25">
      <c r="A26" s="37" t="s">
        <v>339</v>
      </c>
    </row>
    <row r="27" spans="1:13" x14ac:dyDescent="0.25">
      <c r="A27" s="37" t="s">
        <v>559</v>
      </c>
    </row>
    <row r="28" spans="1:13" x14ac:dyDescent="0.25">
      <c r="A28" t="s">
        <v>140</v>
      </c>
    </row>
    <row r="29" spans="1:13" x14ac:dyDescent="0.25">
      <c r="A29" s="26"/>
    </row>
    <row r="31" spans="1:13" x14ac:dyDescent="0.25">
      <c r="B31">
        <v>2010</v>
      </c>
      <c r="C31">
        <v>2011</v>
      </c>
      <c r="D31">
        <v>2012</v>
      </c>
      <c r="E31">
        <v>2013</v>
      </c>
      <c r="F31">
        <v>2014</v>
      </c>
      <c r="G31">
        <v>2015</v>
      </c>
      <c r="H31">
        <v>2016</v>
      </c>
      <c r="I31">
        <v>2017</v>
      </c>
      <c r="J31">
        <v>2018</v>
      </c>
      <c r="K31">
        <v>2019</v>
      </c>
      <c r="L31">
        <v>2020</v>
      </c>
      <c r="M31">
        <v>2021</v>
      </c>
    </row>
    <row r="32" spans="1:13" x14ac:dyDescent="0.25">
      <c r="A32" t="s">
        <v>7</v>
      </c>
      <c r="B32" s="16">
        <f>'g3.5'!B66</f>
        <v>8.5698693374725448</v>
      </c>
      <c r="C32" s="16">
        <f>'g3.5'!C66</f>
        <v>8.0846915982832979</v>
      </c>
      <c r="D32" s="16">
        <f>'g3.5'!D66</f>
        <v>9.1356104750479403</v>
      </c>
      <c r="E32" s="16">
        <f>'g3.5'!E66</f>
        <v>8.2569294850046795</v>
      </c>
      <c r="F32" s="16">
        <f>'g3.5'!F66</f>
        <v>8.3591747800605756</v>
      </c>
      <c r="G32" s="16">
        <f>'g3.5'!G66</f>
        <v>7.1053422465539793</v>
      </c>
      <c r="H32" s="16">
        <f>'g3.5'!H66</f>
        <v>7.2749964890223433</v>
      </c>
      <c r="I32" s="16">
        <f>'g3.5'!I66</f>
        <v>8.6553446141534103</v>
      </c>
      <c r="J32" s="16">
        <f>'g3.5'!J66</f>
        <v>11.176451345365258</v>
      </c>
      <c r="K32" s="16">
        <f>'g3.5'!K66</f>
        <v>4.199995628469309</v>
      </c>
      <c r="L32" s="16">
        <f>'g3.5'!L66</f>
        <v>0</v>
      </c>
      <c r="M32" s="16">
        <f>'g3.5'!M66</f>
        <v>12.262415190026594</v>
      </c>
    </row>
    <row r="33" spans="1:13" x14ac:dyDescent="0.25">
      <c r="A33" t="s">
        <v>5</v>
      </c>
      <c r="B33" s="16">
        <f>'g3.5'!B64</f>
        <v>13.972482602447236</v>
      </c>
      <c r="C33" s="16">
        <f>'g3.5'!C64</f>
        <v>13.544111964763664</v>
      </c>
      <c r="D33" s="16">
        <f>'g3.5'!D64</f>
        <v>14.728736846745672</v>
      </c>
      <c r="E33" s="16">
        <f>'g3.5'!E64</f>
        <v>16.250175926732727</v>
      </c>
      <c r="F33" s="16">
        <f>'g3.5'!F64</f>
        <v>15.966631628436872</v>
      </c>
      <c r="G33" s="16">
        <f>'g3.5'!G64</f>
        <v>14.242045186511687</v>
      </c>
      <c r="H33" s="16">
        <f>'g3.5'!H64</f>
        <v>13.612880266318141</v>
      </c>
      <c r="I33" s="16">
        <f>'g3.5'!I64</f>
        <v>14.356348525511514</v>
      </c>
      <c r="J33" s="16">
        <f>'g3.5'!J64</f>
        <v>14.986563385915902</v>
      </c>
      <c r="K33" s="16">
        <f>'g3.5'!K64</f>
        <v>15.112884819070088</v>
      </c>
      <c r="L33" s="16">
        <f>'g3.5'!L64</f>
        <v>13.719953226157248</v>
      </c>
      <c r="M33" s="16">
        <f>'g3.5'!M64</f>
        <v>12.335081248033857</v>
      </c>
    </row>
    <row r="34" spans="1:13" x14ac:dyDescent="0.25">
      <c r="A34" t="s">
        <v>6</v>
      </c>
      <c r="B34" s="16">
        <f>'g3.5'!B65</f>
        <v>10.844183629168629</v>
      </c>
      <c r="C34" s="16">
        <f>'g3.5'!C65</f>
        <v>10.533732365310231</v>
      </c>
      <c r="D34" s="16">
        <f>'g3.5'!D65</f>
        <v>11.002078640819356</v>
      </c>
      <c r="E34" s="16">
        <f>'g3.5'!E65</f>
        <v>11.515516109921601</v>
      </c>
      <c r="F34" s="16">
        <f>'g3.5'!F65</f>
        <v>11.659816335930676</v>
      </c>
      <c r="G34" s="16">
        <f>'g3.5'!G65</f>
        <v>10.886821010069234</v>
      </c>
      <c r="H34" s="16">
        <f>'g3.5'!H65</f>
        <v>10.417804024002391</v>
      </c>
      <c r="I34" s="16">
        <f>'g3.5'!I65</f>
        <v>10.331877147562761</v>
      </c>
      <c r="J34" s="16">
        <f>'g3.5'!J65</f>
        <v>10.3372828330755</v>
      </c>
      <c r="K34" s="16">
        <f>'g3.5'!K65</f>
        <v>9.5778058509922168</v>
      </c>
      <c r="L34" s="16">
        <f>'g3.5'!L65</f>
        <v>7.8400214494193428</v>
      </c>
      <c r="M34" s="16">
        <f>'g3.5'!M65</f>
        <v>7.2085448257885671</v>
      </c>
    </row>
    <row r="52" spans="2:11" x14ac:dyDescent="0.25">
      <c r="B52" s="16"/>
      <c r="C52" s="16"/>
      <c r="D52" s="16"/>
      <c r="E52" s="16"/>
      <c r="F52" s="16"/>
      <c r="G52" s="16"/>
      <c r="H52" s="16"/>
      <c r="I52" s="16"/>
      <c r="J52" s="16"/>
      <c r="K52" s="16"/>
    </row>
    <row r="53" spans="2:11" x14ac:dyDescent="0.25">
      <c r="B53" s="16"/>
      <c r="C53" s="16"/>
      <c r="D53" s="16"/>
      <c r="E53" s="16"/>
      <c r="F53" s="16"/>
      <c r="G53" s="16"/>
      <c r="H53" s="16"/>
      <c r="I53" s="16"/>
      <c r="J53" s="16"/>
      <c r="K53" s="16"/>
    </row>
    <row r="54" spans="2:11" x14ac:dyDescent="0.25">
      <c r="B54" s="16"/>
      <c r="C54" s="16"/>
      <c r="D54" s="16"/>
      <c r="E54" s="16"/>
      <c r="F54" s="16"/>
      <c r="G54" s="16"/>
      <c r="H54" s="16"/>
      <c r="I54" s="16"/>
      <c r="J54" s="16"/>
      <c r="K54" s="16"/>
    </row>
  </sheetData>
  <pageMargins left="0.511811024" right="0.511811024" top="0.78740157499999996" bottom="0.78740157499999996" header="0.31496062000000002" footer="0.31496062000000002"/>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3FED4-792B-4F2D-81DB-A82A34E732A0}">
  <sheetPr>
    <tabColor theme="9" tint="-0.249977111117893"/>
  </sheetPr>
  <dimension ref="A1:AC127"/>
  <sheetViews>
    <sheetView showGridLines="0" zoomScale="90" zoomScaleNormal="90" workbookViewId="0">
      <selection activeCell="A2" sqref="A2"/>
    </sheetView>
  </sheetViews>
  <sheetFormatPr defaultRowHeight="15" x14ac:dyDescent="0.25"/>
  <cols>
    <col min="1" max="1" width="19.5703125" style="351" customWidth="1"/>
    <col min="2" max="3" width="11.140625" style="351" customWidth="1"/>
    <col min="4" max="14" width="11" style="351" bestFit="1" customWidth="1"/>
    <col min="15" max="16" width="9.140625" style="351"/>
    <col min="17" max="17" width="19.42578125" style="351" customWidth="1"/>
    <col min="18" max="19" width="13" style="351" customWidth="1"/>
    <col min="20" max="20" width="21" style="351" customWidth="1"/>
    <col min="21" max="27" width="13" style="351" customWidth="1"/>
    <col min="28" max="29" width="11" style="351" bestFit="1" customWidth="1"/>
    <col min="30" max="16384" width="9.140625" style="351"/>
  </cols>
  <sheetData>
    <row r="1" spans="1:1" x14ac:dyDescent="0.25">
      <c r="A1" s="593" t="s">
        <v>560</v>
      </c>
    </row>
    <row r="2" spans="1:1" x14ac:dyDescent="0.25">
      <c r="A2" s="26"/>
    </row>
    <row r="3" spans="1:1" x14ac:dyDescent="0.25">
      <c r="A3" s="593" t="s">
        <v>48</v>
      </c>
    </row>
    <row r="4" spans="1:1" x14ac:dyDescent="0.25">
      <c r="A4" s="593" t="s">
        <v>527</v>
      </c>
    </row>
    <row r="5" spans="1:1" x14ac:dyDescent="0.25">
      <c r="A5" s="351" t="s">
        <v>561</v>
      </c>
    </row>
    <row r="6" spans="1:1" x14ac:dyDescent="0.25">
      <c r="A6" s="593" t="s">
        <v>529</v>
      </c>
    </row>
    <row r="7" spans="1:1" x14ac:dyDescent="0.25">
      <c r="A7" s="593" t="s">
        <v>530</v>
      </c>
    </row>
    <row r="8" spans="1:1" x14ac:dyDescent="0.25">
      <c r="A8" s="593" t="s">
        <v>562</v>
      </c>
    </row>
    <row r="9" spans="1:1" x14ac:dyDescent="0.25">
      <c r="A9" s="593" t="s">
        <v>563</v>
      </c>
    </row>
    <row r="10" spans="1:1" x14ac:dyDescent="0.25">
      <c r="A10" s="593" t="s">
        <v>564</v>
      </c>
    </row>
    <row r="11" spans="1:1" x14ac:dyDescent="0.25">
      <c r="A11" s="593" t="s">
        <v>538</v>
      </c>
    </row>
    <row r="12" spans="1:1" x14ac:dyDescent="0.25">
      <c r="A12" s="593" t="s">
        <v>539</v>
      </c>
    </row>
    <row r="13" spans="1:1" x14ac:dyDescent="0.25">
      <c r="A13" s="593" t="s">
        <v>540</v>
      </c>
    </row>
    <row r="14" spans="1:1" x14ac:dyDescent="0.25">
      <c r="A14" s="593" t="s">
        <v>565</v>
      </c>
    </row>
    <row r="15" spans="1:1" x14ac:dyDescent="0.25">
      <c r="A15" s="593" t="s">
        <v>556</v>
      </c>
    </row>
    <row r="16" spans="1:1" x14ac:dyDescent="0.25">
      <c r="A16" s="593" t="s">
        <v>566</v>
      </c>
    </row>
    <row r="17" spans="1:3" x14ac:dyDescent="0.25">
      <c r="A17" s="593"/>
    </row>
    <row r="18" spans="1:3" x14ac:dyDescent="0.25">
      <c r="A18" s="593" t="s">
        <v>335</v>
      </c>
    </row>
    <row r="19" spans="1:3" x14ac:dyDescent="0.25">
      <c r="A19" s="593" t="s">
        <v>544</v>
      </c>
    </row>
    <row r="20" spans="1:3" x14ac:dyDescent="0.25">
      <c r="A20" s="593" t="s">
        <v>545</v>
      </c>
    </row>
    <row r="21" spans="1:3" x14ac:dyDescent="0.25">
      <c r="A21" s="593" t="s">
        <v>546</v>
      </c>
    </row>
    <row r="22" spans="1:3" x14ac:dyDescent="0.25">
      <c r="A22" s="593" t="s">
        <v>547</v>
      </c>
    </row>
    <row r="23" spans="1:3" x14ac:dyDescent="0.25">
      <c r="A23" s="593" t="s">
        <v>548</v>
      </c>
    </row>
    <row r="24" spans="1:3" x14ac:dyDescent="0.25">
      <c r="A24" s="593"/>
    </row>
    <row r="25" spans="1:3" x14ac:dyDescent="0.25">
      <c r="A25" s="593" t="s">
        <v>339</v>
      </c>
    </row>
    <row r="26" spans="1:3" x14ac:dyDescent="0.25">
      <c r="A26" s="593" t="s">
        <v>549</v>
      </c>
    </row>
    <row r="27" spans="1:3" x14ac:dyDescent="0.25">
      <c r="A27" s="351" t="s">
        <v>140</v>
      </c>
    </row>
    <row r="28" spans="1:3" x14ac:dyDescent="0.25">
      <c r="A28" s="26"/>
    </row>
    <row r="29" spans="1:3" x14ac:dyDescent="0.25">
      <c r="A29" s="26"/>
    </row>
    <row r="31" spans="1:3" x14ac:dyDescent="0.25">
      <c r="B31" s="351">
        <f>Q61</f>
        <v>2021</v>
      </c>
      <c r="C31" s="351">
        <f>B31</f>
        <v>2021</v>
      </c>
    </row>
    <row r="32" spans="1:3" x14ac:dyDescent="0.25">
      <c r="A32" s="351" t="str">
        <f>V62</f>
        <v>BR</v>
      </c>
      <c r="B32" s="493">
        <f>W62</f>
        <v>124.69963787286913</v>
      </c>
    </row>
    <row r="33" spans="1:3" x14ac:dyDescent="0.25">
      <c r="A33" s="351" t="str">
        <f t="shared" ref="A33:B33" si="0">V63</f>
        <v>NE</v>
      </c>
      <c r="B33" s="493">
        <f t="shared" si="0"/>
        <v>9.4661104091238109</v>
      </c>
    </row>
    <row r="34" spans="1:3" x14ac:dyDescent="0.25">
      <c r="A34" s="351" t="str">
        <f t="shared" ref="A34:C34" si="1">V64</f>
        <v>SE</v>
      </c>
      <c r="B34" s="493">
        <f t="shared" si="1"/>
        <v>0</v>
      </c>
      <c r="C34" s="351">
        <f t="shared" si="1"/>
        <v>23</v>
      </c>
    </row>
    <row r="35" spans="1:3" x14ac:dyDescent="0.25">
      <c r="A35" s="351" t="str">
        <f t="shared" ref="A35:C35" si="2">V65</f>
        <v>RS</v>
      </c>
      <c r="B35" s="493">
        <f t="shared" si="2"/>
        <v>148.86632306335048</v>
      </c>
      <c r="C35" s="351">
        <f t="shared" si="2"/>
        <v>6</v>
      </c>
    </row>
    <row r="36" spans="1:3" x14ac:dyDescent="0.25">
      <c r="A36" s="351" t="str">
        <f t="shared" ref="A36:C36" si="3">V66</f>
        <v>MS</v>
      </c>
      <c r="B36" s="493">
        <f t="shared" si="3"/>
        <v>156.22972450187586</v>
      </c>
      <c r="C36" s="351">
        <f t="shared" si="3"/>
        <v>5</v>
      </c>
    </row>
    <row r="37" spans="1:3" x14ac:dyDescent="0.25">
      <c r="A37" s="351" t="str">
        <f t="shared" ref="A37:C37" si="4">V67</f>
        <v>PR</v>
      </c>
      <c r="B37" s="493">
        <f t="shared" si="4"/>
        <v>160.47489530123786</v>
      </c>
      <c r="C37" s="351">
        <f t="shared" si="4"/>
        <v>4</v>
      </c>
    </row>
    <row r="38" spans="1:3" x14ac:dyDescent="0.25">
      <c r="A38" s="351" t="str">
        <f t="shared" ref="A38:C38" si="5">V68</f>
        <v>SC</v>
      </c>
      <c r="B38" s="493">
        <f t="shared" si="5"/>
        <v>178.5292375723165</v>
      </c>
      <c r="C38" s="351">
        <f t="shared" si="5"/>
        <v>3</v>
      </c>
    </row>
    <row r="39" spans="1:3" x14ac:dyDescent="0.25">
      <c r="A39" s="351" t="str">
        <f t="shared" ref="A39:C39" si="6">V69</f>
        <v>SP</v>
      </c>
      <c r="B39" s="493">
        <f t="shared" si="6"/>
        <v>188.16208665966943</v>
      </c>
      <c r="C39" s="351">
        <f t="shared" si="6"/>
        <v>2</v>
      </c>
    </row>
    <row r="40" spans="1:3" x14ac:dyDescent="0.25">
      <c r="A40" s="351" t="str">
        <f t="shared" ref="A40:C40" si="7">V70</f>
        <v>RJ</v>
      </c>
      <c r="B40" s="493">
        <f t="shared" si="7"/>
        <v>229.6706834054107</v>
      </c>
      <c r="C40" s="351">
        <f t="shared" si="7"/>
        <v>1</v>
      </c>
    </row>
    <row r="42" spans="1:3" x14ac:dyDescent="0.25">
      <c r="B42" s="608" t="s">
        <v>2674</v>
      </c>
      <c r="C42" s="608" t="s">
        <v>2674</v>
      </c>
    </row>
    <row r="43" spans="1:3" x14ac:dyDescent="0.25">
      <c r="A43" s="351" t="str">
        <f>Y62</f>
        <v>BR</v>
      </c>
      <c r="B43" s="493">
        <f>Z62</f>
        <v>103.05015753633627</v>
      </c>
    </row>
    <row r="44" spans="1:3" x14ac:dyDescent="0.25">
      <c r="A44" s="351" t="str">
        <f t="shared" ref="A44:B44" si="8">Y63</f>
        <v>NE</v>
      </c>
      <c r="B44" s="493">
        <f t="shared" si="8"/>
        <v>7.6863261768916296</v>
      </c>
    </row>
    <row r="45" spans="1:3" x14ac:dyDescent="0.25">
      <c r="A45" s="351" t="str">
        <f t="shared" ref="A45:C45" si="9">Y64</f>
        <v>SE</v>
      </c>
      <c r="B45" s="493">
        <f t="shared" si="9"/>
        <v>7.790117854244734</v>
      </c>
      <c r="C45" s="351">
        <f t="shared" si="9"/>
        <v>17</v>
      </c>
    </row>
    <row r="46" spans="1:3" x14ac:dyDescent="0.25">
      <c r="A46" s="351" t="str">
        <f t="shared" ref="A46:C46" si="10">Y65</f>
        <v>MS</v>
      </c>
      <c r="B46" s="493">
        <f t="shared" si="10"/>
        <v>116.05032177296722</v>
      </c>
      <c r="C46" s="351">
        <f t="shared" si="10"/>
        <v>6</v>
      </c>
    </row>
    <row r="47" spans="1:3" x14ac:dyDescent="0.25">
      <c r="A47" s="351" t="str">
        <f t="shared" ref="A47:C47" si="11">Y66</f>
        <v>PR</v>
      </c>
      <c r="B47" s="493">
        <f t="shared" si="11"/>
        <v>127.60165527971834</v>
      </c>
      <c r="C47" s="351">
        <f t="shared" si="11"/>
        <v>5</v>
      </c>
    </row>
    <row r="48" spans="1:3" x14ac:dyDescent="0.25">
      <c r="A48" s="351" t="str">
        <f t="shared" ref="A48:C48" si="12">Y67</f>
        <v>RS</v>
      </c>
      <c r="B48" s="493">
        <f t="shared" si="12"/>
        <v>135.87035038589207</v>
      </c>
      <c r="C48" s="351">
        <f t="shared" si="12"/>
        <v>4</v>
      </c>
    </row>
    <row r="49" spans="1:27" x14ac:dyDescent="0.25">
      <c r="A49" s="351" t="str">
        <f t="shared" ref="A49:C49" si="13">Y68</f>
        <v>DF</v>
      </c>
      <c r="B49" s="493">
        <f t="shared" si="13"/>
        <v>137.27869027412899</v>
      </c>
      <c r="C49" s="351">
        <f t="shared" si="13"/>
        <v>3</v>
      </c>
    </row>
    <row r="50" spans="1:27" x14ac:dyDescent="0.25">
      <c r="A50" s="351" t="str">
        <f t="shared" ref="A50:C50" si="14">Y69</f>
        <v>SC</v>
      </c>
      <c r="B50" s="493">
        <f t="shared" si="14"/>
        <v>146.76342366344872</v>
      </c>
      <c r="C50" s="351">
        <f t="shared" si="14"/>
        <v>2</v>
      </c>
    </row>
    <row r="51" spans="1:27" x14ac:dyDescent="0.25">
      <c r="A51" s="351" t="str">
        <f t="shared" ref="A51:C51" si="15">Y70</f>
        <v>SP</v>
      </c>
      <c r="B51" s="493">
        <f t="shared" si="15"/>
        <v>147.0390924960146</v>
      </c>
      <c r="C51" s="351">
        <f t="shared" si="15"/>
        <v>1</v>
      </c>
    </row>
    <row r="60" spans="1:27" x14ac:dyDescent="0.25">
      <c r="A60" s="351" t="s">
        <v>567</v>
      </c>
      <c r="Q60" s="488" t="s">
        <v>551</v>
      </c>
      <c r="R60" s="488" t="s">
        <v>299</v>
      </c>
      <c r="S60" s="488" t="s">
        <v>551</v>
      </c>
      <c r="W60" s="488"/>
      <c r="X60" s="488" t="s">
        <v>551</v>
      </c>
      <c r="Y60" s="488"/>
      <c r="Z60" s="488" t="s">
        <v>299</v>
      </c>
      <c r="AA60" s="488" t="s">
        <v>551</v>
      </c>
    </row>
    <row r="61" spans="1:27" x14ac:dyDescent="0.25">
      <c r="B61" s="351">
        <v>2010</v>
      </c>
      <c r="C61" s="351">
        <v>2011</v>
      </c>
      <c r="D61" s="351">
        <v>2012</v>
      </c>
      <c r="E61" s="351">
        <v>2013</v>
      </c>
      <c r="F61" s="351">
        <v>2014</v>
      </c>
      <c r="G61" s="351">
        <v>2015</v>
      </c>
      <c r="H61" s="351">
        <v>2016</v>
      </c>
      <c r="I61" s="351">
        <v>2017</v>
      </c>
      <c r="J61" s="351">
        <v>2018</v>
      </c>
      <c r="K61" s="351">
        <v>2019</v>
      </c>
      <c r="L61" s="351">
        <v>2020</v>
      </c>
      <c r="M61" s="351">
        <v>2021</v>
      </c>
      <c r="Q61" s="488">
        <v>2021</v>
      </c>
      <c r="R61" s="488" t="s">
        <v>2674</v>
      </c>
      <c r="S61" s="488" t="s">
        <v>2674</v>
      </c>
      <c r="W61" s="488">
        <v>2021</v>
      </c>
      <c r="X61" s="488">
        <v>2021</v>
      </c>
      <c r="Y61" s="488"/>
      <c r="Z61" s="488" t="s">
        <v>2674</v>
      </c>
      <c r="AA61" s="488" t="s">
        <v>2674</v>
      </c>
    </row>
    <row r="62" spans="1:27" x14ac:dyDescent="0.25">
      <c r="A62" s="351" t="s">
        <v>5</v>
      </c>
      <c r="B62" s="493">
        <f t="shared" ref="B62:K62" si="16">B99/R99*100</f>
        <v>83.452963411380381</v>
      </c>
      <c r="C62" s="493">
        <f t="shared" si="16"/>
        <v>88.71919989693528</v>
      </c>
      <c r="D62" s="493">
        <f t="shared" si="16"/>
        <v>92.808248149508159</v>
      </c>
      <c r="E62" s="493">
        <f t="shared" si="16"/>
        <v>98.754898575106694</v>
      </c>
      <c r="F62" s="493">
        <f t="shared" si="16"/>
        <v>97.890307083462318</v>
      </c>
      <c r="G62" s="493">
        <f t="shared" si="16"/>
        <v>98.665020639915014</v>
      </c>
      <c r="H62" s="493">
        <f t="shared" si="16"/>
        <v>105.658993302505</v>
      </c>
      <c r="I62" s="493">
        <f t="shared" si="16"/>
        <v>104.35530226654022</v>
      </c>
      <c r="J62" s="493">
        <f t="shared" si="16"/>
        <v>107.53143152226762</v>
      </c>
      <c r="K62" s="493">
        <f t="shared" si="16"/>
        <v>114.30179113089966</v>
      </c>
      <c r="L62" s="493">
        <f t="shared" ref="L62:M77" si="17">L99/AB99*100</f>
        <v>119.76409658464591</v>
      </c>
      <c r="M62" s="493">
        <f t="shared" si="17"/>
        <v>124.69963787286913</v>
      </c>
      <c r="Q62" s="596"/>
      <c r="R62" s="596">
        <f>AVERAGE(B62:M62)</f>
        <v>103.05015753633627</v>
      </c>
      <c r="S62" s="488"/>
      <c r="T62" s="351" t="s">
        <v>5</v>
      </c>
      <c r="U62" s="351" t="s">
        <v>66</v>
      </c>
      <c r="V62" s="488" t="s">
        <v>66</v>
      </c>
      <c r="W62" s="596">
        <f>M62</f>
        <v>124.69963787286913</v>
      </c>
      <c r="X62" s="488"/>
      <c r="Y62" s="488" t="s">
        <v>66</v>
      </c>
      <c r="Z62" s="596">
        <f>R62</f>
        <v>103.05015753633627</v>
      </c>
      <c r="AA62" s="488"/>
    </row>
    <row r="63" spans="1:27" x14ac:dyDescent="0.25">
      <c r="A63" s="351" t="s">
        <v>6</v>
      </c>
      <c r="B63" s="493">
        <f t="shared" ref="B63:B89" si="18">B100/R100*100</f>
        <v>7.7180988748140456</v>
      </c>
      <c r="C63" s="493">
        <f t="shared" ref="C63:C89" si="19">C100/S100*100</f>
        <v>7.9493280280681216</v>
      </c>
      <c r="D63" s="493">
        <f t="shared" ref="D63:D89" si="20">D100/T100*100</f>
        <v>7.4302635507627262</v>
      </c>
      <c r="E63" s="493">
        <f t="shared" ref="E63:E89" si="21">E100/U100*100</f>
        <v>8.2079145762541117</v>
      </c>
      <c r="F63" s="493">
        <f t="shared" ref="F63" si="22">F100/V100*100</f>
        <v>7.4746219878362012</v>
      </c>
      <c r="G63" s="493">
        <f t="shared" ref="G63" si="23">G100/W100*100</f>
        <v>7.706139290503164</v>
      </c>
      <c r="H63" s="493">
        <f t="shared" ref="H63" si="24">H100/X100*100</f>
        <v>7.7199678958946434</v>
      </c>
      <c r="I63" s="493">
        <f t="shared" ref="I63" si="25">I100/Y100*100</f>
        <v>6.9849731412763072</v>
      </c>
      <c r="J63" s="493">
        <f t="shared" ref="J63" si="26">J100/Z100*100</f>
        <v>6.9939257525420224</v>
      </c>
      <c r="K63" s="493">
        <f t="shared" ref="K63" si="27">K100/AA100*100</f>
        <v>7.3607723327685521</v>
      </c>
      <c r="L63" s="493">
        <f t="shared" si="17"/>
        <v>7.2237982828558529</v>
      </c>
      <c r="M63" s="493">
        <f t="shared" si="17"/>
        <v>9.4661104091238109</v>
      </c>
      <c r="Q63" s="488"/>
      <c r="R63" s="596">
        <f t="shared" ref="R63:R89" si="28">AVERAGE(B63:M63)</f>
        <v>7.6863261768916296</v>
      </c>
      <c r="S63" s="488"/>
      <c r="T63" s="351" t="s">
        <v>6</v>
      </c>
      <c r="U63" s="351" t="s">
        <v>69</v>
      </c>
      <c r="V63" s="488" t="s">
        <v>69</v>
      </c>
      <c r="W63" s="596">
        <f>M63</f>
        <v>9.4661104091238109</v>
      </c>
      <c r="X63" s="488"/>
      <c r="Y63" s="488" t="s">
        <v>69</v>
      </c>
      <c r="Z63" s="596">
        <f>R63</f>
        <v>7.6863261768916296</v>
      </c>
      <c r="AA63" s="488"/>
    </row>
    <row r="64" spans="1:27" x14ac:dyDescent="0.25">
      <c r="A64" s="351" t="s">
        <v>7</v>
      </c>
      <c r="B64" s="493">
        <f t="shared" si="18"/>
        <v>9.6238949103441378</v>
      </c>
      <c r="C64" s="493">
        <f t="shared" si="19"/>
        <v>9.1358296916970705</v>
      </c>
      <c r="D64" s="493">
        <f t="shared" si="20"/>
        <v>10.25714910276028</v>
      </c>
      <c r="E64" s="493">
        <f t="shared" si="21"/>
        <v>11.673754556500608</v>
      </c>
      <c r="F64" s="493">
        <f t="shared" ref="F64:F89" si="29">F101/V101*100</f>
        <v>11.971563412390514</v>
      </c>
      <c r="G64" s="493">
        <f t="shared" ref="G64:G89" si="30">G101/W101*100</f>
        <v>13.414634146341465</v>
      </c>
      <c r="H64" s="493">
        <f t="shared" ref="H64:H89" si="31">H101/X101*100</f>
        <v>8.9878093564809145</v>
      </c>
      <c r="I64" s="493">
        <f t="shared" ref="I64:I89" si="32">I101/Y101*100</f>
        <v>9.3534212178279983</v>
      </c>
      <c r="J64" s="493">
        <f t="shared" ref="J64:J89" si="33">J101/Z101*100</f>
        <v>9.0633578565938286</v>
      </c>
      <c r="K64" s="493">
        <f t="shared" ref="K64:K89" si="34">K101/AA101*100</f>
        <v>0</v>
      </c>
      <c r="L64" s="493">
        <f t="shared" si="17"/>
        <v>0</v>
      </c>
      <c r="M64" s="493">
        <f t="shared" si="17"/>
        <v>0</v>
      </c>
      <c r="Q64" s="587">
        <f>RANK(M64,M$64:M$89)</f>
        <v>23</v>
      </c>
      <c r="R64" s="596">
        <f t="shared" si="28"/>
        <v>7.790117854244734</v>
      </c>
      <c r="S64" s="587">
        <f t="shared" ref="S64:S89" si="35">RANK(R64,R$64:R$89)</f>
        <v>17</v>
      </c>
      <c r="T64" s="351" t="s">
        <v>7</v>
      </c>
      <c r="U64" s="593" t="s">
        <v>72</v>
      </c>
      <c r="V64" s="488" t="s">
        <v>72</v>
      </c>
      <c r="W64" s="596">
        <f>M64</f>
        <v>0</v>
      </c>
      <c r="X64" s="587">
        <f>Q64</f>
        <v>23</v>
      </c>
      <c r="Y64" s="488" t="s">
        <v>72</v>
      </c>
      <c r="Z64" s="596">
        <f>R64</f>
        <v>7.790117854244734</v>
      </c>
      <c r="AA64" s="587">
        <f>S64</f>
        <v>17</v>
      </c>
    </row>
    <row r="65" spans="1:27" x14ac:dyDescent="0.25">
      <c r="A65" s="351" t="s">
        <v>8</v>
      </c>
      <c r="B65" s="493">
        <f t="shared" si="18"/>
        <v>0</v>
      </c>
      <c r="C65" s="493">
        <f t="shared" si="19"/>
        <v>0</v>
      </c>
      <c r="D65" s="493">
        <f t="shared" si="20"/>
        <v>0</v>
      </c>
      <c r="E65" s="493">
        <f t="shared" si="21"/>
        <v>0</v>
      </c>
      <c r="F65" s="493">
        <f t="shared" si="29"/>
        <v>0</v>
      </c>
      <c r="G65" s="493">
        <f t="shared" si="30"/>
        <v>5.9539660578828899</v>
      </c>
      <c r="H65" s="493">
        <f t="shared" si="31"/>
        <v>8.7627578331311113</v>
      </c>
      <c r="I65" s="493">
        <f t="shared" si="32"/>
        <v>4.5248991552556843</v>
      </c>
      <c r="J65" s="493">
        <f t="shared" si="33"/>
        <v>4.3362157331721294</v>
      </c>
      <c r="K65" s="493">
        <f t="shared" si="34"/>
        <v>3.1069907291405663</v>
      </c>
      <c r="L65" s="493">
        <f t="shared" si="17"/>
        <v>2.3840474847317945</v>
      </c>
      <c r="M65" s="493">
        <f t="shared" si="17"/>
        <v>1.2674514524070164</v>
      </c>
      <c r="Q65" s="587">
        <f t="shared" ref="Q65:Q89" si="36">RANK(M65,M$64:M$89)</f>
        <v>21</v>
      </c>
      <c r="R65" s="596">
        <f t="shared" si="28"/>
        <v>2.528027370476766</v>
      </c>
      <c r="S65" s="587">
        <f t="shared" si="35"/>
        <v>21</v>
      </c>
      <c r="T65" s="351" t="s">
        <v>8</v>
      </c>
      <c r="U65" s="593" t="s">
        <v>342</v>
      </c>
      <c r="V65" s="488" t="str">
        <f t="shared" ref="V65:V69" si="37">_xlfn.XLOOKUP(W65,$M$64:$M$89,$U$64:$U$89)</f>
        <v>RS</v>
      </c>
      <c r="W65" s="596">
        <f t="shared" ref="W65:W69" si="38">LARGE($M$64:$M$89,X65)</f>
        <v>148.86632306335048</v>
      </c>
      <c r="X65" s="488">
        <v>6</v>
      </c>
      <c r="Y65" s="488" t="str">
        <f t="shared" ref="Y65:Y69" si="39">_xlfn.XLOOKUP(Z65,$R$64:$R$89,$U$64:$U$89)</f>
        <v>MS</v>
      </c>
      <c r="Z65" s="596">
        <f>LARGE($R$64:$R$89,AA65)</f>
        <v>116.05032177296722</v>
      </c>
      <c r="AA65" s="488">
        <v>6</v>
      </c>
    </row>
    <row r="66" spans="1:27" x14ac:dyDescent="0.25">
      <c r="A66" s="351" t="s">
        <v>9</v>
      </c>
      <c r="B66" s="493">
        <f t="shared" si="18"/>
        <v>2.4263247613804446</v>
      </c>
      <c r="C66" s="493">
        <f t="shared" si="19"/>
        <v>3.2533436545822045</v>
      </c>
      <c r="D66" s="493">
        <f t="shared" si="20"/>
        <v>3.4944093758752182</v>
      </c>
      <c r="E66" s="493">
        <f t="shared" si="21"/>
        <v>4.4643918677921768</v>
      </c>
      <c r="F66" s="493">
        <f t="shared" si="29"/>
        <v>7.3365664403491753</v>
      </c>
      <c r="G66" s="493">
        <f t="shared" si="30"/>
        <v>10.780098280098279</v>
      </c>
      <c r="H66" s="493">
        <f t="shared" si="31"/>
        <v>24.261588214157385</v>
      </c>
      <c r="I66" s="493">
        <f t="shared" si="32"/>
        <v>26.606368549401587</v>
      </c>
      <c r="J66" s="493">
        <f t="shared" si="33"/>
        <v>27.789900685410547</v>
      </c>
      <c r="K66" s="493">
        <f t="shared" si="34"/>
        <v>15.89164363626654</v>
      </c>
      <c r="L66" s="493">
        <f t="shared" si="17"/>
        <v>22.77611234331955</v>
      </c>
      <c r="M66" s="493">
        <f t="shared" si="17"/>
        <v>36.382479572386401</v>
      </c>
      <c r="Q66" s="587">
        <f t="shared" si="36"/>
        <v>12</v>
      </c>
      <c r="R66" s="596">
        <f t="shared" si="28"/>
        <v>15.455268948418293</v>
      </c>
      <c r="S66" s="587">
        <f t="shared" si="35"/>
        <v>13</v>
      </c>
      <c r="T66" s="351" t="s">
        <v>9</v>
      </c>
      <c r="U66" s="593" t="s">
        <v>1184</v>
      </c>
      <c r="V66" s="488" t="str">
        <f t="shared" si="37"/>
        <v>MS</v>
      </c>
      <c r="W66" s="596">
        <f t="shared" si="38"/>
        <v>156.22972450187586</v>
      </c>
      <c r="X66" s="488">
        <v>5</v>
      </c>
      <c r="Y66" s="488" t="str">
        <f t="shared" si="39"/>
        <v>PR</v>
      </c>
      <c r="Z66" s="596">
        <f t="shared" ref="Z66:Z70" si="40">LARGE($R$64:$R$89,AA66)</f>
        <v>127.60165527971834</v>
      </c>
      <c r="AA66" s="488">
        <v>5</v>
      </c>
    </row>
    <row r="67" spans="1:27" x14ac:dyDescent="0.25">
      <c r="A67" s="351" t="s">
        <v>10</v>
      </c>
      <c r="B67" s="493">
        <f t="shared" si="18"/>
        <v>0</v>
      </c>
      <c r="C67" s="493">
        <f t="shared" si="19"/>
        <v>0</v>
      </c>
      <c r="D67" s="493">
        <f t="shared" si="20"/>
        <v>0</v>
      </c>
      <c r="E67" s="493">
        <f t="shared" si="21"/>
        <v>2.9340369393139842</v>
      </c>
      <c r="F67" s="493">
        <f t="shared" si="29"/>
        <v>0</v>
      </c>
      <c r="G67" s="493">
        <f t="shared" si="30"/>
        <v>0</v>
      </c>
      <c r="H67" s="493">
        <f t="shared" si="31"/>
        <v>0</v>
      </c>
      <c r="I67" s="493">
        <f t="shared" si="32"/>
        <v>0</v>
      </c>
      <c r="J67" s="493">
        <f t="shared" si="33"/>
        <v>0</v>
      </c>
      <c r="K67" s="493">
        <f t="shared" si="34"/>
        <v>8.0850254091204192</v>
      </c>
      <c r="L67" s="493">
        <f t="shared" si="17"/>
        <v>9.00130683830624</v>
      </c>
      <c r="M67" s="493">
        <f t="shared" si="17"/>
        <v>11.333570805645291</v>
      </c>
      <c r="Q67" s="587">
        <f t="shared" si="36"/>
        <v>15</v>
      </c>
      <c r="R67" s="596">
        <f t="shared" si="28"/>
        <v>2.612828332698828</v>
      </c>
      <c r="S67" s="587">
        <f t="shared" si="35"/>
        <v>20</v>
      </c>
      <c r="T67" s="351" t="s">
        <v>10</v>
      </c>
      <c r="U67" s="593" t="s">
        <v>430</v>
      </c>
      <c r="V67" s="488" t="str">
        <f t="shared" si="37"/>
        <v>PR</v>
      </c>
      <c r="W67" s="596">
        <f t="shared" si="38"/>
        <v>160.47489530123786</v>
      </c>
      <c r="X67" s="488">
        <v>4</v>
      </c>
      <c r="Y67" s="488" t="str">
        <f t="shared" si="39"/>
        <v>RS</v>
      </c>
      <c r="Z67" s="596">
        <f t="shared" si="40"/>
        <v>135.87035038589207</v>
      </c>
      <c r="AA67" s="488">
        <v>4</v>
      </c>
    </row>
    <row r="68" spans="1:27" x14ac:dyDescent="0.25">
      <c r="A68" s="351" t="s">
        <v>11</v>
      </c>
      <c r="B68" s="493">
        <f t="shared" si="18"/>
        <v>0</v>
      </c>
      <c r="C68" s="493">
        <f t="shared" si="19"/>
        <v>0</v>
      </c>
      <c r="D68" s="493">
        <f t="shared" si="20"/>
        <v>0</v>
      </c>
      <c r="E68" s="493">
        <f t="shared" si="21"/>
        <v>0.99492454035158484</v>
      </c>
      <c r="F68" s="493">
        <f t="shared" si="29"/>
        <v>0</v>
      </c>
      <c r="G68" s="493">
        <f t="shared" si="30"/>
        <v>0</v>
      </c>
      <c r="H68" s="493">
        <f t="shared" si="31"/>
        <v>0</v>
      </c>
      <c r="I68" s="493">
        <f t="shared" si="32"/>
        <v>0</v>
      </c>
      <c r="J68" s="493">
        <f t="shared" si="33"/>
        <v>0</v>
      </c>
      <c r="K68" s="493">
        <f t="shared" si="34"/>
        <v>0</v>
      </c>
      <c r="L68" s="493">
        <f t="shared" si="17"/>
        <v>0</v>
      </c>
      <c r="M68" s="493">
        <f t="shared" si="17"/>
        <v>0</v>
      </c>
      <c r="Q68" s="587">
        <f t="shared" si="36"/>
        <v>23</v>
      </c>
      <c r="R68" s="596">
        <f t="shared" si="28"/>
        <v>8.291037836263207E-2</v>
      </c>
      <c r="S68" s="587">
        <f t="shared" si="35"/>
        <v>25</v>
      </c>
      <c r="T68" s="351" t="s">
        <v>11</v>
      </c>
      <c r="U68" s="593" t="s">
        <v>346</v>
      </c>
      <c r="V68" s="488" t="str">
        <f t="shared" si="37"/>
        <v>SC</v>
      </c>
      <c r="W68" s="596">
        <f t="shared" si="38"/>
        <v>178.5292375723165</v>
      </c>
      <c r="X68" s="488">
        <v>3</v>
      </c>
      <c r="Y68" s="488" t="str">
        <f t="shared" si="39"/>
        <v>DF</v>
      </c>
      <c r="Z68" s="596">
        <f t="shared" si="40"/>
        <v>137.27869027412899</v>
      </c>
      <c r="AA68" s="488">
        <v>3</v>
      </c>
    </row>
    <row r="69" spans="1:27" x14ac:dyDescent="0.25">
      <c r="A69" s="351" t="s">
        <v>12</v>
      </c>
      <c r="B69" s="493">
        <f t="shared" si="18"/>
        <v>1.5613900916911838</v>
      </c>
      <c r="C69" s="493">
        <f t="shared" si="19"/>
        <v>1.1974393158568033</v>
      </c>
      <c r="D69" s="493">
        <f t="shared" si="20"/>
        <v>1.159738890508984</v>
      </c>
      <c r="E69" s="493">
        <f t="shared" si="21"/>
        <v>1.0257100006264441</v>
      </c>
      <c r="F69" s="493">
        <f t="shared" si="29"/>
        <v>1.1281387587434777</v>
      </c>
      <c r="G69" s="493">
        <f t="shared" si="30"/>
        <v>1.2112618491058496</v>
      </c>
      <c r="H69" s="493">
        <f t="shared" si="31"/>
        <v>0.642057347073685</v>
      </c>
      <c r="I69" s="493">
        <f t="shared" si="32"/>
        <v>0.28666023474210989</v>
      </c>
      <c r="J69" s="493">
        <f t="shared" si="33"/>
        <v>0.2092598157741648</v>
      </c>
      <c r="K69" s="493">
        <f t="shared" si="34"/>
        <v>0.65128587568106056</v>
      </c>
      <c r="L69" s="493">
        <f t="shared" si="17"/>
        <v>0.71320132817003168</v>
      </c>
      <c r="M69" s="493">
        <f t="shared" si="17"/>
        <v>0.94438614900314799</v>
      </c>
      <c r="Q69" s="587">
        <f t="shared" si="36"/>
        <v>22</v>
      </c>
      <c r="R69" s="596">
        <f t="shared" si="28"/>
        <v>0.89421080474807824</v>
      </c>
      <c r="S69" s="587">
        <f t="shared" si="35"/>
        <v>24</v>
      </c>
      <c r="T69" s="351" t="s">
        <v>12</v>
      </c>
      <c r="U69" s="593" t="s">
        <v>345</v>
      </c>
      <c r="V69" s="488" t="str">
        <f t="shared" si="37"/>
        <v>SP</v>
      </c>
      <c r="W69" s="596">
        <f t="shared" si="38"/>
        <v>188.16208665966943</v>
      </c>
      <c r="X69" s="488">
        <v>2</v>
      </c>
      <c r="Y69" s="488" t="str">
        <f t="shared" si="39"/>
        <v>SC</v>
      </c>
      <c r="Z69" s="596">
        <f t="shared" si="40"/>
        <v>146.76342366344872</v>
      </c>
      <c r="AA69" s="488">
        <v>2</v>
      </c>
    </row>
    <row r="70" spans="1:27" x14ac:dyDescent="0.25">
      <c r="A70" s="351" t="s">
        <v>14</v>
      </c>
      <c r="B70" s="493">
        <f t="shared" si="18"/>
        <v>0</v>
      </c>
      <c r="C70" s="493">
        <f t="shared" si="19"/>
        <v>0</v>
      </c>
      <c r="D70" s="493">
        <f t="shared" si="20"/>
        <v>0</v>
      </c>
      <c r="E70" s="493">
        <f t="shared" si="21"/>
        <v>0.2137756241863045</v>
      </c>
      <c r="F70" s="493">
        <f t="shared" si="29"/>
        <v>0.53927066930212675</v>
      </c>
      <c r="G70" s="493">
        <f t="shared" si="30"/>
        <v>0</v>
      </c>
      <c r="H70" s="493">
        <f t="shared" si="31"/>
        <v>0</v>
      </c>
      <c r="I70" s="493">
        <f t="shared" si="32"/>
        <v>0</v>
      </c>
      <c r="J70" s="493">
        <f t="shared" si="33"/>
        <v>0</v>
      </c>
      <c r="K70" s="493">
        <f t="shared" si="34"/>
        <v>0</v>
      </c>
      <c r="L70" s="493">
        <f t="shared" si="17"/>
        <v>0</v>
      </c>
      <c r="M70" s="493">
        <f t="shared" si="17"/>
        <v>0</v>
      </c>
      <c r="Q70" s="587">
        <f t="shared" si="36"/>
        <v>23</v>
      </c>
      <c r="R70" s="596">
        <f t="shared" si="28"/>
        <v>6.2753857790702597E-2</v>
      </c>
      <c r="S70" s="587">
        <f t="shared" si="35"/>
        <v>26</v>
      </c>
      <c r="T70" s="351" t="s">
        <v>14</v>
      </c>
      <c r="U70" s="593" t="s">
        <v>344</v>
      </c>
      <c r="V70" s="488" t="str">
        <f>_xlfn.XLOOKUP(W70,$M$64:$M$89,$U$64:$U$89)</f>
        <v>RJ</v>
      </c>
      <c r="W70" s="596">
        <f>LARGE($M$64:$M$89,X70)</f>
        <v>229.6706834054107</v>
      </c>
      <c r="X70" s="488">
        <v>1</v>
      </c>
      <c r="Y70" s="488" t="str">
        <f>_xlfn.XLOOKUP(Z70,$R$64:$R$89,$U$64:$U$89)</f>
        <v>SP</v>
      </c>
      <c r="Z70" s="596">
        <f t="shared" si="40"/>
        <v>147.0390924960146</v>
      </c>
      <c r="AA70" s="488">
        <v>1</v>
      </c>
    </row>
    <row r="71" spans="1:27" x14ac:dyDescent="0.25">
      <c r="A71" s="351" t="s">
        <v>15</v>
      </c>
      <c r="B71" s="493">
        <f t="shared" si="18"/>
        <v>1.3503676399637186</v>
      </c>
      <c r="C71" s="493">
        <f t="shared" si="19"/>
        <v>1.3992560916980845</v>
      </c>
      <c r="D71" s="493">
        <f t="shared" si="20"/>
        <v>1.2408465706198479</v>
      </c>
      <c r="E71" s="493">
        <f t="shared" si="21"/>
        <v>1.2444344997778665</v>
      </c>
      <c r="F71" s="493">
        <f t="shared" si="29"/>
        <v>1.3291528672881801</v>
      </c>
      <c r="G71" s="493">
        <f t="shared" si="30"/>
        <v>1.0545346206394912</v>
      </c>
      <c r="H71" s="493">
        <f t="shared" si="31"/>
        <v>1.1057573809788466</v>
      </c>
      <c r="I71" s="493">
        <f t="shared" si="32"/>
        <v>1.2974355907560167</v>
      </c>
      <c r="J71" s="493">
        <f t="shared" si="33"/>
        <v>1.3322195972332314</v>
      </c>
      <c r="K71" s="493">
        <f t="shared" si="34"/>
        <v>1.3972743017507383</v>
      </c>
      <c r="L71" s="493">
        <f t="shared" si="17"/>
        <v>0.84770761850052001</v>
      </c>
      <c r="M71" s="493">
        <f t="shared" si="17"/>
        <v>3.0446973610950878</v>
      </c>
      <c r="Q71" s="587">
        <f t="shared" si="36"/>
        <v>19</v>
      </c>
      <c r="R71" s="596">
        <f t="shared" si="28"/>
        <v>1.3869736783584692</v>
      </c>
      <c r="S71" s="587">
        <f t="shared" si="35"/>
        <v>23</v>
      </c>
      <c r="T71" s="351" t="s">
        <v>15</v>
      </c>
      <c r="U71" s="593" t="s">
        <v>343</v>
      </c>
    </row>
    <row r="72" spans="1:27" x14ac:dyDescent="0.25">
      <c r="A72" s="351" t="s">
        <v>16</v>
      </c>
      <c r="B72" s="493">
        <f t="shared" si="18"/>
        <v>4.9780426930084145</v>
      </c>
      <c r="C72" s="493">
        <f t="shared" si="19"/>
        <v>5.2128830006874951</v>
      </c>
      <c r="D72" s="493">
        <f t="shared" si="20"/>
        <v>5.1861869276351236</v>
      </c>
      <c r="E72" s="493">
        <f t="shared" si="21"/>
        <v>5.8785032337542349</v>
      </c>
      <c r="F72" s="493">
        <f t="shared" si="29"/>
        <v>3.5632904215382593</v>
      </c>
      <c r="G72" s="493">
        <f t="shared" si="30"/>
        <v>3.5304876017045266</v>
      </c>
      <c r="H72" s="493">
        <f t="shared" si="31"/>
        <v>3.9986083466426994</v>
      </c>
      <c r="I72" s="493">
        <f t="shared" si="32"/>
        <v>2.6126230412379661</v>
      </c>
      <c r="J72" s="493">
        <f t="shared" si="33"/>
        <v>2.7059000604932839</v>
      </c>
      <c r="K72" s="493">
        <f t="shared" si="34"/>
        <v>2.5638725659528259</v>
      </c>
      <c r="L72" s="493">
        <f t="shared" si="17"/>
        <v>2.2988843468296625</v>
      </c>
      <c r="M72" s="493">
        <f t="shared" si="17"/>
        <v>2.784239994652391</v>
      </c>
      <c r="Q72" s="587">
        <f t="shared" si="36"/>
        <v>20</v>
      </c>
      <c r="R72" s="596">
        <f t="shared" si="28"/>
        <v>3.7761268528447398</v>
      </c>
      <c r="S72" s="587">
        <f t="shared" si="35"/>
        <v>19</v>
      </c>
      <c r="T72" s="351" t="s">
        <v>16</v>
      </c>
      <c r="U72" s="593" t="s">
        <v>368</v>
      </c>
    </row>
    <row r="73" spans="1:27" x14ac:dyDescent="0.25">
      <c r="A73" s="351" t="s">
        <v>17</v>
      </c>
      <c r="B73" s="493">
        <f t="shared" si="18"/>
        <v>11.070357813571791</v>
      </c>
      <c r="C73" s="493">
        <f t="shared" si="19"/>
        <v>10.806447559126363</v>
      </c>
      <c r="D73" s="493">
        <f t="shared" si="20"/>
        <v>9.4090157764579825</v>
      </c>
      <c r="E73" s="493">
        <f t="shared" si="21"/>
        <v>10.975787580022908</v>
      </c>
      <c r="F73" s="493">
        <f t="shared" si="29"/>
        <v>10.168873821022704</v>
      </c>
      <c r="G73" s="493">
        <f t="shared" si="30"/>
        <v>10.290521010894537</v>
      </c>
      <c r="H73" s="493">
        <f t="shared" si="31"/>
        <v>9.7970056147723632</v>
      </c>
      <c r="I73" s="493">
        <f t="shared" si="32"/>
        <v>10.277253427617227</v>
      </c>
      <c r="J73" s="493">
        <f t="shared" si="33"/>
        <v>10.474372769038958</v>
      </c>
      <c r="K73" s="493">
        <f t="shared" si="34"/>
        <v>12.358142756262827</v>
      </c>
      <c r="L73" s="493">
        <f t="shared" si="17"/>
        <v>12.994174551675416</v>
      </c>
      <c r="M73" s="493">
        <f t="shared" si="17"/>
        <v>15.953514202850855</v>
      </c>
      <c r="Q73" s="587">
        <f t="shared" si="36"/>
        <v>14</v>
      </c>
      <c r="R73" s="596">
        <f t="shared" si="28"/>
        <v>11.214622240276158</v>
      </c>
      <c r="S73" s="587">
        <f t="shared" si="35"/>
        <v>15</v>
      </c>
      <c r="T73" s="351" t="s">
        <v>17</v>
      </c>
      <c r="U73" s="593" t="s">
        <v>369</v>
      </c>
    </row>
    <row r="74" spans="1:27" x14ac:dyDescent="0.25">
      <c r="A74" s="351" t="s">
        <v>18</v>
      </c>
      <c r="B74" s="493">
        <f t="shared" si="18"/>
        <v>7.0749352126427523</v>
      </c>
      <c r="C74" s="493">
        <f t="shared" si="19"/>
        <v>7.9767272124935937</v>
      </c>
      <c r="D74" s="493">
        <f t="shared" si="20"/>
        <v>8.9702916514975524</v>
      </c>
      <c r="E74" s="493">
        <f t="shared" si="21"/>
        <v>8.4306087985504199</v>
      </c>
      <c r="F74" s="493">
        <f t="shared" si="29"/>
        <v>6.4431108029552346</v>
      </c>
      <c r="G74" s="493">
        <f t="shared" si="30"/>
        <v>5.413479645688513</v>
      </c>
      <c r="H74" s="493">
        <f t="shared" si="31"/>
        <v>4.4677132766399286</v>
      </c>
      <c r="I74" s="493">
        <f t="shared" si="32"/>
        <v>4.959736871951911</v>
      </c>
      <c r="J74" s="493">
        <f t="shared" si="33"/>
        <v>5.4656300195072323</v>
      </c>
      <c r="K74" s="493">
        <f t="shared" si="34"/>
        <v>6.1293385378204457</v>
      </c>
      <c r="L74" s="493">
        <f t="shared" si="17"/>
        <v>5.0876081185235931</v>
      </c>
      <c r="M74" s="493">
        <f t="shared" si="17"/>
        <v>4.4482916371399606</v>
      </c>
      <c r="Q74" s="587">
        <f t="shared" si="36"/>
        <v>17</v>
      </c>
      <c r="R74" s="596">
        <f t="shared" si="28"/>
        <v>6.2389559821175942</v>
      </c>
      <c r="S74" s="587">
        <f t="shared" si="35"/>
        <v>18</v>
      </c>
      <c r="T74" s="351" t="s">
        <v>18</v>
      </c>
      <c r="U74" s="593" t="s">
        <v>597</v>
      </c>
    </row>
    <row r="75" spans="1:27" x14ac:dyDescent="0.25">
      <c r="A75" s="351" t="s">
        <v>19</v>
      </c>
      <c r="B75" s="493">
        <f t="shared" si="18"/>
        <v>4.2911004421298182</v>
      </c>
      <c r="C75" s="493">
        <f t="shared" si="19"/>
        <v>3.8997508272797985</v>
      </c>
      <c r="D75" s="493">
        <f t="shared" si="20"/>
        <v>4.7394957983193278</v>
      </c>
      <c r="E75" s="493">
        <f t="shared" si="21"/>
        <v>4.5074870123255577</v>
      </c>
      <c r="F75" s="493">
        <f t="shared" si="29"/>
        <v>3.8035527690700106</v>
      </c>
      <c r="G75" s="493">
        <f t="shared" si="30"/>
        <v>3.8405344548022433</v>
      </c>
      <c r="H75" s="493">
        <f t="shared" si="31"/>
        <v>3.8391592007051294</v>
      </c>
      <c r="I75" s="493">
        <f t="shared" si="32"/>
        <v>0</v>
      </c>
      <c r="J75" s="493">
        <f t="shared" si="33"/>
        <v>0</v>
      </c>
      <c r="K75" s="493">
        <f t="shared" si="34"/>
        <v>0</v>
      </c>
      <c r="L75" s="493">
        <f t="shared" si="17"/>
        <v>0</v>
      </c>
      <c r="M75" s="493">
        <f t="shared" si="17"/>
        <v>0</v>
      </c>
      <c r="Q75" s="587">
        <f t="shared" si="36"/>
        <v>23</v>
      </c>
      <c r="R75" s="596">
        <f t="shared" si="28"/>
        <v>2.4100900420526572</v>
      </c>
      <c r="S75" s="587">
        <f t="shared" si="35"/>
        <v>22</v>
      </c>
      <c r="T75" s="351" t="s">
        <v>19</v>
      </c>
      <c r="U75" s="593" t="s">
        <v>400</v>
      </c>
    </row>
    <row r="76" spans="1:27" x14ac:dyDescent="0.25">
      <c r="A76" s="351" t="s">
        <v>20</v>
      </c>
      <c r="B76" s="493">
        <f t="shared" si="18"/>
        <v>23.73344984138442</v>
      </c>
      <c r="C76" s="493">
        <f t="shared" si="19"/>
        <v>25.155583517419956</v>
      </c>
      <c r="D76" s="493">
        <f t="shared" si="20"/>
        <v>22.802430189280098</v>
      </c>
      <c r="E76" s="493">
        <f t="shared" si="21"/>
        <v>23.012253668211834</v>
      </c>
      <c r="F76" s="493">
        <f t="shared" si="29"/>
        <v>16.740330417881438</v>
      </c>
      <c r="G76" s="493">
        <f t="shared" si="30"/>
        <v>13.576469895326504</v>
      </c>
      <c r="H76" s="493">
        <f t="shared" si="31"/>
        <v>12.600604699515131</v>
      </c>
      <c r="I76" s="493">
        <f t="shared" si="32"/>
        <v>10.914091088636651</v>
      </c>
      <c r="J76" s="493">
        <f t="shared" si="33"/>
        <v>10.600751158328263</v>
      </c>
      <c r="K76" s="493">
        <f t="shared" si="34"/>
        <v>10.016452421100059</v>
      </c>
      <c r="L76" s="493">
        <f t="shared" si="17"/>
        <v>8.5004313560748326</v>
      </c>
      <c r="M76" s="493">
        <f t="shared" si="17"/>
        <v>7.7741564083745232</v>
      </c>
      <c r="Q76" s="587">
        <f t="shared" si="36"/>
        <v>16</v>
      </c>
      <c r="R76" s="596">
        <f t="shared" si="28"/>
        <v>15.45225038846114</v>
      </c>
      <c r="S76" s="587">
        <f t="shared" si="35"/>
        <v>14</v>
      </c>
      <c r="T76" s="351" t="s">
        <v>20</v>
      </c>
      <c r="U76" s="593" t="s">
        <v>398</v>
      </c>
    </row>
    <row r="77" spans="1:27" x14ac:dyDescent="0.25">
      <c r="A77" s="351" t="s">
        <v>21</v>
      </c>
      <c r="B77" s="493">
        <f t="shared" si="18"/>
        <v>47.593147640948793</v>
      </c>
      <c r="C77" s="493">
        <f t="shared" si="19"/>
        <v>41.750183802190151</v>
      </c>
      <c r="D77" s="493">
        <f t="shared" si="20"/>
        <v>35.384831160504383</v>
      </c>
      <c r="E77" s="493">
        <f t="shared" si="21"/>
        <v>28.447649393482028</v>
      </c>
      <c r="F77" s="493">
        <f t="shared" si="29"/>
        <v>22.434128315302011</v>
      </c>
      <c r="G77" s="493">
        <f t="shared" si="30"/>
        <v>23.27724668074093</v>
      </c>
      <c r="H77" s="493">
        <f t="shared" si="31"/>
        <v>23.395924388540578</v>
      </c>
      <c r="I77" s="493">
        <f t="shared" si="32"/>
        <v>11.111111111111111</v>
      </c>
      <c r="J77" s="493">
        <f t="shared" si="33"/>
        <v>6.8606623884340188</v>
      </c>
      <c r="K77" s="493">
        <f t="shared" si="34"/>
        <v>8.3983558589940088</v>
      </c>
      <c r="L77" s="493">
        <f t="shared" si="17"/>
        <v>7.579955331119538</v>
      </c>
      <c r="M77" s="493">
        <f t="shared" si="17"/>
        <v>3.5882282712511939</v>
      </c>
      <c r="Q77" s="587">
        <f t="shared" si="36"/>
        <v>18</v>
      </c>
      <c r="R77" s="596">
        <f t="shared" si="28"/>
        <v>21.651785361884894</v>
      </c>
      <c r="S77" s="587">
        <f t="shared" si="35"/>
        <v>12</v>
      </c>
      <c r="T77" s="351" t="s">
        <v>21</v>
      </c>
      <c r="U77" s="593" t="s">
        <v>1183</v>
      </c>
    </row>
    <row r="78" spans="1:27" x14ac:dyDescent="0.25">
      <c r="A78" s="351" t="s">
        <v>22</v>
      </c>
      <c r="B78" s="493">
        <f t="shared" si="18"/>
        <v>4.5834287637030942</v>
      </c>
      <c r="C78" s="493">
        <f t="shared" si="19"/>
        <v>5.2416336921707138</v>
      </c>
      <c r="D78" s="493">
        <f t="shared" si="20"/>
        <v>5.6456712423806925</v>
      </c>
      <c r="E78" s="493">
        <f t="shared" si="21"/>
        <v>7.3132999259239524</v>
      </c>
      <c r="F78" s="493">
        <f t="shared" si="29"/>
        <v>8.1818040532139751</v>
      </c>
      <c r="G78" s="493">
        <f t="shared" si="30"/>
        <v>10.315031710353015</v>
      </c>
      <c r="H78" s="493">
        <f t="shared" si="31"/>
        <v>12.074206923493531</v>
      </c>
      <c r="I78" s="493">
        <f t="shared" si="32"/>
        <v>11.921802438860366</v>
      </c>
      <c r="J78" s="493">
        <f t="shared" si="33"/>
        <v>11.96809895248952</v>
      </c>
      <c r="K78" s="493">
        <f t="shared" si="34"/>
        <v>12.681062969627918</v>
      </c>
      <c r="L78" s="493">
        <f t="shared" ref="L78:L89" si="41">L115/AB115*100</f>
        <v>13.636254043146682</v>
      </c>
      <c r="M78" s="493">
        <f t="shared" ref="M78:M89" si="42">M115/AC115*100</f>
        <v>22.9554582056161</v>
      </c>
      <c r="Q78" s="587">
        <f t="shared" si="36"/>
        <v>13</v>
      </c>
      <c r="R78" s="596">
        <f t="shared" si="28"/>
        <v>10.543146076748297</v>
      </c>
      <c r="S78" s="587">
        <f t="shared" si="35"/>
        <v>16</v>
      </c>
      <c r="T78" s="351" t="s">
        <v>22</v>
      </c>
      <c r="U78" s="593" t="s">
        <v>399</v>
      </c>
    </row>
    <row r="79" spans="1:27" x14ac:dyDescent="0.25">
      <c r="A79" s="351" t="s">
        <v>23</v>
      </c>
      <c r="B79" s="493">
        <f t="shared" si="18"/>
        <v>75.257513331911582</v>
      </c>
      <c r="C79" s="493">
        <f t="shared" si="19"/>
        <v>82.323495004521035</v>
      </c>
      <c r="D79" s="493">
        <f t="shared" si="20"/>
        <v>85.808903458543512</v>
      </c>
      <c r="E79" s="493">
        <f t="shared" si="21"/>
        <v>94.529490843034452</v>
      </c>
      <c r="F79" s="493">
        <f t="shared" si="29"/>
        <v>95.370914080706498</v>
      </c>
      <c r="G79" s="493">
        <f t="shared" si="30"/>
        <v>101.4049725630922</v>
      </c>
      <c r="H79" s="493">
        <f t="shared" si="31"/>
        <v>104.59057120708304</v>
      </c>
      <c r="I79" s="493">
        <f t="shared" si="32"/>
        <v>103.59047061185022</v>
      </c>
      <c r="J79" s="493">
        <f t="shared" si="33"/>
        <v>104.66708826107566</v>
      </c>
      <c r="K79" s="493">
        <f t="shared" si="34"/>
        <v>111.69706143939939</v>
      </c>
      <c r="L79" s="493">
        <f t="shared" si="41"/>
        <v>114.77841178876706</v>
      </c>
      <c r="M79" s="493">
        <f t="shared" si="42"/>
        <v>115.74345361954413</v>
      </c>
      <c r="Q79" s="587">
        <f t="shared" si="36"/>
        <v>9</v>
      </c>
      <c r="R79" s="596">
        <f t="shared" si="28"/>
        <v>99.146862184127414</v>
      </c>
      <c r="S79" s="587">
        <f t="shared" si="35"/>
        <v>8</v>
      </c>
      <c r="T79" s="351" t="s">
        <v>23</v>
      </c>
      <c r="U79" s="593" t="s">
        <v>372</v>
      </c>
    </row>
    <row r="80" spans="1:27" x14ac:dyDescent="0.25">
      <c r="A80" s="351" t="s">
        <v>24</v>
      </c>
      <c r="B80" s="493">
        <f t="shared" si="18"/>
        <v>70.026612933885872</v>
      </c>
      <c r="C80" s="493">
        <f t="shared" si="19"/>
        <v>62.794276941779728</v>
      </c>
      <c r="D80" s="493">
        <f t="shared" si="20"/>
        <v>65.521018444757644</v>
      </c>
      <c r="E80" s="493">
        <f t="shared" si="21"/>
        <v>63.838907941032375</v>
      </c>
      <c r="F80" s="493">
        <f t="shared" si="29"/>
        <v>56.76632239746813</v>
      </c>
      <c r="G80" s="493">
        <f t="shared" si="30"/>
        <v>65.58508577538781</v>
      </c>
      <c r="H80" s="493">
        <f t="shared" si="31"/>
        <v>108.85988177579004</v>
      </c>
      <c r="I80" s="493">
        <f t="shared" si="32"/>
        <v>124.82793742459901</v>
      </c>
      <c r="J80" s="493">
        <f t="shared" si="33"/>
        <v>111.3193955702753</v>
      </c>
      <c r="K80" s="493">
        <f t="shared" si="34"/>
        <v>114.58219274009753</v>
      </c>
      <c r="L80" s="493">
        <f t="shared" si="41"/>
        <v>126.37542028985507</v>
      </c>
      <c r="M80" s="493">
        <f t="shared" si="42"/>
        <v>136.55722051887358</v>
      </c>
      <c r="Q80" s="587">
        <f t="shared" si="36"/>
        <v>7</v>
      </c>
      <c r="R80" s="596">
        <f t="shared" si="28"/>
        <v>92.254522729483526</v>
      </c>
      <c r="S80" s="587">
        <f t="shared" si="35"/>
        <v>10</v>
      </c>
      <c r="T80" s="351" t="s">
        <v>24</v>
      </c>
      <c r="U80" s="593" t="s">
        <v>371</v>
      </c>
    </row>
    <row r="81" spans="1:21" x14ac:dyDescent="0.25">
      <c r="A81" s="351" t="s">
        <v>25</v>
      </c>
      <c r="B81" s="493">
        <f t="shared" si="18"/>
        <v>2.4996442938262344</v>
      </c>
      <c r="C81" s="493">
        <f t="shared" si="19"/>
        <v>4.2032949143712965</v>
      </c>
      <c r="D81" s="493">
        <f t="shared" si="20"/>
        <v>0</v>
      </c>
      <c r="E81" s="493">
        <f t="shared" si="21"/>
        <v>13.228305348903271</v>
      </c>
      <c r="F81" s="493">
        <f t="shared" si="29"/>
        <v>12.92230382682644</v>
      </c>
      <c r="G81" s="493">
        <f t="shared" si="30"/>
        <v>21.055462357054129</v>
      </c>
      <c r="H81" s="493">
        <f t="shared" si="31"/>
        <v>49.993797680332449</v>
      </c>
      <c r="I81" s="493">
        <f t="shared" si="32"/>
        <v>104.79210251046025</v>
      </c>
      <c r="J81" s="493">
        <f t="shared" si="33"/>
        <v>173.07839597352154</v>
      </c>
      <c r="K81" s="493">
        <f t="shared" si="34"/>
        <v>201.56167677613715</v>
      </c>
      <c r="L81" s="493">
        <f t="shared" si="41"/>
        <v>248.68681895334223</v>
      </c>
      <c r="M81" s="493">
        <f t="shared" si="42"/>
        <v>229.6706834054107</v>
      </c>
      <c r="Q81" s="587">
        <f t="shared" si="36"/>
        <v>1</v>
      </c>
      <c r="R81" s="596">
        <f t="shared" si="28"/>
        <v>88.474373836682147</v>
      </c>
      <c r="S81" s="587">
        <f t="shared" si="35"/>
        <v>11</v>
      </c>
      <c r="T81" s="351" t="s">
        <v>25</v>
      </c>
      <c r="U81" s="593" t="s">
        <v>119</v>
      </c>
    </row>
    <row r="82" spans="1:21" x14ac:dyDescent="0.25">
      <c r="A82" s="351" t="s">
        <v>26</v>
      </c>
      <c r="B82" s="493">
        <f t="shared" si="18"/>
        <v>105.37743736537809</v>
      </c>
      <c r="C82" s="493">
        <f t="shared" si="19"/>
        <v>110.45785753806624</v>
      </c>
      <c r="D82" s="493">
        <f t="shared" si="20"/>
        <v>117.10794545808263</v>
      </c>
      <c r="E82" s="493">
        <f t="shared" si="21"/>
        <v>124.01645724763155</v>
      </c>
      <c r="F82" s="493">
        <f t="shared" si="29"/>
        <v>136.5945411336113</v>
      </c>
      <c r="G82" s="493">
        <f t="shared" si="30"/>
        <v>138.24010688057146</v>
      </c>
      <c r="H82" s="493">
        <f t="shared" si="31"/>
        <v>165.57931484330669</v>
      </c>
      <c r="I82" s="493">
        <f t="shared" si="32"/>
        <v>156.45313452095058</v>
      </c>
      <c r="J82" s="493">
        <f t="shared" si="33"/>
        <v>164.95983514780269</v>
      </c>
      <c r="K82" s="493">
        <f t="shared" si="34"/>
        <v>179.77015381665566</v>
      </c>
      <c r="L82" s="493">
        <f t="shared" si="41"/>
        <v>177.75023934044893</v>
      </c>
      <c r="M82" s="493">
        <f t="shared" si="42"/>
        <v>188.16208665966943</v>
      </c>
      <c r="Q82" s="587">
        <f t="shared" si="36"/>
        <v>2</v>
      </c>
      <c r="R82" s="596">
        <f t="shared" si="28"/>
        <v>147.0390924960146</v>
      </c>
      <c r="S82" s="587">
        <f t="shared" si="35"/>
        <v>1</v>
      </c>
      <c r="T82" s="351" t="s">
        <v>26</v>
      </c>
      <c r="U82" s="593" t="s">
        <v>120</v>
      </c>
    </row>
    <row r="83" spans="1:21" x14ac:dyDescent="0.25">
      <c r="A83" s="351" t="s">
        <v>27</v>
      </c>
      <c r="B83" s="493">
        <f t="shared" si="18"/>
        <v>106.17582743615665</v>
      </c>
      <c r="C83" s="493">
        <f t="shared" si="19"/>
        <v>121.37287014559097</v>
      </c>
      <c r="D83" s="493">
        <f t="shared" si="20"/>
        <v>126.73994419567427</v>
      </c>
      <c r="E83" s="493">
        <f t="shared" si="21"/>
        <v>129.84618251920534</v>
      </c>
      <c r="F83" s="493">
        <f t="shared" si="29"/>
        <v>108.23318471208086</v>
      </c>
      <c r="G83" s="493">
        <f t="shared" si="30"/>
        <v>108.17602331352927</v>
      </c>
      <c r="H83" s="493">
        <f t="shared" si="31"/>
        <v>125.22084108761635</v>
      </c>
      <c r="I83" s="493">
        <f t="shared" si="32"/>
        <v>133.50014773525552</v>
      </c>
      <c r="J83" s="493">
        <f t="shared" si="33"/>
        <v>134.80370683517202</v>
      </c>
      <c r="K83" s="493">
        <f t="shared" si="34"/>
        <v>134.90298815209539</v>
      </c>
      <c r="L83" s="493">
        <f t="shared" si="41"/>
        <v>141.77325192300572</v>
      </c>
      <c r="M83" s="493">
        <f t="shared" si="42"/>
        <v>160.47489530123786</v>
      </c>
      <c r="Q83" s="587">
        <f t="shared" si="36"/>
        <v>4</v>
      </c>
      <c r="R83" s="596">
        <f t="shared" si="28"/>
        <v>127.60165527971834</v>
      </c>
      <c r="S83" s="587">
        <f t="shared" si="35"/>
        <v>5</v>
      </c>
      <c r="T83" s="351" t="s">
        <v>27</v>
      </c>
      <c r="U83" s="593" t="s">
        <v>431</v>
      </c>
    </row>
    <row r="84" spans="1:21" x14ac:dyDescent="0.25">
      <c r="A84" s="351" t="s">
        <v>28</v>
      </c>
      <c r="B84" s="493">
        <f t="shared" si="18"/>
        <v>111.87527630189358</v>
      </c>
      <c r="C84" s="493">
        <f t="shared" si="19"/>
        <v>113.67342041707225</v>
      </c>
      <c r="D84" s="493">
        <f t="shared" si="20"/>
        <v>119.51100661574723</v>
      </c>
      <c r="E84" s="493">
        <f t="shared" si="21"/>
        <v>141.06232429466303</v>
      </c>
      <c r="F84" s="493">
        <f t="shared" si="29"/>
        <v>152.53588860572981</v>
      </c>
      <c r="G84" s="493">
        <f t="shared" si="30"/>
        <v>157.29883372197025</v>
      </c>
      <c r="H84" s="493">
        <f t="shared" si="31"/>
        <v>151.12579135855611</v>
      </c>
      <c r="I84" s="493">
        <f t="shared" si="32"/>
        <v>142.02105373383398</v>
      </c>
      <c r="J84" s="493">
        <f t="shared" si="33"/>
        <v>146.51327945101394</v>
      </c>
      <c r="K84" s="493">
        <f t="shared" si="34"/>
        <v>165.02964696731991</v>
      </c>
      <c r="L84" s="493">
        <f t="shared" si="41"/>
        <v>181.98532492126819</v>
      </c>
      <c r="M84" s="493">
        <f t="shared" si="42"/>
        <v>178.5292375723165</v>
      </c>
      <c r="Q84" s="587">
        <f t="shared" si="36"/>
        <v>3</v>
      </c>
      <c r="R84" s="596">
        <f t="shared" si="28"/>
        <v>146.76342366344872</v>
      </c>
      <c r="S84" s="587">
        <f t="shared" si="35"/>
        <v>2</v>
      </c>
      <c r="T84" s="351" t="s">
        <v>28</v>
      </c>
      <c r="U84" s="593" t="s">
        <v>75</v>
      </c>
    </row>
    <row r="85" spans="1:21" x14ac:dyDescent="0.25">
      <c r="A85" s="351" t="s">
        <v>29</v>
      </c>
      <c r="B85" s="493">
        <f t="shared" si="18"/>
        <v>124.10703159496728</v>
      </c>
      <c r="C85" s="493">
        <f t="shared" si="19"/>
        <v>128.88688096817006</v>
      </c>
      <c r="D85" s="493">
        <f t="shared" si="20"/>
        <v>122.03280824603158</v>
      </c>
      <c r="E85" s="493">
        <f t="shared" si="21"/>
        <v>125.84692978362224</v>
      </c>
      <c r="F85" s="493">
        <f t="shared" si="29"/>
        <v>131.1678449521647</v>
      </c>
      <c r="G85" s="493">
        <f t="shared" si="30"/>
        <v>139.12209648537603</v>
      </c>
      <c r="H85" s="493">
        <f t="shared" si="31"/>
        <v>140.94923262383639</v>
      </c>
      <c r="I85" s="493">
        <f t="shared" si="32"/>
        <v>133.84540393853484</v>
      </c>
      <c r="J85" s="493">
        <f t="shared" si="33"/>
        <v>144.06355000360358</v>
      </c>
      <c r="K85" s="493">
        <f t="shared" si="34"/>
        <v>148.9666637311949</v>
      </c>
      <c r="L85" s="493">
        <f t="shared" si="41"/>
        <v>142.58943923985262</v>
      </c>
      <c r="M85" s="493">
        <f t="shared" si="42"/>
        <v>148.86632306335048</v>
      </c>
      <c r="Q85" s="587">
        <f t="shared" si="36"/>
        <v>6</v>
      </c>
      <c r="R85" s="596">
        <f t="shared" si="28"/>
        <v>135.87035038589207</v>
      </c>
      <c r="S85" s="587">
        <f t="shared" si="35"/>
        <v>4</v>
      </c>
      <c r="T85" s="351" t="s">
        <v>29</v>
      </c>
      <c r="U85" s="593" t="s">
        <v>118</v>
      </c>
    </row>
    <row r="86" spans="1:21" x14ac:dyDescent="0.25">
      <c r="A86" s="351" t="s">
        <v>30</v>
      </c>
      <c r="B86" s="493">
        <f t="shared" si="18"/>
        <v>88.70056071598394</v>
      </c>
      <c r="C86" s="493">
        <f t="shared" si="19"/>
        <v>80.910611021561436</v>
      </c>
      <c r="D86" s="493">
        <f t="shared" si="20"/>
        <v>98.716169413209116</v>
      </c>
      <c r="E86" s="493">
        <f t="shared" si="21"/>
        <v>104.01213488417017</v>
      </c>
      <c r="F86" s="493">
        <f t="shared" si="29"/>
        <v>109.38807589366739</v>
      </c>
      <c r="G86" s="493">
        <f t="shared" si="30"/>
        <v>110.77380975600242</v>
      </c>
      <c r="H86" s="493">
        <f t="shared" si="31"/>
        <v>118.81687842037887</v>
      </c>
      <c r="I86" s="493">
        <f t="shared" si="32"/>
        <v>114.03484769056045</v>
      </c>
      <c r="J86" s="493">
        <f t="shared" si="33"/>
        <v>130.40992612032375</v>
      </c>
      <c r="K86" s="493">
        <f t="shared" si="34"/>
        <v>129.7601771585577</v>
      </c>
      <c r="L86" s="493">
        <f t="shared" si="41"/>
        <v>150.85094569931564</v>
      </c>
      <c r="M86" s="493">
        <f t="shared" si="42"/>
        <v>156.22972450187586</v>
      </c>
      <c r="Q86" s="587">
        <f t="shared" si="36"/>
        <v>5</v>
      </c>
      <c r="R86" s="596">
        <f t="shared" si="28"/>
        <v>116.05032177296722</v>
      </c>
      <c r="S86" s="587">
        <f t="shared" si="35"/>
        <v>6</v>
      </c>
      <c r="T86" s="351" t="s">
        <v>30</v>
      </c>
      <c r="U86" s="593" t="s">
        <v>76</v>
      </c>
    </row>
    <row r="87" spans="1:21" x14ac:dyDescent="0.25">
      <c r="A87" s="351" t="s">
        <v>31</v>
      </c>
      <c r="B87" s="493">
        <f t="shared" si="18"/>
        <v>92.394616249735179</v>
      </c>
      <c r="C87" s="493">
        <f t="shared" si="19"/>
        <v>107.00071847903514</v>
      </c>
      <c r="D87" s="493">
        <f t="shared" si="20"/>
        <v>120.8178205980809</v>
      </c>
      <c r="E87" s="493">
        <f t="shared" si="21"/>
        <v>113.6940281344413</v>
      </c>
      <c r="F87" s="493">
        <f t="shared" si="29"/>
        <v>104.6989260746044</v>
      </c>
      <c r="G87" s="493">
        <f t="shared" si="30"/>
        <v>70.746023913029745</v>
      </c>
      <c r="H87" s="493">
        <f t="shared" si="31"/>
        <v>92.67580056174242</v>
      </c>
      <c r="I87" s="493">
        <f t="shared" si="32"/>
        <v>94.872824673701047</v>
      </c>
      <c r="J87" s="493">
        <f t="shared" si="33"/>
        <v>90.977651474312097</v>
      </c>
      <c r="K87" s="493">
        <f t="shared" si="34"/>
        <v>106.10854327558114</v>
      </c>
      <c r="L87" s="493">
        <f t="shared" si="41"/>
        <v>113.178720420468</v>
      </c>
      <c r="M87" s="493">
        <f t="shared" si="42"/>
        <v>102.10285838632898</v>
      </c>
      <c r="Q87" s="587">
        <f t="shared" si="36"/>
        <v>10</v>
      </c>
      <c r="R87" s="596">
        <f t="shared" si="28"/>
        <v>100.77237768675502</v>
      </c>
      <c r="S87" s="587">
        <f t="shared" si="35"/>
        <v>7</v>
      </c>
      <c r="T87" s="351" t="s">
        <v>31</v>
      </c>
      <c r="U87" s="593" t="s">
        <v>74</v>
      </c>
    </row>
    <row r="88" spans="1:21" x14ac:dyDescent="0.25">
      <c r="A88" s="351" t="s">
        <v>32</v>
      </c>
      <c r="B88" s="493">
        <f t="shared" si="18"/>
        <v>93.075823009126282</v>
      </c>
      <c r="C88" s="493">
        <f t="shared" si="19"/>
        <v>94.474318036319346</v>
      </c>
      <c r="D88" s="493">
        <f t="shared" si="20"/>
        <v>99.756402855720268</v>
      </c>
      <c r="E88" s="493">
        <f t="shared" si="21"/>
        <v>91.101991884913318</v>
      </c>
      <c r="F88" s="493">
        <f t="shared" si="29"/>
        <v>86.403512251232058</v>
      </c>
      <c r="G88" s="493">
        <f t="shared" si="30"/>
        <v>86.811045108101908</v>
      </c>
      <c r="H88" s="493">
        <f t="shared" si="31"/>
        <v>92.064232040786976</v>
      </c>
      <c r="I88" s="493">
        <f t="shared" si="32"/>
        <v>85.769471497492773</v>
      </c>
      <c r="J88" s="493">
        <f t="shared" si="33"/>
        <v>91.761755033955666</v>
      </c>
      <c r="K88" s="493">
        <f t="shared" si="34"/>
        <v>103.69789177052738</v>
      </c>
      <c r="L88" s="493">
        <f t="shared" si="41"/>
        <v>105.01489188769426</v>
      </c>
      <c r="M88" s="493">
        <f t="shared" si="42"/>
        <v>123.2631375361225</v>
      </c>
      <c r="Q88" s="587">
        <f t="shared" si="36"/>
        <v>8</v>
      </c>
      <c r="R88" s="596">
        <f t="shared" si="28"/>
        <v>96.099539409332735</v>
      </c>
      <c r="S88" s="587">
        <f t="shared" si="35"/>
        <v>9</v>
      </c>
      <c r="T88" s="351" t="s">
        <v>32</v>
      </c>
      <c r="U88" s="593" t="s">
        <v>370</v>
      </c>
    </row>
    <row r="89" spans="1:21" x14ac:dyDescent="0.25">
      <c r="A89" s="351" t="s">
        <v>33</v>
      </c>
      <c r="B89" s="493">
        <f t="shared" si="18"/>
        <v>121.82450542437779</v>
      </c>
      <c r="C89" s="493">
        <f t="shared" si="19"/>
        <v>103.21350055081709</v>
      </c>
      <c r="D89" s="493">
        <f t="shared" si="20"/>
        <v>255.44701635166703</v>
      </c>
      <c r="E89" s="493">
        <f t="shared" si="21"/>
        <v>226.43610959718578</v>
      </c>
      <c r="F89" s="493">
        <f t="shared" si="29"/>
        <v>144.13330487544593</v>
      </c>
      <c r="G89" s="493">
        <f t="shared" si="30"/>
        <v>160.75298462485415</v>
      </c>
      <c r="H89" s="493">
        <f t="shared" si="31"/>
        <v>168.99473852987637</v>
      </c>
      <c r="I89" s="493">
        <f t="shared" si="32"/>
        <v>138.9748521309937</v>
      </c>
      <c r="J89" s="493">
        <f t="shared" si="33"/>
        <v>111.89314153609043</v>
      </c>
      <c r="K89" s="493">
        <f t="shared" si="34"/>
        <v>82.289891499595342</v>
      </c>
      <c r="L89" s="493">
        <f t="shared" si="41"/>
        <v>61.520744732134247</v>
      </c>
      <c r="M89" s="493">
        <f t="shared" si="42"/>
        <v>71.863493436510069</v>
      </c>
      <c r="Q89" s="587">
        <f t="shared" si="36"/>
        <v>11</v>
      </c>
      <c r="R89" s="596">
        <f t="shared" si="28"/>
        <v>137.27869027412899</v>
      </c>
      <c r="S89" s="587">
        <f t="shared" si="35"/>
        <v>3</v>
      </c>
      <c r="T89" s="351" t="s">
        <v>33</v>
      </c>
      <c r="U89" s="593" t="s">
        <v>121</v>
      </c>
    </row>
    <row r="95" spans="1:21" x14ac:dyDescent="0.25">
      <c r="A95" s="351" t="s">
        <v>523</v>
      </c>
      <c r="Q95" s="351" t="s">
        <v>454</v>
      </c>
    </row>
    <row r="96" spans="1:21" x14ac:dyDescent="0.25">
      <c r="A96" s="351" t="s">
        <v>553</v>
      </c>
      <c r="Q96" s="351" t="s">
        <v>455</v>
      </c>
    </row>
    <row r="97" spans="1:29" x14ac:dyDescent="0.25">
      <c r="A97" s="351" t="s">
        <v>568</v>
      </c>
      <c r="B97" s="351" t="s">
        <v>524</v>
      </c>
      <c r="Q97" s="351" t="s">
        <v>361</v>
      </c>
      <c r="R97" s="351" t="s">
        <v>457</v>
      </c>
    </row>
    <row r="98" spans="1:29" x14ac:dyDescent="0.25">
      <c r="B98" s="351">
        <v>2010</v>
      </c>
      <c r="C98" s="351">
        <v>2011</v>
      </c>
      <c r="D98" s="351">
        <v>2012</v>
      </c>
      <c r="E98" s="351">
        <v>2013</v>
      </c>
      <c r="F98" s="351">
        <v>2014</v>
      </c>
      <c r="G98" s="351">
        <v>2015</v>
      </c>
      <c r="H98" s="351">
        <v>2016</v>
      </c>
      <c r="I98" s="351">
        <v>2017</v>
      </c>
      <c r="J98" s="351">
        <v>2018</v>
      </c>
      <c r="K98" s="351">
        <v>2019</v>
      </c>
      <c r="L98" s="351">
        <v>2020</v>
      </c>
      <c r="M98" s="351">
        <v>2021</v>
      </c>
      <c r="N98" s="351">
        <v>2022</v>
      </c>
      <c r="R98" s="351">
        <v>2010</v>
      </c>
      <c r="S98" s="351">
        <v>2011</v>
      </c>
      <c r="T98" s="351">
        <v>2012</v>
      </c>
      <c r="U98" s="351">
        <v>2013</v>
      </c>
      <c r="V98" s="351">
        <v>2014</v>
      </c>
      <c r="W98" s="351">
        <v>2015</v>
      </c>
      <c r="X98" s="351">
        <v>2016</v>
      </c>
      <c r="Y98" s="351">
        <v>2017</v>
      </c>
      <c r="Z98" s="351">
        <v>2018</v>
      </c>
      <c r="AA98" s="351">
        <v>2019</v>
      </c>
      <c r="AB98" s="351">
        <v>2020</v>
      </c>
      <c r="AC98" s="351">
        <v>2021</v>
      </c>
    </row>
    <row r="99" spans="1:29" x14ac:dyDescent="0.25">
      <c r="A99" s="351" t="s">
        <v>5</v>
      </c>
      <c r="B99" s="521">
        <v>32510569</v>
      </c>
      <c r="C99" s="521">
        <v>34873154</v>
      </c>
      <c r="D99" s="521">
        <v>36005797</v>
      </c>
      <c r="E99" s="521">
        <v>36286098</v>
      </c>
      <c r="F99" s="521">
        <v>37130094</v>
      </c>
      <c r="G99" s="521">
        <v>39263964</v>
      </c>
      <c r="H99" s="521">
        <v>42319791</v>
      </c>
      <c r="I99" s="521">
        <v>43185385</v>
      </c>
      <c r="J99" s="521">
        <v>44337205</v>
      </c>
      <c r="K99" s="521">
        <v>46356359</v>
      </c>
      <c r="L99" s="521">
        <v>49356207</v>
      </c>
      <c r="M99" s="521">
        <v>53045545</v>
      </c>
      <c r="N99" s="521">
        <v>56150379</v>
      </c>
      <c r="Q99" s="351" t="s">
        <v>5</v>
      </c>
      <c r="R99" s="521">
        <v>38956758</v>
      </c>
      <c r="S99" s="521">
        <v>39307336</v>
      </c>
      <c r="T99" s="521">
        <v>38795902</v>
      </c>
      <c r="U99" s="521">
        <v>36743593</v>
      </c>
      <c r="V99" s="521">
        <v>37930307</v>
      </c>
      <c r="W99" s="521">
        <v>39795222</v>
      </c>
      <c r="X99" s="521">
        <v>40053184</v>
      </c>
      <c r="Y99" s="521">
        <v>41383029</v>
      </c>
      <c r="Z99" s="521">
        <v>41231856</v>
      </c>
      <c r="AA99" s="521">
        <v>40556109</v>
      </c>
      <c r="AB99" s="521">
        <v>41211188</v>
      </c>
      <c r="AC99" s="521">
        <v>42538652</v>
      </c>
    </row>
    <row r="100" spans="1:29" x14ac:dyDescent="0.25">
      <c r="A100" s="351" t="s">
        <v>6</v>
      </c>
      <c r="B100" s="521">
        <f>B101+SUM(B108:B115)</f>
        <v>478299</v>
      </c>
      <c r="C100" s="521">
        <f t="shared" ref="C100:N100" si="43">C101+SUM(C108:C115)</f>
        <v>483279</v>
      </c>
      <c r="D100" s="521">
        <f t="shared" si="43"/>
        <v>435245</v>
      </c>
      <c r="E100" s="521">
        <f t="shared" si="43"/>
        <v>456287</v>
      </c>
      <c r="F100" s="521">
        <f t="shared" si="43"/>
        <v>423573</v>
      </c>
      <c r="G100" s="521">
        <f t="shared" si="43"/>
        <v>448155</v>
      </c>
      <c r="H100" s="521">
        <f t="shared" si="43"/>
        <v>444671</v>
      </c>
      <c r="I100" s="521">
        <f t="shared" si="43"/>
        <v>397390</v>
      </c>
      <c r="J100" s="521">
        <f t="shared" si="43"/>
        <v>401645</v>
      </c>
      <c r="K100" s="521">
        <f t="shared" si="43"/>
        <v>431651</v>
      </c>
      <c r="L100" s="521">
        <f t="shared" si="43"/>
        <v>427687</v>
      </c>
      <c r="M100" s="521">
        <f t="shared" si="43"/>
        <v>569655</v>
      </c>
      <c r="N100" s="521">
        <f t="shared" si="43"/>
        <v>660354</v>
      </c>
      <c r="Q100" s="351" t="s">
        <v>6</v>
      </c>
      <c r="R100" s="521">
        <v>6197109</v>
      </c>
      <c r="S100" s="521">
        <v>6079495</v>
      </c>
      <c r="T100" s="521">
        <v>5857733</v>
      </c>
      <c r="U100" s="521">
        <v>5559110</v>
      </c>
      <c r="V100" s="521">
        <v>5666815</v>
      </c>
      <c r="W100" s="521">
        <v>5815558</v>
      </c>
      <c r="X100" s="521">
        <v>5760011</v>
      </c>
      <c r="Y100" s="521">
        <v>5689213</v>
      </c>
      <c r="Z100" s="521">
        <v>5742769</v>
      </c>
      <c r="AA100" s="521">
        <v>5864208</v>
      </c>
      <c r="AB100" s="521">
        <v>5920528</v>
      </c>
      <c r="AC100" s="521">
        <v>6017836</v>
      </c>
    </row>
    <row r="101" spans="1:29" x14ac:dyDescent="0.25">
      <c r="A101" s="351" t="s">
        <v>7</v>
      </c>
      <c r="B101" s="521">
        <v>9634</v>
      </c>
      <c r="C101" s="521">
        <v>9115</v>
      </c>
      <c r="D101" s="521">
        <v>10323</v>
      </c>
      <c r="E101" s="521">
        <v>11529</v>
      </c>
      <c r="F101" s="521">
        <v>11973</v>
      </c>
      <c r="G101" s="521">
        <v>13728</v>
      </c>
      <c r="H101" s="521">
        <v>12482</v>
      </c>
      <c r="I101" s="521">
        <v>9685</v>
      </c>
      <c r="J101" s="521">
        <v>8254</v>
      </c>
      <c r="K101" s="521">
        <v>0</v>
      </c>
      <c r="L101" s="521">
        <v>0</v>
      </c>
      <c r="M101" s="521">
        <v>0</v>
      </c>
      <c r="N101" s="521">
        <v>1024</v>
      </c>
      <c r="Q101" s="351" t="s">
        <v>7</v>
      </c>
      <c r="R101" s="521">
        <v>100105</v>
      </c>
      <c r="S101" s="521">
        <v>99772</v>
      </c>
      <c r="T101" s="521">
        <v>100642</v>
      </c>
      <c r="U101" s="521">
        <v>98760</v>
      </c>
      <c r="V101" s="521">
        <v>100012</v>
      </c>
      <c r="W101" s="521">
        <v>102336</v>
      </c>
      <c r="X101" s="521">
        <v>138877</v>
      </c>
      <c r="Y101" s="521">
        <v>103545</v>
      </c>
      <c r="Z101" s="521">
        <v>91070</v>
      </c>
      <c r="AA101" s="521">
        <v>91582</v>
      </c>
      <c r="AB101" s="521">
        <v>89558</v>
      </c>
      <c r="AC101" s="521">
        <v>109873</v>
      </c>
    </row>
    <row r="102" spans="1:29" x14ac:dyDescent="0.25">
      <c r="A102" s="351" t="s">
        <v>8</v>
      </c>
      <c r="B102" s="521">
        <v>0</v>
      </c>
      <c r="C102" s="521">
        <v>0</v>
      </c>
      <c r="D102" s="521">
        <v>0</v>
      </c>
      <c r="E102" s="521">
        <v>0</v>
      </c>
      <c r="F102" s="521">
        <v>0</v>
      </c>
      <c r="G102" s="521">
        <v>13728</v>
      </c>
      <c r="H102" s="521">
        <v>19644</v>
      </c>
      <c r="I102" s="521">
        <v>10006</v>
      </c>
      <c r="J102" s="521">
        <v>8249</v>
      </c>
      <c r="K102" s="521">
        <v>5084</v>
      </c>
      <c r="L102" s="521">
        <v>3888</v>
      </c>
      <c r="M102" s="521">
        <v>2443</v>
      </c>
      <c r="N102" s="521">
        <v>13913</v>
      </c>
      <c r="Q102" s="351" t="s">
        <v>8</v>
      </c>
      <c r="R102" s="521">
        <v>249919</v>
      </c>
      <c r="S102" s="521">
        <v>234593</v>
      </c>
      <c r="T102" s="521">
        <v>225596</v>
      </c>
      <c r="U102" s="521">
        <v>188291</v>
      </c>
      <c r="V102" s="521">
        <v>203551</v>
      </c>
      <c r="W102" s="521">
        <v>230569</v>
      </c>
      <c r="X102" s="521">
        <v>224176</v>
      </c>
      <c r="Y102" s="521">
        <v>221132</v>
      </c>
      <c r="Z102" s="521">
        <v>190235</v>
      </c>
      <c r="AA102" s="521">
        <v>163631</v>
      </c>
      <c r="AB102" s="521">
        <v>163084</v>
      </c>
      <c r="AC102" s="521">
        <v>192749</v>
      </c>
    </row>
    <row r="103" spans="1:29" x14ac:dyDescent="0.25">
      <c r="A103" s="351" t="s">
        <v>9</v>
      </c>
      <c r="B103" s="521">
        <v>3658</v>
      </c>
      <c r="C103" s="521">
        <v>4539</v>
      </c>
      <c r="D103" s="521">
        <v>4866</v>
      </c>
      <c r="E103" s="521">
        <v>6008</v>
      </c>
      <c r="F103" s="521">
        <v>9455</v>
      </c>
      <c r="G103" s="521">
        <v>16146</v>
      </c>
      <c r="H103" s="521">
        <v>33760</v>
      </c>
      <c r="I103" s="521">
        <v>37859</v>
      </c>
      <c r="J103" s="521">
        <v>39734</v>
      </c>
      <c r="K103" s="521">
        <v>23806</v>
      </c>
      <c r="L103" s="521">
        <v>35633</v>
      </c>
      <c r="M103" s="521">
        <v>54589</v>
      </c>
      <c r="N103" s="521">
        <v>57241</v>
      </c>
      <c r="Q103" s="351" t="s">
        <v>9</v>
      </c>
      <c r="R103" s="521">
        <v>150763</v>
      </c>
      <c r="S103" s="521">
        <v>139518</v>
      </c>
      <c r="T103" s="521">
        <v>139251</v>
      </c>
      <c r="U103" s="521">
        <v>134576</v>
      </c>
      <c r="V103" s="521">
        <v>128875</v>
      </c>
      <c r="W103" s="521">
        <v>149776</v>
      </c>
      <c r="X103" s="521">
        <v>139150</v>
      </c>
      <c r="Y103" s="521">
        <v>142293</v>
      </c>
      <c r="Z103" s="521">
        <v>142980</v>
      </c>
      <c r="AA103" s="521">
        <v>149802</v>
      </c>
      <c r="AB103" s="521">
        <v>156449</v>
      </c>
      <c r="AC103" s="521">
        <v>150042</v>
      </c>
    </row>
    <row r="104" spans="1:29" x14ac:dyDescent="0.25">
      <c r="A104" s="351" t="s">
        <v>10</v>
      </c>
      <c r="B104" s="521">
        <v>0</v>
      </c>
      <c r="C104" s="521">
        <v>0</v>
      </c>
      <c r="D104" s="521">
        <v>0</v>
      </c>
      <c r="E104" s="521">
        <v>1946</v>
      </c>
      <c r="F104" s="521">
        <v>0</v>
      </c>
      <c r="G104" s="521">
        <v>0</v>
      </c>
      <c r="H104" s="521">
        <v>0</v>
      </c>
      <c r="I104" s="521">
        <v>0</v>
      </c>
      <c r="J104" s="521">
        <v>0</v>
      </c>
      <c r="K104" s="521">
        <v>7223</v>
      </c>
      <c r="L104" s="521">
        <v>7370</v>
      </c>
      <c r="M104" s="521">
        <v>9227</v>
      </c>
      <c r="N104" s="521">
        <v>1702</v>
      </c>
      <c r="Q104" s="351" t="s">
        <v>10</v>
      </c>
      <c r="R104" s="521">
        <v>99676</v>
      </c>
      <c r="S104" s="521">
        <v>94435</v>
      </c>
      <c r="T104" s="521">
        <v>76108</v>
      </c>
      <c r="U104" s="521">
        <v>66325</v>
      </c>
      <c r="V104" s="521">
        <v>71008</v>
      </c>
      <c r="W104" s="521">
        <v>62613</v>
      </c>
      <c r="X104" s="521">
        <v>65507</v>
      </c>
      <c r="Y104" s="521">
        <v>77365</v>
      </c>
      <c r="Z104" s="521">
        <v>76273</v>
      </c>
      <c r="AA104" s="521">
        <v>89338</v>
      </c>
      <c r="AB104" s="521">
        <v>81877</v>
      </c>
      <c r="AC104" s="521">
        <v>81413</v>
      </c>
    </row>
    <row r="105" spans="1:29" x14ac:dyDescent="0.25">
      <c r="A105" s="351" t="s">
        <v>11</v>
      </c>
      <c r="B105" s="521">
        <v>0</v>
      </c>
      <c r="C105" s="521">
        <v>0</v>
      </c>
      <c r="D105" s="521">
        <v>0</v>
      </c>
      <c r="E105" s="521">
        <v>296</v>
      </c>
      <c r="F105" s="521">
        <v>0</v>
      </c>
      <c r="G105" s="521">
        <v>0</v>
      </c>
      <c r="H105" s="521">
        <v>0</v>
      </c>
      <c r="I105" s="521">
        <v>0</v>
      </c>
      <c r="J105" s="521">
        <v>0</v>
      </c>
      <c r="K105" s="521">
        <v>0</v>
      </c>
      <c r="L105" s="521">
        <v>0</v>
      </c>
      <c r="M105" s="521">
        <v>0</v>
      </c>
      <c r="N105" s="521">
        <v>0</v>
      </c>
      <c r="Q105" s="351" t="s">
        <v>11</v>
      </c>
      <c r="R105" s="521">
        <v>76170</v>
      </c>
      <c r="S105" s="521">
        <v>58145</v>
      </c>
      <c r="T105" s="521">
        <v>37982</v>
      </c>
      <c r="U105" s="521">
        <v>29751</v>
      </c>
      <c r="V105" s="521">
        <v>28006</v>
      </c>
      <c r="W105" s="521">
        <v>30533</v>
      </c>
      <c r="X105" s="521">
        <v>49073</v>
      </c>
      <c r="Y105" s="521">
        <v>77599</v>
      </c>
      <c r="Z105" s="521">
        <v>78510</v>
      </c>
      <c r="AA105" s="521">
        <v>76570</v>
      </c>
      <c r="AB105" s="521">
        <v>77825</v>
      </c>
      <c r="AC105" s="521">
        <v>79590</v>
      </c>
    </row>
    <row r="106" spans="1:29" x14ac:dyDescent="0.25">
      <c r="A106" s="351" t="s">
        <v>12</v>
      </c>
      <c r="B106" s="521">
        <v>11474</v>
      </c>
      <c r="C106" s="521">
        <v>8883</v>
      </c>
      <c r="D106" s="521">
        <v>8272</v>
      </c>
      <c r="E106" s="521">
        <v>5567</v>
      </c>
      <c r="F106" s="521">
        <v>6311</v>
      </c>
      <c r="G106" s="521">
        <v>6757</v>
      </c>
      <c r="H106" s="521">
        <v>4089</v>
      </c>
      <c r="I106" s="521">
        <v>2065</v>
      </c>
      <c r="J106" s="521">
        <v>1518</v>
      </c>
      <c r="K106" s="521">
        <v>4681</v>
      </c>
      <c r="L106" s="521">
        <v>5271</v>
      </c>
      <c r="M106" s="521">
        <v>6750</v>
      </c>
      <c r="N106" s="521">
        <v>6521</v>
      </c>
      <c r="Q106" s="351" t="s">
        <v>12</v>
      </c>
      <c r="R106" s="521">
        <v>734858</v>
      </c>
      <c r="S106" s="521">
        <v>741833</v>
      </c>
      <c r="T106" s="521">
        <v>713264</v>
      </c>
      <c r="U106" s="521">
        <v>542746</v>
      </c>
      <c r="V106" s="521">
        <v>559417</v>
      </c>
      <c r="W106" s="521">
        <v>557848</v>
      </c>
      <c r="X106" s="521">
        <v>636859</v>
      </c>
      <c r="Y106" s="521">
        <v>720365</v>
      </c>
      <c r="Z106" s="521">
        <v>725414</v>
      </c>
      <c r="AA106" s="521">
        <v>718732</v>
      </c>
      <c r="AB106" s="521">
        <v>739062</v>
      </c>
      <c r="AC106" s="521">
        <v>714750</v>
      </c>
    </row>
    <row r="107" spans="1:29" x14ac:dyDescent="0.25">
      <c r="A107" s="351" t="s">
        <v>14</v>
      </c>
      <c r="B107" s="521">
        <v>0</v>
      </c>
      <c r="C107" s="521">
        <v>0</v>
      </c>
      <c r="D107" s="521">
        <v>0</v>
      </c>
      <c r="E107" s="521">
        <v>555</v>
      </c>
      <c r="F107" s="521">
        <v>1476</v>
      </c>
      <c r="G107" s="521">
        <v>0</v>
      </c>
      <c r="H107" s="521">
        <v>0</v>
      </c>
      <c r="I107" s="521">
        <v>0</v>
      </c>
      <c r="J107" s="521">
        <v>0</v>
      </c>
      <c r="K107" s="521">
        <v>0</v>
      </c>
      <c r="L107" s="521">
        <v>0</v>
      </c>
      <c r="M107" s="521">
        <v>0</v>
      </c>
      <c r="N107" s="521">
        <v>1478</v>
      </c>
      <c r="Q107" s="351" t="s">
        <v>14</v>
      </c>
      <c r="R107" s="521">
        <v>266040</v>
      </c>
      <c r="S107" s="521">
        <v>266067</v>
      </c>
      <c r="T107" s="521">
        <v>259929</v>
      </c>
      <c r="U107" s="521">
        <v>259618</v>
      </c>
      <c r="V107" s="521">
        <v>273703</v>
      </c>
      <c r="W107" s="521">
        <v>295661</v>
      </c>
      <c r="X107" s="521">
        <v>308422</v>
      </c>
      <c r="Y107" s="521">
        <v>311667</v>
      </c>
      <c r="Z107" s="521">
        <v>318975</v>
      </c>
      <c r="AA107" s="521">
        <v>266454</v>
      </c>
      <c r="AB107" s="521">
        <v>243289</v>
      </c>
      <c r="AC107" s="521">
        <v>250881</v>
      </c>
    </row>
    <row r="108" spans="1:29" x14ac:dyDescent="0.25">
      <c r="A108" s="351" t="s">
        <v>15</v>
      </c>
      <c r="B108" s="521">
        <v>17493</v>
      </c>
      <c r="C108" s="521">
        <v>18249</v>
      </c>
      <c r="D108" s="521">
        <v>16391</v>
      </c>
      <c r="E108" s="521">
        <v>15350</v>
      </c>
      <c r="F108" s="521">
        <v>16266</v>
      </c>
      <c r="G108" s="521">
        <v>12990</v>
      </c>
      <c r="H108" s="521">
        <v>13728</v>
      </c>
      <c r="I108" s="521">
        <v>13885</v>
      </c>
      <c r="J108" s="521">
        <v>13748</v>
      </c>
      <c r="K108" s="521">
        <v>14409</v>
      </c>
      <c r="L108" s="521">
        <v>8736</v>
      </c>
      <c r="M108" s="521">
        <v>30350</v>
      </c>
      <c r="N108" s="521">
        <v>42873</v>
      </c>
      <c r="Q108" s="351" t="s">
        <v>15</v>
      </c>
      <c r="R108" s="521">
        <v>1295425</v>
      </c>
      <c r="S108" s="521">
        <v>1304193</v>
      </c>
      <c r="T108" s="521">
        <v>1320953</v>
      </c>
      <c r="U108" s="521">
        <v>1233492</v>
      </c>
      <c r="V108" s="521">
        <v>1223787</v>
      </c>
      <c r="W108" s="521">
        <v>1231823</v>
      </c>
      <c r="X108" s="521">
        <v>1241502</v>
      </c>
      <c r="Y108" s="521">
        <v>1070188</v>
      </c>
      <c r="Z108" s="521">
        <v>1031962</v>
      </c>
      <c r="AA108" s="521">
        <v>1031222</v>
      </c>
      <c r="AB108" s="521">
        <v>1030544</v>
      </c>
      <c r="AC108" s="521">
        <v>996815</v>
      </c>
    </row>
    <row r="109" spans="1:29" x14ac:dyDescent="0.25">
      <c r="A109" s="351" t="s">
        <v>16</v>
      </c>
      <c r="B109" s="521">
        <v>47270</v>
      </c>
      <c r="C109" s="521">
        <v>48755</v>
      </c>
      <c r="D109" s="521">
        <v>46211</v>
      </c>
      <c r="E109" s="521">
        <v>50391</v>
      </c>
      <c r="F109" s="521">
        <v>29852</v>
      </c>
      <c r="G109" s="521">
        <v>28608</v>
      </c>
      <c r="H109" s="521">
        <v>31721</v>
      </c>
      <c r="I109" s="521">
        <v>26858</v>
      </c>
      <c r="J109" s="521">
        <v>28225</v>
      </c>
      <c r="K109" s="521">
        <v>26868</v>
      </c>
      <c r="L109" s="521">
        <v>24255</v>
      </c>
      <c r="M109" s="521">
        <v>29573</v>
      </c>
      <c r="N109" s="521">
        <v>33007</v>
      </c>
      <c r="Q109" s="351" t="s">
        <v>16</v>
      </c>
      <c r="R109" s="521">
        <v>949570</v>
      </c>
      <c r="S109" s="521">
        <v>935279</v>
      </c>
      <c r="T109" s="521">
        <v>891040</v>
      </c>
      <c r="U109" s="521">
        <v>857208</v>
      </c>
      <c r="V109" s="521">
        <v>837765</v>
      </c>
      <c r="W109" s="521">
        <v>810313</v>
      </c>
      <c r="X109" s="521">
        <v>793301</v>
      </c>
      <c r="Y109" s="521">
        <v>1028009</v>
      </c>
      <c r="Z109" s="521">
        <v>1043091</v>
      </c>
      <c r="AA109" s="521">
        <v>1047946</v>
      </c>
      <c r="AB109" s="521">
        <v>1055077</v>
      </c>
      <c r="AC109" s="521">
        <v>1062157</v>
      </c>
    </row>
    <row r="110" spans="1:29" x14ac:dyDescent="0.25">
      <c r="A110" s="351" t="s">
        <v>17</v>
      </c>
      <c r="B110" s="521">
        <v>129272</v>
      </c>
      <c r="C110" s="521">
        <v>128989</v>
      </c>
      <c r="D110" s="521">
        <v>110375</v>
      </c>
      <c r="E110" s="521">
        <v>124951</v>
      </c>
      <c r="F110" s="521">
        <v>120817</v>
      </c>
      <c r="G110" s="521">
        <v>130519</v>
      </c>
      <c r="H110" s="521">
        <v>122437</v>
      </c>
      <c r="I110" s="521">
        <v>117491</v>
      </c>
      <c r="J110" s="521">
        <v>122657</v>
      </c>
      <c r="K110" s="521">
        <v>145779</v>
      </c>
      <c r="L110" s="521">
        <v>157078</v>
      </c>
      <c r="M110" s="521">
        <v>193903</v>
      </c>
      <c r="N110" s="521">
        <v>183426</v>
      </c>
      <c r="Q110" s="351" t="s">
        <v>17</v>
      </c>
      <c r="R110" s="521">
        <v>1167731</v>
      </c>
      <c r="S110" s="521">
        <v>1193630</v>
      </c>
      <c r="T110" s="521">
        <v>1173077</v>
      </c>
      <c r="U110" s="521">
        <v>1138424</v>
      </c>
      <c r="V110" s="521">
        <v>1188106</v>
      </c>
      <c r="W110" s="521">
        <v>1268342</v>
      </c>
      <c r="X110" s="521">
        <v>1249739</v>
      </c>
      <c r="Y110" s="521">
        <v>1143214</v>
      </c>
      <c r="Z110" s="521">
        <v>1171020</v>
      </c>
      <c r="AA110" s="521">
        <v>1179619</v>
      </c>
      <c r="AB110" s="521">
        <v>1208834</v>
      </c>
      <c r="AC110" s="521">
        <v>1215425</v>
      </c>
    </row>
    <row r="111" spans="1:29" x14ac:dyDescent="0.25">
      <c r="A111" s="351" t="s">
        <v>18</v>
      </c>
      <c r="B111" s="521">
        <v>13623</v>
      </c>
      <c r="C111" s="521">
        <v>15410</v>
      </c>
      <c r="D111" s="521">
        <v>15523</v>
      </c>
      <c r="E111" s="521">
        <v>13679</v>
      </c>
      <c r="F111" s="521">
        <v>14032</v>
      </c>
      <c r="G111" s="521">
        <v>13971</v>
      </c>
      <c r="H111" s="521">
        <v>12220</v>
      </c>
      <c r="I111" s="521">
        <v>13119</v>
      </c>
      <c r="J111" s="521">
        <v>13645</v>
      </c>
      <c r="K111" s="521">
        <v>16268</v>
      </c>
      <c r="L111" s="521">
        <v>14852</v>
      </c>
      <c r="M111" s="521">
        <v>14877</v>
      </c>
      <c r="N111" s="521">
        <v>17764</v>
      </c>
      <c r="Q111" s="351" t="s">
        <v>18</v>
      </c>
      <c r="R111" s="521">
        <v>192553</v>
      </c>
      <c r="S111" s="521">
        <v>193187</v>
      </c>
      <c r="T111" s="521">
        <v>173049</v>
      </c>
      <c r="U111" s="521">
        <v>162254</v>
      </c>
      <c r="V111" s="521">
        <v>217783</v>
      </c>
      <c r="W111" s="521">
        <v>258078</v>
      </c>
      <c r="X111" s="521">
        <v>273518</v>
      </c>
      <c r="Y111" s="521">
        <v>264510</v>
      </c>
      <c r="Z111" s="521">
        <v>249651</v>
      </c>
      <c r="AA111" s="521">
        <v>265412</v>
      </c>
      <c r="AB111" s="521">
        <v>291925</v>
      </c>
      <c r="AC111" s="521">
        <v>334443</v>
      </c>
    </row>
    <row r="112" spans="1:29" x14ac:dyDescent="0.25">
      <c r="A112" s="351" t="s">
        <v>19</v>
      </c>
      <c r="B112" s="521">
        <v>6328</v>
      </c>
      <c r="C112" s="521">
        <v>5916</v>
      </c>
      <c r="D112" s="521">
        <v>6345</v>
      </c>
      <c r="E112" s="521">
        <v>6195</v>
      </c>
      <c r="F112" s="521">
        <v>5642</v>
      </c>
      <c r="G112" s="521">
        <v>6703</v>
      </c>
      <c r="H112" s="521">
        <v>6882</v>
      </c>
      <c r="I112" s="521">
        <v>0</v>
      </c>
      <c r="J112" s="521">
        <v>0</v>
      </c>
      <c r="K112" s="521">
        <v>0</v>
      </c>
      <c r="L112" s="521">
        <v>0</v>
      </c>
      <c r="M112" s="521">
        <v>0</v>
      </c>
      <c r="N112" s="521">
        <v>0</v>
      </c>
      <c r="Q112" s="351" t="s">
        <v>19</v>
      </c>
      <c r="R112" s="521">
        <v>147468</v>
      </c>
      <c r="S112" s="521">
        <v>151702</v>
      </c>
      <c r="T112" s="521">
        <v>133875</v>
      </c>
      <c r="U112" s="521">
        <v>137438</v>
      </c>
      <c r="V112" s="521">
        <v>148335</v>
      </c>
      <c r="W112" s="521">
        <v>174533</v>
      </c>
      <c r="X112" s="521">
        <v>179258</v>
      </c>
      <c r="Y112" s="521">
        <v>199884</v>
      </c>
      <c r="Z112" s="521">
        <v>222591</v>
      </c>
      <c r="AA112" s="521">
        <v>245516</v>
      </c>
      <c r="AB112" s="521">
        <v>258946</v>
      </c>
      <c r="AC112" s="521">
        <v>276377</v>
      </c>
    </row>
    <row r="113" spans="1:29" x14ac:dyDescent="0.25">
      <c r="A113" s="351" t="s">
        <v>20</v>
      </c>
      <c r="B113" s="521">
        <v>99952</v>
      </c>
      <c r="C113" s="521">
        <v>107157</v>
      </c>
      <c r="D113" s="521">
        <v>91653</v>
      </c>
      <c r="E113" s="521">
        <v>91890</v>
      </c>
      <c r="F113" s="521">
        <v>86129</v>
      </c>
      <c r="G113" s="521">
        <v>82984</v>
      </c>
      <c r="H113" s="521">
        <v>79392</v>
      </c>
      <c r="I113" s="521">
        <v>73221</v>
      </c>
      <c r="J113" s="521">
        <v>72482</v>
      </c>
      <c r="K113" s="521">
        <v>73362</v>
      </c>
      <c r="L113" s="521">
        <v>64144</v>
      </c>
      <c r="M113" s="521">
        <v>67050</v>
      </c>
      <c r="N113" s="521">
        <v>73605</v>
      </c>
      <c r="Q113" s="351" t="s">
        <v>20</v>
      </c>
      <c r="R113" s="521">
        <v>421144</v>
      </c>
      <c r="S113" s="521">
        <v>425977</v>
      </c>
      <c r="T113" s="521">
        <v>401944</v>
      </c>
      <c r="U113" s="521">
        <v>399309</v>
      </c>
      <c r="V113" s="521">
        <v>514500</v>
      </c>
      <c r="W113" s="521">
        <v>611234</v>
      </c>
      <c r="X113" s="521">
        <v>630065</v>
      </c>
      <c r="Y113" s="521">
        <v>670885</v>
      </c>
      <c r="Z113" s="521">
        <v>683744</v>
      </c>
      <c r="AA113" s="521">
        <v>732415</v>
      </c>
      <c r="AB113" s="521">
        <v>754597</v>
      </c>
      <c r="AC113" s="521">
        <v>862473</v>
      </c>
    </row>
    <row r="114" spans="1:29" x14ac:dyDescent="0.25">
      <c r="A114" s="351" t="s">
        <v>21</v>
      </c>
      <c r="B114" s="521">
        <v>73678</v>
      </c>
      <c r="C114" s="521">
        <v>64737</v>
      </c>
      <c r="D114" s="521">
        <v>52981</v>
      </c>
      <c r="E114" s="521">
        <v>40712</v>
      </c>
      <c r="F114" s="521">
        <v>33572</v>
      </c>
      <c r="G114" s="521">
        <v>33188</v>
      </c>
      <c r="H114" s="521">
        <v>29816</v>
      </c>
      <c r="I114" s="521">
        <v>13719</v>
      </c>
      <c r="J114" s="521">
        <v>9301</v>
      </c>
      <c r="K114" s="521">
        <v>12055</v>
      </c>
      <c r="L114" s="521">
        <v>11573</v>
      </c>
      <c r="M114" s="521">
        <v>6011</v>
      </c>
      <c r="N114" s="521">
        <v>15614</v>
      </c>
      <c r="Q114" s="351" t="s">
        <v>21</v>
      </c>
      <c r="R114" s="521">
        <v>154808</v>
      </c>
      <c r="S114" s="521">
        <v>155058</v>
      </c>
      <c r="T114" s="521">
        <v>149728</v>
      </c>
      <c r="U114" s="521">
        <v>143112</v>
      </c>
      <c r="V114" s="521">
        <v>149647</v>
      </c>
      <c r="W114" s="521">
        <v>142577</v>
      </c>
      <c r="X114" s="521">
        <v>127441</v>
      </c>
      <c r="Y114" s="521">
        <v>123471</v>
      </c>
      <c r="Z114" s="521">
        <v>135570</v>
      </c>
      <c r="AA114" s="521">
        <v>143540</v>
      </c>
      <c r="AB114" s="521">
        <v>152679</v>
      </c>
      <c r="AC114" s="521">
        <v>167520</v>
      </c>
    </row>
    <row r="115" spans="1:29" x14ac:dyDescent="0.25">
      <c r="A115" s="351" t="s">
        <v>22</v>
      </c>
      <c r="B115" s="521">
        <v>81049</v>
      </c>
      <c r="C115" s="521">
        <v>84951</v>
      </c>
      <c r="D115" s="521">
        <v>85443</v>
      </c>
      <c r="E115" s="521">
        <v>101590</v>
      </c>
      <c r="F115" s="521">
        <v>105290</v>
      </c>
      <c r="G115" s="521">
        <v>125464</v>
      </c>
      <c r="H115" s="521">
        <v>135993</v>
      </c>
      <c r="I115" s="521">
        <v>129412</v>
      </c>
      <c r="J115" s="521">
        <v>133333</v>
      </c>
      <c r="K115" s="521">
        <v>142910</v>
      </c>
      <c r="L115" s="521">
        <v>147049</v>
      </c>
      <c r="M115" s="521">
        <v>227891</v>
      </c>
      <c r="N115" s="521">
        <v>293041</v>
      </c>
      <c r="Q115" s="351" t="s">
        <v>22</v>
      </c>
      <c r="R115" s="521">
        <v>1768305</v>
      </c>
      <c r="S115" s="521">
        <v>1620697</v>
      </c>
      <c r="T115" s="521">
        <v>1513425</v>
      </c>
      <c r="U115" s="521">
        <v>1389113</v>
      </c>
      <c r="V115" s="521">
        <v>1286880</v>
      </c>
      <c r="W115" s="521">
        <v>1216322</v>
      </c>
      <c r="X115" s="521">
        <v>1126310</v>
      </c>
      <c r="Y115" s="521">
        <v>1085507</v>
      </c>
      <c r="Z115" s="521">
        <v>1114070</v>
      </c>
      <c r="AA115" s="521">
        <v>1126956</v>
      </c>
      <c r="AB115" s="521">
        <v>1078368</v>
      </c>
      <c r="AC115" s="521">
        <v>992753</v>
      </c>
    </row>
    <row r="116" spans="1:29" x14ac:dyDescent="0.25">
      <c r="A116" s="351" t="s">
        <v>23</v>
      </c>
      <c r="B116" s="521">
        <v>3779412</v>
      </c>
      <c r="C116" s="521">
        <v>4127975</v>
      </c>
      <c r="D116" s="521">
        <v>4425287</v>
      </c>
      <c r="E116" s="521">
        <v>4796329</v>
      </c>
      <c r="F116" s="521">
        <v>4976378</v>
      </c>
      <c r="G116" s="521">
        <v>5118128</v>
      </c>
      <c r="H116" s="521">
        <v>5323909</v>
      </c>
      <c r="I116" s="521">
        <v>5423967</v>
      </c>
      <c r="J116" s="521">
        <v>5486654</v>
      </c>
      <c r="K116" s="521">
        <v>5782052</v>
      </c>
      <c r="L116" s="521">
        <v>6002127</v>
      </c>
      <c r="M116" s="521">
        <v>6554127</v>
      </c>
      <c r="N116" s="521">
        <v>6835715</v>
      </c>
      <c r="Q116" s="351" t="s">
        <v>23</v>
      </c>
      <c r="R116" s="521">
        <v>5021973</v>
      </c>
      <c r="S116" s="521">
        <v>5014334</v>
      </c>
      <c r="T116" s="521">
        <v>5157142</v>
      </c>
      <c r="U116" s="521">
        <v>5073897</v>
      </c>
      <c r="V116" s="521">
        <v>5217920</v>
      </c>
      <c r="W116" s="521">
        <v>5047216</v>
      </c>
      <c r="X116" s="521">
        <v>5090238</v>
      </c>
      <c r="Y116" s="521">
        <v>5235971</v>
      </c>
      <c r="Z116" s="521">
        <v>5242005</v>
      </c>
      <c r="AA116" s="521">
        <v>5176548</v>
      </c>
      <c r="AB116" s="521">
        <v>5229317</v>
      </c>
      <c r="AC116" s="521">
        <v>5662633</v>
      </c>
    </row>
    <row r="117" spans="1:29" x14ac:dyDescent="0.25">
      <c r="A117" s="351" t="s">
        <v>24</v>
      </c>
      <c r="B117" s="521">
        <v>184191</v>
      </c>
      <c r="C117" s="521">
        <v>161159</v>
      </c>
      <c r="D117" s="521">
        <v>171078</v>
      </c>
      <c r="E117" s="521">
        <v>172005</v>
      </c>
      <c r="F117" s="521">
        <v>174343</v>
      </c>
      <c r="G117" s="521">
        <v>211607</v>
      </c>
      <c r="H117" s="521">
        <v>251192</v>
      </c>
      <c r="I117" s="521">
        <v>252467</v>
      </c>
      <c r="J117" s="521">
        <v>268892</v>
      </c>
      <c r="K117" s="521">
        <v>269982</v>
      </c>
      <c r="L117" s="521">
        <v>272497</v>
      </c>
      <c r="M117" s="521">
        <v>284603</v>
      </c>
      <c r="N117" s="521">
        <v>303255</v>
      </c>
      <c r="Q117" s="351" t="s">
        <v>24</v>
      </c>
      <c r="R117" s="521">
        <v>263030</v>
      </c>
      <c r="S117" s="521">
        <v>256646</v>
      </c>
      <c r="T117" s="521">
        <v>261104</v>
      </c>
      <c r="U117" s="521">
        <v>269436</v>
      </c>
      <c r="V117" s="521">
        <v>307124</v>
      </c>
      <c r="W117" s="521">
        <v>322645</v>
      </c>
      <c r="X117" s="521">
        <v>230748</v>
      </c>
      <c r="Y117" s="521">
        <v>202252</v>
      </c>
      <c r="Z117" s="521">
        <v>241550</v>
      </c>
      <c r="AA117" s="521">
        <v>235623</v>
      </c>
      <c r="AB117" s="521">
        <v>215625</v>
      </c>
      <c r="AC117" s="521">
        <v>208413</v>
      </c>
    </row>
    <row r="118" spans="1:29" x14ac:dyDescent="0.25">
      <c r="A118" s="351" t="s">
        <v>25</v>
      </c>
      <c r="B118" s="521">
        <v>3865</v>
      </c>
      <c r="C118" s="521">
        <v>6455</v>
      </c>
      <c r="D118" s="521">
        <v>0</v>
      </c>
      <c r="E118" s="521">
        <v>17230</v>
      </c>
      <c r="F118" s="521">
        <v>13372</v>
      </c>
      <c r="G118" s="521">
        <v>16442</v>
      </c>
      <c r="H118" s="521">
        <v>32242</v>
      </c>
      <c r="I118" s="521">
        <v>80145</v>
      </c>
      <c r="J118" s="521">
        <v>126548</v>
      </c>
      <c r="K118" s="521">
        <v>149202</v>
      </c>
      <c r="L118" s="521">
        <v>191934</v>
      </c>
      <c r="M118" s="521">
        <v>164102</v>
      </c>
      <c r="N118" s="521">
        <v>176421</v>
      </c>
      <c r="Q118" s="351" t="s">
        <v>25</v>
      </c>
      <c r="R118" s="521">
        <v>154622</v>
      </c>
      <c r="S118" s="521">
        <v>153570</v>
      </c>
      <c r="T118" s="521">
        <v>155328</v>
      </c>
      <c r="U118" s="521">
        <v>130251</v>
      </c>
      <c r="V118" s="521">
        <v>103480</v>
      </c>
      <c r="W118" s="521">
        <v>78089</v>
      </c>
      <c r="X118" s="521">
        <v>64492</v>
      </c>
      <c r="Y118" s="521">
        <v>76480</v>
      </c>
      <c r="Z118" s="521">
        <v>73116</v>
      </c>
      <c r="AA118" s="521">
        <v>74023</v>
      </c>
      <c r="AB118" s="521">
        <v>77179</v>
      </c>
      <c r="AC118" s="521">
        <v>71451</v>
      </c>
    </row>
    <row r="119" spans="1:29" x14ac:dyDescent="0.25">
      <c r="A119" s="351" t="s">
        <v>26</v>
      </c>
      <c r="B119" s="521">
        <v>1784706</v>
      </c>
      <c r="C119" s="521">
        <v>1766790</v>
      </c>
      <c r="D119" s="521">
        <v>1823934</v>
      </c>
      <c r="E119" s="521">
        <v>1774802</v>
      </c>
      <c r="F119" s="521">
        <v>1919727</v>
      </c>
      <c r="G119" s="521">
        <v>2052896</v>
      </c>
      <c r="H119" s="521">
        <v>2264317</v>
      </c>
      <c r="I119" s="521">
        <v>2182443</v>
      </c>
      <c r="J119" s="521">
        <v>2399966</v>
      </c>
      <c r="K119" s="521">
        <v>2700234</v>
      </c>
      <c r="L119" s="521">
        <v>2695881</v>
      </c>
      <c r="M119" s="521">
        <v>2839682</v>
      </c>
      <c r="N119" s="521">
        <v>3195219</v>
      </c>
      <c r="Q119" s="351" t="s">
        <v>26</v>
      </c>
      <c r="R119" s="521">
        <v>1693632</v>
      </c>
      <c r="S119" s="521">
        <v>1599515</v>
      </c>
      <c r="T119" s="521">
        <v>1557481</v>
      </c>
      <c r="U119" s="521">
        <v>1431102</v>
      </c>
      <c r="V119" s="521">
        <v>1405420</v>
      </c>
      <c r="W119" s="521">
        <v>1485022</v>
      </c>
      <c r="X119" s="521">
        <v>1367512</v>
      </c>
      <c r="Y119" s="521">
        <v>1394950</v>
      </c>
      <c r="Z119" s="521">
        <v>1454879</v>
      </c>
      <c r="AA119" s="521">
        <v>1502048</v>
      </c>
      <c r="AB119" s="521">
        <v>1516668</v>
      </c>
      <c r="AC119" s="521">
        <v>1509168</v>
      </c>
    </row>
    <row r="120" spans="1:29" x14ac:dyDescent="0.25">
      <c r="A120" s="351" t="s">
        <v>27</v>
      </c>
      <c r="B120" s="521">
        <v>5410958</v>
      </c>
      <c r="C120" s="521">
        <v>6613564</v>
      </c>
      <c r="D120" s="521">
        <v>6994685</v>
      </c>
      <c r="E120" s="521">
        <v>6911202</v>
      </c>
      <c r="F120" s="521">
        <v>6920787</v>
      </c>
      <c r="G120" s="521">
        <v>7717337</v>
      </c>
      <c r="H120" s="521">
        <v>8881059</v>
      </c>
      <c r="I120" s="521">
        <v>9203619</v>
      </c>
      <c r="J120" s="521">
        <v>9290414</v>
      </c>
      <c r="K120" s="521">
        <v>9225125</v>
      </c>
      <c r="L120" s="521">
        <v>9956537</v>
      </c>
      <c r="M120" s="521">
        <v>10742902</v>
      </c>
      <c r="N120" s="521">
        <v>11478844</v>
      </c>
      <c r="Q120" s="351" t="s">
        <v>27</v>
      </c>
      <c r="R120" s="521">
        <v>5096224</v>
      </c>
      <c r="S120" s="521">
        <v>5448964</v>
      </c>
      <c r="T120" s="521">
        <v>5518927</v>
      </c>
      <c r="U120" s="521">
        <v>5322607</v>
      </c>
      <c r="V120" s="521">
        <v>6394330</v>
      </c>
      <c r="W120" s="521">
        <v>7134055</v>
      </c>
      <c r="X120" s="521">
        <v>7092317</v>
      </c>
      <c r="Y120" s="521">
        <v>6894089</v>
      </c>
      <c r="Z120" s="521">
        <v>6891809</v>
      </c>
      <c r="AA120" s="521">
        <v>6838340</v>
      </c>
      <c r="AB120" s="521">
        <v>7022860</v>
      </c>
      <c r="AC120" s="521">
        <v>6694444</v>
      </c>
    </row>
    <row r="121" spans="1:29" x14ac:dyDescent="0.25">
      <c r="A121" s="351" t="s">
        <v>28</v>
      </c>
      <c r="B121" s="521">
        <v>8745890</v>
      </c>
      <c r="C121" s="521">
        <v>9057630</v>
      </c>
      <c r="D121" s="521">
        <v>8939642</v>
      </c>
      <c r="E121" s="521">
        <v>8845732</v>
      </c>
      <c r="F121" s="521">
        <v>9424738</v>
      </c>
      <c r="G121" s="521">
        <v>10277824</v>
      </c>
      <c r="H121" s="521">
        <v>10728698</v>
      </c>
      <c r="I121" s="521">
        <v>11501193</v>
      </c>
      <c r="J121" s="521">
        <v>11681221</v>
      </c>
      <c r="K121" s="521">
        <v>12527115</v>
      </c>
      <c r="L121" s="521">
        <v>14205072</v>
      </c>
      <c r="M121" s="521">
        <v>15026797</v>
      </c>
      <c r="N121" s="521">
        <v>15999228</v>
      </c>
      <c r="Q121" s="351" t="s">
        <v>28</v>
      </c>
      <c r="R121" s="521">
        <v>7817536</v>
      </c>
      <c r="S121" s="521">
        <v>7968116</v>
      </c>
      <c r="T121" s="521">
        <v>7480183</v>
      </c>
      <c r="U121" s="521">
        <v>6270797</v>
      </c>
      <c r="V121" s="521">
        <v>6178702</v>
      </c>
      <c r="W121" s="521">
        <v>6533948</v>
      </c>
      <c r="X121" s="521">
        <v>7099184</v>
      </c>
      <c r="Y121" s="521">
        <v>8098231</v>
      </c>
      <c r="Z121" s="521">
        <v>7972807</v>
      </c>
      <c r="AA121" s="521">
        <v>7590827</v>
      </c>
      <c r="AB121" s="521">
        <v>7805614</v>
      </c>
      <c r="AC121" s="521">
        <v>8416995</v>
      </c>
    </row>
    <row r="122" spans="1:29" x14ac:dyDescent="0.25">
      <c r="A122" s="351" t="s">
        <v>29</v>
      </c>
      <c r="B122" s="521">
        <v>7110973</v>
      </c>
      <c r="C122" s="521">
        <v>7317572</v>
      </c>
      <c r="D122" s="521">
        <v>7582284</v>
      </c>
      <c r="E122" s="521">
        <v>7954646</v>
      </c>
      <c r="F122" s="521">
        <v>8012881</v>
      </c>
      <c r="G122" s="521">
        <v>7922337</v>
      </c>
      <c r="H122" s="521">
        <v>8355276</v>
      </c>
      <c r="I122" s="521">
        <v>8020730</v>
      </c>
      <c r="J122" s="521">
        <v>8215453</v>
      </c>
      <c r="K122" s="521">
        <v>8407102</v>
      </c>
      <c r="L122" s="521">
        <v>8379632</v>
      </c>
      <c r="M122" s="521">
        <v>9321241</v>
      </c>
      <c r="N122" s="521">
        <v>9725928</v>
      </c>
      <c r="Q122" s="351" t="s">
        <v>29</v>
      </c>
      <c r="R122" s="521">
        <v>5729710</v>
      </c>
      <c r="S122" s="521">
        <v>5677515</v>
      </c>
      <c r="T122" s="521">
        <v>6213316</v>
      </c>
      <c r="U122" s="521">
        <v>6320890</v>
      </c>
      <c r="V122" s="521">
        <v>6108876</v>
      </c>
      <c r="W122" s="521">
        <v>5694521</v>
      </c>
      <c r="X122" s="521">
        <v>5927862</v>
      </c>
      <c r="Y122" s="521">
        <v>5992533</v>
      </c>
      <c r="Z122" s="521">
        <v>5702659</v>
      </c>
      <c r="AA122" s="521">
        <v>5643613</v>
      </c>
      <c r="AB122" s="521">
        <v>5876755</v>
      </c>
      <c r="AC122" s="521">
        <v>6261484</v>
      </c>
    </row>
    <row r="123" spans="1:29" x14ac:dyDescent="0.25">
      <c r="A123" s="351" t="s">
        <v>30</v>
      </c>
      <c r="B123" s="521">
        <v>942031</v>
      </c>
      <c r="C123" s="521">
        <v>1074696</v>
      </c>
      <c r="D123" s="521">
        <v>1189979</v>
      </c>
      <c r="E123" s="521">
        <v>1206158</v>
      </c>
      <c r="F123" s="521">
        <v>1331965</v>
      </c>
      <c r="G123" s="521">
        <v>1419871</v>
      </c>
      <c r="H123" s="521">
        <v>1505455</v>
      </c>
      <c r="I123" s="521">
        <v>1633637</v>
      </c>
      <c r="J123" s="521">
        <v>1930033</v>
      </c>
      <c r="K123" s="521">
        <v>1961800</v>
      </c>
      <c r="L123" s="521">
        <v>2176310</v>
      </c>
      <c r="M123" s="521">
        <v>2418997</v>
      </c>
      <c r="N123" s="521">
        <v>2655054</v>
      </c>
      <c r="Q123" s="351" t="s">
        <v>30</v>
      </c>
      <c r="R123" s="521">
        <v>1062035</v>
      </c>
      <c r="S123" s="521">
        <v>1328251</v>
      </c>
      <c r="T123" s="521">
        <v>1205455</v>
      </c>
      <c r="U123" s="521">
        <v>1159632</v>
      </c>
      <c r="V123" s="521">
        <v>1217651</v>
      </c>
      <c r="W123" s="521">
        <v>1281775</v>
      </c>
      <c r="X123" s="521">
        <v>1267038</v>
      </c>
      <c r="Y123" s="521">
        <v>1432577</v>
      </c>
      <c r="Z123" s="521">
        <v>1479974</v>
      </c>
      <c r="AA123" s="521">
        <v>1511866</v>
      </c>
      <c r="AB123" s="521">
        <v>1442689</v>
      </c>
      <c r="AC123" s="521">
        <v>1548359</v>
      </c>
    </row>
    <row r="124" spans="1:29" x14ac:dyDescent="0.25">
      <c r="A124" s="351" t="s">
        <v>31</v>
      </c>
      <c r="B124" s="521">
        <v>1949507</v>
      </c>
      <c r="C124" s="521">
        <v>2090931</v>
      </c>
      <c r="D124" s="521">
        <v>2161902</v>
      </c>
      <c r="E124" s="521">
        <v>2026853</v>
      </c>
      <c r="F124" s="521">
        <v>1927413</v>
      </c>
      <c r="G124" s="521">
        <v>2015666</v>
      </c>
      <c r="H124" s="521">
        <v>2352603</v>
      </c>
      <c r="I124" s="521">
        <v>2428380</v>
      </c>
      <c r="J124" s="521">
        <v>2497715</v>
      </c>
      <c r="K124" s="521">
        <v>2751368</v>
      </c>
      <c r="L124" s="521">
        <v>2944109</v>
      </c>
      <c r="M124" s="521">
        <v>2946616</v>
      </c>
      <c r="N124" s="521">
        <v>2894938</v>
      </c>
      <c r="Q124" s="351" t="s">
        <v>31</v>
      </c>
      <c r="R124" s="521">
        <v>2109979</v>
      </c>
      <c r="S124" s="521">
        <v>1954128</v>
      </c>
      <c r="T124" s="521">
        <v>1789390</v>
      </c>
      <c r="U124" s="521">
        <v>1782726</v>
      </c>
      <c r="V124" s="521">
        <v>1840910</v>
      </c>
      <c r="W124" s="521">
        <v>2849158</v>
      </c>
      <c r="X124" s="521">
        <v>2538530</v>
      </c>
      <c r="Y124" s="521">
        <v>2559616</v>
      </c>
      <c r="Z124" s="521">
        <v>2745416</v>
      </c>
      <c r="AA124" s="521">
        <v>2592975</v>
      </c>
      <c r="AB124" s="521">
        <v>2601292</v>
      </c>
      <c r="AC124" s="521">
        <v>2885929</v>
      </c>
    </row>
    <row r="125" spans="1:29" x14ac:dyDescent="0.25">
      <c r="A125" s="351" t="s">
        <v>32</v>
      </c>
      <c r="B125" s="521">
        <v>1905008</v>
      </c>
      <c r="C125" s="521">
        <v>1936134</v>
      </c>
      <c r="D125" s="521">
        <v>2011532</v>
      </c>
      <c r="E125" s="521">
        <v>1877029</v>
      </c>
      <c r="F125" s="521">
        <v>1742707</v>
      </c>
      <c r="G125" s="521">
        <v>1765662</v>
      </c>
      <c r="H125" s="521">
        <v>1830677</v>
      </c>
      <c r="I125" s="521">
        <v>1760903</v>
      </c>
      <c r="J125" s="521">
        <v>1807635</v>
      </c>
      <c r="K125" s="521">
        <v>1948108</v>
      </c>
      <c r="L125" s="521">
        <v>1913511</v>
      </c>
      <c r="M125" s="521">
        <v>1962963</v>
      </c>
      <c r="N125" s="521">
        <v>2012091</v>
      </c>
      <c r="Q125" s="351" t="s">
        <v>32</v>
      </c>
      <c r="R125" s="521">
        <v>2046727</v>
      </c>
      <c r="S125" s="521">
        <v>2049376</v>
      </c>
      <c r="T125" s="521">
        <v>2016444</v>
      </c>
      <c r="U125" s="521">
        <v>2060360</v>
      </c>
      <c r="V125" s="521">
        <v>2016940</v>
      </c>
      <c r="W125" s="521">
        <v>2033914</v>
      </c>
      <c r="X125" s="521">
        <v>1988478</v>
      </c>
      <c r="Y125" s="521">
        <v>2053065</v>
      </c>
      <c r="Z125" s="521">
        <v>1969922</v>
      </c>
      <c r="AA125" s="521">
        <v>1878638</v>
      </c>
      <c r="AB125" s="521">
        <v>1822133</v>
      </c>
      <c r="AC125" s="521">
        <v>1592498</v>
      </c>
    </row>
    <row r="126" spans="1:29" x14ac:dyDescent="0.25">
      <c r="A126" s="351" t="s">
        <v>33</v>
      </c>
      <c r="B126" s="521">
        <v>190899</v>
      </c>
      <c r="C126" s="521">
        <v>214553</v>
      </c>
      <c r="D126" s="521">
        <v>240580</v>
      </c>
      <c r="E126" s="521">
        <v>228508</v>
      </c>
      <c r="F126" s="521">
        <v>236357</v>
      </c>
      <c r="G126" s="521">
        <v>250720</v>
      </c>
      <c r="H126" s="521">
        <v>284577</v>
      </c>
      <c r="I126" s="521">
        <v>239897</v>
      </c>
      <c r="J126" s="521">
        <v>169884</v>
      </c>
      <c r="K126" s="521">
        <v>125065</v>
      </c>
      <c r="L126" s="521">
        <v>114858</v>
      </c>
      <c r="M126" s="521">
        <v>122957</v>
      </c>
      <c r="N126" s="521">
        <v>117392</v>
      </c>
      <c r="Q126" s="351" t="s">
        <v>33</v>
      </c>
      <c r="R126" s="521">
        <v>156700</v>
      </c>
      <c r="S126" s="521">
        <v>207873</v>
      </c>
      <c r="T126" s="521">
        <v>94180</v>
      </c>
      <c r="U126" s="521">
        <v>100915</v>
      </c>
      <c r="V126" s="521">
        <v>163985</v>
      </c>
      <c r="W126" s="521">
        <v>155966</v>
      </c>
      <c r="X126" s="521">
        <v>168394</v>
      </c>
      <c r="Y126" s="521">
        <v>172619</v>
      </c>
      <c r="Z126" s="521">
        <v>151827</v>
      </c>
      <c r="AA126" s="521">
        <v>151981</v>
      </c>
      <c r="AB126" s="521">
        <v>186698</v>
      </c>
      <c r="AC126" s="521">
        <v>171098</v>
      </c>
    </row>
    <row r="127" spans="1:29" x14ac:dyDescent="0.25">
      <c r="Q127" s="351" t="s">
        <v>459</v>
      </c>
    </row>
  </sheetData>
  <sortState xmlns:xlrd2="http://schemas.microsoft.com/office/spreadsheetml/2017/richdata2" ref="Y65:AA70">
    <sortCondition descending="1" ref="AA65:AA70"/>
  </sortState>
  <pageMargins left="0.511811024" right="0.511811024" top="0.78740157499999996" bottom="0.78740157499999996" header="0.31496062000000002" footer="0.31496062000000002"/>
  <ignoredErrors>
    <ignoredError sqref="B100:N100" formula="1"/>
  </ignoredErrors>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D74DF-1A29-4026-8897-0BBDC7D53D85}">
  <sheetPr>
    <tabColor theme="9" tint="-0.249977111117893"/>
  </sheetPr>
  <dimension ref="A1:M50"/>
  <sheetViews>
    <sheetView showGridLines="0" zoomScale="90" zoomScaleNormal="90" workbookViewId="0">
      <selection activeCell="A2" sqref="A2"/>
    </sheetView>
  </sheetViews>
  <sheetFormatPr defaultRowHeight="15" x14ac:dyDescent="0.25"/>
  <cols>
    <col min="2" max="7" width="9.28515625" bestFit="1" customWidth="1"/>
    <col min="8" max="11" width="9.5703125" bestFit="1" customWidth="1"/>
  </cols>
  <sheetData>
    <row r="1" spans="1:1" x14ac:dyDescent="0.25">
      <c r="A1" s="37" t="s">
        <v>569</v>
      </c>
    </row>
    <row r="2" spans="1:1" x14ac:dyDescent="0.25">
      <c r="A2" s="26"/>
    </row>
    <row r="3" spans="1:1" x14ac:dyDescent="0.25">
      <c r="A3" s="37" t="s">
        <v>48</v>
      </c>
    </row>
    <row r="4" spans="1:1" x14ac:dyDescent="0.25">
      <c r="A4" s="37" t="s">
        <v>527</v>
      </c>
    </row>
    <row r="5" spans="1:1" x14ac:dyDescent="0.25">
      <c r="A5" t="s">
        <v>561</v>
      </c>
    </row>
    <row r="6" spans="1:1" x14ac:dyDescent="0.25">
      <c r="A6" s="37" t="s">
        <v>529</v>
      </c>
    </row>
    <row r="7" spans="1:1" x14ac:dyDescent="0.25">
      <c r="A7" s="37" t="s">
        <v>530</v>
      </c>
    </row>
    <row r="8" spans="1:1" x14ac:dyDescent="0.25">
      <c r="A8" s="37" t="s">
        <v>562</v>
      </c>
    </row>
    <row r="9" spans="1:1" x14ac:dyDescent="0.25">
      <c r="A9" s="37" t="s">
        <v>563</v>
      </c>
    </row>
    <row r="10" spans="1:1" x14ac:dyDescent="0.25">
      <c r="A10" s="37" t="s">
        <v>570</v>
      </c>
    </row>
    <row r="11" spans="1:1" x14ac:dyDescent="0.25">
      <c r="A11" s="37" t="s">
        <v>538</v>
      </c>
    </row>
    <row r="12" spans="1:1" x14ac:dyDescent="0.25">
      <c r="A12" s="37" t="s">
        <v>539</v>
      </c>
    </row>
    <row r="13" spans="1:1" x14ac:dyDescent="0.25">
      <c r="A13" s="37" t="s">
        <v>540</v>
      </c>
    </row>
    <row r="14" spans="1:1" x14ac:dyDescent="0.25">
      <c r="A14" s="37" t="s">
        <v>565</v>
      </c>
    </row>
    <row r="15" spans="1:1" x14ac:dyDescent="0.25">
      <c r="A15" s="37" t="s">
        <v>556</v>
      </c>
    </row>
    <row r="16" spans="1:1" x14ac:dyDescent="0.25">
      <c r="A16" s="37" t="s">
        <v>557</v>
      </c>
    </row>
    <row r="17" spans="1:13" x14ac:dyDescent="0.25">
      <c r="A17" s="37"/>
    </row>
    <row r="18" spans="1:13" x14ac:dyDescent="0.25">
      <c r="A18" s="37" t="s">
        <v>335</v>
      </c>
    </row>
    <row r="19" spans="1:13" x14ac:dyDescent="0.25">
      <c r="A19" s="37" t="s">
        <v>544</v>
      </c>
    </row>
    <row r="20" spans="1:13" x14ac:dyDescent="0.25">
      <c r="A20" s="37" t="s">
        <v>545</v>
      </c>
    </row>
    <row r="21" spans="1:13" x14ac:dyDescent="0.25">
      <c r="A21" s="37" t="s">
        <v>571</v>
      </c>
    </row>
    <row r="22" spans="1:13" x14ac:dyDescent="0.25">
      <c r="A22" s="37"/>
    </row>
    <row r="23" spans="1:13" x14ac:dyDescent="0.25">
      <c r="A23" s="37" t="s">
        <v>339</v>
      </c>
    </row>
    <row r="24" spans="1:13" x14ac:dyDescent="0.25">
      <c r="A24" s="37" t="s">
        <v>559</v>
      </c>
    </row>
    <row r="25" spans="1:13" x14ac:dyDescent="0.25">
      <c r="A25" t="s">
        <v>140</v>
      </c>
    </row>
    <row r="27" spans="1:13" x14ac:dyDescent="0.25">
      <c r="B27">
        <v>2010</v>
      </c>
      <c r="C27">
        <v>2011</v>
      </c>
      <c r="D27">
        <v>2012</v>
      </c>
      <c r="E27">
        <v>2013</v>
      </c>
      <c r="F27">
        <v>2014</v>
      </c>
      <c r="G27">
        <v>2015</v>
      </c>
      <c r="H27">
        <v>2016</v>
      </c>
      <c r="I27">
        <v>2017</v>
      </c>
      <c r="J27">
        <v>2018</v>
      </c>
      <c r="K27">
        <v>2019</v>
      </c>
      <c r="L27">
        <v>2020</v>
      </c>
      <c r="M27">
        <v>2021</v>
      </c>
    </row>
    <row r="28" spans="1:13" x14ac:dyDescent="0.25">
      <c r="A28" t="s">
        <v>7</v>
      </c>
      <c r="B28" s="16">
        <f>'g3.7'!B64</f>
        <v>9.6238949103441378</v>
      </c>
      <c r="C28" s="16">
        <f>'g3.7'!C64</f>
        <v>9.1358296916970705</v>
      </c>
      <c r="D28" s="16">
        <f>'g3.7'!D64</f>
        <v>10.25714910276028</v>
      </c>
      <c r="E28" s="16">
        <f>'g3.7'!E64</f>
        <v>11.673754556500608</v>
      </c>
      <c r="F28" s="16">
        <f>'g3.7'!F64</f>
        <v>11.971563412390514</v>
      </c>
      <c r="G28" s="16">
        <f>'g3.7'!G64</f>
        <v>13.414634146341465</v>
      </c>
      <c r="H28" s="16">
        <f>'g3.7'!H64</f>
        <v>8.9878093564809145</v>
      </c>
      <c r="I28" s="16">
        <f>'g3.7'!I64</f>
        <v>9.3534212178279983</v>
      </c>
      <c r="J28" s="16">
        <f>'g3.7'!J64</f>
        <v>9.0633578565938286</v>
      </c>
      <c r="K28" s="16">
        <f>'g3.7'!K64</f>
        <v>0</v>
      </c>
      <c r="L28" s="16">
        <f>'g3.7'!L64</f>
        <v>0</v>
      </c>
      <c r="M28" s="16">
        <f>'g3.7'!M64</f>
        <v>0</v>
      </c>
    </row>
    <row r="29" spans="1:13" x14ac:dyDescent="0.25">
      <c r="A29" t="s">
        <v>5</v>
      </c>
      <c r="B29" s="16">
        <f>'g3.7'!B62</f>
        <v>83.452963411380381</v>
      </c>
      <c r="C29" s="16">
        <f>'g3.7'!C62</f>
        <v>88.71919989693528</v>
      </c>
      <c r="D29" s="16">
        <f>'g3.7'!D62</f>
        <v>92.808248149508159</v>
      </c>
      <c r="E29" s="16">
        <f>'g3.7'!E62</f>
        <v>98.754898575106694</v>
      </c>
      <c r="F29" s="16">
        <f>'g3.7'!F62</f>
        <v>97.890307083462318</v>
      </c>
      <c r="G29" s="16">
        <f>'g3.7'!G62</f>
        <v>98.665020639915014</v>
      </c>
      <c r="H29" s="16">
        <f>'g3.7'!H62</f>
        <v>105.658993302505</v>
      </c>
      <c r="I29" s="16">
        <f>'g3.7'!I62</f>
        <v>104.35530226654022</v>
      </c>
      <c r="J29" s="16">
        <f>'g3.7'!J62</f>
        <v>107.53143152226762</v>
      </c>
      <c r="K29" s="16">
        <f>'g3.7'!K62</f>
        <v>114.30179113089966</v>
      </c>
      <c r="L29" s="16">
        <f>'g3.7'!L62</f>
        <v>119.76409658464591</v>
      </c>
      <c r="M29" s="16">
        <f>'g3.7'!M62</f>
        <v>124.69963787286913</v>
      </c>
    </row>
    <row r="30" spans="1:13" x14ac:dyDescent="0.25">
      <c r="A30" t="s">
        <v>6</v>
      </c>
      <c r="B30" s="16">
        <f>'g3.7'!B63</f>
        <v>7.7180988748140456</v>
      </c>
      <c r="C30" s="16">
        <f>'g3.7'!C63</f>
        <v>7.9493280280681216</v>
      </c>
      <c r="D30" s="16">
        <f>'g3.7'!D63</f>
        <v>7.4302635507627262</v>
      </c>
      <c r="E30" s="16">
        <f>'g3.7'!E63</f>
        <v>8.2079145762541117</v>
      </c>
      <c r="F30" s="16">
        <f>'g3.7'!F63</f>
        <v>7.4746219878362012</v>
      </c>
      <c r="G30" s="16">
        <f>'g3.7'!G63</f>
        <v>7.706139290503164</v>
      </c>
      <c r="H30" s="16">
        <f>'g3.7'!H63</f>
        <v>7.7199678958946434</v>
      </c>
      <c r="I30" s="16">
        <f>'g3.7'!I63</f>
        <v>6.9849731412763072</v>
      </c>
      <c r="J30" s="16">
        <f>'g3.7'!J63</f>
        <v>6.9939257525420224</v>
      </c>
      <c r="K30" s="16">
        <f>'g3.7'!K63</f>
        <v>7.3607723327685521</v>
      </c>
      <c r="L30" s="16">
        <f>'g3.7'!L63</f>
        <v>7.2237982828558529</v>
      </c>
      <c r="M30" s="16">
        <f>'g3.7'!M63</f>
        <v>9.4661104091238109</v>
      </c>
    </row>
    <row r="48" spans="2:11" x14ac:dyDescent="0.25">
      <c r="B48" s="16"/>
      <c r="C48" s="16"/>
      <c r="D48" s="16"/>
      <c r="E48" s="16"/>
      <c r="F48" s="16"/>
      <c r="G48" s="16"/>
      <c r="H48" s="16"/>
      <c r="I48" s="16"/>
      <c r="J48" s="16"/>
      <c r="K48" s="16"/>
    </row>
    <row r="49" spans="2:11" x14ac:dyDescent="0.25">
      <c r="B49" s="16"/>
      <c r="C49" s="16"/>
      <c r="D49" s="16"/>
      <c r="E49" s="16"/>
      <c r="F49" s="16"/>
      <c r="G49" s="16"/>
      <c r="H49" s="16"/>
      <c r="I49" s="16"/>
      <c r="J49" s="16"/>
      <c r="K49" s="16"/>
    </row>
    <row r="50" spans="2:11" x14ac:dyDescent="0.25">
      <c r="B50" s="16"/>
      <c r="C50" s="16"/>
      <c r="D50" s="16"/>
      <c r="E50" s="16"/>
      <c r="F50" s="16"/>
      <c r="G50" s="16"/>
      <c r="H50" s="16"/>
      <c r="I50" s="16"/>
      <c r="J50" s="16"/>
      <c r="K50" s="16"/>
    </row>
  </sheetData>
  <pageMargins left="0.511811024" right="0.511811024" top="0.78740157499999996" bottom="0.78740157499999996" header="0.31496062000000002" footer="0.31496062000000002"/>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9339-5D16-47E8-865E-01E26648BE9B}">
  <sheetPr>
    <tabColor rgb="FFFF0000"/>
  </sheetPr>
  <dimension ref="A1:AE117"/>
  <sheetViews>
    <sheetView showGridLines="0" zoomScale="90" zoomScaleNormal="90" workbookViewId="0">
      <selection activeCell="A2" sqref="A2"/>
    </sheetView>
  </sheetViews>
  <sheetFormatPr defaultRowHeight="15" x14ac:dyDescent="0.25"/>
  <cols>
    <col min="1" max="1" width="19.28515625" style="351" customWidth="1"/>
    <col min="2" max="14" width="12" style="351" bestFit="1" customWidth="1"/>
    <col min="15" max="16" width="9.140625" style="351"/>
    <col min="17" max="17" width="10.5703125" style="351" customWidth="1"/>
    <col min="18" max="18" width="10.5703125" style="351" bestFit="1" customWidth="1"/>
    <col min="19" max="19" width="20.5703125" style="351" customWidth="1"/>
    <col min="20" max="31" width="13.5703125" style="351" bestFit="1" customWidth="1"/>
    <col min="32" max="16384" width="9.140625" style="351"/>
  </cols>
  <sheetData>
    <row r="1" spans="1:1" x14ac:dyDescent="0.25">
      <c r="A1" s="593" t="s">
        <v>572</v>
      </c>
    </row>
    <row r="2" spans="1:1" x14ac:dyDescent="0.25">
      <c r="A2" s="26"/>
    </row>
    <row r="3" spans="1:1" x14ac:dyDescent="0.25">
      <c r="A3" s="593" t="s">
        <v>48</v>
      </c>
    </row>
    <row r="4" spans="1:1" x14ac:dyDescent="0.25">
      <c r="A4" s="593" t="s">
        <v>527</v>
      </c>
    </row>
    <row r="5" spans="1:1" x14ac:dyDescent="0.25">
      <c r="A5" s="351" t="s">
        <v>573</v>
      </c>
    </row>
    <row r="6" spans="1:1" x14ac:dyDescent="0.25">
      <c r="A6" s="593" t="s">
        <v>529</v>
      </c>
    </row>
    <row r="7" spans="1:1" ht="17.25" x14ac:dyDescent="0.25">
      <c r="A7" s="593" t="s">
        <v>574</v>
      </c>
    </row>
    <row r="8" spans="1:1" x14ac:dyDescent="0.25">
      <c r="A8" s="593" t="s">
        <v>562</v>
      </c>
    </row>
    <row r="9" spans="1:1" x14ac:dyDescent="0.25">
      <c r="A9" s="593" t="s">
        <v>575</v>
      </c>
    </row>
    <row r="10" spans="1:1" x14ac:dyDescent="0.25">
      <c r="A10" s="593" t="s">
        <v>564</v>
      </c>
    </row>
    <row r="11" spans="1:1" x14ac:dyDescent="0.25">
      <c r="A11" s="593" t="s">
        <v>538</v>
      </c>
    </row>
    <row r="12" spans="1:1" x14ac:dyDescent="0.25">
      <c r="A12" s="593" t="s">
        <v>539</v>
      </c>
    </row>
    <row r="13" spans="1:1" x14ac:dyDescent="0.25">
      <c r="A13" s="593" t="s">
        <v>540</v>
      </c>
    </row>
    <row r="14" spans="1:1" x14ac:dyDescent="0.25">
      <c r="A14" s="593" t="s">
        <v>576</v>
      </c>
    </row>
    <row r="15" spans="1:1" x14ac:dyDescent="0.25">
      <c r="A15" s="593" t="s">
        <v>556</v>
      </c>
    </row>
    <row r="16" spans="1:1" x14ac:dyDescent="0.25">
      <c r="A16" s="593" t="s">
        <v>543</v>
      </c>
    </row>
    <row r="17" spans="1:6" x14ac:dyDescent="0.25">
      <c r="A17" s="593"/>
    </row>
    <row r="18" spans="1:6" x14ac:dyDescent="0.25">
      <c r="A18" s="593" t="s">
        <v>335</v>
      </c>
    </row>
    <row r="19" spans="1:6" x14ac:dyDescent="0.25">
      <c r="A19" s="593" t="s">
        <v>577</v>
      </c>
    </row>
    <row r="20" spans="1:6" x14ac:dyDescent="0.25">
      <c r="A20" s="593" t="s">
        <v>578</v>
      </c>
    </row>
    <row r="21" spans="1:6" x14ac:dyDescent="0.25">
      <c r="A21" s="593" t="s">
        <v>547</v>
      </c>
    </row>
    <row r="22" spans="1:6" x14ac:dyDescent="0.25">
      <c r="A22" s="593" t="s">
        <v>579</v>
      </c>
    </row>
    <row r="23" spans="1:6" x14ac:dyDescent="0.25">
      <c r="A23" s="593"/>
    </row>
    <row r="24" spans="1:6" x14ac:dyDescent="0.25">
      <c r="A24" s="593" t="s">
        <v>339</v>
      </c>
    </row>
    <row r="25" spans="1:6" x14ac:dyDescent="0.25">
      <c r="A25" s="593" t="s">
        <v>549</v>
      </c>
    </row>
    <row r="26" spans="1:6" x14ac:dyDescent="0.25">
      <c r="A26" s="351" t="s">
        <v>140</v>
      </c>
    </row>
    <row r="27" spans="1:6" x14ac:dyDescent="0.25">
      <c r="D27" s="488"/>
      <c r="E27" s="488"/>
      <c r="F27" s="488" t="s">
        <v>64</v>
      </c>
    </row>
    <row r="28" spans="1:6" x14ac:dyDescent="0.25">
      <c r="D28" s="488"/>
      <c r="E28" s="488">
        <v>2020</v>
      </c>
      <c r="F28" s="488">
        <v>2020</v>
      </c>
    </row>
    <row r="29" spans="1:6" x14ac:dyDescent="0.25">
      <c r="D29" s="488" t="str">
        <f>V61</f>
        <v>BR</v>
      </c>
      <c r="E29" s="596">
        <f>W61</f>
        <v>35.75275252110108</v>
      </c>
      <c r="F29" s="488"/>
    </row>
    <row r="30" spans="1:6" x14ac:dyDescent="0.25">
      <c r="D30" s="488" t="str">
        <f t="shared" ref="D30:D37" si="0">V62</f>
        <v>NE</v>
      </c>
      <c r="E30" s="596">
        <f t="shared" ref="E30:E37" si="1">W62</f>
        <v>14.042154147795701</v>
      </c>
      <c r="F30" s="488"/>
    </row>
    <row r="31" spans="1:6" x14ac:dyDescent="0.25">
      <c r="D31" s="488" t="str">
        <f t="shared" si="0"/>
        <v>SE</v>
      </c>
      <c r="E31" s="596">
        <f t="shared" si="1"/>
        <v>3.2179847476657706</v>
      </c>
      <c r="F31" s="488">
        <f t="shared" ref="F31:F37" si="2">X63</f>
        <v>16</v>
      </c>
    </row>
    <row r="32" spans="1:6" x14ac:dyDescent="0.25">
      <c r="D32" s="488" t="str">
        <f t="shared" si="0"/>
        <v>MT</v>
      </c>
      <c r="E32" s="596">
        <f t="shared" si="1"/>
        <v>37.923721148957021</v>
      </c>
      <c r="F32" s="488">
        <f t="shared" si="2"/>
        <v>6</v>
      </c>
    </row>
    <row r="33" spans="4:6" x14ac:dyDescent="0.25">
      <c r="D33" s="488" t="str">
        <f t="shared" si="0"/>
        <v>PR</v>
      </c>
      <c r="E33" s="596">
        <f t="shared" si="1"/>
        <v>43.014053208482309</v>
      </c>
      <c r="F33" s="488">
        <f t="shared" si="2"/>
        <v>5</v>
      </c>
    </row>
    <row r="34" spans="4:6" x14ac:dyDescent="0.25">
      <c r="D34" s="488" t="str">
        <f t="shared" si="0"/>
        <v>RS</v>
      </c>
      <c r="E34" s="596">
        <f t="shared" si="1"/>
        <v>44.742878736695673</v>
      </c>
      <c r="F34" s="488">
        <f t="shared" si="2"/>
        <v>4</v>
      </c>
    </row>
    <row r="35" spans="4:6" x14ac:dyDescent="0.25">
      <c r="D35" s="488" t="str">
        <f t="shared" si="0"/>
        <v>GO</v>
      </c>
      <c r="E35" s="596">
        <f t="shared" si="1"/>
        <v>45.799864668748121</v>
      </c>
      <c r="F35" s="488">
        <f t="shared" si="2"/>
        <v>3</v>
      </c>
    </row>
    <row r="36" spans="4:6" x14ac:dyDescent="0.25">
      <c r="D36" s="488" t="str">
        <f t="shared" si="0"/>
        <v>SC</v>
      </c>
      <c r="E36" s="596">
        <f t="shared" si="1"/>
        <v>51.483968626015177</v>
      </c>
      <c r="F36" s="488">
        <f t="shared" si="2"/>
        <v>2</v>
      </c>
    </row>
    <row r="37" spans="4:6" x14ac:dyDescent="0.25">
      <c r="D37" s="488" t="str">
        <f t="shared" si="0"/>
        <v>MS</v>
      </c>
      <c r="E37" s="596">
        <f t="shared" si="1"/>
        <v>51.99577228270266</v>
      </c>
      <c r="F37" s="488">
        <f t="shared" si="2"/>
        <v>1</v>
      </c>
    </row>
    <row r="38" spans="4:6" x14ac:dyDescent="0.25">
      <c r="E38" s="493"/>
    </row>
    <row r="42" spans="4:6" x14ac:dyDescent="0.25">
      <c r="D42" s="488"/>
      <c r="E42" s="488" t="s">
        <v>299</v>
      </c>
      <c r="F42" s="488" t="s">
        <v>64</v>
      </c>
    </row>
    <row r="43" spans="4:6" x14ac:dyDescent="0.25">
      <c r="D43" s="488"/>
      <c r="E43" s="488" t="s">
        <v>2665</v>
      </c>
      <c r="F43" s="488" t="s">
        <v>2665</v>
      </c>
    </row>
    <row r="44" spans="4:6" x14ac:dyDescent="0.25">
      <c r="D44" s="488" t="str">
        <f>Y61</f>
        <v>BR</v>
      </c>
      <c r="E44" s="596">
        <f t="shared" ref="E44" si="3">Z61</f>
        <v>34.673565590883612</v>
      </c>
      <c r="F44" s="488"/>
    </row>
    <row r="45" spans="4:6" x14ac:dyDescent="0.25">
      <c r="D45" s="488" t="str">
        <f t="shared" ref="D45:D52" si="4">Y62</f>
        <v>NE</v>
      </c>
      <c r="E45" s="596">
        <f t="shared" ref="E45:E52" si="5">Z62</f>
        <v>12.792762804612767</v>
      </c>
      <c r="F45" s="488"/>
    </row>
    <row r="46" spans="4:6" x14ac:dyDescent="0.25">
      <c r="D46" s="488" t="str">
        <f t="shared" si="4"/>
        <v>SE</v>
      </c>
      <c r="E46" s="596">
        <f t="shared" si="5"/>
        <v>1.9715419710521938</v>
      </c>
      <c r="F46" s="488">
        <f t="shared" ref="F46:F52" si="6">AA63</f>
        <v>16</v>
      </c>
    </row>
    <row r="47" spans="4:6" x14ac:dyDescent="0.25">
      <c r="D47" s="488" t="str">
        <f t="shared" si="4"/>
        <v>MT</v>
      </c>
      <c r="E47" s="596">
        <f t="shared" si="5"/>
        <v>37.433366957965831</v>
      </c>
      <c r="F47" s="488">
        <f t="shared" si="6"/>
        <v>6</v>
      </c>
    </row>
    <row r="48" spans="4:6" x14ac:dyDescent="0.25">
      <c r="D48" s="488" t="str">
        <f t="shared" si="4"/>
        <v>PR</v>
      </c>
      <c r="E48" s="596">
        <f t="shared" si="5"/>
        <v>43.747920562996249</v>
      </c>
      <c r="F48" s="488">
        <f t="shared" si="6"/>
        <v>5</v>
      </c>
    </row>
    <row r="49" spans="1:27" x14ac:dyDescent="0.25">
      <c r="D49" s="488" t="str">
        <f t="shared" si="4"/>
        <v>RS</v>
      </c>
      <c r="E49" s="596">
        <f t="shared" si="5"/>
        <v>44.550749568751321</v>
      </c>
      <c r="F49" s="488">
        <f t="shared" si="6"/>
        <v>4</v>
      </c>
    </row>
    <row r="50" spans="1:27" x14ac:dyDescent="0.25">
      <c r="D50" s="488" t="str">
        <f t="shared" si="4"/>
        <v>GO</v>
      </c>
      <c r="E50" s="596">
        <f t="shared" si="5"/>
        <v>45.018695214467307</v>
      </c>
      <c r="F50" s="488">
        <f t="shared" si="6"/>
        <v>3</v>
      </c>
    </row>
    <row r="51" spans="1:27" x14ac:dyDescent="0.25">
      <c r="D51" s="488" t="str">
        <f t="shared" si="4"/>
        <v>SC</v>
      </c>
      <c r="E51" s="596">
        <f t="shared" si="5"/>
        <v>45.732617844119176</v>
      </c>
      <c r="F51" s="488">
        <f t="shared" si="6"/>
        <v>2</v>
      </c>
    </row>
    <row r="52" spans="1:27" x14ac:dyDescent="0.25">
      <c r="D52" s="488" t="str">
        <f t="shared" si="4"/>
        <v>MS</v>
      </c>
      <c r="E52" s="596">
        <f t="shared" si="5"/>
        <v>48.973898535774374</v>
      </c>
      <c r="F52" s="488">
        <f t="shared" si="6"/>
        <v>1</v>
      </c>
    </row>
    <row r="53" spans="1:27" x14ac:dyDescent="0.25">
      <c r="E53" s="493"/>
    </row>
    <row r="59" spans="1:27" x14ac:dyDescent="0.25">
      <c r="A59" s="351" t="s">
        <v>580</v>
      </c>
      <c r="P59" s="488" t="s">
        <v>64</v>
      </c>
      <c r="Q59" s="488" t="s">
        <v>299</v>
      </c>
      <c r="R59" s="488" t="s">
        <v>64</v>
      </c>
      <c r="V59" s="488"/>
      <c r="W59" s="488"/>
      <c r="X59" s="488" t="s">
        <v>64</v>
      </c>
      <c r="Y59" s="488"/>
      <c r="Z59" s="488" t="s">
        <v>299</v>
      </c>
      <c r="AA59" s="488" t="s">
        <v>64</v>
      </c>
    </row>
    <row r="60" spans="1:27" x14ac:dyDescent="0.25">
      <c r="B60" s="351">
        <v>2010</v>
      </c>
      <c r="C60" s="351">
        <v>2011</v>
      </c>
      <c r="D60" s="351">
        <v>2012</v>
      </c>
      <c r="E60" s="351">
        <v>2013</v>
      </c>
      <c r="F60" s="351">
        <v>2014</v>
      </c>
      <c r="G60" s="351">
        <v>2015</v>
      </c>
      <c r="H60" s="351">
        <v>2016</v>
      </c>
      <c r="I60" s="351">
        <v>2017</v>
      </c>
      <c r="J60" s="351">
        <v>2018</v>
      </c>
      <c r="K60" s="351">
        <v>2019</v>
      </c>
      <c r="L60" s="351">
        <v>2020</v>
      </c>
      <c r="P60" s="488">
        <v>2020</v>
      </c>
      <c r="Q60" s="488" t="s">
        <v>2665</v>
      </c>
      <c r="R60" s="488" t="s">
        <v>2665</v>
      </c>
      <c r="V60" s="488"/>
      <c r="W60" s="488">
        <v>2020</v>
      </c>
      <c r="X60" s="488">
        <v>2020</v>
      </c>
      <c r="Y60" s="488"/>
      <c r="Z60" s="488" t="s">
        <v>2665</v>
      </c>
      <c r="AA60" s="488" t="s">
        <v>2665</v>
      </c>
    </row>
    <row r="61" spans="1:27" x14ac:dyDescent="0.25">
      <c r="A61" s="351" t="str">
        <f>A84</f>
        <v>Brasil</v>
      </c>
      <c r="B61" s="493">
        <f t="shared" ref="B61:B78" si="7">B84/T84*100</f>
        <v>34.98516699569084</v>
      </c>
      <c r="C61" s="493">
        <f t="shared" ref="C61:C78" si="8">C84/U84*100</f>
        <v>36.176436020043553</v>
      </c>
      <c r="D61" s="493">
        <f t="shared" ref="D61:D78" si="9">D84/V84*100</f>
        <v>32.462025037094683</v>
      </c>
      <c r="E61" s="493">
        <f t="shared" ref="E61:E78" si="10">E84/W84*100</f>
        <v>35.077126781414343</v>
      </c>
      <c r="F61" s="493">
        <f t="shared" ref="F61:F78" si="11">F84/X84*100</f>
        <v>35.407729251735617</v>
      </c>
      <c r="G61" s="493">
        <f t="shared" ref="G61:G78" si="12">G84/Y84*100</f>
        <v>38.232095265183958</v>
      </c>
      <c r="H61" s="493">
        <f t="shared" ref="H61:H78" si="13">H84/Z84*100</f>
        <v>36.560770332668035</v>
      </c>
      <c r="I61" s="493">
        <f t="shared" ref="I61:I78" si="14">I84/AA84*100</f>
        <v>33.519098247184829</v>
      </c>
      <c r="J61" s="493">
        <f t="shared" ref="J61:J78" si="15">J84/AB84*100</f>
        <v>30.696203583153579</v>
      </c>
      <c r="K61" s="493">
        <f t="shared" ref="K61:K78" si="16">K84/AC84*100</f>
        <v>32.539817464449264</v>
      </c>
      <c r="L61" s="493">
        <f t="shared" ref="L61:L78" si="17">L84/AD84*100</f>
        <v>35.75275252110108</v>
      </c>
      <c r="M61" s="493"/>
      <c r="N61" s="493"/>
      <c r="O61" s="493"/>
      <c r="P61" s="596"/>
      <c r="Q61" s="596">
        <f>AVERAGE(B61:L61)</f>
        <v>34.673565590883612</v>
      </c>
      <c r="R61" s="488"/>
      <c r="S61" s="351" t="s">
        <v>5</v>
      </c>
      <c r="T61" s="351" t="s">
        <v>66</v>
      </c>
      <c r="V61" s="488" t="s">
        <v>66</v>
      </c>
      <c r="W61" s="596">
        <f>L61</f>
        <v>35.75275252110108</v>
      </c>
      <c r="X61" s="488"/>
      <c r="Y61" s="488" t="str">
        <f>T61</f>
        <v>BR</v>
      </c>
      <c r="Z61" s="596">
        <f t="shared" ref="Z61:Z62" si="18">Q61</f>
        <v>34.673565590883612</v>
      </c>
      <c r="AA61" s="488"/>
    </row>
    <row r="62" spans="1:27" x14ac:dyDescent="0.25">
      <c r="A62" s="351" t="s">
        <v>6</v>
      </c>
      <c r="B62" s="493">
        <f t="shared" si="7"/>
        <v>10.588520631323837</v>
      </c>
      <c r="C62" s="493">
        <f t="shared" si="8"/>
        <v>11.970026977929136</v>
      </c>
      <c r="D62" s="493">
        <f t="shared" si="9"/>
        <v>12.219796185063988</v>
      </c>
      <c r="E62" s="493">
        <f t="shared" si="10"/>
        <v>13.464419519541854</v>
      </c>
      <c r="F62" s="493">
        <f t="shared" si="11"/>
        <v>14.367984190185656</v>
      </c>
      <c r="G62" s="493">
        <f t="shared" si="12"/>
        <v>13.544486359485209</v>
      </c>
      <c r="H62" s="493">
        <f t="shared" si="13"/>
        <v>12.606190319925112</v>
      </c>
      <c r="I62" s="493">
        <f t="shared" si="14"/>
        <v>12.794278529700653</v>
      </c>
      <c r="J62" s="493">
        <f t="shared" si="15"/>
        <v>12.524606796949179</v>
      </c>
      <c r="K62" s="493">
        <f t="shared" si="16"/>
        <v>12.597927192840128</v>
      </c>
      <c r="L62" s="493">
        <f t="shared" si="17"/>
        <v>14.042154147795701</v>
      </c>
      <c r="P62" s="488"/>
      <c r="Q62" s="596">
        <f t="shared" ref="Q62:Q78" si="19">AVERAGE(B62:L62)</f>
        <v>12.792762804612767</v>
      </c>
      <c r="R62" s="488"/>
      <c r="S62" s="351" t="s">
        <v>6</v>
      </c>
      <c r="T62" s="351" t="s">
        <v>69</v>
      </c>
      <c r="V62" s="488" t="s">
        <v>69</v>
      </c>
      <c r="W62" s="596">
        <f t="shared" ref="W62" si="20">L62</f>
        <v>14.042154147795701</v>
      </c>
      <c r="X62" s="488"/>
      <c r="Y62" s="488" t="str">
        <f>T62</f>
        <v>NE</v>
      </c>
      <c r="Z62" s="596">
        <f t="shared" si="18"/>
        <v>12.792762804612767</v>
      </c>
      <c r="AA62" s="488"/>
    </row>
    <row r="63" spans="1:27" x14ac:dyDescent="0.25">
      <c r="A63" s="351" t="s">
        <v>7</v>
      </c>
      <c r="B63" s="493">
        <f t="shared" si="7"/>
        <v>1.9483282267319362</v>
      </c>
      <c r="C63" s="493">
        <f t="shared" si="8"/>
        <v>1.677329399776339</v>
      </c>
      <c r="D63" s="493">
        <f t="shared" si="9"/>
        <v>1.7227923750328309</v>
      </c>
      <c r="E63" s="493">
        <f t="shared" si="10"/>
        <v>1.4400870087108186</v>
      </c>
      <c r="F63" s="493">
        <f t="shared" si="11"/>
        <v>1.5590915178239284</v>
      </c>
      <c r="G63" s="493">
        <f t="shared" si="12"/>
        <v>1.5334961452822371</v>
      </c>
      <c r="H63" s="493">
        <f t="shared" si="13"/>
        <v>1.7473317866093068</v>
      </c>
      <c r="I63" s="493">
        <f t="shared" si="14"/>
        <v>1.8219061819452285</v>
      </c>
      <c r="J63" s="493">
        <f t="shared" si="15"/>
        <v>2.1202880763361862</v>
      </c>
      <c r="K63" s="493">
        <f t="shared" si="16"/>
        <v>2.8983262156595511</v>
      </c>
      <c r="L63" s="493">
        <f t="shared" si="17"/>
        <v>3.2179847476657706</v>
      </c>
      <c r="M63" s="493"/>
      <c r="N63" s="493"/>
      <c r="O63" s="493"/>
      <c r="P63" s="587">
        <f>RANK(L63,L$63:L$78)</f>
        <v>16</v>
      </c>
      <c r="Q63" s="596">
        <f t="shared" si="19"/>
        <v>1.9715419710521938</v>
      </c>
      <c r="R63" s="587">
        <f t="shared" ref="R63:R78" si="21">RANK(Q63,Q$63:Q$78)</f>
        <v>16</v>
      </c>
      <c r="S63" s="351" t="s">
        <v>7</v>
      </c>
      <c r="T63" s="351" t="s">
        <v>72</v>
      </c>
      <c r="V63" s="488" t="str">
        <f>T63</f>
        <v>SE</v>
      </c>
      <c r="W63" s="596">
        <f>L63</f>
        <v>3.2179847476657706</v>
      </c>
      <c r="X63" s="587">
        <f>P63</f>
        <v>16</v>
      </c>
      <c r="Y63" s="488" t="str">
        <f>T63</f>
        <v>SE</v>
      </c>
      <c r="Z63" s="596">
        <f>Q63</f>
        <v>1.9715419710521938</v>
      </c>
      <c r="AA63" s="587">
        <f>R63</f>
        <v>16</v>
      </c>
    </row>
    <row r="64" spans="1:27" x14ac:dyDescent="0.25">
      <c r="A64" s="351" t="s">
        <v>12</v>
      </c>
      <c r="B64" s="493">
        <f t="shared" si="7"/>
        <v>22.867589376285636</v>
      </c>
      <c r="C64" s="493">
        <f t="shared" si="8"/>
        <v>26.736494363213222</v>
      </c>
      <c r="D64" s="493">
        <f t="shared" si="9"/>
        <v>28.13729881228349</v>
      </c>
      <c r="E64" s="493">
        <f t="shared" si="10"/>
        <v>31.348824260377466</v>
      </c>
      <c r="F64" s="493">
        <f t="shared" si="11"/>
        <v>24.560350215834202</v>
      </c>
      <c r="G64" s="493">
        <f t="shared" si="12"/>
        <v>20.124816036123523</v>
      </c>
      <c r="H64" s="493">
        <f t="shared" si="13"/>
        <v>18.602311818451181</v>
      </c>
      <c r="I64" s="493">
        <f t="shared" si="14"/>
        <v>19.958480249964307</v>
      </c>
      <c r="J64" s="493">
        <f t="shared" si="15"/>
        <v>21.779679135773552</v>
      </c>
      <c r="K64" s="493">
        <f t="shared" si="16"/>
        <v>21.054719951569151</v>
      </c>
      <c r="L64" s="493">
        <f t="shared" si="17"/>
        <v>19.070149063748048</v>
      </c>
      <c r="M64" s="493"/>
      <c r="N64" s="493"/>
      <c r="O64" s="493"/>
      <c r="P64" s="587">
        <f t="shared" ref="P64:P78" si="22">RANK(L64,L$63:L$78)</f>
        <v>11</v>
      </c>
      <c r="Q64" s="596">
        <f t="shared" si="19"/>
        <v>23.112792116693072</v>
      </c>
      <c r="R64" s="587">
        <f t="shared" si="21"/>
        <v>10</v>
      </c>
      <c r="S64" s="351" t="s">
        <v>12</v>
      </c>
      <c r="T64" s="351" t="s">
        <v>345</v>
      </c>
      <c r="V64" s="488" t="str">
        <f t="shared" ref="V64:V68" si="23">_xlfn.XLOOKUP(W64,$L$63:$L$78,$T$63:$T$78)</f>
        <v>MT</v>
      </c>
      <c r="W64" s="596">
        <f t="shared" ref="W64:W68" si="24">LARGE($L$63:$L$78,X64)</f>
        <v>37.923721148957021</v>
      </c>
      <c r="X64" s="488">
        <v>6</v>
      </c>
      <c r="Y64" s="488" t="str">
        <f t="shared" ref="Y64:Y68" si="25">_xlfn.XLOOKUP(Z64,$Q$63:$Q$78,$T$63:$T$78)</f>
        <v>MT</v>
      </c>
      <c r="Z64" s="596">
        <f t="shared" ref="Z64:Z68" si="26">LARGE($Q$63:$Q$78,AA64)</f>
        <v>37.433366957965831</v>
      </c>
      <c r="AA64" s="488">
        <v>6</v>
      </c>
    </row>
    <row r="65" spans="1:27" x14ac:dyDescent="0.25">
      <c r="A65" s="351" t="s">
        <v>16</v>
      </c>
      <c r="B65" s="493">
        <f t="shared" si="7"/>
        <v>5.0451740916069365</v>
      </c>
      <c r="C65" s="493">
        <f t="shared" si="8"/>
        <v>6.2536806945468673</v>
      </c>
      <c r="D65" s="493">
        <f t="shared" si="9"/>
        <v>6.3521518443102662</v>
      </c>
      <c r="E65" s="493">
        <f t="shared" si="10"/>
        <v>7.1644559811536599</v>
      </c>
      <c r="F65" s="493">
        <f t="shared" si="11"/>
        <v>7.7201048880854009</v>
      </c>
      <c r="G65" s="493">
        <f t="shared" si="12"/>
        <v>7.4685385950321646</v>
      </c>
      <c r="H65" s="493">
        <f t="shared" si="13"/>
        <v>5.4152593802002693</v>
      </c>
      <c r="I65" s="493">
        <f t="shared" si="14"/>
        <v>7.5895643792750311</v>
      </c>
      <c r="J65" s="493">
        <f t="shared" si="15"/>
        <v>8.1192682954176387</v>
      </c>
      <c r="K65" s="493">
        <f t="shared" si="16"/>
        <v>1.7429901060883874</v>
      </c>
      <c r="L65" s="493">
        <f t="shared" si="17"/>
        <v>4.2700018379075031</v>
      </c>
      <c r="M65" s="493"/>
      <c r="N65" s="493"/>
      <c r="O65" s="493"/>
      <c r="P65" s="587">
        <f t="shared" si="22"/>
        <v>15</v>
      </c>
      <c r="Q65" s="596">
        <f t="shared" si="19"/>
        <v>6.1037445539658304</v>
      </c>
      <c r="R65" s="587">
        <f t="shared" si="21"/>
        <v>14</v>
      </c>
      <c r="S65" s="351" t="s">
        <v>16</v>
      </c>
      <c r="T65" s="351" t="s">
        <v>368</v>
      </c>
      <c r="V65" s="488" t="str">
        <f t="shared" si="23"/>
        <v>PR</v>
      </c>
      <c r="W65" s="596">
        <f t="shared" si="24"/>
        <v>43.014053208482309</v>
      </c>
      <c r="X65" s="488">
        <v>5</v>
      </c>
      <c r="Y65" s="488" t="str">
        <f t="shared" si="25"/>
        <v>PR</v>
      </c>
      <c r="Z65" s="596">
        <f t="shared" si="26"/>
        <v>43.747920562996249</v>
      </c>
      <c r="AA65" s="488">
        <v>5</v>
      </c>
    </row>
    <row r="66" spans="1:27" x14ac:dyDescent="0.25">
      <c r="A66" s="351" t="s">
        <v>17</v>
      </c>
      <c r="B66" s="493">
        <f t="shared" si="7"/>
        <v>2.4644485652474608</v>
      </c>
      <c r="C66" s="493">
        <f t="shared" si="8"/>
        <v>3.204463417089451</v>
      </c>
      <c r="D66" s="493">
        <f t="shared" si="9"/>
        <v>2.6347867126650071</v>
      </c>
      <c r="E66" s="493">
        <f t="shared" si="10"/>
        <v>2.8434883789647079</v>
      </c>
      <c r="F66" s="493">
        <f t="shared" si="11"/>
        <v>7.7035587386897202</v>
      </c>
      <c r="G66" s="493">
        <f t="shared" si="12"/>
        <v>7.1971019566972982</v>
      </c>
      <c r="H66" s="493">
        <f t="shared" si="13"/>
        <v>7.548146165142569</v>
      </c>
      <c r="I66" s="493">
        <f t="shared" si="14"/>
        <v>6.2083421481368957</v>
      </c>
      <c r="J66" s="493">
        <f t="shared" si="15"/>
        <v>6.239123362586092</v>
      </c>
      <c r="K66" s="493">
        <f t="shared" si="16"/>
        <v>7.5026202008517995</v>
      </c>
      <c r="L66" s="493">
        <f t="shared" si="17"/>
        <v>7.3261906483641877</v>
      </c>
      <c r="M66" s="493"/>
      <c r="N66" s="493"/>
      <c r="O66" s="493"/>
      <c r="P66" s="587">
        <f t="shared" si="22"/>
        <v>14</v>
      </c>
      <c r="Q66" s="596">
        <f t="shared" si="19"/>
        <v>5.5338427540395632</v>
      </c>
      <c r="R66" s="587">
        <f t="shared" si="21"/>
        <v>15</v>
      </c>
      <c r="S66" s="351" t="s">
        <v>17</v>
      </c>
      <c r="T66" s="351" t="s">
        <v>369</v>
      </c>
      <c r="V66" s="488" t="str">
        <f t="shared" si="23"/>
        <v>RS</v>
      </c>
      <c r="W66" s="596">
        <f t="shared" si="24"/>
        <v>44.742878736695673</v>
      </c>
      <c r="X66" s="488">
        <v>4</v>
      </c>
      <c r="Y66" s="488" t="str">
        <f t="shared" si="25"/>
        <v>RS</v>
      </c>
      <c r="Z66" s="596">
        <f t="shared" si="26"/>
        <v>44.550749568751321</v>
      </c>
      <c r="AA66" s="488">
        <v>4</v>
      </c>
    </row>
    <row r="67" spans="1:27" x14ac:dyDescent="0.25">
      <c r="A67" s="351" t="s">
        <v>20</v>
      </c>
      <c r="B67" s="493">
        <f t="shared" si="7"/>
        <v>14.869115078134831</v>
      </c>
      <c r="C67" s="493">
        <f t="shared" si="8"/>
        <v>14.652702083985744</v>
      </c>
      <c r="D67" s="493">
        <f t="shared" si="9"/>
        <v>15.068776706894397</v>
      </c>
      <c r="E67" s="493">
        <f t="shared" si="10"/>
        <v>17.272099478295075</v>
      </c>
      <c r="F67" s="493">
        <f t="shared" si="11"/>
        <v>16.702985768163416</v>
      </c>
      <c r="G67" s="493">
        <f t="shared" si="12"/>
        <v>15.891210967604181</v>
      </c>
      <c r="H67" s="493">
        <f t="shared" si="13"/>
        <v>13.463310473902734</v>
      </c>
      <c r="I67" s="493">
        <f t="shared" si="14"/>
        <v>12.626162764719634</v>
      </c>
      <c r="J67" s="493">
        <f t="shared" si="15"/>
        <v>10.989566324229626</v>
      </c>
      <c r="K67" s="493">
        <f t="shared" si="16"/>
        <v>10.174759979743454</v>
      </c>
      <c r="L67" s="493">
        <f t="shared" si="17"/>
        <v>11.921546896453073</v>
      </c>
      <c r="M67" s="493"/>
      <c r="N67" s="493"/>
      <c r="O67" s="493"/>
      <c r="P67" s="587">
        <f t="shared" si="22"/>
        <v>13</v>
      </c>
      <c r="Q67" s="596">
        <f t="shared" si="19"/>
        <v>13.966566956556925</v>
      </c>
      <c r="R67" s="587">
        <f t="shared" si="21"/>
        <v>12</v>
      </c>
      <c r="S67" s="351" t="s">
        <v>20</v>
      </c>
      <c r="T67" s="351" t="s">
        <v>398</v>
      </c>
      <c r="V67" s="488" t="str">
        <f t="shared" si="23"/>
        <v>GO</v>
      </c>
      <c r="W67" s="596">
        <f t="shared" si="24"/>
        <v>45.799864668748121</v>
      </c>
      <c r="X67" s="488">
        <v>3</v>
      </c>
      <c r="Y67" s="488" t="str">
        <f t="shared" si="25"/>
        <v>GO</v>
      </c>
      <c r="Z67" s="596">
        <f t="shared" si="26"/>
        <v>45.018695214467307</v>
      </c>
      <c r="AA67" s="488">
        <v>3</v>
      </c>
    </row>
    <row r="68" spans="1:27" x14ac:dyDescent="0.25">
      <c r="A68" s="351" t="s">
        <v>22</v>
      </c>
      <c r="B68" s="493">
        <f t="shared" si="7"/>
        <v>15.739854824476621</v>
      </c>
      <c r="C68" s="493">
        <f t="shared" si="8"/>
        <v>20.197360194091026</v>
      </c>
      <c r="D68" s="493">
        <f t="shared" si="9"/>
        <v>21.743400300677269</v>
      </c>
      <c r="E68" s="493">
        <f t="shared" si="10"/>
        <v>24.93369817756286</v>
      </c>
      <c r="F68" s="493">
        <f t="shared" si="11"/>
        <v>22.64888897402713</v>
      </c>
      <c r="G68" s="493">
        <f t="shared" si="12"/>
        <v>19.502062302153149</v>
      </c>
      <c r="H68" s="493">
        <f t="shared" si="13"/>
        <v>18.412258367779156</v>
      </c>
      <c r="I68" s="493">
        <f t="shared" si="14"/>
        <v>20.132801809001069</v>
      </c>
      <c r="J68" s="493">
        <f t="shared" si="15"/>
        <v>20.816980998265816</v>
      </c>
      <c r="K68" s="493">
        <f t="shared" si="16"/>
        <v>21.971361299078083</v>
      </c>
      <c r="L68" s="493">
        <f t="shared" si="17"/>
        <v>24.414158316362567</v>
      </c>
      <c r="M68" s="493"/>
      <c r="N68" s="493"/>
      <c r="O68" s="493"/>
      <c r="P68" s="587">
        <f t="shared" si="22"/>
        <v>10</v>
      </c>
      <c r="Q68" s="596">
        <f t="shared" si="19"/>
        <v>20.955711414861341</v>
      </c>
      <c r="R68" s="587">
        <f t="shared" si="21"/>
        <v>11</v>
      </c>
      <c r="S68" s="351" t="s">
        <v>22</v>
      </c>
      <c r="T68" s="351" t="s">
        <v>399</v>
      </c>
      <c r="V68" s="488" t="str">
        <f t="shared" si="23"/>
        <v>SC</v>
      </c>
      <c r="W68" s="596">
        <f t="shared" si="24"/>
        <v>51.483968626015177</v>
      </c>
      <c r="X68" s="488">
        <v>2</v>
      </c>
      <c r="Y68" s="488" t="str">
        <f t="shared" si="25"/>
        <v>SC</v>
      </c>
      <c r="Z68" s="596">
        <f t="shared" si="26"/>
        <v>45.732617844119176</v>
      </c>
      <c r="AA68" s="488">
        <v>2</v>
      </c>
    </row>
    <row r="69" spans="1:27" x14ac:dyDescent="0.25">
      <c r="A69" s="351" t="s">
        <v>23</v>
      </c>
      <c r="B69" s="493">
        <f t="shared" si="7"/>
        <v>33.606196269732663</v>
      </c>
      <c r="C69" s="493">
        <f t="shared" si="8"/>
        <v>30.46086556620687</v>
      </c>
      <c r="D69" s="493">
        <f t="shared" si="9"/>
        <v>28.174383347682291</v>
      </c>
      <c r="E69" s="493">
        <f t="shared" si="10"/>
        <v>28.384958556790725</v>
      </c>
      <c r="F69" s="493">
        <f t="shared" si="11"/>
        <v>29.34589001616088</v>
      </c>
      <c r="G69" s="493">
        <f t="shared" si="12"/>
        <v>32.760570617718379</v>
      </c>
      <c r="H69" s="493">
        <f t="shared" si="13"/>
        <v>34.038933462863824</v>
      </c>
      <c r="I69" s="493">
        <f t="shared" si="14"/>
        <v>27.167792738411052</v>
      </c>
      <c r="J69" s="493">
        <f t="shared" si="15"/>
        <v>28.592165329266393</v>
      </c>
      <c r="K69" s="493">
        <f t="shared" si="16"/>
        <v>29.978288375866637</v>
      </c>
      <c r="L69" s="493">
        <f t="shared" si="17"/>
        <v>32.925199137018886</v>
      </c>
      <c r="M69" s="493"/>
      <c r="N69" s="493"/>
      <c r="O69" s="493"/>
      <c r="P69" s="587">
        <f t="shared" si="22"/>
        <v>8</v>
      </c>
      <c r="Q69" s="596">
        <f t="shared" si="19"/>
        <v>30.494113037974412</v>
      </c>
      <c r="R69" s="587">
        <f t="shared" si="21"/>
        <v>7</v>
      </c>
      <c r="S69" s="351" t="s">
        <v>23</v>
      </c>
      <c r="T69" s="351" t="s">
        <v>372</v>
      </c>
      <c r="V69" s="488" t="str">
        <f>_xlfn.XLOOKUP(W69,$L$63:$L$78,$T$63:$T$78)</f>
        <v>MS</v>
      </c>
      <c r="W69" s="596">
        <f>LARGE($L$63:$L$78,X69)</f>
        <v>51.99577228270266</v>
      </c>
      <c r="X69" s="488">
        <v>1</v>
      </c>
      <c r="Y69" s="488" t="str">
        <f>_xlfn.XLOOKUP(Z69,$Q$63:$Q$78,$T$63:$T$78)</f>
        <v>MS</v>
      </c>
      <c r="Z69" s="596">
        <f>LARGE($Q$63:$Q$78,AA69)</f>
        <v>48.973898535774374</v>
      </c>
      <c r="AA69" s="488">
        <v>1</v>
      </c>
    </row>
    <row r="70" spans="1:27" x14ac:dyDescent="0.25">
      <c r="A70" s="351" t="s">
        <v>24</v>
      </c>
      <c r="B70" s="493">
        <f t="shared" si="7"/>
        <v>11.153100938059255</v>
      </c>
      <c r="C70" s="493">
        <f t="shared" si="8"/>
        <v>10.482621636437116</v>
      </c>
      <c r="D70" s="493">
        <f t="shared" si="9"/>
        <v>9.3792850013989284</v>
      </c>
      <c r="E70" s="493">
        <f t="shared" si="10"/>
        <v>11.530391331422329</v>
      </c>
      <c r="F70" s="493">
        <f t="shared" si="11"/>
        <v>11.013069884288795</v>
      </c>
      <c r="G70" s="493">
        <f t="shared" si="12"/>
        <v>14.694714915451309</v>
      </c>
      <c r="H70" s="493">
        <f t="shared" si="13"/>
        <v>13.113992088795767</v>
      </c>
      <c r="I70" s="493">
        <f t="shared" si="14"/>
        <v>12.624385465771581</v>
      </c>
      <c r="J70" s="493">
        <f t="shared" si="15"/>
        <v>11.814701650935397</v>
      </c>
      <c r="K70" s="493">
        <f t="shared" si="16"/>
        <v>12.358009489187616</v>
      </c>
      <c r="L70" s="493">
        <f t="shared" si="17"/>
        <v>13.744269672711335</v>
      </c>
      <c r="M70" s="493"/>
      <c r="N70" s="493"/>
      <c r="O70" s="493"/>
      <c r="P70" s="587">
        <f t="shared" si="22"/>
        <v>12</v>
      </c>
      <c r="Q70" s="596">
        <f t="shared" si="19"/>
        <v>11.991685643132676</v>
      </c>
      <c r="R70" s="587">
        <f t="shared" si="21"/>
        <v>13</v>
      </c>
      <c r="S70" s="351" t="s">
        <v>24</v>
      </c>
      <c r="T70" s="351" t="s">
        <v>371</v>
      </c>
    </row>
    <row r="71" spans="1:27" x14ac:dyDescent="0.25">
      <c r="A71" s="351" t="s">
        <v>25</v>
      </c>
      <c r="B71" s="493">
        <f t="shared" si="7"/>
        <v>26.235822913201979</v>
      </c>
      <c r="C71" s="493">
        <f t="shared" si="8"/>
        <v>27.505903226282864</v>
      </c>
      <c r="D71" s="493">
        <f t="shared" si="9"/>
        <v>29.293646812783336</v>
      </c>
      <c r="E71" s="493">
        <f t="shared" si="10"/>
        <v>28.313588260733958</v>
      </c>
      <c r="F71" s="493">
        <f t="shared" si="11"/>
        <v>24.679072420512995</v>
      </c>
      <c r="G71" s="493">
        <f t="shared" si="12"/>
        <v>29.120150532647681</v>
      </c>
      <c r="H71" s="493">
        <f t="shared" si="13"/>
        <v>26.319527846493184</v>
      </c>
      <c r="I71" s="493">
        <f t="shared" si="14"/>
        <v>30.460544995127602</v>
      </c>
      <c r="J71" s="493">
        <f t="shared" si="15"/>
        <v>31.450411961702184</v>
      </c>
      <c r="K71" s="493">
        <f t="shared" si="16"/>
        <v>32.546789193810788</v>
      </c>
      <c r="L71" s="493">
        <f t="shared" si="17"/>
        <v>35.442579317358167</v>
      </c>
      <c r="M71" s="493"/>
      <c r="N71" s="493"/>
      <c r="O71" s="493"/>
      <c r="P71" s="587">
        <f t="shared" si="22"/>
        <v>7</v>
      </c>
      <c r="Q71" s="596">
        <f t="shared" si="19"/>
        <v>29.215276134604974</v>
      </c>
      <c r="R71" s="587">
        <f t="shared" si="21"/>
        <v>8</v>
      </c>
      <c r="S71" s="351" t="s">
        <v>25</v>
      </c>
      <c r="T71" s="351" t="s">
        <v>119</v>
      </c>
    </row>
    <row r="72" spans="1:27" x14ac:dyDescent="0.25">
      <c r="A72" s="351" t="s">
        <v>26</v>
      </c>
      <c r="B72" s="493">
        <f t="shared" si="7"/>
        <v>27.407474691479948</v>
      </c>
      <c r="C72" s="493">
        <f t="shared" si="8"/>
        <v>29.983675591021829</v>
      </c>
      <c r="D72" s="493">
        <f t="shared" si="9"/>
        <v>22.481946623550865</v>
      </c>
      <c r="E72" s="493">
        <f t="shared" si="10"/>
        <v>23.035792050146558</v>
      </c>
      <c r="F72" s="493">
        <f t="shared" si="11"/>
        <v>25.054931817772154</v>
      </c>
      <c r="G72" s="493">
        <f t="shared" si="12"/>
        <v>26.292441355581804</v>
      </c>
      <c r="H72" s="493">
        <f t="shared" si="13"/>
        <v>26.966197130746323</v>
      </c>
      <c r="I72" s="493">
        <f t="shared" si="14"/>
        <v>27.10128379133641</v>
      </c>
      <c r="J72" s="493">
        <f t="shared" si="15"/>
        <v>22.517837046898332</v>
      </c>
      <c r="K72" s="493">
        <f t="shared" si="16"/>
        <v>25.033428088887383</v>
      </c>
      <c r="L72" s="493">
        <f t="shared" si="17"/>
        <v>27.644186655328156</v>
      </c>
      <c r="M72" s="493"/>
      <c r="N72" s="493"/>
      <c r="O72" s="493"/>
      <c r="P72" s="587">
        <f t="shared" si="22"/>
        <v>9</v>
      </c>
      <c r="Q72" s="596">
        <f t="shared" si="19"/>
        <v>25.7744722584318</v>
      </c>
      <c r="R72" s="587">
        <f t="shared" si="21"/>
        <v>9</v>
      </c>
      <c r="S72" s="351" t="s">
        <v>26</v>
      </c>
      <c r="T72" s="351" t="s">
        <v>120</v>
      </c>
    </row>
    <row r="73" spans="1:27" x14ac:dyDescent="0.25">
      <c r="A73" s="351" t="s">
        <v>27</v>
      </c>
      <c r="B73" s="493">
        <f t="shared" si="7"/>
        <v>42.731934173380374</v>
      </c>
      <c r="C73" s="493">
        <f t="shared" si="8"/>
        <v>47.498738284307642</v>
      </c>
      <c r="D73" s="493">
        <f t="shared" si="9"/>
        <v>43.75387539923365</v>
      </c>
      <c r="E73" s="493">
        <f t="shared" si="10"/>
        <v>46.619174871037401</v>
      </c>
      <c r="F73" s="493">
        <f t="shared" si="11"/>
        <v>46.78277638411474</v>
      </c>
      <c r="G73" s="493">
        <f t="shared" si="12"/>
        <v>47.118464737408324</v>
      </c>
      <c r="H73" s="493">
        <f t="shared" si="13"/>
        <v>45.707522414890327</v>
      </c>
      <c r="I73" s="493">
        <f t="shared" si="14"/>
        <v>41.796373108376699</v>
      </c>
      <c r="J73" s="493">
        <f t="shared" si="15"/>
        <v>36.459500257788143</v>
      </c>
      <c r="K73" s="493">
        <f t="shared" si="16"/>
        <v>39.744713353939147</v>
      </c>
      <c r="L73" s="493">
        <f t="shared" si="17"/>
        <v>43.014053208482309</v>
      </c>
      <c r="M73" s="493"/>
      <c r="N73" s="493"/>
      <c r="O73" s="493"/>
      <c r="P73" s="587">
        <f t="shared" si="22"/>
        <v>5</v>
      </c>
      <c r="Q73" s="596">
        <f t="shared" si="19"/>
        <v>43.747920562996249</v>
      </c>
      <c r="R73" s="587">
        <f t="shared" si="21"/>
        <v>5</v>
      </c>
      <c r="S73" s="351" t="s">
        <v>27</v>
      </c>
      <c r="T73" s="351" t="s">
        <v>431</v>
      </c>
    </row>
    <row r="74" spans="1:27" x14ac:dyDescent="0.25">
      <c r="A74" s="351" t="s">
        <v>28</v>
      </c>
      <c r="B74" s="493">
        <f t="shared" si="7"/>
        <v>44.659567816377709</v>
      </c>
      <c r="C74" s="493">
        <f t="shared" si="8"/>
        <v>45.371449801241241</v>
      </c>
      <c r="D74" s="493">
        <f t="shared" si="9"/>
        <v>36.177480509393725</v>
      </c>
      <c r="E74" s="493">
        <f t="shared" si="10"/>
        <v>46.007281936159238</v>
      </c>
      <c r="F74" s="493">
        <f t="shared" si="11"/>
        <v>44.275526322129451</v>
      </c>
      <c r="G74" s="493">
        <f t="shared" si="12"/>
        <v>51.179727933156038</v>
      </c>
      <c r="H74" s="493">
        <f t="shared" si="13"/>
        <v>51.19924294423015</v>
      </c>
      <c r="I74" s="493">
        <f t="shared" si="14"/>
        <v>43.210738993081392</v>
      </c>
      <c r="J74" s="493">
        <f t="shared" si="15"/>
        <v>39.972597608121099</v>
      </c>
      <c r="K74" s="493">
        <f t="shared" si="16"/>
        <v>49.521213795405814</v>
      </c>
      <c r="L74" s="493">
        <f t="shared" si="17"/>
        <v>51.483968626015177</v>
      </c>
      <c r="M74" s="493"/>
      <c r="N74" s="493"/>
      <c r="O74" s="493"/>
      <c r="P74" s="587">
        <f t="shared" si="22"/>
        <v>2</v>
      </c>
      <c r="Q74" s="596">
        <f t="shared" si="19"/>
        <v>45.732617844119176</v>
      </c>
      <c r="R74" s="587">
        <f t="shared" si="21"/>
        <v>2</v>
      </c>
      <c r="S74" s="351" t="s">
        <v>28</v>
      </c>
      <c r="T74" s="351" t="s">
        <v>75</v>
      </c>
    </row>
    <row r="75" spans="1:27" x14ac:dyDescent="0.25">
      <c r="A75" s="351" t="s">
        <v>29</v>
      </c>
      <c r="B75" s="493">
        <f t="shared" si="7"/>
        <v>43.092665821686325</v>
      </c>
      <c r="C75" s="493">
        <f t="shared" si="8"/>
        <v>41.252627406977197</v>
      </c>
      <c r="D75" s="493">
        <f t="shared" si="9"/>
        <v>40.536338793795693</v>
      </c>
      <c r="E75" s="493">
        <f t="shared" si="10"/>
        <v>41.867110751769751</v>
      </c>
      <c r="F75" s="493">
        <f t="shared" si="11"/>
        <v>42.148953566604135</v>
      </c>
      <c r="G75" s="493">
        <f t="shared" si="12"/>
        <v>53.907213763331164</v>
      </c>
      <c r="H75" s="493">
        <f t="shared" si="13"/>
        <v>52.465013020617199</v>
      </c>
      <c r="I75" s="493">
        <f t="shared" si="14"/>
        <v>45.292546246256499</v>
      </c>
      <c r="J75" s="493">
        <f t="shared" si="15"/>
        <v>42.239350083333257</v>
      </c>
      <c r="K75" s="493">
        <f t="shared" si="16"/>
        <v>42.513547065197621</v>
      </c>
      <c r="L75" s="493">
        <f t="shared" si="17"/>
        <v>44.742878736695673</v>
      </c>
      <c r="M75" s="493"/>
      <c r="N75" s="493"/>
      <c r="O75" s="493"/>
      <c r="P75" s="587">
        <f t="shared" si="22"/>
        <v>4</v>
      </c>
      <c r="Q75" s="596">
        <f t="shared" si="19"/>
        <v>44.550749568751321</v>
      </c>
      <c r="R75" s="587">
        <f t="shared" si="21"/>
        <v>4</v>
      </c>
      <c r="S75" s="351" t="s">
        <v>29</v>
      </c>
      <c r="T75" s="351" t="s">
        <v>118</v>
      </c>
    </row>
    <row r="76" spans="1:27" x14ac:dyDescent="0.25">
      <c r="A76" s="351" t="s">
        <v>30</v>
      </c>
      <c r="B76" s="493">
        <f t="shared" si="7"/>
        <v>47.274110862089806</v>
      </c>
      <c r="C76" s="493">
        <f t="shared" si="8"/>
        <v>49.00639630496643</v>
      </c>
      <c r="D76" s="493">
        <f t="shared" si="9"/>
        <v>45.473203839516501</v>
      </c>
      <c r="E76" s="493">
        <f t="shared" si="10"/>
        <v>49.009567568254894</v>
      </c>
      <c r="F76" s="493">
        <f t="shared" si="11"/>
        <v>52.099413452256101</v>
      </c>
      <c r="G76" s="493">
        <f t="shared" si="12"/>
        <v>54.572538562385908</v>
      </c>
      <c r="H76" s="493">
        <f t="shared" si="13"/>
        <v>55.661904606066813</v>
      </c>
      <c r="I76" s="493">
        <f t="shared" si="14"/>
        <v>48.011728368392106</v>
      </c>
      <c r="J76" s="493">
        <f t="shared" si="15"/>
        <v>42.520569274439644</v>
      </c>
      <c r="K76" s="493">
        <f t="shared" si="16"/>
        <v>43.087678772447255</v>
      </c>
      <c r="L76" s="493">
        <f t="shared" si="17"/>
        <v>51.99577228270266</v>
      </c>
      <c r="M76" s="493"/>
      <c r="N76" s="493"/>
      <c r="O76" s="493"/>
      <c r="P76" s="587">
        <f t="shared" si="22"/>
        <v>1</v>
      </c>
      <c r="Q76" s="596">
        <f t="shared" si="19"/>
        <v>48.973898535774374</v>
      </c>
      <c r="R76" s="587">
        <f t="shared" si="21"/>
        <v>1</v>
      </c>
      <c r="S76" s="351" t="s">
        <v>30</v>
      </c>
      <c r="T76" s="351" t="s">
        <v>76</v>
      </c>
    </row>
    <row r="77" spans="1:27" x14ac:dyDescent="0.25">
      <c r="A77" s="351" t="s">
        <v>31</v>
      </c>
      <c r="B77" s="493">
        <f t="shared" si="7"/>
        <v>37.065037147201053</v>
      </c>
      <c r="C77" s="493">
        <f t="shared" si="8"/>
        <v>38.896273881929403</v>
      </c>
      <c r="D77" s="493">
        <f t="shared" si="9"/>
        <v>40.103474797681677</v>
      </c>
      <c r="E77" s="493">
        <f t="shared" si="10"/>
        <v>47.175723559876808</v>
      </c>
      <c r="F77" s="493">
        <f t="shared" si="11"/>
        <v>42.622953473640671</v>
      </c>
      <c r="G77" s="493">
        <f t="shared" si="12"/>
        <v>43.267952566193827</v>
      </c>
      <c r="H77" s="493">
        <f t="shared" si="13"/>
        <v>33.033590638857916</v>
      </c>
      <c r="I77" s="493">
        <f t="shared" si="14"/>
        <v>29.367819241451176</v>
      </c>
      <c r="J77" s="493">
        <f t="shared" si="15"/>
        <v>29.729979484359902</v>
      </c>
      <c r="K77" s="493">
        <f t="shared" si="16"/>
        <v>32.580510597474714</v>
      </c>
      <c r="L77" s="493">
        <f t="shared" si="17"/>
        <v>37.923721148957021</v>
      </c>
      <c r="M77" s="493"/>
      <c r="N77" s="493"/>
      <c r="O77" s="493"/>
      <c r="P77" s="587">
        <f t="shared" si="22"/>
        <v>6</v>
      </c>
      <c r="Q77" s="596">
        <f t="shared" si="19"/>
        <v>37.433366957965831</v>
      </c>
      <c r="R77" s="587">
        <f t="shared" si="21"/>
        <v>6</v>
      </c>
      <c r="S77" s="351" t="s">
        <v>31</v>
      </c>
      <c r="T77" s="351" t="s">
        <v>74</v>
      </c>
    </row>
    <row r="78" spans="1:27" x14ac:dyDescent="0.25">
      <c r="A78" s="351" t="s">
        <v>32</v>
      </c>
      <c r="B78" s="493">
        <f t="shared" si="7"/>
        <v>50.27905852602467</v>
      </c>
      <c r="C78" s="493">
        <f t="shared" si="8"/>
        <v>45.217352235410509</v>
      </c>
      <c r="D78" s="493">
        <f t="shared" si="9"/>
        <v>46.112104917404245</v>
      </c>
      <c r="E78" s="493">
        <f t="shared" si="10"/>
        <v>45.324508654002251</v>
      </c>
      <c r="F78" s="493">
        <f t="shared" si="11"/>
        <v>49.160303526951935</v>
      </c>
      <c r="G78" s="493">
        <f t="shared" si="12"/>
        <v>54.389454721877442</v>
      </c>
      <c r="H78" s="493">
        <f t="shared" si="13"/>
        <v>45.498788776441273</v>
      </c>
      <c r="I78" s="493">
        <f t="shared" si="14"/>
        <v>41.865368156030705</v>
      </c>
      <c r="J78" s="493">
        <f t="shared" si="15"/>
        <v>37.400931584099531</v>
      </c>
      <c r="K78" s="493">
        <f t="shared" si="16"/>
        <v>34.157911592149752</v>
      </c>
      <c r="L78" s="493">
        <f t="shared" si="17"/>
        <v>45.799864668748121</v>
      </c>
      <c r="M78" s="493"/>
      <c r="N78" s="493"/>
      <c r="O78" s="493"/>
      <c r="P78" s="587">
        <f t="shared" si="22"/>
        <v>3</v>
      </c>
      <c r="Q78" s="596">
        <f t="shared" si="19"/>
        <v>45.018695214467307</v>
      </c>
      <c r="R78" s="587">
        <f t="shared" si="21"/>
        <v>3</v>
      </c>
      <c r="S78" s="351" t="s">
        <v>32</v>
      </c>
      <c r="T78" s="351" t="s">
        <v>370</v>
      </c>
    </row>
    <row r="80" spans="1:27" x14ac:dyDescent="0.25">
      <c r="A80" s="351" t="s">
        <v>525</v>
      </c>
      <c r="S80" s="351" t="s">
        <v>454</v>
      </c>
    </row>
    <row r="81" spans="1:31" x14ac:dyDescent="0.25">
      <c r="A81" s="351" t="s">
        <v>553</v>
      </c>
      <c r="B81" s="351" t="s">
        <v>509</v>
      </c>
      <c r="C81" s="351" t="s">
        <v>510</v>
      </c>
      <c r="D81" s="351" t="s">
        <v>511</v>
      </c>
      <c r="E81" s="351" t="s">
        <v>512</v>
      </c>
      <c r="F81" s="351" t="s">
        <v>513</v>
      </c>
      <c r="G81" s="351" t="s">
        <v>514</v>
      </c>
      <c r="H81" s="351" t="s">
        <v>515</v>
      </c>
      <c r="I81" s="351" t="s">
        <v>516</v>
      </c>
      <c r="J81" s="351" t="s">
        <v>517</v>
      </c>
      <c r="K81" s="351" t="s">
        <v>518</v>
      </c>
      <c r="L81" s="351" t="s">
        <v>519</v>
      </c>
      <c r="S81" s="351" t="s">
        <v>455</v>
      </c>
    </row>
    <row r="82" spans="1:31" x14ac:dyDescent="0.25">
      <c r="A82" s="351" t="s">
        <v>568</v>
      </c>
      <c r="B82" s="351" t="s">
        <v>581</v>
      </c>
      <c r="C82" s="351" t="s">
        <v>581</v>
      </c>
      <c r="D82" s="351" t="s">
        <v>581</v>
      </c>
      <c r="E82" s="351" t="s">
        <v>581</v>
      </c>
      <c r="F82" s="351" t="s">
        <v>581</v>
      </c>
      <c r="G82" s="351" t="s">
        <v>581</v>
      </c>
      <c r="H82" s="351" t="s">
        <v>581</v>
      </c>
      <c r="I82" s="351" t="s">
        <v>581</v>
      </c>
      <c r="J82" s="351" t="s">
        <v>581</v>
      </c>
      <c r="K82" s="351" t="s">
        <v>581</v>
      </c>
      <c r="L82" s="351" t="s">
        <v>581</v>
      </c>
      <c r="S82" s="351" t="s">
        <v>361</v>
      </c>
      <c r="T82" s="351" t="s">
        <v>457</v>
      </c>
    </row>
    <row r="83" spans="1:31" x14ac:dyDescent="0.25">
      <c r="B83" s="351">
        <v>2010</v>
      </c>
      <c r="C83" s="351">
        <v>2011</v>
      </c>
      <c r="D83" s="351">
        <v>2012</v>
      </c>
      <c r="E83" s="351">
        <v>2013</v>
      </c>
      <c r="F83" s="351">
        <v>2014</v>
      </c>
      <c r="G83" s="351">
        <v>2015</v>
      </c>
      <c r="H83" s="351">
        <v>2016</v>
      </c>
      <c r="I83" s="351">
        <v>2017</v>
      </c>
      <c r="J83" s="351">
        <v>2018</v>
      </c>
      <c r="K83" s="351">
        <v>2019</v>
      </c>
      <c r="L83" s="351">
        <v>2020</v>
      </c>
      <c r="T83" s="351">
        <v>2010</v>
      </c>
      <c r="U83" s="351">
        <v>2011</v>
      </c>
      <c r="V83" s="351">
        <v>2012</v>
      </c>
      <c r="W83" s="351">
        <v>2013</v>
      </c>
      <c r="X83" s="351">
        <v>2014</v>
      </c>
      <c r="Y83" s="351">
        <v>2015</v>
      </c>
      <c r="Z83" s="351">
        <v>2016</v>
      </c>
      <c r="AA83" s="351">
        <v>2017</v>
      </c>
      <c r="AB83" s="351">
        <v>2018</v>
      </c>
      <c r="AC83" s="351">
        <v>2019</v>
      </c>
      <c r="AD83" s="351">
        <v>2020</v>
      </c>
      <c r="AE83" s="351">
        <v>2021</v>
      </c>
    </row>
    <row r="84" spans="1:31" x14ac:dyDescent="0.25">
      <c r="A84" s="351" t="s">
        <v>5</v>
      </c>
      <c r="B84" s="521">
        <v>433435620</v>
      </c>
      <c r="C84" s="521">
        <v>458792964</v>
      </c>
      <c r="D84" s="521">
        <v>404239692</v>
      </c>
      <c r="E84" s="521">
        <v>435305480</v>
      </c>
      <c r="F84" s="521">
        <v>467647372</v>
      </c>
      <c r="G84" s="521">
        <v>507130658</v>
      </c>
      <c r="H84" s="521">
        <v>492702517</v>
      </c>
      <c r="I84" s="521">
        <v>478203377</v>
      </c>
      <c r="J84" s="521">
        <v>449897893</v>
      </c>
      <c r="K84" s="521">
        <v>474331792</v>
      </c>
      <c r="L84" s="521">
        <v>528577403</v>
      </c>
      <c r="S84" s="351" t="s">
        <v>5</v>
      </c>
      <c r="T84" s="521">
        <v>1238912537</v>
      </c>
      <c r="U84" s="521">
        <v>1268209405</v>
      </c>
      <c r="V84" s="521">
        <v>1245269485</v>
      </c>
      <c r="W84" s="521">
        <v>1240995258</v>
      </c>
      <c r="X84" s="521">
        <v>1320749401</v>
      </c>
      <c r="Y84" s="521">
        <v>1326452695</v>
      </c>
      <c r="Z84" s="521">
        <v>1347626192</v>
      </c>
      <c r="AA84" s="521">
        <v>1426659433</v>
      </c>
      <c r="AB84" s="521">
        <v>1465646694</v>
      </c>
      <c r="AC84" s="521">
        <v>1457696536</v>
      </c>
      <c r="AD84" s="521">
        <v>1478424361</v>
      </c>
      <c r="AE84" s="521">
        <v>1530668972</v>
      </c>
    </row>
    <row r="85" spans="1:31" x14ac:dyDescent="0.25">
      <c r="A85" s="351" t="s">
        <v>6</v>
      </c>
      <c r="B85" s="521">
        <f t="shared" ref="B85:L85" si="27">B86+SUM(B88:B91)</f>
        <v>11625968</v>
      </c>
      <c r="C85" s="521">
        <f t="shared" si="27"/>
        <v>12830032</v>
      </c>
      <c r="D85" s="521">
        <f t="shared" si="27"/>
        <v>12857677</v>
      </c>
      <c r="E85" s="521">
        <f t="shared" si="27"/>
        <v>14076098</v>
      </c>
      <c r="F85" s="521">
        <f t="shared" si="27"/>
        <v>16091168</v>
      </c>
      <c r="G85" s="521">
        <f t="shared" si="27"/>
        <v>16991746</v>
      </c>
      <c r="H85" s="521">
        <f t="shared" si="27"/>
        <v>15634941</v>
      </c>
      <c r="I85" s="521">
        <f t="shared" si="27"/>
        <v>16619200</v>
      </c>
      <c r="J85" s="521">
        <f t="shared" si="27"/>
        <v>16760968</v>
      </c>
      <c r="K85" s="521">
        <f t="shared" si="27"/>
        <v>17882674</v>
      </c>
      <c r="L85" s="521">
        <f t="shared" si="27"/>
        <v>20477902</v>
      </c>
      <c r="S85" s="351" t="s">
        <v>6</v>
      </c>
      <c r="T85" s="521">
        <f>T86+SUM(T88:T91)</f>
        <v>109797850</v>
      </c>
      <c r="U85" s="521">
        <f t="shared" ref="U85:AE85" si="28">U86+SUM(U88:U91)</f>
        <v>107184654</v>
      </c>
      <c r="V85" s="521">
        <f t="shared" si="28"/>
        <v>105220061</v>
      </c>
      <c r="W85" s="521">
        <f t="shared" si="28"/>
        <v>104542925</v>
      </c>
      <c r="X85" s="521">
        <f t="shared" si="28"/>
        <v>111993219</v>
      </c>
      <c r="Y85" s="521">
        <f t="shared" si="28"/>
        <v>125451387</v>
      </c>
      <c r="Z85" s="521">
        <f t="shared" si="28"/>
        <v>124025900</v>
      </c>
      <c r="AA85" s="521">
        <f t="shared" si="28"/>
        <v>129895562</v>
      </c>
      <c r="AB85" s="521">
        <f t="shared" si="28"/>
        <v>133824305</v>
      </c>
      <c r="AC85" s="521">
        <f t="shared" si="28"/>
        <v>141949336</v>
      </c>
      <c r="AD85" s="521">
        <f t="shared" si="28"/>
        <v>145831628</v>
      </c>
      <c r="AE85" s="521">
        <f t="shared" si="28"/>
        <v>152814368</v>
      </c>
    </row>
    <row r="86" spans="1:31" x14ac:dyDescent="0.25">
      <c r="A86" s="351" t="s">
        <v>7</v>
      </c>
      <c r="B86" s="521">
        <v>133714</v>
      </c>
      <c r="C86" s="521">
        <v>119601</v>
      </c>
      <c r="D86" s="521">
        <v>123709</v>
      </c>
      <c r="E86" s="521">
        <v>112918</v>
      </c>
      <c r="F86" s="521">
        <v>125732</v>
      </c>
      <c r="G86" s="521">
        <v>127198</v>
      </c>
      <c r="H86" s="521">
        <v>122143</v>
      </c>
      <c r="I86" s="521">
        <v>114932</v>
      </c>
      <c r="J86" s="521">
        <v>119582</v>
      </c>
      <c r="K86" s="521">
        <v>167638</v>
      </c>
      <c r="L86" s="521">
        <v>180015</v>
      </c>
      <c r="S86" s="351" t="s">
        <v>7</v>
      </c>
      <c r="T86" s="521">
        <v>6863012</v>
      </c>
      <c r="U86" s="521">
        <v>7130442</v>
      </c>
      <c r="V86" s="521">
        <v>7180726</v>
      </c>
      <c r="W86" s="521">
        <v>7841054</v>
      </c>
      <c r="X86" s="521">
        <v>8064440</v>
      </c>
      <c r="Y86" s="521">
        <v>8294641</v>
      </c>
      <c r="Z86" s="521">
        <v>6990258</v>
      </c>
      <c r="AA86" s="521">
        <v>6308338</v>
      </c>
      <c r="AB86" s="521">
        <v>5639894</v>
      </c>
      <c r="AC86" s="521">
        <v>5783959</v>
      </c>
      <c r="AD86" s="521">
        <v>5594029</v>
      </c>
      <c r="AE86" s="521">
        <v>5657900</v>
      </c>
    </row>
    <row r="87" spans="1:31" x14ac:dyDescent="0.25">
      <c r="A87" s="351" t="s">
        <v>12</v>
      </c>
      <c r="B87" s="521">
        <v>2860480</v>
      </c>
      <c r="C87" s="521">
        <v>3484959</v>
      </c>
      <c r="D87" s="521">
        <v>3617951</v>
      </c>
      <c r="E87" s="521">
        <v>4100993</v>
      </c>
      <c r="F87" s="521">
        <v>4830442</v>
      </c>
      <c r="G87" s="521">
        <v>5236488</v>
      </c>
      <c r="H87" s="521">
        <v>4907083</v>
      </c>
      <c r="I87" s="521">
        <v>5096942</v>
      </c>
      <c r="J87" s="521">
        <v>6059132</v>
      </c>
      <c r="K87" s="521">
        <v>6399340</v>
      </c>
      <c r="L87" s="521">
        <v>5839904</v>
      </c>
      <c r="S87" s="351" t="s">
        <v>12</v>
      </c>
      <c r="T87" s="521">
        <v>12508883</v>
      </c>
      <c r="U87" s="521">
        <v>13034465</v>
      </c>
      <c r="V87" s="521">
        <v>12858203</v>
      </c>
      <c r="W87" s="521">
        <v>13081808</v>
      </c>
      <c r="X87" s="521">
        <v>19667643</v>
      </c>
      <c r="Y87" s="521">
        <v>26020054</v>
      </c>
      <c r="Z87" s="521">
        <v>26378888</v>
      </c>
      <c r="AA87" s="521">
        <v>25537726</v>
      </c>
      <c r="AB87" s="521">
        <v>27820116</v>
      </c>
      <c r="AC87" s="521">
        <v>30393850</v>
      </c>
      <c r="AD87" s="521">
        <v>30623274</v>
      </c>
      <c r="AE87" s="521">
        <v>28886605</v>
      </c>
    </row>
    <row r="88" spans="1:31" x14ac:dyDescent="0.25">
      <c r="A88" s="351" t="s">
        <v>16</v>
      </c>
      <c r="B88" s="521">
        <v>491550</v>
      </c>
      <c r="C88" s="521">
        <v>607941</v>
      </c>
      <c r="D88" s="521">
        <v>611061</v>
      </c>
      <c r="E88" s="521">
        <v>682508</v>
      </c>
      <c r="F88" s="521">
        <v>749870</v>
      </c>
      <c r="G88" s="521">
        <v>725242</v>
      </c>
      <c r="H88" s="521">
        <v>531475</v>
      </c>
      <c r="I88" s="521">
        <v>751528</v>
      </c>
      <c r="J88" s="521">
        <v>854483</v>
      </c>
      <c r="K88" s="521">
        <v>187677</v>
      </c>
      <c r="L88" s="521">
        <v>468144</v>
      </c>
      <c r="S88" s="351" t="s">
        <v>16</v>
      </c>
      <c r="T88" s="521">
        <v>9742974</v>
      </c>
      <c r="U88" s="521">
        <v>9721331</v>
      </c>
      <c r="V88" s="521">
        <v>9619748</v>
      </c>
      <c r="W88" s="521">
        <v>9526306</v>
      </c>
      <c r="X88" s="521">
        <v>9713210</v>
      </c>
      <c r="Y88" s="521">
        <v>9710628</v>
      </c>
      <c r="Z88" s="521">
        <v>9814396</v>
      </c>
      <c r="AA88" s="521">
        <v>9902123</v>
      </c>
      <c r="AB88" s="521">
        <v>10524138</v>
      </c>
      <c r="AC88" s="521">
        <v>10767531</v>
      </c>
      <c r="AD88" s="521">
        <v>10963555</v>
      </c>
      <c r="AE88" s="521">
        <v>11115650</v>
      </c>
    </row>
    <row r="89" spans="1:31" x14ac:dyDescent="0.25">
      <c r="A89" s="351" t="s">
        <v>17</v>
      </c>
      <c r="B89" s="521">
        <v>626345</v>
      </c>
      <c r="C89" s="521">
        <v>824453</v>
      </c>
      <c r="D89" s="521">
        <v>707271</v>
      </c>
      <c r="E89" s="521">
        <v>807387</v>
      </c>
      <c r="F89" s="521">
        <v>2167909</v>
      </c>
      <c r="G89" s="521">
        <v>2033814</v>
      </c>
      <c r="H89" s="521">
        <v>2128492</v>
      </c>
      <c r="I89" s="521">
        <v>1865244</v>
      </c>
      <c r="J89" s="521">
        <v>1957535</v>
      </c>
      <c r="K89" s="521">
        <v>2338376</v>
      </c>
      <c r="L89" s="521">
        <v>2458849</v>
      </c>
      <c r="S89" s="351" t="s">
        <v>17</v>
      </c>
      <c r="T89" s="521">
        <v>25415219</v>
      </c>
      <c r="U89" s="521">
        <v>25728270</v>
      </c>
      <c r="V89" s="521">
        <v>26843577</v>
      </c>
      <c r="W89" s="521">
        <v>28394243</v>
      </c>
      <c r="X89" s="521">
        <v>28141656</v>
      </c>
      <c r="Y89" s="521">
        <v>28258791</v>
      </c>
      <c r="Z89" s="521">
        <v>28198871</v>
      </c>
      <c r="AA89" s="521">
        <v>30044156</v>
      </c>
      <c r="AB89" s="521">
        <v>31375161</v>
      </c>
      <c r="AC89" s="521">
        <v>31167458</v>
      </c>
      <c r="AD89" s="521">
        <v>33562449</v>
      </c>
      <c r="AE89" s="521">
        <v>34628310</v>
      </c>
    </row>
    <row r="90" spans="1:31" x14ac:dyDescent="0.25">
      <c r="A90" s="351" t="s">
        <v>20</v>
      </c>
      <c r="B90" s="521">
        <v>5013406</v>
      </c>
      <c r="C90" s="521">
        <v>4678554</v>
      </c>
      <c r="D90" s="521">
        <v>4454474</v>
      </c>
      <c r="E90" s="521">
        <v>4921459</v>
      </c>
      <c r="F90" s="521">
        <v>5386141</v>
      </c>
      <c r="G90" s="521">
        <v>5887031</v>
      </c>
      <c r="H90" s="521">
        <v>4616511</v>
      </c>
      <c r="I90" s="521">
        <v>4964875</v>
      </c>
      <c r="J90" s="521">
        <v>4621291</v>
      </c>
      <c r="K90" s="521">
        <v>4756532</v>
      </c>
      <c r="L90" s="521">
        <v>5722183</v>
      </c>
      <c r="S90" s="351" t="s">
        <v>20</v>
      </c>
      <c r="T90" s="521">
        <v>33716909</v>
      </c>
      <c r="U90" s="521">
        <v>31929633</v>
      </c>
      <c r="V90" s="521">
        <v>29560953</v>
      </c>
      <c r="W90" s="521">
        <v>28493693</v>
      </c>
      <c r="X90" s="521">
        <v>32246576</v>
      </c>
      <c r="Y90" s="521">
        <v>37045830</v>
      </c>
      <c r="Z90" s="521">
        <v>34289568</v>
      </c>
      <c r="AA90" s="521">
        <v>39322121</v>
      </c>
      <c r="AB90" s="521">
        <v>42051623</v>
      </c>
      <c r="AC90" s="521">
        <v>46748346</v>
      </c>
      <c r="AD90" s="521">
        <v>47998662</v>
      </c>
      <c r="AE90" s="521">
        <v>51198380</v>
      </c>
    </row>
    <row r="91" spans="1:31" x14ac:dyDescent="0.25">
      <c r="A91" s="351" t="s">
        <v>22</v>
      </c>
      <c r="B91" s="521">
        <v>5360953</v>
      </c>
      <c r="C91" s="521">
        <v>6599483</v>
      </c>
      <c r="D91" s="521">
        <v>6961162</v>
      </c>
      <c r="E91" s="521">
        <v>7551826</v>
      </c>
      <c r="F91" s="521">
        <v>7661516</v>
      </c>
      <c r="G91" s="521">
        <v>8218461</v>
      </c>
      <c r="H91" s="521">
        <v>8236320</v>
      </c>
      <c r="I91" s="521">
        <v>8922621</v>
      </c>
      <c r="J91" s="521">
        <v>9208077</v>
      </c>
      <c r="K91" s="521">
        <v>10432451</v>
      </c>
      <c r="L91" s="521">
        <v>11648711</v>
      </c>
      <c r="S91" s="351" t="s">
        <v>22</v>
      </c>
      <c r="T91" s="521">
        <v>34059736</v>
      </c>
      <c r="U91" s="521">
        <v>32674978</v>
      </c>
      <c r="V91" s="521">
        <v>32015057</v>
      </c>
      <c r="W91" s="521">
        <v>30287629</v>
      </c>
      <c r="X91" s="521">
        <v>33827337</v>
      </c>
      <c r="Y91" s="521">
        <v>42141497</v>
      </c>
      <c r="Z91" s="521">
        <v>44732807</v>
      </c>
      <c r="AA91" s="521">
        <v>44318824</v>
      </c>
      <c r="AB91" s="521">
        <v>44233489</v>
      </c>
      <c r="AC91" s="521">
        <v>47482042</v>
      </c>
      <c r="AD91" s="521">
        <v>47712933</v>
      </c>
      <c r="AE91" s="521">
        <v>50214128</v>
      </c>
    </row>
    <row r="92" spans="1:31" x14ac:dyDescent="0.25">
      <c r="A92" s="351" t="s">
        <v>23</v>
      </c>
      <c r="B92" s="521">
        <v>32588521</v>
      </c>
      <c r="C92" s="521">
        <v>35336061</v>
      </c>
      <c r="D92" s="521">
        <v>32578630</v>
      </c>
      <c r="E92" s="521">
        <v>33835723</v>
      </c>
      <c r="F92" s="521">
        <v>36794043</v>
      </c>
      <c r="G92" s="521">
        <v>40927602</v>
      </c>
      <c r="H92" s="521">
        <v>41085876</v>
      </c>
      <c r="I92" s="521">
        <v>33614463</v>
      </c>
      <c r="J92" s="521">
        <v>34651015</v>
      </c>
      <c r="K92" s="521">
        <v>35912159</v>
      </c>
      <c r="L92" s="521">
        <v>39607554</v>
      </c>
      <c r="S92" s="351" t="s">
        <v>23</v>
      </c>
      <c r="T92" s="521">
        <v>96971763</v>
      </c>
      <c r="U92" s="521">
        <v>116004783</v>
      </c>
      <c r="V92" s="521">
        <v>115632096</v>
      </c>
      <c r="W92" s="521">
        <v>119203003</v>
      </c>
      <c r="X92" s="521">
        <v>125380566</v>
      </c>
      <c r="Y92" s="521">
        <v>124929454</v>
      </c>
      <c r="Z92" s="521">
        <v>120702595</v>
      </c>
      <c r="AA92" s="521">
        <v>123729091</v>
      </c>
      <c r="AB92" s="521">
        <v>121190594</v>
      </c>
      <c r="AC92" s="521">
        <v>119793894</v>
      </c>
      <c r="AD92" s="521">
        <v>120295564</v>
      </c>
      <c r="AE92" s="521">
        <v>119370756</v>
      </c>
    </row>
    <row r="93" spans="1:31" x14ac:dyDescent="0.25">
      <c r="A93" s="351" t="s">
        <v>24</v>
      </c>
      <c r="B93" s="521">
        <v>2481753</v>
      </c>
      <c r="C93" s="521">
        <v>2493425</v>
      </c>
      <c r="D93" s="521">
        <v>2246048</v>
      </c>
      <c r="E93" s="521">
        <v>2734867</v>
      </c>
      <c r="F93" s="521">
        <v>3174674</v>
      </c>
      <c r="G93" s="521">
        <v>4339918</v>
      </c>
      <c r="H93" s="521">
        <v>4149524</v>
      </c>
      <c r="I93" s="521">
        <v>4289253</v>
      </c>
      <c r="J93" s="521">
        <v>4302931</v>
      </c>
      <c r="K93" s="521">
        <v>4520788</v>
      </c>
      <c r="L93" s="521">
        <v>4946815</v>
      </c>
      <c r="S93" s="351" t="s">
        <v>24</v>
      </c>
      <c r="T93" s="521">
        <v>22251686</v>
      </c>
      <c r="U93" s="521">
        <v>23786273</v>
      </c>
      <c r="V93" s="521">
        <v>23946900</v>
      </c>
      <c r="W93" s="521">
        <v>23718770</v>
      </c>
      <c r="X93" s="521">
        <v>28826422</v>
      </c>
      <c r="Y93" s="521">
        <v>29533870</v>
      </c>
      <c r="Z93" s="521">
        <v>31641959</v>
      </c>
      <c r="AA93" s="521">
        <v>33975935</v>
      </c>
      <c r="AB93" s="521">
        <v>36420141</v>
      </c>
      <c r="AC93" s="521">
        <v>36581846</v>
      </c>
      <c r="AD93" s="521">
        <v>35991836</v>
      </c>
      <c r="AE93" s="521">
        <v>28873825</v>
      </c>
    </row>
    <row r="94" spans="1:31" x14ac:dyDescent="0.25">
      <c r="A94" s="351" t="s">
        <v>25</v>
      </c>
      <c r="B94" s="521">
        <v>3824037</v>
      </c>
      <c r="C94" s="521">
        <v>3873883</v>
      </c>
      <c r="D94" s="521">
        <v>3557245</v>
      </c>
      <c r="E94" s="521">
        <v>3437745</v>
      </c>
      <c r="F94" s="521">
        <v>4297127</v>
      </c>
      <c r="G94" s="521">
        <v>4051253</v>
      </c>
      <c r="H94" s="521">
        <v>3208556</v>
      </c>
      <c r="I94" s="521">
        <v>3629398</v>
      </c>
      <c r="J94" s="521">
        <v>3350391</v>
      </c>
      <c r="K94" s="521">
        <v>3512787</v>
      </c>
      <c r="L94" s="521">
        <v>3686685</v>
      </c>
      <c r="S94" s="351" t="s">
        <v>25</v>
      </c>
      <c r="T94" s="521">
        <v>14575632</v>
      </c>
      <c r="U94" s="521">
        <v>14083824</v>
      </c>
      <c r="V94" s="521">
        <v>12143401</v>
      </c>
      <c r="W94" s="521">
        <v>12141679</v>
      </c>
      <c r="X94" s="521">
        <v>17412028</v>
      </c>
      <c r="Y94" s="521">
        <v>13912198</v>
      </c>
      <c r="Z94" s="521">
        <v>12190781</v>
      </c>
      <c r="AA94" s="521">
        <v>11915079</v>
      </c>
      <c r="AB94" s="521">
        <v>10652932</v>
      </c>
      <c r="AC94" s="521">
        <v>10793037</v>
      </c>
      <c r="AD94" s="521">
        <v>10401853</v>
      </c>
      <c r="AE94" s="521">
        <v>8494298</v>
      </c>
    </row>
    <row r="95" spans="1:31" x14ac:dyDescent="0.25">
      <c r="A95" s="351" t="s">
        <v>26</v>
      </c>
      <c r="B95" s="521">
        <v>60693617</v>
      </c>
      <c r="C95" s="521">
        <v>66818905</v>
      </c>
      <c r="D95" s="521">
        <v>48169583</v>
      </c>
      <c r="E95" s="521">
        <v>49683330</v>
      </c>
      <c r="F95" s="521">
        <v>52485905</v>
      </c>
      <c r="G95" s="521">
        <v>51310873</v>
      </c>
      <c r="H95" s="521">
        <v>53148711</v>
      </c>
      <c r="I95" s="521">
        <v>54234620</v>
      </c>
      <c r="J95" s="521">
        <v>45788873</v>
      </c>
      <c r="K95" s="521">
        <v>51302178</v>
      </c>
      <c r="L95" s="521">
        <v>55382120</v>
      </c>
      <c r="S95" s="351" t="s">
        <v>26</v>
      </c>
      <c r="T95" s="521">
        <v>221449140</v>
      </c>
      <c r="U95" s="521">
        <v>222850947</v>
      </c>
      <c r="V95" s="521">
        <v>214258951</v>
      </c>
      <c r="W95" s="521">
        <v>215678844</v>
      </c>
      <c r="X95" s="521">
        <v>209483328</v>
      </c>
      <c r="Y95" s="521">
        <v>195154464</v>
      </c>
      <c r="Z95" s="521">
        <v>197093831</v>
      </c>
      <c r="AA95" s="521">
        <v>200118269</v>
      </c>
      <c r="AB95" s="521">
        <v>203344899</v>
      </c>
      <c r="AC95" s="521">
        <v>204934689</v>
      </c>
      <c r="AD95" s="521">
        <v>200339119</v>
      </c>
      <c r="AE95" s="521">
        <v>200683111</v>
      </c>
    </row>
    <row r="96" spans="1:31" x14ac:dyDescent="0.25">
      <c r="A96" s="351" t="s">
        <v>27</v>
      </c>
      <c r="B96" s="521">
        <v>113462091</v>
      </c>
      <c r="C96" s="521">
        <v>123821011</v>
      </c>
      <c r="D96" s="521">
        <v>112941816</v>
      </c>
      <c r="E96" s="521">
        <v>128586313</v>
      </c>
      <c r="F96" s="521">
        <v>141230606</v>
      </c>
      <c r="G96" s="521">
        <v>152679871</v>
      </c>
      <c r="H96" s="521">
        <v>151688848</v>
      </c>
      <c r="I96" s="521">
        <v>150816215</v>
      </c>
      <c r="J96" s="521">
        <v>140227736</v>
      </c>
      <c r="K96" s="521">
        <v>152606198</v>
      </c>
      <c r="L96" s="521">
        <v>170029370</v>
      </c>
      <c r="S96" s="351" t="s">
        <v>27</v>
      </c>
      <c r="T96" s="521">
        <v>265520607</v>
      </c>
      <c r="U96" s="521">
        <v>260682737</v>
      </c>
      <c r="V96" s="521">
        <v>258129857</v>
      </c>
      <c r="W96" s="521">
        <v>275822799</v>
      </c>
      <c r="X96" s="521">
        <v>301885901</v>
      </c>
      <c r="Y96" s="521">
        <v>324034053</v>
      </c>
      <c r="Z96" s="521">
        <v>331868454</v>
      </c>
      <c r="AA96" s="521">
        <v>360835651</v>
      </c>
      <c r="AB96" s="521">
        <v>384612337</v>
      </c>
      <c r="AC96" s="521">
        <v>383966030</v>
      </c>
      <c r="AD96" s="521">
        <v>395287952</v>
      </c>
      <c r="AE96" s="521">
        <v>428483550</v>
      </c>
    </row>
    <row r="97" spans="1:31" x14ac:dyDescent="0.25">
      <c r="A97" s="351" t="s">
        <v>28</v>
      </c>
      <c r="B97" s="521">
        <v>77603848</v>
      </c>
      <c r="C97" s="521">
        <v>79519350</v>
      </c>
      <c r="D97" s="521">
        <v>60273817</v>
      </c>
      <c r="E97" s="521">
        <v>70383166</v>
      </c>
      <c r="F97" s="521">
        <v>72959643</v>
      </c>
      <c r="G97" s="521">
        <v>73825888</v>
      </c>
      <c r="H97" s="521">
        <v>71753733</v>
      </c>
      <c r="I97" s="521">
        <v>66440624</v>
      </c>
      <c r="J97" s="521">
        <v>56434339</v>
      </c>
      <c r="K97" s="521">
        <v>64651042</v>
      </c>
      <c r="L97" s="521">
        <v>70184298</v>
      </c>
      <c r="S97" s="351" t="s">
        <v>28</v>
      </c>
      <c r="T97" s="521">
        <v>173767575</v>
      </c>
      <c r="U97" s="521">
        <v>175262969</v>
      </c>
      <c r="V97" s="521">
        <v>166605900</v>
      </c>
      <c r="W97" s="521">
        <v>152982665</v>
      </c>
      <c r="X97" s="521">
        <v>164785490</v>
      </c>
      <c r="Y97" s="521">
        <v>144248301</v>
      </c>
      <c r="Z97" s="521">
        <v>140146082</v>
      </c>
      <c r="AA97" s="521">
        <v>153759518</v>
      </c>
      <c r="AB97" s="521">
        <v>141182566</v>
      </c>
      <c r="AC97" s="521">
        <v>130552216</v>
      </c>
      <c r="AD97" s="521">
        <v>136322626</v>
      </c>
      <c r="AE97" s="521">
        <v>132259368</v>
      </c>
    </row>
    <row r="98" spans="1:31" x14ac:dyDescent="0.25">
      <c r="A98" s="351" t="s">
        <v>29</v>
      </c>
      <c r="B98" s="521">
        <v>63930264</v>
      </c>
      <c r="C98" s="521">
        <v>61604600</v>
      </c>
      <c r="D98" s="521">
        <v>60469207</v>
      </c>
      <c r="E98" s="521">
        <v>60143338</v>
      </c>
      <c r="F98" s="521">
        <v>61403938</v>
      </c>
      <c r="G98" s="521">
        <v>73179254</v>
      </c>
      <c r="H98" s="521">
        <v>70676129</v>
      </c>
      <c r="I98" s="521">
        <v>70777854</v>
      </c>
      <c r="J98" s="521">
        <v>68840407</v>
      </c>
      <c r="K98" s="521">
        <v>65326174</v>
      </c>
      <c r="L98" s="521">
        <v>73850367</v>
      </c>
      <c r="S98" s="351" t="s">
        <v>29</v>
      </c>
      <c r="T98" s="521">
        <v>148355324</v>
      </c>
      <c r="U98" s="521">
        <v>149334973</v>
      </c>
      <c r="V98" s="521">
        <v>149172838</v>
      </c>
      <c r="W98" s="521">
        <v>143652946</v>
      </c>
      <c r="X98" s="521">
        <v>145683185</v>
      </c>
      <c r="Y98" s="521">
        <v>135750392</v>
      </c>
      <c r="Z98" s="521">
        <v>134710972</v>
      </c>
      <c r="AA98" s="521">
        <v>156268216</v>
      </c>
      <c r="AB98" s="521">
        <v>162976956</v>
      </c>
      <c r="AC98" s="521">
        <v>153659665</v>
      </c>
      <c r="AD98" s="521">
        <v>165055019</v>
      </c>
      <c r="AE98" s="521">
        <v>181877738</v>
      </c>
    </row>
    <row r="99" spans="1:31" x14ac:dyDescent="0.25">
      <c r="A99" s="351" t="s">
        <v>30</v>
      </c>
      <c r="B99" s="521">
        <v>12178001</v>
      </c>
      <c r="C99" s="521">
        <v>12368545</v>
      </c>
      <c r="D99" s="521">
        <v>11488262</v>
      </c>
      <c r="E99" s="521">
        <v>11986935</v>
      </c>
      <c r="F99" s="521">
        <v>13187229</v>
      </c>
      <c r="G99" s="521">
        <v>13937673</v>
      </c>
      <c r="H99" s="521">
        <v>13742853</v>
      </c>
      <c r="I99" s="521">
        <v>13168424</v>
      </c>
      <c r="J99" s="521">
        <v>11978686</v>
      </c>
      <c r="K99" s="521">
        <v>12787691</v>
      </c>
      <c r="L99" s="521">
        <v>15617485</v>
      </c>
      <c r="S99" s="351" t="s">
        <v>30</v>
      </c>
      <c r="T99" s="521">
        <v>25760402</v>
      </c>
      <c r="U99" s="521">
        <v>25238634</v>
      </c>
      <c r="V99" s="521">
        <v>25263806</v>
      </c>
      <c r="W99" s="521">
        <v>24458357</v>
      </c>
      <c r="X99" s="521">
        <v>25311665</v>
      </c>
      <c r="Y99" s="521">
        <v>25539719</v>
      </c>
      <c r="Z99" s="521">
        <v>24689872</v>
      </c>
      <c r="AA99" s="521">
        <v>27427515</v>
      </c>
      <c r="AB99" s="521">
        <v>28171509</v>
      </c>
      <c r="AC99" s="521">
        <v>29678301</v>
      </c>
      <c r="AD99" s="521">
        <v>30036067</v>
      </c>
      <c r="AE99" s="521">
        <v>33307363</v>
      </c>
    </row>
    <row r="100" spans="1:31" x14ac:dyDescent="0.25">
      <c r="A100" s="351" t="s">
        <v>31</v>
      </c>
      <c r="B100" s="521">
        <v>15204695</v>
      </c>
      <c r="C100" s="521">
        <v>18011160</v>
      </c>
      <c r="D100" s="521">
        <v>19255209</v>
      </c>
      <c r="E100" s="521">
        <v>18415999</v>
      </c>
      <c r="F100" s="521">
        <v>19746003</v>
      </c>
      <c r="G100" s="521">
        <v>21845361</v>
      </c>
      <c r="H100" s="521">
        <v>21000251</v>
      </c>
      <c r="I100" s="521">
        <v>17529187</v>
      </c>
      <c r="J100" s="521">
        <v>17955246</v>
      </c>
      <c r="K100" s="521">
        <v>17716892</v>
      </c>
      <c r="L100" s="521">
        <v>17883740</v>
      </c>
      <c r="N100" s="521"/>
      <c r="S100" s="351" t="s">
        <v>31</v>
      </c>
      <c r="T100" s="521">
        <v>41021664</v>
      </c>
      <c r="U100" s="521">
        <v>46305618</v>
      </c>
      <c r="V100" s="521">
        <v>48013817</v>
      </c>
      <c r="W100" s="521">
        <v>39037025</v>
      </c>
      <c r="X100" s="521">
        <v>46327158</v>
      </c>
      <c r="Y100" s="521">
        <v>50488548</v>
      </c>
      <c r="Z100" s="521">
        <v>63572414</v>
      </c>
      <c r="AA100" s="521">
        <v>59688419</v>
      </c>
      <c r="AB100" s="521">
        <v>60394411</v>
      </c>
      <c r="AC100" s="521">
        <v>54378804</v>
      </c>
      <c r="AD100" s="521">
        <v>47157134</v>
      </c>
      <c r="AE100" s="521">
        <v>44934261</v>
      </c>
    </row>
    <row r="101" spans="1:31" x14ac:dyDescent="0.25">
      <c r="A101" s="351" t="s">
        <v>32</v>
      </c>
      <c r="B101" s="521">
        <v>27609846</v>
      </c>
      <c r="C101" s="521">
        <v>27545489</v>
      </c>
      <c r="D101" s="521">
        <v>27401992</v>
      </c>
      <c r="E101" s="521">
        <v>26551283</v>
      </c>
      <c r="F101" s="521">
        <v>30656850</v>
      </c>
      <c r="G101" s="521">
        <v>34904060</v>
      </c>
      <c r="H101" s="521">
        <v>31267037</v>
      </c>
      <c r="I101" s="521">
        <v>32016583</v>
      </c>
      <c r="J101" s="521">
        <v>33807149</v>
      </c>
      <c r="K101" s="521">
        <v>32769110</v>
      </c>
      <c r="L101" s="521">
        <v>41305796</v>
      </c>
      <c r="N101" s="521"/>
      <c r="S101" s="351" t="s">
        <v>32</v>
      </c>
      <c r="T101" s="521">
        <v>54913212</v>
      </c>
      <c r="U101" s="521">
        <v>60917961</v>
      </c>
      <c r="V101" s="521">
        <v>59424726</v>
      </c>
      <c r="W101" s="521">
        <v>58580410</v>
      </c>
      <c r="X101" s="521">
        <v>62360986</v>
      </c>
      <c r="Y101" s="521">
        <v>64174315</v>
      </c>
      <c r="Z101" s="521">
        <v>68720592</v>
      </c>
      <c r="AA101" s="521">
        <v>76475102</v>
      </c>
      <c r="AB101" s="521">
        <v>90391195</v>
      </c>
      <c r="AC101" s="521">
        <v>95934173</v>
      </c>
      <c r="AD101" s="521">
        <v>90187594</v>
      </c>
      <c r="AE101" s="521">
        <v>98363163</v>
      </c>
    </row>
    <row r="102" spans="1:31" x14ac:dyDescent="0.25">
      <c r="M102" s="521"/>
      <c r="N102" s="521"/>
      <c r="S102" s="351" t="s">
        <v>459</v>
      </c>
    </row>
    <row r="103" spans="1:31" x14ac:dyDescent="0.25">
      <c r="M103" s="521"/>
      <c r="N103" s="521"/>
    </row>
    <row r="104" spans="1:31" x14ac:dyDescent="0.25">
      <c r="M104" s="521"/>
      <c r="N104" s="521"/>
    </row>
    <row r="105" spans="1:31" x14ac:dyDescent="0.25">
      <c r="M105" s="521"/>
      <c r="N105" s="521"/>
    </row>
    <row r="106" spans="1:31" x14ac:dyDescent="0.25">
      <c r="M106" s="521"/>
      <c r="N106" s="521"/>
    </row>
    <row r="107" spans="1:31" x14ac:dyDescent="0.25">
      <c r="M107" s="521"/>
      <c r="N107" s="521"/>
    </row>
    <row r="108" spans="1:31" x14ac:dyDescent="0.25">
      <c r="M108" s="521"/>
      <c r="N108" s="521"/>
    </row>
    <row r="109" spans="1:31" x14ac:dyDescent="0.25">
      <c r="M109" s="521"/>
      <c r="N109" s="521"/>
    </row>
    <row r="110" spans="1:31" x14ac:dyDescent="0.25">
      <c r="M110" s="521"/>
      <c r="N110" s="521"/>
    </row>
    <row r="111" spans="1:31" x14ac:dyDescent="0.25">
      <c r="M111" s="521"/>
      <c r="N111" s="521"/>
    </row>
    <row r="112" spans="1:31" x14ac:dyDescent="0.25">
      <c r="M112" s="521"/>
      <c r="N112" s="521"/>
    </row>
    <row r="113" spans="13:14" x14ac:dyDescent="0.25">
      <c r="M113" s="521"/>
      <c r="N113" s="521"/>
    </row>
    <row r="114" spans="13:14" x14ac:dyDescent="0.25">
      <c r="M114" s="521"/>
      <c r="N114" s="521"/>
    </row>
    <row r="115" spans="13:14" x14ac:dyDescent="0.25">
      <c r="M115" s="521"/>
      <c r="N115" s="521"/>
    </row>
    <row r="116" spans="13:14" x14ac:dyDescent="0.25">
      <c r="M116" s="521"/>
      <c r="N116" s="521"/>
    </row>
    <row r="117" spans="13:14" x14ac:dyDescent="0.25">
      <c r="M117" s="521"/>
      <c r="N117" s="521"/>
    </row>
  </sheetData>
  <sortState xmlns:xlrd2="http://schemas.microsoft.com/office/spreadsheetml/2017/richdata2" ref="Y64:AA69">
    <sortCondition descending="1" ref="AA64:AA69"/>
  </sortState>
  <phoneticPr fontId="1" type="noConversion"/>
  <pageMargins left="0.511811024" right="0.511811024" top="0.78740157499999996" bottom="0.78740157499999996" header="0.31496062000000002" footer="0.31496062000000002"/>
  <pageSetup paperSize="9" orientation="portrait" r:id="rId1"/>
  <ignoredErrors>
    <ignoredError sqref="T85:AE85" formula="1"/>
  </ignoredError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140A6-A695-408E-9B2F-3928B797A943}">
  <sheetPr>
    <tabColor theme="9" tint="-0.249977111117893"/>
  </sheetPr>
  <dimension ref="A1:L50"/>
  <sheetViews>
    <sheetView showGridLines="0" zoomScale="90" zoomScaleNormal="90" workbookViewId="0">
      <selection activeCell="A2" sqref="A2"/>
    </sheetView>
  </sheetViews>
  <sheetFormatPr defaultRowHeight="15" x14ac:dyDescent="0.25"/>
  <sheetData>
    <row r="1" spans="1:1" x14ac:dyDescent="0.25">
      <c r="A1" s="37" t="s">
        <v>582</v>
      </c>
    </row>
    <row r="2" spans="1:1" x14ac:dyDescent="0.25">
      <c r="A2" s="26"/>
    </row>
    <row r="3" spans="1:1" x14ac:dyDescent="0.25">
      <c r="A3" s="37" t="s">
        <v>48</v>
      </c>
    </row>
    <row r="4" spans="1:1" x14ac:dyDescent="0.25">
      <c r="A4" s="37" t="s">
        <v>527</v>
      </c>
    </row>
    <row r="5" spans="1:1" x14ac:dyDescent="0.25">
      <c r="A5" t="s">
        <v>573</v>
      </c>
    </row>
    <row r="6" spans="1:1" x14ac:dyDescent="0.25">
      <c r="A6" s="37" t="s">
        <v>529</v>
      </c>
    </row>
    <row r="7" spans="1:1" x14ac:dyDescent="0.25">
      <c r="A7" s="37" t="s">
        <v>583</v>
      </c>
    </row>
    <row r="8" spans="1:1" x14ac:dyDescent="0.25">
      <c r="A8" s="37" t="s">
        <v>562</v>
      </c>
    </row>
    <row r="9" spans="1:1" x14ac:dyDescent="0.25">
      <c r="A9" s="37" t="s">
        <v>575</v>
      </c>
    </row>
    <row r="10" spans="1:1" x14ac:dyDescent="0.25">
      <c r="A10" s="37" t="s">
        <v>564</v>
      </c>
    </row>
    <row r="11" spans="1:1" x14ac:dyDescent="0.25">
      <c r="A11" s="37" t="s">
        <v>538</v>
      </c>
    </row>
    <row r="12" spans="1:1" x14ac:dyDescent="0.25">
      <c r="A12" s="37" t="s">
        <v>539</v>
      </c>
    </row>
    <row r="13" spans="1:1" x14ac:dyDescent="0.25">
      <c r="A13" s="37" t="s">
        <v>540</v>
      </c>
    </row>
    <row r="14" spans="1:1" x14ac:dyDescent="0.25">
      <c r="A14" s="37" t="s">
        <v>576</v>
      </c>
    </row>
    <row r="15" spans="1:1" x14ac:dyDescent="0.25">
      <c r="A15" s="37" t="s">
        <v>556</v>
      </c>
    </row>
    <row r="16" spans="1:1" x14ac:dyDescent="0.25">
      <c r="A16" s="37" t="s">
        <v>584</v>
      </c>
    </row>
    <row r="17" spans="1:12" x14ac:dyDescent="0.25">
      <c r="A17" s="37"/>
    </row>
    <row r="18" spans="1:12" x14ac:dyDescent="0.25">
      <c r="A18" s="37" t="s">
        <v>335</v>
      </c>
    </row>
    <row r="19" spans="1:12" x14ac:dyDescent="0.25">
      <c r="A19" s="37" t="s">
        <v>577</v>
      </c>
    </row>
    <row r="20" spans="1:12" x14ac:dyDescent="0.25">
      <c r="A20" s="37" t="s">
        <v>578</v>
      </c>
    </row>
    <row r="21" spans="1:12" x14ac:dyDescent="0.25">
      <c r="A21" s="37"/>
    </row>
    <row r="22" spans="1:12" x14ac:dyDescent="0.25">
      <c r="A22" s="37" t="s">
        <v>339</v>
      </c>
    </row>
    <row r="23" spans="1:12" x14ac:dyDescent="0.25">
      <c r="A23" s="37" t="s">
        <v>559</v>
      </c>
    </row>
    <row r="24" spans="1:12" x14ac:dyDescent="0.25">
      <c r="A24" t="s">
        <v>140</v>
      </c>
    </row>
    <row r="25" spans="1:12" x14ac:dyDescent="0.25">
      <c r="A25" t="s">
        <v>580</v>
      </c>
    </row>
    <row r="26" spans="1:12" x14ac:dyDescent="0.25">
      <c r="B26">
        <v>2010</v>
      </c>
      <c r="C26">
        <v>2011</v>
      </c>
      <c r="D26">
        <v>2012</v>
      </c>
      <c r="E26">
        <v>2013</v>
      </c>
      <c r="F26">
        <v>2014</v>
      </c>
      <c r="G26">
        <v>2015</v>
      </c>
      <c r="H26">
        <v>2016</v>
      </c>
      <c r="I26">
        <v>2017</v>
      </c>
      <c r="J26">
        <v>2018</v>
      </c>
      <c r="K26">
        <v>2019</v>
      </c>
      <c r="L26">
        <v>2020</v>
      </c>
    </row>
    <row r="27" spans="1:12" x14ac:dyDescent="0.25">
      <c r="A27" t="s">
        <v>5</v>
      </c>
      <c r="B27" s="16">
        <f>'g3.9'!B61</f>
        <v>34.98516699569084</v>
      </c>
      <c r="C27" s="16">
        <f>'g3.9'!C61</f>
        <v>36.176436020043553</v>
      </c>
      <c r="D27" s="16">
        <f>'g3.9'!D61</f>
        <v>32.462025037094683</v>
      </c>
      <c r="E27" s="16">
        <f>'g3.9'!E61</f>
        <v>35.077126781414343</v>
      </c>
      <c r="F27" s="16">
        <f>'g3.9'!F61</f>
        <v>35.407729251735617</v>
      </c>
      <c r="G27" s="16">
        <f>'g3.9'!G61</f>
        <v>38.232095265183958</v>
      </c>
      <c r="H27" s="16">
        <f>'g3.9'!H61</f>
        <v>36.560770332668035</v>
      </c>
      <c r="I27" s="16">
        <f>'g3.9'!I61</f>
        <v>33.519098247184829</v>
      </c>
      <c r="J27" s="16">
        <f>'g3.9'!J61</f>
        <v>30.696203583153579</v>
      </c>
      <c r="K27" s="16">
        <f>'g3.9'!K61</f>
        <v>32.539817464449264</v>
      </c>
      <c r="L27" s="16">
        <f>'g3.9'!L61</f>
        <v>35.75275252110108</v>
      </c>
    </row>
    <row r="28" spans="1:12" x14ac:dyDescent="0.25">
      <c r="A28" t="s">
        <v>6</v>
      </c>
      <c r="B28" s="16">
        <f>'g3.9'!B62</f>
        <v>10.588520631323837</v>
      </c>
      <c r="C28" s="16">
        <f>'g3.9'!C62</f>
        <v>11.970026977929136</v>
      </c>
      <c r="D28" s="16">
        <f>'g3.9'!D62</f>
        <v>12.219796185063988</v>
      </c>
      <c r="E28" s="16">
        <f>'g3.9'!E62</f>
        <v>13.464419519541854</v>
      </c>
      <c r="F28" s="16">
        <f>'g3.9'!F62</f>
        <v>14.367984190185656</v>
      </c>
      <c r="G28" s="16">
        <f>'g3.9'!G62</f>
        <v>13.544486359485209</v>
      </c>
      <c r="H28" s="16">
        <f>'g3.9'!H62</f>
        <v>12.606190319925112</v>
      </c>
      <c r="I28" s="16">
        <f>'g3.9'!I62</f>
        <v>12.794278529700653</v>
      </c>
      <c r="J28" s="16">
        <f>'g3.9'!J62</f>
        <v>12.524606796949179</v>
      </c>
      <c r="K28" s="16">
        <f>'g3.9'!K62</f>
        <v>12.597927192840128</v>
      </c>
      <c r="L28" s="16">
        <f>'g3.9'!L62</f>
        <v>14.042154147795701</v>
      </c>
    </row>
    <row r="29" spans="1:12" x14ac:dyDescent="0.25">
      <c r="A29" t="s">
        <v>7</v>
      </c>
      <c r="B29" s="16">
        <f>'g3.9'!B63</f>
        <v>1.9483282267319362</v>
      </c>
      <c r="C29" s="16">
        <f>'g3.9'!C63</f>
        <v>1.677329399776339</v>
      </c>
      <c r="D29" s="16">
        <f>'g3.9'!D63</f>
        <v>1.7227923750328309</v>
      </c>
      <c r="E29" s="16">
        <f>'g3.9'!E63</f>
        <v>1.4400870087108186</v>
      </c>
      <c r="F29" s="16">
        <f>'g3.9'!F63</f>
        <v>1.5590915178239284</v>
      </c>
      <c r="G29" s="16">
        <f>'g3.9'!G63</f>
        <v>1.5334961452822371</v>
      </c>
      <c r="H29" s="16">
        <f>'g3.9'!H63</f>
        <v>1.7473317866093068</v>
      </c>
      <c r="I29" s="16">
        <f>'g3.9'!I63</f>
        <v>1.8219061819452285</v>
      </c>
      <c r="J29" s="16">
        <f>'g3.9'!J63</f>
        <v>2.1202880763361862</v>
      </c>
      <c r="K29" s="16">
        <f>'g3.9'!K63</f>
        <v>2.8983262156595511</v>
      </c>
      <c r="L29" s="16">
        <f>'g3.9'!L63</f>
        <v>3.2179847476657706</v>
      </c>
    </row>
    <row r="48" spans="2:11" x14ac:dyDescent="0.25">
      <c r="B48" s="16"/>
      <c r="C48" s="16"/>
      <c r="D48" s="16"/>
      <c r="E48" s="16"/>
      <c r="F48" s="16"/>
      <c r="G48" s="16"/>
      <c r="H48" s="16"/>
      <c r="I48" s="16"/>
      <c r="J48" s="16"/>
      <c r="K48" s="16"/>
    </row>
    <row r="49" spans="2:11" x14ac:dyDescent="0.25">
      <c r="B49" s="16"/>
      <c r="C49" s="16"/>
      <c r="D49" s="16"/>
      <c r="E49" s="16"/>
      <c r="F49" s="16"/>
      <c r="G49" s="16"/>
      <c r="H49" s="16"/>
      <c r="I49" s="16"/>
      <c r="J49" s="16"/>
      <c r="K49" s="16"/>
    </row>
    <row r="50" spans="2:11" x14ac:dyDescent="0.25">
      <c r="B50" s="16"/>
      <c r="C50" s="16"/>
      <c r="D50" s="16"/>
      <c r="E50" s="16"/>
      <c r="F50" s="16"/>
      <c r="G50" s="16"/>
      <c r="H50" s="16"/>
      <c r="I50" s="16"/>
      <c r="J50" s="16"/>
      <c r="K50" s="16"/>
    </row>
  </sheetData>
  <pageMargins left="0.511811024" right="0.511811024" top="0.78740157499999996" bottom="0.78740157499999996" header="0.31496062000000002" footer="0.31496062000000002"/>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E90D7-A46B-48DB-A1F1-A048A600E564}">
  <sheetPr>
    <tabColor theme="9" tint="-0.249977111117893"/>
  </sheetPr>
  <dimension ref="A1:AM127"/>
  <sheetViews>
    <sheetView showGridLines="0" zoomScale="90" zoomScaleNormal="90" workbookViewId="0">
      <selection activeCell="A2" sqref="A2"/>
    </sheetView>
  </sheetViews>
  <sheetFormatPr defaultRowHeight="15" x14ac:dyDescent="0.25"/>
  <cols>
    <col min="1" max="1" width="19.85546875" style="351" customWidth="1"/>
    <col min="2" max="10" width="12" style="351" bestFit="1" customWidth="1"/>
    <col min="11" max="13" width="9.140625" style="351"/>
    <col min="14" max="14" width="19.5703125" style="351" customWidth="1"/>
    <col min="15" max="15" width="11.140625" style="351" customWidth="1"/>
    <col min="16" max="16" width="19.85546875" style="351" customWidth="1"/>
    <col min="17" max="23" width="11.140625" style="351" customWidth="1"/>
    <col min="24" max="24" width="10.5703125" style="351" bestFit="1" customWidth="1"/>
    <col min="25" max="25" width="19.7109375" style="351" customWidth="1"/>
    <col min="26" max="32" width="11.5703125" style="351" customWidth="1"/>
    <col min="33" max="34" width="9.85546875" style="351" bestFit="1" customWidth="1"/>
    <col min="35" max="16384" width="9.140625" style="351"/>
  </cols>
  <sheetData>
    <row r="1" spans="1:1" x14ac:dyDescent="0.25">
      <c r="A1" s="593" t="s">
        <v>585</v>
      </c>
    </row>
    <row r="2" spans="1:1" x14ac:dyDescent="0.25">
      <c r="A2" s="26"/>
    </row>
    <row r="3" spans="1:1" x14ac:dyDescent="0.25">
      <c r="A3" s="593" t="s">
        <v>48</v>
      </c>
    </row>
    <row r="4" spans="1:1" x14ac:dyDescent="0.25">
      <c r="A4" s="593" t="s">
        <v>586</v>
      </c>
    </row>
    <row r="5" spans="1:1" x14ac:dyDescent="0.25">
      <c r="A5" s="593" t="s">
        <v>587</v>
      </c>
    </row>
    <row r="6" spans="1:1" x14ac:dyDescent="0.25">
      <c r="A6" s="593" t="s">
        <v>588</v>
      </c>
    </row>
    <row r="7" spans="1:1" x14ac:dyDescent="0.25">
      <c r="A7" s="593" t="s">
        <v>589</v>
      </c>
    </row>
    <row r="8" spans="1:1" x14ac:dyDescent="0.25">
      <c r="A8" s="593" t="s">
        <v>590</v>
      </c>
    </row>
    <row r="9" spans="1:1" x14ac:dyDescent="0.25">
      <c r="A9" s="593"/>
    </row>
    <row r="10" spans="1:1" x14ac:dyDescent="0.25">
      <c r="A10" s="351" t="s">
        <v>52</v>
      </c>
    </row>
    <row r="11" spans="1:1" x14ac:dyDescent="0.25">
      <c r="A11" s="593" t="s">
        <v>591</v>
      </c>
    </row>
    <row r="12" spans="1:1" x14ac:dyDescent="0.25">
      <c r="A12" s="351" t="s">
        <v>265</v>
      </c>
    </row>
    <row r="13" spans="1:1" x14ac:dyDescent="0.25">
      <c r="A13" s="351" t="s">
        <v>310</v>
      </c>
    </row>
    <row r="14" spans="1:1" x14ac:dyDescent="0.25">
      <c r="A14" s="351" t="s">
        <v>311</v>
      </c>
    </row>
    <row r="15" spans="1:1" x14ac:dyDescent="0.25">
      <c r="A15" s="351" t="s">
        <v>312</v>
      </c>
    </row>
    <row r="16" spans="1:1" x14ac:dyDescent="0.25">
      <c r="A16" s="351" t="s">
        <v>263</v>
      </c>
    </row>
    <row r="17" spans="1:6" x14ac:dyDescent="0.25">
      <c r="A17" s="583" t="s">
        <v>592</v>
      </c>
    </row>
    <row r="18" spans="1:6" x14ac:dyDescent="0.25">
      <c r="A18" s="583" t="s">
        <v>593</v>
      </c>
    </row>
    <row r="19" spans="1:6" x14ac:dyDescent="0.25">
      <c r="A19" s="583" t="s">
        <v>316</v>
      </c>
    </row>
    <row r="20" spans="1:6" x14ac:dyDescent="0.25">
      <c r="A20" s="583" t="s">
        <v>594</v>
      </c>
    </row>
    <row r="21" spans="1:6" x14ac:dyDescent="0.25">
      <c r="A21" s="583" t="s">
        <v>2707</v>
      </c>
    </row>
    <row r="22" spans="1:6" x14ac:dyDescent="0.25">
      <c r="A22" s="583"/>
    </row>
    <row r="23" spans="1:6" x14ac:dyDescent="0.25">
      <c r="A23" s="593" t="s">
        <v>339</v>
      </c>
    </row>
    <row r="24" spans="1:6" x14ac:dyDescent="0.25">
      <c r="A24" s="593" t="s">
        <v>596</v>
      </c>
    </row>
    <row r="25" spans="1:6" x14ac:dyDescent="0.25">
      <c r="A25" s="351" t="s">
        <v>140</v>
      </c>
    </row>
    <row r="26" spans="1:6" x14ac:dyDescent="0.25">
      <c r="A26" s="26"/>
    </row>
    <row r="27" spans="1:6" x14ac:dyDescent="0.25">
      <c r="A27" s="488"/>
      <c r="B27" s="488"/>
      <c r="C27" s="488" t="s">
        <v>64</v>
      </c>
      <c r="D27" s="488"/>
      <c r="E27" s="488" t="s">
        <v>299</v>
      </c>
      <c r="F27" s="488" t="s">
        <v>64</v>
      </c>
    </row>
    <row r="28" spans="1:6" x14ac:dyDescent="0.25">
      <c r="A28" s="488"/>
      <c r="B28" s="488">
        <v>2021</v>
      </c>
      <c r="C28" s="488">
        <v>2021</v>
      </c>
      <c r="D28" s="488"/>
      <c r="E28" s="488" t="s">
        <v>2709</v>
      </c>
      <c r="F28" s="488" t="s">
        <v>2709</v>
      </c>
    </row>
    <row r="29" spans="1:6" x14ac:dyDescent="0.25">
      <c r="A29" s="488" t="str">
        <f>R60</f>
        <v>BR</v>
      </c>
      <c r="B29" s="596">
        <f t="shared" ref="B29:E29" si="0">S60</f>
        <v>8.4301438339985193</v>
      </c>
      <c r="C29" s="488"/>
      <c r="D29" s="488" t="str">
        <f t="shared" si="0"/>
        <v>BR</v>
      </c>
      <c r="E29" s="596">
        <f t="shared" si="0"/>
        <v>14.830383733902169</v>
      </c>
      <c r="F29" s="488"/>
    </row>
    <row r="30" spans="1:6" x14ac:dyDescent="0.25">
      <c r="A30" s="488" t="str">
        <f t="shared" ref="A30:A36" si="1">R61</f>
        <v>NE</v>
      </c>
      <c r="B30" s="596">
        <f t="shared" ref="B30:B36" si="2">S61</f>
        <v>12.569691960734081</v>
      </c>
      <c r="C30" s="488"/>
      <c r="D30" s="488" t="str">
        <f t="shared" ref="D30:D36" si="3">U61</f>
        <v>NE</v>
      </c>
      <c r="E30" s="596">
        <f t="shared" ref="E30:E36" si="4">V61</f>
        <v>20.660677057767103</v>
      </c>
      <c r="F30" s="488"/>
    </row>
    <row r="31" spans="1:6" x14ac:dyDescent="0.25">
      <c r="A31" s="488" t="str">
        <f t="shared" si="1"/>
        <v>RJ</v>
      </c>
      <c r="B31" s="596">
        <f t="shared" si="2"/>
        <v>13.840957072484166</v>
      </c>
      <c r="C31" s="488">
        <f t="shared" ref="C31:C36" si="5">T62</f>
        <v>6</v>
      </c>
      <c r="D31" s="488" t="str">
        <f t="shared" si="3"/>
        <v>PI</v>
      </c>
      <c r="E31" s="596">
        <f t="shared" si="4"/>
        <v>18.379805867114676</v>
      </c>
      <c r="F31" s="488">
        <f t="shared" ref="F31:F36" si="6">W62</f>
        <v>6</v>
      </c>
    </row>
    <row r="32" spans="1:6" x14ac:dyDescent="0.25">
      <c r="A32" s="488" t="str">
        <f t="shared" si="1"/>
        <v>PB</v>
      </c>
      <c r="B32" s="596">
        <f t="shared" si="2"/>
        <v>14.436034875782017</v>
      </c>
      <c r="C32" s="488">
        <f t="shared" si="5"/>
        <v>5</v>
      </c>
      <c r="D32" s="488" t="str">
        <f t="shared" si="3"/>
        <v>RJ</v>
      </c>
      <c r="E32" s="596">
        <f t="shared" si="4"/>
        <v>20.742560499267086</v>
      </c>
      <c r="F32" s="488">
        <f t="shared" si="6"/>
        <v>5</v>
      </c>
    </row>
    <row r="33" spans="1:6" x14ac:dyDescent="0.25">
      <c r="A33" s="488" t="str">
        <f t="shared" si="1"/>
        <v>CE</v>
      </c>
      <c r="B33" s="596">
        <f t="shared" si="2"/>
        <v>15.198242954035255</v>
      </c>
      <c r="C33" s="488">
        <f t="shared" si="5"/>
        <v>4</v>
      </c>
      <c r="D33" s="488" t="str">
        <f t="shared" si="3"/>
        <v>SE</v>
      </c>
      <c r="E33" s="596">
        <f t="shared" si="4"/>
        <v>21.363657549136057</v>
      </c>
      <c r="F33" s="488">
        <f t="shared" si="6"/>
        <v>4</v>
      </c>
    </row>
    <row r="34" spans="1:6" x14ac:dyDescent="0.25">
      <c r="A34" s="488" t="str">
        <f t="shared" si="1"/>
        <v>SE</v>
      </c>
      <c r="B34" s="596">
        <f t="shared" si="2"/>
        <v>15.701011673779577</v>
      </c>
      <c r="C34" s="488">
        <f t="shared" si="5"/>
        <v>3</v>
      </c>
      <c r="D34" s="488" t="str">
        <f t="shared" si="3"/>
        <v>CE</v>
      </c>
      <c r="E34" s="596">
        <f t="shared" si="4"/>
        <v>22.696830677496173</v>
      </c>
      <c r="F34" s="488">
        <f t="shared" si="6"/>
        <v>3</v>
      </c>
    </row>
    <row r="35" spans="1:6" x14ac:dyDescent="0.25">
      <c r="A35" s="488" t="str">
        <f t="shared" si="1"/>
        <v>AL</v>
      </c>
      <c r="B35" s="596">
        <f t="shared" si="2"/>
        <v>16.966878449282788</v>
      </c>
      <c r="C35" s="488">
        <f t="shared" si="5"/>
        <v>2</v>
      </c>
      <c r="D35" s="488" t="str">
        <f t="shared" si="3"/>
        <v>PB</v>
      </c>
      <c r="E35" s="596">
        <f t="shared" si="4"/>
        <v>22.980156643407824</v>
      </c>
      <c r="F35" s="488">
        <f t="shared" si="6"/>
        <v>2</v>
      </c>
    </row>
    <row r="36" spans="1:6" x14ac:dyDescent="0.25">
      <c r="A36" s="488" t="str">
        <f t="shared" si="1"/>
        <v>RN</v>
      </c>
      <c r="B36" s="596">
        <f t="shared" si="2"/>
        <v>24.289516862513498</v>
      </c>
      <c r="C36" s="488">
        <f t="shared" si="5"/>
        <v>1</v>
      </c>
      <c r="D36" s="488" t="str">
        <f t="shared" si="3"/>
        <v>RN</v>
      </c>
      <c r="E36" s="596">
        <f t="shared" si="4"/>
        <v>33.637381595957919</v>
      </c>
      <c r="F36" s="488">
        <f t="shared" si="6"/>
        <v>1</v>
      </c>
    </row>
    <row r="58" spans="1:23" x14ac:dyDescent="0.25">
      <c r="A58" s="351" t="s">
        <v>598</v>
      </c>
      <c r="M58" s="351" t="s">
        <v>64</v>
      </c>
      <c r="N58" s="351" t="s">
        <v>299</v>
      </c>
      <c r="O58" s="351" t="s">
        <v>64</v>
      </c>
      <c r="R58" s="488"/>
      <c r="S58" s="488"/>
      <c r="T58" s="488" t="s">
        <v>64</v>
      </c>
      <c r="U58" s="488"/>
      <c r="V58" s="488" t="s">
        <v>299</v>
      </c>
      <c r="W58" s="488" t="s">
        <v>64</v>
      </c>
    </row>
    <row r="59" spans="1:23" x14ac:dyDescent="0.25">
      <c r="B59" s="351">
        <v>2013</v>
      </c>
      <c r="C59" s="351">
        <v>2014</v>
      </c>
      <c r="D59" s="351">
        <v>2015</v>
      </c>
      <c r="E59" s="351">
        <v>2016</v>
      </c>
      <c r="F59" s="351">
        <v>2017</v>
      </c>
      <c r="G59" s="351">
        <v>2018</v>
      </c>
      <c r="H59" s="351">
        <v>2019</v>
      </c>
      <c r="I59" s="351">
        <v>2020</v>
      </c>
      <c r="J59" s="351">
        <v>2021</v>
      </c>
      <c r="M59" s="351">
        <v>2021</v>
      </c>
      <c r="N59" s="351" t="s">
        <v>2709</v>
      </c>
      <c r="O59" s="351" t="s">
        <v>2709</v>
      </c>
      <c r="R59" s="488"/>
      <c r="S59" s="488">
        <v>2021</v>
      </c>
      <c r="T59" s="488">
        <v>2021</v>
      </c>
      <c r="U59" s="488"/>
      <c r="V59" s="488" t="s">
        <v>2709</v>
      </c>
      <c r="W59" s="488" t="s">
        <v>2709</v>
      </c>
    </row>
    <row r="60" spans="1:23" x14ac:dyDescent="0.25">
      <c r="A60" s="351" t="s">
        <v>5</v>
      </c>
      <c r="B60" s="493">
        <f t="shared" ref="B60:H60" si="7">Z98*1000/B98</f>
        <v>15.551089620819585</v>
      </c>
      <c r="C60" s="493">
        <f t="shared" si="7"/>
        <v>16.098229137559589</v>
      </c>
      <c r="D60" s="493">
        <f t="shared" si="7"/>
        <v>16.363409167026678</v>
      </c>
      <c r="E60" s="493">
        <f t="shared" si="7"/>
        <v>14.238778231423122</v>
      </c>
      <c r="F60" s="493">
        <f t="shared" si="7"/>
        <v>15.93944298640808</v>
      </c>
      <c r="G60" s="493">
        <f t="shared" si="7"/>
        <v>16.334242606462414</v>
      </c>
      <c r="H60" s="493">
        <f t="shared" si="7"/>
        <v>15.574622240372532</v>
      </c>
      <c r="I60" s="493">
        <f t="shared" ref="I60:J75" si="8">AG98*1000/I98</f>
        <v>12.94189549281122</v>
      </c>
      <c r="J60" s="493">
        <f t="shared" si="8"/>
        <v>10.431744122236303</v>
      </c>
      <c r="K60" s="493"/>
      <c r="L60" s="493"/>
      <c r="N60" s="493">
        <f t="shared" ref="N60:N61" si="9">AVERAGE(B60:J60)</f>
        <v>14.830383733902169</v>
      </c>
      <c r="P60" s="351" t="s">
        <v>5</v>
      </c>
      <c r="Q60" s="351" t="s">
        <v>66</v>
      </c>
      <c r="R60" s="488" t="str">
        <f>Q60</f>
        <v>BR</v>
      </c>
      <c r="S60" s="596">
        <v>8.4301438339985193</v>
      </c>
      <c r="T60" s="488"/>
      <c r="U60" s="488" t="str">
        <f>Q60</f>
        <v>BR</v>
      </c>
      <c r="V60" s="596">
        <f>N60</f>
        <v>14.830383733902169</v>
      </c>
      <c r="W60" s="488"/>
    </row>
    <row r="61" spans="1:23" x14ac:dyDescent="0.25">
      <c r="A61" s="351" t="s">
        <v>6</v>
      </c>
      <c r="B61" s="493">
        <f t="shared" ref="B61:B88" si="10">Z99*1000/B99</f>
        <v>21.088789919510059</v>
      </c>
      <c r="C61" s="493">
        <f t="shared" ref="C61:C88" si="11">AA99*1000/C99</f>
        <v>20.732958347359766</v>
      </c>
      <c r="D61" s="493">
        <f t="shared" ref="D61:D88" si="12">AB99*1000/D99</f>
        <v>20.580847507721124</v>
      </c>
      <c r="E61" s="493">
        <f t="shared" ref="E61:E88" si="13">AC99*1000/E99</f>
        <v>19.692669691314919</v>
      </c>
      <c r="F61" s="493">
        <f t="shared" ref="F61:F88" si="14">AD99*1000/F99</f>
        <v>22.907826176772137</v>
      </c>
      <c r="G61" s="493">
        <f t="shared" ref="G61:G88" si="15">AE99*1000/G99</f>
        <v>24.636694284356675</v>
      </c>
      <c r="H61" s="493">
        <f t="shared" ref="H61:H88" si="16">AF99*1000/H99</f>
        <v>23.351557220237488</v>
      </c>
      <c r="I61" s="493">
        <f t="shared" si="8"/>
        <v>18.605735401626937</v>
      </c>
      <c r="J61" s="493">
        <f t="shared" si="8"/>
        <v>14.349014971004845</v>
      </c>
      <c r="K61" s="493"/>
      <c r="L61" s="493"/>
      <c r="N61" s="493">
        <f t="shared" si="9"/>
        <v>20.660677057767103</v>
      </c>
      <c r="P61" s="351" t="s">
        <v>6</v>
      </c>
      <c r="Q61" s="351" t="s">
        <v>69</v>
      </c>
      <c r="R61" s="488" t="str">
        <f>Q61</f>
        <v>NE</v>
      </c>
      <c r="S61" s="596">
        <v>12.569691960734081</v>
      </c>
      <c r="T61" s="488"/>
      <c r="U61" s="488" t="str">
        <f>Q61</f>
        <v>NE</v>
      </c>
      <c r="V61" s="596">
        <f>N61</f>
        <v>20.660677057767103</v>
      </c>
      <c r="W61" s="488"/>
    </row>
    <row r="62" spans="1:23" x14ac:dyDescent="0.25">
      <c r="A62" s="351" t="s">
        <v>7</v>
      </c>
      <c r="B62" s="493">
        <f t="shared" si="10"/>
        <v>18.023575181014159</v>
      </c>
      <c r="C62" s="493">
        <f t="shared" si="11"/>
        <v>17.582982567455407</v>
      </c>
      <c r="D62" s="493">
        <f t="shared" si="12"/>
        <v>18.885011129196535</v>
      </c>
      <c r="E62" s="493">
        <f t="shared" si="13"/>
        <v>17.630653618193978</v>
      </c>
      <c r="F62" s="493">
        <f t="shared" si="14"/>
        <v>25.158667997948665</v>
      </c>
      <c r="G62" s="493">
        <f t="shared" si="15"/>
        <v>28.557820243352715</v>
      </c>
      <c r="H62" s="493">
        <f t="shared" si="16"/>
        <v>28.845861413429454</v>
      </c>
      <c r="I62" s="493">
        <f t="shared" si="8"/>
        <v>21.88733411785401</v>
      </c>
      <c r="J62" s="493">
        <f t="shared" si="8"/>
        <v>15.701011673779577</v>
      </c>
      <c r="K62" s="493"/>
      <c r="L62" s="493"/>
      <c r="M62" s="586">
        <f>RANK(J62,J$62:J$88)</f>
        <v>3</v>
      </c>
      <c r="N62" s="493">
        <f>AVERAGE(B62:J62)</f>
        <v>21.363657549136057</v>
      </c>
      <c r="O62" s="586">
        <f t="shared" ref="O62:O88" si="17">RANK(N62,N$62:N$88)</f>
        <v>4</v>
      </c>
      <c r="P62" s="351" t="s">
        <v>7</v>
      </c>
      <c r="Q62" s="593" t="s">
        <v>72</v>
      </c>
      <c r="R62" s="488" t="str">
        <f t="shared" ref="R62:R66" si="18">_xlfn.XLOOKUP(S62,$J$62:$J$88,$Q$62:$Q$88)</f>
        <v>RJ</v>
      </c>
      <c r="S62" s="596">
        <f t="shared" ref="S62:S66" si="19">LARGE($J$62:$J$88,T62)</f>
        <v>13.840957072484166</v>
      </c>
      <c r="T62" s="488">
        <v>6</v>
      </c>
      <c r="U62" s="488" t="str">
        <f t="shared" ref="U62:U66" si="20">_xlfn.XLOOKUP(V62,$N$62:$N$88,$Q$62:$Q$88)</f>
        <v>PI</v>
      </c>
      <c r="V62" s="596">
        <f t="shared" ref="V62:V66" si="21">LARGE($N$62:$N$88,W62)</f>
        <v>18.379805867114676</v>
      </c>
      <c r="W62" s="488">
        <v>6</v>
      </c>
    </row>
    <row r="63" spans="1:23" x14ac:dyDescent="0.25">
      <c r="A63" s="351" t="s">
        <v>8</v>
      </c>
      <c r="B63" s="493">
        <f t="shared" si="10"/>
        <v>15.157154597681906</v>
      </c>
      <c r="C63" s="493">
        <f t="shared" si="11"/>
        <v>13.335967588219798</v>
      </c>
      <c r="D63" s="493">
        <f t="shared" si="12"/>
        <v>15.856657375533421</v>
      </c>
      <c r="E63" s="493">
        <f t="shared" si="13"/>
        <v>13.655676468492393</v>
      </c>
      <c r="F63" s="493">
        <f t="shared" si="14"/>
        <v>14.957130275173787</v>
      </c>
      <c r="G63" s="493">
        <f t="shared" si="15"/>
        <v>15.562255190508861</v>
      </c>
      <c r="H63" s="493">
        <f t="shared" si="16"/>
        <v>15.699632334340931</v>
      </c>
      <c r="I63" s="493">
        <f t="shared" si="8"/>
        <v>11.852399861490646</v>
      </c>
      <c r="J63" s="493">
        <f t="shared" si="8"/>
        <v>9.2516031079989993</v>
      </c>
      <c r="K63" s="493"/>
      <c r="L63" s="493"/>
      <c r="M63" s="586">
        <f t="shared" ref="M63:M88" si="22">RANK(J63,J$62:J$88)</f>
        <v>21</v>
      </c>
      <c r="N63" s="493">
        <f t="shared" ref="N63:N88" si="23">AVERAGE(B63:J63)</f>
        <v>13.925386311048975</v>
      </c>
      <c r="O63" s="586">
        <f t="shared" si="17"/>
        <v>18</v>
      </c>
      <c r="P63" s="351" t="s">
        <v>8</v>
      </c>
      <c r="Q63" s="593" t="s">
        <v>342</v>
      </c>
      <c r="R63" s="488" t="str">
        <f t="shared" si="18"/>
        <v>PB</v>
      </c>
      <c r="S63" s="596">
        <f t="shared" si="19"/>
        <v>14.436034875782017</v>
      </c>
      <c r="T63" s="488">
        <v>5</v>
      </c>
      <c r="U63" s="488" t="str">
        <f t="shared" si="20"/>
        <v>RJ</v>
      </c>
      <c r="V63" s="596">
        <f t="shared" si="21"/>
        <v>20.742560499267086</v>
      </c>
      <c r="W63" s="488">
        <v>5</v>
      </c>
    </row>
    <row r="64" spans="1:23" x14ac:dyDescent="0.25">
      <c r="A64" s="351" t="s">
        <v>9</v>
      </c>
      <c r="B64" s="493">
        <f t="shared" si="10"/>
        <v>16.249433458379833</v>
      </c>
      <c r="C64" s="493">
        <f t="shared" si="11"/>
        <v>17.802434322973713</v>
      </c>
      <c r="D64" s="493">
        <f t="shared" si="12"/>
        <v>17.790789558616773</v>
      </c>
      <c r="E64" s="493">
        <f t="shared" si="13"/>
        <v>14.678333188263462</v>
      </c>
      <c r="F64" s="493">
        <f t="shared" si="14"/>
        <v>16.511902150949862</v>
      </c>
      <c r="G64" s="493">
        <f t="shared" si="15"/>
        <v>16.490007293441145</v>
      </c>
      <c r="H64" s="493">
        <f t="shared" si="16"/>
        <v>15.369086214984252</v>
      </c>
      <c r="I64" s="493">
        <f t="shared" si="8"/>
        <v>13.395595044587493</v>
      </c>
      <c r="J64" s="493">
        <f t="shared" si="8"/>
        <v>10.950793014074767</v>
      </c>
      <c r="K64" s="493"/>
      <c r="L64" s="493"/>
      <c r="M64" s="586">
        <f t="shared" si="22"/>
        <v>15</v>
      </c>
      <c r="N64" s="493">
        <f t="shared" si="23"/>
        <v>15.470930471807925</v>
      </c>
      <c r="O64" s="586">
        <f t="shared" si="17"/>
        <v>15</v>
      </c>
      <c r="P64" s="351" t="s">
        <v>9</v>
      </c>
      <c r="Q64" s="593" t="s">
        <v>1184</v>
      </c>
      <c r="R64" s="488" t="str">
        <f t="shared" si="18"/>
        <v>CE</v>
      </c>
      <c r="S64" s="596">
        <f t="shared" si="19"/>
        <v>15.198242954035255</v>
      </c>
      <c r="T64" s="488">
        <v>4</v>
      </c>
      <c r="U64" s="488" t="str">
        <f t="shared" si="20"/>
        <v>SE</v>
      </c>
      <c r="V64" s="596">
        <f t="shared" si="21"/>
        <v>21.363657549136057</v>
      </c>
      <c r="W64" s="488">
        <v>4</v>
      </c>
    </row>
    <row r="65" spans="1:23" x14ac:dyDescent="0.25">
      <c r="A65" s="351" t="s">
        <v>10</v>
      </c>
      <c r="B65" s="493">
        <f t="shared" si="10"/>
        <v>16.559469266781395</v>
      </c>
      <c r="C65" s="493">
        <f t="shared" si="11"/>
        <v>18.652094206240264</v>
      </c>
      <c r="D65" s="493">
        <f t="shared" si="12"/>
        <v>16.223513237710325</v>
      </c>
      <c r="E65" s="493">
        <f t="shared" si="13"/>
        <v>14.168444389897507</v>
      </c>
      <c r="F65" s="493">
        <f t="shared" si="14"/>
        <v>16.905477844220524</v>
      </c>
      <c r="G65" s="493">
        <f t="shared" si="15"/>
        <v>17.340063058041757</v>
      </c>
      <c r="H65" s="493">
        <f t="shared" si="16"/>
        <v>16.312221349969306</v>
      </c>
      <c r="I65" s="493">
        <f t="shared" si="8"/>
        <v>14.183685526173846</v>
      </c>
      <c r="J65" s="493">
        <f t="shared" si="8"/>
        <v>11.510970436729441</v>
      </c>
      <c r="K65" s="493"/>
      <c r="L65" s="493"/>
      <c r="M65" s="586">
        <f t="shared" si="22"/>
        <v>10</v>
      </c>
      <c r="N65" s="493">
        <f t="shared" si="23"/>
        <v>15.76177103508493</v>
      </c>
      <c r="O65" s="586">
        <f t="shared" si="17"/>
        <v>13</v>
      </c>
      <c r="P65" s="351" t="s">
        <v>10</v>
      </c>
      <c r="Q65" s="593" t="s">
        <v>430</v>
      </c>
      <c r="R65" s="488" t="str">
        <f t="shared" si="18"/>
        <v>SE</v>
      </c>
      <c r="S65" s="596">
        <f t="shared" si="19"/>
        <v>15.701011673779577</v>
      </c>
      <c r="T65" s="488">
        <v>3</v>
      </c>
      <c r="U65" s="488" t="str">
        <f t="shared" si="20"/>
        <v>CE</v>
      </c>
      <c r="V65" s="596">
        <f t="shared" si="21"/>
        <v>22.696830677496173</v>
      </c>
      <c r="W65" s="488">
        <v>3</v>
      </c>
    </row>
    <row r="66" spans="1:23" x14ac:dyDescent="0.25">
      <c r="A66" s="351" t="s">
        <v>11</v>
      </c>
      <c r="B66" s="493">
        <f t="shared" si="10"/>
        <v>12.503873071237829</v>
      </c>
      <c r="C66" s="493">
        <f t="shared" si="11"/>
        <v>13.81982808232004</v>
      </c>
      <c r="D66" s="493">
        <f t="shared" si="12"/>
        <v>15.296367706363224</v>
      </c>
      <c r="E66" s="493">
        <f t="shared" si="13"/>
        <v>10.657636159059017</v>
      </c>
      <c r="F66" s="493">
        <f t="shared" si="14"/>
        <v>13.465327416782243</v>
      </c>
      <c r="G66" s="493">
        <f t="shared" si="15"/>
        <v>12.857044588586744</v>
      </c>
      <c r="H66" s="493">
        <f t="shared" si="16"/>
        <v>12.236240718413518</v>
      </c>
      <c r="I66" s="493">
        <f t="shared" si="8"/>
        <v>10.446548785978306</v>
      </c>
      <c r="J66" s="493">
        <f t="shared" si="8"/>
        <v>8.5422273495396404</v>
      </c>
      <c r="K66" s="493"/>
      <c r="L66" s="493"/>
      <c r="M66" s="586">
        <f t="shared" si="22"/>
        <v>23</v>
      </c>
      <c r="N66" s="493">
        <f t="shared" si="23"/>
        <v>12.202788208697839</v>
      </c>
      <c r="O66" s="586">
        <f t="shared" si="17"/>
        <v>23</v>
      </c>
      <c r="P66" s="351" t="s">
        <v>11</v>
      </c>
      <c r="Q66" s="593" t="s">
        <v>346</v>
      </c>
      <c r="R66" s="488" t="str">
        <f t="shared" si="18"/>
        <v>AL</v>
      </c>
      <c r="S66" s="596">
        <f t="shared" si="19"/>
        <v>16.966878449282788</v>
      </c>
      <c r="T66" s="488">
        <v>2</v>
      </c>
      <c r="U66" s="488" t="str">
        <f t="shared" si="20"/>
        <v>PB</v>
      </c>
      <c r="V66" s="596">
        <f t="shared" si="21"/>
        <v>22.980156643407824</v>
      </c>
      <c r="W66" s="488">
        <v>2</v>
      </c>
    </row>
    <row r="67" spans="1:23" x14ac:dyDescent="0.25">
      <c r="A67" s="351" t="s">
        <v>12</v>
      </c>
      <c r="B67" s="493">
        <f t="shared" si="10"/>
        <v>18.132376892423718</v>
      </c>
      <c r="C67" s="493">
        <f t="shared" si="11"/>
        <v>17.295431664456178</v>
      </c>
      <c r="D67" s="493">
        <f t="shared" si="12"/>
        <v>17.479789235655595</v>
      </c>
      <c r="E67" s="493">
        <f t="shared" si="13"/>
        <v>14.065839858113572</v>
      </c>
      <c r="F67" s="493">
        <f t="shared" si="14"/>
        <v>16.91641261322588</v>
      </c>
      <c r="G67" s="493">
        <f t="shared" si="15"/>
        <v>16.757356273253993</v>
      </c>
      <c r="H67" s="493">
        <f t="shared" si="16"/>
        <v>15.956487495357507</v>
      </c>
      <c r="I67" s="493">
        <f t="shared" si="8"/>
        <v>13.45430739429561</v>
      </c>
      <c r="J67" s="493">
        <f t="shared" si="8"/>
        <v>12.329134644101565</v>
      </c>
      <c r="K67" s="493"/>
      <c r="L67" s="493"/>
      <c r="M67" s="586">
        <f t="shared" si="22"/>
        <v>7</v>
      </c>
      <c r="N67" s="493">
        <f t="shared" si="23"/>
        <v>15.820792896764845</v>
      </c>
      <c r="O67" s="586">
        <f t="shared" si="17"/>
        <v>12</v>
      </c>
      <c r="P67" s="351" t="s">
        <v>12</v>
      </c>
      <c r="Q67" s="593" t="s">
        <v>345</v>
      </c>
      <c r="R67" s="488" t="str">
        <f>_xlfn.XLOOKUP(S67,$J$62:$J$88,$Q$62:$Q$88)</f>
        <v>RN</v>
      </c>
      <c r="S67" s="596">
        <f>LARGE($J$62:$J$88,T67)</f>
        <v>24.289516862513498</v>
      </c>
      <c r="T67" s="488">
        <v>1</v>
      </c>
      <c r="U67" s="488" t="str">
        <f>_xlfn.XLOOKUP(V67,$N$62:$N$88,$Q$62:$Q$88)</f>
        <v>RN</v>
      </c>
      <c r="V67" s="596">
        <f>LARGE($N$62:$N$88,W67)</f>
        <v>33.637381595957919</v>
      </c>
      <c r="W67" s="488">
        <v>1</v>
      </c>
    </row>
    <row r="68" spans="1:23" x14ac:dyDescent="0.25">
      <c r="A68" s="351" t="s">
        <v>13</v>
      </c>
      <c r="B68" s="493">
        <f t="shared" si="10"/>
        <v>18.179634475805628</v>
      </c>
      <c r="C68" s="493">
        <f t="shared" si="11"/>
        <v>18.051396297790699</v>
      </c>
      <c r="D68" s="493">
        <f t="shared" si="12"/>
        <v>15.937948858455625</v>
      </c>
      <c r="E68" s="493">
        <f t="shared" si="13"/>
        <v>13.679346572448281</v>
      </c>
      <c r="F68" s="493">
        <f t="shared" si="14"/>
        <v>17.100569939151029</v>
      </c>
      <c r="G68" s="493">
        <f t="shared" si="15"/>
        <v>17.714916567657987</v>
      </c>
      <c r="H68" s="493">
        <f t="shared" si="16"/>
        <v>17.655711055605</v>
      </c>
      <c r="I68" s="493">
        <f t="shared" si="8"/>
        <v>13.80603351151837</v>
      </c>
      <c r="J68" s="493">
        <f t="shared" si="8"/>
        <v>11.372007506825542</v>
      </c>
      <c r="K68" s="493"/>
      <c r="L68" s="493"/>
      <c r="M68" s="586">
        <f t="shared" si="22"/>
        <v>11</v>
      </c>
      <c r="N68" s="493">
        <f t="shared" si="23"/>
        <v>15.944173865028684</v>
      </c>
      <c r="O68" s="586">
        <f t="shared" si="17"/>
        <v>11</v>
      </c>
      <c r="P68" s="351" t="s">
        <v>13</v>
      </c>
      <c r="Q68" s="593" t="s">
        <v>1185</v>
      </c>
      <c r="S68" s="493"/>
    </row>
    <row r="69" spans="1:23" x14ac:dyDescent="0.25">
      <c r="A69" s="351" t="s">
        <v>14</v>
      </c>
      <c r="B69" s="493">
        <f t="shared" si="10"/>
        <v>14.698457846216701</v>
      </c>
      <c r="C69" s="493">
        <f t="shared" si="11"/>
        <v>18.742058086926868</v>
      </c>
      <c r="D69" s="493">
        <f t="shared" si="12"/>
        <v>19.070289174606629</v>
      </c>
      <c r="E69" s="493">
        <f t="shared" si="13"/>
        <v>17.179167495456689</v>
      </c>
      <c r="F69" s="493">
        <f t="shared" si="14"/>
        <v>20.169907853653665</v>
      </c>
      <c r="G69" s="493">
        <f t="shared" si="15"/>
        <v>19.067147519761342</v>
      </c>
      <c r="H69" s="493">
        <f t="shared" si="16"/>
        <v>18.94079052372301</v>
      </c>
      <c r="I69" s="493">
        <f t="shared" si="8"/>
        <v>15.537621682836269</v>
      </c>
      <c r="J69" s="493">
        <f t="shared" si="8"/>
        <v>11.960845559378562</v>
      </c>
      <c r="K69" s="493"/>
      <c r="L69" s="493"/>
      <c r="M69" s="586">
        <f t="shared" si="22"/>
        <v>8</v>
      </c>
      <c r="N69" s="493">
        <f t="shared" si="23"/>
        <v>17.262920638062194</v>
      </c>
      <c r="O69" s="586">
        <f t="shared" si="17"/>
        <v>8</v>
      </c>
      <c r="P69" s="351" t="s">
        <v>14</v>
      </c>
      <c r="Q69" s="593" t="s">
        <v>344</v>
      </c>
    </row>
    <row r="70" spans="1:23" x14ac:dyDescent="0.25">
      <c r="A70" s="351" t="s">
        <v>15</v>
      </c>
      <c r="B70" s="493">
        <f t="shared" si="10"/>
        <v>15.691401460329979</v>
      </c>
      <c r="C70" s="493">
        <f t="shared" si="11"/>
        <v>16.066353644219735</v>
      </c>
      <c r="D70" s="493">
        <f t="shared" si="12"/>
        <v>14.924976503069916</v>
      </c>
      <c r="E70" s="493">
        <f t="shared" si="13"/>
        <v>12.07730735819883</v>
      </c>
      <c r="F70" s="493">
        <f t="shared" si="14"/>
        <v>14.182669731497521</v>
      </c>
      <c r="G70" s="493">
        <f t="shared" si="15"/>
        <v>13.699486553830884</v>
      </c>
      <c r="H70" s="493">
        <f t="shared" si="16"/>
        <v>12.934587426917629</v>
      </c>
      <c r="I70" s="493">
        <f t="shared" si="8"/>
        <v>10.846880673284005</v>
      </c>
      <c r="J70" s="493">
        <f t="shared" si="8"/>
        <v>8.636689286166451</v>
      </c>
      <c r="K70" s="493"/>
      <c r="L70" s="493"/>
      <c r="M70" s="586">
        <f t="shared" si="22"/>
        <v>22</v>
      </c>
      <c r="N70" s="493">
        <f t="shared" si="23"/>
        <v>13.228928070834993</v>
      </c>
      <c r="O70" s="586">
        <f t="shared" si="17"/>
        <v>21</v>
      </c>
      <c r="P70" s="351" t="s">
        <v>15</v>
      </c>
      <c r="Q70" s="593" t="s">
        <v>343</v>
      </c>
    </row>
    <row r="71" spans="1:23" x14ac:dyDescent="0.25">
      <c r="A71" s="351" t="s">
        <v>16</v>
      </c>
      <c r="B71" s="493">
        <f t="shared" si="10"/>
        <v>21.648812234886336</v>
      </c>
      <c r="C71" s="493">
        <f t="shared" si="11"/>
        <v>21.62656397235423</v>
      </c>
      <c r="D71" s="493">
        <f t="shared" si="12"/>
        <v>20.698800711925482</v>
      </c>
      <c r="E71" s="493">
        <f t="shared" si="13"/>
        <v>18.189850414764781</v>
      </c>
      <c r="F71" s="493">
        <f t="shared" si="14"/>
        <v>22.671643939833174</v>
      </c>
      <c r="G71" s="493">
        <f t="shared" si="15"/>
        <v>18.902467954336544</v>
      </c>
      <c r="H71" s="493">
        <f t="shared" si="16"/>
        <v>17.537510123927571</v>
      </c>
      <c r="I71" s="493">
        <f t="shared" si="8"/>
        <v>13.081571939471084</v>
      </c>
      <c r="J71" s="493">
        <f t="shared" si="8"/>
        <v>11.061031512532892</v>
      </c>
      <c r="K71" s="493"/>
      <c r="L71" s="493"/>
      <c r="M71" s="586">
        <f t="shared" si="22"/>
        <v>14</v>
      </c>
      <c r="N71" s="493">
        <f t="shared" si="23"/>
        <v>18.379805867114676</v>
      </c>
      <c r="O71" s="586">
        <f t="shared" si="17"/>
        <v>6</v>
      </c>
      <c r="P71" s="351" t="s">
        <v>16</v>
      </c>
      <c r="Q71" s="593" t="s">
        <v>368</v>
      </c>
    </row>
    <row r="72" spans="1:23" x14ac:dyDescent="0.25">
      <c r="A72" s="351" t="s">
        <v>17</v>
      </c>
      <c r="B72" s="493">
        <f t="shared" si="10"/>
        <v>21.721562433345181</v>
      </c>
      <c r="C72" s="493">
        <f t="shared" si="11"/>
        <v>20.418458168133796</v>
      </c>
      <c r="D72" s="493">
        <f t="shared" si="12"/>
        <v>20.599330640441142</v>
      </c>
      <c r="E72" s="493">
        <f t="shared" si="13"/>
        <v>20.094901569317472</v>
      </c>
      <c r="F72" s="493">
        <f t="shared" si="14"/>
        <v>28.377745552987189</v>
      </c>
      <c r="G72" s="493">
        <f t="shared" si="15"/>
        <v>26.503332587958997</v>
      </c>
      <c r="H72" s="493">
        <f t="shared" si="16"/>
        <v>28.812296704743527</v>
      </c>
      <c r="I72" s="493">
        <f t="shared" si="8"/>
        <v>22.545605486502982</v>
      </c>
      <c r="J72" s="493">
        <f t="shared" si="8"/>
        <v>15.198242954035255</v>
      </c>
      <c r="K72" s="493"/>
      <c r="L72" s="493"/>
      <c r="M72" s="586">
        <f t="shared" si="22"/>
        <v>4</v>
      </c>
      <c r="N72" s="493">
        <f t="shared" si="23"/>
        <v>22.696830677496173</v>
      </c>
      <c r="O72" s="586">
        <f t="shared" si="17"/>
        <v>3</v>
      </c>
      <c r="P72" s="351" t="s">
        <v>17</v>
      </c>
      <c r="Q72" s="593" t="s">
        <v>369</v>
      </c>
    </row>
    <row r="73" spans="1:23" x14ac:dyDescent="0.25">
      <c r="A73" s="351" t="s">
        <v>18</v>
      </c>
      <c r="B73" s="493">
        <f t="shared" si="10"/>
        <v>26.694920448443984</v>
      </c>
      <c r="C73" s="493">
        <f t="shared" si="11"/>
        <v>27.254251415425752</v>
      </c>
      <c r="D73" s="493">
        <f t="shared" si="12"/>
        <v>28.656691319681602</v>
      </c>
      <c r="E73" s="493">
        <f t="shared" si="13"/>
        <v>32.386499730092822</v>
      </c>
      <c r="F73" s="493">
        <f t="shared" si="14"/>
        <v>42.221323519956833</v>
      </c>
      <c r="G73" s="493">
        <f t="shared" si="15"/>
        <v>49.146979166587784</v>
      </c>
      <c r="H73" s="493">
        <f t="shared" si="16"/>
        <v>41.454294594873403</v>
      </c>
      <c r="I73" s="493">
        <f t="shared" si="8"/>
        <v>30.631957306045582</v>
      </c>
      <c r="J73" s="493">
        <f t="shared" si="8"/>
        <v>24.289516862513498</v>
      </c>
      <c r="K73" s="493"/>
      <c r="L73" s="493"/>
      <c r="M73" s="586">
        <f t="shared" si="22"/>
        <v>1</v>
      </c>
      <c r="N73" s="493">
        <f t="shared" si="23"/>
        <v>33.637381595957919</v>
      </c>
      <c r="O73" s="586">
        <f t="shared" si="17"/>
        <v>1</v>
      </c>
      <c r="P73" s="351" t="s">
        <v>18</v>
      </c>
      <c r="Q73" s="593" t="s">
        <v>597</v>
      </c>
    </row>
    <row r="74" spans="1:23" x14ac:dyDescent="0.25">
      <c r="A74" s="351" t="s">
        <v>19</v>
      </c>
      <c r="B74" s="493">
        <f t="shared" si="10"/>
        <v>21.565437892810191</v>
      </c>
      <c r="C74" s="493">
        <f t="shared" si="11"/>
        <v>22.184804182258524</v>
      </c>
      <c r="D74" s="493">
        <f t="shared" si="12"/>
        <v>21.621674640838485</v>
      </c>
      <c r="E74" s="493">
        <f t="shared" si="13"/>
        <v>20.901311097904689</v>
      </c>
      <c r="F74" s="493">
        <f t="shared" si="14"/>
        <v>28.59609710517767</v>
      </c>
      <c r="G74" s="493">
        <f t="shared" si="15"/>
        <v>27.817724110830735</v>
      </c>
      <c r="H74" s="493">
        <f t="shared" si="16"/>
        <v>27.352680320292958</v>
      </c>
      <c r="I74" s="493">
        <f t="shared" si="8"/>
        <v>22.345645564775154</v>
      </c>
      <c r="J74" s="493">
        <f t="shared" si="8"/>
        <v>14.436034875782017</v>
      </c>
      <c r="K74" s="493"/>
      <c r="L74" s="493"/>
      <c r="M74" s="586">
        <f t="shared" si="22"/>
        <v>5</v>
      </c>
      <c r="N74" s="493">
        <f t="shared" si="23"/>
        <v>22.980156643407824</v>
      </c>
      <c r="O74" s="586">
        <f t="shared" si="17"/>
        <v>2</v>
      </c>
      <c r="P74" s="351" t="s">
        <v>19</v>
      </c>
      <c r="Q74" s="593" t="s">
        <v>400</v>
      </c>
    </row>
    <row r="75" spans="1:23" x14ac:dyDescent="0.25">
      <c r="A75" s="351" t="s">
        <v>20</v>
      </c>
      <c r="B75" s="493">
        <f t="shared" si="10"/>
        <v>22.944762417303462</v>
      </c>
      <c r="C75" s="493">
        <f t="shared" si="11"/>
        <v>19.109282211209194</v>
      </c>
      <c r="D75" s="493">
        <f t="shared" si="12"/>
        <v>17.528046611117478</v>
      </c>
      <c r="E75" s="493">
        <f t="shared" si="13"/>
        <v>18.661906001917327</v>
      </c>
      <c r="F75" s="493">
        <f t="shared" si="14"/>
        <v>14.893210684960609</v>
      </c>
      <c r="G75" s="493">
        <f t="shared" si="15"/>
        <v>15.79476406149038</v>
      </c>
      <c r="H75" s="493">
        <f t="shared" si="16"/>
        <v>15.12087358296283</v>
      </c>
      <c r="I75" s="493">
        <f t="shared" si="8"/>
        <v>12.132175834654923</v>
      </c>
      <c r="J75" s="493">
        <f t="shared" si="8"/>
        <v>9.9830497218042069</v>
      </c>
      <c r="K75" s="493"/>
      <c r="L75" s="493"/>
      <c r="M75" s="586">
        <f t="shared" si="22"/>
        <v>19</v>
      </c>
      <c r="N75" s="493">
        <f t="shared" si="23"/>
        <v>16.240896791935601</v>
      </c>
      <c r="O75" s="586">
        <f t="shared" si="17"/>
        <v>9</v>
      </c>
      <c r="P75" s="351" t="s">
        <v>20</v>
      </c>
      <c r="Q75" s="593" t="s">
        <v>398</v>
      </c>
    </row>
    <row r="76" spans="1:23" x14ac:dyDescent="0.25">
      <c r="A76" s="351" t="s">
        <v>21</v>
      </c>
      <c r="B76" s="493">
        <f t="shared" si="10"/>
        <v>16.105812713761864</v>
      </c>
      <c r="C76" s="493">
        <f t="shared" si="11"/>
        <v>20.198593410348757</v>
      </c>
      <c r="D76" s="493">
        <f t="shared" si="12"/>
        <v>17.186270456154993</v>
      </c>
      <c r="E76" s="493">
        <f t="shared" si="13"/>
        <v>16.330365387032518</v>
      </c>
      <c r="F76" s="493">
        <f t="shared" si="14"/>
        <v>18.934430977539282</v>
      </c>
      <c r="G76" s="493">
        <f t="shared" si="15"/>
        <v>17.534043673422438</v>
      </c>
      <c r="H76" s="493">
        <f t="shared" si="16"/>
        <v>18.592145228047062</v>
      </c>
      <c r="I76" s="493">
        <f t="shared" ref="I76:I88" si="24">AG114*1000/I114</f>
        <v>16.938418486540968</v>
      </c>
      <c r="J76" s="493">
        <f t="shared" ref="J76:J88" si="25">AH114*1000/J114</f>
        <v>16.966878449282788</v>
      </c>
      <c r="K76" s="493"/>
      <c r="L76" s="493"/>
      <c r="M76" s="586">
        <f t="shared" si="22"/>
        <v>2</v>
      </c>
      <c r="N76" s="493">
        <f t="shared" si="23"/>
        <v>17.642995420236744</v>
      </c>
      <c r="O76" s="586">
        <f t="shared" si="17"/>
        <v>7</v>
      </c>
      <c r="P76" s="351" t="s">
        <v>21</v>
      </c>
      <c r="Q76" s="593" t="s">
        <v>1183</v>
      </c>
    </row>
    <row r="77" spans="1:23" x14ac:dyDescent="0.25">
      <c r="A77" s="351" t="s">
        <v>22</v>
      </c>
      <c r="B77" s="493">
        <f t="shared" si="10"/>
        <v>13.971894859959873</v>
      </c>
      <c r="C77" s="493">
        <f t="shared" si="11"/>
        <v>15.188313170709996</v>
      </c>
      <c r="D77" s="493">
        <f t="shared" si="12"/>
        <v>16.114584615020497</v>
      </c>
      <c r="E77" s="493">
        <f t="shared" si="13"/>
        <v>14.998613029982032</v>
      </c>
      <c r="F77" s="493">
        <f t="shared" si="14"/>
        <v>14.541564771542026</v>
      </c>
      <c r="G77" s="493">
        <f t="shared" si="15"/>
        <v>15.256584971178816</v>
      </c>
      <c r="H77" s="493">
        <f t="shared" si="16"/>
        <v>15.348337324088632</v>
      </c>
      <c r="I77" s="493">
        <f t="shared" si="24"/>
        <v>13.666074992610445</v>
      </c>
      <c r="J77" s="493">
        <f t="shared" si="25"/>
        <v>10.198227009955071</v>
      </c>
      <c r="K77" s="493"/>
      <c r="L77" s="493"/>
      <c r="M77" s="586">
        <f t="shared" si="22"/>
        <v>18</v>
      </c>
      <c r="N77" s="493">
        <f t="shared" si="23"/>
        <v>14.364910527227487</v>
      </c>
      <c r="O77" s="586">
        <f t="shared" si="17"/>
        <v>16</v>
      </c>
      <c r="P77" s="351" t="s">
        <v>22</v>
      </c>
      <c r="Q77" s="593" t="s">
        <v>399</v>
      </c>
    </row>
    <row r="78" spans="1:23" x14ac:dyDescent="0.25">
      <c r="A78" s="351" t="s">
        <v>23</v>
      </c>
      <c r="B78" s="493">
        <f t="shared" si="10"/>
        <v>14.160452397685551</v>
      </c>
      <c r="C78" s="493">
        <f t="shared" si="11"/>
        <v>14.603316925206569</v>
      </c>
      <c r="D78" s="493">
        <f t="shared" si="12"/>
        <v>16.304742738149749</v>
      </c>
      <c r="E78" s="493">
        <f t="shared" si="13"/>
        <v>12.027078307488406</v>
      </c>
      <c r="F78" s="493">
        <f t="shared" si="14"/>
        <v>14.053268736314676</v>
      </c>
      <c r="G78" s="493">
        <f t="shared" si="15"/>
        <v>14.081248916573855</v>
      </c>
      <c r="H78" s="493">
        <f t="shared" si="16"/>
        <v>14.056133823699472</v>
      </c>
      <c r="I78" s="493">
        <f t="shared" si="24"/>
        <v>11.442767560716296</v>
      </c>
      <c r="J78" s="493">
        <f t="shared" si="25"/>
        <v>9.5907521444176798</v>
      </c>
      <c r="K78" s="493"/>
      <c r="L78" s="493"/>
      <c r="M78" s="586">
        <f t="shared" si="22"/>
        <v>20</v>
      </c>
      <c r="N78" s="493">
        <f t="shared" si="23"/>
        <v>13.368862394472472</v>
      </c>
      <c r="O78" s="586">
        <f t="shared" si="17"/>
        <v>20</v>
      </c>
      <c r="P78" s="351" t="s">
        <v>23</v>
      </c>
      <c r="Q78" s="593" t="s">
        <v>372</v>
      </c>
    </row>
    <row r="79" spans="1:23" x14ac:dyDescent="0.25">
      <c r="A79" s="351" t="s">
        <v>24</v>
      </c>
      <c r="B79" s="493">
        <f t="shared" si="10"/>
        <v>13.491487357899645</v>
      </c>
      <c r="C79" s="493">
        <f t="shared" si="11"/>
        <v>14.532577036943028</v>
      </c>
      <c r="D79" s="493">
        <f t="shared" si="12"/>
        <v>13.882229106613451</v>
      </c>
      <c r="E79" s="493">
        <f t="shared" si="13"/>
        <v>11.245624269644235</v>
      </c>
      <c r="F79" s="493">
        <f t="shared" si="14"/>
        <v>15.941816941109012</v>
      </c>
      <c r="G79" s="493">
        <f t="shared" si="15"/>
        <v>13.320252410535304</v>
      </c>
      <c r="H79" s="493">
        <f t="shared" si="16"/>
        <v>13.333362494134848</v>
      </c>
      <c r="I79" s="493">
        <f t="shared" si="24"/>
        <v>10.502586534200931</v>
      </c>
      <c r="J79" s="493">
        <f t="shared" si="25"/>
        <v>10.245685531360875</v>
      </c>
      <c r="K79" s="493"/>
      <c r="L79" s="493"/>
      <c r="M79" s="586">
        <f t="shared" si="22"/>
        <v>17</v>
      </c>
      <c r="N79" s="493">
        <f t="shared" si="23"/>
        <v>12.943957964715702</v>
      </c>
      <c r="O79" s="586">
        <f t="shared" si="17"/>
        <v>22</v>
      </c>
      <c r="P79" s="351" t="s">
        <v>24</v>
      </c>
      <c r="Q79" s="593" t="s">
        <v>371</v>
      </c>
    </row>
    <row r="80" spans="1:23" x14ac:dyDescent="0.25">
      <c r="A80" s="351" t="s">
        <v>25</v>
      </c>
      <c r="B80" s="493">
        <f t="shared" si="10"/>
        <v>21.557158409658808</v>
      </c>
      <c r="C80" s="493">
        <f t="shared" si="11"/>
        <v>22.813775375165168</v>
      </c>
      <c r="D80" s="493">
        <f t="shared" si="12"/>
        <v>22.625600210673685</v>
      </c>
      <c r="E80" s="493">
        <f t="shared" si="13"/>
        <v>18.823179766764198</v>
      </c>
      <c r="F80" s="493">
        <f t="shared" si="14"/>
        <v>22.492451076599838</v>
      </c>
      <c r="G80" s="493">
        <f t="shared" si="15"/>
        <v>23.829267425059292</v>
      </c>
      <c r="H80" s="493">
        <f t="shared" si="16"/>
        <v>22.013635402212106</v>
      </c>
      <c r="I80" s="493">
        <f t="shared" si="24"/>
        <v>18.68701975478649</v>
      </c>
      <c r="J80" s="493">
        <f t="shared" si="25"/>
        <v>13.840957072484166</v>
      </c>
      <c r="K80" s="493"/>
      <c r="L80" s="493"/>
      <c r="M80" s="586">
        <f t="shared" si="22"/>
        <v>6</v>
      </c>
      <c r="N80" s="493">
        <f t="shared" si="23"/>
        <v>20.742560499267086</v>
      </c>
      <c r="O80" s="586">
        <f t="shared" si="17"/>
        <v>5</v>
      </c>
      <c r="P80" s="351" t="s">
        <v>25</v>
      </c>
      <c r="Q80" s="593" t="s">
        <v>119</v>
      </c>
    </row>
    <row r="81" spans="1:34" x14ac:dyDescent="0.25">
      <c r="A81" s="351" t="s">
        <v>26</v>
      </c>
      <c r="B81" s="493">
        <f t="shared" si="10"/>
        <v>11.739531474517229</v>
      </c>
      <c r="C81" s="493">
        <f t="shared" si="11"/>
        <v>12.329490008490788</v>
      </c>
      <c r="D81" s="493">
        <f t="shared" si="12"/>
        <v>12.905378665217647</v>
      </c>
      <c r="E81" s="493">
        <f t="shared" si="13"/>
        <v>11.739756431094065</v>
      </c>
      <c r="F81" s="493">
        <f t="shared" si="14"/>
        <v>12.168632017812367</v>
      </c>
      <c r="G81" s="493">
        <f t="shared" si="15"/>
        <v>12.035142207056412</v>
      </c>
      <c r="H81" s="493">
        <f t="shared" si="16"/>
        <v>10.965436974645607</v>
      </c>
      <c r="I81" s="493">
        <f t="shared" si="24"/>
        <v>10.091844256708598</v>
      </c>
      <c r="J81" s="493">
        <f t="shared" si="25"/>
        <v>8.3436110434090391</v>
      </c>
      <c r="K81" s="493"/>
      <c r="L81" s="493"/>
      <c r="M81" s="586">
        <f t="shared" si="22"/>
        <v>24</v>
      </c>
      <c r="N81" s="493">
        <f t="shared" si="23"/>
        <v>11.368758119883529</v>
      </c>
      <c r="O81" s="586">
        <f t="shared" si="17"/>
        <v>25</v>
      </c>
      <c r="P81" s="351" t="s">
        <v>26</v>
      </c>
      <c r="Q81" s="593" t="s">
        <v>120</v>
      </c>
    </row>
    <row r="82" spans="1:34" x14ac:dyDescent="0.25">
      <c r="A82" s="351" t="s">
        <v>27</v>
      </c>
      <c r="B82" s="493">
        <f t="shared" si="10"/>
        <v>11.037936534740705</v>
      </c>
      <c r="C82" s="493">
        <f t="shared" si="11"/>
        <v>10.822728607752065</v>
      </c>
      <c r="D82" s="493">
        <f t="shared" si="12"/>
        <v>11.378763284862748</v>
      </c>
      <c r="E82" s="493">
        <f t="shared" si="13"/>
        <v>10.41839819417498</v>
      </c>
      <c r="F82" s="493">
        <f t="shared" si="14"/>
        <v>11.13065057425899</v>
      </c>
      <c r="G82" s="493">
        <f t="shared" si="15"/>
        <v>11.106951159954058</v>
      </c>
      <c r="H82" s="493">
        <f t="shared" si="16"/>
        <v>10.4117780367379</v>
      </c>
      <c r="I82" s="493">
        <f t="shared" si="24"/>
        <v>9.1807558213613571</v>
      </c>
      <c r="J82" s="493">
        <f t="shared" si="25"/>
        <v>7.2145876158843469</v>
      </c>
      <c r="K82" s="493"/>
      <c r="L82" s="493"/>
      <c r="M82" s="586">
        <f t="shared" si="22"/>
        <v>27</v>
      </c>
      <c r="N82" s="493">
        <f t="shared" si="23"/>
        <v>10.300283314414127</v>
      </c>
      <c r="O82" s="586">
        <f t="shared" si="17"/>
        <v>26</v>
      </c>
      <c r="P82" s="351" t="s">
        <v>27</v>
      </c>
      <c r="Q82" s="593" t="s">
        <v>431</v>
      </c>
    </row>
    <row r="83" spans="1:34" x14ac:dyDescent="0.25">
      <c r="A83" s="351" t="s">
        <v>28</v>
      </c>
      <c r="B83" s="493">
        <f t="shared" si="10"/>
        <v>8.4495024028286565</v>
      </c>
      <c r="C83" s="493">
        <f t="shared" si="11"/>
        <v>10.704922868603576</v>
      </c>
      <c r="D83" s="493">
        <f t="shared" si="12"/>
        <v>11.063312171744524</v>
      </c>
      <c r="E83" s="493">
        <f t="shared" si="13"/>
        <v>8.6169671608720133</v>
      </c>
      <c r="F83" s="493">
        <f t="shared" si="14"/>
        <v>10.837816007657782</v>
      </c>
      <c r="G83" s="493">
        <f t="shared" si="15"/>
        <v>10.735338303773727</v>
      </c>
      <c r="H83" s="493">
        <f t="shared" si="16"/>
        <v>10.1144790612516</v>
      </c>
      <c r="I83" s="493">
        <f t="shared" si="24"/>
        <v>9.3156572325068794</v>
      </c>
      <c r="J83" s="493">
        <f t="shared" si="25"/>
        <v>7.9514480393536715</v>
      </c>
      <c r="K83" s="493"/>
      <c r="L83" s="493"/>
      <c r="M83" s="586">
        <f t="shared" si="22"/>
        <v>26</v>
      </c>
      <c r="N83" s="493">
        <f t="shared" si="23"/>
        <v>9.7543825831769357</v>
      </c>
      <c r="O83" s="586">
        <f t="shared" si="17"/>
        <v>27</v>
      </c>
      <c r="P83" s="351" t="s">
        <v>28</v>
      </c>
      <c r="Q83" s="593" t="s">
        <v>75</v>
      </c>
    </row>
    <row r="84" spans="1:34" x14ac:dyDescent="0.25">
      <c r="A84" s="351" t="s">
        <v>29</v>
      </c>
      <c r="B84" s="493">
        <f t="shared" si="10"/>
        <v>15.432464438325425</v>
      </c>
      <c r="C84" s="493">
        <f t="shared" si="11"/>
        <v>16.663056264451438</v>
      </c>
      <c r="D84" s="493">
        <f t="shared" si="12"/>
        <v>17.496853503782553</v>
      </c>
      <c r="E84" s="493">
        <f t="shared" si="13"/>
        <v>15.446169221806338</v>
      </c>
      <c r="F84" s="493">
        <f t="shared" si="14"/>
        <v>17.59831557989563</v>
      </c>
      <c r="G84" s="493">
        <f t="shared" si="15"/>
        <v>19.750708952824592</v>
      </c>
      <c r="H84" s="493">
        <f t="shared" si="16"/>
        <v>18.233736628777805</v>
      </c>
      <c r="I84" s="493">
        <f t="shared" si="24"/>
        <v>14.245875258409043</v>
      </c>
      <c r="J84" s="493">
        <f t="shared" si="25"/>
        <v>11.166176222515213</v>
      </c>
      <c r="K84" s="493"/>
      <c r="L84" s="493"/>
      <c r="M84" s="586">
        <f t="shared" si="22"/>
        <v>13</v>
      </c>
      <c r="N84" s="493">
        <f t="shared" si="23"/>
        <v>16.225928452309784</v>
      </c>
      <c r="O84" s="586">
        <f t="shared" si="17"/>
        <v>10</v>
      </c>
      <c r="P84" s="351" t="s">
        <v>29</v>
      </c>
      <c r="Q84" s="593" t="s">
        <v>118</v>
      </c>
    </row>
    <row r="85" spans="1:34" x14ac:dyDescent="0.25">
      <c r="A85" s="351" t="s">
        <v>30</v>
      </c>
      <c r="B85" s="493">
        <f t="shared" si="10"/>
        <v>15.412493615954643</v>
      </c>
      <c r="C85" s="493">
        <f t="shared" si="11"/>
        <v>16.643507753423201</v>
      </c>
      <c r="D85" s="493">
        <f t="shared" si="12"/>
        <v>12.899610606628075</v>
      </c>
      <c r="E85" s="493">
        <f t="shared" si="13"/>
        <v>10.998674416535868</v>
      </c>
      <c r="F85" s="493">
        <f t="shared" si="14"/>
        <v>12.061945425742257</v>
      </c>
      <c r="G85" s="493">
        <f t="shared" si="15"/>
        <v>11.747701869572747</v>
      </c>
      <c r="H85" s="493">
        <f t="shared" si="16"/>
        <v>10.276629817812706</v>
      </c>
      <c r="I85" s="493">
        <f t="shared" si="24"/>
        <v>9.7240613110635667</v>
      </c>
      <c r="J85" s="493">
        <f t="shared" si="25"/>
        <v>8.3401895668552903</v>
      </c>
      <c r="K85" s="493"/>
      <c r="L85" s="493"/>
      <c r="M85" s="586">
        <f t="shared" si="22"/>
        <v>25</v>
      </c>
      <c r="N85" s="493">
        <f t="shared" si="23"/>
        <v>12.011646042620928</v>
      </c>
      <c r="O85" s="586">
        <f t="shared" si="17"/>
        <v>24</v>
      </c>
      <c r="P85" s="351" t="s">
        <v>30</v>
      </c>
      <c r="Q85" s="593" t="s">
        <v>76</v>
      </c>
    </row>
    <row r="86" spans="1:34" x14ac:dyDescent="0.25">
      <c r="A86" s="351" t="s">
        <v>31</v>
      </c>
      <c r="B86" s="493">
        <f t="shared" si="10"/>
        <v>13.126067079245802</v>
      </c>
      <c r="C86" s="493">
        <f t="shared" si="11"/>
        <v>17.127517695534689</v>
      </c>
      <c r="D86" s="493">
        <f t="shared" si="12"/>
        <v>17.616505392584912</v>
      </c>
      <c r="E86" s="493">
        <f t="shared" si="13"/>
        <v>15.561544749380161</v>
      </c>
      <c r="F86" s="493">
        <f t="shared" si="14"/>
        <v>13.924936748476792</v>
      </c>
      <c r="G86" s="493">
        <f t="shared" si="15"/>
        <v>13.771887261496085</v>
      </c>
      <c r="H86" s="493">
        <f t="shared" si="16"/>
        <v>13.950271531979213</v>
      </c>
      <c r="I86" s="493">
        <f t="shared" si="24"/>
        <v>11.366390988667455</v>
      </c>
      <c r="J86" s="493">
        <f t="shared" si="25"/>
        <v>10.567639127101428</v>
      </c>
      <c r="K86" s="493"/>
      <c r="L86" s="493"/>
      <c r="M86" s="586">
        <f t="shared" si="22"/>
        <v>16</v>
      </c>
      <c r="N86" s="493">
        <f t="shared" si="23"/>
        <v>14.112528952718506</v>
      </c>
      <c r="O86" s="586">
        <f t="shared" si="17"/>
        <v>17</v>
      </c>
      <c r="P86" s="351" t="s">
        <v>31</v>
      </c>
      <c r="Q86" s="593" t="s">
        <v>74</v>
      </c>
    </row>
    <row r="87" spans="1:34" x14ac:dyDescent="0.25">
      <c r="A87" s="351" t="s">
        <v>32</v>
      </c>
      <c r="B87" s="493">
        <f t="shared" si="10"/>
        <v>16.861495513308203</v>
      </c>
      <c r="C87" s="493">
        <f t="shared" si="11"/>
        <v>17.222815071216118</v>
      </c>
      <c r="D87" s="493">
        <f t="shared" si="12"/>
        <v>16.274395496558</v>
      </c>
      <c r="E87" s="493">
        <f t="shared" si="13"/>
        <v>14.528470757947719</v>
      </c>
      <c r="F87" s="493">
        <f t="shared" si="14"/>
        <v>16.51337065650387</v>
      </c>
      <c r="G87" s="493">
        <f t="shared" si="15"/>
        <v>16.846852670977199</v>
      </c>
      <c r="H87" s="493">
        <f t="shared" si="16"/>
        <v>16.486814923508806</v>
      </c>
      <c r="I87" s="493">
        <f t="shared" si="24"/>
        <v>14.736469577350451</v>
      </c>
      <c r="J87" s="493">
        <f t="shared" si="25"/>
        <v>11.561167580607528</v>
      </c>
      <c r="K87" s="493"/>
      <c r="L87" s="493"/>
      <c r="M87" s="586">
        <f t="shared" si="22"/>
        <v>9</v>
      </c>
      <c r="N87" s="493">
        <f t="shared" si="23"/>
        <v>15.670205805330877</v>
      </c>
      <c r="O87" s="586">
        <f t="shared" si="17"/>
        <v>14</v>
      </c>
      <c r="P87" s="351" t="s">
        <v>32</v>
      </c>
      <c r="Q87" s="593" t="s">
        <v>370</v>
      </c>
    </row>
    <row r="88" spans="1:34" x14ac:dyDescent="0.25">
      <c r="A88" s="351" t="s">
        <v>33</v>
      </c>
      <c r="B88" s="493">
        <f t="shared" si="10"/>
        <v>12.476991384479154</v>
      </c>
      <c r="C88" s="493">
        <f t="shared" si="11"/>
        <v>10.811534401095537</v>
      </c>
      <c r="D88" s="493">
        <f t="shared" si="12"/>
        <v>9.2728004681721607</v>
      </c>
      <c r="E88" s="493">
        <f t="shared" si="13"/>
        <v>10.091373236248165</v>
      </c>
      <c r="F88" s="493">
        <f t="shared" si="14"/>
        <v>17.057779017886762</v>
      </c>
      <c r="G88" s="493">
        <f t="shared" si="15"/>
        <v>15.842730765433766</v>
      </c>
      <c r="H88" s="493">
        <f t="shared" si="16"/>
        <v>19.322504558934316</v>
      </c>
      <c r="I88" s="493">
        <f t="shared" si="24"/>
        <v>18.231131726443881</v>
      </c>
      <c r="J88" s="493">
        <f t="shared" si="25"/>
        <v>11.286833201408832</v>
      </c>
      <c r="K88" s="493"/>
      <c r="L88" s="493"/>
      <c r="M88" s="586">
        <f t="shared" si="22"/>
        <v>12</v>
      </c>
      <c r="N88" s="493">
        <f t="shared" si="23"/>
        <v>13.82151986223362</v>
      </c>
      <c r="O88" s="586">
        <f t="shared" si="17"/>
        <v>19</v>
      </c>
      <c r="P88" s="351" t="s">
        <v>33</v>
      </c>
      <c r="Q88" s="593" t="s">
        <v>121</v>
      </c>
    </row>
    <row r="89" spans="1:34" x14ac:dyDescent="0.25">
      <c r="A89" s="351" t="s">
        <v>459</v>
      </c>
      <c r="B89" s="493"/>
      <c r="C89" s="493"/>
      <c r="D89" s="493"/>
      <c r="E89" s="493"/>
      <c r="F89" s="493"/>
      <c r="G89" s="493"/>
      <c r="H89" s="493"/>
      <c r="I89" s="493"/>
      <c r="J89" s="493"/>
      <c r="K89" s="493"/>
      <c r="L89" s="493"/>
      <c r="M89" s="586"/>
      <c r="N89" s="493"/>
      <c r="Y89" s="351" t="s">
        <v>599</v>
      </c>
    </row>
    <row r="90" spans="1:34" x14ac:dyDescent="0.25">
      <c r="Z90" s="351">
        <v>2013</v>
      </c>
      <c r="AA90" s="351">
        <v>2014</v>
      </c>
      <c r="AB90" s="351">
        <v>2015</v>
      </c>
      <c r="AC90" s="351">
        <v>2016</v>
      </c>
      <c r="AD90" s="351">
        <v>2017</v>
      </c>
      <c r="AE90" s="351">
        <v>2018</v>
      </c>
      <c r="AF90" s="351">
        <v>2019</v>
      </c>
      <c r="AG90" s="351">
        <v>2020</v>
      </c>
      <c r="AH90" s="351">
        <v>2021</v>
      </c>
    </row>
    <row r="91" spans="1:34" x14ac:dyDescent="0.25">
      <c r="Y91" s="351" t="s">
        <v>2708</v>
      </c>
      <c r="Z91" s="493">
        <v>40.211323126667573</v>
      </c>
      <c r="AA91" s="493">
        <v>41.661133828042004</v>
      </c>
      <c r="AB91" s="493">
        <v>45.342984809707083</v>
      </c>
      <c r="AC91" s="493">
        <v>54.600282765452114</v>
      </c>
      <c r="AD91" s="493">
        <v>48.835046238002178</v>
      </c>
      <c r="AE91" s="493">
        <v>50.813516699727607</v>
      </c>
      <c r="AF91" s="493">
        <v>54.446759103068061</v>
      </c>
      <c r="AG91" s="493">
        <v>72.106911972160006</v>
      </c>
      <c r="AH91" s="493">
        <v>100</v>
      </c>
    </row>
    <row r="92" spans="1:34" x14ac:dyDescent="0.25">
      <c r="Y92" s="351" t="s">
        <v>298</v>
      </c>
      <c r="Z92" s="588">
        <v>747.41808333333302</v>
      </c>
      <c r="AA92" s="588">
        <v>774.36608333333299</v>
      </c>
      <c r="AB92" s="588">
        <v>842.80158333333304</v>
      </c>
      <c r="AC92" s="588">
        <v>1014.86933333333</v>
      </c>
      <c r="AD92" s="588">
        <v>907.70941666666704</v>
      </c>
      <c r="AE92" s="588">
        <v>944.48374999999999</v>
      </c>
      <c r="AF92" s="588">
        <v>1012.01575</v>
      </c>
      <c r="AG92" s="588">
        <v>1340.2695000000001</v>
      </c>
      <c r="AH92" s="588">
        <v>1858.7254166666701</v>
      </c>
    </row>
    <row r="94" spans="1:34" x14ac:dyDescent="0.25">
      <c r="A94" s="351" t="s">
        <v>600</v>
      </c>
      <c r="N94" s="351" t="s">
        <v>600</v>
      </c>
      <c r="Y94" s="351" t="s">
        <v>600</v>
      </c>
    </row>
    <row r="95" spans="1:34" x14ac:dyDescent="0.25">
      <c r="A95" s="351" t="s">
        <v>601</v>
      </c>
      <c r="N95" s="351" t="s">
        <v>426</v>
      </c>
      <c r="Y95" s="351" t="s">
        <v>602</v>
      </c>
    </row>
    <row r="96" spans="1:34" x14ac:dyDescent="0.25">
      <c r="A96" s="351" t="s">
        <v>361</v>
      </c>
      <c r="B96" s="351" t="s">
        <v>603</v>
      </c>
      <c r="N96" s="351" t="s">
        <v>361</v>
      </c>
      <c r="O96" s="351" t="s">
        <v>603</v>
      </c>
      <c r="Y96" s="351" t="s">
        <v>361</v>
      </c>
      <c r="Z96" s="351" t="s">
        <v>603</v>
      </c>
    </row>
    <row r="97" spans="1:39" x14ac:dyDescent="0.25">
      <c r="B97" s="351">
        <v>2013</v>
      </c>
      <c r="C97" s="351">
        <v>2014</v>
      </c>
      <c r="D97" s="351">
        <v>2015</v>
      </c>
      <c r="E97" s="351">
        <v>2016</v>
      </c>
      <c r="F97" s="351">
        <v>2017</v>
      </c>
      <c r="G97" s="351">
        <v>2018</v>
      </c>
      <c r="H97" s="351">
        <v>2019</v>
      </c>
      <c r="I97" s="351">
        <v>2020</v>
      </c>
      <c r="J97" s="351">
        <v>2021</v>
      </c>
      <c r="O97" s="351">
        <v>2013</v>
      </c>
      <c r="P97" s="351">
        <v>2014</v>
      </c>
      <c r="Q97" s="351">
        <v>2015</v>
      </c>
      <c r="R97" s="351">
        <v>2016</v>
      </c>
      <c r="S97" s="351">
        <v>2017</v>
      </c>
      <c r="T97" s="351">
        <v>2018</v>
      </c>
      <c r="U97" s="351">
        <v>2019</v>
      </c>
      <c r="V97" s="351">
        <v>2020</v>
      </c>
      <c r="W97" s="351">
        <v>2021</v>
      </c>
      <c r="Z97" s="351">
        <v>2013</v>
      </c>
      <c r="AA97" s="351">
        <v>2014</v>
      </c>
      <c r="AB97" s="351">
        <v>2015</v>
      </c>
      <c r="AC97" s="351">
        <v>2016</v>
      </c>
      <c r="AD97" s="351">
        <v>2017</v>
      </c>
      <c r="AE97" s="351">
        <v>2018</v>
      </c>
      <c r="AF97" s="351">
        <v>2019</v>
      </c>
      <c r="AG97" s="351">
        <v>2020</v>
      </c>
      <c r="AH97" s="351">
        <v>2021</v>
      </c>
      <c r="AL97" s="351" t="s">
        <v>297</v>
      </c>
    </row>
    <row r="98" spans="1:39" x14ac:dyDescent="0.25">
      <c r="A98" s="351" t="s">
        <v>5</v>
      </c>
      <c r="B98" s="521">
        <v>488585633</v>
      </c>
      <c r="C98" s="521">
        <v>577703973</v>
      </c>
      <c r="D98" s="521">
        <v>595340098</v>
      </c>
      <c r="E98" s="521">
        <v>555699691</v>
      </c>
      <c r="F98" s="521">
        <v>576208788</v>
      </c>
      <c r="G98" s="521">
        <v>595519537</v>
      </c>
      <c r="H98" s="521">
        <v>616161174</v>
      </c>
      <c r="I98" s="521">
        <v>650187551</v>
      </c>
      <c r="J98" s="521">
        <v>664260925</v>
      </c>
      <c r="N98" s="351" t="s">
        <v>5</v>
      </c>
      <c r="O98" s="521">
        <v>3055272</v>
      </c>
      <c r="P98" s="521">
        <v>3874490</v>
      </c>
      <c r="Q98" s="521">
        <v>4417220</v>
      </c>
      <c r="R98" s="521">
        <v>4320239</v>
      </c>
      <c r="S98" s="521">
        <v>4485229</v>
      </c>
      <c r="T98" s="521">
        <v>4942814</v>
      </c>
      <c r="U98" s="521">
        <v>5224971</v>
      </c>
      <c r="V98" s="521">
        <v>6067551</v>
      </c>
      <c r="W98" s="521">
        <v>6929400</v>
      </c>
      <c r="Y98" s="351" t="s">
        <v>5</v>
      </c>
      <c r="Z98" s="521">
        <f t="shared" ref="Z98:Z126" si="26">O98/Z$91*100</f>
        <v>7598038.9662278667</v>
      </c>
      <c r="AA98" s="521">
        <f t="shared" ref="AA98:AA126" si="27">P98/AA$91*100</f>
        <v>9300010.9310325366</v>
      </c>
      <c r="AB98" s="521">
        <f t="shared" ref="AB98:AB126" si="28">Q98/AB$91*100</f>
        <v>9741793.6171117611</v>
      </c>
      <c r="AC98" s="521">
        <f t="shared" ref="AC98:AC126" si="29">R98/AC$91*100</f>
        <v>7912484.6634193556</v>
      </c>
      <c r="AD98" s="521">
        <f t="shared" ref="AD98:AD126" si="30">S98/AD$91*100</f>
        <v>9184447.1245933007</v>
      </c>
      <c r="AE98" s="521">
        <f t="shared" ref="AE98:AE126" si="31">T98/AE$91*100</f>
        <v>9727360.5942461696</v>
      </c>
      <c r="AF98" s="521">
        <f t="shared" ref="AF98:AF126" si="32">U98/AF$91*100</f>
        <v>9596477.5242344495</v>
      </c>
      <c r="AG98" s="521">
        <f t="shared" ref="AG98:AH113" si="33">V98/AG$91*100</f>
        <v>8414659.3357688654</v>
      </c>
      <c r="AH98" s="521">
        <f t="shared" si="33"/>
        <v>6929400</v>
      </c>
      <c r="AL98" s="351" t="s">
        <v>298</v>
      </c>
    </row>
    <row r="99" spans="1:39" x14ac:dyDescent="0.25">
      <c r="A99" s="351" t="s">
        <v>6</v>
      </c>
      <c r="B99" s="521">
        <v>152086157</v>
      </c>
      <c r="C99" s="521">
        <v>166955221</v>
      </c>
      <c r="D99" s="521">
        <v>174168252</v>
      </c>
      <c r="E99" s="521">
        <v>147280663</v>
      </c>
      <c r="F99" s="521">
        <v>154374959</v>
      </c>
      <c r="G99" s="521">
        <v>158488484</v>
      </c>
      <c r="H99" s="521">
        <v>165548254</v>
      </c>
      <c r="I99" s="521">
        <v>179518052</v>
      </c>
      <c r="J99" s="521">
        <v>192495095</v>
      </c>
      <c r="N99" s="351" t="s">
        <v>6</v>
      </c>
      <c r="O99" s="521">
        <v>1289703</v>
      </c>
      <c r="P99" s="521">
        <v>1442090</v>
      </c>
      <c r="Q99" s="521">
        <v>1625333</v>
      </c>
      <c r="R99" s="521">
        <v>1583599</v>
      </c>
      <c r="S99" s="521">
        <v>1727000</v>
      </c>
      <c r="T99" s="521">
        <v>1984081</v>
      </c>
      <c r="U99" s="521">
        <v>2104808</v>
      </c>
      <c r="V99" s="521">
        <v>2408418</v>
      </c>
      <c r="W99" s="521">
        <v>2762115</v>
      </c>
      <c r="Y99" s="351" t="s">
        <v>6</v>
      </c>
      <c r="Z99" s="521">
        <f t="shared" si="26"/>
        <v>3207313.0146386242</v>
      </c>
      <c r="AA99" s="521">
        <f t="shared" si="27"/>
        <v>3461475.6428672443</v>
      </c>
      <c r="AB99" s="521">
        <f t="shared" si="28"/>
        <v>3584530.2350983447</v>
      </c>
      <c r="AC99" s="521">
        <f t="shared" si="29"/>
        <v>2900349.448376867</v>
      </c>
      <c r="AD99" s="521">
        <f t="shared" si="30"/>
        <v>3536394.7268183255</v>
      </c>
      <c r="AE99" s="521">
        <f t="shared" si="31"/>
        <v>3904632.3278991547</v>
      </c>
      <c r="AF99" s="521">
        <f t="shared" si="32"/>
        <v>3865809.5259914096</v>
      </c>
      <c r="AG99" s="521">
        <f t="shared" si="33"/>
        <v>3340065.3753275052</v>
      </c>
      <c r="AH99" s="521">
        <f t="shared" si="33"/>
        <v>2762115</v>
      </c>
      <c r="AK99" s="351">
        <v>2010</v>
      </c>
      <c r="AL99" s="588">
        <v>550.75175000000002</v>
      </c>
      <c r="AM99" s="590">
        <f t="shared" ref="AM99:AM106" si="34">AM100/(1+((AL100/AL99)-1))</f>
        <v>29.630613809956184</v>
      </c>
    </row>
    <row r="100" spans="1:39" x14ac:dyDescent="0.25">
      <c r="A100" s="351" t="s">
        <v>7</v>
      </c>
      <c r="B100" s="521">
        <v>7917883</v>
      </c>
      <c r="C100" s="521">
        <v>6899541</v>
      </c>
      <c r="D100" s="521">
        <v>5344021</v>
      </c>
      <c r="E100" s="521">
        <v>5528658</v>
      </c>
      <c r="F100" s="521">
        <v>5587060</v>
      </c>
      <c r="G100" s="521">
        <v>4530766</v>
      </c>
      <c r="H100" s="521">
        <v>4986681</v>
      </c>
      <c r="I100" s="521">
        <v>6079793</v>
      </c>
      <c r="J100" s="521">
        <v>5949744</v>
      </c>
      <c r="N100" s="351" t="s">
        <v>7</v>
      </c>
      <c r="O100" s="521">
        <v>57385</v>
      </c>
      <c r="P100" s="521">
        <v>50541</v>
      </c>
      <c r="Q100" s="521">
        <v>45761</v>
      </c>
      <c r="R100" s="521">
        <v>53221</v>
      </c>
      <c r="S100" s="521">
        <v>68644</v>
      </c>
      <c r="T100" s="521">
        <v>65747</v>
      </c>
      <c r="U100" s="521">
        <v>78319</v>
      </c>
      <c r="V100" s="521">
        <v>95953</v>
      </c>
      <c r="W100" s="521">
        <v>93417</v>
      </c>
      <c r="Y100" s="351" t="s">
        <v>7</v>
      </c>
      <c r="Z100" s="521">
        <f t="shared" si="26"/>
        <v>142708.55952497394</v>
      </c>
      <c r="AA100" s="521">
        <f t="shared" si="27"/>
        <v>121314.50912644384</v>
      </c>
      <c r="AB100" s="521">
        <f t="shared" si="28"/>
        <v>100921.89605965999</v>
      </c>
      <c r="AC100" s="521">
        <f t="shared" si="29"/>
        <v>97473.854171457075</v>
      </c>
      <c r="AD100" s="521">
        <f t="shared" si="30"/>
        <v>140562.98762461907</v>
      </c>
      <c r="AE100" s="521">
        <f t="shared" si="31"/>
        <v>129388.80099269422</v>
      </c>
      <c r="AF100" s="521">
        <f t="shared" si="32"/>
        <v>143845.10903898178</v>
      </c>
      <c r="AG100" s="521">
        <f t="shared" si="33"/>
        <v>133070.46075838999</v>
      </c>
      <c r="AH100" s="521">
        <f t="shared" si="33"/>
        <v>93417</v>
      </c>
      <c r="AK100" s="351">
        <v>2011</v>
      </c>
      <c r="AL100" s="588">
        <v>647.99133333333305</v>
      </c>
      <c r="AM100" s="590">
        <f t="shared" si="34"/>
        <v>34.862133348098446</v>
      </c>
    </row>
    <row r="101" spans="1:39" x14ac:dyDescent="0.25">
      <c r="A101" s="351" t="s">
        <v>8</v>
      </c>
      <c r="B101" s="521">
        <v>25148270</v>
      </c>
      <c r="C101" s="521">
        <v>75036961</v>
      </c>
      <c r="D101" s="521">
        <v>84528094</v>
      </c>
      <c r="E101" s="521">
        <v>59308845</v>
      </c>
      <c r="F101" s="521">
        <v>58736188</v>
      </c>
      <c r="G101" s="521">
        <v>50214163</v>
      </c>
      <c r="H101" s="521">
        <v>48800758</v>
      </c>
      <c r="I101" s="521">
        <v>48389968</v>
      </c>
      <c r="J101" s="521">
        <v>43050593</v>
      </c>
      <c r="N101" s="351" t="s">
        <v>8</v>
      </c>
      <c r="O101" s="521">
        <v>153276</v>
      </c>
      <c r="P101" s="521">
        <v>416899</v>
      </c>
      <c r="Q101" s="521">
        <v>607747</v>
      </c>
      <c r="R101" s="521">
        <v>442209</v>
      </c>
      <c r="S101" s="521">
        <v>429028</v>
      </c>
      <c r="T101" s="521">
        <v>397080</v>
      </c>
      <c r="U101" s="521">
        <v>417146</v>
      </c>
      <c r="V101" s="521">
        <v>413560</v>
      </c>
      <c r="W101" s="521">
        <v>398287</v>
      </c>
      <c r="Y101" s="351" t="s">
        <v>8</v>
      </c>
      <c r="Z101" s="521">
        <f t="shared" si="26"/>
        <v>381176.21625424596</v>
      </c>
      <c r="AA101" s="521">
        <f t="shared" si="27"/>
        <v>1000690.4798145131</v>
      </c>
      <c r="AB101" s="521">
        <f t="shared" si="28"/>
        <v>1340333.0251648824</v>
      </c>
      <c r="AC101" s="521">
        <f t="shared" si="29"/>
        <v>809902.39903996279</v>
      </c>
      <c r="AD101" s="521">
        <f t="shared" si="30"/>
        <v>878524.81578309927</v>
      </c>
      <c r="AE101" s="521">
        <f t="shared" si="31"/>
        <v>781445.61878380796</v>
      </c>
      <c r="AF101" s="521">
        <f t="shared" si="32"/>
        <v>766153.95823714684</v>
      </c>
      <c r="AG101" s="521">
        <f t="shared" si="33"/>
        <v>573537.25002073683</v>
      </c>
      <c r="AH101" s="521">
        <f t="shared" si="33"/>
        <v>398287</v>
      </c>
      <c r="AK101" s="351">
        <v>2012</v>
      </c>
      <c r="AL101" s="588">
        <v>712.75525000000005</v>
      </c>
      <c r="AM101" s="590">
        <f t="shared" si="34"/>
        <v>38.346452015393091</v>
      </c>
    </row>
    <row r="102" spans="1:39" x14ac:dyDescent="0.25">
      <c r="A102" s="351" t="s">
        <v>9</v>
      </c>
      <c r="B102" s="521">
        <v>3870610</v>
      </c>
      <c r="C102" s="521">
        <v>5408473</v>
      </c>
      <c r="D102" s="521">
        <v>6082033</v>
      </c>
      <c r="E102" s="521">
        <v>4423157</v>
      </c>
      <c r="F102" s="521">
        <v>3904958</v>
      </c>
      <c r="G102" s="521">
        <v>3831175</v>
      </c>
      <c r="H102" s="521">
        <v>3633020</v>
      </c>
      <c r="I102" s="521">
        <v>3359923</v>
      </c>
      <c r="J102" s="521">
        <v>2961612</v>
      </c>
      <c r="N102" s="351" t="s">
        <v>9</v>
      </c>
      <c r="O102" s="521">
        <v>25291</v>
      </c>
      <c r="P102" s="521">
        <v>40113</v>
      </c>
      <c r="Q102" s="521">
        <v>49063</v>
      </c>
      <c r="R102" s="521">
        <v>35449</v>
      </c>
      <c r="S102" s="521">
        <v>31488</v>
      </c>
      <c r="T102" s="521">
        <v>32102</v>
      </c>
      <c r="U102" s="521">
        <v>30401</v>
      </c>
      <c r="V102" s="521">
        <v>32454</v>
      </c>
      <c r="W102" s="521">
        <v>32432</v>
      </c>
      <c r="Y102" s="351" t="s">
        <v>9</v>
      </c>
      <c r="Z102" s="521">
        <f t="shared" si="26"/>
        <v>62895.219638339564</v>
      </c>
      <c r="AA102" s="521">
        <f t="shared" si="27"/>
        <v>96283.985370076611</v>
      </c>
      <c r="AB102" s="521">
        <f t="shared" si="28"/>
        <v>108204.16919156264</v>
      </c>
      <c r="AC102" s="521">
        <f t="shared" si="29"/>
        <v>64924.572189999846</v>
      </c>
      <c r="AD102" s="521">
        <f t="shared" si="30"/>
        <v>64478.28439956886</v>
      </c>
      <c r="AE102" s="521">
        <f t="shared" si="31"/>
        <v>63176.103692449382</v>
      </c>
      <c r="AF102" s="521">
        <f t="shared" si="32"/>
        <v>55836.197600762083</v>
      </c>
      <c r="AG102" s="521">
        <f t="shared" si="33"/>
        <v>45008.167888995544</v>
      </c>
      <c r="AH102" s="521">
        <f t="shared" si="33"/>
        <v>32432</v>
      </c>
      <c r="AK102" s="351">
        <v>2013</v>
      </c>
      <c r="AL102" s="588">
        <v>747.41808333333302</v>
      </c>
      <c r="AM102" s="590">
        <f t="shared" si="34"/>
        <v>40.211323126667573</v>
      </c>
    </row>
    <row r="103" spans="1:39" x14ac:dyDescent="0.25">
      <c r="A103" s="351" t="s">
        <v>10</v>
      </c>
      <c r="B103" s="521">
        <v>15076782</v>
      </c>
      <c r="C103" s="521">
        <v>22546307</v>
      </c>
      <c r="D103" s="521">
        <v>22661351</v>
      </c>
      <c r="E103" s="521">
        <v>12224647</v>
      </c>
      <c r="F103" s="521">
        <v>7594057</v>
      </c>
      <c r="G103" s="521">
        <v>8184907</v>
      </c>
      <c r="H103" s="521">
        <v>8006327</v>
      </c>
      <c r="I103" s="521">
        <v>8414343</v>
      </c>
      <c r="J103" s="521">
        <v>9176116</v>
      </c>
      <c r="N103" s="351" t="s">
        <v>10</v>
      </c>
      <c r="O103" s="521">
        <v>100393</v>
      </c>
      <c r="P103" s="521">
        <v>175200</v>
      </c>
      <c r="Q103" s="521">
        <v>166702</v>
      </c>
      <c r="R103" s="521">
        <v>94570</v>
      </c>
      <c r="S103" s="521">
        <v>62695</v>
      </c>
      <c r="T103" s="521">
        <v>72118</v>
      </c>
      <c r="U103" s="521">
        <v>71108</v>
      </c>
      <c r="V103" s="521">
        <v>86057</v>
      </c>
      <c r="W103" s="521">
        <v>105626</v>
      </c>
      <c r="Y103" s="351" t="s">
        <v>10</v>
      </c>
      <c r="Z103" s="521">
        <f t="shared" si="26"/>
        <v>249663.50817096292</v>
      </c>
      <c r="AA103" s="521">
        <f t="shared" si="27"/>
        <v>420535.84216681431</v>
      </c>
      <c r="AB103" s="521">
        <f t="shared" si="28"/>
        <v>367646.72793290007</v>
      </c>
      <c r="AC103" s="521">
        <f t="shared" si="29"/>
        <v>173204.23120562738</v>
      </c>
      <c r="AD103" s="521">
        <f t="shared" si="30"/>
        <v>128381.16236124777</v>
      </c>
      <c r="AE103" s="521">
        <f t="shared" si="31"/>
        <v>141926.80350420738</v>
      </c>
      <c r="AF103" s="521">
        <f t="shared" si="32"/>
        <v>130600.97822423572</v>
      </c>
      <c r="AG103" s="521">
        <f t="shared" si="33"/>
        <v>119346.39502136222</v>
      </c>
      <c r="AH103" s="521">
        <f t="shared" si="33"/>
        <v>105626</v>
      </c>
      <c r="AK103" s="351">
        <v>2014</v>
      </c>
      <c r="AL103" s="588">
        <v>774.36608333333299</v>
      </c>
      <c r="AM103" s="590">
        <f t="shared" si="34"/>
        <v>41.661133828042004</v>
      </c>
    </row>
    <row r="104" spans="1:39" x14ac:dyDescent="0.25">
      <c r="A104" s="351" t="s">
        <v>11</v>
      </c>
      <c r="B104" s="521">
        <v>16138711</v>
      </c>
      <c r="C104" s="521">
        <v>14153025</v>
      </c>
      <c r="D104" s="521">
        <v>10979220</v>
      </c>
      <c r="E104" s="521">
        <v>10473270</v>
      </c>
      <c r="F104" s="521">
        <v>9862680</v>
      </c>
      <c r="G104" s="521">
        <v>10822400</v>
      </c>
      <c r="H104" s="521">
        <v>11060550</v>
      </c>
      <c r="I104" s="521">
        <v>11605160</v>
      </c>
      <c r="J104" s="521">
        <v>11823380</v>
      </c>
      <c r="N104" s="351" t="s">
        <v>11</v>
      </c>
      <c r="O104" s="521">
        <v>81145</v>
      </c>
      <c r="P104" s="521">
        <v>81486</v>
      </c>
      <c r="Q104" s="521">
        <v>76150</v>
      </c>
      <c r="R104" s="521">
        <v>60945</v>
      </c>
      <c r="S104" s="521">
        <v>64855</v>
      </c>
      <c r="T104" s="521">
        <v>70704</v>
      </c>
      <c r="U104" s="521">
        <v>73688</v>
      </c>
      <c r="V104" s="521">
        <v>87418</v>
      </c>
      <c r="W104" s="521">
        <v>100998</v>
      </c>
      <c r="Y104" s="351" t="s">
        <v>11</v>
      </c>
      <c r="Z104" s="521">
        <f t="shared" si="26"/>
        <v>201796.39387738972</v>
      </c>
      <c r="AA104" s="521">
        <f t="shared" si="27"/>
        <v>195592.37234477757</v>
      </c>
      <c r="AB104" s="521">
        <f t="shared" si="28"/>
        <v>167942.18624905724</v>
      </c>
      <c r="AC104" s="521">
        <f t="shared" si="29"/>
        <v>111620.30105558803</v>
      </c>
      <c r="AD104" s="521">
        <f t="shared" si="30"/>
        <v>132804.21540694989</v>
      </c>
      <c r="AE104" s="521">
        <f t="shared" si="31"/>
        <v>139144.07935552119</v>
      </c>
      <c r="AF104" s="521">
        <f t="shared" si="32"/>
        <v>135339.55227804862</v>
      </c>
      <c r="AG104" s="521">
        <f t="shared" si="33"/>
        <v>121233.870109084</v>
      </c>
      <c r="AH104" s="521">
        <f t="shared" si="33"/>
        <v>100998</v>
      </c>
      <c r="AK104" s="351">
        <v>2015</v>
      </c>
      <c r="AL104" s="588">
        <v>842.80158333333304</v>
      </c>
      <c r="AM104" s="590">
        <f t="shared" si="34"/>
        <v>45.342984809707083</v>
      </c>
    </row>
    <row r="105" spans="1:39" x14ac:dyDescent="0.25">
      <c r="A105" s="351" t="s">
        <v>12</v>
      </c>
      <c r="B105" s="521">
        <v>5114062</v>
      </c>
      <c r="C105" s="521">
        <v>12009066</v>
      </c>
      <c r="D105" s="521">
        <v>14103457</v>
      </c>
      <c r="E105" s="521">
        <v>13031400</v>
      </c>
      <c r="F105" s="521">
        <v>12288985</v>
      </c>
      <c r="G105" s="521">
        <v>13621958</v>
      </c>
      <c r="H105" s="521">
        <v>14209482</v>
      </c>
      <c r="I105" s="521">
        <v>14392538</v>
      </c>
      <c r="J105" s="521">
        <v>11789473</v>
      </c>
      <c r="N105" s="351" t="s">
        <v>12</v>
      </c>
      <c r="O105" s="521">
        <v>37288</v>
      </c>
      <c r="P105" s="521">
        <v>86531</v>
      </c>
      <c r="Q105" s="521">
        <v>111782</v>
      </c>
      <c r="R105" s="521">
        <v>100081</v>
      </c>
      <c r="S105" s="521">
        <v>101521</v>
      </c>
      <c r="T105" s="521">
        <v>115991</v>
      </c>
      <c r="U105" s="521">
        <v>123449</v>
      </c>
      <c r="V105" s="521">
        <v>139629</v>
      </c>
      <c r="W105" s="521">
        <v>145354</v>
      </c>
      <c r="Y105" s="351" t="s">
        <v>12</v>
      </c>
      <c r="Z105" s="521">
        <f t="shared" si="26"/>
        <v>92730.099635222228</v>
      </c>
      <c r="AA105" s="521">
        <f t="shared" si="27"/>
        <v>207701.98035694411</v>
      </c>
      <c r="AB105" s="521">
        <f t="shared" si="28"/>
        <v>246525.45585413155</v>
      </c>
      <c r="AC105" s="521">
        <f t="shared" si="29"/>
        <v>183297.58552702121</v>
      </c>
      <c r="AD105" s="521">
        <f t="shared" si="30"/>
        <v>207885.54085774362</v>
      </c>
      <c r="AE105" s="521">
        <f t="shared" si="31"/>
        <v>228268.00334530239</v>
      </c>
      <c r="AF105" s="521">
        <f t="shared" si="32"/>
        <v>226733.42184850757</v>
      </c>
      <c r="AG105" s="521">
        <f t="shared" si="33"/>
        <v>193641.63043608054</v>
      </c>
      <c r="AH105" s="521">
        <f t="shared" si="33"/>
        <v>145354</v>
      </c>
      <c r="AK105" s="351">
        <v>2016</v>
      </c>
      <c r="AL105" s="588">
        <v>1014.86933333333</v>
      </c>
      <c r="AM105" s="590">
        <f t="shared" si="34"/>
        <v>54.600282765452114</v>
      </c>
    </row>
    <row r="106" spans="1:39" x14ac:dyDescent="0.25">
      <c r="A106" s="351" t="s">
        <v>13</v>
      </c>
      <c r="B106" s="521">
        <v>451830</v>
      </c>
      <c r="C106" s="521">
        <v>506089</v>
      </c>
      <c r="D106" s="521">
        <v>646211</v>
      </c>
      <c r="E106" s="521">
        <v>686173</v>
      </c>
      <c r="F106" s="521">
        <v>754035</v>
      </c>
      <c r="G106" s="521">
        <v>823745</v>
      </c>
      <c r="H106" s="521">
        <v>861441</v>
      </c>
      <c r="I106" s="521">
        <v>906771</v>
      </c>
      <c r="J106" s="521">
        <v>984171</v>
      </c>
      <c r="N106" s="351" t="s">
        <v>13</v>
      </c>
      <c r="O106" s="521">
        <v>3303</v>
      </c>
      <c r="P106" s="521">
        <v>3806</v>
      </c>
      <c r="Q106" s="521">
        <v>4670</v>
      </c>
      <c r="R106" s="521">
        <v>5125</v>
      </c>
      <c r="S106" s="521">
        <v>6297</v>
      </c>
      <c r="T106" s="521">
        <v>7415</v>
      </c>
      <c r="U106" s="521">
        <v>8281</v>
      </c>
      <c r="V106" s="521">
        <v>9027</v>
      </c>
      <c r="W106" s="521">
        <v>11192</v>
      </c>
      <c r="Y106" s="351" t="s">
        <v>13</v>
      </c>
      <c r="Z106" s="521">
        <f t="shared" si="26"/>
        <v>8214.1042452032561</v>
      </c>
      <c r="AA106" s="521">
        <f t="shared" si="27"/>
        <v>9135.613100952598</v>
      </c>
      <c r="AB106" s="521">
        <f t="shared" si="28"/>
        <v>10299.277869771468</v>
      </c>
      <c r="AC106" s="521">
        <f t="shared" si="29"/>
        <v>9386.3982756565547</v>
      </c>
      <c r="AD106" s="521">
        <f t="shared" si="30"/>
        <v>12894.428254067745</v>
      </c>
      <c r="AE106" s="521">
        <f t="shared" si="31"/>
        <v>14592.573948025427</v>
      </c>
      <c r="AF106" s="521">
        <f t="shared" si="32"/>
        <v>15209.353387451427</v>
      </c>
      <c r="AG106" s="521">
        <f t="shared" si="33"/>
        <v>12518.910813273023</v>
      </c>
      <c r="AH106" s="521">
        <f t="shared" si="33"/>
        <v>11192</v>
      </c>
      <c r="AK106" s="351">
        <v>2017</v>
      </c>
      <c r="AL106" s="588">
        <v>907.70941666666704</v>
      </c>
      <c r="AM106" s="590">
        <f t="shared" si="34"/>
        <v>48.835046238002178</v>
      </c>
    </row>
    <row r="107" spans="1:39" x14ac:dyDescent="0.25">
      <c r="A107" s="351" t="s">
        <v>14</v>
      </c>
      <c r="B107" s="521">
        <v>7272888</v>
      </c>
      <c r="C107" s="521">
        <v>9626091</v>
      </c>
      <c r="D107" s="521">
        <v>8895300</v>
      </c>
      <c r="E107" s="521">
        <v>9568572</v>
      </c>
      <c r="F107" s="521">
        <v>11763065</v>
      </c>
      <c r="G107" s="521">
        <v>11377082</v>
      </c>
      <c r="H107" s="521">
        <v>10978850</v>
      </c>
      <c r="I107" s="521">
        <v>10809287</v>
      </c>
      <c r="J107" s="521">
        <v>12434656</v>
      </c>
      <c r="N107" s="351" t="s">
        <v>14</v>
      </c>
      <c r="O107" s="521">
        <v>42986</v>
      </c>
      <c r="P107" s="521">
        <v>75162</v>
      </c>
      <c r="Q107" s="521">
        <v>76918</v>
      </c>
      <c r="R107" s="521">
        <v>89752</v>
      </c>
      <c r="S107" s="521">
        <v>115866</v>
      </c>
      <c r="T107" s="521">
        <v>110229</v>
      </c>
      <c r="U107" s="521">
        <v>113221</v>
      </c>
      <c r="V107" s="521">
        <v>121104</v>
      </c>
      <c r="W107" s="521">
        <v>148729</v>
      </c>
      <c r="Y107" s="351" t="s">
        <v>14</v>
      </c>
      <c r="Z107" s="521">
        <f t="shared" si="26"/>
        <v>106900.23768825529</v>
      </c>
      <c r="AA107" s="521">
        <f t="shared" si="27"/>
        <v>180412.75667204394</v>
      </c>
      <c r="AB107" s="521">
        <f t="shared" si="28"/>
        <v>169635.94329487832</v>
      </c>
      <c r="AC107" s="521">
        <f t="shared" si="29"/>
        <v>164380.10108033699</v>
      </c>
      <c r="AD107" s="521">
        <f t="shared" si="30"/>
        <v>237259.93712653854</v>
      </c>
      <c r="AE107" s="521">
        <f t="shared" si="31"/>
        <v>216928.5008384214</v>
      </c>
      <c r="AF107" s="521">
        <f t="shared" si="32"/>
        <v>207948.09804137639</v>
      </c>
      <c r="AG107" s="521">
        <f t="shared" si="33"/>
        <v>167950.61206720021</v>
      </c>
      <c r="AH107" s="521">
        <f t="shared" si="33"/>
        <v>148729</v>
      </c>
      <c r="AK107" s="351">
        <v>2018</v>
      </c>
      <c r="AL107" s="588">
        <v>944.48374999999999</v>
      </c>
      <c r="AM107" s="590">
        <f>AM108/(1+((AL108/AL107)-1))</f>
        <v>50.813516699727607</v>
      </c>
    </row>
    <row r="108" spans="1:39" x14ac:dyDescent="0.25">
      <c r="A108" s="351" t="s">
        <v>15</v>
      </c>
      <c r="B108" s="521">
        <v>17006301</v>
      </c>
      <c r="C108" s="521">
        <v>18244471</v>
      </c>
      <c r="D108" s="521">
        <v>21302031</v>
      </c>
      <c r="E108" s="521">
        <v>24634818</v>
      </c>
      <c r="F108" s="521">
        <v>28143923</v>
      </c>
      <c r="G108" s="521">
        <v>27748844</v>
      </c>
      <c r="H108" s="521">
        <v>28955066</v>
      </c>
      <c r="I108" s="521">
        <v>30089432</v>
      </c>
      <c r="J108" s="521">
        <v>29113818</v>
      </c>
      <c r="N108" s="351" t="s">
        <v>15</v>
      </c>
      <c r="O108" s="521">
        <v>107305</v>
      </c>
      <c r="P108" s="521">
        <v>122118</v>
      </c>
      <c r="Q108" s="521">
        <v>144160</v>
      </c>
      <c r="R108" s="521">
        <v>162448</v>
      </c>
      <c r="S108" s="521">
        <v>194928</v>
      </c>
      <c r="T108" s="521">
        <v>193165</v>
      </c>
      <c r="U108" s="521">
        <v>203915</v>
      </c>
      <c r="V108" s="521">
        <v>235340</v>
      </c>
      <c r="W108" s="521">
        <v>251447</v>
      </c>
      <c r="Y108" s="351" t="s">
        <v>15</v>
      </c>
      <c r="Z108" s="521">
        <f t="shared" si="26"/>
        <v>266852.69634621119</v>
      </c>
      <c r="AA108" s="521">
        <f t="shared" si="27"/>
        <v>293122.12313771131</v>
      </c>
      <c r="AB108" s="521">
        <f t="shared" si="28"/>
        <v>317932.31214266695</v>
      </c>
      <c r="AC108" s="521">
        <f t="shared" si="29"/>
        <v>297522.26869928895</v>
      </c>
      <c r="AD108" s="521">
        <f t="shared" si="30"/>
        <v>399155.9648576969</v>
      </c>
      <c r="AE108" s="521">
        <f t="shared" si="31"/>
        <v>380144.91526235081</v>
      </c>
      <c r="AF108" s="521">
        <f t="shared" si="32"/>
        <v>374521.83262917009</v>
      </c>
      <c r="AG108" s="521">
        <f t="shared" si="33"/>
        <v>326376.47843089327</v>
      </c>
      <c r="AH108" s="521">
        <f t="shared" si="33"/>
        <v>251446.99999999997</v>
      </c>
      <c r="AK108" s="351">
        <v>2019</v>
      </c>
      <c r="AL108" s="588">
        <v>1012.01575</v>
      </c>
      <c r="AM108" s="590">
        <f>AM109/(1+((AL109/AL108)-1))</f>
        <v>54.446759103068061</v>
      </c>
    </row>
    <row r="109" spans="1:39" x14ac:dyDescent="0.25">
      <c r="A109" s="351" t="s">
        <v>16</v>
      </c>
      <c r="B109" s="521">
        <v>9627727</v>
      </c>
      <c r="C109" s="521">
        <v>12092070</v>
      </c>
      <c r="D109" s="521">
        <v>12463755</v>
      </c>
      <c r="E109" s="521">
        <v>12199108</v>
      </c>
      <c r="F109" s="521">
        <v>10729781</v>
      </c>
      <c r="G109" s="521">
        <v>13815292</v>
      </c>
      <c r="H109" s="521">
        <v>14464101</v>
      </c>
      <c r="I109" s="521">
        <v>15469349</v>
      </c>
      <c r="J109" s="521">
        <v>14675304</v>
      </c>
      <c r="N109" s="351" t="s">
        <v>16</v>
      </c>
      <c r="O109" s="521">
        <v>83812</v>
      </c>
      <c r="P109" s="521">
        <v>108948</v>
      </c>
      <c r="Q109" s="521">
        <v>116978</v>
      </c>
      <c r="R109" s="521">
        <v>121158</v>
      </c>
      <c r="S109" s="521">
        <v>118797</v>
      </c>
      <c r="T109" s="521">
        <v>132696</v>
      </c>
      <c r="U109" s="521">
        <v>138112</v>
      </c>
      <c r="V109" s="521">
        <v>145918</v>
      </c>
      <c r="W109" s="521">
        <v>162324</v>
      </c>
      <c r="Y109" s="351" t="s">
        <v>16</v>
      </c>
      <c r="Z109" s="521">
        <f t="shared" si="26"/>
        <v>208428.8540717455</v>
      </c>
      <c r="AA109" s="521">
        <f t="shared" si="27"/>
        <v>261509.92541318541</v>
      </c>
      <c r="AB109" s="521">
        <f t="shared" si="28"/>
        <v>257984.78086726481</v>
      </c>
      <c r="AC109" s="521">
        <f t="shared" si="29"/>
        <v>221899.94971356037</v>
      </c>
      <c r="AD109" s="521">
        <f t="shared" si="30"/>
        <v>243261.77438438713</v>
      </c>
      <c r="AE109" s="521">
        <f t="shared" si="31"/>
        <v>261143.11430980201</v>
      </c>
      <c r="AF109" s="521">
        <f t="shared" si="32"/>
        <v>253664.31772101091</v>
      </c>
      <c r="AG109" s="521">
        <f t="shared" si="33"/>
        <v>202363.40180028506</v>
      </c>
      <c r="AH109" s="521">
        <f t="shared" si="33"/>
        <v>162324</v>
      </c>
      <c r="AK109" s="351">
        <v>2020</v>
      </c>
      <c r="AL109" s="588">
        <v>1340.2695000000001</v>
      </c>
      <c r="AM109" s="590">
        <f>AM110/(1+((AL110/AL109)-1))</f>
        <v>72.106911972160006</v>
      </c>
    </row>
    <row r="110" spans="1:39" x14ac:dyDescent="0.25">
      <c r="A110" s="351" t="s">
        <v>17</v>
      </c>
      <c r="B110" s="521">
        <v>66405995</v>
      </c>
      <c r="C110" s="521">
        <v>74723262</v>
      </c>
      <c r="D110" s="521">
        <v>77221292</v>
      </c>
      <c r="E110" s="521">
        <v>48942327</v>
      </c>
      <c r="F110" s="521">
        <v>26322593</v>
      </c>
      <c r="G110" s="521">
        <v>30347564</v>
      </c>
      <c r="H110" s="521">
        <v>29424323</v>
      </c>
      <c r="I110" s="521">
        <v>35770139</v>
      </c>
      <c r="J110" s="521">
        <v>46325026</v>
      </c>
      <c r="N110" s="351" t="s">
        <v>17</v>
      </c>
      <c r="O110" s="521">
        <v>580025</v>
      </c>
      <c r="P110" s="521">
        <v>635638</v>
      </c>
      <c r="Q110" s="521">
        <v>721274</v>
      </c>
      <c r="R110" s="521">
        <v>536989</v>
      </c>
      <c r="S110" s="521">
        <v>364786</v>
      </c>
      <c r="T110" s="521">
        <v>408699</v>
      </c>
      <c r="U110" s="521">
        <v>461590</v>
      </c>
      <c r="V110" s="521">
        <v>581513</v>
      </c>
      <c r="W110" s="521">
        <v>704059</v>
      </c>
      <c r="Y110" s="351" t="s">
        <v>17</v>
      </c>
      <c r="Z110" s="521">
        <f t="shared" si="26"/>
        <v>1442441.9663409078</v>
      </c>
      <c r="AA110" s="521">
        <f t="shared" si="27"/>
        <v>1525733.7993335016</v>
      </c>
      <c r="AB110" s="521">
        <f t="shared" si="28"/>
        <v>1590706.9263900525</v>
      </c>
      <c r="AC110" s="521">
        <f t="shared" si="29"/>
        <v>983491.24363834877</v>
      </c>
      <c r="AD110" s="521">
        <f t="shared" si="30"/>
        <v>746975.84644884174</v>
      </c>
      <c r="AE110" s="521">
        <f t="shared" si="31"/>
        <v>804311.58192637132</v>
      </c>
      <c r="AF110" s="521">
        <f t="shared" si="32"/>
        <v>847782.32461220922</v>
      </c>
      <c r="AG110" s="521">
        <f t="shared" si="33"/>
        <v>806459.44209137431</v>
      </c>
      <c r="AH110" s="521">
        <f t="shared" si="33"/>
        <v>704059</v>
      </c>
      <c r="AK110" s="351">
        <v>2021</v>
      </c>
      <c r="AL110" s="588">
        <v>1858.7254166666701</v>
      </c>
      <c r="AM110" s="590">
        <v>100</v>
      </c>
    </row>
    <row r="111" spans="1:39" x14ac:dyDescent="0.25">
      <c r="A111" s="351" t="s">
        <v>18</v>
      </c>
      <c r="B111" s="521">
        <v>28242803</v>
      </c>
      <c r="C111" s="521">
        <v>30608053</v>
      </c>
      <c r="D111" s="521">
        <v>27984579</v>
      </c>
      <c r="E111" s="521">
        <v>23196415</v>
      </c>
      <c r="F111" s="521">
        <v>23871609</v>
      </c>
      <c r="G111" s="521">
        <v>28894930</v>
      </c>
      <c r="H111" s="521">
        <v>30191861</v>
      </c>
      <c r="I111" s="521">
        <v>31619596</v>
      </c>
      <c r="J111" s="521">
        <v>31162703</v>
      </c>
      <c r="N111" s="351" t="s">
        <v>18</v>
      </c>
      <c r="O111" s="521">
        <v>303169</v>
      </c>
      <c r="P111" s="521">
        <v>347537</v>
      </c>
      <c r="Q111" s="521">
        <v>363626</v>
      </c>
      <c r="R111" s="521">
        <v>410185</v>
      </c>
      <c r="S111" s="521">
        <v>492204</v>
      </c>
      <c r="T111" s="521">
        <v>721602</v>
      </c>
      <c r="U111" s="521">
        <v>681446</v>
      </c>
      <c r="V111" s="521">
        <v>698406</v>
      </c>
      <c r="W111" s="521">
        <v>756927</v>
      </c>
      <c r="Y111" s="351" t="s">
        <v>18</v>
      </c>
      <c r="Z111" s="521">
        <f t="shared" si="26"/>
        <v>753939.37932607508</v>
      </c>
      <c r="AA111" s="521">
        <f t="shared" si="27"/>
        <v>834199.57179867651</v>
      </c>
      <c r="AB111" s="521">
        <f t="shared" si="28"/>
        <v>801945.4421142441</v>
      </c>
      <c r="AC111" s="521">
        <f t="shared" si="29"/>
        <v>751250.68813662115</v>
      </c>
      <c r="AD111" s="521">
        <f t="shared" si="30"/>
        <v>1007890.9265309132</v>
      </c>
      <c r="AE111" s="521">
        <f t="shared" si="31"/>
        <v>1420098.5227300124</v>
      </c>
      <c r="AF111" s="521">
        <f t="shared" si="32"/>
        <v>1251582.3002614691</v>
      </c>
      <c r="AG111" s="521">
        <f t="shared" si="33"/>
        <v>968570.11470640975</v>
      </c>
      <c r="AH111" s="521">
        <f t="shared" si="33"/>
        <v>756927</v>
      </c>
    </row>
    <row r="112" spans="1:39" x14ac:dyDescent="0.25">
      <c r="A112" s="351" t="s">
        <v>19</v>
      </c>
      <c r="B112" s="521">
        <v>1946897</v>
      </c>
      <c r="C112" s="521">
        <v>2528661</v>
      </c>
      <c r="D112" s="521">
        <v>3297051</v>
      </c>
      <c r="E112" s="521">
        <v>3106244</v>
      </c>
      <c r="F112" s="521">
        <v>5048007</v>
      </c>
      <c r="G112" s="521">
        <v>5095873</v>
      </c>
      <c r="H112" s="521">
        <v>6823904</v>
      </c>
      <c r="I112" s="521">
        <v>8132253</v>
      </c>
      <c r="J112" s="521">
        <v>10410892</v>
      </c>
      <c r="N112" s="351" t="s">
        <v>19</v>
      </c>
      <c r="O112" s="521">
        <v>16883</v>
      </c>
      <c r="P112" s="521">
        <v>23371</v>
      </c>
      <c r="Q112" s="521">
        <v>32324</v>
      </c>
      <c r="R112" s="521">
        <v>35449</v>
      </c>
      <c r="S112" s="521">
        <v>70495</v>
      </c>
      <c r="T112" s="521">
        <v>72031</v>
      </c>
      <c r="U112" s="521">
        <v>101626</v>
      </c>
      <c r="V112" s="521">
        <v>131033</v>
      </c>
      <c r="W112" s="521">
        <v>150292</v>
      </c>
      <c r="Y112" s="351" t="s">
        <v>19</v>
      </c>
      <c r="Z112" s="521">
        <f t="shared" si="26"/>
        <v>41985.68633719848</v>
      </c>
      <c r="AA112" s="521">
        <f t="shared" si="27"/>
        <v>56097.849128314025</v>
      </c>
      <c r="AB112" s="521">
        <f t="shared" si="28"/>
        <v>71287.76399625116</v>
      </c>
      <c r="AC112" s="521">
        <f t="shared" si="29"/>
        <v>64924.572189999846</v>
      </c>
      <c r="AD112" s="521">
        <f t="shared" si="30"/>
        <v>144353.2983596166</v>
      </c>
      <c r="AE112" s="521">
        <f t="shared" si="31"/>
        <v>141755.58921783135</v>
      </c>
      <c r="AF112" s="521">
        <f t="shared" si="32"/>
        <v>186652.0646483684</v>
      </c>
      <c r="AG112" s="521">
        <f t="shared" si="33"/>
        <v>181720.44318107943</v>
      </c>
      <c r="AH112" s="521">
        <f t="shared" si="33"/>
        <v>150292</v>
      </c>
    </row>
    <row r="113" spans="1:34" x14ac:dyDescent="0.25">
      <c r="A113" s="351" t="s">
        <v>20</v>
      </c>
      <c r="B113" s="521">
        <v>6362400</v>
      </c>
      <c r="C113" s="521">
        <v>5749174</v>
      </c>
      <c r="D113" s="521">
        <v>8267508</v>
      </c>
      <c r="E113" s="521">
        <v>8833938</v>
      </c>
      <c r="F113" s="521">
        <v>22803324</v>
      </c>
      <c r="G113" s="521">
        <v>22859065</v>
      </c>
      <c r="H113" s="521">
        <v>22456567</v>
      </c>
      <c r="I113" s="521">
        <v>22545828</v>
      </c>
      <c r="J113" s="521">
        <v>22600809</v>
      </c>
      <c r="N113" s="351" t="s">
        <v>20</v>
      </c>
      <c r="O113" s="521">
        <v>58702</v>
      </c>
      <c r="P113" s="521">
        <v>45770</v>
      </c>
      <c r="Q113" s="521">
        <v>65708</v>
      </c>
      <c r="R113" s="521">
        <v>90013</v>
      </c>
      <c r="S113" s="521">
        <v>165851</v>
      </c>
      <c r="T113" s="521">
        <v>183464</v>
      </c>
      <c r="U113" s="521">
        <v>184881</v>
      </c>
      <c r="V113" s="521">
        <v>197234</v>
      </c>
      <c r="W113" s="521">
        <v>225625</v>
      </c>
      <c r="Y113" s="351" t="s">
        <v>20</v>
      </c>
      <c r="Z113" s="521">
        <f t="shared" si="26"/>
        <v>145983.75640385153</v>
      </c>
      <c r="AA113" s="521">
        <f t="shared" si="27"/>
        <v>109862.58844734641</v>
      </c>
      <c r="AB113" s="521">
        <f t="shared" si="28"/>
        <v>144913.26558178663</v>
      </c>
      <c r="AC113" s="521">
        <f t="shared" si="29"/>
        <v>164858.12058276555</v>
      </c>
      <c r="AD113" s="521">
        <f t="shared" si="30"/>
        <v>339614.70864941872</v>
      </c>
      <c r="AE113" s="521">
        <f t="shared" si="31"/>
        <v>361053.53834127262</v>
      </c>
      <c r="AF113" s="521">
        <f t="shared" si="32"/>
        <v>339562.91071433487</v>
      </c>
      <c r="AG113" s="521">
        <f t="shared" si="33"/>
        <v>273529.94963388634</v>
      </c>
      <c r="AH113" s="521">
        <f t="shared" si="33"/>
        <v>225625</v>
      </c>
    </row>
    <row r="114" spans="1:34" x14ac:dyDescent="0.25">
      <c r="A114" s="351" t="s">
        <v>21</v>
      </c>
      <c r="B114" s="521">
        <v>616550</v>
      </c>
      <c r="C114" s="521">
        <v>2984208</v>
      </c>
      <c r="D114" s="521">
        <v>3857551</v>
      </c>
      <c r="E114" s="521">
        <v>4783419</v>
      </c>
      <c r="F114" s="521">
        <v>11646395</v>
      </c>
      <c r="G114" s="521">
        <v>9803512</v>
      </c>
      <c r="H114" s="521">
        <v>10688523</v>
      </c>
      <c r="I114" s="521">
        <v>12396827</v>
      </c>
      <c r="J114" s="521">
        <v>13157989</v>
      </c>
      <c r="N114" s="351" t="s">
        <v>21</v>
      </c>
      <c r="O114" s="521">
        <v>3993</v>
      </c>
      <c r="P114" s="521">
        <v>25112</v>
      </c>
      <c r="Q114" s="521">
        <v>30061</v>
      </c>
      <c r="R114" s="521">
        <v>42651</v>
      </c>
      <c r="S114" s="521">
        <v>107690</v>
      </c>
      <c r="T114" s="521">
        <v>87346</v>
      </c>
      <c r="U114" s="521">
        <v>108198</v>
      </c>
      <c r="V114" s="521">
        <v>151412</v>
      </c>
      <c r="W114" s="521">
        <v>223250</v>
      </c>
      <c r="Y114" s="351" t="s">
        <v>21</v>
      </c>
      <c r="Z114" s="521">
        <f t="shared" si="26"/>
        <v>9930.0388286698781</v>
      </c>
      <c r="AA114" s="521">
        <f t="shared" si="27"/>
        <v>60276.804043910044</v>
      </c>
      <c r="AB114" s="521">
        <f t="shared" si="28"/>
        <v>66296.914784411158</v>
      </c>
      <c r="AC114" s="521">
        <f t="shared" si="29"/>
        <v>78114.980069273704</v>
      </c>
      <c r="AD114" s="521">
        <f t="shared" si="30"/>
        <v>220517.86226465864</v>
      </c>
      <c r="AE114" s="521">
        <f t="shared" si="31"/>
        <v>171895.20756092094</v>
      </c>
      <c r="AF114" s="521">
        <f t="shared" si="32"/>
        <v>198722.57188932126</v>
      </c>
      <c r="AG114" s="521">
        <f t="shared" ref="AG114:AH126" si="35">V114/AG$91*100</f>
        <v>209982.64363125019</v>
      </c>
      <c r="AH114" s="521">
        <f t="shared" si="35"/>
        <v>223250</v>
      </c>
    </row>
    <row r="115" spans="1:34" x14ac:dyDescent="0.25">
      <c r="A115" s="351" t="s">
        <v>22</v>
      </c>
      <c r="B115" s="521">
        <v>13959601</v>
      </c>
      <c r="C115" s="521">
        <v>13125781</v>
      </c>
      <c r="D115" s="521">
        <v>14430464</v>
      </c>
      <c r="E115" s="521">
        <v>16055736</v>
      </c>
      <c r="F115" s="521">
        <v>20222267</v>
      </c>
      <c r="G115" s="521">
        <v>15392638</v>
      </c>
      <c r="H115" s="521">
        <v>17557228</v>
      </c>
      <c r="I115" s="521">
        <v>17414835</v>
      </c>
      <c r="J115" s="521">
        <v>19098810</v>
      </c>
      <c r="N115" s="351" t="s">
        <v>22</v>
      </c>
      <c r="O115" s="521">
        <v>78429</v>
      </c>
      <c r="P115" s="521">
        <v>83055</v>
      </c>
      <c r="Q115" s="521">
        <v>105441</v>
      </c>
      <c r="R115" s="521">
        <v>131485</v>
      </c>
      <c r="S115" s="521">
        <v>143606</v>
      </c>
      <c r="T115" s="521">
        <v>119330</v>
      </c>
      <c r="U115" s="521">
        <v>146720</v>
      </c>
      <c r="V115" s="521">
        <v>171609</v>
      </c>
      <c r="W115" s="521">
        <v>194774</v>
      </c>
      <c r="Y115" s="351" t="s">
        <v>22</v>
      </c>
      <c r="Z115" s="521">
        <f t="shared" si="26"/>
        <v>195042.07745899068</v>
      </c>
      <c r="AA115" s="521">
        <f t="shared" si="27"/>
        <v>199358.47243815503</v>
      </c>
      <c r="AB115" s="521">
        <f t="shared" si="28"/>
        <v>232540.93316200716</v>
      </c>
      <c r="AC115" s="521">
        <f t="shared" si="29"/>
        <v>240813.77117555161</v>
      </c>
      <c r="AD115" s="521">
        <f t="shared" si="30"/>
        <v>294063.40540791687</v>
      </c>
      <c r="AE115" s="521">
        <f t="shared" si="31"/>
        <v>234839.08957759594</v>
      </c>
      <c r="AF115" s="521">
        <f t="shared" si="32"/>
        <v>269474.25781993399</v>
      </c>
      <c r="AG115" s="521">
        <f t="shared" si="35"/>
        <v>237992.44109393712</v>
      </c>
      <c r="AH115" s="521">
        <f t="shared" si="35"/>
        <v>194774</v>
      </c>
    </row>
    <row r="116" spans="1:34" x14ac:dyDescent="0.25">
      <c r="A116" s="351" t="s">
        <v>23</v>
      </c>
      <c r="B116" s="521">
        <v>15805117</v>
      </c>
      <c r="C116" s="521">
        <v>17836399</v>
      </c>
      <c r="D116" s="521">
        <v>20881619</v>
      </c>
      <c r="E116" s="521">
        <v>32836143</v>
      </c>
      <c r="F116" s="521">
        <v>31406164</v>
      </c>
      <c r="G116" s="521">
        <v>35442306</v>
      </c>
      <c r="H116" s="521">
        <v>36278196</v>
      </c>
      <c r="I116" s="521">
        <v>36438982</v>
      </c>
      <c r="J116" s="521">
        <v>37095735</v>
      </c>
      <c r="N116" s="351" t="s">
        <v>23</v>
      </c>
      <c r="O116" s="521">
        <v>89996</v>
      </c>
      <c r="P116" s="521">
        <v>108515</v>
      </c>
      <c r="Q116" s="521">
        <v>154379</v>
      </c>
      <c r="R116" s="521">
        <v>215629</v>
      </c>
      <c r="S116" s="521">
        <v>215538</v>
      </c>
      <c r="T116" s="521">
        <v>253596</v>
      </c>
      <c r="U116" s="521">
        <v>277641</v>
      </c>
      <c r="V116" s="521">
        <v>300659</v>
      </c>
      <c r="W116" s="521">
        <v>355776</v>
      </c>
      <c r="Y116" s="351" t="s">
        <v>23</v>
      </c>
      <c r="Z116" s="521">
        <f t="shared" si="26"/>
        <v>223807.60691835068</v>
      </c>
      <c r="AA116" s="521">
        <f t="shared" si="27"/>
        <v>260470.58740143751</v>
      </c>
      <c r="AB116" s="521">
        <f t="shared" si="28"/>
        <v>340469.42575105984</v>
      </c>
      <c r="AC116" s="521">
        <f t="shared" si="29"/>
        <v>394922.86317688727</v>
      </c>
      <c r="AD116" s="521">
        <f t="shared" si="30"/>
        <v>441359.26266877144</v>
      </c>
      <c r="AE116" s="521">
        <f t="shared" si="31"/>
        <v>499071.93296337908</v>
      </c>
      <c r="AF116" s="521">
        <f t="shared" si="32"/>
        <v>509931.17785839894</v>
      </c>
      <c r="AG116" s="521">
        <f t="shared" si="35"/>
        <v>416962.80117512506</v>
      </c>
      <c r="AH116" s="521">
        <f t="shared" si="35"/>
        <v>355776</v>
      </c>
    </row>
    <row r="117" spans="1:34" x14ac:dyDescent="0.25">
      <c r="A117" s="351" t="s">
        <v>24</v>
      </c>
      <c r="B117" s="521">
        <v>6572038</v>
      </c>
      <c r="C117" s="521">
        <v>8047157</v>
      </c>
      <c r="D117" s="521">
        <v>6740839</v>
      </c>
      <c r="E117" s="521">
        <v>5392220</v>
      </c>
      <c r="F117" s="521">
        <v>3783464</v>
      </c>
      <c r="G117" s="521">
        <v>4089096</v>
      </c>
      <c r="H117" s="521">
        <v>3947747</v>
      </c>
      <c r="I117" s="521">
        <v>4014081</v>
      </c>
      <c r="J117" s="521">
        <v>4750585</v>
      </c>
      <c r="N117" s="351" t="s">
        <v>24</v>
      </c>
      <c r="O117" s="521">
        <v>35654</v>
      </c>
      <c r="P117" s="521">
        <v>48721</v>
      </c>
      <c r="Q117" s="521">
        <v>42431</v>
      </c>
      <c r="R117" s="521">
        <v>33109</v>
      </c>
      <c r="S117" s="521">
        <v>29455</v>
      </c>
      <c r="T117" s="521">
        <v>27677</v>
      </c>
      <c r="U117" s="521">
        <v>28659</v>
      </c>
      <c r="V117" s="521">
        <v>30399</v>
      </c>
      <c r="W117" s="521">
        <v>48673</v>
      </c>
      <c r="Y117" s="351" t="s">
        <v>24</v>
      </c>
      <c r="Z117" s="521">
        <f t="shared" si="26"/>
        <v>88666.567592636071</v>
      </c>
      <c r="AA117" s="521">
        <f t="shared" si="27"/>
        <v>116945.92903087534</v>
      </c>
      <c r="AB117" s="521">
        <f t="shared" si="28"/>
        <v>93577.871368795109</v>
      </c>
      <c r="AC117" s="521">
        <f t="shared" si="29"/>
        <v>60638.880099261041</v>
      </c>
      <c r="AD117" s="521">
        <f t="shared" si="30"/>
        <v>60315.290491276071</v>
      </c>
      <c r="AE117" s="521">
        <f t="shared" si="31"/>
        <v>54467.790850910271</v>
      </c>
      <c r="AF117" s="521">
        <f t="shared" si="32"/>
        <v>52636.741786133367</v>
      </c>
      <c r="AG117" s="521">
        <f t="shared" si="35"/>
        <v>42158.233057791804</v>
      </c>
      <c r="AH117" s="521">
        <f t="shared" si="35"/>
        <v>48673</v>
      </c>
    </row>
    <row r="118" spans="1:34" x14ac:dyDescent="0.25">
      <c r="A118" s="351" t="s">
        <v>25</v>
      </c>
      <c r="B118" s="521">
        <v>1218446</v>
      </c>
      <c r="C118" s="521">
        <v>1373984</v>
      </c>
      <c r="D118" s="521">
        <v>1368928</v>
      </c>
      <c r="E118" s="521">
        <v>1503769</v>
      </c>
      <c r="F118" s="521">
        <v>1500337</v>
      </c>
      <c r="G118" s="521">
        <v>1269440</v>
      </c>
      <c r="H118" s="521">
        <v>1499619</v>
      </c>
      <c r="I118" s="521">
        <v>1546313</v>
      </c>
      <c r="J118" s="521">
        <v>1776250</v>
      </c>
      <c r="N118" s="351" t="s">
        <v>25</v>
      </c>
      <c r="O118" s="521">
        <v>10562</v>
      </c>
      <c r="P118" s="521">
        <v>13059</v>
      </c>
      <c r="Q118" s="521">
        <v>14044</v>
      </c>
      <c r="R118" s="521">
        <v>15455</v>
      </c>
      <c r="S118" s="521">
        <v>16480</v>
      </c>
      <c r="T118" s="521">
        <v>15371</v>
      </c>
      <c r="U118" s="521">
        <v>17974</v>
      </c>
      <c r="V118" s="521">
        <v>20836</v>
      </c>
      <c r="W118" s="521">
        <v>24585</v>
      </c>
      <c r="Y118" s="351" t="s">
        <v>25</v>
      </c>
      <c r="Z118" s="521">
        <f t="shared" si="26"/>
        <v>26266.233435615133</v>
      </c>
      <c r="AA118" s="521">
        <f t="shared" si="27"/>
        <v>31345.762345070936</v>
      </c>
      <c r="AB118" s="521">
        <f t="shared" si="28"/>
        <v>30972.817645197109</v>
      </c>
      <c r="AC118" s="521">
        <f t="shared" si="29"/>
        <v>28305.714214687232</v>
      </c>
      <c r="AD118" s="521">
        <f t="shared" si="30"/>
        <v>33746.25657091257</v>
      </c>
      <c r="AE118" s="521">
        <f t="shared" si="31"/>
        <v>30249.825240067268</v>
      </c>
      <c r="AF118" s="521">
        <f t="shared" si="32"/>
        <v>33012.065908229917</v>
      </c>
      <c r="AG118" s="521">
        <f t="shared" si="35"/>
        <v>28895.981578083167</v>
      </c>
      <c r="AH118" s="521">
        <f t="shared" si="35"/>
        <v>24585</v>
      </c>
    </row>
    <row r="119" spans="1:34" x14ac:dyDescent="0.25">
      <c r="A119" s="351" t="s">
        <v>26</v>
      </c>
      <c r="B119" s="521">
        <v>26885658</v>
      </c>
      <c r="C119" s="521">
        <v>27579304</v>
      </c>
      <c r="D119" s="521">
        <v>33018530</v>
      </c>
      <c r="E119" s="521">
        <v>48593433</v>
      </c>
      <c r="F119" s="521">
        <v>47837151</v>
      </c>
      <c r="G119" s="521">
        <v>51873451</v>
      </c>
      <c r="H119" s="521">
        <v>51092528</v>
      </c>
      <c r="I119" s="521">
        <v>55441334</v>
      </c>
      <c r="J119" s="521">
        <v>52287912</v>
      </c>
      <c r="N119" s="351" t="s">
        <v>26</v>
      </c>
      <c r="O119" s="521">
        <v>126917</v>
      </c>
      <c r="P119" s="521">
        <v>141664</v>
      </c>
      <c r="Q119" s="521">
        <v>193214</v>
      </c>
      <c r="R119" s="521">
        <v>311481</v>
      </c>
      <c r="S119" s="521">
        <v>284275</v>
      </c>
      <c r="T119" s="521">
        <v>317231</v>
      </c>
      <c r="U119" s="521">
        <v>305039</v>
      </c>
      <c r="V119" s="521">
        <v>403442</v>
      </c>
      <c r="W119" s="521">
        <v>436270</v>
      </c>
      <c r="Y119" s="351" t="s">
        <v>26</v>
      </c>
      <c r="Z119" s="521">
        <f t="shared" si="26"/>
        <v>315625.02830410592</v>
      </c>
      <c r="AA119" s="521">
        <f t="shared" si="27"/>
        <v>340038.75310913002</v>
      </c>
      <c r="AB119" s="521">
        <f t="shared" si="28"/>
        <v>426116.63261884887</v>
      </c>
      <c r="AC119" s="521">
        <f t="shared" si="29"/>
        <v>570475.06757068855</v>
      </c>
      <c r="AD119" s="521">
        <f t="shared" si="30"/>
        <v>582112.6872995249</v>
      </c>
      <c r="AE119" s="521">
        <f t="shared" si="31"/>
        <v>624304.35955577262</v>
      </c>
      <c r="AF119" s="521">
        <f t="shared" si="32"/>
        <v>560251.89565931598</v>
      </c>
      <c r="AG119" s="521">
        <f t="shared" si="35"/>
        <v>559505.3081121631</v>
      </c>
      <c r="AH119" s="521">
        <f t="shared" si="35"/>
        <v>436270</v>
      </c>
    </row>
    <row r="120" spans="1:34" x14ac:dyDescent="0.25">
      <c r="A120" s="351" t="s">
        <v>27</v>
      </c>
      <c r="B120" s="521">
        <v>51714990</v>
      </c>
      <c r="C120" s="521">
        <v>57688715</v>
      </c>
      <c r="D120" s="521">
        <v>69660825</v>
      </c>
      <c r="E120" s="521">
        <v>76327840</v>
      </c>
      <c r="F120" s="521">
        <v>99145304</v>
      </c>
      <c r="G120" s="521">
        <v>121812439</v>
      </c>
      <c r="H120" s="521">
        <v>127180774</v>
      </c>
      <c r="I120" s="521">
        <v>141158265</v>
      </c>
      <c r="J120" s="521">
        <v>145614144</v>
      </c>
      <c r="N120" s="351" t="s">
        <v>27</v>
      </c>
      <c r="O120" s="521">
        <v>229537</v>
      </c>
      <c r="P120" s="521">
        <v>260111</v>
      </c>
      <c r="Q120" s="521">
        <v>359413</v>
      </c>
      <c r="R120" s="521">
        <v>434189</v>
      </c>
      <c r="S120" s="521">
        <v>538920</v>
      </c>
      <c r="T120" s="521">
        <v>687489</v>
      </c>
      <c r="U120" s="521">
        <v>720972</v>
      </c>
      <c r="V120" s="521">
        <v>934462</v>
      </c>
      <c r="W120" s="521">
        <v>1050546</v>
      </c>
      <c r="Y120" s="351" t="s">
        <v>27</v>
      </c>
      <c r="Z120" s="521">
        <f t="shared" si="26"/>
        <v>570826.77751475025</v>
      </c>
      <c r="AA120" s="521">
        <f t="shared" si="27"/>
        <v>624349.30617495568</v>
      </c>
      <c r="AB120" s="521">
        <f t="shared" si="28"/>
        <v>792654.03790324903</v>
      </c>
      <c r="AC120" s="521">
        <f t="shared" si="29"/>
        <v>795213.83042127686</v>
      </c>
      <c r="AD120" s="521">
        <f t="shared" si="30"/>
        <v>1103551.734902682</v>
      </c>
      <c r="AE120" s="521">
        <f t="shared" si="31"/>
        <v>1352964.810647883</v>
      </c>
      <c r="AF120" s="521">
        <f t="shared" si="32"/>
        <v>1324177.9894285267</v>
      </c>
      <c r="AG120" s="521">
        <f t="shared" si="35"/>
        <v>1295939.563132019</v>
      </c>
      <c r="AH120" s="521">
        <f t="shared" si="35"/>
        <v>1050546</v>
      </c>
    </row>
    <row r="121" spans="1:34" x14ac:dyDescent="0.25">
      <c r="A121" s="351" t="s">
        <v>28</v>
      </c>
      <c r="B121" s="521">
        <v>40358109</v>
      </c>
      <c r="C121" s="521">
        <v>53535005</v>
      </c>
      <c r="D121" s="521">
        <v>54332399</v>
      </c>
      <c r="E121" s="521">
        <v>55447861</v>
      </c>
      <c r="F121" s="521">
        <v>52769760</v>
      </c>
      <c r="G121" s="521">
        <v>44430407</v>
      </c>
      <c r="H121" s="521">
        <v>48960905</v>
      </c>
      <c r="I121" s="521">
        <v>51012971</v>
      </c>
      <c r="J121" s="521">
        <v>50033654</v>
      </c>
      <c r="N121" s="351" t="s">
        <v>28</v>
      </c>
      <c r="O121" s="521">
        <v>137123</v>
      </c>
      <c r="P121" s="521">
        <v>238755</v>
      </c>
      <c r="Q121" s="521">
        <v>272555</v>
      </c>
      <c r="R121" s="521">
        <v>260876</v>
      </c>
      <c r="S121" s="521">
        <v>279292</v>
      </c>
      <c r="T121" s="521">
        <v>242368</v>
      </c>
      <c r="U121" s="521">
        <v>269628</v>
      </c>
      <c r="V121" s="521">
        <v>342666</v>
      </c>
      <c r="W121" s="521">
        <v>397840</v>
      </c>
      <c r="Y121" s="351" t="s">
        <v>28</v>
      </c>
      <c r="Z121" s="521">
        <f t="shared" si="26"/>
        <v>341005.93896912085</v>
      </c>
      <c r="AA121" s="521">
        <f t="shared" si="27"/>
        <v>573088.09929530683</v>
      </c>
      <c r="AB121" s="521">
        <f t="shared" si="28"/>
        <v>601096.29117678001</v>
      </c>
      <c r="AC121" s="521">
        <f t="shared" si="29"/>
        <v>477792.397377596</v>
      </c>
      <c r="AD121" s="521">
        <f t="shared" si="30"/>
        <v>571908.94964825932</v>
      </c>
      <c r="AE121" s="521">
        <f t="shared" si="31"/>
        <v>476975.45011935628</v>
      </c>
      <c r="AF121" s="521">
        <f t="shared" si="32"/>
        <v>495214.04844242882</v>
      </c>
      <c r="AG121" s="521">
        <f t="shared" si="35"/>
        <v>475219.35224781372</v>
      </c>
      <c r="AH121" s="521">
        <f t="shared" si="35"/>
        <v>397840</v>
      </c>
    </row>
    <row r="122" spans="1:34" x14ac:dyDescent="0.25">
      <c r="A122" s="351" t="s">
        <v>29</v>
      </c>
      <c r="B122" s="521">
        <v>15698245</v>
      </c>
      <c r="C122" s="521">
        <v>15223959</v>
      </c>
      <c r="D122" s="521">
        <v>14813964</v>
      </c>
      <c r="E122" s="521">
        <v>14640751</v>
      </c>
      <c r="F122" s="521">
        <v>13732837</v>
      </c>
      <c r="G122" s="521">
        <v>14356175</v>
      </c>
      <c r="H122" s="521">
        <v>14706862</v>
      </c>
      <c r="I122" s="521">
        <v>14097773</v>
      </c>
      <c r="J122" s="521">
        <v>13717498</v>
      </c>
      <c r="N122" s="351" t="s">
        <v>29</v>
      </c>
      <c r="O122" s="521">
        <v>97417</v>
      </c>
      <c r="P122" s="521">
        <v>105685</v>
      </c>
      <c r="Q122" s="521">
        <v>117528</v>
      </c>
      <c r="R122" s="521">
        <v>123475</v>
      </c>
      <c r="S122" s="521">
        <v>118022</v>
      </c>
      <c r="T122" s="521">
        <v>144079</v>
      </c>
      <c r="U122" s="521">
        <v>146005</v>
      </c>
      <c r="V122" s="521">
        <v>144816</v>
      </c>
      <c r="W122" s="521">
        <v>153172</v>
      </c>
      <c r="Y122" s="351" t="s">
        <v>29</v>
      </c>
      <c r="Z122" s="521">
        <f t="shared" si="26"/>
        <v>242262.60770661992</v>
      </c>
      <c r="AA122" s="521">
        <f t="shared" si="27"/>
        <v>253677.68538470185</v>
      </c>
      <c r="AB122" s="521">
        <f t="shared" si="28"/>
        <v>259197.75791830858</v>
      </c>
      <c r="AC122" s="521">
        <f t="shared" si="29"/>
        <v>226143.51748033037</v>
      </c>
      <c r="AD122" s="521">
        <f t="shared" si="30"/>
        <v>241674.79933326718</v>
      </c>
      <c r="AE122" s="521">
        <f t="shared" si="31"/>
        <v>283544.63410081662</v>
      </c>
      <c r="AF122" s="521">
        <f t="shared" si="32"/>
        <v>268161.04834378039</v>
      </c>
      <c r="AG122" s="521">
        <f t="shared" si="35"/>
        <v>200835.11557936703</v>
      </c>
      <c r="AH122" s="521">
        <f t="shared" si="35"/>
        <v>153172</v>
      </c>
    </row>
    <row r="123" spans="1:34" x14ac:dyDescent="0.25">
      <c r="A123" s="351" t="s">
        <v>30</v>
      </c>
      <c r="B123" s="521">
        <v>5690781</v>
      </c>
      <c r="C123" s="521">
        <v>4985092</v>
      </c>
      <c r="D123" s="521">
        <v>6800912</v>
      </c>
      <c r="E123" s="521">
        <v>6915716</v>
      </c>
      <c r="F123" s="521">
        <v>12751643</v>
      </c>
      <c r="G123" s="521">
        <v>14028330</v>
      </c>
      <c r="H123" s="521">
        <v>18191723</v>
      </c>
      <c r="I123" s="521">
        <v>16505935</v>
      </c>
      <c r="J123" s="521">
        <v>19891874</v>
      </c>
      <c r="N123" s="351" t="s">
        <v>30</v>
      </c>
      <c r="O123" s="521">
        <v>35269</v>
      </c>
      <c r="P123" s="521">
        <v>34566</v>
      </c>
      <c r="Q123" s="521">
        <v>39779</v>
      </c>
      <c r="R123" s="521">
        <v>41531</v>
      </c>
      <c r="S123" s="521">
        <v>75113</v>
      </c>
      <c r="T123" s="521">
        <v>83741</v>
      </c>
      <c r="U123" s="521">
        <v>101788</v>
      </c>
      <c r="V123" s="521">
        <v>115735</v>
      </c>
      <c r="W123" s="521">
        <v>165902</v>
      </c>
      <c r="Y123" s="351" t="s">
        <v>30</v>
      </c>
      <c r="Z123" s="521">
        <f t="shared" si="26"/>
        <v>87709.125832295991</v>
      </c>
      <c r="AA123" s="521">
        <f t="shared" si="27"/>
        <v>82969.417353527984</v>
      </c>
      <c r="AB123" s="521">
        <f t="shared" si="28"/>
        <v>87729.116569944163</v>
      </c>
      <c r="AC123" s="521">
        <f t="shared" si="29"/>
        <v>76063.708641227771</v>
      </c>
      <c r="AD123" s="521">
        <f t="shared" si="30"/>
        <v>153809.62195454826</v>
      </c>
      <c r="AE123" s="521">
        <f t="shared" si="31"/>
        <v>164800.63856798343</v>
      </c>
      <c r="AF123" s="521">
        <f t="shared" si="32"/>
        <v>186949.60301918921</v>
      </c>
      <c r="AG123" s="521">
        <f t="shared" si="35"/>
        <v>160504.72393643</v>
      </c>
      <c r="AH123" s="521">
        <f t="shared" si="35"/>
        <v>165902</v>
      </c>
    </row>
    <row r="124" spans="1:34" x14ac:dyDescent="0.25">
      <c r="A124" s="351" t="s">
        <v>31</v>
      </c>
      <c r="B124" s="521">
        <v>75692022</v>
      </c>
      <c r="C124" s="521">
        <v>60995431</v>
      </c>
      <c r="D124" s="521">
        <v>47482618</v>
      </c>
      <c r="E124" s="521">
        <v>40479613</v>
      </c>
      <c r="F124" s="521">
        <v>36653068</v>
      </c>
      <c r="G124" s="521">
        <v>34029676</v>
      </c>
      <c r="H124" s="521">
        <v>34042788</v>
      </c>
      <c r="I124" s="521">
        <v>35497883</v>
      </c>
      <c r="J124" s="521">
        <v>36509763</v>
      </c>
      <c r="N124" s="351" t="s">
        <v>31</v>
      </c>
      <c r="O124" s="521">
        <v>399515</v>
      </c>
      <c r="P124" s="521">
        <v>435234</v>
      </c>
      <c r="Q124" s="521">
        <v>379284</v>
      </c>
      <c r="R124" s="521">
        <v>343941</v>
      </c>
      <c r="S124" s="521">
        <v>249250</v>
      </c>
      <c r="T124" s="521">
        <v>238139</v>
      </c>
      <c r="U124" s="521">
        <v>258571</v>
      </c>
      <c r="V124" s="521">
        <v>290939</v>
      </c>
      <c r="W124" s="521">
        <v>385822</v>
      </c>
      <c r="Y124" s="351" t="s">
        <v>31</v>
      </c>
      <c r="Z124" s="521">
        <f t="shared" si="26"/>
        <v>993538.55813574896</v>
      </c>
      <c r="AA124" s="521">
        <f t="shared" si="27"/>
        <v>1044700.3237992651</v>
      </c>
      <c r="AB124" s="521">
        <f t="shared" si="28"/>
        <v>836477.79605104949</v>
      </c>
      <c r="AC124" s="521">
        <f t="shared" si="29"/>
        <v>629925.30913709092</v>
      </c>
      <c r="AD124" s="521">
        <f t="shared" si="30"/>
        <v>510391.65353761875</v>
      </c>
      <c r="AE124" s="521">
        <f t="shared" si="31"/>
        <v>468652.86141723901</v>
      </c>
      <c r="AF124" s="521">
        <f t="shared" si="32"/>
        <v>474906.13630560355</v>
      </c>
      <c r="AG124" s="521">
        <f t="shared" si="35"/>
        <v>403482.81744797167</v>
      </c>
      <c r="AH124" s="521">
        <f t="shared" si="35"/>
        <v>385822</v>
      </c>
    </row>
    <row r="125" spans="1:34" x14ac:dyDescent="0.25">
      <c r="A125" s="351" t="s">
        <v>32</v>
      </c>
      <c r="B125" s="521">
        <v>22990664</v>
      </c>
      <c r="C125" s="521">
        <v>21677384</v>
      </c>
      <c r="D125" s="521">
        <v>15688487</v>
      </c>
      <c r="E125" s="521">
        <v>15499359</v>
      </c>
      <c r="F125" s="521">
        <v>16529742</v>
      </c>
      <c r="G125" s="521">
        <v>15605086</v>
      </c>
      <c r="H125" s="521">
        <v>15515227</v>
      </c>
      <c r="I125" s="521">
        <v>15308752</v>
      </c>
      <c r="J125" s="521">
        <v>16050455</v>
      </c>
      <c r="N125" s="351" t="s">
        <v>32</v>
      </c>
      <c r="O125" s="521">
        <v>155882</v>
      </c>
      <c r="P125" s="521">
        <v>155540</v>
      </c>
      <c r="Q125" s="521">
        <v>115770</v>
      </c>
      <c r="R125" s="521">
        <v>122950</v>
      </c>
      <c r="S125" s="521">
        <v>133301</v>
      </c>
      <c r="T125" s="521">
        <v>133587</v>
      </c>
      <c r="U125" s="521">
        <v>139273</v>
      </c>
      <c r="V125" s="521">
        <v>162671</v>
      </c>
      <c r="W125" s="521">
        <v>185562</v>
      </c>
      <c r="Y125" s="351" t="s">
        <v>32</v>
      </c>
      <c r="Z125" s="521">
        <f t="shared" si="26"/>
        <v>387656.97788397642</v>
      </c>
      <c r="AA125" s="521">
        <f t="shared" si="27"/>
        <v>373345.5758597391</v>
      </c>
      <c r="AB125" s="521">
        <f t="shared" si="28"/>
        <v>255320.64218060873</v>
      </c>
      <c r="AC125" s="521">
        <f t="shared" si="29"/>
        <v>225181.9839984338</v>
      </c>
      <c r="AD125" s="521">
        <f t="shared" si="30"/>
        <v>272961.75650237961</v>
      </c>
      <c r="AE125" s="521">
        <f t="shared" si="31"/>
        <v>262896.58475992887</v>
      </c>
      <c r="AF125" s="521">
        <f t="shared" si="32"/>
        <v>255796.67604522675</v>
      </c>
      <c r="AG125" s="521">
        <f t="shared" si="35"/>
        <v>225596.95811520287</v>
      </c>
      <c r="AH125" s="521">
        <f t="shared" si="35"/>
        <v>185562</v>
      </c>
    </row>
    <row r="126" spans="1:34" x14ac:dyDescent="0.25">
      <c r="A126" s="351" t="s">
        <v>33</v>
      </c>
      <c r="B126" s="521">
        <v>800253</v>
      </c>
      <c r="C126" s="521">
        <v>2520310</v>
      </c>
      <c r="D126" s="521">
        <v>2487059</v>
      </c>
      <c r="E126" s="521">
        <v>1066259</v>
      </c>
      <c r="F126" s="521">
        <v>820391</v>
      </c>
      <c r="G126" s="521">
        <v>1219217</v>
      </c>
      <c r="H126" s="521">
        <v>1646123</v>
      </c>
      <c r="I126" s="521">
        <v>1769220</v>
      </c>
      <c r="J126" s="521">
        <v>1817959</v>
      </c>
      <c r="N126" s="351" t="s">
        <v>33</v>
      </c>
      <c r="O126" s="521">
        <v>4015</v>
      </c>
      <c r="P126" s="521">
        <v>11352</v>
      </c>
      <c r="Q126" s="521">
        <v>10457</v>
      </c>
      <c r="R126" s="521">
        <v>5875</v>
      </c>
      <c r="S126" s="521">
        <v>6834</v>
      </c>
      <c r="T126" s="521">
        <v>9815</v>
      </c>
      <c r="U126" s="521">
        <v>17318</v>
      </c>
      <c r="V126" s="521">
        <v>23258</v>
      </c>
      <c r="W126" s="521">
        <v>20519</v>
      </c>
      <c r="Y126" s="351" t="s">
        <v>33</v>
      </c>
      <c r="Z126" s="521">
        <f t="shared" si="26"/>
        <v>9984.7497864035959</v>
      </c>
      <c r="AA126" s="521">
        <f t="shared" si="27"/>
        <v>27248.418266425091</v>
      </c>
      <c r="AB126" s="521">
        <f t="shared" si="28"/>
        <v>23062.001859571785</v>
      </c>
      <c r="AC126" s="521">
        <f t="shared" si="29"/>
        <v>10760.017535508732</v>
      </c>
      <c r="AD126" s="521">
        <f t="shared" si="30"/>
        <v>13994.048386263137</v>
      </c>
      <c r="AE126" s="521">
        <f t="shared" si="31"/>
        <v>19315.72667563986</v>
      </c>
      <c r="AF126" s="521">
        <f t="shared" si="32"/>
        <v>31807.219172066634</v>
      </c>
      <c r="AG126" s="521">
        <f t="shared" si="35"/>
        <v>32254.882873059047</v>
      </c>
      <c r="AH126" s="521">
        <f t="shared" si="35"/>
        <v>20519</v>
      </c>
    </row>
    <row r="127" spans="1:34" x14ac:dyDescent="0.25">
      <c r="A127" s="351" t="s">
        <v>459</v>
      </c>
      <c r="N127" s="351" t="s">
        <v>459</v>
      </c>
      <c r="Y127" s="351" t="s">
        <v>459</v>
      </c>
    </row>
  </sheetData>
  <sortState xmlns:xlrd2="http://schemas.microsoft.com/office/spreadsheetml/2017/richdata2" ref="R62:T67">
    <sortCondition descending="1" ref="T62:T67"/>
  </sortState>
  <pageMargins left="0.511811024" right="0.511811024" top="0.78740157499999996" bottom="0.78740157499999996" header="0.31496062000000002" footer="0.31496062000000002"/>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E00F1-31B5-40A9-A811-B7655D0A0186}">
  <sheetPr>
    <tabColor theme="8" tint="-0.249977111117893"/>
  </sheetPr>
  <dimension ref="A1:R61"/>
  <sheetViews>
    <sheetView showGridLines="0" zoomScale="90" zoomScaleNormal="90" workbookViewId="0">
      <selection activeCell="A2" sqref="A2"/>
    </sheetView>
  </sheetViews>
  <sheetFormatPr defaultRowHeight="15" x14ac:dyDescent="0.25"/>
  <cols>
    <col min="1" max="1" width="15" customWidth="1"/>
    <col min="20" max="20" width="10" bestFit="1" customWidth="1"/>
  </cols>
  <sheetData>
    <row r="1" spans="1:1" x14ac:dyDescent="0.25">
      <c r="A1" s="37" t="s">
        <v>604</v>
      </c>
    </row>
    <row r="2" spans="1:1" x14ac:dyDescent="0.25">
      <c r="A2" s="26"/>
    </row>
    <row r="3" spans="1:1" x14ac:dyDescent="0.25">
      <c r="A3" s="37" t="s">
        <v>48</v>
      </c>
    </row>
    <row r="4" spans="1:1" x14ac:dyDescent="0.25">
      <c r="A4" s="37" t="s">
        <v>586</v>
      </c>
    </row>
    <row r="5" spans="1:1" x14ac:dyDescent="0.25">
      <c r="A5" s="37" t="s">
        <v>587</v>
      </c>
    </row>
    <row r="6" spans="1:1" x14ac:dyDescent="0.25">
      <c r="A6" s="37" t="s">
        <v>588</v>
      </c>
    </row>
    <row r="7" spans="1:1" x14ac:dyDescent="0.25">
      <c r="A7" s="37" t="s">
        <v>589</v>
      </c>
    </row>
    <row r="8" spans="1:1" x14ac:dyDescent="0.25">
      <c r="A8" s="37" t="s">
        <v>331</v>
      </c>
    </row>
    <row r="9" spans="1:1" x14ac:dyDescent="0.25">
      <c r="A9" s="37" t="s">
        <v>535</v>
      </c>
    </row>
    <row r="10" spans="1:1" x14ac:dyDescent="0.25">
      <c r="A10" s="37" t="s">
        <v>605</v>
      </c>
    </row>
    <row r="11" spans="1:1" x14ac:dyDescent="0.25">
      <c r="A11" s="37" t="s">
        <v>606</v>
      </c>
    </row>
    <row r="12" spans="1:1" x14ac:dyDescent="0.25">
      <c r="A12" s="37"/>
    </row>
    <row r="13" spans="1:1" x14ac:dyDescent="0.25">
      <c r="A13" t="s">
        <v>52</v>
      </c>
    </row>
    <row r="14" spans="1:1" x14ac:dyDescent="0.25">
      <c r="A14" s="37" t="s">
        <v>591</v>
      </c>
    </row>
    <row r="15" spans="1:1" x14ac:dyDescent="0.25">
      <c r="A15" t="s">
        <v>265</v>
      </c>
    </row>
    <row r="16" spans="1:1" x14ac:dyDescent="0.25">
      <c r="A16" t="s">
        <v>310</v>
      </c>
    </row>
    <row r="17" spans="1:11" x14ac:dyDescent="0.25">
      <c r="A17" t="s">
        <v>311</v>
      </c>
    </row>
    <row r="18" spans="1:11" x14ac:dyDescent="0.25">
      <c r="A18" t="s">
        <v>312</v>
      </c>
    </row>
    <row r="19" spans="1:11" x14ac:dyDescent="0.25">
      <c r="A19" t="s">
        <v>263</v>
      </c>
    </row>
    <row r="20" spans="1:11" x14ac:dyDescent="0.25">
      <c r="A20" s="10" t="s">
        <v>592</v>
      </c>
    </row>
    <row r="21" spans="1:11" x14ac:dyDescent="0.25">
      <c r="A21" s="10" t="s">
        <v>593</v>
      </c>
    </row>
    <row r="22" spans="1:11" x14ac:dyDescent="0.25">
      <c r="A22" s="10" t="s">
        <v>316</v>
      </c>
    </row>
    <row r="23" spans="1:11" x14ac:dyDescent="0.25">
      <c r="A23" s="10" t="s">
        <v>607</v>
      </c>
    </row>
    <row r="24" spans="1:11" x14ac:dyDescent="0.25">
      <c r="A24" s="10" t="s">
        <v>595</v>
      </c>
    </row>
    <row r="25" spans="1:11" x14ac:dyDescent="0.25">
      <c r="A25" s="10"/>
    </row>
    <row r="26" spans="1:11" x14ac:dyDescent="0.25">
      <c r="A26" s="37" t="s">
        <v>339</v>
      </c>
    </row>
    <row r="27" spans="1:11" x14ac:dyDescent="0.25">
      <c r="A27" s="37" t="s">
        <v>596</v>
      </c>
    </row>
    <row r="28" spans="1:11" x14ac:dyDescent="0.25">
      <c r="A28" t="s">
        <v>140</v>
      </c>
    </row>
    <row r="30" spans="1:11" x14ac:dyDescent="0.25">
      <c r="A30" t="s">
        <v>598</v>
      </c>
    </row>
    <row r="31" spans="1:11" x14ac:dyDescent="0.25">
      <c r="B31">
        <v>2013</v>
      </c>
      <c r="C31">
        <v>2014</v>
      </c>
      <c r="D31">
        <v>2015</v>
      </c>
      <c r="E31">
        <v>2016</v>
      </c>
      <c r="F31">
        <v>2017</v>
      </c>
      <c r="G31">
        <v>2018</v>
      </c>
      <c r="H31">
        <v>2019</v>
      </c>
      <c r="I31">
        <v>2020</v>
      </c>
      <c r="J31">
        <v>2021</v>
      </c>
    </row>
    <row r="32" spans="1:11" x14ac:dyDescent="0.25">
      <c r="A32" t="s">
        <v>7</v>
      </c>
      <c r="B32" s="16">
        <f>'g3.11'!B62</f>
        <v>18.023575181014159</v>
      </c>
      <c r="C32" s="16">
        <f>'g3.11'!C62</f>
        <v>17.582982567455407</v>
      </c>
      <c r="D32" s="16">
        <f>'g3.11'!D62</f>
        <v>18.885011129196535</v>
      </c>
      <c r="E32" s="16">
        <f>'g3.11'!E62</f>
        <v>17.630653618193978</v>
      </c>
      <c r="F32" s="16">
        <f>'g3.11'!F62</f>
        <v>25.158667997948665</v>
      </c>
      <c r="G32" s="16">
        <f>'g3.11'!G62</f>
        <v>28.557820243352715</v>
      </c>
      <c r="H32" s="16">
        <f>'g3.11'!H62</f>
        <v>28.845861413429454</v>
      </c>
      <c r="I32" s="16">
        <f>'g3.11'!I62</f>
        <v>21.88733411785401</v>
      </c>
      <c r="J32" s="16">
        <f>'g3.11'!J62</f>
        <v>15.701011673779577</v>
      </c>
      <c r="K32" s="110"/>
    </row>
    <row r="33" spans="1:18" x14ac:dyDescent="0.25">
      <c r="A33" t="s">
        <v>5</v>
      </c>
      <c r="B33" s="16">
        <f>'g3.11'!B60</f>
        <v>15.551089620819585</v>
      </c>
      <c r="C33" s="16">
        <f>'g3.11'!C60</f>
        <v>16.098229137559589</v>
      </c>
      <c r="D33" s="16">
        <f>'g3.11'!D60</f>
        <v>16.363409167026678</v>
      </c>
      <c r="E33" s="16">
        <f>'g3.11'!E60</f>
        <v>14.238778231423122</v>
      </c>
      <c r="F33" s="16">
        <f>'g3.11'!F60</f>
        <v>15.93944298640808</v>
      </c>
      <c r="G33" s="16">
        <f>'g3.11'!G60</f>
        <v>16.334242606462414</v>
      </c>
      <c r="H33" s="16">
        <f>'g3.11'!H60</f>
        <v>15.574622240372532</v>
      </c>
      <c r="I33" s="16">
        <f>'g3.11'!I60</f>
        <v>12.94189549281122</v>
      </c>
      <c r="J33" s="16">
        <f>'g3.11'!J60</f>
        <v>10.431744122236303</v>
      </c>
      <c r="R33" s="16"/>
    </row>
    <row r="34" spans="1:18" x14ac:dyDescent="0.25">
      <c r="A34" t="s">
        <v>6</v>
      </c>
      <c r="B34" s="16">
        <f>'g3.11'!B61</f>
        <v>21.088789919510059</v>
      </c>
      <c r="C34" s="16">
        <f>'g3.11'!C61</f>
        <v>20.732958347359766</v>
      </c>
      <c r="D34" s="16">
        <f>'g3.11'!D61</f>
        <v>20.580847507721124</v>
      </c>
      <c r="E34" s="16">
        <f>'g3.11'!E61</f>
        <v>19.692669691314919</v>
      </c>
      <c r="F34" s="16">
        <f>'g3.11'!F61</f>
        <v>22.907826176772137</v>
      </c>
      <c r="G34" s="16">
        <f>'g3.11'!G61</f>
        <v>24.636694284356675</v>
      </c>
      <c r="H34" s="16">
        <f>'g3.11'!H61</f>
        <v>23.351557220237488</v>
      </c>
      <c r="I34" s="16">
        <f>'g3.11'!I61</f>
        <v>18.605735401626937</v>
      </c>
      <c r="J34" s="16">
        <f>'g3.11'!J61</f>
        <v>14.349014971004845</v>
      </c>
      <c r="R34" s="16"/>
    </row>
    <row r="35" spans="1:18" x14ac:dyDescent="0.25">
      <c r="B35" s="16"/>
      <c r="C35" s="16"/>
      <c r="D35" s="16"/>
      <c r="E35" s="16"/>
      <c r="F35" s="16"/>
      <c r="G35" s="16"/>
      <c r="H35" s="16"/>
      <c r="I35" s="110"/>
      <c r="J35" s="16"/>
      <c r="K35" s="110"/>
    </row>
    <row r="36" spans="1:18" x14ac:dyDescent="0.25">
      <c r="B36" s="16"/>
      <c r="C36" s="16"/>
      <c r="D36" s="16"/>
      <c r="E36" s="16"/>
      <c r="F36" s="16"/>
      <c r="G36" s="16"/>
      <c r="H36" s="16"/>
      <c r="I36" s="110"/>
      <c r="J36" s="16"/>
      <c r="K36" s="110"/>
    </row>
    <row r="37" spans="1:18" x14ac:dyDescent="0.25">
      <c r="B37" s="16"/>
      <c r="C37" s="16"/>
      <c r="D37" s="16"/>
      <c r="E37" s="16"/>
      <c r="F37" s="16"/>
      <c r="G37" s="16"/>
      <c r="H37" s="16"/>
      <c r="I37" s="110"/>
      <c r="J37" s="16"/>
      <c r="K37" s="110"/>
    </row>
    <row r="38" spans="1:18" x14ac:dyDescent="0.25">
      <c r="B38" s="16"/>
      <c r="C38" s="16"/>
      <c r="D38" s="16"/>
      <c r="E38" s="16"/>
      <c r="F38" s="16"/>
      <c r="G38" s="16"/>
      <c r="H38" s="16"/>
      <c r="I38" s="110"/>
      <c r="J38" s="16"/>
      <c r="K38" s="110"/>
    </row>
    <row r="39" spans="1:18" x14ac:dyDescent="0.25">
      <c r="B39" s="16"/>
      <c r="C39" s="16"/>
      <c r="D39" s="16"/>
      <c r="E39" s="16"/>
      <c r="F39" s="16"/>
      <c r="G39" s="16"/>
      <c r="H39" s="16"/>
      <c r="I39" s="110"/>
      <c r="J39" s="16"/>
      <c r="K39" s="110"/>
    </row>
    <row r="40" spans="1:18" x14ac:dyDescent="0.25">
      <c r="B40" s="16"/>
      <c r="C40" s="16"/>
      <c r="D40" s="16"/>
      <c r="E40" s="16"/>
      <c r="F40" s="16"/>
      <c r="G40" s="16"/>
      <c r="H40" s="16"/>
      <c r="I40" s="110"/>
      <c r="J40" s="16"/>
      <c r="K40" s="110"/>
    </row>
    <row r="41" spans="1:18" x14ac:dyDescent="0.25">
      <c r="B41" s="16"/>
      <c r="C41" s="16"/>
      <c r="D41" s="16"/>
      <c r="E41" s="16"/>
      <c r="F41" s="16"/>
      <c r="G41" s="16"/>
      <c r="H41" s="16"/>
      <c r="I41" s="110"/>
      <c r="J41" s="16"/>
      <c r="K41" s="110"/>
    </row>
    <row r="42" spans="1:18" x14ac:dyDescent="0.25">
      <c r="B42" s="16"/>
      <c r="C42" s="16"/>
      <c r="D42" s="16"/>
      <c r="E42" s="16"/>
      <c r="F42" s="16"/>
      <c r="G42" s="16"/>
      <c r="H42" s="16"/>
      <c r="I42" s="110"/>
      <c r="J42" s="16"/>
      <c r="K42" s="110"/>
    </row>
    <row r="43" spans="1:18" x14ac:dyDescent="0.25">
      <c r="B43" s="16"/>
      <c r="C43" s="16"/>
      <c r="D43" s="16"/>
      <c r="E43" s="16"/>
      <c r="F43" s="16"/>
      <c r="G43" s="16"/>
      <c r="H43" s="16"/>
      <c r="I43" s="110"/>
      <c r="J43" s="16"/>
      <c r="K43" s="110"/>
    </row>
    <row r="44" spans="1:18" x14ac:dyDescent="0.25">
      <c r="B44" s="16"/>
      <c r="C44" s="16"/>
      <c r="D44" s="16"/>
      <c r="E44" s="16"/>
      <c r="F44" s="16"/>
      <c r="G44" s="16"/>
      <c r="H44" s="16"/>
      <c r="I44" s="110"/>
      <c r="J44" s="16"/>
      <c r="K44" s="110"/>
    </row>
    <row r="45" spans="1:18" x14ac:dyDescent="0.25">
      <c r="B45" s="16"/>
      <c r="C45" s="16"/>
      <c r="D45" s="16"/>
      <c r="E45" s="16"/>
      <c r="F45" s="16"/>
      <c r="G45" s="16"/>
      <c r="H45" s="16"/>
      <c r="I45" s="110"/>
      <c r="J45" s="16"/>
      <c r="K45" s="110"/>
    </row>
    <row r="46" spans="1:18" x14ac:dyDescent="0.25">
      <c r="B46" s="16"/>
      <c r="C46" s="16"/>
      <c r="D46" s="16"/>
      <c r="E46" s="16"/>
      <c r="F46" s="16"/>
      <c r="G46" s="16"/>
      <c r="H46" s="16"/>
      <c r="I46" s="110"/>
      <c r="J46" s="16"/>
      <c r="K46" s="110"/>
    </row>
    <row r="47" spans="1:18" x14ac:dyDescent="0.25">
      <c r="B47" s="16"/>
      <c r="C47" s="16"/>
      <c r="D47" s="16"/>
      <c r="E47" s="16"/>
      <c r="F47" s="16"/>
      <c r="G47" s="16"/>
      <c r="H47" s="16"/>
      <c r="I47" s="110"/>
      <c r="J47" s="16"/>
      <c r="K47" s="110"/>
    </row>
    <row r="48" spans="1:18" x14ac:dyDescent="0.25">
      <c r="B48" s="16"/>
      <c r="C48" s="16"/>
      <c r="D48" s="16"/>
      <c r="E48" s="16"/>
      <c r="F48" s="16"/>
      <c r="G48" s="16"/>
      <c r="H48" s="16"/>
      <c r="I48" s="110"/>
      <c r="J48" s="16"/>
      <c r="K48" s="110"/>
    </row>
    <row r="49" spans="2:11" x14ac:dyDescent="0.25">
      <c r="B49" s="16"/>
      <c r="C49" s="16"/>
      <c r="D49" s="16"/>
      <c r="E49" s="16"/>
      <c r="F49" s="16"/>
      <c r="G49" s="16"/>
      <c r="H49" s="16"/>
      <c r="I49" s="110"/>
      <c r="J49" s="16"/>
      <c r="K49" s="110"/>
    </row>
    <row r="50" spans="2:11" x14ac:dyDescent="0.25">
      <c r="B50" s="16"/>
      <c r="C50" s="16"/>
      <c r="D50" s="16"/>
      <c r="E50" s="16"/>
      <c r="F50" s="16"/>
      <c r="G50" s="16"/>
      <c r="H50" s="16"/>
      <c r="I50" s="110"/>
      <c r="J50" s="16"/>
      <c r="K50" s="110"/>
    </row>
    <row r="51" spans="2:11" x14ac:dyDescent="0.25">
      <c r="B51" s="16"/>
      <c r="C51" s="16"/>
      <c r="D51" s="16"/>
      <c r="E51" s="16"/>
      <c r="F51" s="16"/>
      <c r="G51" s="16"/>
      <c r="H51" s="16"/>
      <c r="I51" s="110"/>
      <c r="J51" s="16"/>
      <c r="K51" s="110"/>
    </row>
    <row r="52" spans="2:11" x14ac:dyDescent="0.25">
      <c r="B52" s="16"/>
      <c r="C52" s="16"/>
      <c r="D52" s="16"/>
      <c r="E52" s="16"/>
      <c r="F52" s="16"/>
      <c r="G52" s="16"/>
      <c r="H52" s="16"/>
      <c r="I52" s="110"/>
      <c r="J52" s="16"/>
      <c r="K52" s="110"/>
    </row>
    <row r="53" spans="2:11" x14ac:dyDescent="0.25">
      <c r="B53" s="16"/>
      <c r="C53" s="16"/>
      <c r="D53" s="16"/>
      <c r="E53" s="16"/>
      <c r="F53" s="16"/>
      <c r="G53" s="16"/>
      <c r="H53" s="16"/>
      <c r="I53" s="110"/>
      <c r="J53" s="16"/>
      <c r="K53" s="110"/>
    </row>
    <row r="54" spans="2:11" x14ac:dyDescent="0.25">
      <c r="B54" s="16"/>
      <c r="C54" s="16"/>
      <c r="D54" s="16"/>
      <c r="E54" s="16"/>
      <c r="F54" s="16"/>
      <c r="G54" s="16"/>
      <c r="H54" s="16"/>
      <c r="I54" s="110"/>
      <c r="J54" s="16"/>
      <c r="K54" s="110"/>
    </row>
    <row r="55" spans="2:11" x14ac:dyDescent="0.25">
      <c r="B55" s="16"/>
      <c r="C55" s="16"/>
      <c r="D55" s="16"/>
      <c r="E55" s="16"/>
      <c r="F55" s="16"/>
      <c r="G55" s="16"/>
      <c r="H55" s="16"/>
      <c r="I55" s="110"/>
      <c r="J55" s="16"/>
      <c r="K55" s="110"/>
    </row>
    <row r="56" spans="2:11" x14ac:dyDescent="0.25">
      <c r="B56" s="16"/>
      <c r="C56" s="16"/>
      <c r="D56" s="16"/>
      <c r="E56" s="16"/>
      <c r="F56" s="16"/>
      <c r="G56" s="16"/>
      <c r="H56" s="16"/>
      <c r="I56" s="110"/>
      <c r="J56" s="16"/>
      <c r="K56" s="110"/>
    </row>
    <row r="57" spans="2:11" x14ac:dyDescent="0.25">
      <c r="B57" s="16"/>
      <c r="C57" s="16"/>
      <c r="D57" s="16"/>
      <c r="E57" s="16"/>
      <c r="F57" s="16"/>
      <c r="G57" s="16"/>
      <c r="H57" s="16"/>
      <c r="I57" s="110"/>
      <c r="J57" s="16"/>
      <c r="K57" s="110"/>
    </row>
    <row r="58" spans="2:11" x14ac:dyDescent="0.25">
      <c r="B58" s="16"/>
      <c r="C58" s="16"/>
      <c r="D58" s="16"/>
      <c r="E58" s="16"/>
      <c r="F58" s="16"/>
      <c r="G58" s="16"/>
      <c r="H58" s="16"/>
      <c r="I58" s="110"/>
      <c r="J58" s="16"/>
      <c r="K58" s="110"/>
    </row>
    <row r="59" spans="2:11" x14ac:dyDescent="0.25">
      <c r="B59" s="16"/>
      <c r="C59" s="16"/>
      <c r="D59" s="16"/>
      <c r="E59" s="16"/>
      <c r="F59" s="16"/>
      <c r="G59" s="16"/>
      <c r="H59" s="16"/>
      <c r="I59" s="110"/>
      <c r="J59" s="16"/>
      <c r="K59" s="110"/>
    </row>
    <row r="60" spans="2:11" x14ac:dyDescent="0.25">
      <c r="B60" s="16"/>
      <c r="C60" s="16"/>
      <c r="D60" s="16"/>
      <c r="E60" s="16"/>
      <c r="F60" s="16"/>
      <c r="G60" s="16"/>
      <c r="H60" s="16"/>
      <c r="I60" s="110"/>
      <c r="J60" s="16"/>
      <c r="K60" s="110"/>
    </row>
    <row r="61" spans="2:11" x14ac:dyDescent="0.25">
      <c r="B61" s="16"/>
      <c r="C61" s="16"/>
      <c r="D61" s="16"/>
      <c r="E61" s="16"/>
      <c r="F61" s="16"/>
      <c r="G61" s="16"/>
      <c r="H61" s="16"/>
      <c r="I61" s="110"/>
      <c r="J61" s="16"/>
    </row>
  </sheetData>
  <pageMargins left="0.511811024" right="0.511811024" top="0.78740157499999996" bottom="0.78740157499999996" header="0.31496062000000002" footer="0.31496062000000002"/>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81847-8AFC-4B87-A24D-AA7E2BA8A6F5}">
  <sheetPr>
    <tabColor theme="9" tint="-0.249977111117893"/>
  </sheetPr>
  <dimension ref="A1:F49"/>
  <sheetViews>
    <sheetView showGridLines="0" zoomScale="90" zoomScaleNormal="90" workbookViewId="0">
      <selection activeCell="A2" sqref="A2"/>
    </sheetView>
  </sheetViews>
  <sheetFormatPr defaultRowHeight="15" x14ac:dyDescent="0.25"/>
  <cols>
    <col min="3" max="5" width="15.28515625" customWidth="1"/>
  </cols>
  <sheetData>
    <row r="1" spans="1:1" x14ac:dyDescent="0.25">
      <c r="A1" s="10" t="s">
        <v>608</v>
      </c>
    </row>
    <row r="2" spans="1:1" x14ac:dyDescent="0.25">
      <c r="A2" s="10"/>
    </row>
    <row r="3" spans="1:1" x14ac:dyDescent="0.25">
      <c r="A3" s="10" t="s">
        <v>48</v>
      </c>
    </row>
    <row r="4" spans="1:1" x14ac:dyDescent="0.25">
      <c r="A4" s="10" t="s">
        <v>609</v>
      </c>
    </row>
    <row r="5" spans="1:1" x14ac:dyDescent="0.25">
      <c r="A5" s="10" t="s">
        <v>610</v>
      </c>
    </row>
    <row r="6" spans="1:1" x14ac:dyDescent="0.25">
      <c r="A6" s="10" t="s">
        <v>611</v>
      </c>
    </row>
    <row r="7" spans="1:1" x14ac:dyDescent="0.25">
      <c r="A7" s="10" t="s">
        <v>612</v>
      </c>
    </row>
    <row r="8" spans="1:1" x14ac:dyDescent="0.25">
      <c r="A8" s="10" t="s">
        <v>613</v>
      </c>
    </row>
    <row r="9" spans="1:1" x14ac:dyDescent="0.25">
      <c r="A9" s="10" t="s">
        <v>614</v>
      </c>
    </row>
    <row r="10" spans="1:1" x14ac:dyDescent="0.25">
      <c r="A10" s="10" t="s">
        <v>615</v>
      </c>
    </row>
    <row r="11" spans="1:1" x14ac:dyDescent="0.25">
      <c r="A11" s="10" t="s">
        <v>616</v>
      </c>
    </row>
    <row r="12" spans="1:1" x14ac:dyDescent="0.25">
      <c r="A12" s="10"/>
    </row>
    <row r="13" spans="1:1" x14ac:dyDescent="0.25">
      <c r="A13" s="10" t="s">
        <v>52</v>
      </c>
    </row>
    <row r="14" spans="1:1" x14ac:dyDescent="0.25">
      <c r="A14" s="10" t="s">
        <v>232</v>
      </c>
    </row>
    <row r="15" spans="1:1" x14ac:dyDescent="0.25">
      <c r="A15" s="10" t="s">
        <v>617</v>
      </c>
    </row>
    <row r="16" spans="1:1" x14ac:dyDescent="0.25">
      <c r="A16" s="10" t="s">
        <v>618</v>
      </c>
    </row>
    <row r="17" spans="1:6" x14ac:dyDescent="0.25">
      <c r="A17" s="10" t="s">
        <v>2710</v>
      </c>
    </row>
    <row r="18" spans="1:6" x14ac:dyDescent="0.25">
      <c r="A18" s="10" t="s">
        <v>236</v>
      </c>
    </row>
    <row r="19" spans="1:6" x14ac:dyDescent="0.25">
      <c r="A19" s="10" t="s">
        <v>237</v>
      </c>
    </row>
    <row r="21" spans="1:6" x14ac:dyDescent="0.25">
      <c r="A21" s="10" t="s">
        <v>113</v>
      </c>
    </row>
    <row r="22" spans="1:6" x14ac:dyDescent="0.25">
      <c r="A22" s="10" t="s">
        <v>619</v>
      </c>
    </row>
    <row r="23" spans="1:6" x14ac:dyDescent="0.25">
      <c r="A23" t="s">
        <v>140</v>
      </c>
    </row>
    <row r="24" spans="1:6" x14ac:dyDescent="0.25">
      <c r="A24" s="10"/>
    </row>
    <row r="25" spans="1:6" x14ac:dyDescent="0.25">
      <c r="A25" t="s">
        <v>620</v>
      </c>
    </row>
    <row r="26" spans="1:6" x14ac:dyDescent="0.25">
      <c r="A26" s="10"/>
    </row>
    <row r="27" spans="1:6" x14ac:dyDescent="0.25">
      <c r="B27" s="6" t="s">
        <v>621</v>
      </c>
      <c r="C27" s="6"/>
      <c r="D27" s="10"/>
    </row>
    <row r="28" spans="1:6" ht="45" x14ac:dyDescent="0.25">
      <c r="C28" s="57" t="s">
        <v>622</v>
      </c>
      <c r="D28" s="57" t="s">
        <v>623</v>
      </c>
      <c r="E28" s="57" t="s">
        <v>624</v>
      </c>
    </row>
    <row r="29" spans="1:6" x14ac:dyDescent="0.25">
      <c r="B29" s="6">
        <v>2013</v>
      </c>
      <c r="C29" s="36">
        <f t="shared" ref="C29:E36" si="0">C42/$A42*100</f>
        <v>14956352.586344117</v>
      </c>
      <c r="D29" s="36">
        <f t="shared" si="0"/>
        <v>7430411.5989138521</v>
      </c>
      <c r="E29" s="36">
        <f t="shared" si="0"/>
        <v>7525940.9874302642</v>
      </c>
      <c r="F29">
        <f>E29/C29</f>
        <v>0.50319360579275307</v>
      </c>
    </row>
    <row r="30" spans="1:6" x14ac:dyDescent="0.25">
      <c r="B30" s="6">
        <v>2014</v>
      </c>
      <c r="C30" s="36">
        <f t="shared" si="0"/>
        <v>15124463.630703727</v>
      </c>
      <c r="D30" s="36">
        <f t="shared" si="0"/>
        <v>8026731.5334915286</v>
      </c>
      <c r="E30" s="36">
        <f t="shared" si="0"/>
        <v>7097732.0972121973</v>
      </c>
      <c r="F30">
        <f t="shared" ref="F30:F34" si="1">E30/C30</f>
        <v>0.46928818571809061</v>
      </c>
    </row>
    <row r="31" spans="1:6" ht="15.75" customHeight="1" x14ac:dyDescent="0.25">
      <c r="B31" s="6">
        <v>2015</v>
      </c>
      <c r="C31" s="36">
        <f t="shared" si="0"/>
        <v>14634183.156040037</v>
      </c>
      <c r="D31" s="36">
        <f t="shared" si="0"/>
        <v>8046960.5188060533</v>
      </c>
      <c r="E31" s="36">
        <f t="shared" si="0"/>
        <v>6587224.0497432053</v>
      </c>
      <c r="F31">
        <f t="shared" si="1"/>
        <v>0.45012584436763925</v>
      </c>
    </row>
    <row r="32" spans="1:6" x14ac:dyDescent="0.25">
      <c r="B32" s="6">
        <v>2016</v>
      </c>
      <c r="C32" s="36">
        <f t="shared" si="0"/>
        <v>13225113.371977251</v>
      </c>
      <c r="D32" s="36">
        <f t="shared" si="0"/>
        <v>7388722.1054975847</v>
      </c>
      <c r="E32" s="36">
        <f t="shared" si="0"/>
        <v>5836391.2664796654</v>
      </c>
      <c r="F32">
        <f t="shared" si="1"/>
        <v>0.4413112464386445</v>
      </c>
    </row>
    <row r="33" spans="1:6" x14ac:dyDescent="0.25">
      <c r="B33" s="6">
        <v>2017</v>
      </c>
      <c r="C33" s="36">
        <f t="shared" si="0"/>
        <v>13191938.492348351</v>
      </c>
      <c r="D33" s="36">
        <f t="shared" si="0"/>
        <v>7440951.5389644392</v>
      </c>
      <c r="E33" s="36">
        <f t="shared" si="0"/>
        <v>5750986.9533839123</v>
      </c>
      <c r="F33">
        <f t="shared" si="1"/>
        <v>0.43594707151792944</v>
      </c>
    </row>
    <row r="34" spans="1:6" x14ac:dyDescent="0.25">
      <c r="B34" s="6">
        <v>2018</v>
      </c>
      <c r="C34" s="36">
        <f t="shared" si="0"/>
        <v>13388134.90420359</v>
      </c>
      <c r="D34" s="36">
        <f t="shared" si="0"/>
        <v>7199167.186195395</v>
      </c>
      <c r="E34" s="36">
        <f t="shared" si="0"/>
        <v>6188973.9099591952</v>
      </c>
      <c r="F34">
        <f t="shared" si="1"/>
        <v>0.46227304656274332</v>
      </c>
    </row>
    <row r="35" spans="1:6" x14ac:dyDescent="0.25">
      <c r="B35" s="6">
        <v>2019</v>
      </c>
      <c r="C35" s="36">
        <f t="shared" si="0"/>
        <v>11982111.862720832</v>
      </c>
      <c r="D35" s="36">
        <f t="shared" si="0"/>
        <v>6116044.3779550474</v>
      </c>
      <c r="E35" s="36">
        <f t="shared" si="0"/>
        <v>5866067.4847657839</v>
      </c>
      <c r="F35">
        <f t="shared" ref="F35:F36" si="2">E35/C35</f>
        <v>0.48956874647586118</v>
      </c>
    </row>
    <row r="36" spans="1:6" x14ac:dyDescent="0.25">
      <c r="B36" s="6">
        <v>2020</v>
      </c>
      <c r="C36" s="36">
        <f t="shared" si="0"/>
        <v>10930769</v>
      </c>
      <c r="D36" s="36">
        <f t="shared" si="0"/>
        <v>5990454</v>
      </c>
      <c r="E36" s="36">
        <f t="shared" si="0"/>
        <v>4940314</v>
      </c>
      <c r="F36">
        <f t="shared" si="2"/>
        <v>0.45196399265230103</v>
      </c>
    </row>
    <row r="40" spans="1:6" x14ac:dyDescent="0.25">
      <c r="A40" s="36"/>
      <c r="B40" t="s">
        <v>625</v>
      </c>
      <c r="F40" s="36"/>
    </row>
    <row r="41" spans="1:6" ht="45" x14ac:dyDescent="0.25">
      <c r="A41" s="21" t="s">
        <v>626</v>
      </c>
      <c r="B41" s="6" t="s">
        <v>282</v>
      </c>
      <c r="C41" s="629" t="s">
        <v>622</v>
      </c>
      <c r="D41" s="629" t="s">
        <v>623</v>
      </c>
      <c r="E41" s="629" t="s">
        <v>624</v>
      </c>
      <c r="F41" s="36"/>
    </row>
    <row r="42" spans="1:6" x14ac:dyDescent="0.25">
      <c r="A42" s="630">
        <v>61.932773692815104</v>
      </c>
      <c r="B42" s="6">
        <v>2013</v>
      </c>
      <c r="C42" s="69">
        <v>9262884</v>
      </c>
      <c r="D42" s="69">
        <v>4601860</v>
      </c>
      <c r="E42" s="69">
        <v>4661024</v>
      </c>
      <c r="F42" s="36"/>
    </row>
    <row r="43" spans="1:6" x14ac:dyDescent="0.25">
      <c r="A43" s="630">
        <v>64.692396629107719</v>
      </c>
      <c r="B43" s="6">
        <v>2014</v>
      </c>
      <c r="C43" s="69">
        <v>9784378</v>
      </c>
      <c r="D43" s="69">
        <v>5192685</v>
      </c>
      <c r="E43" s="69">
        <v>4591693</v>
      </c>
      <c r="F43" s="36"/>
    </row>
    <row r="44" spans="1:6" x14ac:dyDescent="0.25">
      <c r="A44" s="631">
        <v>70.795997901146237</v>
      </c>
      <c r="B44" s="6">
        <v>2015</v>
      </c>
      <c r="C44" s="69">
        <v>10360416</v>
      </c>
      <c r="D44" s="69">
        <v>5696926</v>
      </c>
      <c r="E44" s="69">
        <v>4663491</v>
      </c>
    </row>
    <row r="45" spans="1:6" x14ac:dyDescent="0.25">
      <c r="A45" s="631">
        <v>71.351864703063754</v>
      </c>
      <c r="B45" s="6">
        <v>2016</v>
      </c>
      <c r="C45" s="69">
        <v>9436365</v>
      </c>
      <c r="D45" s="69">
        <v>5271991</v>
      </c>
      <c r="E45" s="69">
        <v>4164374</v>
      </c>
    </row>
    <row r="46" spans="1:6" ht="14.25" customHeight="1" x14ac:dyDescent="0.25">
      <c r="A46" s="631">
        <v>74.112618139258586</v>
      </c>
      <c r="B46" s="6">
        <v>2017</v>
      </c>
      <c r="C46" s="69">
        <v>9776891</v>
      </c>
      <c r="D46" s="69">
        <v>5514684</v>
      </c>
      <c r="E46" s="69">
        <v>4262207</v>
      </c>
    </row>
    <row r="47" spans="1:6" x14ac:dyDescent="0.25">
      <c r="A47" s="631">
        <v>80.749993015125668</v>
      </c>
      <c r="B47" s="6">
        <v>2018</v>
      </c>
      <c r="C47" s="69">
        <v>10810918</v>
      </c>
      <c r="D47" s="69">
        <v>5813327</v>
      </c>
      <c r="E47" s="69">
        <v>4997596</v>
      </c>
    </row>
    <row r="48" spans="1:6" x14ac:dyDescent="0.25">
      <c r="A48" s="631">
        <v>84.647423727997861</v>
      </c>
      <c r="B48" s="6">
        <v>2019</v>
      </c>
      <c r="C48" s="69">
        <v>10142549</v>
      </c>
      <c r="D48" s="69">
        <v>5177074</v>
      </c>
      <c r="E48" s="69">
        <v>4965475</v>
      </c>
    </row>
    <row r="49" spans="1:5" x14ac:dyDescent="0.25">
      <c r="A49" s="632">
        <v>100</v>
      </c>
      <c r="B49" s="6">
        <v>2020</v>
      </c>
      <c r="C49" s="69">
        <v>10930769</v>
      </c>
      <c r="D49" s="69">
        <v>5990454</v>
      </c>
      <c r="E49" s="69">
        <v>4940314</v>
      </c>
    </row>
  </sheetData>
  <phoneticPr fontId="1" type="noConversion"/>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06008-6717-4104-BDE5-BBF1097503D9}">
  <sheetPr>
    <tabColor theme="9" tint="-0.249977111117893"/>
  </sheetPr>
  <dimension ref="A1:H28"/>
  <sheetViews>
    <sheetView showGridLines="0" zoomScale="90" zoomScaleNormal="90" workbookViewId="0"/>
  </sheetViews>
  <sheetFormatPr defaultRowHeight="15" x14ac:dyDescent="0.25"/>
  <cols>
    <col min="3" max="4" width="16" customWidth="1"/>
  </cols>
  <sheetData>
    <row r="1" spans="1:8" x14ac:dyDescent="0.25">
      <c r="A1" s="10" t="s">
        <v>627</v>
      </c>
    </row>
    <row r="2" spans="1:8" x14ac:dyDescent="0.25">
      <c r="A2" s="10"/>
    </row>
    <row r="3" spans="1:8" x14ac:dyDescent="0.25">
      <c r="A3" s="10" t="s">
        <v>48</v>
      </c>
    </row>
    <row r="4" spans="1:8" x14ac:dyDescent="0.25">
      <c r="A4" s="10" t="s">
        <v>609</v>
      </c>
    </row>
    <row r="5" spans="1:8" x14ac:dyDescent="0.25">
      <c r="A5" s="10" t="s">
        <v>610</v>
      </c>
    </row>
    <row r="6" spans="1:8" x14ac:dyDescent="0.25">
      <c r="A6" s="10" t="s">
        <v>628</v>
      </c>
    </row>
    <row r="7" spans="1:8" x14ac:dyDescent="0.25">
      <c r="A7" s="10" t="s">
        <v>629</v>
      </c>
    </row>
    <row r="8" spans="1:8" x14ac:dyDescent="0.25">
      <c r="A8" s="10" t="s">
        <v>613</v>
      </c>
    </row>
    <row r="9" spans="1:8" x14ac:dyDescent="0.25">
      <c r="A9" s="10"/>
    </row>
    <row r="10" spans="1:8" x14ac:dyDescent="0.25">
      <c r="A10" s="10" t="s">
        <v>145</v>
      </c>
    </row>
    <row r="11" spans="1:8" x14ac:dyDescent="0.25">
      <c r="A11" s="10" t="s">
        <v>630</v>
      </c>
    </row>
    <row r="12" spans="1:8" x14ac:dyDescent="0.25">
      <c r="A12" t="s">
        <v>147</v>
      </c>
    </row>
    <row r="13" spans="1:8" x14ac:dyDescent="0.25">
      <c r="B13" s="6"/>
      <c r="C13" s="6"/>
      <c r="D13" s="6"/>
    </row>
    <row r="14" spans="1:8" ht="45" x14ac:dyDescent="0.25">
      <c r="B14" s="6"/>
      <c r="C14" s="57" t="s">
        <v>631</v>
      </c>
      <c r="D14" s="57" t="s">
        <v>632</v>
      </c>
    </row>
    <row r="15" spans="1:8" x14ac:dyDescent="0.25">
      <c r="B15" s="6">
        <v>2010</v>
      </c>
      <c r="C15" s="364">
        <v>881</v>
      </c>
      <c r="D15" s="364">
        <v>41336</v>
      </c>
      <c r="E15" s="58"/>
      <c r="F15" s="16"/>
      <c r="G15" s="58"/>
      <c r="H15" s="16"/>
    </row>
    <row r="16" spans="1:8" x14ac:dyDescent="0.25">
      <c r="B16" s="6">
        <v>2011</v>
      </c>
      <c r="C16" s="364">
        <v>1043</v>
      </c>
      <c r="D16" s="364">
        <v>45552</v>
      </c>
      <c r="E16" s="58"/>
      <c r="F16" s="16"/>
      <c r="G16" s="58"/>
      <c r="H16" s="16"/>
    </row>
    <row r="17" spans="1:8" x14ac:dyDescent="0.25">
      <c r="B17" s="6">
        <v>2012</v>
      </c>
      <c r="C17" s="364">
        <v>955</v>
      </c>
      <c r="D17" s="364">
        <v>48410</v>
      </c>
      <c r="E17" s="58"/>
      <c r="F17" s="16"/>
      <c r="G17" s="58"/>
      <c r="H17" s="16"/>
    </row>
    <row r="18" spans="1:8" x14ac:dyDescent="0.25">
      <c r="B18" s="6">
        <v>2013</v>
      </c>
      <c r="C18" s="364">
        <v>1126</v>
      </c>
      <c r="D18" s="364">
        <v>50316</v>
      </c>
      <c r="E18" s="58"/>
      <c r="F18" s="16"/>
      <c r="G18" s="58"/>
      <c r="H18" s="16"/>
    </row>
    <row r="19" spans="1:8" x14ac:dyDescent="0.25">
      <c r="B19" s="6">
        <v>2014</v>
      </c>
      <c r="C19" s="364">
        <v>1090</v>
      </c>
      <c r="D19" s="364">
        <v>49325</v>
      </c>
      <c r="E19" s="58"/>
      <c r="F19" s="16"/>
      <c r="G19" s="58"/>
      <c r="H19" s="16"/>
    </row>
    <row r="20" spans="1:8" x14ac:dyDescent="0.25">
      <c r="B20" s="6">
        <v>2015</v>
      </c>
      <c r="C20" s="364">
        <v>1119</v>
      </c>
      <c r="D20" s="364">
        <v>49879</v>
      </c>
      <c r="E20" s="58"/>
      <c r="F20" s="16"/>
      <c r="G20" s="58"/>
      <c r="H20" s="16"/>
    </row>
    <row r="21" spans="1:8" x14ac:dyDescent="0.25">
      <c r="B21" s="6">
        <v>2016</v>
      </c>
      <c r="C21" s="364">
        <v>1157</v>
      </c>
      <c r="D21" s="364">
        <v>43391</v>
      </c>
      <c r="E21" s="58"/>
      <c r="F21" s="16"/>
      <c r="G21" s="58"/>
      <c r="H21" s="16"/>
    </row>
    <row r="22" spans="1:8" x14ac:dyDescent="0.25">
      <c r="B22" s="6">
        <v>2017</v>
      </c>
      <c r="C22">
        <v>1096</v>
      </c>
      <c r="D22">
        <v>43552</v>
      </c>
      <c r="E22" s="58"/>
      <c r="F22" s="16"/>
      <c r="G22" s="58"/>
      <c r="H22" s="16"/>
    </row>
    <row r="23" spans="1:8" x14ac:dyDescent="0.25">
      <c r="B23" s="6">
        <v>2018</v>
      </c>
      <c r="C23">
        <v>991</v>
      </c>
      <c r="D23">
        <v>42627</v>
      </c>
    </row>
    <row r="24" spans="1:8" x14ac:dyDescent="0.25">
      <c r="B24" s="6">
        <v>2019</v>
      </c>
      <c r="C24">
        <v>1017</v>
      </c>
      <c r="D24">
        <v>40604</v>
      </c>
    </row>
    <row r="25" spans="1:8" x14ac:dyDescent="0.25">
      <c r="B25" s="6">
        <v>2020</v>
      </c>
      <c r="C25">
        <v>1026</v>
      </c>
      <c r="D25">
        <v>42273</v>
      </c>
    </row>
    <row r="26" spans="1:8" x14ac:dyDescent="0.25">
      <c r="A26" t="s">
        <v>633</v>
      </c>
      <c r="B26" s="6"/>
    </row>
    <row r="27" spans="1:8" x14ac:dyDescent="0.25">
      <c r="B27" s="6"/>
    </row>
    <row r="28" spans="1:8" x14ac:dyDescent="0.25">
      <c r="B28" s="6"/>
    </row>
  </sheetData>
  <pageMargins left="0.511811024" right="0.511811024" top="0.78740157499999996" bottom="0.78740157499999996" header="0.31496062000000002" footer="0.31496062000000002"/>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F58C4-BC72-49AA-A884-11525DB87F54}">
  <sheetPr>
    <tabColor theme="9" tint="-0.249977111117893"/>
  </sheetPr>
  <dimension ref="A1:W72"/>
  <sheetViews>
    <sheetView showGridLines="0" zoomScale="90" zoomScaleNormal="90" workbookViewId="0">
      <selection activeCell="A2" sqref="A2"/>
    </sheetView>
  </sheetViews>
  <sheetFormatPr defaultRowHeight="15" x14ac:dyDescent="0.25"/>
  <cols>
    <col min="1" max="1" width="56.42578125" customWidth="1"/>
    <col min="2" max="2" width="5.28515625" bestFit="1" customWidth="1"/>
    <col min="3" max="3" width="5.140625" bestFit="1" customWidth="1"/>
    <col min="4" max="4" width="5.28515625" bestFit="1" customWidth="1"/>
    <col min="5" max="5" width="5.140625" bestFit="1" customWidth="1"/>
    <col min="6" max="6" width="5.28515625" bestFit="1" customWidth="1"/>
    <col min="7" max="7" width="5.140625" bestFit="1" customWidth="1"/>
    <col min="8" max="8" width="5.28515625" bestFit="1" customWidth="1"/>
    <col min="9" max="9" width="5.140625" bestFit="1" customWidth="1"/>
    <col min="10" max="10" width="5.28515625" bestFit="1" customWidth="1"/>
    <col min="11" max="11" width="5.140625" bestFit="1" customWidth="1"/>
    <col min="12" max="12" width="5.28515625" bestFit="1" customWidth="1"/>
    <col min="13" max="13" width="5.140625" bestFit="1" customWidth="1"/>
    <col min="14" max="14" width="5.28515625" bestFit="1" customWidth="1"/>
    <col min="15" max="15" width="5.140625" bestFit="1" customWidth="1"/>
    <col min="16" max="16" width="5.28515625" bestFit="1" customWidth="1"/>
    <col min="17" max="17" width="5.140625" bestFit="1" customWidth="1"/>
    <col min="18" max="18" width="4.7109375" customWidth="1"/>
    <col min="19" max="19" width="5" customWidth="1"/>
    <col min="20" max="20" width="5.28515625" customWidth="1"/>
    <col min="21" max="21" width="5.140625" bestFit="1" customWidth="1"/>
    <col min="22" max="22" width="5.28515625" customWidth="1"/>
    <col min="23" max="23" width="5.140625" bestFit="1" customWidth="1"/>
    <col min="24" max="24" width="4" customWidth="1"/>
    <col min="25" max="25" width="4.28515625" customWidth="1"/>
  </cols>
  <sheetData>
    <row r="1" spans="1:9" ht="18" x14ac:dyDescent="0.25">
      <c r="A1" s="18" t="s">
        <v>2757</v>
      </c>
      <c r="B1" s="5"/>
      <c r="C1" s="5"/>
      <c r="D1" s="5"/>
      <c r="E1" s="5"/>
      <c r="F1" s="5"/>
      <c r="G1" s="5"/>
      <c r="H1" s="5"/>
      <c r="I1" s="5"/>
    </row>
    <row r="2" spans="1:9" ht="18" x14ac:dyDescent="0.25">
      <c r="A2" s="18"/>
      <c r="B2" s="5"/>
      <c r="C2" s="5"/>
      <c r="D2" s="5"/>
      <c r="E2" s="5"/>
      <c r="F2" s="5"/>
      <c r="G2" s="5"/>
      <c r="H2" s="5"/>
      <c r="I2" s="5"/>
    </row>
    <row r="3" spans="1:9" x14ac:dyDescent="0.25">
      <c r="A3" s="10" t="s">
        <v>91</v>
      </c>
      <c r="B3" s="5"/>
      <c r="C3" s="5"/>
      <c r="D3" s="5"/>
      <c r="E3" s="5"/>
      <c r="F3" s="5"/>
      <c r="G3" s="5"/>
      <c r="H3" s="5"/>
      <c r="I3" s="5"/>
    </row>
    <row r="4" spans="1:9" x14ac:dyDescent="0.25">
      <c r="A4" s="10"/>
      <c r="B4" s="5"/>
      <c r="C4" s="5"/>
      <c r="D4" s="5"/>
      <c r="E4" s="5"/>
      <c r="F4" s="5"/>
      <c r="G4" s="5"/>
      <c r="H4" s="5"/>
      <c r="I4" s="5"/>
    </row>
    <row r="5" spans="1:9" x14ac:dyDescent="0.25">
      <c r="A5" s="10" t="s">
        <v>635</v>
      </c>
      <c r="B5" s="5"/>
      <c r="C5" s="5"/>
      <c r="D5" s="5"/>
      <c r="E5" s="5"/>
      <c r="F5" s="5"/>
      <c r="G5" s="5"/>
      <c r="H5" s="5"/>
      <c r="I5" s="5"/>
    </row>
    <row r="6" spans="1:9" x14ac:dyDescent="0.25">
      <c r="A6" s="10" t="s">
        <v>636</v>
      </c>
      <c r="B6" s="5"/>
      <c r="C6" s="5"/>
      <c r="D6" s="5"/>
      <c r="E6" s="5"/>
      <c r="F6" s="5"/>
      <c r="G6" s="5"/>
      <c r="H6" s="5"/>
      <c r="I6" s="5"/>
    </row>
    <row r="7" spans="1:9" x14ac:dyDescent="0.25">
      <c r="A7" s="10" t="s">
        <v>637</v>
      </c>
      <c r="B7" s="5"/>
      <c r="C7" s="5"/>
      <c r="D7" s="5"/>
      <c r="E7" s="5"/>
      <c r="F7" s="5"/>
      <c r="G7" s="5"/>
      <c r="H7" s="5"/>
      <c r="I7" s="5"/>
    </row>
    <row r="8" spans="1:9" x14ac:dyDescent="0.25">
      <c r="A8" s="10" t="s">
        <v>638</v>
      </c>
      <c r="B8" s="5"/>
      <c r="C8" s="5"/>
      <c r="D8" s="5"/>
      <c r="E8" s="5"/>
      <c r="F8" s="5"/>
      <c r="G8" s="5"/>
      <c r="H8" s="5"/>
      <c r="I8" s="5"/>
    </row>
    <row r="9" spans="1:9" x14ac:dyDescent="0.25">
      <c r="A9" s="10" t="s">
        <v>639</v>
      </c>
      <c r="B9" s="5"/>
      <c r="C9" s="5"/>
      <c r="D9" s="5"/>
      <c r="E9" s="5"/>
      <c r="F9" s="5"/>
      <c r="G9" s="5"/>
      <c r="H9" s="5"/>
      <c r="I9" s="5"/>
    </row>
    <row r="10" spans="1:9" x14ac:dyDescent="0.25">
      <c r="A10" s="10" t="s">
        <v>640</v>
      </c>
      <c r="B10" s="5"/>
      <c r="C10" s="5"/>
      <c r="D10" s="5"/>
      <c r="E10" s="5"/>
      <c r="F10" s="5"/>
      <c r="G10" s="5"/>
      <c r="H10" s="5"/>
      <c r="I10" s="5"/>
    </row>
    <row r="11" spans="1:9" x14ac:dyDescent="0.25">
      <c r="A11" s="10" t="s">
        <v>641</v>
      </c>
      <c r="B11" s="5"/>
      <c r="C11" s="5"/>
      <c r="D11" s="5"/>
      <c r="E11" s="5"/>
      <c r="F11" s="5"/>
      <c r="G11" s="5"/>
      <c r="H11" s="5"/>
      <c r="I11" s="5"/>
    </row>
    <row r="12" spans="1:9" x14ac:dyDescent="0.25">
      <c r="A12" s="10" t="s">
        <v>642</v>
      </c>
      <c r="B12" s="5"/>
      <c r="C12" s="5"/>
      <c r="D12" s="5"/>
      <c r="E12" s="5"/>
      <c r="F12" s="5"/>
      <c r="G12" s="5"/>
      <c r="H12" s="5"/>
      <c r="I12" s="5"/>
    </row>
    <row r="13" spans="1:9" x14ac:dyDescent="0.25">
      <c r="A13" s="10" t="s">
        <v>643</v>
      </c>
      <c r="B13" s="5"/>
      <c r="C13" s="5"/>
      <c r="D13" s="5"/>
      <c r="E13" s="5"/>
      <c r="F13" s="5"/>
      <c r="G13" s="5"/>
      <c r="H13" s="5"/>
      <c r="I13" s="5"/>
    </row>
    <row r="14" spans="1:9" x14ac:dyDescent="0.25">
      <c r="A14" s="10" t="s">
        <v>644</v>
      </c>
      <c r="B14" s="5"/>
      <c r="C14" s="5"/>
      <c r="D14" s="5"/>
      <c r="E14" s="5"/>
      <c r="F14" s="5"/>
      <c r="G14" s="5"/>
      <c r="H14" s="5"/>
      <c r="I14" s="5"/>
    </row>
    <row r="15" spans="1:9" x14ac:dyDescent="0.25">
      <c r="A15" s="10" t="s">
        <v>645</v>
      </c>
      <c r="B15" s="5"/>
      <c r="C15" s="5"/>
      <c r="D15" s="5"/>
      <c r="E15" s="5"/>
      <c r="F15" s="5"/>
      <c r="G15" s="5"/>
      <c r="H15" s="5"/>
      <c r="I15" s="5"/>
    </row>
    <row r="16" spans="1:9" x14ac:dyDescent="0.25">
      <c r="A16" s="10" t="s">
        <v>646</v>
      </c>
      <c r="B16" s="5"/>
      <c r="C16" s="5"/>
      <c r="D16" s="5"/>
      <c r="E16" s="5"/>
      <c r="F16" s="5"/>
      <c r="G16" s="5"/>
      <c r="H16" s="5"/>
      <c r="I16" s="5"/>
    </row>
    <row r="17" spans="1:23" x14ac:dyDescent="0.25">
      <c r="A17" s="10" t="s">
        <v>647</v>
      </c>
      <c r="B17" s="5"/>
      <c r="C17" s="5"/>
      <c r="D17" s="5"/>
      <c r="E17" s="5"/>
      <c r="F17" s="5"/>
      <c r="G17" s="5"/>
      <c r="H17" s="5"/>
      <c r="I17" s="5"/>
    </row>
    <row r="18" spans="1:23" x14ac:dyDescent="0.25">
      <c r="A18" s="10" t="s">
        <v>648</v>
      </c>
      <c r="B18" s="5"/>
      <c r="C18" s="5"/>
      <c r="D18" s="5"/>
      <c r="E18" s="5"/>
      <c r="F18" s="5"/>
      <c r="G18" s="5"/>
      <c r="H18" s="5"/>
      <c r="I18" s="5"/>
    </row>
    <row r="19" spans="1:23" x14ac:dyDescent="0.25">
      <c r="A19" s="10" t="s">
        <v>649</v>
      </c>
      <c r="B19" s="5"/>
      <c r="C19" s="5"/>
      <c r="D19" s="5"/>
      <c r="E19" s="5"/>
      <c r="F19" s="5"/>
      <c r="G19" s="5"/>
      <c r="H19" s="5"/>
      <c r="I19" s="5"/>
    </row>
    <row r="20" spans="1:23" x14ac:dyDescent="0.25">
      <c r="A20" s="10"/>
      <c r="B20" s="5"/>
      <c r="C20" s="5"/>
      <c r="D20" s="5"/>
      <c r="E20" s="5"/>
      <c r="F20" s="5"/>
      <c r="G20" s="5"/>
      <c r="H20" s="5"/>
      <c r="I20" s="5"/>
    </row>
    <row r="21" spans="1:23" x14ac:dyDescent="0.25">
      <c r="A21" s="10" t="s">
        <v>79</v>
      </c>
      <c r="B21" s="5"/>
      <c r="C21" s="5"/>
      <c r="D21" s="5"/>
      <c r="E21" s="5"/>
      <c r="F21" s="5"/>
      <c r="G21" s="5"/>
      <c r="H21" s="5"/>
      <c r="I21" s="5"/>
    </row>
    <row r="22" spans="1:23" x14ac:dyDescent="0.25">
      <c r="A22" s="10" t="s">
        <v>650</v>
      </c>
      <c r="B22" s="5"/>
      <c r="C22" s="5"/>
      <c r="D22" s="5"/>
      <c r="E22" s="5"/>
      <c r="F22" s="5"/>
      <c r="G22" s="5"/>
      <c r="H22" s="5"/>
      <c r="I22" s="5"/>
    </row>
    <row r="23" spans="1:23" x14ac:dyDescent="0.25">
      <c r="A23" s="10" t="s">
        <v>651</v>
      </c>
      <c r="B23" s="5"/>
      <c r="C23" s="5"/>
      <c r="D23" s="5"/>
      <c r="E23" s="5"/>
      <c r="F23" s="5"/>
      <c r="G23" s="5"/>
      <c r="H23" s="5"/>
      <c r="I23" s="5"/>
    </row>
    <row r="24" spans="1:23" x14ac:dyDescent="0.25">
      <c r="A24" s="10" t="s">
        <v>652</v>
      </c>
      <c r="B24" s="5"/>
      <c r="C24" s="5"/>
      <c r="D24" s="5"/>
      <c r="E24" s="5"/>
      <c r="F24" s="5"/>
      <c r="G24" s="5"/>
      <c r="H24" s="5"/>
      <c r="I24" s="5"/>
    </row>
    <row r="25" spans="1:23" x14ac:dyDescent="0.25">
      <c r="A25" s="10" t="s">
        <v>653</v>
      </c>
      <c r="B25" s="5"/>
      <c r="C25" s="5"/>
      <c r="D25" s="5"/>
      <c r="E25" s="5"/>
      <c r="F25" s="5"/>
      <c r="G25" s="5"/>
      <c r="H25" s="5"/>
      <c r="I25" s="5"/>
    </row>
    <row r="26" spans="1:23" x14ac:dyDescent="0.25">
      <c r="A26" s="10"/>
      <c r="B26" s="5"/>
      <c r="C26" s="5"/>
      <c r="D26" s="5"/>
      <c r="E26" s="5"/>
      <c r="F26" s="5"/>
      <c r="G26" s="5"/>
      <c r="H26" s="5"/>
      <c r="I26" s="5"/>
    </row>
    <row r="27" spans="1:23" x14ac:dyDescent="0.25">
      <c r="A27" s="10" t="s">
        <v>654</v>
      </c>
      <c r="B27" s="5"/>
      <c r="C27" s="5"/>
      <c r="D27" s="5"/>
      <c r="E27" s="5"/>
      <c r="F27" s="5"/>
      <c r="G27" s="5"/>
      <c r="H27" s="5"/>
      <c r="I27" s="5"/>
    </row>
    <row r="28" spans="1:23" x14ac:dyDescent="0.25">
      <c r="A28" s="10" t="s">
        <v>655</v>
      </c>
      <c r="B28" s="5"/>
      <c r="C28" s="5"/>
      <c r="D28" s="5"/>
      <c r="E28" s="5"/>
      <c r="F28" s="5"/>
      <c r="G28" s="5"/>
      <c r="H28" s="5"/>
      <c r="I28" s="5"/>
    </row>
    <row r="29" spans="1:23" x14ac:dyDescent="0.25">
      <c r="A29" t="s">
        <v>656</v>
      </c>
      <c r="B29" s="5"/>
      <c r="C29" s="5"/>
      <c r="D29" s="5"/>
      <c r="E29" s="5"/>
      <c r="F29" s="5"/>
      <c r="G29" s="5"/>
      <c r="H29" s="5"/>
      <c r="I29" s="5"/>
    </row>
    <row r="30" spans="1:23" ht="18" x14ac:dyDescent="0.25">
      <c r="A30" s="18"/>
      <c r="B30" s="5"/>
      <c r="C30" s="5"/>
      <c r="D30" s="5"/>
      <c r="E30" s="5"/>
      <c r="F30" s="5"/>
      <c r="G30" s="5"/>
      <c r="H30" s="5"/>
      <c r="I30" s="5"/>
    </row>
    <row r="31" spans="1:23" ht="16.5" x14ac:dyDescent="0.25">
      <c r="A31" s="387" t="s">
        <v>634</v>
      </c>
      <c r="B31" s="5"/>
      <c r="C31" s="5"/>
      <c r="D31" s="5"/>
      <c r="E31" s="5"/>
      <c r="F31" s="5"/>
      <c r="G31" s="5"/>
      <c r="H31" s="5"/>
      <c r="I31" s="5"/>
    </row>
    <row r="32" spans="1:23" ht="18.75" thickBot="1" x14ac:dyDescent="0.3">
      <c r="A32" s="730" t="s">
        <v>657</v>
      </c>
      <c r="B32" s="729">
        <v>2010</v>
      </c>
      <c r="C32" s="729"/>
      <c r="D32" s="729">
        <v>2011</v>
      </c>
      <c r="E32" s="729"/>
      <c r="F32" s="729">
        <v>2012</v>
      </c>
      <c r="G32" s="729"/>
      <c r="H32" s="729">
        <v>2013</v>
      </c>
      <c r="I32" s="720"/>
      <c r="J32" s="729">
        <v>2014</v>
      </c>
      <c r="K32" s="720"/>
      <c r="L32" s="729">
        <v>2015</v>
      </c>
      <c r="M32" s="720"/>
      <c r="N32" s="729">
        <v>2016</v>
      </c>
      <c r="O32" s="720"/>
      <c r="P32" s="729">
        <v>2017</v>
      </c>
      <c r="Q32" s="720"/>
      <c r="R32" s="729">
        <v>2018</v>
      </c>
      <c r="S32" s="720"/>
      <c r="T32" s="729">
        <v>2019</v>
      </c>
      <c r="U32" s="720"/>
      <c r="V32" s="729">
        <v>2020</v>
      </c>
      <c r="W32" s="720"/>
    </row>
    <row r="33" spans="1:23" ht="18.75" thickBot="1" x14ac:dyDescent="0.3">
      <c r="A33" s="731"/>
      <c r="B33" s="17" t="s">
        <v>66</v>
      </c>
      <c r="C33" s="17" t="s">
        <v>69</v>
      </c>
      <c r="D33" s="17" t="s">
        <v>66</v>
      </c>
      <c r="E33" s="17" t="s">
        <v>69</v>
      </c>
      <c r="F33" s="17" t="s">
        <v>66</v>
      </c>
      <c r="G33" s="17" t="s">
        <v>69</v>
      </c>
      <c r="H33" s="17" t="s">
        <v>66</v>
      </c>
      <c r="I33" s="60" t="s">
        <v>69</v>
      </c>
      <c r="J33" s="17" t="s">
        <v>66</v>
      </c>
      <c r="K33" s="60" t="s">
        <v>69</v>
      </c>
      <c r="L33" s="17" t="s">
        <v>66</v>
      </c>
      <c r="M33" s="60" t="s">
        <v>69</v>
      </c>
      <c r="N33" s="17" t="s">
        <v>66</v>
      </c>
      <c r="O33" s="60" t="s">
        <v>69</v>
      </c>
      <c r="P33" s="17" t="s">
        <v>66</v>
      </c>
      <c r="Q33" s="60" t="s">
        <v>69</v>
      </c>
      <c r="R33" s="17" t="s">
        <v>66</v>
      </c>
      <c r="S33" s="60" t="s">
        <v>69</v>
      </c>
      <c r="T33" s="17" t="s">
        <v>66</v>
      </c>
      <c r="U33" s="60" t="s">
        <v>69</v>
      </c>
      <c r="V33" s="17" t="s">
        <v>66</v>
      </c>
      <c r="W33" s="60" t="s">
        <v>69</v>
      </c>
    </row>
    <row r="34" spans="1:23" ht="15.75" thickBot="1" x14ac:dyDescent="0.3">
      <c r="A34" s="388" t="s">
        <v>658</v>
      </c>
      <c r="B34" s="11">
        <v>0.39107827174987009</v>
      </c>
      <c r="C34" s="11">
        <v>4.2646843869104005</v>
      </c>
      <c r="D34" s="11">
        <v>0.36031875364523136</v>
      </c>
      <c r="E34" s="11">
        <v>3.9763415710576906</v>
      </c>
      <c r="F34" s="11">
        <v>0.36054637526644029</v>
      </c>
      <c r="G34" s="11">
        <v>3.843841251024041</v>
      </c>
      <c r="H34" s="11">
        <v>0.38792082792857957</v>
      </c>
      <c r="I34" s="11">
        <v>4.1955656022074805</v>
      </c>
      <c r="J34" s="11">
        <v>0.39271726959805686</v>
      </c>
      <c r="K34" s="11">
        <v>4.047768960618968</v>
      </c>
      <c r="L34" s="11">
        <v>0.41739863473035776</v>
      </c>
      <c r="M34" s="11">
        <v>4.0362717490371836</v>
      </c>
      <c r="N34" s="7">
        <v>0.37757689896994551</v>
      </c>
      <c r="O34" s="7">
        <v>3.6271508771401941</v>
      </c>
      <c r="P34" s="7">
        <v>0.37039411226320801</v>
      </c>
      <c r="Q34" s="7">
        <v>3.5784496958870982</v>
      </c>
      <c r="R34" s="7">
        <v>0.35407059094558346</v>
      </c>
      <c r="S34" s="7">
        <v>3.3994385390512938</v>
      </c>
      <c r="T34" s="7">
        <v>0.3149882095591372</v>
      </c>
      <c r="U34" s="48">
        <v>3.193112778904367</v>
      </c>
      <c r="V34" s="7">
        <v>0.30670097517312789</v>
      </c>
      <c r="W34" s="48">
        <v>3.1704637213688711</v>
      </c>
    </row>
    <row r="35" spans="1:23" ht="15.75" thickBot="1" x14ac:dyDescent="0.3">
      <c r="A35" s="389" t="s">
        <v>659</v>
      </c>
      <c r="B35" s="100">
        <v>1.9133707072333799</v>
      </c>
      <c r="C35" s="100">
        <v>20.860170070923541</v>
      </c>
      <c r="D35" s="100">
        <v>1.0808909148399115</v>
      </c>
      <c r="E35" s="100">
        <v>12.914861442768844</v>
      </c>
      <c r="F35" s="100">
        <v>1.0648703691076782</v>
      </c>
      <c r="G35" s="100">
        <v>11.21454913114462</v>
      </c>
      <c r="H35" s="100">
        <v>1.2126964206656483</v>
      </c>
      <c r="I35" s="100">
        <v>16.358907526393484</v>
      </c>
      <c r="J35" s="100">
        <v>1.2266834668713582</v>
      </c>
      <c r="K35" s="100">
        <v>16.655302577411675</v>
      </c>
      <c r="L35" s="100">
        <v>1.2741662483549268</v>
      </c>
      <c r="M35" s="100">
        <v>17.348427813393663</v>
      </c>
      <c r="N35" s="8">
        <v>1.1351111869198605</v>
      </c>
      <c r="O35" s="8">
        <v>15.774658888231292</v>
      </c>
      <c r="P35" s="8">
        <v>0.92426628271911826</v>
      </c>
      <c r="Q35" s="8">
        <v>15.884455567826365</v>
      </c>
      <c r="R35" s="8">
        <v>0.84463154537446994</v>
      </c>
      <c r="S35" s="8">
        <v>15.448728240177978</v>
      </c>
      <c r="T35" s="8">
        <v>0.70992635952649075</v>
      </c>
      <c r="U35" s="47">
        <v>12.846419619622672</v>
      </c>
      <c r="V35" s="8">
        <v>0.44564453430874046</v>
      </c>
      <c r="W35" s="47">
        <v>10.230499526456164</v>
      </c>
    </row>
    <row r="36" spans="1:23" ht="15.75" thickBot="1" x14ac:dyDescent="0.3">
      <c r="A36" s="388" t="s">
        <v>660</v>
      </c>
      <c r="B36" s="11">
        <v>0.39944206486019018</v>
      </c>
      <c r="C36" s="11">
        <v>3.994155444638122</v>
      </c>
      <c r="D36" s="11">
        <v>0.38038631072968354</v>
      </c>
      <c r="E36" s="11">
        <v>4.0658931166979375</v>
      </c>
      <c r="F36" s="11">
        <v>0.40676825887484214</v>
      </c>
      <c r="G36" s="11">
        <v>4.5282247366733346</v>
      </c>
      <c r="H36" s="11">
        <v>0.44239368387576838</v>
      </c>
      <c r="I36" s="11">
        <v>5.0365701116326083</v>
      </c>
      <c r="J36" s="11">
        <v>0.45470092036900583</v>
      </c>
      <c r="K36" s="11">
        <v>5.2969487434359079</v>
      </c>
      <c r="L36" s="11">
        <v>0.46588608482945171</v>
      </c>
      <c r="M36" s="11">
        <v>4.9726382210543951</v>
      </c>
      <c r="N36" s="7">
        <v>0.50177695247431242</v>
      </c>
      <c r="O36" s="7">
        <v>5.4962245505771934</v>
      </c>
      <c r="P36" s="7">
        <v>0.56194919668514287</v>
      </c>
      <c r="Q36" s="7">
        <v>6.1093810422571782</v>
      </c>
      <c r="R36" s="7">
        <v>0.54243628553584844</v>
      </c>
      <c r="S36" s="7">
        <v>5.7174758885587931</v>
      </c>
      <c r="T36" s="7">
        <v>0.43565409188832088</v>
      </c>
      <c r="U36" s="48">
        <v>4.7447417136545207</v>
      </c>
      <c r="V36" s="7">
        <v>0.44543485006860023</v>
      </c>
      <c r="W36" s="48">
        <v>4.9833029343919319</v>
      </c>
    </row>
    <row r="37" spans="1:23" ht="15.75" thickBot="1" x14ac:dyDescent="0.3">
      <c r="A37" s="389" t="s">
        <v>661</v>
      </c>
      <c r="B37" s="100">
        <v>1.0814353508372854</v>
      </c>
      <c r="C37" s="100">
        <v>6.3870386061174136</v>
      </c>
      <c r="D37" s="100">
        <v>1.102567613392696</v>
      </c>
      <c r="E37" s="100">
        <v>6.1132678582166182</v>
      </c>
      <c r="F37" s="100">
        <v>0.89215849151134397</v>
      </c>
      <c r="G37" s="100">
        <v>4.8259372767648241</v>
      </c>
      <c r="H37" s="100">
        <v>0.84335225873828723</v>
      </c>
      <c r="I37" s="100">
        <v>4.5898032896235366</v>
      </c>
      <c r="J37" s="100">
        <v>0.66748393025458752</v>
      </c>
      <c r="K37" s="100">
        <v>3.7155174980399686</v>
      </c>
      <c r="L37" s="100">
        <v>0.54775967533702108</v>
      </c>
      <c r="M37" s="100">
        <v>3.3451400471122263</v>
      </c>
      <c r="N37" s="8">
        <v>0.46250206158383356</v>
      </c>
      <c r="O37" s="8">
        <v>2.7876569997980249</v>
      </c>
      <c r="P37" s="8">
        <v>0.45221605351506722</v>
      </c>
      <c r="Q37" s="8">
        <v>2.7070793140306262</v>
      </c>
      <c r="R37" s="8">
        <v>0.56696813686031922</v>
      </c>
      <c r="S37" s="8">
        <v>3.1129623389801226</v>
      </c>
      <c r="T37" s="8">
        <v>0.67563194824966577</v>
      </c>
      <c r="U37" s="47">
        <v>3.5225417138606163</v>
      </c>
      <c r="V37" s="8">
        <v>0.62837463989737985</v>
      </c>
      <c r="W37" s="47">
        <v>3.5448386150205304</v>
      </c>
    </row>
    <row r="38" spans="1:23" ht="15.75" thickBot="1" x14ac:dyDescent="0.3">
      <c r="A38" s="388" t="s">
        <v>662</v>
      </c>
      <c r="B38" s="11">
        <v>1.5215071461302441</v>
      </c>
      <c r="C38" s="11">
        <v>9.4593988719283004</v>
      </c>
      <c r="D38" s="11">
        <v>1.5912704102073596</v>
      </c>
      <c r="E38" s="11">
        <v>10.087422651053474</v>
      </c>
      <c r="F38" s="11">
        <v>1.5611098331090048</v>
      </c>
      <c r="G38" s="11">
        <v>10.174538725499003</v>
      </c>
      <c r="H38" s="11">
        <v>1.7383577330078841</v>
      </c>
      <c r="I38" s="11">
        <v>11.1411084645567</v>
      </c>
      <c r="J38" s="11">
        <v>1.5986923992904638</v>
      </c>
      <c r="K38" s="11">
        <v>10.475870072606336</v>
      </c>
      <c r="L38" s="11">
        <v>2.0893327961100083</v>
      </c>
      <c r="M38" s="11">
        <v>12.816415885180737</v>
      </c>
      <c r="N38" s="7">
        <v>1.4963481628102573</v>
      </c>
      <c r="O38" s="7">
        <v>9.338167462432077</v>
      </c>
      <c r="P38" s="7">
        <v>1.3380461604558189</v>
      </c>
      <c r="Q38" s="7">
        <v>8.4068011597175811</v>
      </c>
      <c r="R38" s="7">
        <v>1.61889635633457</v>
      </c>
      <c r="S38" s="7">
        <v>9.3928270950851882</v>
      </c>
      <c r="T38" s="7">
        <v>1.3103119729831412</v>
      </c>
      <c r="U38" s="48">
        <v>8.264282435009493</v>
      </c>
      <c r="V38" s="7">
        <v>1.4009078292383519</v>
      </c>
      <c r="W38" s="48">
        <v>9.0655498759258233</v>
      </c>
    </row>
    <row r="39" spans="1:23" ht="15.75" thickBot="1" x14ac:dyDescent="0.3">
      <c r="A39" s="389" t="s">
        <v>663</v>
      </c>
      <c r="B39" s="100">
        <v>0.60038385396356309</v>
      </c>
      <c r="C39" s="100">
        <v>4.2778608897934678</v>
      </c>
      <c r="D39" s="100">
        <v>0.48908643268411756</v>
      </c>
      <c r="E39" s="100">
        <v>3.9249426697951293</v>
      </c>
      <c r="F39" s="100">
        <v>0.50454337278959493</v>
      </c>
      <c r="G39" s="100">
        <v>3.7316740675311446</v>
      </c>
      <c r="H39" s="100">
        <v>0.33459517981142334</v>
      </c>
      <c r="I39" s="100">
        <v>2.4304469477916668</v>
      </c>
      <c r="J39" s="100">
        <v>0.32805202069265649</v>
      </c>
      <c r="K39" s="100">
        <v>2.2721592167431641</v>
      </c>
      <c r="L39" s="100">
        <v>0.37573253354326347</v>
      </c>
      <c r="M39" s="100">
        <v>2.5716616769134664</v>
      </c>
      <c r="N39" s="8">
        <v>0.25429505665512742</v>
      </c>
      <c r="O39" s="8">
        <v>1.8569068768928296</v>
      </c>
      <c r="P39" s="8">
        <v>0.27999428751411715</v>
      </c>
      <c r="Q39" s="8">
        <v>1.9251387665225841</v>
      </c>
      <c r="R39" s="8">
        <v>0.23781468297515893</v>
      </c>
      <c r="S39" s="8">
        <v>1.8226553018799707</v>
      </c>
      <c r="T39" s="8">
        <v>0.14127520253980366</v>
      </c>
      <c r="U39" s="47">
        <v>1.0752384989186137</v>
      </c>
      <c r="V39" s="8">
        <v>0.14550968571642814</v>
      </c>
      <c r="W39" s="47">
        <v>1.1238596974073862</v>
      </c>
    </row>
    <row r="40" spans="1:23" ht="15.75" thickBot="1" x14ac:dyDescent="0.3">
      <c r="A40" s="388" t="s">
        <v>664</v>
      </c>
      <c r="B40" s="11">
        <v>0.318822223225326</v>
      </c>
      <c r="C40" s="11">
        <v>2.1242559974792323</v>
      </c>
      <c r="D40" s="11">
        <v>0.37886023537756558</v>
      </c>
      <c r="E40" s="11">
        <v>2.521573138091473</v>
      </c>
      <c r="F40" s="11">
        <v>0.32675813967297729</v>
      </c>
      <c r="G40" s="11">
        <v>2.1744861071187036</v>
      </c>
      <c r="H40" s="11">
        <v>0.46632726959523996</v>
      </c>
      <c r="I40" s="11">
        <v>3.0760678948174456</v>
      </c>
      <c r="J40" s="11">
        <v>0.46427346508587958</v>
      </c>
      <c r="K40" s="11">
        <v>2.9445935881252931</v>
      </c>
      <c r="L40" s="11">
        <v>0.49414721704645925</v>
      </c>
      <c r="M40" s="11">
        <v>3.0699405385347958</v>
      </c>
      <c r="N40" s="7">
        <v>0.39911687185753569</v>
      </c>
      <c r="O40" s="7">
        <v>2.5151222607456045</v>
      </c>
      <c r="P40" s="7">
        <v>0.34360799384945029</v>
      </c>
      <c r="Q40" s="7">
        <v>2.1445759352773197</v>
      </c>
      <c r="R40" s="7">
        <v>0.3226901813446702</v>
      </c>
      <c r="S40" s="7">
        <v>2.0150182778731183</v>
      </c>
      <c r="T40" s="7">
        <v>0.25178809921069611</v>
      </c>
      <c r="U40" s="48">
        <v>1.7907502070608994</v>
      </c>
      <c r="V40" s="7">
        <v>0.26920671947584984</v>
      </c>
      <c r="W40" s="48">
        <v>1.9947884378037521</v>
      </c>
    </row>
    <row r="41" spans="1:23" ht="15.75" thickBot="1" x14ac:dyDescent="0.3">
      <c r="A41" s="389" t="s">
        <v>665</v>
      </c>
      <c r="B41" s="100">
        <v>1.1392473524435245</v>
      </c>
      <c r="C41" s="100">
        <v>8.8704599060020364</v>
      </c>
      <c r="D41" s="100">
        <v>1.2671151430424723</v>
      </c>
      <c r="E41" s="100">
        <v>9.3815914213431206</v>
      </c>
      <c r="F41" s="100">
        <v>1.291276093258908</v>
      </c>
      <c r="G41" s="100">
        <v>9.3302245618095441</v>
      </c>
      <c r="H41" s="100">
        <v>1.3934416766981592</v>
      </c>
      <c r="I41" s="100">
        <v>9.7842277461751692</v>
      </c>
      <c r="J41" s="100">
        <v>1.4630578712848765</v>
      </c>
      <c r="K41" s="100">
        <v>10.05110070765034</v>
      </c>
      <c r="L41" s="100">
        <v>1.4792706364248576</v>
      </c>
      <c r="M41" s="100">
        <v>10.03032943412887</v>
      </c>
      <c r="N41" s="8">
        <v>1.1761628331178209</v>
      </c>
      <c r="O41" s="8">
        <v>8.9079459273588952</v>
      </c>
      <c r="P41" s="8">
        <v>1.1043734917170416</v>
      </c>
      <c r="Q41" s="8">
        <v>7.8849281655224184</v>
      </c>
      <c r="R41" s="8">
        <v>0.86874255455254934</v>
      </c>
      <c r="S41" s="8">
        <v>6.0887398760346914</v>
      </c>
      <c r="T41" s="8">
        <v>1.0571773429618265</v>
      </c>
      <c r="U41" s="47">
        <v>8.0306664968224464</v>
      </c>
      <c r="V41" s="8">
        <v>1.3054874710379805</v>
      </c>
      <c r="W41" s="47">
        <v>9.1795897663135602</v>
      </c>
    </row>
    <row r="42" spans="1:23" ht="18.75" customHeight="1" thickBot="1" x14ac:dyDescent="0.3">
      <c r="A42" s="390" t="s">
        <v>666</v>
      </c>
      <c r="B42" s="11">
        <v>0.19735089591250815</v>
      </c>
      <c r="C42" s="11">
        <v>4.0082745440555794</v>
      </c>
      <c r="D42" s="11">
        <v>0.27443656875399242</v>
      </c>
      <c r="E42" s="11">
        <v>5.6045364206035542</v>
      </c>
      <c r="F42" s="11">
        <v>0.33444384579880032</v>
      </c>
      <c r="G42" s="11">
        <v>5.8951902556130289</v>
      </c>
      <c r="H42" s="11">
        <v>0.38752223576402633</v>
      </c>
      <c r="I42" s="11">
        <v>6.0758732937190159</v>
      </c>
      <c r="J42" s="11">
        <v>0.37203346506575163</v>
      </c>
      <c r="K42" s="11">
        <v>5.5197462217797169</v>
      </c>
      <c r="L42" s="11">
        <v>0.33816292427322925</v>
      </c>
      <c r="M42" s="11">
        <v>4.2239369422657695</v>
      </c>
      <c r="N42" s="7">
        <v>0.34543177328169944</v>
      </c>
      <c r="O42" s="7">
        <v>4.7760983831717798</v>
      </c>
      <c r="P42" s="7">
        <v>0.33824963298158905</v>
      </c>
      <c r="Q42" s="7">
        <v>4.6602313871512546</v>
      </c>
      <c r="R42" s="7">
        <v>0.51607564234107517</v>
      </c>
      <c r="S42" s="7">
        <v>7.2064066328427767</v>
      </c>
      <c r="T42" s="7">
        <v>0.48097310867844456</v>
      </c>
      <c r="U42" s="48">
        <v>7.4212006726915209</v>
      </c>
      <c r="V42" s="7">
        <v>0.48625246597584981</v>
      </c>
      <c r="W42" s="48">
        <v>6.2209981765098945</v>
      </c>
    </row>
    <row r="43" spans="1:23" ht="15.75" thickBot="1" x14ac:dyDescent="0.3">
      <c r="A43" s="391" t="s">
        <v>667</v>
      </c>
      <c r="B43" s="365">
        <v>0.52161833485996612</v>
      </c>
      <c r="C43" s="365">
        <v>6.5052422286070346</v>
      </c>
      <c r="D43" s="365">
        <v>0.61898332377444398</v>
      </c>
      <c r="E43" s="365">
        <v>7.3384542989497064</v>
      </c>
      <c r="F43" s="365">
        <v>0.5203897910417854</v>
      </c>
      <c r="G43" s="365">
        <v>6.0811185613885872</v>
      </c>
      <c r="H43" s="365">
        <v>0.54131000132674012</v>
      </c>
      <c r="I43" s="365">
        <v>6.2023064722419816</v>
      </c>
      <c r="J43" s="365">
        <v>0.48803387688256572</v>
      </c>
      <c r="K43" s="365">
        <v>5.9527571165455928</v>
      </c>
      <c r="L43" s="365">
        <v>0.51358816681777331</v>
      </c>
      <c r="M43" s="365">
        <v>6.2840286704210673</v>
      </c>
      <c r="N43" s="61">
        <v>0.36886579209923748</v>
      </c>
      <c r="O43" s="61">
        <v>4.7357777415311162</v>
      </c>
      <c r="P43" s="61">
        <v>0.33072737327324869</v>
      </c>
      <c r="Q43" s="61">
        <v>4.0369780202939136</v>
      </c>
      <c r="R43" s="61">
        <v>0.3830361163944056</v>
      </c>
      <c r="S43" s="61">
        <v>4.5493376400652794</v>
      </c>
      <c r="T43" s="61">
        <v>0.25556535536567704</v>
      </c>
      <c r="U43" s="90">
        <v>3.0580217568127339</v>
      </c>
      <c r="V43" s="61">
        <v>0.2533429680843573</v>
      </c>
      <c r="W43" s="90">
        <v>3.2093466972338405</v>
      </c>
    </row>
    <row r="44" spans="1:23" ht="15.75" thickTop="1" x14ac:dyDescent="0.25">
      <c r="A44" s="5" t="s">
        <v>668</v>
      </c>
      <c r="B44" s="5"/>
      <c r="C44" s="5"/>
      <c r="D44" s="5"/>
      <c r="E44" s="5"/>
      <c r="F44" s="5"/>
      <c r="G44" s="5"/>
      <c r="H44" s="5"/>
      <c r="I44" s="5"/>
    </row>
    <row r="46" spans="1:23" x14ac:dyDescent="0.25">
      <c r="C46" s="62"/>
    </row>
    <row r="58" spans="3:10" x14ac:dyDescent="0.25">
      <c r="C58" s="63"/>
      <c r="D58" s="63"/>
      <c r="E58" s="63"/>
      <c r="F58" s="63"/>
      <c r="G58" s="63"/>
    </row>
    <row r="59" spans="3:10" x14ac:dyDescent="0.25">
      <c r="C59" s="64"/>
      <c r="D59" s="63"/>
      <c r="E59" s="63"/>
      <c r="F59" s="63"/>
      <c r="G59" s="63"/>
      <c r="H59" s="63"/>
      <c r="I59" s="63"/>
      <c r="J59" s="63"/>
    </row>
    <row r="71" spans="3:10" x14ac:dyDescent="0.25">
      <c r="C71" s="63"/>
      <c r="D71" s="63"/>
      <c r="E71" s="63"/>
      <c r="F71" s="63"/>
      <c r="G71" s="63"/>
    </row>
    <row r="72" spans="3:10" x14ac:dyDescent="0.25">
      <c r="C72" s="63"/>
      <c r="D72" s="63"/>
      <c r="E72" s="63"/>
      <c r="F72" s="63"/>
      <c r="G72" s="63"/>
      <c r="H72" s="63"/>
      <c r="I72" s="63"/>
      <c r="J72" s="63"/>
    </row>
  </sheetData>
  <mergeCells count="12">
    <mergeCell ref="V32:W32"/>
    <mergeCell ref="T32:U32"/>
    <mergeCell ref="A32:A33"/>
    <mergeCell ref="D32:E32"/>
    <mergeCell ref="B32:C32"/>
    <mergeCell ref="F32:G32"/>
    <mergeCell ref="H32:I32"/>
    <mergeCell ref="J32:K32"/>
    <mergeCell ref="R32:S32"/>
    <mergeCell ref="P32:Q32"/>
    <mergeCell ref="L32:M32"/>
    <mergeCell ref="N32:O32"/>
  </mergeCells>
  <pageMargins left="0.511811024" right="0.511811024" top="0.78740157499999996" bottom="0.78740157499999996" header="0.31496062000000002" footer="0.31496062000000002"/>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3E327-3C6C-4D66-BA1E-CA74CF3AFF09}">
  <sheetPr>
    <tabColor theme="9" tint="-0.249977111117893"/>
  </sheetPr>
  <dimension ref="A1:M60"/>
  <sheetViews>
    <sheetView showGridLines="0" zoomScale="90" zoomScaleNormal="90" workbookViewId="0"/>
  </sheetViews>
  <sheetFormatPr defaultRowHeight="15" x14ac:dyDescent="0.25"/>
  <cols>
    <col min="3" max="3" width="24.7109375" customWidth="1"/>
    <col min="4" max="4" width="27.28515625" customWidth="1"/>
    <col min="5" max="5" width="25.42578125" customWidth="1"/>
    <col min="6" max="6" width="31.5703125" customWidth="1"/>
  </cols>
  <sheetData>
    <row r="1" spans="1:4" x14ac:dyDescent="0.25">
      <c r="A1" s="10" t="s">
        <v>2758</v>
      </c>
      <c r="C1" s="6"/>
      <c r="D1" s="6"/>
    </row>
    <row r="2" spans="1:4" x14ac:dyDescent="0.25">
      <c r="A2" s="10"/>
      <c r="C2" s="6"/>
      <c r="D2" s="6"/>
    </row>
    <row r="3" spans="1:4" x14ac:dyDescent="0.25">
      <c r="A3" s="10" t="s">
        <v>91</v>
      </c>
      <c r="C3" s="6"/>
      <c r="D3" s="6"/>
    </row>
    <row r="4" spans="1:4" x14ac:dyDescent="0.25">
      <c r="A4" s="10" t="s">
        <v>49</v>
      </c>
      <c r="C4" s="6"/>
      <c r="D4" s="6"/>
    </row>
    <row r="5" spans="1:4" x14ac:dyDescent="0.25">
      <c r="A5" s="10" t="s">
        <v>230</v>
      </c>
      <c r="C5" s="6"/>
      <c r="D5" s="6"/>
    </row>
    <row r="6" spans="1:4" x14ac:dyDescent="0.25">
      <c r="A6" s="10" t="s">
        <v>669</v>
      </c>
      <c r="C6" s="6"/>
      <c r="D6" s="6"/>
    </row>
    <row r="7" spans="1:4" x14ac:dyDescent="0.25">
      <c r="A7" s="10"/>
      <c r="C7" s="6"/>
      <c r="D7" s="6"/>
    </row>
    <row r="8" spans="1:4" x14ac:dyDescent="0.25">
      <c r="A8" s="10" t="s">
        <v>52</v>
      </c>
      <c r="C8" s="6"/>
      <c r="D8" s="6"/>
    </row>
    <row r="9" spans="1:4" x14ac:dyDescent="0.25">
      <c r="A9" s="10" t="s">
        <v>670</v>
      </c>
      <c r="C9" s="6"/>
      <c r="D9" s="6"/>
    </row>
    <row r="10" spans="1:4" x14ac:dyDescent="0.25">
      <c r="A10" s="10" t="s">
        <v>233</v>
      </c>
      <c r="C10" s="6"/>
      <c r="D10" s="6"/>
    </row>
    <row r="11" spans="1:4" x14ac:dyDescent="0.25">
      <c r="A11" s="10" t="s">
        <v>234</v>
      </c>
      <c r="C11" s="6"/>
      <c r="D11" s="6"/>
    </row>
    <row r="12" spans="1:4" x14ac:dyDescent="0.25">
      <c r="A12" s="10" t="s">
        <v>235</v>
      </c>
      <c r="C12" s="6"/>
      <c r="D12" s="6"/>
    </row>
    <row r="13" spans="1:4" x14ac:dyDescent="0.25">
      <c r="A13" s="10" t="s">
        <v>236</v>
      </c>
      <c r="C13" s="6"/>
      <c r="D13" s="6"/>
    </row>
    <row r="14" spans="1:4" x14ac:dyDescent="0.25">
      <c r="A14" s="10" t="s">
        <v>237</v>
      </c>
      <c r="C14" s="6"/>
      <c r="D14" s="6"/>
    </row>
    <row r="15" spans="1:4" x14ac:dyDescent="0.25">
      <c r="A15" s="10" t="s">
        <v>671</v>
      </c>
      <c r="C15" s="6"/>
      <c r="D15" s="6"/>
    </row>
    <row r="16" spans="1:4" x14ac:dyDescent="0.25">
      <c r="C16" s="6"/>
      <c r="D16" s="6"/>
    </row>
    <row r="17" spans="1:13" x14ac:dyDescent="0.25">
      <c r="A17" s="10" t="s">
        <v>113</v>
      </c>
      <c r="C17" s="6"/>
      <c r="D17" s="6"/>
    </row>
    <row r="18" spans="1:13" x14ac:dyDescent="0.25">
      <c r="A18" s="10" t="s">
        <v>672</v>
      </c>
      <c r="C18" s="6"/>
      <c r="D18" s="6"/>
    </row>
    <row r="19" spans="1:13" x14ac:dyDescent="0.25">
      <c r="A19" t="s">
        <v>140</v>
      </c>
      <c r="C19" s="6"/>
      <c r="D19" s="6"/>
    </row>
    <row r="20" spans="1:13" x14ac:dyDescent="0.25">
      <c r="A20" s="10"/>
      <c r="C20" s="6"/>
      <c r="D20" s="6"/>
    </row>
    <row r="21" spans="1:13" x14ac:dyDescent="0.25">
      <c r="A21" s="10"/>
      <c r="C21" s="10" t="s">
        <v>673</v>
      </c>
      <c r="D21" s="10" t="s">
        <v>240</v>
      </c>
      <c r="E21" s="10" t="s">
        <v>674</v>
      </c>
      <c r="F21" s="10" t="s">
        <v>675</v>
      </c>
    </row>
    <row r="22" spans="1:13" x14ac:dyDescent="0.25">
      <c r="A22" s="10"/>
      <c r="B22" s="6">
        <v>2010</v>
      </c>
      <c r="C22" s="69">
        <v>4309.9248262813608</v>
      </c>
      <c r="D22" s="69">
        <v>2116.5016560927452</v>
      </c>
      <c r="E22" s="69">
        <v>2191.3092446105034</v>
      </c>
      <c r="F22" s="10"/>
    </row>
    <row r="23" spans="1:13" x14ac:dyDescent="0.25">
      <c r="B23" s="6">
        <v>2011</v>
      </c>
      <c r="C23" s="69">
        <v>4520.2536529547488</v>
      </c>
      <c r="D23" s="69">
        <v>2177.0590984412875</v>
      </c>
      <c r="E23" s="69">
        <v>2335.2336371538145</v>
      </c>
      <c r="F23" s="40">
        <v>6.567963554084888</v>
      </c>
    </row>
    <row r="24" spans="1:13" x14ac:dyDescent="0.25">
      <c r="B24" s="6">
        <v>2012</v>
      </c>
      <c r="C24" s="69">
        <v>4764.8077459795368</v>
      </c>
      <c r="D24" s="69">
        <v>2303.9283371614397</v>
      </c>
      <c r="E24" s="69">
        <v>2452.0288920701132</v>
      </c>
      <c r="F24" s="40">
        <v>5.0014376745039169</v>
      </c>
      <c r="J24" s="16"/>
      <c r="K24" s="16"/>
      <c r="L24" s="16"/>
    </row>
    <row r="25" spans="1:13" x14ac:dyDescent="0.25">
      <c r="B25" s="6">
        <v>2013</v>
      </c>
      <c r="C25" s="69">
        <v>4738.9434168081443</v>
      </c>
      <c r="D25" s="69">
        <v>2281.947478976334</v>
      </c>
      <c r="E25" s="69">
        <v>2448.6725568802517</v>
      </c>
      <c r="F25" s="40">
        <v>-0.13687992016389039</v>
      </c>
      <c r="J25" s="16"/>
      <c r="K25" s="16"/>
      <c r="L25" s="16"/>
      <c r="M25" s="16"/>
    </row>
    <row r="26" spans="1:13" x14ac:dyDescent="0.25">
      <c r="B26" s="6">
        <v>2014</v>
      </c>
      <c r="C26" s="69">
        <v>4665.8957889660951</v>
      </c>
      <c r="D26" s="69">
        <v>2227.7822676365117</v>
      </c>
      <c r="E26" s="69">
        <v>2429.8896533465008</v>
      </c>
      <c r="F26" s="40">
        <v>-0.76706472986659557</v>
      </c>
      <c r="J26" s="16"/>
      <c r="K26" s="16"/>
      <c r="L26" s="16"/>
      <c r="M26" s="16"/>
    </row>
    <row r="27" spans="1:13" ht="15" customHeight="1" x14ac:dyDescent="0.25">
      <c r="B27" s="6">
        <v>2015</v>
      </c>
      <c r="C27" s="69">
        <v>4230.0716568882799</v>
      </c>
      <c r="D27" s="69">
        <v>1992.0782929727193</v>
      </c>
      <c r="E27" s="69">
        <v>2229.6656514225033</v>
      </c>
      <c r="F27" s="40">
        <v>-8.2400450427139287</v>
      </c>
      <c r="J27" s="16"/>
      <c r="K27" s="16"/>
      <c r="L27" s="16"/>
      <c r="M27" s="16"/>
    </row>
    <row r="28" spans="1:13" x14ac:dyDescent="0.25">
      <c r="B28" s="6">
        <v>2016</v>
      </c>
      <c r="C28" s="69">
        <v>3873.6537346234227</v>
      </c>
      <c r="D28" s="69">
        <v>1806.6489543811681</v>
      </c>
      <c r="E28" s="69">
        <v>2058.5916653660083</v>
      </c>
      <c r="F28" s="40">
        <v>-7.6726295688033801</v>
      </c>
      <c r="J28" s="16"/>
      <c r="K28" s="16"/>
      <c r="L28" s="16"/>
      <c r="M28" s="16"/>
    </row>
    <row r="29" spans="1:13" x14ac:dyDescent="0.25">
      <c r="B29" s="6">
        <v>2017</v>
      </c>
      <c r="C29" s="69">
        <v>3415.1046951943599</v>
      </c>
      <c r="D29" s="69">
        <v>1623.5383014228667</v>
      </c>
      <c r="E29" s="69">
        <v>1787.1230527859491</v>
      </c>
      <c r="F29" s="40">
        <v>-13.187103452679771</v>
      </c>
      <c r="J29" s="16"/>
      <c r="K29" s="16"/>
      <c r="L29" s="16"/>
      <c r="M29" s="16"/>
    </row>
    <row r="30" spans="1:13" x14ac:dyDescent="0.25">
      <c r="B30" s="6">
        <v>2018</v>
      </c>
      <c r="C30" s="69">
        <v>3351.6791381668072</v>
      </c>
      <c r="D30" s="69">
        <v>1618.0457629103375</v>
      </c>
      <c r="E30" s="69">
        <v>1732.4921921158027</v>
      </c>
      <c r="F30" s="40">
        <v>-3.0569165668241083</v>
      </c>
      <c r="J30" s="16"/>
      <c r="K30" s="16"/>
      <c r="L30" s="16"/>
      <c r="M30" s="16"/>
    </row>
    <row r="31" spans="1:13" x14ac:dyDescent="0.25">
      <c r="B31" s="6">
        <v>2019</v>
      </c>
      <c r="C31" s="69">
        <v>3368.8463871302147</v>
      </c>
      <c r="D31" s="69">
        <v>1620.2447503701578</v>
      </c>
      <c r="E31" s="69">
        <v>1748.8431348556478</v>
      </c>
      <c r="F31" s="40">
        <v>0.94378161207622213</v>
      </c>
      <c r="J31" s="16"/>
      <c r="K31" s="16"/>
      <c r="L31" s="16"/>
      <c r="M31" s="16"/>
    </row>
    <row r="32" spans="1:13" x14ac:dyDescent="0.25">
      <c r="B32" s="6">
        <v>2020</v>
      </c>
      <c r="C32" s="69">
        <v>3162.58034976421</v>
      </c>
      <c r="D32" s="69">
        <v>1524.0158093074601</v>
      </c>
      <c r="E32" s="69">
        <v>1638.5645404567501</v>
      </c>
      <c r="F32" s="40">
        <v>-6.3058025160158344</v>
      </c>
      <c r="J32" s="16"/>
      <c r="K32" s="16"/>
      <c r="L32" s="16"/>
      <c r="M32" s="16"/>
    </row>
    <row r="33" spans="2:5" x14ac:dyDescent="0.25">
      <c r="B33" s="6"/>
      <c r="C33" s="58"/>
      <c r="D33" s="58"/>
      <c r="E33" s="58"/>
    </row>
    <row r="34" spans="2:5" x14ac:dyDescent="0.25">
      <c r="B34" s="6"/>
      <c r="C34" s="58"/>
      <c r="D34" s="58"/>
      <c r="E34" s="58"/>
    </row>
    <row r="35" spans="2:5" x14ac:dyDescent="0.25">
      <c r="C35" s="58"/>
      <c r="D35" s="58"/>
      <c r="E35" s="58"/>
    </row>
    <row r="36" spans="2:5" x14ac:dyDescent="0.25">
      <c r="B36" s="6"/>
      <c r="C36" s="59"/>
    </row>
    <row r="37" spans="2:5" x14ac:dyDescent="0.25">
      <c r="B37" s="6"/>
      <c r="C37" s="59"/>
    </row>
    <row r="38" spans="2:5" x14ac:dyDescent="0.25">
      <c r="B38" s="6"/>
      <c r="C38" s="59"/>
    </row>
    <row r="39" spans="2:5" x14ac:dyDescent="0.25">
      <c r="B39" s="6"/>
      <c r="C39" s="59"/>
    </row>
    <row r="40" spans="2:5" x14ac:dyDescent="0.25">
      <c r="B40" s="6"/>
      <c r="C40" s="59"/>
    </row>
    <row r="41" spans="2:5" x14ac:dyDescent="0.25">
      <c r="B41" s="6"/>
      <c r="C41" s="59"/>
    </row>
    <row r="45" spans="2:5" x14ac:dyDescent="0.25">
      <c r="D45" s="6"/>
    </row>
    <row r="46" spans="2:5" x14ac:dyDescent="0.25">
      <c r="D46" s="6"/>
    </row>
    <row r="47" spans="2:5" x14ac:dyDescent="0.25">
      <c r="D47" s="6"/>
    </row>
    <row r="48" spans="2:5" x14ac:dyDescent="0.25">
      <c r="D48" s="6"/>
    </row>
    <row r="49" spans="4:4" x14ac:dyDescent="0.25">
      <c r="D49" s="6"/>
    </row>
    <row r="50" spans="4:4" x14ac:dyDescent="0.25">
      <c r="D50" s="6"/>
    </row>
    <row r="51" spans="4:4" x14ac:dyDescent="0.25">
      <c r="D51" s="6"/>
    </row>
    <row r="52" spans="4:4" x14ac:dyDescent="0.25">
      <c r="D52" s="6"/>
    </row>
    <row r="53" spans="4:4" x14ac:dyDescent="0.25">
      <c r="D53" s="6"/>
    </row>
    <row r="54" spans="4:4" x14ac:dyDescent="0.25">
      <c r="D54" s="6"/>
    </row>
    <row r="55" spans="4:4" x14ac:dyDescent="0.25">
      <c r="D55" s="6"/>
    </row>
    <row r="56" spans="4:4" x14ac:dyDescent="0.25">
      <c r="D56" s="6"/>
    </row>
    <row r="57" spans="4:4" x14ac:dyDescent="0.25">
      <c r="D57" s="6"/>
    </row>
    <row r="58" spans="4:4" x14ac:dyDescent="0.25">
      <c r="D58" s="6"/>
    </row>
    <row r="59" spans="4:4" x14ac:dyDescent="0.25">
      <c r="D59" s="6"/>
    </row>
    <row r="60" spans="4:4" x14ac:dyDescent="0.25">
      <c r="D60" s="6"/>
    </row>
  </sheetData>
  <pageMargins left="0.511811024" right="0.511811024" top="0.78740157499999996" bottom="0.78740157499999996" header="0.31496062000000002" footer="0.31496062000000002"/>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4E3DD-7E07-4BCB-8A52-28009E88F015}">
  <sheetPr>
    <tabColor theme="9" tint="-0.249977111117893"/>
  </sheetPr>
  <dimension ref="A1:P28"/>
  <sheetViews>
    <sheetView showGridLines="0" zoomScale="90" zoomScaleNormal="90" workbookViewId="0"/>
  </sheetViews>
  <sheetFormatPr defaultRowHeight="15" x14ac:dyDescent="0.25"/>
  <cols>
    <col min="15" max="15" width="13.7109375" bestFit="1" customWidth="1"/>
    <col min="16" max="16" width="6.5703125" bestFit="1" customWidth="1"/>
  </cols>
  <sheetData>
    <row r="1" spans="1:1" x14ac:dyDescent="0.25">
      <c r="A1" t="s">
        <v>2759</v>
      </c>
    </row>
    <row r="3" spans="1:1" x14ac:dyDescent="0.25">
      <c r="A3" s="10" t="s">
        <v>48</v>
      </c>
    </row>
    <row r="4" spans="1:1" x14ac:dyDescent="0.25">
      <c r="A4" s="10" t="s">
        <v>49</v>
      </c>
    </row>
    <row r="5" spans="1:1" x14ac:dyDescent="0.25">
      <c r="A5" s="10" t="s">
        <v>230</v>
      </c>
    </row>
    <row r="6" spans="1:1" x14ac:dyDescent="0.25">
      <c r="A6" s="10" t="s">
        <v>676</v>
      </c>
    </row>
    <row r="7" spans="1:1" x14ac:dyDescent="0.25">
      <c r="A7" t="s">
        <v>677</v>
      </c>
    </row>
    <row r="9" spans="1:1" x14ac:dyDescent="0.25">
      <c r="A9" s="10" t="s">
        <v>52</v>
      </c>
    </row>
    <row r="10" spans="1:1" x14ac:dyDescent="0.25">
      <c r="A10" t="s">
        <v>678</v>
      </c>
    </row>
    <row r="11" spans="1:1" x14ac:dyDescent="0.25">
      <c r="A11" t="s">
        <v>679</v>
      </c>
    </row>
    <row r="12" spans="1:1" x14ac:dyDescent="0.25">
      <c r="A12" t="s">
        <v>680</v>
      </c>
    </row>
    <row r="14" spans="1:1" x14ac:dyDescent="0.25">
      <c r="A14" s="10" t="s">
        <v>113</v>
      </c>
    </row>
    <row r="15" spans="1:1" x14ac:dyDescent="0.25">
      <c r="A15" t="s">
        <v>681</v>
      </c>
    </row>
    <row r="16" spans="1:1" x14ac:dyDescent="0.25">
      <c r="A16" t="s">
        <v>140</v>
      </c>
    </row>
    <row r="18" spans="10:16" x14ac:dyDescent="0.25">
      <c r="K18" t="s">
        <v>7</v>
      </c>
      <c r="L18" t="s">
        <v>5</v>
      </c>
      <c r="M18" t="s">
        <v>6</v>
      </c>
      <c r="O18" t="s">
        <v>682</v>
      </c>
      <c r="P18" t="s">
        <v>683</v>
      </c>
    </row>
    <row r="19" spans="10:16" x14ac:dyDescent="0.25">
      <c r="J19">
        <v>2011</v>
      </c>
      <c r="K19" s="437">
        <v>3306.96947037165</v>
      </c>
      <c r="L19" s="437">
        <v>40334</v>
      </c>
      <c r="M19" s="437">
        <v>5886.3149977325802</v>
      </c>
      <c r="N19">
        <v>2011</v>
      </c>
      <c r="O19" s="16">
        <f t="shared" ref="O19:O28" si="0">$K19/L19*100</f>
        <v>8.1989623403868954</v>
      </c>
      <c r="P19" s="16">
        <f t="shared" ref="P19:P28" si="1">$K19/M19*100</f>
        <v>56.180640547532725</v>
      </c>
    </row>
    <row r="20" spans="10:16" x14ac:dyDescent="0.25">
      <c r="J20">
        <v>2012</v>
      </c>
      <c r="K20" s="437">
        <v>4060.1901340812301</v>
      </c>
      <c r="L20" s="437">
        <v>44434</v>
      </c>
      <c r="M20" s="437">
        <v>6466.4469346588403</v>
      </c>
      <c r="N20">
        <v>2012</v>
      </c>
      <c r="O20" s="16">
        <f t="shared" si="0"/>
        <v>9.1375751318387497</v>
      </c>
      <c r="P20" s="16">
        <f t="shared" si="1"/>
        <v>62.788578876591984</v>
      </c>
    </row>
    <row r="21" spans="10:16" x14ac:dyDescent="0.25">
      <c r="J21">
        <v>2013</v>
      </c>
      <c r="K21" s="437">
        <v>5133.3805969820205</v>
      </c>
      <c r="L21" s="437">
        <v>47365</v>
      </c>
      <c r="M21" s="437">
        <v>7190.0433449341799</v>
      </c>
      <c r="N21">
        <v>2013</v>
      </c>
      <c r="O21" s="16">
        <f t="shared" si="0"/>
        <v>10.837919554485422</v>
      </c>
      <c r="P21" s="16">
        <f t="shared" si="1"/>
        <v>71.395683596244211</v>
      </c>
    </row>
    <row r="22" spans="10:16" x14ac:dyDescent="0.25">
      <c r="J22">
        <v>2014</v>
      </c>
      <c r="K22" s="437">
        <v>5047.9728278127095</v>
      </c>
      <c r="L22" s="437">
        <v>53656.000000000022</v>
      </c>
      <c r="M22" s="437">
        <v>8403.1012901890499</v>
      </c>
      <c r="N22">
        <v>2014</v>
      </c>
      <c r="O22" s="16">
        <f t="shared" si="0"/>
        <v>9.4080304678185254</v>
      </c>
      <c r="P22" s="16">
        <f t="shared" si="1"/>
        <v>60.072735689934085</v>
      </c>
    </row>
    <row r="23" spans="10:16" x14ac:dyDescent="0.25">
      <c r="J23">
        <v>2015</v>
      </c>
      <c r="K23" s="437">
        <v>4720.0491791301101</v>
      </c>
      <c r="L23" s="437">
        <v>58164.000000000007</v>
      </c>
      <c r="M23" s="437">
        <v>8972.0648317273699</v>
      </c>
      <c r="N23">
        <v>2015</v>
      </c>
      <c r="O23" s="16">
        <f t="shared" si="0"/>
        <v>8.1150697667459415</v>
      </c>
      <c r="P23" s="16">
        <f t="shared" si="1"/>
        <v>52.608282125190243</v>
      </c>
    </row>
    <row r="24" spans="10:16" x14ac:dyDescent="0.25">
      <c r="J24">
        <v>2016</v>
      </c>
      <c r="K24" s="437">
        <v>4825.7580745873702</v>
      </c>
      <c r="L24" s="437">
        <v>61996.000000000029</v>
      </c>
      <c r="M24" s="437">
        <v>9889.6600928048701</v>
      </c>
      <c r="N24">
        <v>2016</v>
      </c>
      <c r="O24" s="16">
        <f t="shared" si="0"/>
        <v>7.7839829579123947</v>
      </c>
      <c r="P24" s="16">
        <f t="shared" si="1"/>
        <v>48.795995305220906</v>
      </c>
    </row>
    <row r="25" spans="10:16" x14ac:dyDescent="0.25">
      <c r="J25">
        <v>2017</v>
      </c>
      <c r="K25" s="437">
        <v>4880.7924047726401</v>
      </c>
      <c r="L25" s="437">
        <v>68277.999999999971</v>
      </c>
      <c r="M25" s="437">
        <v>10623.874254562919</v>
      </c>
      <c r="N25">
        <v>2017</v>
      </c>
      <c r="O25" s="16">
        <f t="shared" si="0"/>
        <v>7.1484115011755502</v>
      </c>
      <c r="P25" s="16">
        <f t="shared" si="1"/>
        <v>45.941737334441399</v>
      </c>
    </row>
    <row r="26" spans="10:16" x14ac:dyDescent="0.25">
      <c r="J26">
        <v>2018</v>
      </c>
      <c r="K26" s="437">
        <v>4125.8976121865098</v>
      </c>
      <c r="L26" s="437">
        <v>71458.000000000015</v>
      </c>
      <c r="M26" s="437">
        <v>10903.423547126649</v>
      </c>
      <c r="N26">
        <v>2018</v>
      </c>
      <c r="O26" s="16">
        <f t="shared" si="0"/>
        <v>5.7738778193995195</v>
      </c>
      <c r="P26" s="16">
        <f t="shared" si="1"/>
        <v>37.840386502034008</v>
      </c>
    </row>
    <row r="27" spans="10:16" x14ac:dyDescent="0.25">
      <c r="J27">
        <v>2019</v>
      </c>
      <c r="K27" s="437">
        <v>3953.2321143775803</v>
      </c>
      <c r="L27" s="437">
        <v>74450.999999999956</v>
      </c>
      <c r="M27" s="437">
        <v>11062.693164862711</v>
      </c>
      <c r="N27">
        <v>2019</v>
      </c>
      <c r="O27" s="16">
        <f t="shared" si="0"/>
        <v>5.309844212136281</v>
      </c>
      <c r="P27" s="16">
        <f t="shared" si="1"/>
        <v>35.734807568683394</v>
      </c>
    </row>
    <row r="28" spans="10:16" x14ac:dyDescent="0.25">
      <c r="J28">
        <v>2020</v>
      </c>
      <c r="K28" s="437">
        <v>3070.5525765694802</v>
      </c>
      <c r="L28" s="437">
        <v>75158</v>
      </c>
      <c r="M28" s="437">
        <v>11118</v>
      </c>
      <c r="N28">
        <v>2020</v>
      </c>
      <c r="O28" s="16">
        <f t="shared" si="0"/>
        <v>4.0854633925456776</v>
      </c>
      <c r="P28" s="16">
        <f t="shared" si="1"/>
        <v>27.617850122049653</v>
      </c>
    </row>
  </sheetData>
  <pageMargins left="0.511811024" right="0.511811024" top="0.78740157499999996" bottom="0.78740157499999996" header="0.31496062000000002" footer="0.31496062000000002"/>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BCCE9-3471-4CE0-A8DB-C55386755906}">
  <sheetPr>
    <tabColor theme="9" tint="-0.249977111117893"/>
  </sheetPr>
  <dimension ref="A1:O31"/>
  <sheetViews>
    <sheetView showGridLines="0" zoomScale="90" zoomScaleNormal="90" workbookViewId="0"/>
  </sheetViews>
  <sheetFormatPr defaultRowHeight="15" x14ac:dyDescent="0.25"/>
  <cols>
    <col min="2" max="2" width="22" customWidth="1"/>
    <col min="3" max="3" width="9.42578125" bestFit="1" customWidth="1"/>
  </cols>
  <sheetData>
    <row r="1" spans="1:1" x14ac:dyDescent="0.25">
      <c r="A1" t="s">
        <v>2760</v>
      </c>
    </row>
    <row r="3" spans="1:1" x14ac:dyDescent="0.25">
      <c r="A3" s="10" t="s">
        <v>48</v>
      </c>
    </row>
    <row r="4" spans="1:1" x14ac:dyDescent="0.25">
      <c r="A4" s="10" t="s">
        <v>49</v>
      </c>
    </row>
    <row r="5" spans="1:1" x14ac:dyDescent="0.25">
      <c r="A5" s="10" t="s">
        <v>230</v>
      </c>
    </row>
    <row r="6" spans="1:1" x14ac:dyDescent="0.25">
      <c r="A6" s="10" t="s">
        <v>684</v>
      </c>
    </row>
    <row r="7" spans="1:1" x14ac:dyDescent="0.25">
      <c r="A7" t="s">
        <v>685</v>
      </c>
    </row>
    <row r="9" spans="1:1" x14ac:dyDescent="0.25">
      <c r="A9" s="10" t="s">
        <v>52</v>
      </c>
    </row>
    <row r="10" spans="1:1" x14ac:dyDescent="0.25">
      <c r="A10" t="s">
        <v>686</v>
      </c>
    </row>
    <row r="11" spans="1:1" x14ac:dyDescent="0.25">
      <c r="A11" t="s">
        <v>687</v>
      </c>
    </row>
    <row r="12" spans="1:1" x14ac:dyDescent="0.25">
      <c r="A12" t="s">
        <v>688</v>
      </c>
    </row>
    <row r="14" spans="1:1" x14ac:dyDescent="0.25">
      <c r="A14" s="10" t="s">
        <v>113</v>
      </c>
    </row>
    <row r="15" spans="1:1" x14ac:dyDescent="0.25">
      <c r="A15" t="s">
        <v>681</v>
      </c>
    </row>
    <row r="16" spans="1:1" x14ac:dyDescent="0.25">
      <c r="A16" t="s">
        <v>140</v>
      </c>
    </row>
    <row r="18" spans="3:15" x14ac:dyDescent="0.25">
      <c r="J18" t="s">
        <v>7</v>
      </c>
      <c r="K18" t="s">
        <v>5</v>
      </c>
      <c r="L18" t="s">
        <v>6</v>
      </c>
      <c r="N18" t="s">
        <v>682</v>
      </c>
      <c r="O18" t="s">
        <v>683</v>
      </c>
    </row>
    <row r="19" spans="3:15" x14ac:dyDescent="0.25">
      <c r="I19">
        <v>2010</v>
      </c>
      <c r="J19" s="437">
        <v>1801.1529140933601</v>
      </c>
      <c r="K19" s="437">
        <v>206926.99999999991</v>
      </c>
      <c r="L19" s="437">
        <v>35840.345714745752</v>
      </c>
      <c r="M19">
        <v>2010</v>
      </c>
      <c r="N19" s="40">
        <f t="shared" ref="N19:N29" si="0">$J19/K19*100</f>
        <v>0.87042914365614965</v>
      </c>
      <c r="O19" s="40">
        <f t="shared" ref="O19:O29" si="1">$J19/L19*100</f>
        <v>5.0254897885996508</v>
      </c>
    </row>
    <row r="20" spans="3:15" x14ac:dyDescent="0.25">
      <c r="I20">
        <v>2011</v>
      </c>
      <c r="J20" s="437">
        <v>2051.2748355878703</v>
      </c>
      <c r="K20" s="437">
        <v>233543.99999999983</v>
      </c>
      <c r="L20" s="437">
        <v>42042.509729617195</v>
      </c>
      <c r="M20">
        <v>2011</v>
      </c>
      <c r="N20" s="40">
        <f t="shared" si="0"/>
        <v>0.87832478487474375</v>
      </c>
      <c r="O20" s="40">
        <f t="shared" si="1"/>
        <v>4.8790494401499362</v>
      </c>
    </row>
    <row r="21" spans="3:15" x14ac:dyDescent="0.25">
      <c r="I21">
        <v>2012</v>
      </c>
      <c r="J21" s="437">
        <v>2583.3368407697703</v>
      </c>
      <c r="K21" s="437">
        <v>265237.0000000007</v>
      </c>
      <c r="L21" s="437">
        <v>47748.161135680253</v>
      </c>
      <c r="M21">
        <v>2012</v>
      </c>
      <c r="N21" s="40">
        <f t="shared" si="0"/>
        <v>0.97397302818602371</v>
      </c>
      <c r="O21" s="40">
        <f t="shared" si="1"/>
        <v>5.4103378629158305</v>
      </c>
    </row>
    <row r="22" spans="3:15" x14ac:dyDescent="0.25">
      <c r="I22">
        <v>2013</v>
      </c>
      <c r="J22" s="437">
        <v>2614.8532993660697</v>
      </c>
      <c r="K22" s="437">
        <v>290641.00000000035</v>
      </c>
      <c r="L22" s="437">
        <v>52478.499107991011</v>
      </c>
      <c r="M22">
        <v>2013</v>
      </c>
      <c r="N22" s="40">
        <f t="shared" si="0"/>
        <v>0.89968493755735301</v>
      </c>
      <c r="O22" s="40">
        <f t="shared" si="1"/>
        <v>4.9827135756782734</v>
      </c>
    </row>
    <row r="23" spans="3:15" x14ac:dyDescent="0.25">
      <c r="C23" s="20"/>
      <c r="D23" s="20"/>
      <c r="E23" s="20"/>
      <c r="F23" s="20"/>
      <c r="I23">
        <v>2014</v>
      </c>
      <c r="J23" s="437">
        <v>2500.1932884215898</v>
      </c>
      <c r="K23" s="437">
        <v>306946.00000000006</v>
      </c>
      <c r="L23" s="437">
        <v>56229.436810259715</v>
      </c>
      <c r="M23">
        <v>2014</v>
      </c>
      <c r="N23" s="40">
        <f t="shared" si="0"/>
        <v>0.81453848182468236</v>
      </c>
      <c r="O23" s="40">
        <f t="shared" si="1"/>
        <v>4.446413533996842</v>
      </c>
    </row>
    <row r="24" spans="3:15" x14ac:dyDescent="0.25">
      <c r="C24" s="20"/>
      <c r="D24" s="20"/>
      <c r="E24" s="20"/>
      <c r="F24" s="20"/>
      <c r="I24">
        <v>2015</v>
      </c>
      <c r="J24" s="437">
        <v>2603.6718821658897</v>
      </c>
      <c r="K24" s="437">
        <v>296017.99999999983</v>
      </c>
      <c r="L24" s="437">
        <v>54896.413280481895</v>
      </c>
      <c r="M24">
        <v>2015</v>
      </c>
      <c r="N24" s="40">
        <f t="shared" si="0"/>
        <v>0.87956539202544826</v>
      </c>
      <c r="O24" s="40">
        <f t="shared" si="1"/>
        <v>4.7428815956754145</v>
      </c>
    </row>
    <row r="25" spans="3:15" x14ac:dyDescent="0.25">
      <c r="I25">
        <v>2016</v>
      </c>
      <c r="J25" s="437">
        <v>2722.5171654984902</v>
      </c>
      <c r="K25" s="437">
        <v>275186.99999999866</v>
      </c>
      <c r="L25" s="437">
        <v>49652.027253423825</v>
      </c>
      <c r="M25">
        <v>2016</v>
      </c>
      <c r="N25" s="40">
        <f t="shared" si="0"/>
        <v>0.98933349522270442</v>
      </c>
      <c r="O25" s="40">
        <f t="shared" si="1"/>
        <v>5.4831943751314913</v>
      </c>
    </row>
    <row r="26" spans="3:15" x14ac:dyDescent="0.25">
      <c r="I26">
        <v>2017</v>
      </c>
      <c r="J26" s="437">
        <v>2305.1584041644201</v>
      </c>
      <c r="K26" s="437">
        <v>244800.00000000006</v>
      </c>
      <c r="L26" s="437">
        <v>43049.755276521879</v>
      </c>
      <c r="M26">
        <v>2017</v>
      </c>
      <c r="N26" s="40">
        <f t="shared" si="0"/>
        <v>0.94164967490376617</v>
      </c>
      <c r="O26" s="40">
        <f t="shared" si="1"/>
        <v>5.3546376497559054</v>
      </c>
    </row>
    <row r="27" spans="3:15" x14ac:dyDescent="0.25">
      <c r="I27">
        <v>2018</v>
      </c>
      <c r="J27" s="437">
        <v>1841.3426925196702</v>
      </c>
      <c r="K27" s="437">
        <v>243280.00000000044</v>
      </c>
      <c r="L27" s="437">
        <v>41402.498404603051</v>
      </c>
      <c r="M27">
        <v>2018</v>
      </c>
      <c r="N27" s="40">
        <f t="shared" si="0"/>
        <v>0.75688206696796567</v>
      </c>
      <c r="O27" s="40">
        <f t="shared" si="1"/>
        <v>4.4474192705118325</v>
      </c>
    </row>
    <row r="28" spans="3:15" x14ac:dyDescent="0.25">
      <c r="I28">
        <v>2019</v>
      </c>
      <c r="J28" s="437">
        <v>1537.52241012326</v>
      </c>
      <c r="K28" s="437">
        <v>248642.99999999933</v>
      </c>
      <c r="L28" s="437">
        <v>40732.724883318348</v>
      </c>
      <c r="M28">
        <v>2019</v>
      </c>
      <c r="N28" s="40">
        <f t="shared" si="0"/>
        <v>0.61836545172124857</v>
      </c>
      <c r="O28" s="40">
        <f t="shared" si="1"/>
        <v>3.7746613184548714</v>
      </c>
    </row>
    <row r="29" spans="3:15" x14ac:dyDescent="0.25">
      <c r="C29" s="69"/>
      <c r="D29" s="69"/>
      <c r="E29" s="69"/>
      <c r="F29" s="69"/>
      <c r="I29">
        <v>2020</v>
      </c>
      <c r="J29" s="437">
        <v>1638.5645404567501</v>
      </c>
      <c r="K29" s="437">
        <v>267921</v>
      </c>
      <c r="L29" s="437">
        <v>44132.405293364922</v>
      </c>
      <c r="M29">
        <v>2020</v>
      </c>
      <c r="N29" s="40">
        <f t="shared" si="0"/>
        <v>0.61158495991607609</v>
      </c>
      <c r="O29" s="40">
        <f t="shared" si="1"/>
        <v>3.7128376066624669</v>
      </c>
    </row>
    <row r="30" spans="3:15" x14ac:dyDescent="0.25">
      <c r="C30" s="69"/>
      <c r="D30" s="69"/>
      <c r="E30" s="69"/>
      <c r="F30" s="69"/>
    </row>
    <row r="31" spans="3:15" x14ac:dyDescent="0.25">
      <c r="C31" s="69"/>
      <c r="D31" s="69"/>
      <c r="E31" s="69"/>
      <c r="F31" s="69"/>
    </row>
  </sheetData>
  <pageMargins left="0.511811024" right="0.511811024" top="0.78740157499999996" bottom="0.78740157499999996" header="0.31496062000000002" footer="0.31496062000000002"/>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A6E29-4DD4-4E38-976E-CC4BC8AB5025}">
  <sheetPr>
    <tabColor theme="9" tint="-0.249977111117893"/>
  </sheetPr>
  <dimension ref="A1:I30"/>
  <sheetViews>
    <sheetView showGridLines="0" zoomScale="90" zoomScaleNormal="90" workbookViewId="0"/>
  </sheetViews>
  <sheetFormatPr defaultRowHeight="15" x14ac:dyDescent="0.25"/>
  <cols>
    <col min="3" max="4" width="17.140625" customWidth="1"/>
  </cols>
  <sheetData>
    <row r="1" spans="1:4" x14ac:dyDescent="0.25">
      <c r="A1" s="10" t="s">
        <v>689</v>
      </c>
      <c r="C1" s="6"/>
      <c r="D1" s="6"/>
    </row>
    <row r="2" spans="1:4" x14ac:dyDescent="0.25">
      <c r="B2" s="10"/>
      <c r="C2" s="6"/>
      <c r="D2" s="6"/>
    </row>
    <row r="3" spans="1:4" x14ac:dyDescent="0.25">
      <c r="A3" t="s">
        <v>91</v>
      </c>
      <c r="B3" s="10"/>
      <c r="C3" s="6"/>
      <c r="D3" s="6"/>
    </row>
    <row r="4" spans="1:4" x14ac:dyDescent="0.25">
      <c r="A4" t="s">
        <v>690</v>
      </c>
      <c r="B4" s="10"/>
      <c r="C4" s="6"/>
      <c r="D4" s="6"/>
    </row>
    <row r="5" spans="1:4" x14ac:dyDescent="0.25">
      <c r="A5" t="s">
        <v>691</v>
      </c>
      <c r="B5" s="10"/>
      <c r="C5" s="6"/>
      <c r="D5" s="6"/>
    </row>
    <row r="6" spans="1:4" x14ac:dyDescent="0.25">
      <c r="A6" t="s">
        <v>692</v>
      </c>
      <c r="B6" s="10"/>
      <c r="C6" s="6"/>
      <c r="D6" s="6"/>
    </row>
    <row r="7" spans="1:4" x14ac:dyDescent="0.25">
      <c r="A7" t="s">
        <v>693</v>
      </c>
      <c r="B7" s="10"/>
      <c r="C7" s="6"/>
      <c r="D7" s="6"/>
    </row>
    <row r="8" spans="1:4" x14ac:dyDescent="0.25">
      <c r="A8" t="s">
        <v>694</v>
      </c>
      <c r="B8" s="10"/>
      <c r="C8" s="6"/>
      <c r="D8" s="6"/>
    </row>
    <row r="9" spans="1:4" x14ac:dyDescent="0.25">
      <c r="A9" t="s">
        <v>695</v>
      </c>
      <c r="B9" s="10"/>
      <c r="C9" s="6"/>
      <c r="D9" s="6"/>
    </row>
    <row r="10" spans="1:4" x14ac:dyDescent="0.25">
      <c r="A10" t="s">
        <v>696</v>
      </c>
      <c r="B10" s="10"/>
      <c r="C10" s="6"/>
      <c r="D10" s="6"/>
    </row>
    <row r="11" spans="1:4" x14ac:dyDescent="0.25">
      <c r="B11" s="10"/>
      <c r="C11" s="6"/>
      <c r="D11" s="6"/>
    </row>
    <row r="12" spans="1:4" x14ac:dyDescent="0.25">
      <c r="A12" t="s">
        <v>79</v>
      </c>
      <c r="B12" s="10"/>
      <c r="C12" s="6"/>
      <c r="D12" s="6"/>
    </row>
    <row r="13" spans="1:4" x14ac:dyDescent="0.25">
      <c r="A13" t="s">
        <v>697</v>
      </c>
      <c r="B13" s="10"/>
      <c r="C13" s="6"/>
      <c r="D13" s="6"/>
    </row>
    <row r="14" spans="1:4" x14ac:dyDescent="0.25">
      <c r="B14" s="10"/>
      <c r="C14" s="6"/>
      <c r="D14" s="6"/>
    </row>
    <row r="15" spans="1:4" x14ac:dyDescent="0.25">
      <c r="A15" t="s">
        <v>82</v>
      </c>
      <c r="B15" s="10"/>
      <c r="C15" s="6"/>
      <c r="D15" s="6"/>
    </row>
    <row r="16" spans="1:4" x14ac:dyDescent="0.25">
      <c r="A16" t="s">
        <v>698</v>
      </c>
      <c r="B16" s="10"/>
      <c r="C16" s="6"/>
      <c r="D16" s="6"/>
    </row>
    <row r="17" spans="1:9" x14ac:dyDescent="0.25">
      <c r="A17" t="s">
        <v>140</v>
      </c>
      <c r="B17" s="10"/>
      <c r="C17" s="6"/>
      <c r="D17" s="6"/>
    </row>
    <row r="18" spans="1:9" x14ac:dyDescent="0.25">
      <c r="B18" s="6"/>
      <c r="C18" s="6"/>
      <c r="D18" s="6"/>
    </row>
    <row r="19" spans="1:9" ht="30" x14ac:dyDescent="0.25">
      <c r="B19" s="6"/>
      <c r="C19" s="57" t="s">
        <v>699</v>
      </c>
      <c r="D19" s="57" t="s">
        <v>700</v>
      </c>
    </row>
    <row r="20" spans="1:9" x14ac:dyDescent="0.25">
      <c r="B20" t="s">
        <v>285</v>
      </c>
      <c r="C20" s="69">
        <v>265</v>
      </c>
      <c r="D20" s="69">
        <v>25612</v>
      </c>
    </row>
    <row r="21" spans="1:9" x14ac:dyDescent="0.25">
      <c r="B21" t="s">
        <v>286</v>
      </c>
      <c r="C21" s="69">
        <v>374</v>
      </c>
      <c r="D21" s="69">
        <v>29390</v>
      </c>
    </row>
    <row r="22" spans="1:9" x14ac:dyDescent="0.25">
      <c r="B22" t="s">
        <v>287</v>
      </c>
      <c r="C22" s="69">
        <v>303</v>
      </c>
      <c r="D22" s="69">
        <v>30113</v>
      </c>
    </row>
    <row r="23" spans="1:9" x14ac:dyDescent="0.25">
      <c r="B23" t="s">
        <v>288</v>
      </c>
      <c r="C23" s="69">
        <v>385</v>
      </c>
      <c r="D23" s="69">
        <v>30034</v>
      </c>
    </row>
    <row r="24" spans="1:9" x14ac:dyDescent="0.25">
      <c r="B24" t="s">
        <v>289</v>
      </c>
      <c r="C24" s="69">
        <v>422</v>
      </c>
      <c r="D24" s="69">
        <v>31834</v>
      </c>
    </row>
    <row r="25" spans="1:9" x14ac:dyDescent="0.25">
      <c r="B25" t="s">
        <v>290</v>
      </c>
      <c r="C25" s="69">
        <v>467</v>
      </c>
      <c r="D25" s="69">
        <v>30633</v>
      </c>
    </row>
    <row r="26" spans="1:9" x14ac:dyDescent="0.25">
      <c r="B26" t="s">
        <v>291</v>
      </c>
      <c r="C26" s="69">
        <v>452</v>
      </c>
      <c r="D26" s="69">
        <v>20058</v>
      </c>
    </row>
    <row r="27" spans="1:9" x14ac:dyDescent="0.25">
      <c r="B27" t="s">
        <v>292</v>
      </c>
      <c r="C27" s="69">
        <v>359</v>
      </c>
      <c r="D27" s="69">
        <v>17367</v>
      </c>
    </row>
    <row r="28" spans="1:9" x14ac:dyDescent="0.25">
      <c r="B28" t="s">
        <v>293</v>
      </c>
      <c r="C28" s="69">
        <v>377</v>
      </c>
      <c r="D28" s="69">
        <v>17844</v>
      </c>
    </row>
    <row r="29" spans="1:9" x14ac:dyDescent="0.25">
      <c r="B29" t="s">
        <v>294</v>
      </c>
      <c r="C29" s="69">
        <v>293</v>
      </c>
      <c r="D29" s="69">
        <v>14574</v>
      </c>
      <c r="I29" s="58"/>
    </row>
    <row r="30" spans="1:9" x14ac:dyDescent="0.25">
      <c r="B30" t="s">
        <v>295</v>
      </c>
      <c r="C30" s="69">
        <v>349</v>
      </c>
      <c r="D30" s="69">
        <v>13056</v>
      </c>
    </row>
  </sheetData>
  <phoneticPr fontId="1" type="noConversion"/>
  <pageMargins left="0.511811024" right="0.511811024" top="0.78740157499999996" bottom="0.78740157499999996" header="0.31496062000000002" footer="0.31496062000000002"/>
  <ignoredErrors>
    <ignoredError sqref="B20:B30" numberStoredAsText="1"/>
  </ignoredError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881F-E156-4109-9D28-EF6194FFE877}">
  <sheetPr>
    <tabColor theme="9" tint="-0.249977111117893"/>
  </sheetPr>
  <dimension ref="A1:E33"/>
  <sheetViews>
    <sheetView showGridLines="0" zoomScale="90" zoomScaleNormal="90" workbookViewId="0"/>
  </sheetViews>
  <sheetFormatPr defaultRowHeight="15" x14ac:dyDescent="0.25"/>
  <cols>
    <col min="3" max="5" width="17.140625" customWidth="1"/>
    <col min="6" max="6" width="10.5703125" bestFit="1" customWidth="1"/>
  </cols>
  <sheetData>
    <row r="1" spans="1:1" x14ac:dyDescent="0.25">
      <c r="A1" s="10" t="s">
        <v>2761</v>
      </c>
    </row>
    <row r="3" spans="1:1" x14ac:dyDescent="0.25">
      <c r="A3" s="10" t="s">
        <v>49</v>
      </c>
    </row>
    <row r="4" spans="1:1" x14ac:dyDescent="0.25">
      <c r="A4" s="10" t="s">
        <v>230</v>
      </c>
    </row>
    <row r="5" spans="1:1" x14ac:dyDescent="0.25">
      <c r="A5" s="10" t="s">
        <v>701</v>
      </c>
    </row>
    <row r="6" spans="1:1" x14ac:dyDescent="0.25">
      <c r="A6" s="10"/>
    </row>
    <row r="7" spans="1:1" x14ac:dyDescent="0.25">
      <c r="A7" s="10" t="s">
        <v>52</v>
      </c>
    </row>
    <row r="8" spans="1:1" x14ac:dyDescent="0.25">
      <c r="A8" s="10" t="s">
        <v>232</v>
      </c>
    </row>
    <row r="9" spans="1:1" x14ac:dyDescent="0.25">
      <c r="A9" s="10" t="s">
        <v>233</v>
      </c>
    </row>
    <row r="10" spans="1:1" x14ac:dyDescent="0.25">
      <c r="A10" s="10" t="s">
        <v>234</v>
      </c>
    </row>
    <row r="11" spans="1:1" x14ac:dyDescent="0.25">
      <c r="A11" s="10" t="s">
        <v>235</v>
      </c>
    </row>
    <row r="12" spans="1:1" x14ac:dyDescent="0.25">
      <c r="A12" s="10" t="s">
        <v>236</v>
      </c>
    </row>
    <row r="13" spans="1:1" x14ac:dyDescent="0.25">
      <c r="A13" s="10" t="s">
        <v>237</v>
      </c>
    </row>
    <row r="15" spans="1:1" x14ac:dyDescent="0.25">
      <c r="A15" s="10" t="s">
        <v>113</v>
      </c>
    </row>
    <row r="16" spans="1:1" x14ac:dyDescent="0.25">
      <c r="A16" s="10" t="s">
        <v>238</v>
      </c>
    </row>
    <row r="17" spans="1:5" x14ac:dyDescent="0.25">
      <c r="A17" t="s">
        <v>140</v>
      </c>
    </row>
    <row r="18" spans="1:5" x14ac:dyDescent="0.25">
      <c r="B18" s="6"/>
      <c r="C18" s="6"/>
      <c r="D18" s="10"/>
    </row>
    <row r="19" spans="1:5" x14ac:dyDescent="0.25">
      <c r="B19" s="6"/>
      <c r="C19" s="6"/>
      <c r="D19" s="6"/>
    </row>
    <row r="20" spans="1:5" x14ac:dyDescent="0.25">
      <c r="B20" s="6"/>
      <c r="C20" s="6"/>
      <c r="D20" s="6"/>
    </row>
    <row r="21" spans="1:5" x14ac:dyDescent="0.25">
      <c r="B21" s="10" t="s">
        <v>197</v>
      </c>
      <c r="C21" s="6"/>
      <c r="D21" s="6"/>
    </row>
    <row r="22" spans="1:5" ht="31.15" customHeight="1" x14ac:dyDescent="0.25">
      <c r="B22" s="6"/>
      <c r="C22" s="14" t="s">
        <v>239</v>
      </c>
      <c r="D22" s="14" t="s">
        <v>240</v>
      </c>
      <c r="E22" s="15" t="s">
        <v>442</v>
      </c>
    </row>
    <row r="23" spans="1:5" x14ac:dyDescent="0.25">
      <c r="B23">
        <v>2010</v>
      </c>
      <c r="C23" s="36">
        <v>8068.1522676586255</v>
      </c>
      <c r="D23" s="36">
        <v>3825.2787415469484</v>
      </c>
      <c r="E23" s="36">
        <v>4239.486103289838</v>
      </c>
    </row>
    <row r="24" spans="1:5" x14ac:dyDescent="0.25">
      <c r="B24">
        <v>2011</v>
      </c>
      <c r="C24" s="36">
        <v>8983.3533524874929</v>
      </c>
      <c r="D24" s="36">
        <v>4213.2939577544767</v>
      </c>
      <c r="E24" s="36">
        <v>4751.861367135305</v>
      </c>
    </row>
    <row r="25" spans="1:5" x14ac:dyDescent="0.25">
      <c r="B25">
        <v>2012</v>
      </c>
      <c r="C25" s="36">
        <v>9153.1916252363844</v>
      </c>
      <c r="D25" s="36">
        <v>4315.5151145456539</v>
      </c>
      <c r="E25" s="36">
        <v>4823.5993282807449</v>
      </c>
    </row>
    <row r="26" spans="1:5" x14ac:dyDescent="0.25">
      <c r="B26">
        <v>2013</v>
      </c>
      <c r="C26" s="36">
        <v>7114.9628650473005</v>
      </c>
      <c r="D26" s="36">
        <v>3497.3683352159478</v>
      </c>
      <c r="E26" s="36">
        <v>3638.6932819372946</v>
      </c>
    </row>
    <row r="27" spans="1:5" x14ac:dyDescent="0.25">
      <c r="B27">
        <v>2014</v>
      </c>
      <c r="C27" s="36">
        <v>6583.5667085421237</v>
      </c>
      <c r="D27" s="36">
        <v>3259.4833220443888</v>
      </c>
      <c r="E27" s="36">
        <v>3311.1703227808684</v>
      </c>
    </row>
    <row r="28" spans="1:5" x14ac:dyDescent="0.25">
      <c r="B28">
        <v>2015</v>
      </c>
      <c r="C28" s="36">
        <v>6090.0041472092626</v>
      </c>
      <c r="D28" s="36">
        <v>2996.4681912520782</v>
      </c>
      <c r="E28" s="36">
        <v>3091.8224647006955</v>
      </c>
    </row>
    <row r="29" spans="1:5" x14ac:dyDescent="0.25">
      <c r="B29">
        <v>2016</v>
      </c>
      <c r="C29" s="36">
        <v>5444.9215815728157</v>
      </c>
      <c r="D29" s="36">
        <v>2583.8918798382033</v>
      </c>
      <c r="E29" s="36">
        <v>2868.5046762349998</v>
      </c>
    </row>
    <row r="30" spans="1:5" x14ac:dyDescent="0.25">
      <c r="B30">
        <v>2017</v>
      </c>
      <c r="C30" s="36">
        <v>4679.8338729752959</v>
      </c>
      <c r="D30" s="36">
        <v>2222.2235545945941</v>
      </c>
      <c r="E30" s="36">
        <v>2463.8660636337827</v>
      </c>
    </row>
    <row r="31" spans="1:5" x14ac:dyDescent="0.25">
      <c r="B31">
        <v>2018</v>
      </c>
      <c r="C31" s="36">
        <v>4643.1421912299993</v>
      </c>
      <c r="D31" s="36">
        <v>2203.8600788717863</v>
      </c>
      <c r="E31" s="36">
        <v>2445.5589006673445</v>
      </c>
    </row>
    <row r="32" spans="1:5" x14ac:dyDescent="0.25">
      <c r="B32">
        <v>2019</v>
      </c>
      <c r="C32" s="36">
        <v>5823.6562534740297</v>
      </c>
      <c r="D32" s="36">
        <v>2772.742089015971</v>
      </c>
      <c r="E32" s="36">
        <v>3058.957654854717</v>
      </c>
    </row>
    <row r="33" spans="2:5" x14ac:dyDescent="0.25">
      <c r="B33">
        <v>2020</v>
      </c>
      <c r="C33" s="36">
        <v>8271.0683191829394</v>
      </c>
      <c r="D33" s="36">
        <v>3890.6080049390903</v>
      </c>
      <c r="E33" s="36">
        <v>4380.46031424385</v>
      </c>
    </row>
  </sheetData>
  <pageMargins left="0.511811024" right="0.511811024" top="0.78740157499999996" bottom="0.78740157499999996" header="0.31496062000000002" footer="0.31496062000000002"/>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21F1C-65B3-4CED-83E4-4BA030276AA3}">
  <sheetPr>
    <tabColor theme="9" tint="-0.249977111117893"/>
  </sheetPr>
  <dimension ref="A1:C29"/>
  <sheetViews>
    <sheetView showGridLines="0" zoomScale="90" zoomScaleNormal="90" workbookViewId="0"/>
  </sheetViews>
  <sheetFormatPr defaultRowHeight="15" x14ac:dyDescent="0.25"/>
  <cols>
    <col min="3" max="3" width="10.28515625" bestFit="1" customWidth="1"/>
  </cols>
  <sheetData>
    <row r="1" spans="1:3" x14ac:dyDescent="0.25">
      <c r="A1" s="10" t="s">
        <v>702</v>
      </c>
      <c r="B1" s="6"/>
    </row>
    <row r="2" spans="1:3" x14ac:dyDescent="0.25">
      <c r="A2" s="10"/>
      <c r="B2" s="6"/>
    </row>
    <row r="3" spans="1:3" x14ac:dyDescent="0.25">
      <c r="A3" s="10" t="s">
        <v>48</v>
      </c>
      <c r="B3" s="6"/>
    </row>
    <row r="4" spans="1:3" x14ac:dyDescent="0.25">
      <c r="A4" s="10" t="s">
        <v>49</v>
      </c>
      <c r="B4" s="6"/>
    </row>
    <row r="5" spans="1:3" x14ac:dyDescent="0.25">
      <c r="A5" s="10" t="s">
        <v>230</v>
      </c>
      <c r="B5" s="6"/>
    </row>
    <row r="6" spans="1:3" x14ac:dyDescent="0.25">
      <c r="A6" s="10" t="s">
        <v>701</v>
      </c>
      <c r="B6" s="6"/>
    </row>
    <row r="7" spans="1:3" x14ac:dyDescent="0.25">
      <c r="A7" s="10"/>
      <c r="B7" s="6"/>
    </row>
    <row r="8" spans="1:3" x14ac:dyDescent="0.25">
      <c r="A8" t="s">
        <v>79</v>
      </c>
      <c r="B8" s="6"/>
    </row>
    <row r="9" spans="1:3" x14ac:dyDescent="0.25">
      <c r="A9" t="s">
        <v>245</v>
      </c>
      <c r="B9" s="6"/>
    </row>
    <row r="10" spans="1:3" x14ac:dyDescent="0.25">
      <c r="B10" s="6"/>
    </row>
    <row r="11" spans="1:3" x14ac:dyDescent="0.25">
      <c r="A11" t="s">
        <v>82</v>
      </c>
      <c r="B11" s="6"/>
    </row>
    <row r="12" spans="1:3" x14ac:dyDescent="0.25">
      <c r="A12" t="s">
        <v>247</v>
      </c>
      <c r="B12" s="6"/>
    </row>
    <row r="13" spans="1:3" x14ac:dyDescent="0.25">
      <c r="A13" t="s">
        <v>140</v>
      </c>
      <c r="B13" s="6"/>
    </row>
    <row r="14" spans="1:3" x14ac:dyDescent="0.25">
      <c r="B14" s="6"/>
    </row>
    <row r="15" spans="1:3" x14ac:dyDescent="0.25">
      <c r="B15" s="10" t="s">
        <v>197</v>
      </c>
    </row>
    <row r="16" spans="1:3" x14ac:dyDescent="0.25">
      <c r="C16" s="10" t="s">
        <v>703</v>
      </c>
    </row>
    <row r="17" spans="1:3" x14ac:dyDescent="0.25">
      <c r="B17">
        <v>2011</v>
      </c>
      <c r="C17" s="16">
        <v>12.085787082728361</v>
      </c>
    </row>
    <row r="18" spans="1:3" x14ac:dyDescent="0.25">
      <c r="B18">
        <v>2012</v>
      </c>
      <c r="C18" s="16">
        <v>1.5096812723029318</v>
      </c>
    </row>
    <row r="19" spans="1:3" x14ac:dyDescent="0.25">
      <c r="B19">
        <v>2013</v>
      </c>
      <c r="C19" s="16">
        <v>-24.564769287456166</v>
      </c>
    </row>
    <row r="20" spans="1:3" x14ac:dyDescent="0.25">
      <c r="B20">
        <v>2014</v>
      </c>
      <c r="C20" s="16">
        <v>-9.0011147898139789</v>
      </c>
    </row>
    <row r="21" spans="1:3" x14ac:dyDescent="0.25">
      <c r="B21">
        <v>2015</v>
      </c>
      <c r="C21" s="16">
        <v>-6.6244812769388206</v>
      </c>
    </row>
    <row r="22" spans="1:3" x14ac:dyDescent="0.25">
      <c r="B22">
        <v>2016</v>
      </c>
      <c r="C22" s="16">
        <v>-7.2228528971282184</v>
      </c>
    </row>
    <row r="23" spans="1:3" x14ac:dyDescent="0.25">
      <c r="B23">
        <v>2017</v>
      </c>
      <c r="C23" s="16">
        <v>-14.106255986039306</v>
      </c>
    </row>
    <row r="24" spans="1:3" x14ac:dyDescent="0.25">
      <c r="B24">
        <v>2018</v>
      </c>
      <c r="C24" s="16">
        <v>-0.7430258988769145</v>
      </c>
    </row>
    <row r="25" spans="1:3" x14ac:dyDescent="0.25">
      <c r="A25" s="66"/>
      <c r="B25">
        <v>2019</v>
      </c>
      <c r="C25" s="16">
        <v>25.082150097468038</v>
      </c>
    </row>
    <row r="26" spans="1:3" x14ac:dyDescent="0.25">
      <c r="A26" s="66"/>
      <c r="B26">
        <v>2020</v>
      </c>
      <c r="C26" s="16">
        <v>43.201077245768424</v>
      </c>
    </row>
    <row r="27" spans="1:3" x14ac:dyDescent="0.25">
      <c r="A27" s="66"/>
    </row>
    <row r="28" spans="1:3" x14ac:dyDescent="0.25">
      <c r="A28" s="66"/>
    </row>
    <row r="29" spans="1:3" x14ac:dyDescent="0.25">
      <c r="A29" s="66"/>
    </row>
  </sheetData>
  <pageMargins left="0.511811024" right="0.511811024" top="0.78740157499999996" bottom="0.78740157499999996" header="0.31496062000000002" footer="0.31496062000000002"/>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D38EC-F9C4-4835-AFF3-C41D1FC4F410}">
  <sheetPr>
    <tabColor theme="9" tint="-0.249977111117893"/>
  </sheetPr>
  <dimension ref="A1:O37"/>
  <sheetViews>
    <sheetView showGridLines="0" zoomScale="90" zoomScaleNormal="90" workbookViewId="0"/>
  </sheetViews>
  <sheetFormatPr defaultRowHeight="15" x14ac:dyDescent="0.25"/>
  <cols>
    <col min="3" max="4" width="12.5703125" customWidth="1"/>
    <col min="10" max="10" width="9.28515625" bestFit="1" customWidth="1"/>
    <col min="11" max="11" width="9.5703125" bestFit="1" customWidth="1"/>
    <col min="12" max="12" width="9.28515625" bestFit="1" customWidth="1"/>
  </cols>
  <sheetData>
    <row r="1" spans="1:9" x14ac:dyDescent="0.25">
      <c r="A1" t="s">
        <v>2762</v>
      </c>
    </row>
    <row r="3" spans="1:9" x14ac:dyDescent="0.25">
      <c r="A3" s="10" t="s">
        <v>48</v>
      </c>
    </row>
    <row r="4" spans="1:9" x14ac:dyDescent="0.25">
      <c r="A4" s="10" t="s">
        <v>49</v>
      </c>
    </row>
    <row r="5" spans="1:9" x14ac:dyDescent="0.25">
      <c r="A5" s="10" t="s">
        <v>230</v>
      </c>
    </row>
    <row r="6" spans="1:9" x14ac:dyDescent="0.25">
      <c r="A6" s="10" t="s">
        <v>704</v>
      </c>
    </row>
    <row r="7" spans="1:9" x14ac:dyDescent="0.25">
      <c r="A7" t="s">
        <v>705</v>
      </c>
    </row>
    <row r="9" spans="1:9" x14ac:dyDescent="0.25">
      <c r="A9" s="10" t="s">
        <v>52</v>
      </c>
    </row>
    <row r="10" spans="1:9" x14ac:dyDescent="0.25">
      <c r="A10" t="s">
        <v>706</v>
      </c>
    </row>
    <row r="12" spans="1:9" x14ac:dyDescent="0.25">
      <c r="A12" s="10" t="s">
        <v>113</v>
      </c>
    </row>
    <row r="13" spans="1:9" x14ac:dyDescent="0.25">
      <c r="A13" t="s">
        <v>681</v>
      </c>
    </row>
    <row r="14" spans="1:9" x14ac:dyDescent="0.25">
      <c r="A14" t="s">
        <v>140</v>
      </c>
    </row>
    <row r="16" spans="1:9" x14ac:dyDescent="0.25">
      <c r="I16" s="10" t="s">
        <v>197</v>
      </c>
    </row>
    <row r="17" spans="3:15" x14ac:dyDescent="0.25">
      <c r="J17" s="16" t="s">
        <v>7</v>
      </c>
      <c r="K17" s="16" t="s">
        <v>5</v>
      </c>
      <c r="L17" s="16" t="s">
        <v>6</v>
      </c>
      <c r="N17" t="s">
        <v>682</v>
      </c>
      <c r="O17" t="s">
        <v>683</v>
      </c>
    </row>
    <row r="18" spans="3:15" x14ac:dyDescent="0.25">
      <c r="I18">
        <v>2010</v>
      </c>
      <c r="J18" s="69">
        <v>3267.2532806950003</v>
      </c>
      <c r="K18" s="69">
        <v>195711.99999999991</v>
      </c>
      <c r="L18" s="69">
        <v>33192.793946113125</v>
      </c>
      <c r="M18">
        <v>2010</v>
      </c>
      <c r="N18" s="40">
        <f>$J18/K18*100</f>
        <v>1.6694189833505364</v>
      </c>
      <c r="O18" s="40">
        <f>$J18/L18*100</f>
        <v>9.8432608173907443</v>
      </c>
    </row>
    <row r="19" spans="3:15" x14ac:dyDescent="0.25">
      <c r="C19" s="14"/>
      <c r="D19" s="15"/>
      <c r="I19">
        <v>2011</v>
      </c>
      <c r="J19" s="69">
        <v>3384.4060264427899</v>
      </c>
      <c r="K19" s="69">
        <v>211205</v>
      </c>
      <c r="L19" s="69">
        <v>35315.565761842015</v>
      </c>
      <c r="M19">
        <v>2011</v>
      </c>
      <c r="N19" s="40">
        <f t="shared" ref="N19:N26" si="0">$J19/K19*100</f>
        <v>1.6024270383952983</v>
      </c>
      <c r="O19" s="40">
        <f t="shared" ref="O19:O26" si="1">$J19/L19*100</f>
        <v>9.58332665336936</v>
      </c>
    </row>
    <row r="20" spans="3:15" x14ac:dyDescent="0.25">
      <c r="C20" s="9"/>
      <c r="D20" s="9"/>
      <c r="I20">
        <v>2012</v>
      </c>
      <c r="J20" s="69">
        <v>3840.0961706899702</v>
      </c>
      <c r="K20" s="69">
        <v>234451.00000000003</v>
      </c>
      <c r="L20" s="69">
        <v>42672.011405919387</v>
      </c>
      <c r="M20">
        <v>2012</v>
      </c>
      <c r="N20" s="40">
        <f t="shared" si="0"/>
        <v>1.6379099132398538</v>
      </c>
      <c r="O20" s="40">
        <f t="shared" si="1"/>
        <v>8.9990981070962093</v>
      </c>
    </row>
    <row r="21" spans="3:15" x14ac:dyDescent="0.25">
      <c r="C21" s="9"/>
      <c r="D21" s="9"/>
      <c r="I21">
        <v>2013</v>
      </c>
      <c r="J21" s="69">
        <v>2850.2723359910597</v>
      </c>
      <c r="K21" s="69">
        <v>237623.00000000003</v>
      </c>
      <c r="L21" s="69">
        <v>44332.376616290254</v>
      </c>
      <c r="M21">
        <v>2013</v>
      </c>
      <c r="N21" s="40">
        <f t="shared" si="0"/>
        <v>1.1994934564377435</v>
      </c>
      <c r="O21" s="40">
        <f t="shared" si="1"/>
        <v>6.4293244656405495</v>
      </c>
    </row>
    <row r="22" spans="3:15" x14ac:dyDescent="0.25">
      <c r="C22" s="9"/>
      <c r="D22" s="9"/>
      <c r="I22">
        <v>2014</v>
      </c>
      <c r="J22" s="69">
        <v>2826.37508391658</v>
      </c>
      <c r="K22" s="69">
        <v>272024.00000000017</v>
      </c>
      <c r="L22" s="69">
        <v>51885.717930621839</v>
      </c>
      <c r="M22">
        <v>2014</v>
      </c>
      <c r="N22" s="40">
        <f t="shared" si="0"/>
        <v>1.0390168087803202</v>
      </c>
      <c r="O22" s="40">
        <f t="shared" si="1"/>
        <v>5.4473084244412355</v>
      </c>
    </row>
    <row r="23" spans="3:15" x14ac:dyDescent="0.25">
      <c r="C23" s="9"/>
      <c r="D23" s="9"/>
      <c r="I23">
        <v>2015</v>
      </c>
      <c r="J23" s="69">
        <v>3368.8929064203398</v>
      </c>
      <c r="K23" s="69">
        <v>323598.00000000076</v>
      </c>
      <c r="L23" s="69">
        <v>55614.367805884242</v>
      </c>
      <c r="M23">
        <v>2015</v>
      </c>
      <c r="N23" s="40">
        <f t="shared" si="0"/>
        <v>1.0410734635011132</v>
      </c>
      <c r="O23" s="40">
        <f t="shared" si="1"/>
        <v>6.0575945377624096</v>
      </c>
    </row>
    <row r="24" spans="3:15" x14ac:dyDescent="0.25">
      <c r="C24" s="9"/>
      <c r="D24" s="9"/>
      <c r="I24">
        <v>2016</v>
      </c>
      <c r="J24" s="69">
        <v>3633.0850300881702</v>
      </c>
      <c r="K24" s="69">
        <v>325474.00000000058</v>
      </c>
      <c r="L24" s="69">
        <v>60935.915761594559</v>
      </c>
      <c r="M24">
        <v>2016</v>
      </c>
      <c r="N24" s="40">
        <f t="shared" si="0"/>
        <v>1.1162443175455379</v>
      </c>
      <c r="O24" s="40">
        <f t="shared" si="1"/>
        <v>5.9621406926946632</v>
      </c>
    </row>
    <row r="25" spans="3:15" x14ac:dyDescent="0.25">
      <c r="C25" s="9"/>
      <c r="D25" s="9"/>
      <c r="I25">
        <v>2017</v>
      </c>
      <c r="J25" s="69">
        <v>3978.0757955819804</v>
      </c>
      <c r="K25" s="69">
        <v>367653.00000000023</v>
      </c>
      <c r="L25" s="69">
        <v>71231.662877953029</v>
      </c>
      <c r="M25">
        <v>2017</v>
      </c>
      <c r="N25" s="40">
        <f t="shared" si="0"/>
        <v>1.0820191309691414</v>
      </c>
      <c r="O25" s="40">
        <f t="shared" si="1"/>
        <v>5.5847015707016974</v>
      </c>
    </row>
    <row r="26" spans="3:15" x14ac:dyDescent="0.25">
      <c r="C26" s="9"/>
      <c r="D26" s="9"/>
      <c r="I26">
        <v>2018</v>
      </c>
      <c r="J26" s="69">
        <v>5143.2505298159404</v>
      </c>
      <c r="K26" s="69">
        <v>405359.00000000105</v>
      </c>
      <c r="L26" s="69">
        <v>80994.200651325809</v>
      </c>
      <c r="M26">
        <v>2018</v>
      </c>
      <c r="N26" s="40">
        <f t="shared" si="0"/>
        <v>1.2688137008962246</v>
      </c>
      <c r="O26" s="40">
        <f t="shared" si="1"/>
        <v>6.3501466629163517</v>
      </c>
    </row>
    <row r="27" spans="3:15" x14ac:dyDescent="0.25">
      <c r="I27">
        <v>2019</v>
      </c>
      <c r="J27" s="69">
        <v>5643.2699203457696</v>
      </c>
      <c r="K27" s="69">
        <v>434120.00000000052</v>
      </c>
      <c r="L27" s="69">
        <v>84697.848510255324</v>
      </c>
      <c r="M27">
        <v>2019</v>
      </c>
      <c r="N27" s="40">
        <f t="shared" ref="N27:N28" si="2">$J27/K27*100</f>
        <v>1.2999331798456102</v>
      </c>
      <c r="O27" s="40">
        <f t="shared" ref="O27:O28" si="3">$J27/L27*100</f>
        <v>6.6628255848346321</v>
      </c>
    </row>
    <row r="28" spans="3:15" x14ac:dyDescent="0.25">
      <c r="I28">
        <v>2020</v>
      </c>
      <c r="J28" s="69">
        <v>8271.0683191829394</v>
      </c>
      <c r="K28" s="69">
        <v>454741.00000000023</v>
      </c>
      <c r="L28" s="69">
        <v>93418.514211610178</v>
      </c>
      <c r="M28">
        <v>2020</v>
      </c>
      <c r="N28" s="40">
        <f t="shared" si="2"/>
        <v>1.8188525598489986</v>
      </c>
      <c r="O28" s="40">
        <f t="shared" si="3"/>
        <v>8.8537784923954614</v>
      </c>
    </row>
    <row r="29" spans="3:15" x14ac:dyDescent="0.25">
      <c r="C29" s="21"/>
      <c r="E29" s="21"/>
    </row>
    <row r="30" spans="3:15" x14ac:dyDescent="0.25">
      <c r="C30" s="6"/>
      <c r="D30" s="6"/>
      <c r="E30" s="6"/>
      <c r="F30" s="6"/>
    </row>
    <row r="31" spans="3:15" x14ac:dyDescent="0.25">
      <c r="C31" s="67"/>
      <c r="D31" s="67"/>
      <c r="E31" s="67"/>
      <c r="F31" s="67"/>
    </row>
    <row r="32" spans="3:15" x14ac:dyDescent="0.25">
      <c r="C32" s="67"/>
      <c r="D32" s="67"/>
      <c r="E32" s="67"/>
      <c r="F32" s="67"/>
    </row>
    <row r="33" spans="3:6" x14ac:dyDescent="0.25">
      <c r="C33" s="67"/>
      <c r="D33" s="67"/>
      <c r="E33" s="67"/>
      <c r="F33" s="67"/>
    </row>
    <row r="34" spans="3:6" x14ac:dyDescent="0.25">
      <c r="C34" s="67"/>
      <c r="D34" s="67"/>
      <c r="E34" s="67"/>
      <c r="F34" s="67"/>
    </row>
    <row r="35" spans="3:6" x14ac:dyDescent="0.25">
      <c r="C35" s="67"/>
      <c r="D35" s="67"/>
      <c r="E35" s="67"/>
      <c r="F35" s="67"/>
    </row>
    <row r="36" spans="3:6" x14ac:dyDescent="0.25">
      <c r="C36" s="67"/>
      <c r="D36" s="67"/>
      <c r="E36" s="67"/>
      <c r="F36" s="67"/>
    </row>
    <row r="37" spans="3:6" x14ac:dyDescent="0.25">
      <c r="C37" s="67"/>
      <c r="D37" s="67"/>
      <c r="E37" s="67"/>
      <c r="F37" s="67"/>
    </row>
  </sheetData>
  <pageMargins left="0.511811024" right="0.511811024" top="0.78740157499999996" bottom="0.78740157499999996" header="0.31496062000000002" footer="0.31496062000000002"/>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BFBF0-987F-480D-A84F-41CE474416AC}">
  <sheetPr>
    <tabColor theme="9" tint="-0.249977111117893"/>
  </sheetPr>
  <dimension ref="A1:P29"/>
  <sheetViews>
    <sheetView showGridLines="0" zoomScale="90" zoomScaleNormal="90" workbookViewId="0"/>
  </sheetViews>
  <sheetFormatPr defaultRowHeight="15" x14ac:dyDescent="0.25"/>
  <cols>
    <col min="3" max="4" width="15" customWidth="1"/>
  </cols>
  <sheetData>
    <row r="1" spans="1:10" x14ac:dyDescent="0.25">
      <c r="A1" t="s">
        <v>2763</v>
      </c>
    </row>
    <row r="3" spans="1:10" x14ac:dyDescent="0.25">
      <c r="A3" s="10" t="s">
        <v>48</v>
      </c>
    </row>
    <row r="4" spans="1:10" x14ac:dyDescent="0.25">
      <c r="A4" s="10" t="s">
        <v>49</v>
      </c>
    </row>
    <row r="5" spans="1:10" x14ac:dyDescent="0.25">
      <c r="A5" s="10" t="s">
        <v>230</v>
      </c>
    </row>
    <row r="6" spans="1:10" x14ac:dyDescent="0.25">
      <c r="A6" s="10" t="s">
        <v>707</v>
      </c>
    </row>
    <row r="7" spans="1:10" x14ac:dyDescent="0.25">
      <c r="A7" t="s">
        <v>685</v>
      </c>
    </row>
    <row r="9" spans="1:10" x14ac:dyDescent="0.25">
      <c r="A9" s="10" t="s">
        <v>52</v>
      </c>
    </row>
    <row r="10" spans="1:10" x14ac:dyDescent="0.25">
      <c r="A10" t="s">
        <v>708</v>
      </c>
    </row>
    <row r="12" spans="1:10" x14ac:dyDescent="0.25">
      <c r="A12" s="10" t="s">
        <v>113</v>
      </c>
    </row>
    <row r="13" spans="1:10" x14ac:dyDescent="0.25">
      <c r="A13" t="s">
        <v>681</v>
      </c>
    </row>
    <row r="14" spans="1:10" x14ac:dyDescent="0.25">
      <c r="A14" t="s">
        <v>140</v>
      </c>
    </row>
    <row r="16" spans="1:10" x14ac:dyDescent="0.25">
      <c r="J16" s="10" t="s">
        <v>197</v>
      </c>
    </row>
    <row r="18" spans="10:16" ht="12.75" customHeight="1" x14ac:dyDescent="0.25">
      <c r="K18" t="s">
        <v>7</v>
      </c>
      <c r="L18" t="s">
        <v>5</v>
      </c>
      <c r="M18" t="s">
        <v>6</v>
      </c>
      <c r="O18" t="s">
        <v>682</v>
      </c>
      <c r="P18" t="s">
        <v>683</v>
      </c>
    </row>
    <row r="19" spans="10:16" x14ac:dyDescent="0.25">
      <c r="J19">
        <v>2010</v>
      </c>
      <c r="K19" s="69">
        <v>2018.4305028097501</v>
      </c>
      <c r="L19" s="69">
        <v>92913.999999999825</v>
      </c>
      <c r="M19" s="69">
        <v>14927.8186957047</v>
      </c>
      <c r="N19">
        <v>2010</v>
      </c>
      <c r="O19" s="16">
        <f t="shared" ref="O19:O29" si="0">($K19/L19)*100</f>
        <v>2.172364232311335</v>
      </c>
      <c r="P19" s="16">
        <f t="shared" ref="P19:P29" si="1">($K19/M19)*100</f>
        <v>13.521268873599926</v>
      </c>
    </row>
    <row r="20" spans="10:16" x14ac:dyDescent="0.25">
      <c r="J20">
        <v>2011</v>
      </c>
      <c r="K20" s="69">
        <v>1977.77332462456</v>
      </c>
      <c r="L20" s="69">
        <v>99219.000000000509</v>
      </c>
      <c r="M20" s="69">
        <v>16040.479315176677</v>
      </c>
      <c r="N20">
        <v>2011</v>
      </c>
      <c r="O20" s="16">
        <f t="shared" si="0"/>
        <v>1.993341320336377</v>
      </c>
      <c r="P20" s="16">
        <f t="shared" si="1"/>
        <v>12.329889186997626</v>
      </c>
    </row>
    <row r="21" spans="10:16" x14ac:dyDescent="0.25">
      <c r="J21">
        <v>2012</v>
      </c>
      <c r="K21" s="69">
        <v>2266.9269008369197</v>
      </c>
      <c r="L21" s="69">
        <v>100233.00000000001</v>
      </c>
      <c r="M21" s="69">
        <v>17657.976285056557</v>
      </c>
      <c r="N21">
        <v>2012</v>
      </c>
      <c r="O21" s="16">
        <f t="shared" si="0"/>
        <v>2.2616572394689567</v>
      </c>
      <c r="P21" s="16">
        <f t="shared" si="1"/>
        <v>12.837976811393476</v>
      </c>
    </row>
    <row r="22" spans="10:16" x14ac:dyDescent="0.25">
      <c r="J22">
        <v>2013</v>
      </c>
      <c r="K22" s="69">
        <v>864.28105682048988</v>
      </c>
      <c r="L22" s="69">
        <v>92817.999999999811</v>
      </c>
      <c r="M22" s="69">
        <v>11938.180433355201</v>
      </c>
      <c r="N22">
        <v>2013</v>
      </c>
      <c r="O22" s="16">
        <f t="shared" si="0"/>
        <v>0.93115673341430727</v>
      </c>
      <c r="P22" s="16">
        <f t="shared" si="1"/>
        <v>7.2396380809063174</v>
      </c>
    </row>
    <row r="23" spans="10:16" x14ac:dyDescent="0.25">
      <c r="J23">
        <v>2014</v>
      </c>
      <c r="K23" s="69">
        <v>1119.6769575559201</v>
      </c>
      <c r="L23" s="69">
        <v>93975.000000000553</v>
      </c>
      <c r="M23" s="69">
        <v>15291.135879089554</v>
      </c>
      <c r="N23">
        <v>2014</v>
      </c>
      <c r="O23" s="16">
        <f t="shared" si="0"/>
        <v>1.1914625778727463</v>
      </c>
      <c r="P23" s="16">
        <f t="shared" si="1"/>
        <v>7.3223923089131988</v>
      </c>
    </row>
    <row r="24" spans="10:16" x14ac:dyDescent="0.25">
      <c r="J24">
        <v>2015</v>
      </c>
      <c r="K24" s="69">
        <v>1634.6902063625701</v>
      </c>
      <c r="L24" s="69">
        <v>123183.000000001</v>
      </c>
      <c r="M24" s="69">
        <v>19378.624703124297</v>
      </c>
      <c r="N24">
        <v>2015</v>
      </c>
      <c r="O24" s="16">
        <f t="shared" si="0"/>
        <v>1.3270420483041951</v>
      </c>
      <c r="P24" s="16">
        <f t="shared" si="1"/>
        <v>8.4355326108308351</v>
      </c>
    </row>
    <row r="25" spans="10:16" x14ac:dyDescent="0.25">
      <c r="J25">
        <v>2016</v>
      </c>
      <c r="K25" s="69">
        <v>1808.32684753279</v>
      </c>
      <c r="L25" s="69">
        <v>143720.0000000002</v>
      </c>
      <c r="M25" s="69">
        <v>25254.770850794022</v>
      </c>
      <c r="N25">
        <v>2016</v>
      </c>
      <c r="O25" s="16">
        <f t="shared" si="0"/>
        <v>1.2582290895719368</v>
      </c>
      <c r="P25" s="16">
        <f t="shared" si="1"/>
        <v>7.1603375782597345</v>
      </c>
    </row>
    <row r="26" spans="10:16" x14ac:dyDescent="0.25">
      <c r="J26">
        <v>2017</v>
      </c>
      <c r="K26" s="69">
        <v>2020.2008673989503</v>
      </c>
      <c r="L26" s="69">
        <v>156242.00000000015</v>
      </c>
      <c r="M26" s="69">
        <v>30437.617920751341</v>
      </c>
      <c r="N26">
        <v>2017</v>
      </c>
      <c r="O26" s="16">
        <f t="shared" si="0"/>
        <v>1.2929947564668582</v>
      </c>
      <c r="P26" s="16">
        <f t="shared" si="1"/>
        <v>6.6371845282335498</v>
      </c>
    </row>
    <row r="27" spans="10:16" x14ac:dyDescent="0.25">
      <c r="J27">
        <v>2018</v>
      </c>
      <c r="K27" s="69">
        <v>2731.1687541249999</v>
      </c>
      <c r="L27" s="69">
        <v>171433.00000000119</v>
      </c>
      <c r="M27" s="69">
        <v>35633.449516214641</v>
      </c>
      <c r="N27">
        <v>2018</v>
      </c>
      <c r="O27" s="16">
        <f t="shared" si="0"/>
        <v>1.5931406171069635</v>
      </c>
      <c r="P27" s="16">
        <f t="shared" si="1"/>
        <v>7.6646207179077885</v>
      </c>
    </row>
    <row r="28" spans="10:16" x14ac:dyDescent="0.25">
      <c r="J28">
        <v>2019</v>
      </c>
      <c r="K28" s="69">
        <v>3343.3207899386698</v>
      </c>
      <c r="L28" s="69">
        <v>190862.00000000105</v>
      </c>
      <c r="M28" s="69">
        <v>38260.636733531865</v>
      </c>
      <c r="N28">
        <v>2019</v>
      </c>
      <c r="O28" s="16">
        <f t="shared" si="0"/>
        <v>1.7516953557746704</v>
      </c>
      <c r="P28" s="16">
        <f t="shared" si="1"/>
        <v>8.7382779675712037</v>
      </c>
    </row>
    <row r="29" spans="10:16" x14ac:dyDescent="0.25">
      <c r="J29">
        <v>2020</v>
      </c>
      <c r="K29" s="69">
        <v>4380.46031424385</v>
      </c>
      <c r="L29" s="69">
        <v>209111.99999999953</v>
      </c>
      <c r="M29" s="69">
        <v>43754.993381871922</v>
      </c>
      <c r="N29">
        <v>2020</v>
      </c>
      <c r="O29" s="16">
        <f t="shared" si="0"/>
        <v>2.0947914582825757</v>
      </c>
      <c r="P29" s="16">
        <f t="shared" si="1"/>
        <v>10.011338079778371</v>
      </c>
    </row>
  </sheetData>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09C3C-9BFB-4494-963F-A35779330640}">
  <sheetPr>
    <tabColor theme="9" tint="-0.249977111117893"/>
  </sheetPr>
  <dimension ref="A1:O30"/>
  <sheetViews>
    <sheetView showGridLines="0" zoomScale="90" zoomScaleNormal="90" workbookViewId="0"/>
  </sheetViews>
  <sheetFormatPr defaultRowHeight="15" x14ac:dyDescent="0.25"/>
  <cols>
    <col min="1" max="1" width="18.28515625" bestFit="1" customWidth="1"/>
    <col min="2" max="6" width="11.5703125" bestFit="1" customWidth="1"/>
    <col min="7" max="11" width="9.42578125" bestFit="1" customWidth="1"/>
  </cols>
  <sheetData>
    <row r="1" spans="1:11" x14ac:dyDescent="0.25">
      <c r="A1" t="s">
        <v>709</v>
      </c>
    </row>
    <row r="3" spans="1:11" x14ac:dyDescent="0.25">
      <c r="A3" t="s">
        <v>48</v>
      </c>
    </row>
    <row r="4" spans="1:11" x14ac:dyDescent="0.25">
      <c r="A4" t="s">
        <v>710</v>
      </c>
    </row>
    <row r="5" spans="1:11" x14ac:dyDescent="0.25">
      <c r="A5" t="s">
        <v>711</v>
      </c>
    </row>
    <row r="6" spans="1:11" x14ac:dyDescent="0.25">
      <c r="A6" t="s">
        <v>712</v>
      </c>
    </row>
    <row r="7" spans="1:11" x14ac:dyDescent="0.25">
      <c r="A7" t="s">
        <v>713</v>
      </c>
    </row>
    <row r="9" spans="1:11" x14ac:dyDescent="0.25">
      <c r="A9" s="10" t="s">
        <v>714</v>
      </c>
    </row>
    <row r="10" spans="1:11" x14ac:dyDescent="0.25">
      <c r="A10" s="10" t="s">
        <v>715</v>
      </c>
    </row>
    <row r="11" spans="1:11" x14ac:dyDescent="0.25">
      <c r="A11" t="s">
        <v>147</v>
      </c>
    </row>
    <row r="13" spans="1:11" x14ac:dyDescent="0.25">
      <c r="B13" s="21">
        <v>2012</v>
      </c>
      <c r="C13" s="21">
        <f t="shared" ref="C13" si="0">B13+1</f>
        <v>2013</v>
      </c>
      <c r="D13" s="21">
        <f t="shared" ref="D13" si="1">C13+1</f>
        <v>2014</v>
      </c>
      <c r="E13" s="21">
        <f t="shared" ref="E13" si="2">D13+1</f>
        <v>2015</v>
      </c>
      <c r="F13" s="21">
        <f t="shared" ref="F13" si="3">E13+1</f>
        <v>2016</v>
      </c>
      <c r="G13" s="21">
        <f t="shared" ref="G13" si="4">F13+1</f>
        <v>2017</v>
      </c>
      <c r="H13" s="21">
        <f t="shared" ref="H13" si="5">G13+1</f>
        <v>2018</v>
      </c>
      <c r="I13" s="21">
        <f t="shared" ref="I13:K13" si="6">H13+1</f>
        <v>2019</v>
      </c>
      <c r="J13" s="21">
        <v>2020</v>
      </c>
      <c r="K13" s="21">
        <f t="shared" si="6"/>
        <v>2021</v>
      </c>
    </row>
    <row r="14" spans="1:11" x14ac:dyDescent="0.25">
      <c r="A14" t="s">
        <v>5</v>
      </c>
      <c r="B14" s="69">
        <v>2250.09</v>
      </c>
      <c r="C14" s="69">
        <v>2305.79</v>
      </c>
      <c r="D14" s="69">
        <v>2343.69</v>
      </c>
      <c r="E14" s="69">
        <v>2279.35</v>
      </c>
      <c r="F14" s="69">
        <v>2241.86</v>
      </c>
      <c r="G14" s="69">
        <v>2249.75</v>
      </c>
      <c r="H14" s="69">
        <v>2272.89</v>
      </c>
      <c r="I14" s="69">
        <v>2287.39</v>
      </c>
      <c r="J14" s="69">
        <v>2242.29</v>
      </c>
      <c r="K14" s="69">
        <v>2323.9899999999998</v>
      </c>
    </row>
    <row r="15" spans="1:11" x14ac:dyDescent="0.25">
      <c r="A15" t="s">
        <v>6</v>
      </c>
      <c r="B15" s="69">
        <v>1373.89</v>
      </c>
      <c r="C15" s="69">
        <v>1439.96</v>
      </c>
      <c r="D15" s="69">
        <v>1450.6</v>
      </c>
      <c r="E15" s="69">
        <v>1414.96</v>
      </c>
      <c r="F15" s="69">
        <v>1412.34</v>
      </c>
      <c r="G15" s="69">
        <v>1408.64</v>
      </c>
      <c r="H15" s="69">
        <v>1414.34</v>
      </c>
      <c r="I15" s="69">
        <v>1453.09</v>
      </c>
      <c r="J15" s="69">
        <v>1411.13</v>
      </c>
      <c r="K15" s="69">
        <v>1507.49</v>
      </c>
    </row>
    <row r="16" spans="1:11" x14ac:dyDescent="0.25">
      <c r="A16" t="s">
        <v>7</v>
      </c>
      <c r="B16" s="69">
        <v>1674.41</v>
      </c>
      <c r="C16" s="69">
        <v>1750.92</v>
      </c>
      <c r="D16" s="69">
        <v>1759.57</v>
      </c>
      <c r="E16" s="69">
        <v>1727.41</v>
      </c>
      <c r="F16" s="69">
        <v>1683.66</v>
      </c>
      <c r="G16" s="69">
        <v>1617.25</v>
      </c>
      <c r="H16" s="69">
        <v>1634.63</v>
      </c>
      <c r="I16" s="69">
        <v>1609.62</v>
      </c>
      <c r="J16" s="69">
        <v>1563.93</v>
      </c>
      <c r="K16" s="69">
        <v>1649.58</v>
      </c>
    </row>
    <row r="17" spans="2:15" x14ac:dyDescent="0.25">
      <c r="B17" s="9"/>
      <c r="C17" s="9"/>
      <c r="D17" s="9"/>
      <c r="E17" s="9"/>
      <c r="F17" s="13"/>
      <c r="G17" s="13"/>
    </row>
    <row r="24" spans="2:15" x14ac:dyDescent="0.25">
      <c r="O24" s="6"/>
    </row>
    <row r="25" spans="2:15" x14ac:dyDescent="0.25">
      <c r="O25" s="13"/>
    </row>
    <row r="26" spans="2:15" x14ac:dyDescent="0.25">
      <c r="O26" s="13"/>
    </row>
    <row r="27" spans="2:15" x14ac:dyDescent="0.25">
      <c r="O27" s="13"/>
    </row>
    <row r="28" spans="2:15" x14ac:dyDescent="0.25">
      <c r="O28" s="13"/>
    </row>
    <row r="29" spans="2:15" x14ac:dyDescent="0.25">
      <c r="O29" s="13"/>
    </row>
    <row r="30" spans="2:15" x14ac:dyDescent="0.25">
      <c r="B30" s="6"/>
      <c r="C30" s="6"/>
      <c r="D30" s="6"/>
      <c r="E30" s="6"/>
      <c r="F30" s="6"/>
      <c r="G30" s="6"/>
      <c r="H30" s="6"/>
      <c r="I30" s="6"/>
      <c r="O30" s="13"/>
    </row>
  </sheetData>
  <pageMargins left="0.511811024" right="0.511811024" top="0.78740157499999996" bottom="0.78740157499999996" header="0.31496062000000002" footer="0.31496062000000002"/>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84CEC-EE5A-42FB-ABC9-E8F9B00FB75A}">
  <sheetPr>
    <tabColor theme="9" tint="-0.249977111117893"/>
  </sheetPr>
  <dimension ref="A1:W52"/>
  <sheetViews>
    <sheetView showGridLines="0" zoomScale="90" zoomScaleNormal="90" workbookViewId="0"/>
  </sheetViews>
  <sheetFormatPr defaultRowHeight="15" x14ac:dyDescent="0.25"/>
  <cols>
    <col min="2" max="2" width="11.7109375" customWidth="1"/>
  </cols>
  <sheetData>
    <row r="1" spans="1:1" x14ac:dyDescent="0.25">
      <c r="A1" t="s">
        <v>716</v>
      </c>
    </row>
    <row r="3" spans="1:1" x14ac:dyDescent="0.25">
      <c r="A3" t="s">
        <v>48</v>
      </c>
    </row>
    <row r="4" spans="1:1" x14ac:dyDescent="0.25">
      <c r="A4" t="s">
        <v>710</v>
      </c>
    </row>
    <row r="5" spans="1:1" x14ac:dyDescent="0.25">
      <c r="A5" t="s">
        <v>711</v>
      </c>
    </row>
    <row r="6" spans="1:1" x14ac:dyDescent="0.25">
      <c r="A6" t="s">
        <v>712</v>
      </c>
    </row>
    <row r="7" spans="1:1" x14ac:dyDescent="0.25">
      <c r="A7" t="s">
        <v>717</v>
      </c>
    </row>
    <row r="9" spans="1:1" x14ac:dyDescent="0.25">
      <c r="A9" t="s">
        <v>718</v>
      </c>
    </row>
    <row r="10" spans="1:1" ht="18" x14ac:dyDescent="0.35">
      <c r="A10" t="s">
        <v>719</v>
      </c>
    </row>
    <row r="11" spans="1:1" x14ac:dyDescent="0.25">
      <c r="A11" t="s">
        <v>720</v>
      </c>
    </row>
    <row r="13" spans="1:1" x14ac:dyDescent="0.25">
      <c r="A13" s="10" t="s">
        <v>654</v>
      </c>
    </row>
    <row r="14" spans="1:1" x14ac:dyDescent="0.25">
      <c r="A14" s="10" t="s">
        <v>721</v>
      </c>
    </row>
    <row r="15" spans="1:1" x14ac:dyDescent="0.25">
      <c r="A15" t="s">
        <v>140</v>
      </c>
    </row>
    <row r="17" spans="2:23" x14ac:dyDescent="0.25">
      <c r="B17" t="s">
        <v>722</v>
      </c>
      <c r="M17" t="s">
        <v>723</v>
      </c>
      <c r="N17">
        <v>2012</v>
      </c>
      <c r="O17">
        <v>2013</v>
      </c>
      <c r="P17">
        <v>2014</v>
      </c>
      <c r="Q17">
        <v>2015</v>
      </c>
      <c r="R17">
        <v>2016</v>
      </c>
      <c r="S17">
        <v>2017</v>
      </c>
      <c r="T17">
        <v>2018</v>
      </c>
      <c r="U17">
        <v>2019</v>
      </c>
      <c r="V17">
        <v>2020</v>
      </c>
      <c r="W17">
        <v>2021</v>
      </c>
    </row>
    <row r="18" spans="2:23" x14ac:dyDescent="0.25">
      <c r="C18" s="6">
        <v>2013</v>
      </c>
      <c r="D18" s="6">
        <f t="shared" ref="D18:H18" si="0">C18+1</f>
        <v>2014</v>
      </c>
      <c r="E18" s="6">
        <f t="shared" si="0"/>
        <v>2015</v>
      </c>
      <c r="F18" s="6">
        <f t="shared" si="0"/>
        <v>2016</v>
      </c>
      <c r="G18" s="6">
        <f t="shared" si="0"/>
        <v>2017</v>
      </c>
      <c r="H18" s="6">
        <f t="shared" si="0"/>
        <v>2018</v>
      </c>
      <c r="I18" s="6">
        <f t="shared" ref="I18:K18" si="1">H18+1</f>
        <v>2019</v>
      </c>
      <c r="J18" s="6">
        <v>2020</v>
      </c>
      <c r="K18" s="6">
        <f t="shared" si="1"/>
        <v>2021</v>
      </c>
      <c r="L18" s="6"/>
    </row>
    <row r="19" spans="2:23" x14ac:dyDescent="0.25">
      <c r="B19" t="s">
        <v>724</v>
      </c>
      <c r="C19" s="9">
        <f>((O19/N19)-1)*100</f>
        <v>9.9645127237607554</v>
      </c>
      <c r="D19" s="9">
        <f t="shared" ref="D19:K19" si="2">((P19/O19)-1)*100</f>
        <v>5.4565508226186887</v>
      </c>
      <c r="E19" s="9">
        <f t="shared" si="2"/>
        <v>3.1763862795607389</v>
      </c>
      <c r="F19" s="9">
        <f t="shared" si="2"/>
        <v>1.9119220589063346</v>
      </c>
      <c r="G19" s="9">
        <f t="shared" si="2"/>
        <v>-1.0084823032078027</v>
      </c>
      <c r="H19" s="9">
        <f t="shared" si="2"/>
        <v>3.3828290722340171</v>
      </c>
      <c r="I19" s="9">
        <f t="shared" si="2"/>
        <v>9.159467242620579</v>
      </c>
      <c r="J19" s="9">
        <f t="shared" si="2"/>
        <v>5.6859964714999434</v>
      </c>
      <c r="K19" s="9">
        <f t="shared" si="2"/>
        <v>2.9829556534966217</v>
      </c>
      <c r="M19" t="s">
        <v>724</v>
      </c>
      <c r="N19" s="69">
        <v>890.46</v>
      </c>
      <c r="O19" s="69">
        <v>979.19</v>
      </c>
      <c r="P19" s="69">
        <v>1032.6199999999999</v>
      </c>
      <c r="Q19" s="69">
        <v>1065.42</v>
      </c>
      <c r="R19" s="69">
        <v>1085.79</v>
      </c>
      <c r="S19" s="69">
        <v>1074.8399999999999</v>
      </c>
      <c r="T19" s="69">
        <v>1111.2</v>
      </c>
      <c r="U19" s="69">
        <v>1212.98</v>
      </c>
      <c r="V19" s="13">
        <v>1281.95</v>
      </c>
      <c r="W19" s="69">
        <v>1320.19</v>
      </c>
    </row>
    <row r="20" spans="2:23" x14ac:dyDescent="0.25">
      <c r="B20" t="s">
        <v>725</v>
      </c>
      <c r="C20" s="9">
        <f t="shared" ref="C20:C22" si="3">((O20/N20)-1)*100</f>
        <v>3.6150554181318739</v>
      </c>
      <c r="D20" s="9">
        <f t="shared" ref="D20:D22" si="4">((P20/O20)-1)*100</f>
        <v>-2.0540799293008671</v>
      </c>
      <c r="E20" s="9">
        <f t="shared" ref="E20:E22" si="5">((Q20/P20)-1)*100</f>
        <v>-5.7388296772495684</v>
      </c>
      <c r="F20" s="9">
        <f t="shared" ref="F20:F22" si="6">((R20/Q20)-1)*100</f>
        <v>-6.9211236522687125</v>
      </c>
      <c r="G20" s="9">
        <f t="shared" ref="G20:G22" si="7">((S20/R20)-1)*100</f>
        <v>-7.4650422064473698</v>
      </c>
      <c r="H20" s="9">
        <f t="shared" ref="H20:H22" si="8">((T20/S20)-1)*100</f>
        <v>-3.724541378219226</v>
      </c>
      <c r="I20" s="9">
        <f t="shared" ref="I20:K22" si="9">((U20/T20)-1)*100</f>
        <v>-13.157029828372636</v>
      </c>
      <c r="J20" s="9">
        <f t="shared" si="9"/>
        <v>-3.5473627854597622</v>
      </c>
      <c r="K20" s="9">
        <f t="shared" si="9"/>
        <v>13.810758821333891</v>
      </c>
      <c r="M20" t="s">
        <v>725</v>
      </c>
      <c r="N20" s="69">
        <v>1572.59</v>
      </c>
      <c r="O20" s="69">
        <v>1629.44</v>
      </c>
      <c r="P20" s="69">
        <v>1595.97</v>
      </c>
      <c r="Q20" s="69">
        <v>1504.38</v>
      </c>
      <c r="R20" s="69">
        <v>1400.26</v>
      </c>
      <c r="S20" s="69">
        <v>1295.73</v>
      </c>
      <c r="T20" s="69">
        <v>1247.47</v>
      </c>
      <c r="U20" s="69">
        <v>1083.3399999999999</v>
      </c>
      <c r="V20" s="13">
        <v>1044.9100000000001</v>
      </c>
      <c r="W20" s="69">
        <v>1189.22</v>
      </c>
    </row>
    <row r="21" spans="2:23" x14ac:dyDescent="0.25">
      <c r="B21" t="s">
        <v>726</v>
      </c>
      <c r="C21" s="9">
        <f t="shared" si="3"/>
        <v>7.0307692307692182</v>
      </c>
      <c r="D21" s="9">
        <f t="shared" si="4"/>
        <v>5.0362943797614079</v>
      </c>
      <c r="E21" s="9">
        <f t="shared" si="5"/>
        <v>1.6815203818060454</v>
      </c>
      <c r="F21" s="9">
        <f t="shared" si="6"/>
        <v>-1.3458497358753707E-2</v>
      </c>
      <c r="G21" s="9">
        <f t="shared" si="7"/>
        <v>-0.70834875660397145</v>
      </c>
      <c r="H21" s="9">
        <f t="shared" si="8"/>
        <v>6.3003067120803724</v>
      </c>
      <c r="I21" s="9">
        <f t="shared" si="9"/>
        <v>4.2801804530455456</v>
      </c>
      <c r="J21" s="9">
        <f t="shared" si="9"/>
        <v>-12.065855448208385</v>
      </c>
      <c r="K21" s="9">
        <f t="shared" si="9"/>
        <v>5.1561983902091324</v>
      </c>
      <c r="M21" t="s">
        <v>726</v>
      </c>
      <c r="N21" s="69">
        <v>520</v>
      </c>
      <c r="O21" s="69">
        <v>556.55999999999995</v>
      </c>
      <c r="P21" s="69">
        <v>584.59</v>
      </c>
      <c r="Q21" s="69">
        <v>594.41999999999996</v>
      </c>
      <c r="R21" s="69">
        <v>594.34</v>
      </c>
      <c r="S21" s="69">
        <v>590.13</v>
      </c>
      <c r="T21" s="69">
        <v>627.30999999999995</v>
      </c>
      <c r="U21" s="69">
        <v>654.16</v>
      </c>
      <c r="V21" s="13">
        <v>575.23</v>
      </c>
      <c r="W21" s="69">
        <v>604.89</v>
      </c>
    </row>
    <row r="22" spans="2:23" x14ac:dyDescent="0.25">
      <c r="B22" t="s">
        <v>349</v>
      </c>
      <c r="C22" s="9">
        <f t="shared" si="3"/>
        <v>5.601221522430011</v>
      </c>
      <c r="D22" s="9">
        <f t="shared" si="4"/>
        <v>1.4838269400220261</v>
      </c>
      <c r="E22" s="9">
        <f t="shared" si="5"/>
        <v>-0.89041872352704221</v>
      </c>
      <c r="F22" s="9">
        <f t="shared" si="6"/>
        <v>-1.6437209495783422</v>
      </c>
      <c r="G22" s="9">
        <f t="shared" si="7"/>
        <v>-3.0648627075773205</v>
      </c>
      <c r="H22" s="9">
        <f t="shared" si="8"/>
        <v>2.0026884285780477</v>
      </c>
      <c r="I22" s="9">
        <f t="shared" si="9"/>
        <v>-0.65409968404338548</v>
      </c>
      <c r="J22" s="9">
        <f t="shared" si="9"/>
        <v>-2.0015874937778455</v>
      </c>
      <c r="K22" s="9">
        <f t="shared" si="9"/>
        <v>6.3561183473543226</v>
      </c>
      <c r="N22" s="69">
        <v>3621.71</v>
      </c>
      <c r="O22" s="69">
        <v>3824.57</v>
      </c>
      <c r="P22" s="69">
        <v>3881.32</v>
      </c>
      <c r="Q22" s="69">
        <v>3846.76</v>
      </c>
      <c r="R22" s="69">
        <v>3783.53</v>
      </c>
      <c r="S22" s="69">
        <v>3667.57</v>
      </c>
      <c r="T22" s="69">
        <v>3741.02</v>
      </c>
      <c r="U22" s="69">
        <v>3716.55</v>
      </c>
      <c r="V22" s="69">
        <v>3642.16</v>
      </c>
      <c r="W22" s="69">
        <v>3873.66</v>
      </c>
    </row>
    <row r="23" spans="2:23" x14ac:dyDescent="0.25">
      <c r="M23" t="s">
        <v>727</v>
      </c>
    </row>
    <row r="33" spans="1:1" x14ac:dyDescent="0.25">
      <c r="A33" t="s">
        <v>357</v>
      </c>
    </row>
    <row r="52" spans="1:9" x14ac:dyDescent="0.25">
      <c r="A52" s="141"/>
      <c r="B52" s="142"/>
      <c r="C52" s="142"/>
      <c r="D52" s="142"/>
      <c r="E52" s="142"/>
      <c r="F52" s="142"/>
      <c r="G52" s="142"/>
      <c r="H52" s="142"/>
      <c r="I52" s="141"/>
    </row>
  </sheetData>
  <phoneticPr fontId="1" type="noConversion"/>
  <pageMargins left="0.511811024" right="0.511811024" top="0.78740157499999996" bottom="0.78740157499999996" header="0.31496062000000002" footer="0.31496062000000002"/>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E12C6-D068-4E33-B638-A39E212C7D63}">
  <sheetPr>
    <tabColor theme="9" tint="-0.249977111117893"/>
  </sheetPr>
  <dimension ref="A1:U55"/>
  <sheetViews>
    <sheetView showGridLines="0" zoomScale="90" zoomScaleNormal="90" workbookViewId="0"/>
  </sheetViews>
  <sheetFormatPr defaultRowHeight="15" x14ac:dyDescent="0.25"/>
  <cols>
    <col min="2" max="2" width="12.28515625" customWidth="1"/>
    <col min="4" max="8" width="9.42578125" bestFit="1" customWidth="1"/>
    <col min="9" max="9" width="9.28515625" bestFit="1" customWidth="1"/>
    <col min="11" max="11" width="9.28515625" bestFit="1" customWidth="1"/>
    <col min="12" max="12" width="8.7109375" bestFit="1" customWidth="1"/>
    <col min="13" max="18" width="7.140625" customWidth="1"/>
    <col min="19" max="20" width="7.42578125" customWidth="1"/>
  </cols>
  <sheetData>
    <row r="1" spans="1:1" x14ac:dyDescent="0.25">
      <c r="A1" t="s">
        <v>728</v>
      </c>
    </row>
    <row r="3" spans="1:1" x14ac:dyDescent="0.25">
      <c r="A3" t="s">
        <v>48</v>
      </c>
    </row>
    <row r="4" spans="1:1" x14ac:dyDescent="0.25">
      <c r="A4" t="s">
        <v>710</v>
      </c>
    </row>
    <row r="5" spans="1:1" x14ac:dyDescent="0.25">
      <c r="A5" t="s">
        <v>711</v>
      </c>
    </row>
    <row r="6" spans="1:1" x14ac:dyDescent="0.25">
      <c r="A6" t="s">
        <v>712</v>
      </c>
    </row>
    <row r="7" spans="1:1" x14ac:dyDescent="0.25">
      <c r="A7" t="s">
        <v>729</v>
      </c>
    </row>
    <row r="8" spans="1:1" x14ac:dyDescent="0.25">
      <c r="A8" t="s">
        <v>730</v>
      </c>
    </row>
    <row r="9" spans="1:1" x14ac:dyDescent="0.25">
      <c r="A9" t="s">
        <v>731</v>
      </c>
    </row>
    <row r="10" spans="1:1" x14ac:dyDescent="0.25">
      <c r="A10" t="s">
        <v>732</v>
      </c>
    </row>
    <row r="11" spans="1:1" x14ac:dyDescent="0.25">
      <c r="A11" t="s">
        <v>733</v>
      </c>
    </row>
    <row r="12" spans="1:1" x14ac:dyDescent="0.25">
      <c r="A12" t="s">
        <v>734</v>
      </c>
    </row>
    <row r="13" spans="1:1" x14ac:dyDescent="0.25">
      <c r="A13" t="s">
        <v>735</v>
      </c>
    </row>
    <row r="15" spans="1:1" x14ac:dyDescent="0.25">
      <c r="A15" t="s">
        <v>718</v>
      </c>
    </row>
    <row r="16" spans="1:1" x14ac:dyDescent="0.25">
      <c r="A16" t="s">
        <v>736</v>
      </c>
    </row>
    <row r="17" spans="1:21" x14ac:dyDescent="0.25">
      <c r="A17" t="s">
        <v>737</v>
      </c>
    </row>
    <row r="18" spans="1:21" x14ac:dyDescent="0.25">
      <c r="A18" t="s">
        <v>738</v>
      </c>
    </row>
    <row r="19" spans="1:21" x14ac:dyDescent="0.25">
      <c r="A19" t="s">
        <v>739</v>
      </c>
    </row>
    <row r="21" spans="1:21" x14ac:dyDescent="0.25">
      <c r="A21" s="10" t="s">
        <v>654</v>
      </c>
    </row>
    <row r="22" spans="1:21" x14ac:dyDescent="0.25">
      <c r="A22" s="10" t="s">
        <v>740</v>
      </c>
    </row>
    <row r="23" spans="1:21" x14ac:dyDescent="0.25">
      <c r="A23" t="s">
        <v>140</v>
      </c>
    </row>
    <row r="25" spans="1:21" ht="18" x14ac:dyDescent="0.25">
      <c r="B25" s="18" t="s">
        <v>728</v>
      </c>
    </row>
    <row r="26" spans="1:21" ht="16.5" thickBot="1" x14ac:dyDescent="0.3">
      <c r="B26" s="736" t="s">
        <v>216</v>
      </c>
      <c r="C26" s="736"/>
      <c r="D26" s="736"/>
      <c r="E26" s="736"/>
      <c r="F26" s="736"/>
      <c r="G26" s="736"/>
      <c r="H26" s="736"/>
      <c r="I26" s="737"/>
      <c r="J26" s="740" t="s">
        <v>741</v>
      </c>
      <c r="K26" s="741"/>
      <c r="L26" s="732" t="s">
        <v>282</v>
      </c>
      <c r="M26" s="733"/>
      <c r="N26" s="733"/>
      <c r="O26" s="733"/>
      <c r="P26" s="733"/>
      <c r="Q26" s="733"/>
      <c r="R26" s="733"/>
      <c r="S26" s="733"/>
      <c r="T26" s="733"/>
      <c r="U26" s="733"/>
    </row>
    <row r="27" spans="1:21" ht="16.5" thickBot="1" x14ac:dyDescent="0.3">
      <c r="B27" s="738"/>
      <c r="C27" s="738"/>
      <c r="D27" s="738"/>
      <c r="E27" s="738"/>
      <c r="F27" s="738"/>
      <c r="G27" s="738"/>
      <c r="H27" s="738"/>
      <c r="I27" s="739"/>
      <c r="J27" s="742"/>
      <c r="K27" s="743"/>
      <c r="L27" s="70">
        <v>2012</v>
      </c>
      <c r="M27" s="70">
        <v>2013</v>
      </c>
      <c r="N27" s="70">
        <v>2014</v>
      </c>
      <c r="O27" s="70">
        <v>2015</v>
      </c>
      <c r="P27" s="70">
        <v>2016</v>
      </c>
      <c r="Q27" s="70">
        <v>2017</v>
      </c>
      <c r="R27" s="70">
        <v>2018</v>
      </c>
      <c r="S27" s="70">
        <v>2019</v>
      </c>
      <c r="T27" s="70">
        <v>2020</v>
      </c>
      <c r="U27" s="70">
        <v>2021</v>
      </c>
    </row>
    <row r="28" spans="1:21" ht="16.5" thickBot="1" x14ac:dyDescent="0.3">
      <c r="B28" s="25" t="s">
        <v>742</v>
      </c>
      <c r="C28" s="25"/>
      <c r="D28" s="25"/>
      <c r="E28" s="25"/>
      <c r="F28" s="25"/>
      <c r="G28" s="25"/>
      <c r="H28" s="25"/>
      <c r="I28" s="80"/>
      <c r="J28" s="744" t="s">
        <v>743</v>
      </c>
      <c r="K28" s="745"/>
      <c r="L28" s="74">
        <v>1685</v>
      </c>
      <c r="M28" s="74">
        <v>1703.28</v>
      </c>
      <c r="N28" s="74">
        <v>1703.28</v>
      </c>
      <c r="O28" s="74">
        <v>1703.48</v>
      </c>
      <c r="P28" s="75">
        <v>1706.28</v>
      </c>
      <c r="Q28" s="75">
        <v>1707.01</v>
      </c>
      <c r="R28" s="75">
        <v>1706.97</v>
      </c>
      <c r="S28" s="75">
        <v>1706.97</v>
      </c>
      <c r="T28" s="75">
        <v>3222.61</v>
      </c>
      <c r="U28" s="75">
        <v>3223.17</v>
      </c>
    </row>
    <row r="29" spans="1:21" ht="15.75" x14ac:dyDescent="0.25">
      <c r="B29" s="143" t="s">
        <v>744</v>
      </c>
      <c r="C29" s="143"/>
      <c r="D29" s="143"/>
      <c r="E29" s="143"/>
      <c r="F29" s="143"/>
      <c r="G29" s="143"/>
      <c r="H29" s="143"/>
      <c r="I29" s="144"/>
      <c r="J29" s="746" t="s">
        <v>745</v>
      </c>
      <c r="K29" s="747"/>
      <c r="L29" s="145">
        <v>10041.59</v>
      </c>
      <c r="M29" s="145">
        <v>6760.24</v>
      </c>
      <c r="N29" s="145">
        <v>5896.4</v>
      </c>
      <c r="O29" s="145">
        <v>5233.2299999999996</v>
      </c>
      <c r="P29" s="146">
        <v>4333.03</v>
      </c>
      <c r="Q29" s="146">
        <v>2979.05</v>
      </c>
      <c r="R29" s="146">
        <v>2834.2</v>
      </c>
      <c r="S29" s="146">
        <v>4186.18</v>
      </c>
      <c r="T29" s="146">
        <v>8014.68</v>
      </c>
      <c r="U29" s="146">
        <v>9860.9699999999993</v>
      </c>
    </row>
    <row r="30" spans="1:21" ht="16.5" thickBot="1" x14ac:dyDescent="0.3">
      <c r="B30" s="147" t="s">
        <v>746</v>
      </c>
      <c r="C30" s="147"/>
      <c r="D30" s="147"/>
      <c r="E30" s="147"/>
      <c r="F30" s="147"/>
      <c r="G30" s="147"/>
      <c r="H30" s="147"/>
      <c r="I30" s="148"/>
      <c r="J30" s="734" t="s">
        <v>745</v>
      </c>
      <c r="K30" s="735"/>
      <c r="L30" s="149">
        <v>2472</v>
      </c>
      <c r="M30" s="149">
        <v>2588.4499999999998</v>
      </c>
      <c r="N30" s="149">
        <v>2693.16</v>
      </c>
      <c r="O30" s="149">
        <v>2736.03</v>
      </c>
      <c r="P30" s="150">
        <v>2722.9</v>
      </c>
      <c r="Q30" s="150">
        <v>2608.4</v>
      </c>
      <c r="R30" s="150">
        <v>2705.22</v>
      </c>
      <c r="S30" s="150">
        <v>2792.13</v>
      </c>
      <c r="T30" s="150">
        <v>2694.07</v>
      </c>
      <c r="U30" s="150">
        <v>2689.64</v>
      </c>
    </row>
    <row r="31" spans="1:21" ht="15.75" x14ac:dyDescent="0.25">
      <c r="B31" s="151" t="s">
        <v>747</v>
      </c>
      <c r="C31" s="151"/>
      <c r="D31" s="151"/>
      <c r="E31" s="151"/>
      <c r="F31" s="151"/>
      <c r="G31" s="151"/>
      <c r="H31" s="151"/>
      <c r="I31" s="152"/>
      <c r="J31" s="750" t="s">
        <v>745</v>
      </c>
      <c r="K31" s="751"/>
      <c r="L31" s="153">
        <v>1149.71</v>
      </c>
      <c r="M31" s="153">
        <v>1236.1199999999999</v>
      </c>
      <c r="N31" s="153">
        <v>1188.17</v>
      </c>
      <c r="O31" s="153">
        <v>1110.73</v>
      </c>
      <c r="P31" s="154">
        <v>1060.6300000000001</v>
      </c>
      <c r="Q31" s="154">
        <v>1059.18</v>
      </c>
      <c r="R31" s="154">
        <v>1035.8</v>
      </c>
      <c r="S31" s="154">
        <v>924.43</v>
      </c>
      <c r="T31" s="154">
        <v>948.09</v>
      </c>
      <c r="U31" s="154">
        <v>1184.01</v>
      </c>
    </row>
    <row r="32" spans="1:21" ht="16.5" thickBot="1" x14ac:dyDescent="0.3">
      <c r="B32" s="147" t="s">
        <v>748</v>
      </c>
      <c r="C32" s="155"/>
      <c r="D32" s="155"/>
      <c r="E32" s="155"/>
      <c r="F32" s="155"/>
      <c r="G32" s="155"/>
      <c r="H32" s="155"/>
      <c r="I32" s="156"/>
      <c r="J32" s="734" t="s">
        <v>749</v>
      </c>
      <c r="K32" s="735"/>
      <c r="L32" s="157">
        <f>(C47/C50)*100</f>
        <v>0.75689877713493503</v>
      </c>
      <c r="M32" s="157">
        <f t="shared" ref="M32:U32" si="0">(D47/D50)*100</f>
        <v>0.78392922276530663</v>
      </c>
      <c r="N32" s="157">
        <f t="shared" si="0"/>
        <v>0.78050306930704283</v>
      </c>
      <c r="O32" s="157">
        <f t="shared" si="0"/>
        <v>0.81212125000295377</v>
      </c>
      <c r="P32" s="157">
        <f t="shared" si="0"/>
        <v>0.81716935437682969</v>
      </c>
      <c r="Q32" s="157">
        <f t="shared" si="0"/>
        <v>0.79991962401902217</v>
      </c>
      <c r="R32" s="157">
        <f t="shared" si="0"/>
        <v>0.80747046795936539</v>
      </c>
      <c r="S32" s="157">
        <f t="shared" si="0"/>
        <v>0.85174528505920044</v>
      </c>
      <c r="T32" s="157">
        <f t="shared" si="0"/>
        <v>0.86517006653970729</v>
      </c>
      <c r="U32" s="157">
        <f t="shared" si="0"/>
        <v>0.8813160908628952</v>
      </c>
    </row>
    <row r="33" spans="1:21" ht="15.75" x14ac:dyDescent="0.25">
      <c r="B33" s="143" t="s">
        <v>750</v>
      </c>
      <c r="C33" s="143"/>
      <c r="D33" s="143"/>
      <c r="E33" s="143"/>
      <c r="F33" s="143"/>
      <c r="G33" s="143"/>
      <c r="H33" s="143"/>
      <c r="I33" s="144"/>
      <c r="J33" s="746" t="s">
        <v>749</v>
      </c>
      <c r="K33" s="747"/>
      <c r="L33" s="158">
        <f>(C47/C53)*100</f>
        <v>4.1619810143444065</v>
      </c>
      <c r="M33" s="158">
        <f t="shared" ref="M33:U33" si="1">(D47/D53)*100</f>
        <v>4.0860942849178521</v>
      </c>
      <c r="N33" s="158">
        <f t="shared" si="1"/>
        <v>4.0501032705342848</v>
      </c>
      <c r="O33" s="158">
        <f t="shared" si="1"/>
        <v>4.0799539549038384</v>
      </c>
      <c r="P33" s="158">
        <f t="shared" si="1"/>
        <v>4.0349060866773296</v>
      </c>
      <c r="Q33" s="158">
        <f t="shared" si="1"/>
        <v>3.9722030049846557</v>
      </c>
      <c r="R33" s="158">
        <f t="shared" si="1"/>
        <v>4.0034587116299178</v>
      </c>
      <c r="S33" s="158">
        <f t="shared" si="1"/>
        <v>4.1717883406739222</v>
      </c>
      <c r="T33" s="158">
        <f t="shared" si="1"/>
        <v>4.1878886892867211</v>
      </c>
      <c r="U33" s="158">
        <f t="shared" si="1"/>
        <v>4.1236878330296722</v>
      </c>
    </row>
    <row r="34" spans="1:21" ht="16.5" thickBot="1" x14ac:dyDescent="0.3">
      <c r="B34" s="147" t="s">
        <v>751</v>
      </c>
      <c r="C34" s="147"/>
      <c r="D34" s="147"/>
      <c r="E34" s="147"/>
      <c r="F34" s="147"/>
      <c r="G34" s="147"/>
      <c r="H34" s="147"/>
      <c r="I34" s="148"/>
      <c r="J34" s="734" t="s">
        <v>749</v>
      </c>
      <c r="K34" s="735"/>
      <c r="L34" s="157">
        <f>(C48/C51)*100</f>
        <v>0.85734843764890289</v>
      </c>
      <c r="M34" s="157">
        <f t="shared" ref="M34:U34" si="2">(D48/D51)*100</f>
        <v>0.88228274198990986</v>
      </c>
      <c r="N34" s="157">
        <f t="shared" si="2"/>
        <v>0.89107726790127484</v>
      </c>
      <c r="O34" s="157">
        <f t="shared" si="2"/>
        <v>0.88864394344831987</v>
      </c>
      <c r="P34" s="157">
        <f t="shared" si="2"/>
        <v>0.84703301018773358</v>
      </c>
      <c r="Q34" s="157">
        <f t="shared" si="2"/>
        <v>0.77404367913911276</v>
      </c>
      <c r="R34" s="157">
        <f t="shared" si="2"/>
        <v>0.7335227425743075</v>
      </c>
      <c r="S34" s="157">
        <f t="shared" si="2"/>
        <v>0.64599426193661835</v>
      </c>
      <c r="T34" s="157">
        <f t="shared" si="2"/>
        <v>0.6277533410168149</v>
      </c>
      <c r="U34" s="157">
        <f t="shared" si="2"/>
        <v>0.65933877062443469</v>
      </c>
    </row>
    <row r="35" spans="1:21" ht="15.75" x14ac:dyDescent="0.25">
      <c r="B35" s="151" t="s">
        <v>752</v>
      </c>
      <c r="C35" s="151"/>
      <c r="D35" s="151"/>
      <c r="E35" s="151"/>
      <c r="F35" s="151"/>
      <c r="G35" s="151"/>
      <c r="H35" s="151"/>
      <c r="I35" s="152"/>
      <c r="J35" s="750" t="s">
        <v>749</v>
      </c>
      <c r="K35" s="751"/>
      <c r="L35" s="159">
        <f>(C48/C54)*100</f>
        <v>5.4410605118559889</v>
      </c>
      <c r="M35" s="159">
        <f t="shared" ref="M35:U35" si="3">(D48/D54)*100</f>
        <v>5.6727949265695026</v>
      </c>
      <c r="N35" s="159">
        <f t="shared" si="3"/>
        <v>5.9130608111938274</v>
      </c>
      <c r="O35" s="159">
        <f t="shared" si="3"/>
        <v>6.31076615750026</v>
      </c>
      <c r="P35" s="159">
        <f t="shared" si="3"/>
        <v>6.1747427594740447</v>
      </c>
      <c r="Q35" s="159">
        <f t="shared" si="3"/>
        <v>5.7921447336600433</v>
      </c>
      <c r="R35" s="159">
        <f t="shared" si="3"/>
        <v>5.5865604052693616</v>
      </c>
      <c r="S35" s="159">
        <f t="shared" si="3"/>
        <v>4.9344848680018236</v>
      </c>
      <c r="T35" s="159">
        <f t="shared" si="3"/>
        <v>4.9480082906402618</v>
      </c>
      <c r="U35" s="159">
        <f t="shared" si="3"/>
        <v>5.1496343743139237</v>
      </c>
    </row>
    <row r="36" spans="1:21" ht="16.5" thickBot="1" x14ac:dyDescent="0.3">
      <c r="B36" s="147" t="s">
        <v>753</v>
      </c>
      <c r="C36" s="155"/>
      <c r="D36" s="155"/>
      <c r="E36" s="155"/>
      <c r="F36" s="155"/>
      <c r="G36" s="155"/>
      <c r="H36" s="155"/>
      <c r="I36" s="156"/>
      <c r="J36" s="734" t="s">
        <v>749</v>
      </c>
      <c r="K36" s="735"/>
      <c r="L36" s="157">
        <f>(C49/C52)*100</f>
        <v>0.65634720565226012</v>
      </c>
      <c r="M36" s="157">
        <f t="shared" ref="M36:U36" si="4">(D49/D52)*100</f>
        <v>0.66491541371797802</v>
      </c>
      <c r="N36" s="157">
        <f t="shared" si="4"/>
        <v>0.65069791494834284</v>
      </c>
      <c r="O36" s="157">
        <f t="shared" si="4"/>
        <v>0.65488169008436281</v>
      </c>
      <c r="P36" s="157">
        <f t="shared" si="4"/>
        <v>0.67636255463709616</v>
      </c>
      <c r="Q36" s="157">
        <f t="shared" si="4"/>
        <v>0.66838074223526822</v>
      </c>
      <c r="R36" s="157">
        <f t="shared" si="4"/>
        <v>0.70778038284745892</v>
      </c>
      <c r="S36" s="157">
        <f t="shared" si="4"/>
        <v>0.71039879135771233</v>
      </c>
      <c r="T36" s="157">
        <f t="shared" si="4"/>
        <v>0.6970444409303217</v>
      </c>
      <c r="U36" s="157">
        <f t="shared" si="4"/>
        <v>0.6968180726423826</v>
      </c>
    </row>
    <row r="37" spans="1:21" ht="16.5" thickBot="1" x14ac:dyDescent="0.3">
      <c r="B37" s="160" t="s">
        <v>754</v>
      </c>
      <c r="C37" s="160"/>
      <c r="D37" s="160"/>
      <c r="E37" s="160"/>
      <c r="F37" s="160"/>
      <c r="G37" s="160"/>
      <c r="H37" s="160"/>
      <c r="I37" s="161"/>
      <c r="J37" s="748" t="s">
        <v>749</v>
      </c>
      <c r="K37" s="749"/>
      <c r="L37" s="162">
        <f>(C49/C55)*100</f>
        <v>4.4747811659902856</v>
      </c>
      <c r="M37" s="162">
        <f t="shared" ref="M37:U37" si="5">(D49/D55)*100</f>
        <v>4.3966495849109668</v>
      </c>
      <c r="N37" s="162">
        <f t="shared" si="5"/>
        <v>4.3276612314575873</v>
      </c>
      <c r="O37" s="162">
        <f t="shared" si="5"/>
        <v>4.216471349317648</v>
      </c>
      <c r="P37" s="162">
        <f t="shared" si="5"/>
        <v>4.1498220228095679</v>
      </c>
      <c r="Q37" s="162">
        <f t="shared" si="5"/>
        <v>4.1396712001279505</v>
      </c>
      <c r="R37" s="162">
        <f t="shared" si="5"/>
        <v>4.4241346698384323</v>
      </c>
      <c r="S37" s="162">
        <f t="shared" si="5"/>
        <v>4.3230069137975926</v>
      </c>
      <c r="T37" s="162">
        <f t="shared" si="5"/>
        <v>4.3524778396128987</v>
      </c>
      <c r="U37" s="162">
        <f t="shared" si="5"/>
        <v>4.1924410057866206</v>
      </c>
    </row>
    <row r="38" spans="1:21" ht="15.75" thickTop="1" x14ac:dyDescent="0.25">
      <c r="B38" s="19" t="s">
        <v>755</v>
      </c>
    </row>
    <row r="40" spans="1:21" x14ac:dyDescent="0.25">
      <c r="B40" s="19" t="s">
        <v>727</v>
      </c>
    </row>
    <row r="42" spans="1:21" ht="15.75" x14ac:dyDescent="0.25">
      <c r="B42" s="19"/>
      <c r="C42" s="633">
        <v>2012</v>
      </c>
      <c r="D42" s="633">
        <v>2013</v>
      </c>
      <c r="E42" s="633">
        <v>2014</v>
      </c>
      <c r="F42" s="633">
        <v>2015</v>
      </c>
      <c r="G42" s="633">
        <v>2016</v>
      </c>
      <c r="H42" s="633">
        <v>2017</v>
      </c>
      <c r="I42" s="633">
        <v>2018</v>
      </c>
      <c r="J42" s="633">
        <v>2019</v>
      </c>
      <c r="K42" s="633">
        <v>2020</v>
      </c>
      <c r="L42" s="633">
        <v>2021</v>
      </c>
    </row>
    <row r="43" spans="1:21" ht="16.5" x14ac:dyDescent="0.25">
      <c r="B43" t="s">
        <v>756</v>
      </c>
      <c r="C43" s="171">
        <v>1685</v>
      </c>
      <c r="D43" s="171">
        <v>1703.28</v>
      </c>
      <c r="E43" s="171">
        <v>1703.28</v>
      </c>
      <c r="F43" s="171">
        <v>1703.48</v>
      </c>
      <c r="G43" s="171">
        <v>1706.28</v>
      </c>
      <c r="H43" s="171">
        <v>1707.01</v>
      </c>
      <c r="I43" s="171">
        <v>1706.97</v>
      </c>
      <c r="J43" s="171">
        <v>1706.97</v>
      </c>
      <c r="K43" s="171">
        <v>3222.61</v>
      </c>
      <c r="L43" s="171">
        <v>3223.17</v>
      </c>
    </row>
    <row r="44" spans="1:21" ht="16.5" x14ac:dyDescent="0.25">
      <c r="B44" t="s">
        <v>757</v>
      </c>
      <c r="C44" s="171">
        <v>10041.59</v>
      </c>
      <c r="D44" s="171">
        <v>6760.24</v>
      </c>
      <c r="E44" s="171">
        <v>5896.4</v>
      </c>
      <c r="F44" s="171">
        <v>5233.2299999999996</v>
      </c>
      <c r="G44" s="171">
        <v>4333.03</v>
      </c>
      <c r="H44" s="171">
        <v>2979.05</v>
      </c>
      <c r="I44" s="171">
        <v>2834.2</v>
      </c>
      <c r="J44" s="171">
        <v>4186.18</v>
      </c>
      <c r="K44" s="171">
        <v>8014.68</v>
      </c>
      <c r="L44" s="171">
        <v>9860.9699999999993</v>
      </c>
    </row>
    <row r="45" spans="1:21" ht="16.5" x14ac:dyDescent="0.25">
      <c r="B45" t="s">
        <v>758</v>
      </c>
      <c r="C45" s="171">
        <v>2472</v>
      </c>
      <c r="D45" s="171">
        <v>2588.4499999999998</v>
      </c>
      <c r="E45" s="171">
        <v>2693.16</v>
      </c>
      <c r="F45" s="171">
        <v>2736.03</v>
      </c>
      <c r="G45" s="171">
        <v>2722.9</v>
      </c>
      <c r="H45" s="171">
        <v>2608.4</v>
      </c>
      <c r="I45" s="171">
        <v>2705.22</v>
      </c>
      <c r="J45" s="171">
        <v>2792.13</v>
      </c>
      <c r="K45" s="171">
        <v>2694.07</v>
      </c>
      <c r="L45" s="171">
        <v>2689.64</v>
      </c>
    </row>
    <row r="46" spans="1:21" ht="16.5" x14ac:dyDescent="0.25">
      <c r="B46" t="s">
        <v>759</v>
      </c>
      <c r="C46" s="171">
        <v>1149.71</v>
      </c>
      <c r="D46" s="171">
        <v>1236.1199999999999</v>
      </c>
      <c r="E46" s="171">
        <v>1188.17</v>
      </c>
      <c r="F46" s="171">
        <v>1110.73</v>
      </c>
      <c r="G46" s="171">
        <v>1060.6300000000001</v>
      </c>
      <c r="H46" s="171">
        <v>1059.18</v>
      </c>
      <c r="I46" s="171">
        <v>1035.8</v>
      </c>
      <c r="J46" s="171">
        <v>924.43</v>
      </c>
      <c r="K46" s="171">
        <v>948.09</v>
      </c>
      <c r="L46" s="171">
        <v>1184.01</v>
      </c>
    </row>
    <row r="47" spans="1:21" ht="16.5" x14ac:dyDescent="0.25">
      <c r="A47" t="s">
        <v>7</v>
      </c>
      <c r="B47" t="s">
        <v>724</v>
      </c>
      <c r="C47" s="173">
        <v>890.46</v>
      </c>
      <c r="D47" s="173">
        <v>979.19</v>
      </c>
      <c r="E47" s="173">
        <v>1032.6199999999999</v>
      </c>
      <c r="F47" s="173">
        <v>1065.42</v>
      </c>
      <c r="G47" s="173">
        <v>1085.79</v>
      </c>
      <c r="H47" s="173">
        <v>1074.8399999999999</v>
      </c>
      <c r="I47" s="173">
        <v>1111.2</v>
      </c>
      <c r="J47" s="173">
        <v>1212.98</v>
      </c>
      <c r="K47" s="173">
        <v>1281.95</v>
      </c>
      <c r="L47" s="173">
        <v>1320.19</v>
      </c>
    </row>
    <row r="48" spans="1:21" ht="16.5" x14ac:dyDescent="0.25">
      <c r="B48" t="s">
        <v>725</v>
      </c>
      <c r="C48" s="173">
        <v>1572.59</v>
      </c>
      <c r="D48" s="173">
        <v>1629.44</v>
      </c>
      <c r="E48" s="173">
        <v>1595.97</v>
      </c>
      <c r="F48" s="173">
        <v>1504.38</v>
      </c>
      <c r="G48" s="173">
        <v>1400.26</v>
      </c>
      <c r="H48" s="173">
        <v>1295.73</v>
      </c>
      <c r="I48" s="173">
        <v>1247.47</v>
      </c>
      <c r="J48" s="173">
        <v>1083.3399999999999</v>
      </c>
      <c r="K48" s="173">
        <v>1044.9100000000001</v>
      </c>
      <c r="L48" s="173">
        <v>1189.22</v>
      </c>
    </row>
    <row r="49" spans="1:12" ht="16.5" x14ac:dyDescent="0.25">
      <c r="B49" t="s">
        <v>726</v>
      </c>
      <c r="C49" s="173">
        <v>520</v>
      </c>
      <c r="D49" s="173">
        <v>556.55999999999995</v>
      </c>
      <c r="E49" s="173">
        <v>584.59</v>
      </c>
      <c r="F49" s="173">
        <v>594.41999999999996</v>
      </c>
      <c r="G49" s="173">
        <v>594.34</v>
      </c>
      <c r="H49" s="173">
        <v>590.13</v>
      </c>
      <c r="I49" s="173">
        <v>627.30999999999995</v>
      </c>
      <c r="J49" s="173">
        <v>654.16</v>
      </c>
      <c r="K49" s="173">
        <v>575.23</v>
      </c>
      <c r="L49" s="173">
        <v>604.89</v>
      </c>
    </row>
    <row r="50" spans="1:12" ht="16.5" x14ac:dyDescent="0.25">
      <c r="A50" t="s">
        <v>5</v>
      </c>
      <c r="B50" t="s">
        <v>724</v>
      </c>
      <c r="C50" s="173">
        <v>117645.85</v>
      </c>
      <c r="D50" s="173">
        <v>124907.96</v>
      </c>
      <c r="E50" s="173">
        <v>132301.85</v>
      </c>
      <c r="F50" s="173">
        <v>131189.76999999999</v>
      </c>
      <c r="G50" s="173">
        <v>132872.09</v>
      </c>
      <c r="H50" s="173">
        <v>134368.5</v>
      </c>
      <c r="I50" s="173">
        <v>137614.94</v>
      </c>
      <c r="J50" s="173">
        <v>142411.12</v>
      </c>
      <c r="K50" s="173">
        <v>148173.18</v>
      </c>
      <c r="L50" s="173">
        <v>149797.56</v>
      </c>
    </row>
    <row r="51" spans="1:12" ht="16.5" x14ac:dyDescent="0.25">
      <c r="B51" t="s">
        <v>725</v>
      </c>
      <c r="C51" s="173">
        <v>183424.84</v>
      </c>
      <c r="D51" s="173">
        <v>184684.56</v>
      </c>
      <c r="E51" s="173">
        <v>179105.68</v>
      </c>
      <c r="F51" s="173">
        <v>169289.4</v>
      </c>
      <c r="G51" s="173">
        <v>165313.51</v>
      </c>
      <c r="H51" s="173">
        <v>167397.53</v>
      </c>
      <c r="I51" s="173">
        <v>170065.62</v>
      </c>
      <c r="J51" s="173">
        <v>167701.18</v>
      </c>
      <c r="K51" s="173">
        <v>166452.32</v>
      </c>
      <c r="L51" s="173">
        <v>180365.55</v>
      </c>
    </row>
    <row r="52" spans="1:12" ht="16.5" x14ac:dyDescent="0.25">
      <c r="B52" t="s">
        <v>726</v>
      </c>
      <c r="C52" s="173">
        <v>79226.36</v>
      </c>
      <c r="D52" s="173">
        <v>83703.88</v>
      </c>
      <c r="E52" s="173">
        <v>89840.46</v>
      </c>
      <c r="F52" s="173">
        <v>90767.54</v>
      </c>
      <c r="G52" s="173">
        <v>87872.99</v>
      </c>
      <c r="H52" s="173">
        <v>88292.49</v>
      </c>
      <c r="I52" s="173">
        <v>88630.6</v>
      </c>
      <c r="J52" s="173">
        <v>92083.49</v>
      </c>
      <c r="K52" s="173">
        <v>82524.149999999994</v>
      </c>
      <c r="L52" s="173">
        <v>86807.45</v>
      </c>
    </row>
    <row r="53" spans="1:12" ht="16.5" x14ac:dyDescent="0.25">
      <c r="A53" t="s">
        <v>760</v>
      </c>
      <c r="B53" t="s">
        <v>724</v>
      </c>
      <c r="C53" s="172">
        <v>21395.1</v>
      </c>
      <c r="D53" s="172">
        <v>23963.96</v>
      </c>
      <c r="E53" s="172">
        <v>25496.14</v>
      </c>
      <c r="F53" s="172">
        <v>26113.53</v>
      </c>
      <c r="G53" s="172">
        <v>26909.919999999998</v>
      </c>
      <c r="H53" s="172">
        <v>27059.040000000001</v>
      </c>
      <c r="I53" s="172">
        <v>27756</v>
      </c>
      <c r="J53" s="172">
        <v>29075.78</v>
      </c>
      <c r="K53" s="172">
        <v>30610.89</v>
      </c>
      <c r="L53" s="172">
        <v>32014.79</v>
      </c>
    </row>
    <row r="54" spans="1:12" ht="16.5" x14ac:dyDescent="0.25">
      <c r="B54" t="s">
        <v>725</v>
      </c>
      <c r="C54" s="172">
        <v>28902.27</v>
      </c>
      <c r="D54" s="172">
        <v>28723.759999999998</v>
      </c>
      <c r="E54" s="172">
        <v>26990.59</v>
      </c>
      <c r="F54" s="172">
        <v>23838.31</v>
      </c>
      <c r="G54" s="172">
        <v>22677.22</v>
      </c>
      <c r="H54" s="172">
        <v>22370.47</v>
      </c>
      <c r="I54" s="172">
        <v>22329.84</v>
      </c>
      <c r="J54" s="172">
        <v>21954.47</v>
      </c>
      <c r="K54" s="172">
        <v>21117.79</v>
      </c>
      <c r="L54" s="172">
        <v>23093.29</v>
      </c>
    </row>
    <row r="55" spans="1:12" ht="16.5" x14ac:dyDescent="0.25">
      <c r="B55" t="s">
        <v>726</v>
      </c>
      <c r="C55" s="172">
        <v>11620.68</v>
      </c>
      <c r="D55" s="172">
        <v>12658.73</v>
      </c>
      <c r="E55" s="172">
        <v>13508.22</v>
      </c>
      <c r="F55" s="172">
        <v>14097.57</v>
      </c>
      <c r="G55" s="172">
        <v>14322.06</v>
      </c>
      <c r="H55" s="172">
        <v>14255.48</v>
      </c>
      <c r="I55" s="172">
        <v>14179.27</v>
      </c>
      <c r="J55" s="172">
        <v>15132.06</v>
      </c>
      <c r="K55" s="172">
        <v>13216.15</v>
      </c>
      <c r="L55" s="172">
        <v>14428.11</v>
      </c>
    </row>
  </sheetData>
  <mergeCells count="13">
    <mergeCell ref="J37:K37"/>
    <mergeCell ref="J31:K31"/>
    <mergeCell ref="J32:K32"/>
    <mergeCell ref="J33:K33"/>
    <mergeCell ref="J34:K34"/>
    <mergeCell ref="J35:K35"/>
    <mergeCell ref="J36:K36"/>
    <mergeCell ref="L26:U26"/>
    <mergeCell ref="J30:K30"/>
    <mergeCell ref="B26:I27"/>
    <mergeCell ref="J26:K27"/>
    <mergeCell ref="J28:K28"/>
    <mergeCell ref="J29:K29"/>
  </mergeCells>
  <phoneticPr fontId="1" type="noConversion"/>
  <pageMargins left="0.511811024" right="0.511811024" top="0.78740157499999996" bottom="0.78740157499999996" header="0.31496062000000002" footer="0.3149606200000000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3A72C-ADA4-4C7D-B118-D1351893D7F5}">
  <sheetPr>
    <tabColor theme="9" tint="-0.249977111117893"/>
  </sheetPr>
  <dimension ref="A1:E51"/>
  <sheetViews>
    <sheetView showGridLines="0" zoomScale="90" zoomScaleNormal="90" workbookViewId="0"/>
  </sheetViews>
  <sheetFormatPr defaultRowHeight="15" x14ac:dyDescent="0.25"/>
  <cols>
    <col min="3" max="5" width="14.5703125" customWidth="1"/>
    <col min="8" max="8" width="12.5703125" bestFit="1" customWidth="1"/>
    <col min="9" max="9" width="11" bestFit="1" customWidth="1"/>
    <col min="10" max="10" width="12.5703125" bestFit="1" customWidth="1"/>
  </cols>
  <sheetData>
    <row r="1" spans="1:5" x14ac:dyDescent="0.25">
      <c r="A1" s="10" t="s">
        <v>761</v>
      </c>
    </row>
    <row r="3" spans="1:5" x14ac:dyDescent="0.25">
      <c r="A3" s="10" t="s">
        <v>48</v>
      </c>
    </row>
    <row r="4" spans="1:5" x14ac:dyDescent="0.25">
      <c r="A4" s="10" t="s">
        <v>762</v>
      </c>
    </row>
    <row r="5" spans="1:5" x14ac:dyDescent="0.25">
      <c r="A5" s="10" t="s">
        <v>763</v>
      </c>
    </row>
    <row r="6" spans="1:5" x14ac:dyDescent="0.25">
      <c r="A6" s="10"/>
    </row>
    <row r="7" spans="1:5" x14ac:dyDescent="0.25">
      <c r="A7" s="10" t="s">
        <v>718</v>
      </c>
    </row>
    <row r="8" spans="1:5" x14ac:dyDescent="0.25">
      <c r="A8" s="10" t="s">
        <v>764</v>
      </c>
    </row>
    <row r="9" spans="1:5" x14ac:dyDescent="0.25">
      <c r="A9" s="10"/>
    </row>
    <row r="10" spans="1:5" x14ac:dyDescent="0.25">
      <c r="A10" s="10" t="s">
        <v>113</v>
      </c>
    </row>
    <row r="11" spans="1:5" x14ac:dyDescent="0.25">
      <c r="A11" s="10" t="s">
        <v>765</v>
      </c>
    </row>
    <row r="12" spans="1:5" x14ac:dyDescent="0.25">
      <c r="A12" t="s">
        <v>140</v>
      </c>
    </row>
    <row r="15" spans="1:5" x14ac:dyDescent="0.25">
      <c r="C15" s="6"/>
      <c r="D15" s="6"/>
    </row>
    <row r="16" spans="1:5" ht="56.45" customHeight="1" x14ac:dyDescent="0.25">
      <c r="B16" s="6"/>
      <c r="C16" s="57" t="s">
        <v>349</v>
      </c>
      <c r="D16" s="57" t="s">
        <v>766</v>
      </c>
      <c r="E16" s="57" t="s">
        <v>767</v>
      </c>
    </row>
    <row r="17" spans="2:5" x14ac:dyDescent="0.25">
      <c r="B17">
        <v>1997</v>
      </c>
      <c r="C17" s="69">
        <f t="shared" ref="C17:C39" si="0">D17+E17</f>
        <v>1920.53</v>
      </c>
      <c r="D17" s="69">
        <v>1492.663</v>
      </c>
      <c r="E17" s="69">
        <v>427.86700000000002</v>
      </c>
    </row>
    <row r="18" spans="2:5" x14ac:dyDescent="0.25">
      <c r="B18">
        <v>1998</v>
      </c>
      <c r="C18" s="69">
        <f t="shared" si="0"/>
        <v>2041.625</v>
      </c>
      <c r="D18" s="69">
        <v>1431.98</v>
      </c>
      <c r="E18" s="69">
        <v>609.64499999999998</v>
      </c>
    </row>
    <row r="19" spans="2:5" x14ac:dyDescent="0.25">
      <c r="B19">
        <v>1999</v>
      </c>
      <c r="C19" s="69">
        <f t="shared" si="0"/>
        <v>2197.0362400000004</v>
      </c>
      <c r="D19" s="69">
        <v>1389.5106000000001</v>
      </c>
      <c r="E19" s="69">
        <v>807.52564000000007</v>
      </c>
    </row>
    <row r="20" spans="2:5" x14ac:dyDescent="0.25">
      <c r="B20">
        <v>2000</v>
      </c>
      <c r="C20" s="69">
        <f t="shared" si="0"/>
        <v>2141.1437900000001</v>
      </c>
      <c r="D20" s="69">
        <v>1415.546</v>
      </c>
      <c r="E20" s="69">
        <v>725.59779000000003</v>
      </c>
    </row>
    <row r="21" spans="2:5" x14ac:dyDescent="0.25">
      <c r="B21">
        <v>2001</v>
      </c>
      <c r="C21" s="69">
        <f t="shared" si="0"/>
        <v>2078.3051500000001</v>
      </c>
      <c r="D21" s="69">
        <v>1464.6420000000001</v>
      </c>
      <c r="E21" s="69">
        <v>613.66314999999997</v>
      </c>
    </row>
    <row r="22" spans="2:5" x14ac:dyDescent="0.25">
      <c r="B22">
        <v>2002</v>
      </c>
      <c r="C22" s="69">
        <f t="shared" si="0"/>
        <v>2056.0140000000001</v>
      </c>
      <c r="D22" s="69">
        <v>1539.2149999999999</v>
      </c>
      <c r="E22" s="69">
        <v>516.79899999999998</v>
      </c>
    </row>
    <row r="23" spans="2:5" x14ac:dyDescent="0.25">
      <c r="B23">
        <v>2003</v>
      </c>
      <c r="C23" s="69">
        <f t="shared" si="0"/>
        <v>2144.7913699999999</v>
      </c>
      <c r="D23" s="69">
        <v>1723.452</v>
      </c>
      <c r="E23" s="69">
        <v>421.33936999999997</v>
      </c>
    </row>
    <row r="24" spans="2:5" x14ac:dyDescent="0.25">
      <c r="B24">
        <v>2004</v>
      </c>
      <c r="C24" s="69">
        <f t="shared" si="0"/>
        <v>2219.8365699999999</v>
      </c>
      <c r="D24" s="69">
        <v>1817.6279999999999</v>
      </c>
      <c r="E24" s="69">
        <v>402.20857000000001</v>
      </c>
    </row>
    <row r="25" spans="2:5" x14ac:dyDescent="0.25">
      <c r="B25">
        <v>2005</v>
      </c>
      <c r="C25" s="69">
        <f t="shared" si="0"/>
        <v>2260.15733</v>
      </c>
      <c r="D25" s="69">
        <v>1893.3040000000001</v>
      </c>
      <c r="E25" s="69">
        <v>366.85333000000003</v>
      </c>
    </row>
    <row r="26" spans="2:5" x14ac:dyDescent="0.25">
      <c r="B26">
        <v>2006</v>
      </c>
      <c r="C26" s="69">
        <f t="shared" si="0"/>
        <v>2280.5050000000001</v>
      </c>
      <c r="D26" s="69">
        <v>1914.8262999999999</v>
      </c>
      <c r="E26" s="69">
        <v>365.67869999999999</v>
      </c>
    </row>
    <row r="27" spans="2:5" x14ac:dyDescent="0.25">
      <c r="B27">
        <v>2007</v>
      </c>
      <c r="C27" s="69">
        <f t="shared" si="0"/>
        <v>2483.6042130000001</v>
      </c>
      <c r="D27" s="69">
        <v>2049.1892130000001</v>
      </c>
      <c r="E27" s="69">
        <v>434.41500000000002</v>
      </c>
    </row>
    <row r="28" spans="2:5" x14ac:dyDescent="0.25">
      <c r="B28">
        <v>2008</v>
      </c>
      <c r="C28" s="69">
        <f t="shared" si="0"/>
        <v>2733.586499</v>
      </c>
      <c r="D28" s="69">
        <v>1966.8337590000001</v>
      </c>
      <c r="E28" s="69">
        <v>766.75274000000002</v>
      </c>
    </row>
    <row r="29" spans="2:5" x14ac:dyDescent="0.25">
      <c r="B29">
        <v>2009</v>
      </c>
      <c r="C29" s="69">
        <f t="shared" si="0"/>
        <v>2559.4403944000001</v>
      </c>
      <c r="D29" s="69">
        <v>2000.563535</v>
      </c>
      <c r="E29" s="69">
        <v>558.87685939999994</v>
      </c>
    </row>
    <row r="30" spans="2:5" x14ac:dyDescent="0.25">
      <c r="B30">
        <v>2010</v>
      </c>
      <c r="C30" s="69">
        <f t="shared" si="0"/>
        <v>2398.0399594999999</v>
      </c>
      <c r="D30" s="69">
        <v>1910.9963009999999</v>
      </c>
      <c r="E30" s="69">
        <v>487.04365849999999</v>
      </c>
    </row>
    <row r="31" spans="2:5" x14ac:dyDescent="0.25">
      <c r="B31">
        <v>2011</v>
      </c>
      <c r="C31" s="69">
        <f t="shared" si="0"/>
        <v>2437.5502325999996</v>
      </c>
      <c r="D31" s="69">
        <v>1867.3444539999998</v>
      </c>
      <c r="E31" s="69">
        <v>570.20577859999992</v>
      </c>
    </row>
    <row r="32" spans="2:5" x14ac:dyDescent="0.25">
      <c r="B32">
        <v>2012</v>
      </c>
      <c r="C32" s="69">
        <f t="shared" si="0"/>
        <v>2344.7028318000002</v>
      </c>
      <c r="D32" s="69">
        <v>1835.9013710000002</v>
      </c>
      <c r="E32" s="69">
        <v>508.80146079999997</v>
      </c>
    </row>
    <row r="33" spans="1:5" x14ac:dyDescent="0.25">
      <c r="B33">
        <v>2013</v>
      </c>
      <c r="C33" s="69">
        <f t="shared" si="0"/>
        <v>2265.1114990000001</v>
      </c>
      <c r="D33" s="69">
        <v>1689.614742</v>
      </c>
      <c r="E33" s="69">
        <v>575.496757</v>
      </c>
    </row>
    <row r="34" spans="1:5" x14ac:dyDescent="0.25">
      <c r="B34">
        <v>2014</v>
      </c>
      <c r="C34" s="69">
        <f t="shared" si="0"/>
        <v>2380.3515340999998</v>
      </c>
      <c r="D34" s="69">
        <v>1611.0071459999999</v>
      </c>
      <c r="E34" s="69">
        <v>769.34438809999995</v>
      </c>
    </row>
    <row r="35" spans="1:5" x14ac:dyDescent="0.25">
      <c r="B35">
        <v>2015</v>
      </c>
      <c r="C35" s="69">
        <f t="shared" si="0"/>
        <v>1933.8613890000001</v>
      </c>
      <c r="D35" s="69">
        <v>1458.122333</v>
      </c>
      <c r="E35" s="69">
        <v>475.73905600000001</v>
      </c>
    </row>
    <row r="36" spans="1:5" x14ac:dyDescent="0.25">
      <c r="B36">
        <v>2016</v>
      </c>
      <c r="C36" s="69">
        <f t="shared" si="0"/>
        <v>1733.2394274000001</v>
      </c>
      <c r="D36" s="69">
        <v>1301.6016070000001</v>
      </c>
      <c r="E36" s="69">
        <v>431.63782040000001</v>
      </c>
    </row>
    <row r="37" spans="1:5" x14ac:dyDescent="0.25">
      <c r="B37">
        <v>2017</v>
      </c>
      <c r="C37" s="69">
        <f t="shared" si="0"/>
        <v>1346.8219490000001</v>
      </c>
      <c r="D37" s="69">
        <v>1044.8588340000001</v>
      </c>
      <c r="E37" s="69">
        <v>301.96311500000002</v>
      </c>
    </row>
    <row r="38" spans="1:5" x14ac:dyDescent="0.25">
      <c r="B38">
        <v>2018</v>
      </c>
      <c r="C38" s="69">
        <f t="shared" si="0"/>
        <v>1053.8261587</v>
      </c>
      <c r="D38" s="69">
        <v>771.49887469999999</v>
      </c>
      <c r="E38" s="69">
        <v>282.32728399999996</v>
      </c>
    </row>
    <row r="39" spans="1:5" x14ac:dyDescent="0.25">
      <c r="B39">
        <v>2019</v>
      </c>
      <c r="C39" s="69">
        <f t="shared" si="0"/>
        <v>854.6055073</v>
      </c>
      <c r="D39" s="69">
        <v>649.79578379999998</v>
      </c>
      <c r="E39" s="69">
        <v>204.80972349999999</v>
      </c>
    </row>
    <row r="40" spans="1:5" x14ac:dyDescent="0.25">
      <c r="B40">
        <v>2020</v>
      </c>
      <c r="C40" s="69">
        <f>D40+E40</f>
        <v>710.9507615</v>
      </c>
      <c r="D40" s="69">
        <v>597.1645244</v>
      </c>
      <c r="E40" s="69">
        <v>113.78623709999999</v>
      </c>
    </row>
    <row r="41" spans="1:5" x14ac:dyDescent="0.25">
      <c r="A41" s="16"/>
      <c r="B41">
        <v>2021</v>
      </c>
      <c r="C41" s="69">
        <f>D41+E41</f>
        <v>461.52390325000005</v>
      </c>
      <c r="D41" s="69">
        <v>448.62804162000003</v>
      </c>
      <c r="E41" s="69">
        <v>12.895861630000001</v>
      </c>
    </row>
    <row r="42" spans="1:5" x14ac:dyDescent="0.25">
      <c r="A42" s="16"/>
      <c r="B42">
        <v>2022</v>
      </c>
      <c r="C42" s="69">
        <f>D42+E42</f>
        <v>216.77674069</v>
      </c>
      <c r="D42" s="69">
        <v>203.64641534</v>
      </c>
      <c r="E42" s="69">
        <v>13.13032535</v>
      </c>
    </row>
    <row r="43" spans="1:5" x14ac:dyDescent="0.25">
      <c r="A43" s="16"/>
      <c r="B43" s="21"/>
      <c r="D43" s="59"/>
    </row>
    <row r="44" spans="1:5" x14ac:dyDescent="0.25">
      <c r="A44" s="16"/>
      <c r="B44" s="21"/>
      <c r="D44" s="59"/>
    </row>
    <row r="45" spans="1:5" x14ac:dyDescent="0.25">
      <c r="A45" s="16"/>
      <c r="B45" s="21"/>
      <c r="D45" s="59"/>
    </row>
    <row r="46" spans="1:5" x14ac:dyDescent="0.25">
      <c r="A46" s="16"/>
    </row>
    <row r="47" spans="1:5" x14ac:dyDescent="0.25">
      <c r="A47" s="16"/>
    </row>
    <row r="48" spans="1:5" x14ac:dyDescent="0.25">
      <c r="A48" s="16"/>
    </row>
    <row r="49" spans="1:1" x14ac:dyDescent="0.25">
      <c r="A49" s="16"/>
    </row>
    <row r="50" spans="1:1" x14ac:dyDescent="0.25">
      <c r="A50" s="16"/>
    </row>
    <row r="51" spans="1:1" x14ac:dyDescent="0.25">
      <c r="A51" s="16"/>
    </row>
  </sheetData>
  <pageMargins left="0.511811024" right="0.511811024" top="0.78740157499999996" bottom="0.78740157499999996" header="0.31496062000000002" footer="0.31496062000000002"/>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5A456-30D9-4E9F-A6A0-F01D9325BC4C}">
  <sheetPr>
    <tabColor theme="9" tint="-0.249977111117893"/>
  </sheetPr>
  <dimension ref="A1:F41"/>
  <sheetViews>
    <sheetView showGridLines="0" zoomScale="90" zoomScaleNormal="90" workbookViewId="0"/>
  </sheetViews>
  <sheetFormatPr defaultRowHeight="15" x14ac:dyDescent="0.25"/>
  <cols>
    <col min="3" max="5" width="14.5703125" customWidth="1"/>
  </cols>
  <sheetData>
    <row r="1" spans="1:6" x14ac:dyDescent="0.25">
      <c r="A1" s="10" t="s">
        <v>768</v>
      </c>
    </row>
    <row r="3" spans="1:6" x14ac:dyDescent="0.25">
      <c r="A3" s="10" t="s">
        <v>48</v>
      </c>
    </row>
    <row r="4" spans="1:6" x14ac:dyDescent="0.25">
      <c r="A4" s="10" t="s">
        <v>762</v>
      </c>
    </row>
    <row r="5" spans="1:6" x14ac:dyDescent="0.25">
      <c r="A5" s="10" t="s">
        <v>769</v>
      </c>
    </row>
    <row r="6" spans="1:6" x14ac:dyDescent="0.25">
      <c r="A6" s="10" t="s">
        <v>770</v>
      </c>
    </row>
    <row r="7" spans="1:6" x14ac:dyDescent="0.25">
      <c r="A7" s="10"/>
    </row>
    <row r="8" spans="1:6" x14ac:dyDescent="0.25">
      <c r="A8" s="10" t="s">
        <v>718</v>
      </c>
    </row>
    <row r="9" spans="1:6" x14ac:dyDescent="0.25">
      <c r="A9" s="10" t="s">
        <v>764</v>
      </c>
    </row>
    <row r="10" spans="1:6" x14ac:dyDescent="0.25">
      <c r="A10" s="10"/>
    </row>
    <row r="11" spans="1:6" x14ac:dyDescent="0.25">
      <c r="A11" s="10" t="s">
        <v>113</v>
      </c>
    </row>
    <row r="12" spans="1:6" x14ac:dyDescent="0.25">
      <c r="A12" s="10" t="s">
        <v>771</v>
      </c>
    </row>
    <row r="13" spans="1:6" x14ac:dyDescent="0.25">
      <c r="A13" t="s">
        <v>140</v>
      </c>
    </row>
    <row r="14" spans="1:6" x14ac:dyDescent="0.25">
      <c r="C14" s="6"/>
      <c r="D14" s="6"/>
    </row>
    <row r="15" spans="1:6" ht="27" customHeight="1" x14ac:dyDescent="0.25">
      <c r="B15" s="6"/>
      <c r="C15" s="57" t="s">
        <v>349</v>
      </c>
      <c r="D15" s="57" t="s">
        <v>772</v>
      </c>
      <c r="E15" s="57" t="s">
        <v>773</v>
      </c>
      <c r="F15" t="s">
        <v>774</v>
      </c>
    </row>
    <row r="16" spans="1:6" x14ac:dyDescent="0.25">
      <c r="B16">
        <v>1997</v>
      </c>
      <c r="C16" s="58">
        <f t="shared" ref="C16:C38" si="0">SUM(D16:F16)</f>
        <v>1004.596</v>
      </c>
      <c r="D16" s="58">
        <v>69.998000000000005</v>
      </c>
      <c r="E16" s="58">
        <v>670.82299999999998</v>
      </c>
      <c r="F16" s="58">
        <v>263.77499999999998</v>
      </c>
    </row>
    <row r="17" spans="1:6" x14ac:dyDescent="0.25">
      <c r="B17">
        <v>1998</v>
      </c>
      <c r="C17" s="58">
        <f t="shared" si="0"/>
        <v>2466.1709140000003</v>
      </c>
      <c r="D17" s="58">
        <v>64.695999999999998</v>
      </c>
      <c r="E17" s="58">
        <v>742.37699999999995</v>
      </c>
      <c r="F17" s="58">
        <v>1659.0979140000002</v>
      </c>
    </row>
    <row r="18" spans="1:6" x14ac:dyDescent="0.25">
      <c r="B18">
        <v>1999</v>
      </c>
      <c r="C18" s="58">
        <f t="shared" si="0"/>
        <v>1159.7055004000001</v>
      </c>
      <c r="D18" s="58">
        <v>59.681210400000005</v>
      </c>
      <c r="E18" s="58">
        <v>806.35529000000008</v>
      </c>
      <c r="F18" s="58">
        <v>293.66899999999998</v>
      </c>
    </row>
    <row r="19" spans="1:6" x14ac:dyDescent="0.25">
      <c r="B19">
        <v>2000</v>
      </c>
      <c r="C19" s="58">
        <f t="shared" si="0"/>
        <v>1176.9920609000001</v>
      </c>
      <c r="D19" s="58">
        <v>58.588425900000004</v>
      </c>
      <c r="E19" s="58">
        <v>814.97863500000005</v>
      </c>
      <c r="F19" s="58">
        <v>303.42500000000001</v>
      </c>
    </row>
    <row r="20" spans="1:6" x14ac:dyDescent="0.25">
      <c r="B20">
        <v>2001</v>
      </c>
      <c r="C20" s="58">
        <f t="shared" si="0"/>
        <v>1111.0510000000002</v>
      </c>
      <c r="D20" s="58">
        <v>59.33</v>
      </c>
      <c r="E20" s="58">
        <v>752.53200000000004</v>
      </c>
      <c r="F20" s="58">
        <v>299.18900000000002</v>
      </c>
    </row>
    <row r="21" spans="1:6" x14ac:dyDescent="0.25">
      <c r="B21">
        <v>2002</v>
      </c>
      <c r="C21" s="58">
        <f t="shared" si="0"/>
        <v>1101.5529999999999</v>
      </c>
      <c r="D21" s="58">
        <v>59.555999999999997</v>
      </c>
      <c r="E21" s="58">
        <v>741.89099999999996</v>
      </c>
      <c r="F21" s="58">
        <v>300.10599999999999</v>
      </c>
    </row>
    <row r="22" spans="1:6" x14ac:dyDescent="0.25">
      <c r="B22">
        <v>2003</v>
      </c>
      <c r="C22" s="58">
        <f t="shared" si="0"/>
        <v>1017.237224</v>
      </c>
      <c r="D22" s="58">
        <v>66.248999999999995</v>
      </c>
      <c r="E22" s="58">
        <v>666.26422400000001</v>
      </c>
      <c r="F22" s="58">
        <v>284.72399999999999</v>
      </c>
    </row>
    <row r="23" spans="1:6" x14ac:dyDescent="0.25">
      <c r="B23">
        <v>2004</v>
      </c>
      <c r="C23" s="58">
        <f t="shared" si="0"/>
        <v>970.09675800000014</v>
      </c>
      <c r="D23" s="58">
        <v>76.257999999999996</v>
      </c>
      <c r="E23" s="58">
        <v>601.16775800000005</v>
      </c>
      <c r="F23" s="58">
        <v>292.67099999999999</v>
      </c>
    </row>
    <row r="24" spans="1:6" x14ac:dyDescent="0.25">
      <c r="B24">
        <v>2005</v>
      </c>
      <c r="C24" s="58">
        <f t="shared" si="0"/>
        <v>912.6241859999999</v>
      </c>
      <c r="D24" s="58">
        <v>79.02</v>
      </c>
      <c r="E24" s="58">
        <v>538.72318599999994</v>
      </c>
      <c r="F24" s="58">
        <v>294.88099999999997</v>
      </c>
    </row>
    <row r="25" spans="1:6" x14ac:dyDescent="0.25">
      <c r="A25" s="16"/>
      <c r="B25">
        <v>2006</v>
      </c>
      <c r="C25" s="58">
        <f t="shared" si="0"/>
        <v>891.91670239999996</v>
      </c>
      <c r="D25" s="58">
        <v>84.217315400000004</v>
      </c>
      <c r="E25" s="58">
        <v>525.156387</v>
      </c>
      <c r="F25" s="58">
        <v>282.54300000000001</v>
      </c>
    </row>
    <row r="26" spans="1:6" x14ac:dyDescent="0.25">
      <c r="A26" s="16"/>
      <c r="B26">
        <v>2007</v>
      </c>
      <c r="C26" s="58">
        <f t="shared" si="0"/>
        <v>821.43092999999999</v>
      </c>
      <c r="D26" s="58">
        <v>93.18992999999999</v>
      </c>
      <c r="E26" s="58">
        <v>453.87</v>
      </c>
      <c r="F26" s="58">
        <v>274.37099999999998</v>
      </c>
    </row>
    <row r="27" spans="1:6" x14ac:dyDescent="0.25">
      <c r="A27" s="16"/>
      <c r="B27">
        <v>2008</v>
      </c>
      <c r="C27" s="58">
        <f t="shared" si="0"/>
        <v>1117.75442378</v>
      </c>
      <c r="D27" s="58">
        <v>91.236289679999999</v>
      </c>
      <c r="E27" s="58">
        <v>766.5431327</v>
      </c>
      <c r="F27" s="58">
        <v>259.9750014</v>
      </c>
    </row>
    <row r="28" spans="1:6" x14ac:dyDescent="0.25">
      <c r="A28" s="16"/>
      <c r="B28">
        <v>2009</v>
      </c>
      <c r="C28" s="58">
        <f t="shared" si="0"/>
        <v>1198.0533370500002</v>
      </c>
      <c r="D28" s="58">
        <v>92.539708750000003</v>
      </c>
      <c r="E28" s="58">
        <v>863.60962500000005</v>
      </c>
      <c r="F28" s="58">
        <v>241.9040033</v>
      </c>
    </row>
    <row r="29" spans="1:6" x14ac:dyDescent="0.25">
      <c r="A29" s="16"/>
      <c r="B29">
        <v>2010</v>
      </c>
      <c r="C29" s="58">
        <f t="shared" si="0"/>
        <v>1328.7316510000001</v>
      </c>
      <c r="D29" s="58">
        <v>94.659270000000006</v>
      </c>
      <c r="E29" s="58">
        <v>1007.0813810000001</v>
      </c>
      <c r="F29" s="58">
        <v>226.99100000000001</v>
      </c>
    </row>
    <row r="30" spans="1:6" x14ac:dyDescent="0.25">
      <c r="A30" s="16"/>
      <c r="B30">
        <v>2011</v>
      </c>
      <c r="C30" s="58">
        <f t="shared" si="0"/>
        <v>1288.3381687000001</v>
      </c>
      <c r="D30" s="58">
        <v>101.94667389999999</v>
      </c>
      <c r="E30" s="58">
        <v>999.24119480000002</v>
      </c>
      <c r="F30" s="58">
        <v>187.15029999999999</v>
      </c>
    </row>
    <row r="31" spans="1:6" x14ac:dyDescent="0.25">
      <c r="A31" s="16"/>
      <c r="B31">
        <v>2012</v>
      </c>
      <c r="C31" s="58">
        <f t="shared" si="0"/>
        <v>1195.5206659</v>
      </c>
      <c r="D31" s="58">
        <v>102.81574879999999</v>
      </c>
      <c r="E31" s="58">
        <v>927.03311710000003</v>
      </c>
      <c r="F31" s="58">
        <v>165.67179999999999</v>
      </c>
    </row>
    <row r="32" spans="1:6" x14ac:dyDescent="0.25">
      <c r="A32" s="16"/>
      <c r="B32">
        <v>2013</v>
      </c>
      <c r="C32" s="58">
        <f t="shared" si="0"/>
        <v>1239.4239170599999</v>
      </c>
      <c r="D32" s="58">
        <v>92.992303360000008</v>
      </c>
      <c r="E32" s="58">
        <v>963.71131370000001</v>
      </c>
      <c r="F32" s="58">
        <v>182.72029999999998</v>
      </c>
    </row>
    <row r="33" spans="2:6" x14ac:dyDescent="0.25">
      <c r="B33">
        <v>2014</v>
      </c>
      <c r="C33" s="58">
        <f t="shared" si="0"/>
        <v>1230.33871626</v>
      </c>
      <c r="D33" s="58">
        <v>97.401506259999991</v>
      </c>
      <c r="E33" s="58">
        <v>960.58941000000004</v>
      </c>
      <c r="F33" s="58">
        <v>172.34779999999998</v>
      </c>
    </row>
    <row r="34" spans="2:6" x14ac:dyDescent="0.25">
      <c r="B34">
        <v>2015</v>
      </c>
      <c r="C34" s="58">
        <f t="shared" si="0"/>
        <v>1006.78588816</v>
      </c>
      <c r="D34" s="58">
        <v>83.212159759999992</v>
      </c>
      <c r="E34" s="58">
        <v>780.5979284</v>
      </c>
      <c r="F34" s="58">
        <v>142.97579999999999</v>
      </c>
    </row>
    <row r="35" spans="2:6" x14ac:dyDescent="0.25">
      <c r="B35">
        <v>2016</v>
      </c>
      <c r="C35" s="58">
        <f t="shared" si="0"/>
        <v>1050.85393376</v>
      </c>
      <c r="D35" s="58">
        <v>65.336830159999991</v>
      </c>
      <c r="E35" s="58">
        <v>883.8814036</v>
      </c>
      <c r="F35" s="58">
        <v>101.6357</v>
      </c>
    </row>
    <row r="36" spans="2:6" x14ac:dyDescent="0.25">
      <c r="B36">
        <v>2017</v>
      </c>
      <c r="C36" s="58">
        <f t="shared" si="0"/>
        <v>899.53426680999996</v>
      </c>
      <c r="D36" s="58">
        <v>50.013728810000003</v>
      </c>
      <c r="E36" s="58">
        <v>761.77146800000003</v>
      </c>
      <c r="F36" s="58">
        <v>87.749070000000003</v>
      </c>
    </row>
    <row r="37" spans="2:6" x14ac:dyDescent="0.25">
      <c r="B37">
        <v>2018</v>
      </c>
      <c r="C37" s="58">
        <f t="shared" si="0"/>
        <v>863.46831284999996</v>
      </c>
      <c r="D37" s="58">
        <v>37.446676350000004</v>
      </c>
      <c r="E37" s="58">
        <v>753.88349549999998</v>
      </c>
      <c r="F37" s="58">
        <v>72.138141000000005</v>
      </c>
    </row>
    <row r="38" spans="2:6" x14ac:dyDescent="0.25">
      <c r="B38">
        <v>2019</v>
      </c>
      <c r="C38" s="58">
        <f t="shared" si="0"/>
        <v>700.72789079999995</v>
      </c>
      <c r="D38" s="58">
        <v>40.419322999999999</v>
      </c>
      <c r="E38" s="58">
        <v>605.0136708</v>
      </c>
      <c r="F38" s="58">
        <v>55.294896999999999</v>
      </c>
    </row>
    <row r="39" spans="2:6" x14ac:dyDescent="0.25">
      <c r="B39">
        <v>2020</v>
      </c>
      <c r="C39" s="58">
        <f>SUM(D39:F39)</f>
        <v>190.23411801999998</v>
      </c>
      <c r="D39" s="58">
        <v>25.479901119999997</v>
      </c>
      <c r="E39" s="58">
        <v>147.9355219</v>
      </c>
      <c r="F39" s="58">
        <v>16.818694999999998</v>
      </c>
    </row>
    <row r="40" spans="2:6" x14ac:dyDescent="0.25">
      <c r="B40">
        <v>2021</v>
      </c>
      <c r="C40" s="58">
        <f t="shared" ref="C40:C41" si="1">SUM(D40:F40)</f>
        <v>18.248536739999999</v>
      </c>
      <c r="D40" s="58">
        <v>16.548685949999999</v>
      </c>
      <c r="E40" s="58">
        <v>1.6998507900000004</v>
      </c>
      <c r="F40" s="58">
        <v>0</v>
      </c>
    </row>
    <row r="41" spans="2:6" x14ac:dyDescent="0.25">
      <c r="B41">
        <v>2022</v>
      </c>
      <c r="C41" s="58">
        <f t="shared" si="1"/>
        <v>9.1062648800000012</v>
      </c>
      <c r="D41" s="58">
        <v>8.100822860000001</v>
      </c>
      <c r="E41" s="58">
        <v>1.0054420200000003</v>
      </c>
      <c r="F41" s="58">
        <v>0</v>
      </c>
    </row>
  </sheetData>
  <pageMargins left="0.511811024" right="0.511811024" top="0.78740157499999996" bottom="0.78740157499999996" header="0.31496062000000002" footer="0.31496062000000002"/>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ABBFE-35C6-48BE-A05A-D96823F9430B}">
  <sheetPr>
    <tabColor theme="9" tint="-0.249977111117893"/>
  </sheetPr>
  <dimension ref="A1:H50"/>
  <sheetViews>
    <sheetView showGridLines="0" zoomScale="90" zoomScaleNormal="90" workbookViewId="0"/>
  </sheetViews>
  <sheetFormatPr defaultRowHeight="15" x14ac:dyDescent="0.25"/>
  <cols>
    <col min="2" max="2" width="14" bestFit="1" customWidth="1"/>
    <col min="3" max="5" width="14.5703125" customWidth="1"/>
    <col min="8" max="8" width="14" bestFit="1" customWidth="1"/>
  </cols>
  <sheetData>
    <row r="1" spans="1:1" x14ac:dyDescent="0.25">
      <c r="A1" s="10" t="s">
        <v>775</v>
      </c>
    </row>
    <row r="3" spans="1:1" x14ac:dyDescent="0.25">
      <c r="A3" s="10" t="s">
        <v>48</v>
      </c>
    </row>
    <row r="4" spans="1:1" x14ac:dyDescent="0.25">
      <c r="A4" s="10" t="s">
        <v>762</v>
      </c>
    </row>
    <row r="5" spans="1:1" x14ac:dyDescent="0.25">
      <c r="A5" s="10" t="s">
        <v>776</v>
      </c>
    </row>
    <row r="6" spans="1:1" x14ac:dyDescent="0.25">
      <c r="A6" s="10" t="s">
        <v>777</v>
      </c>
    </row>
    <row r="7" spans="1:1" x14ac:dyDescent="0.25">
      <c r="A7" s="10" t="s">
        <v>778</v>
      </c>
    </row>
    <row r="8" spans="1:1" x14ac:dyDescent="0.25">
      <c r="A8" s="10"/>
    </row>
    <row r="9" spans="1:1" x14ac:dyDescent="0.25">
      <c r="A9" s="10" t="s">
        <v>718</v>
      </c>
    </row>
    <row r="10" spans="1:1" x14ac:dyDescent="0.25">
      <c r="A10" s="10" t="s">
        <v>779</v>
      </c>
    </row>
    <row r="11" spans="1:1" x14ac:dyDescent="0.25">
      <c r="A11" s="10" t="s">
        <v>780</v>
      </c>
    </row>
    <row r="12" spans="1:1" x14ac:dyDescent="0.25">
      <c r="A12" s="10" t="s">
        <v>781</v>
      </c>
    </row>
    <row r="13" spans="1:1" x14ac:dyDescent="0.25">
      <c r="A13" s="10" t="s">
        <v>782</v>
      </c>
    </row>
    <row r="14" spans="1:1" x14ac:dyDescent="0.25">
      <c r="A14" s="10" t="s">
        <v>783</v>
      </c>
    </row>
    <row r="15" spans="1:1" x14ac:dyDescent="0.25">
      <c r="A15" s="10" t="s">
        <v>784</v>
      </c>
    </row>
    <row r="16" spans="1:1" x14ac:dyDescent="0.25">
      <c r="A16" s="10"/>
    </row>
    <row r="17" spans="1:5" x14ac:dyDescent="0.25">
      <c r="A17" s="10" t="s">
        <v>113</v>
      </c>
    </row>
    <row r="18" spans="1:5" x14ac:dyDescent="0.25">
      <c r="A18" t="s">
        <v>785</v>
      </c>
    </row>
    <row r="19" spans="1:5" x14ac:dyDescent="0.25">
      <c r="A19" t="s">
        <v>140</v>
      </c>
    </row>
    <row r="21" spans="1:5" x14ac:dyDescent="0.25">
      <c r="D21" s="21" t="s">
        <v>2711</v>
      </c>
      <c r="E21" s="21" t="s">
        <v>2712</v>
      </c>
    </row>
    <row r="22" spans="1:5" x14ac:dyDescent="0.25">
      <c r="C22" t="s">
        <v>787</v>
      </c>
      <c r="D22" s="16">
        <f>((B38/B37)-1)*100</f>
        <v>4.0062129020308701</v>
      </c>
      <c r="E22" s="16">
        <f>((B38/B36)-1)*100</f>
        <v>260.42919393531099</v>
      </c>
    </row>
    <row r="23" spans="1:5" x14ac:dyDescent="0.25">
      <c r="C23" t="s">
        <v>788</v>
      </c>
      <c r="D23" s="16">
        <f>((B44/B43)-1)*100</f>
        <v>3.1004118655986401</v>
      </c>
      <c r="E23" s="16">
        <f>((B44/B42)-1)*100</f>
        <v>412.36138760302833</v>
      </c>
    </row>
    <row r="24" spans="1:5" x14ac:dyDescent="0.25">
      <c r="C24" t="s">
        <v>789</v>
      </c>
      <c r="D24" s="16">
        <f>((B50/B49)-1)*100</f>
        <v>0.98849015932558348</v>
      </c>
      <c r="E24" s="16">
        <f>((B50/B48)-1)*100</f>
        <v>230.3661010914916</v>
      </c>
    </row>
    <row r="25" spans="1:5" x14ac:dyDescent="0.25">
      <c r="C25" t="s">
        <v>790</v>
      </c>
      <c r="D25" s="16">
        <f>((E38/E37)-1)*100</f>
        <v>-10.60488373905315</v>
      </c>
      <c r="E25" s="16">
        <f>((E38/E36)-1)*100</f>
        <v>-69.598075030330293</v>
      </c>
    </row>
    <row r="26" spans="1:5" x14ac:dyDescent="0.25">
      <c r="C26" t="s">
        <v>791</v>
      </c>
      <c r="D26" s="16">
        <f>((E44/E43)-1)*100</f>
        <v>-27.286220857595978</v>
      </c>
      <c r="E26" s="16">
        <f>((E44/E42)-1)*100</f>
        <v>-22.463554066952529</v>
      </c>
    </row>
    <row r="27" spans="1:5" x14ac:dyDescent="0.25">
      <c r="C27" t="s">
        <v>792</v>
      </c>
      <c r="D27" s="16">
        <f>((E50/E49)-1)*100</f>
        <v>-29.097547439919325</v>
      </c>
      <c r="E27" s="16">
        <f>((E50/E48)-1)*100</f>
        <v>-81.642043630328743</v>
      </c>
    </row>
    <row r="28" spans="1:5" x14ac:dyDescent="0.25">
      <c r="C28" t="s">
        <v>793</v>
      </c>
      <c r="D28" s="16">
        <f>((H38/H37)-1)*100</f>
        <v>-53.030224618165533</v>
      </c>
      <c r="E28" s="16">
        <f>((H38/H36)-1)*100</f>
        <v>-88.712660531728218</v>
      </c>
    </row>
    <row r="29" spans="1:5" x14ac:dyDescent="0.25">
      <c r="C29" t="s">
        <v>794</v>
      </c>
      <c r="D29" s="16">
        <f>((H44/H43)-1)*100</f>
        <v>-50.098657170470752</v>
      </c>
      <c r="E29" s="16">
        <f>((H44/H42)-1)*100</f>
        <v>-98.770787426382356</v>
      </c>
    </row>
    <row r="30" spans="1:5" x14ac:dyDescent="0.25">
      <c r="C30" t="s">
        <v>795</v>
      </c>
      <c r="D30" s="16">
        <f>IFERROR(((H50/H49)-1)*100,0)</f>
        <v>0</v>
      </c>
      <c r="E30" s="16">
        <f>((H50/H48)-1)*100</f>
        <v>-100</v>
      </c>
    </row>
    <row r="31" spans="1:5" x14ac:dyDescent="0.25">
      <c r="D31" s="16"/>
      <c r="E31" s="16"/>
    </row>
    <row r="32" spans="1:5" x14ac:dyDescent="0.25">
      <c r="D32" s="16"/>
      <c r="E32" s="16"/>
    </row>
    <row r="34" spans="1:8" x14ac:dyDescent="0.25">
      <c r="A34" t="s">
        <v>796</v>
      </c>
      <c r="D34" t="s">
        <v>797</v>
      </c>
      <c r="G34" t="s">
        <v>798</v>
      </c>
    </row>
    <row r="35" spans="1:8" x14ac:dyDescent="0.25">
      <c r="A35" s="438" t="s">
        <v>799</v>
      </c>
      <c r="B35" s="438" t="s">
        <v>349</v>
      </c>
      <c r="D35" s="438" t="s">
        <v>799</v>
      </c>
      <c r="E35" s="438" t="s">
        <v>349</v>
      </c>
      <c r="G35" s="438" t="s">
        <v>799</v>
      </c>
      <c r="H35" s="438" t="s">
        <v>349</v>
      </c>
    </row>
    <row r="36" spans="1:8" x14ac:dyDescent="0.25">
      <c r="A36" s="439">
        <v>1997</v>
      </c>
      <c r="B36" s="634">
        <v>48647.309000000001</v>
      </c>
      <c r="D36" s="439">
        <v>1997</v>
      </c>
      <c r="E36" s="634">
        <v>11347.571</v>
      </c>
      <c r="G36" s="439">
        <v>1997</v>
      </c>
      <c r="H36" s="634">
        <v>1920.53</v>
      </c>
    </row>
    <row r="37" spans="1:8" x14ac:dyDescent="0.25">
      <c r="A37" s="439">
        <v>2021</v>
      </c>
      <c r="B37" s="634">
        <v>168585.22083203</v>
      </c>
      <c r="D37" s="439">
        <v>2021</v>
      </c>
      <c r="E37" s="634">
        <v>3859.1370150799999</v>
      </c>
      <c r="G37" s="439">
        <v>2021</v>
      </c>
      <c r="H37" s="634">
        <v>461.52390324999999</v>
      </c>
    </row>
    <row r="38" spans="1:8" x14ac:dyDescent="0.25">
      <c r="A38" s="439">
        <v>2022</v>
      </c>
      <c r="B38" s="634">
        <v>175339.10369992</v>
      </c>
      <c r="D38" s="439">
        <v>2022</v>
      </c>
      <c r="E38" s="634">
        <v>3449.8800213</v>
      </c>
      <c r="G38" s="439">
        <v>2022</v>
      </c>
      <c r="H38" s="634">
        <v>216.77674069</v>
      </c>
    </row>
    <row r="40" spans="1:8" x14ac:dyDescent="0.25">
      <c r="A40" t="s">
        <v>800</v>
      </c>
      <c r="D40" t="s">
        <v>801</v>
      </c>
      <c r="G40" t="s">
        <v>802</v>
      </c>
    </row>
    <row r="41" spans="1:8" x14ac:dyDescent="0.25">
      <c r="A41" s="438" t="s">
        <v>799</v>
      </c>
      <c r="B41" s="438" t="s">
        <v>349</v>
      </c>
      <c r="D41" s="438" t="s">
        <v>799</v>
      </c>
      <c r="E41" s="438" t="s">
        <v>349</v>
      </c>
      <c r="G41" s="438" t="s">
        <v>799</v>
      </c>
      <c r="H41" s="438" t="s">
        <v>349</v>
      </c>
    </row>
    <row r="42" spans="1:8" x14ac:dyDescent="0.25">
      <c r="A42" s="439">
        <v>1997</v>
      </c>
      <c r="B42" s="634">
        <v>9824.7219999999998</v>
      </c>
      <c r="D42" s="439">
        <v>1997</v>
      </c>
      <c r="E42" s="634">
        <v>4303.8860000000004</v>
      </c>
      <c r="G42" s="439">
        <v>1997</v>
      </c>
      <c r="H42" s="634">
        <v>740.82100000000003</v>
      </c>
    </row>
    <row r="43" spans="1:8" x14ac:dyDescent="0.25">
      <c r="A43" s="439">
        <v>2021</v>
      </c>
      <c r="B43" s="634">
        <v>48824.326747560001</v>
      </c>
      <c r="D43" s="439">
        <v>2021</v>
      </c>
      <c r="E43" s="634">
        <v>4589.3368227700003</v>
      </c>
      <c r="G43" s="439">
        <v>2021</v>
      </c>
      <c r="H43" s="634">
        <v>18.248536739999999</v>
      </c>
    </row>
    <row r="44" spans="1:8" x14ac:dyDescent="0.25">
      <c r="A44" s="439">
        <v>2022</v>
      </c>
      <c r="B44" s="634">
        <v>50338.081967339996</v>
      </c>
      <c r="D44" s="439">
        <v>2022</v>
      </c>
      <c r="E44" s="634">
        <v>3337.0802414099999</v>
      </c>
      <c r="G44" s="439">
        <v>2022</v>
      </c>
      <c r="H44" s="634">
        <v>9.1062648800000012</v>
      </c>
    </row>
    <row r="46" spans="1:8" x14ac:dyDescent="0.25">
      <c r="A46" t="s">
        <v>803</v>
      </c>
      <c r="D46" t="s">
        <v>804</v>
      </c>
      <c r="G46" t="s">
        <v>805</v>
      </c>
    </row>
    <row r="47" spans="1:8" x14ac:dyDescent="0.25">
      <c r="A47" s="438" t="s">
        <v>799</v>
      </c>
      <c r="B47" s="438" t="s">
        <v>349</v>
      </c>
      <c r="D47" s="438" t="s">
        <v>799</v>
      </c>
      <c r="E47" s="438" t="s">
        <v>349</v>
      </c>
      <c r="G47" s="438" t="s">
        <v>799</v>
      </c>
      <c r="H47" s="438" t="s">
        <v>349</v>
      </c>
    </row>
    <row r="48" spans="1:8" x14ac:dyDescent="0.25">
      <c r="A48" s="439">
        <v>1997</v>
      </c>
      <c r="B48" s="634">
        <v>1610.64</v>
      </c>
      <c r="D48" s="439">
        <v>1997</v>
      </c>
      <c r="E48" s="634">
        <v>902.62900000000002</v>
      </c>
      <c r="G48" s="439">
        <v>1997</v>
      </c>
      <c r="H48" s="634">
        <v>263.77499999999998</v>
      </c>
    </row>
    <row r="49" spans="1:8" x14ac:dyDescent="0.25">
      <c r="A49" s="439">
        <v>2021</v>
      </c>
      <c r="B49" s="634">
        <v>5268.9257580000003</v>
      </c>
      <c r="D49" s="439">
        <v>2021</v>
      </c>
      <c r="E49" s="634">
        <v>233.70734299999998</v>
      </c>
      <c r="G49" s="439">
        <v>2021</v>
      </c>
      <c r="H49" s="634">
        <v>0</v>
      </c>
    </row>
    <row r="50" spans="1:8" x14ac:dyDescent="0.25">
      <c r="A50" s="439">
        <v>2022</v>
      </c>
      <c r="B50" s="634">
        <v>5321.0085706200007</v>
      </c>
      <c r="D50" s="439">
        <v>2022</v>
      </c>
      <c r="E50" s="634">
        <v>165.704238</v>
      </c>
      <c r="G50" s="439">
        <v>2022</v>
      </c>
      <c r="H50" s="634">
        <v>0</v>
      </c>
    </row>
  </sheetData>
  <pageMargins left="0.511811024" right="0.511811024" top="0.78740157499999996" bottom="0.78740157499999996" header="0.31496062000000002" footer="0.31496062000000002"/>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20B61-674D-4E1D-B496-73D3CD9796CC}">
  <sheetPr>
    <tabColor theme="9" tint="-0.249977111117893"/>
  </sheetPr>
  <dimension ref="A1:AB55"/>
  <sheetViews>
    <sheetView showGridLines="0" zoomScale="90" zoomScaleNormal="90" workbookViewId="0"/>
  </sheetViews>
  <sheetFormatPr defaultRowHeight="15" x14ac:dyDescent="0.25"/>
  <cols>
    <col min="2" max="2" width="14.85546875" bestFit="1" customWidth="1"/>
    <col min="3" max="5" width="14.5703125" customWidth="1"/>
    <col min="6" max="26" width="12.7109375" bestFit="1" customWidth="1"/>
    <col min="27" max="28" width="12" bestFit="1" customWidth="1"/>
  </cols>
  <sheetData>
    <row r="1" spans="1:1" x14ac:dyDescent="0.25">
      <c r="A1" t="s">
        <v>806</v>
      </c>
    </row>
    <row r="3" spans="1:1" x14ac:dyDescent="0.25">
      <c r="A3" s="10" t="s">
        <v>48</v>
      </c>
    </row>
    <row r="4" spans="1:1" x14ac:dyDescent="0.25">
      <c r="A4" s="10" t="s">
        <v>762</v>
      </c>
    </row>
    <row r="5" spans="1:1" x14ac:dyDescent="0.25">
      <c r="A5" s="10" t="s">
        <v>807</v>
      </c>
    </row>
    <row r="6" spans="1:1" x14ac:dyDescent="0.25">
      <c r="A6" s="10" t="s">
        <v>777</v>
      </c>
    </row>
    <row r="7" spans="1:1" x14ac:dyDescent="0.25">
      <c r="A7" s="10" t="s">
        <v>778</v>
      </c>
    </row>
    <row r="8" spans="1:1" x14ac:dyDescent="0.25">
      <c r="A8" s="10"/>
    </row>
    <row r="9" spans="1:1" x14ac:dyDescent="0.25">
      <c r="A9" s="10" t="s">
        <v>718</v>
      </c>
    </row>
    <row r="10" spans="1:1" x14ac:dyDescent="0.25">
      <c r="A10" s="10" t="s">
        <v>779</v>
      </c>
    </row>
    <row r="11" spans="1:1" x14ac:dyDescent="0.25">
      <c r="A11" s="10" t="s">
        <v>780</v>
      </c>
    </row>
    <row r="12" spans="1:1" x14ac:dyDescent="0.25">
      <c r="A12" s="10" t="s">
        <v>781</v>
      </c>
    </row>
    <row r="13" spans="1:1" x14ac:dyDescent="0.25">
      <c r="A13" s="10" t="s">
        <v>782</v>
      </c>
    </row>
    <row r="14" spans="1:1" x14ac:dyDescent="0.25">
      <c r="A14" s="10" t="s">
        <v>808</v>
      </c>
    </row>
    <row r="15" spans="1:1" x14ac:dyDescent="0.25">
      <c r="A15" s="10" t="s">
        <v>809</v>
      </c>
    </row>
    <row r="16" spans="1:1" x14ac:dyDescent="0.25">
      <c r="A16" s="10"/>
    </row>
    <row r="17" spans="1:4" x14ac:dyDescent="0.25">
      <c r="A17" s="10" t="s">
        <v>113</v>
      </c>
    </row>
    <row r="18" spans="1:4" x14ac:dyDescent="0.25">
      <c r="A18" t="s">
        <v>810</v>
      </c>
    </row>
    <row r="19" spans="1:4" x14ac:dyDescent="0.25">
      <c r="A19" t="s">
        <v>140</v>
      </c>
    </row>
    <row r="24" spans="1:4" x14ac:dyDescent="0.25">
      <c r="B24" s="19"/>
      <c r="C24" s="9"/>
    </row>
    <row r="26" spans="1:4" x14ac:dyDescent="0.25">
      <c r="B26" s="16"/>
      <c r="C26" s="16"/>
      <c r="D26" s="16"/>
    </row>
    <row r="27" spans="1:4" x14ac:dyDescent="0.25">
      <c r="B27" s="16"/>
      <c r="C27" s="16"/>
      <c r="D27" s="16"/>
    </row>
    <row r="28" spans="1:4" x14ac:dyDescent="0.25">
      <c r="B28" s="16"/>
      <c r="C28" s="16"/>
      <c r="D28" s="16"/>
    </row>
    <row r="29" spans="1:4" x14ac:dyDescent="0.25">
      <c r="B29" s="16"/>
      <c r="C29" s="16"/>
      <c r="D29" s="16"/>
    </row>
    <row r="37" spans="1:28" x14ac:dyDescent="0.25">
      <c r="C37" s="16"/>
      <c r="D37" s="16"/>
      <c r="E37" s="16"/>
      <c r="F37" s="16"/>
      <c r="G37" s="16"/>
      <c r="H37" s="16"/>
      <c r="I37" s="16"/>
      <c r="J37" s="16"/>
      <c r="K37" s="16"/>
    </row>
    <row r="38" spans="1:28" x14ac:dyDescent="0.25">
      <c r="A38" t="s">
        <v>811</v>
      </c>
      <c r="C38" s="440">
        <v>1997</v>
      </c>
      <c r="D38" s="440">
        <v>1998</v>
      </c>
      <c r="E38" s="440">
        <v>1999</v>
      </c>
      <c r="F38" s="440">
        <v>2000</v>
      </c>
      <c r="G38" s="440">
        <v>2001</v>
      </c>
      <c r="H38" s="440">
        <v>2002</v>
      </c>
      <c r="I38" s="440">
        <v>2003</v>
      </c>
      <c r="J38" s="440">
        <v>2004</v>
      </c>
      <c r="K38" s="440">
        <v>2005</v>
      </c>
      <c r="L38" s="440">
        <v>2006</v>
      </c>
      <c r="M38" s="440">
        <v>2007</v>
      </c>
      <c r="N38" s="440">
        <v>2008</v>
      </c>
      <c r="O38" s="440">
        <v>2009</v>
      </c>
      <c r="P38" s="440">
        <v>2010</v>
      </c>
      <c r="Q38" s="440">
        <v>2011</v>
      </c>
      <c r="R38" s="440">
        <v>2012</v>
      </c>
      <c r="S38" s="440">
        <v>2013</v>
      </c>
      <c r="T38" s="440">
        <v>2014</v>
      </c>
      <c r="U38" s="440">
        <v>2015</v>
      </c>
      <c r="V38" s="440">
        <v>2016</v>
      </c>
      <c r="W38" s="440">
        <v>2017</v>
      </c>
      <c r="X38" s="440">
        <v>2018</v>
      </c>
      <c r="Y38" s="440">
        <v>2019</v>
      </c>
      <c r="Z38" s="440">
        <v>2020</v>
      </c>
      <c r="AA38" s="440">
        <v>2021</v>
      </c>
      <c r="AB38" s="440">
        <v>2022</v>
      </c>
    </row>
    <row r="39" spans="1:28" x14ac:dyDescent="0.25">
      <c r="B39" t="s">
        <v>812</v>
      </c>
      <c r="C39" s="16">
        <f>C47/C49*100</f>
        <v>3.9478648243420822</v>
      </c>
      <c r="D39" s="16">
        <f t="shared" ref="D39:Z39" si="0">D47/D49*100</f>
        <v>3.6208300952845169</v>
      </c>
      <c r="E39" s="16">
        <f t="shared" si="0"/>
        <v>3.4480794525547842</v>
      </c>
      <c r="F39" s="16">
        <f t="shared" si="0"/>
        <v>2.9886004779891144</v>
      </c>
      <c r="G39" s="16">
        <f t="shared" si="0"/>
        <v>2.770336193580285</v>
      </c>
      <c r="H39" s="16">
        <f t="shared" si="0"/>
        <v>2.4360653816292213</v>
      </c>
      <c r="I39" s="16">
        <f t="shared" si="0"/>
        <v>2.4703972006698969</v>
      </c>
      <c r="J39" s="16">
        <f t="shared" si="0"/>
        <v>2.5821967682195059</v>
      </c>
      <c r="K39" s="16">
        <f t="shared" si="0"/>
        <v>2.3842143483706337</v>
      </c>
      <c r="L39" s="16">
        <f t="shared" si="0"/>
        <v>2.2811753587602017</v>
      </c>
      <c r="M39" s="16">
        <f t="shared" si="0"/>
        <v>2.4484293767874714</v>
      </c>
      <c r="N39" s="16">
        <f t="shared" si="0"/>
        <v>2.5922524859145155</v>
      </c>
      <c r="O39" s="16">
        <f t="shared" si="0"/>
        <v>2.261386803208751</v>
      </c>
      <c r="P39" s="16">
        <f t="shared" si="0"/>
        <v>2.0112231802215907</v>
      </c>
      <c r="Q39" s="16">
        <f t="shared" si="0"/>
        <v>1.9950996054707484</v>
      </c>
      <c r="R39" s="16">
        <f t="shared" si="0"/>
        <v>1.9548774409597756</v>
      </c>
      <c r="S39" s="16">
        <f t="shared" si="0"/>
        <v>1.9286405996805507</v>
      </c>
      <c r="T39" s="16">
        <f t="shared" si="0"/>
        <v>1.8193522878724964</v>
      </c>
      <c r="U39" s="16">
        <f t="shared" si="0"/>
        <v>1.3672126248550889</v>
      </c>
      <c r="V39" s="16">
        <f t="shared" si="0"/>
        <v>1.186609190433161</v>
      </c>
      <c r="W39" s="16">
        <f t="shared" si="0"/>
        <v>0.88525542867096529</v>
      </c>
      <c r="X39" s="16">
        <f t="shared" si="0"/>
        <v>0.7020701532264918</v>
      </c>
      <c r="Y39" s="16">
        <f t="shared" si="0"/>
        <v>0.52826929836210479</v>
      </c>
      <c r="Z39" s="16">
        <f t="shared" si="0"/>
        <v>0.41558131722998759</v>
      </c>
      <c r="AA39" s="16">
        <f t="shared" ref="AA39:AB39" si="1">AA47/AA49*100</f>
        <v>0.27376296746073581</v>
      </c>
      <c r="AB39" s="16">
        <f t="shared" si="1"/>
        <v>0.12363285548727193</v>
      </c>
    </row>
    <row r="40" spans="1:28" x14ac:dyDescent="0.25">
      <c r="B40" t="s">
        <v>813</v>
      </c>
      <c r="C40" s="16">
        <f>C50/C52*100</f>
        <v>7.5403762060646597</v>
      </c>
      <c r="D40" s="16">
        <f t="shared" ref="D40:Z40" si="2">D50/D52*100</f>
        <v>7.4814852306406499</v>
      </c>
      <c r="E40" s="16">
        <f t="shared" si="2"/>
        <v>7.3052295565381149</v>
      </c>
      <c r="F40" s="16">
        <f t="shared" si="2"/>
        <v>6.57664042051469</v>
      </c>
      <c r="G40" s="16">
        <f t="shared" si="2"/>
        <v>5.7995123022632082</v>
      </c>
      <c r="H40" s="16">
        <f t="shared" si="2"/>
        <v>5.1622485960225442</v>
      </c>
      <c r="I40" s="16">
        <f t="shared" si="2"/>
        <v>4.6384894872066749</v>
      </c>
      <c r="J40" s="16">
        <f t="shared" si="2"/>
        <v>3.9916300237851456</v>
      </c>
      <c r="K40" s="16">
        <f t="shared" si="2"/>
        <v>3.4902320499964543</v>
      </c>
      <c r="L40" s="16">
        <f t="shared" si="2"/>
        <v>3.4415912406522904</v>
      </c>
      <c r="M40" s="16">
        <f t="shared" si="2"/>
        <v>3.0138300537643303</v>
      </c>
      <c r="N40" s="16">
        <f t="shared" si="2"/>
        <v>3.9725523592123695</v>
      </c>
      <c r="O40" s="16">
        <f t="shared" si="2"/>
        <v>4.5226140339029826</v>
      </c>
      <c r="P40" s="16">
        <f t="shared" si="2"/>
        <v>4.8030308017523664</v>
      </c>
      <c r="Q40" s="16">
        <f t="shared" si="2"/>
        <v>4.5742302593559456</v>
      </c>
      <c r="R40" s="16">
        <f t="shared" si="2"/>
        <v>3.9866797408957662</v>
      </c>
      <c r="S40" s="16">
        <f t="shared" si="2"/>
        <v>3.7506056358639781</v>
      </c>
      <c r="T40" s="16">
        <f t="shared" si="2"/>
        <v>3.31711899163074</v>
      </c>
      <c r="U40" s="16">
        <f t="shared" si="2"/>
        <v>2.4591444979769084</v>
      </c>
      <c r="V40" s="16">
        <f t="shared" si="2"/>
        <v>2.5051648431158884</v>
      </c>
      <c r="W40" s="16">
        <f t="shared" si="2"/>
        <v>2.0235238241781839</v>
      </c>
      <c r="X40" s="16">
        <f t="shared" si="2"/>
        <v>1.9368190553900699</v>
      </c>
      <c r="Y40" s="16">
        <f t="shared" si="2"/>
        <v>1.4431393580543577</v>
      </c>
      <c r="Z40" s="16">
        <f t="shared" si="2"/>
        <v>0.37174116176416727</v>
      </c>
      <c r="AA40" s="16">
        <f t="shared" ref="AA40:AB40" si="3">AA50/AA52*100</f>
        <v>3.7375910648705393E-2</v>
      </c>
      <c r="AB40" s="16">
        <f t="shared" si="3"/>
        <v>1.8090210282362892E-2</v>
      </c>
    </row>
    <row r="41" spans="1:28" x14ac:dyDescent="0.25">
      <c r="B41" t="s">
        <v>814</v>
      </c>
      <c r="C41" s="16">
        <f>C53/C55*100</f>
        <v>16.377030248845177</v>
      </c>
      <c r="D41" s="16">
        <f t="shared" ref="D41:Z41" si="4">D53/D55*100</f>
        <v>16.377030247260869</v>
      </c>
      <c r="E41" s="16">
        <f t="shared" si="4"/>
        <v>17.352529293239659</v>
      </c>
      <c r="F41" s="16">
        <f t="shared" si="4"/>
        <v>14.552136623424708</v>
      </c>
      <c r="G41" s="16">
        <f t="shared" si="4"/>
        <v>12.830998980601407</v>
      </c>
      <c r="H41" s="16">
        <f t="shared" si="4"/>
        <v>11.494680800130228</v>
      </c>
      <c r="I41" s="16">
        <f t="shared" si="4"/>
        <v>8.7151301741532308</v>
      </c>
      <c r="J41" s="16">
        <f t="shared" si="4"/>
        <v>8.197105157685975</v>
      </c>
      <c r="K41" s="16">
        <f t="shared" si="4"/>
        <v>6.4082317508464994</v>
      </c>
      <c r="L41" s="16">
        <f t="shared" si="4"/>
        <v>5.6359618983179862</v>
      </c>
      <c r="M41" s="16">
        <f t="shared" si="4"/>
        <v>5.5843759349831785</v>
      </c>
      <c r="N41" s="16">
        <f t="shared" si="4"/>
        <v>5.1701729139149526</v>
      </c>
      <c r="O41" s="16">
        <f t="shared" si="4"/>
        <v>5.2983905734087884</v>
      </c>
      <c r="P41" s="16">
        <f t="shared" si="4"/>
        <v>4.7270385853642143</v>
      </c>
      <c r="Q41" s="16">
        <f t="shared" si="4"/>
        <v>3.6852733378133711</v>
      </c>
      <c r="R41" s="16">
        <f t="shared" si="4"/>
        <v>3.2431426835749586</v>
      </c>
      <c r="S41" s="16">
        <f t="shared" si="4"/>
        <v>3.4891663676052578</v>
      </c>
      <c r="T41" s="16">
        <f t="shared" si="4"/>
        <v>3.2383070783607719</v>
      </c>
      <c r="U41" s="16">
        <f t="shared" si="4"/>
        <v>2.7525794171021118</v>
      </c>
      <c r="V41" s="16">
        <f t="shared" si="4"/>
        <v>1.8054680054233325</v>
      </c>
      <c r="W41" s="16">
        <f t="shared" si="4"/>
        <v>1.3619171076081704</v>
      </c>
      <c r="X41" s="16">
        <f t="shared" si="4"/>
        <v>1.158023073836743</v>
      </c>
      <c r="Y41" s="16">
        <f t="shared" si="4"/>
        <v>0.92256134991223415</v>
      </c>
      <c r="Z41" s="16">
        <f t="shared" si="4"/>
        <v>0.28915438907786029</v>
      </c>
      <c r="AA41" s="16">
        <f t="shared" ref="AA41:AB41" si="5">AA53/AA55*100</f>
        <v>0</v>
      </c>
      <c r="AB41" s="16">
        <f t="shared" si="5"/>
        <v>0</v>
      </c>
    </row>
    <row r="42" spans="1:28" x14ac:dyDescent="0.25">
      <c r="B42" t="s">
        <v>815</v>
      </c>
      <c r="C42" s="16">
        <f>C47/C48*100</f>
        <v>16.924591174622307</v>
      </c>
      <c r="D42" s="16">
        <f t="shared" ref="D42:Z42" si="6">D47/D48*100</f>
        <v>17.560984882564931</v>
      </c>
      <c r="E42" s="16">
        <f t="shared" si="6"/>
        <v>19.030128990686915</v>
      </c>
      <c r="F42" s="16">
        <f t="shared" si="6"/>
        <v>19.443119015546415</v>
      </c>
      <c r="G42" s="16">
        <f t="shared" si="6"/>
        <v>19.519078631145049</v>
      </c>
      <c r="H42" s="16">
        <f t="shared" si="6"/>
        <v>19.713250328611704</v>
      </c>
      <c r="I42" s="16">
        <f t="shared" si="6"/>
        <v>20.340762093484553</v>
      </c>
      <c r="J42" s="16">
        <f t="shared" si="6"/>
        <v>20.82872752336257</v>
      </c>
      <c r="K42" s="16">
        <f t="shared" si="6"/>
        <v>21.975194722938397</v>
      </c>
      <c r="L42" s="16">
        <f t="shared" si="6"/>
        <v>23.46887221613207</v>
      </c>
      <c r="M42" s="16">
        <f t="shared" si="6"/>
        <v>25.656737861042739</v>
      </c>
      <c r="N42" s="16">
        <f t="shared" si="6"/>
        <v>28.326023785175948</v>
      </c>
      <c r="O42" s="16">
        <f t="shared" si="6"/>
        <v>27.742635327955909</v>
      </c>
      <c r="P42" s="16">
        <f t="shared" si="6"/>
        <v>26.550389794470782</v>
      </c>
      <c r="Q42" s="16">
        <f t="shared" si="6"/>
        <v>26.719744285522033</v>
      </c>
      <c r="R42" s="16">
        <f t="shared" si="6"/>
        <v>26.04637269188191</v>
      </c>
      <c r="S42" s="16">
        <f t="shared" si="6"/>
        <v>25.10505298494455</v>
      </c>
      <c r="T42" s="16">
        <f t="shared" si="6"/>
        <v>26.609727664554473</v>
      </c>
      <c r="U42" s="16">
        <f t="shared" si="6"/>
        <v>23.60711324024324</v>
      </c>
      <c r="V42" s="16">
        <f t="shared" si="6"/>
        <v>22.398013446240725</v>
      </c>
      <c r="W42" s="16">
        <f t="shared" si="6"/>
        <v>20.754088191313048</v>
      </c>
      <c r="X42" s="16">
        <f t="shared" si="6"/>
        <v>18.903666058573915</v>
      </c>
      <c r="Y42" s="16">
        <f t="shared" si="6"/>
        <v>16.591070912209162</v>
      </c>
      <c r="Z42" s="16">
        <f t="shared" si="6"/>
        <v>16.077389598675371</v>
      </c>
      <c r="AA42" s="16">
        <f t="shared" ref="AA42:AB42" si="7">AA47/AA48*100</f>
        <v>11.959251548896674</v>
      </c>
      <c r="AB42" s="16">
        <f t="shared" si="7"/>
        <v>6.2836023094018536</v>
      </c>
    </row>
    <row r="43" spans="1:28" x14ac:dyDescent="0.25">
      <c r="B43" t="s">
        <v>816</v>
      </c>
      <c r="C43" s="16">
        <f>C50/C51*100</f>
        <v>17.212839745290651</v>
      </c>
      <c r="D43" s="16">
        <f t="shared" ref="D43:Z43" si="8">D50/D51*100</f>
        <v>17.776856098242718</v>
      </c>
      <c r="E43" s="16">
        <f t="shared" si="8"/>
        <v>18.626182354379502</v>
      </c>
      <c r="F43" s="16">
        <f t="shared" si="8"/>
        <v>17.926086751720913</v>
      </c>
      <c r="G43" s="16">
        <f t="shared" si="8"/>
        <v>16.80192031572847</v>
      </c>
      <c r="H43" s="16">
        <f t="shared" si="8"/>
        <v>15.805896233327923</v>
      </c>
      <c r="I43" s="16">
        <f t="shared" si="8"/>
        <v>14.126604382000046</v>
      </c>
      <c r="J43" s="16">
        <f t="shared" si="8"/>
        <v>12.069154786137508</v>
      </c>
      <c r="K43" s="16">
        <f t="shared" si="8"/>
        <v>11.883502625216167</v>
      </c>
      <c r="L43" s="16">
        <f t="shared" si="8"/>
        <v>12.67819269294127</v>
      </c>
      <c r="M43" s="16">
        <f t="shared" si="8"/>
        <v>10.407010456102576</v>
      </c>
      <c r="N43" s="16">
        <f t="shared" si="8"/>
        <v>14.223821845476067</v>
      </c>
      <c r="O43" s="16">
        <f t="shared" si="8"/>
        <v>17.168359883547041</v>
      </c>
      <c r="P43" s="16">
        <f t="shared" si="8"/>
        <v>18.656936091220409</v>
      </c>
      <c r="Q43" s="16">
        <f t="shared" si="8"/>
        <v>22.529381538617823</v>
      </c>
      <c r="R43" s="16">
        <f t="shared" si="8"/>
        <v>19.073364630567994</v>
      </c>
      <c r="S43" s="16">
        <f t="shared" si="8"/>
        <v>15.505632981708544</v>
      </c>
      <c r="T43" s="16">
        <f t="shared" si="8"/>
        <v>14.733062279413565</v>
      </c>
      <c r="U43" s="16">
        <f t="shared" si="8"/>
        <v>13.600106622584304</v>
      </c>
      <c r="V43" s="16">
        <f t="shared" si="8"/>
        <v>14.729721483451442</v>
      </c>
      <c r="W43" s="16">
        <f t="shared" si="8"/>
        <v>13.905276885990506</v>
      </c>
      <c r="X43" s="16">
        <f t="shared" si="8"/>
        <v>14.258798148025182</v>
      </c>
      <c r="Y43" s="16">
        <f t="shared" si="8"/>
        <v>13.443436710903301</v>
      </c>
      <c r="Z43" s="16">
        <f t="shared" si="8"/>
        <v>4.7542324608310267</v>
      </c>
      <c r="AA43" s="16">
        <f t="shared" ref="AA43:AB43" si="9">AA50/AA51*100</f>
        <v>0.39762905719754232</v>
      </c>
      <c r="AB43" s="16">
        <f t="shared" si="9"/>
        <v>0.27288120815915345</v>
      </c>
    </row>
    <row r="44" spans="1:28" x14ac:dyDescent="0.25">
      <c r="B44" t="s">
        <v>817</v>
      </c>
      <c r="C44" s="16">
        <f>C53/C54*100</f>
        <v>29.222969791575498</v>
      </c>
      <c r="D44" s="16">
        <f t="shared" ref="D44:Z44" si="10">D53/D54*100</f>
        <v>29.222969789279507</v>
      </c>
      <c r="E44" s="16">
        <f t="shared" si="10"/>
        <v>31.206391981756624</v>
      </c>
      <c r="F44" s="16">
        <f t="shared" si="10"/>
        <v>29.692821074881593</v>
      </c>
      <c r="G44" s="16">
        <f t="shared" si="10"/>
        <v>29.734368509032944</v>
      </c>
      <c r="H44" s="16">
        <f t="shared" si="10"/>
        <v>27.540063521662244</v>
      </c>
      <c r="I44" s="16">
        <f t="shared" si="10"/>
        <v>24.248690365982135</v>
      </c>
      <c r="J44" s="16">
        <f t="shared" si="10"/>
        <v>21.910415178751904</v>
      </c>
      <c r="K44" s="16">
        <f t="shared" si="10"/>
        <v>21.823444433589991</v>
      </c>
      <c r="L44" s="16">
        <f t="shared" si="10"/>
        <v>21.788178646670346</v>
      </c>
      <c r="M44" s="16">
        <f t="shared" si="10"/>
        <v>22.904676754471641</v>
      </c>
      <c r="N44" s="16">
        <f t="shared" si="10"/>
        <v>23.429850866553632</v>
      </c>
      <c r="O44" s="16">
        <f t="shared" si="10"/>
        <v>24.198252800963953</v>
      </c>
      <c r="P44" s="16">
        <f t="shared" si="10"/>
        <v>24.138556982386341</v>
      </c>
      <c r="Q44" s="16">
        <f t="shared" si="10"/>
        <v>23.653434801834962</v>
      </c>
      <c r="R44" s="16">
        <f t="shared" si="10"/>
        <v>22.321686792268441</v>
      </c>
      <c r="S44" s="16">
        <f t="shared" si="10"/>
        <v>24.248249754863767</v>
      </c>
      <c r="T44" s="16">
        <f t="shared" si="10"/>
        <v>24.19875906645952</v>
      </c>
      <c r="U44" s="16">
        <f t="shared" si="10"/>
        <v>22.529418986277779</v>
      </c>
      <c r="V44" s="16">
        <f t="shared" si="10"/>
        <v>17.675972775422409</v>
      </c>
      <c r="W44" s="16">
        <f t="shared" si="10"/>
        <v>18.52830411622832</v>
      </c>
      <c r="X44" s="16">
        <f t="shared" si="10"/>
        <v>16.482002440436514</v>
      </c>
      <c r="Y44" s="16">
        <f t="shared" si="10"/>
        <v>14.400325674278177</v>
      </c>
      <c r="Z44" s="16">
        <f t="shared" si="10"/>
        <v>6.1863953032038079</v>
      </c>
      <c r="AA44" s="16">
        <f t="shared" ref="AA44:AB44" si="11">AA53/AA54*100</f>
        <v>0</v>
      </c>
      <c r="AB44" s="16">
        <f t="shared" si="11"/>
        <v>0</v>
      </c>
    </row>
    <row r="45" spans="1:28" x14ac:dyDescent="0.25">
      <c r="C45" s="16"/>
      <c r="D45" s="16"/>
      <c r="E45" s="16"/>
      <c r="F45" s="16"/>
      <c r="G45" s="16"/>
      <c r="H45" s="16"/>
      <c r="I45" s="16"/>
      <c r="J45" s="16"/>
      <c r="K45" s="16"/>
    </row>
    <row r="46" spans="1:28" x14ac:dyDescent="0.25">
      <c r="C46" s="440">
        <v>1997</v>
      </c>
      <c r="D46" s="440">
        <v>1998</v>
      </c>
      <c r="E46" s="440">
        <v>1999</v>
      </c>
      <c r="F46" s="440">
        <v>2000</v>
      </c>
      <c r="G46" s="440">
        <v>2001</v>
      </c>
      <c r="H46" s="440">
        <v>2002</v>
      </c>
      <c r="I46" s="440">
        <v>2003</v>
      </c>
      <c r="J46" s="440">
        <v>2004</v>
      </c>
      <c r="K46" s="440">
        <v>2005</v>
      </c>
      <c r="L46" s="440">
        <v>2006</v>
      </c>
      <c r="M46" s="440">
        <v>2007</v>
      </c>
      <c r="N46" s="440">
        <v>2008</v>
      </c>
      <c r="O46" s="440">
        <v>2009</v>
      </c>
      <c r="P46" s="440">
        <v>2010</v>
      </c>
      <c r="Q46" s="440">
        <v>2011</v>
      </c>
      <c r="R46" s="440">
        <v>2012</v>
      </c>
      <c r="S46" s="440">
        <v>2013</v>
      </c>
      <c r="T46" s="440">
        <v>2014</v>
      </c>
      <c r="U46" s="440">
        <v>2015</v>
      </c>
      <c r="V46" s="440">
        <v>2016</v>
      </c>
      <c r="W46" s="440">
        <v>2017</v>
      </c>
      <c r="X46" s="440">
        <v>2018</v>
      </c>
      <c r="Y46" s="440">
        <v>2019</v>
      </c>
      <c r="Z46" s="440">
        <v>2020</v>
      </c>
      <c r="AA46" s="440">
        <v>2021</v>
      </c>
      <c r="AB46" s="440">
        <v>2022</v>
      </c>
    </row>
    <row r="47" spans="1:28" x14ac:dyDescent="0.25">
      <c r="B47" t="s">
        <v>818</v>
      </c>
      <c r="C47" s="635">
        <v>1920530</v>
      </c>
      <c r="D47" s="635">
        <v>2041625</v>
      </c>
      <c r="E47" s="635">
        <v>2197036.2400000002</v>
      </c>
      <c r="F47" s="635">
        <v>2141143.79</v>
      </c>
      <c r="G47" s="635">
        <v>2078305.15</v>
      </c>
      <c r="H47" s="635">
        <v>2056014</v>
      </c>
      <c r="I47" s="635">
        <v>2144791.37</v>
      </c>
      <c r="J47" s="635">
        <v>2219836.5700000003</v>
      </c>
      <c r="K47" s="635">
        <v>2260157.33</v>
      </c>
      <c r="L47" s="635">
        <v>2280505</v>
      </c>
      <c r="M47" s="635">
        <v>2483604.213</v>
      </c>
      <c r="N47" s="635">
        <v>2733586.4993000003</v>
      </c>
      <c r="O47" s="635">
        <v>2559440.3945499999</v>
      </c>
      <c r="P47" s="635">
        <v>2398039.9594700001</v>
      </c>
      <c r="Q47" s="635">
        <v>2437550.2324999999</v>
      </c>
      <c r="R47" s="635">
        <v>2344702.83182</v>
      </c>
      <c r="S47" s="635">
        <v>2265111.4986700001</v>
      </c>
      <c r="T47" s="635">
        <v>2380351.5337099996</v>
      </c>
      <c r="U47" s="635">
        <v>1933861.3884699999</v>
      </c>
      <c r="V47" s="635">
        <v>1733239.4278300002</v>
      </c>
      <c r="W47" s="635">
        <v>1346821.9486500002</v>
      </c>
      <c r="X47" s="635">
        <v>1053826.1587299998</v>
      </c>
      <c r="Y47" s="635">
        <v>854605.50733000017</v>
      </c>
      <c r="Z47" s="635">
        <v>710950.76154999994</v>
      </c>
      <c r="AA47" s="635">
        <v>461523.90324999986</v>
      </c>
      <c r="AB47" s="635">
        <v>216776.74068999995</v>
      </c>
    </row>
    <row r="48" spans="1:28" x14ac:dyDescent="0.25">
      <c r="B48" t="s">
        <v>819</v>
      </c>
      <c r="C48" s="635">
        <v>11347571</v>
      </c>
      <c r="D48" s="635">
        <v>11625914</v>
      </c>
      <c r="E48" s="635">
        <v>11545041.24</v>
      </c>
      <c r="F48" s="635">
        <v>11012347.289999999</v>
      </c>
      <c r="G48" s="635">
        <v>10647557.65</v>
      </c>
      <c r="H48" s="635">
        <v>10429604.279999999</v>
      </c>
      <c r="I48" s="635">
        <v>10544301.93</v>
      </c>
      <c r="J48" s="635">
        <v>10657571.700000001</v>
      </c>
      <c r="K48" s="635">
        <v>10285038.92</v>
      </c>
      <c r="L48" s="635">
        <v>9717147.7990000006</v>
      </c>
      <c r="M48" s="635">
        <v>9680124.6769999992</v>
      </c>
      <c r="N48" s="635">
        <v>9650442.0106099993</v>
      </c>
      <c r="O48" s="635">
        <v>9225657.0592299979</v>
      </c>
      <c r="P48" s="635">
        <v>9032032.9683800004</v>
      </c>
      <c r="Q48" s="635">
        <v>9122655.5406100005</v>
      </c>
      <c r="R48" s="635">
        <v>9002032.1046500001</v>
      </c>
      <c r="S48" s="635">
        <v>9022532.2369500007</v>
      </c>
      <c r="T48" s="635">
        <v>8945418.6217799988</v>
      </c>
      <c r="U48" s="635">
        <v>8191858.8214900009</v>
      </c>
      <c r="V48" s="635">
        <v>7738362.2971300008</v>
      </c>
      <c r="W48" s="635">
        <v>6489429.6306100003</v>
      </c>
      <c r="X48" s="635">
        <v>5574718.4459600002</v>
      </c>
      <c r="Y48" s="635">
        <v>5150996.6526700016</v>
      </c>
      <c r="Z48" s="635">
        <v>4422053.4508199999</v>
      </c>
      <c r="AA48" s="635">
        <v>3859137.0150800007</v>
      </c>
      <c r="AB48" s="635">
        <v>3449880.0212999997</v>
      </c>
    </row>
    <row r="49" spans="2:28" x14ac:dyDescent="0.25">
      <c r="B49" t="s">
        <v>820</v>
      </c>
      <c r="C49" s="635">
        <v>48647309</v>
      </c>
      <c r="D49" s="635">
        <v>56385551</v>
      </c>
      <c r="E49" s="635">
        <v>63717680.240000002</v>
      </c>
      <c r="F49" s="635">
        <v>71643694.290000007</v>
      </c>
      <c r="G49" s="635">
        <v>75019961.650000006</v>
      </c>
      <c r="H49" s="635">
        <v>84398966.280000001</v>
      </c>
      <c r="I49" s="635">
        <v>86819697.230000004</v>
      </c>
      <c r="J49" s="635">
        <v>85966979.639999986</v>
      </c>
      <c r="K49" s="635">
        <v>94796733.840000004</v>
      </c>
      <c r="L49" s="635">
        <v>99970613.449000001</v>
      </c>
      <c r="M49" s="635">
        <v>101436628.58099999</v>
      </c>
      <c r="N49" s="635">
        <v>105452170.03951001</v>
      </c>
      <c r="O49" s="635">
        <v>113180124.29002997</v>
      </c>
      <c r="P49" s="635">
        <v>119232911.74507003</v>
      </c>
      <c r="Q49" s="635">
        <v>122176869.05535999</v>
      </c>
      <c r="R49" s="635">
        <v>119941167.80378999</v>
      </c>
      <c r="S49" s="635">
        <v>117446013.47939999</v>
      </c>
      <c r="T49" s="635">
        <v>130835108.16332999</v>
      </c>
      <c r="U49" s="635">
        <v>141445547.92090002</v>
      </c>
      <c r="V49" s="635">
        <v>146066577.08401</v>
      </c>
      <c r="W49" s="635">
        <v>152139360.57664001</v>
      </c>
      <c r="X49" s="635">
        <v>150102686.16134</v>
      </c>
      <c r="Y49" s="635">
        <v>161774592.99256998</v>
      </c>
      <c r="Z49" s="635">
        <v>171073802.42422</v>
      </c>
      <c r="AA49" s="635">
        <v>168585220.83203</v>
      </c>
      <c r="AB49" s="635">
        <v>175339103.69992</v>
      </c>
    </row>
    <row r="50" spans="2:28" x14ac:dyDescent="0.25">
      <c r="B50" t="s">
        <v>821</v>
      </c>
      <c r="C50" s="635">
        <v>740821</v>
      </c>
      <c r="D50" s="635">
        <v>807073</v>
      </c>
      <c r="E50" s="635">
        <v>866036.50040000002</v>
      </c>
      <c r="F50" s="635">
        <v>873567.06089999992</v>
      </c>
      <c r="G50" s="635">
        <v>811862</v>
      </c>
      <c r="H50" s="635">
        <v>801447</v>
      </c>
      <c r="I50" s="635">
        <v>732513.22400000005</v>
      </c>
      <c r="J50" s="635">
        <v>677425.75800000003</v>
      </c>
      <c r="K50" s="635">
        <v>617743.18599999999</v>
      </c>
      <c r="L50" s="635">
        <v>609373.70239999995</v>
      </c>
      <c r="M50" s="635">
        <v>547059.93000000017</v>
      </c>
      <c r="N50" s="635">
        <v>857779.42237999989</v>
      </c>
      <c r="O50" s="635">
        <v>956149.33375000022</v>
      </c>
      <c r="P50" s="635">
        <v>1101740.6514599998</v>
      </c>
      <c r="Q50" s="635">
        <v>1101187.8686300002</v>
      </c>
      <c r="R50" s="635">
        <v>1029848.86593</v>
      </c>
      <c r="S50" s="635">
        <v>1056703.6171000001</v>
      </c>
      <c r="T50" s="635">
        <v>1057990.9162699999</v>
      </c>
      <c r="U50" s="635">
        <v>863810.08817999996</v>
      </c>
      <c r="V50" s="635">
        <v>949218.23380000005</v>
      </c>
      <c r="W50" s="635">
        <v>811785.19682000007</v>
      </c>
      <c r="X50" s="635">
        <v>791330.17184000008</v>
      </c>
      <c r="Y50" s="635">
        <v>645432.9937900001</v>
      </c>
      <c r="Z50" s="635">
        <v>173415.42298000003</v>
      </c>
      <c r="AA50" s="635">
        <v>18248.536739999996</v>
      </c>
      <c r="AB50" s="635">
        <v>9106.2648800000024</v>
      </c>
    </row>
    <row r="51" spans="2:28" x14ac:dyDescent="0.25">
      <c r="B51" t="s">
        <v>822</v>
      </c>
      <c r="C51" s="635">
        <v>4303886</v>
      </c>
      <c r="D51" s="635">
        <v>4540021</v>
      </c>
      <c r="E51" s="635">
        <v>4649565.2406000001</v>
      </c>
      <c r="F51" s="635">
        <v>4873160.9580999995</v>
      </c>
      <c r="G51" s="635">
        <v>4831959.59</v>
      </c>
      <c r="H51" s="635">
        <v>5070557.1399999997</v>
      </c>
      <c r="I51" s="635">
        <v>5185345.3540000012</v>
      </c>
      <c r="J51" s="635">
        <v>5612868.2580000004</v>
      </c>
      <c r="K51" s="635">
        <v>5198325.8260000004</v>
      </c>
      <c r="L51" s="635">
        <v>4806471.3729999997</v>
      </c>
      <c r="M51" s="635">
        <v>5256648.2210000008</v>
      </c>
      <c r="N51" s="635">
        <v>6030583.2827400006</v>
      </c>
      <c r="O51" s="635">
        <v>5569252.6265500011</v>
      </c>
      <c r="P51" s="635">
        <v>5905260.3603999987</v>
      </c>
      <c r="Q51" s="635">
        <v>4887785.6089500003</v>
      </c>
      <c r="R51" s="635">
        <v>5399408.4728999995</v>
      </c>
      <c r="S51" s="635">
        <v>6814966.0084600002</v>
      </c>
      <c r="T51" s="635">
        <v>7181065.9332399992</v>
      </c>
      <c r="U51" s="635">
        <v>6351494.9709700001</v>
      </c>
      <c r="V51" s="635">
        <v>6444237.4885800015</v>
      </c>
      <c r="W51" s="635">
        <v>5837964.9932600008</v>
      </c>
      <c r="X51" s="635">
        <v>5549767.6846599998</v>
      </c>
      <c r="Y51" s="635">
        <v>4801101.1445199996</v>
      </c>
      <c r="Z51" s="635">
        <v>3647600.8358600009</v>
      </c>
      <c r="AA51" s="635">
        <v>4589336.8227700004</v>
      </c>
      <c r="AB51" s="635">
        <v>3337080.2414099998</v>
      </c>
    </row>
    <row r="52" spans="2:28" x14ac:dyDescent="0.25">
      <c r="B52" t="s">
        <v>823</v>
      </c>
      <c r="C52" s="635">
        <v>9824722</v>
      </c>
      <c r="D52" s="635">
        <v>10787604</v>
      </c>
      <c r="E52" s="635">
        <v>11855021.032500001</v>
      </c>
      <c r="F52" s="635">
        <v>13282877.0473</v>
      </c>
      <c r="G52" s="635">
        <v>13998797.789999999</v>
      </c>
      <c r="H52" s="635">
        <v>15525153.140000001</v>
      </c>
      <c r="I52" s="635">
        <v>15792063.904000001</v>
      </c>
      <c r="J52" s="635">
        <v>16971155.993000001</v>
      </c>
      <c r="K52" s="635">
        <v>17699201.003000002</v>
      </c>
      <c r="L52" s="635">
        <v>17706161.4756</v>
      </c>
      <c r="M52" s="635">
        <v>18151651.560999997</v>
      </c>
      <c r="N52" s="635">
        <v>21592652.401190005</v>
      </c>
      <c r="O52" s="635">
        <v>21141519.629629999</v>
      </c>
      <c r="P52" s="635">
        <v>22938446.512940001</v>
      </c>
      <c r="Q52" s="635">
        <v>24073730.577459998</v>
      </c>
      <c r="R52" s="635">
        <v>25832244.696400002</v>
      </c>
      <c r="S52" s="635">
        <v>28174212.905659996</v>
      </c>
      <c r="T52" s="635">
        <v>31894873.802820001</v>
      </c>
      <c r="U52" s="635">
        <v>35126446.977419995</v>
      </c>
      <c r="V52" s="635">
        <v>37890450.059940003</v>
      </c>
      <c r="W52" s="635">
        <v>40117402.479789995</v>
      </c>
      <c r="X52" s="635">
        <v>40857207.060089998</v>
      </c>
      <c r="Y52" s="635">
        <v>44724231.945289999</v>
      </c>
      <c r="Z52" s="635">
        <v>46649507.995570004</v>
      </c>
      <c r="AA52" s="635">
        <v>48824326.747560002</v>
      </c>
      <c r="AB52" s="635">
        <v>50338081.96734</v>
      </c>
    </row>
    <row r="53" spans="2:28" x14ac:dyDescent="0.25">
      <c r="B53" t="s">
        <v>824</v>
      </c>
      <c r="C53" s="635">
        <v>263775</v>
      </c>
      <c r="D53" s="635">
        <v>1659097.9135</v>
      </c>
      <c r="E53" s="635">
        <v>293669</v>
      </c>
      <c r="F53" s="635">
        <v>303425</v>
      </c>
      <c r="G53" s="635">
        <v>299189</v>
      </c>
      <c r="H53" s="635">
        <v>300106</v>
      </c>
      <c r="I53" s="635">
        <v>284724</v>
      </c>
      <c r="J53" s="635">
        <v>292671</v>
      </c>
      <c r="K53" s="635">
        <v>294881</v>
      </c>
      <c r="L53" s="635">
        <v>282543</v>
      </c>
      <c r="M53" s="635">
        <v>274371</v>
      </c>
      <c r="N53" s="635">
        <v>259975.00139999998</v>
      </c>
      <c r="O53" s="635">
        <v>241904.00329999998</v>
      </c>
      <c r="P53" s="635">
        <v>226991</v>
      </c>
      <c r="Q53" s="635">
        <v>187150.29999999996</v>
      </c>
      <c r="R53" s="635">
        <v>165671.79999999999</v>
      </c>
      <c r="S53" s="635">
        <v>182720.30000000005</v>
      </c>
      <c r="T53" s="635">
        <v>172347.80000000002</v>
      </c>
      <c r="U53" s="635">
        <v>142975.79999999999</v>
      </c>
      <c r="V53" s="635">
        <v>101635.70000000001</v>
      </c>
      <c r="W53" s="635">
        <v>87749.069999999992</v>
      </c>
      <c r="X53" s="635">
        <v>72138.141000000003</v>
      </c>
      <c r="Y53" s="635">
        <v>55294.89699999999</v>
      </c>
      <c r="Z53" s="635">
        <v>16818.695</v>
      </c>
      <c r="AA53" s="635">
        <v>0</v>
      </c>
      <c r="AB53" s="635">
        <v>0</v>
      </c>
    </row>
    <row r="54" spans="2:28" x14ac:dyDescent="0.25">
      <c r="B54" t="s">
        <v>825</v>
      </c>
      <c r="C54" s="635">
        <v>902629</v>
      </c>
      <c r="D54" s="635">
        <v>5677376.1375499992</v>
      </c>
      <c r="E54" s="635">
        <v>941054</v>
      </c>
      <c r="F54" s="635">
        <v>1021880</v>
      </c>
      <c r="G54" s="635">
        <v>1006206</v>
      </c>
      <c r="H54" s="635">
        <v>1089707</v>
      </c>
      <c r="I54" s="635">
        <v>1174183</v>
      </c>
      <c r="J54" s="635">
        <v>1335762</v>
      </c>
      <c r="K54" s="635">
        <v>1351212</v>
      </c>
      <c r="L54" s="635">
        <v>1296772</v>
      </c>
      <c r="M54" s="635">
        <v>1197882</v>
      </c>
      <c r="N54" s="635">
        <v>1109588.8014</v>
      </c>
      <c r="O54" s="635">
        <v>999675.4942999999</v>
      </c>
      <c r="P54" s="635">
        <v>940366.9</v>
      </c>
      <c r="Q54" s="635">
        <v>791218.27999999991</v>
      </c>
      <c r="R54" s="635">
        <v>742201.07799999998</v>
      </c>
      <c r="S54" s="635">
        <v>753540.16</v>
      </c>
      <c r="T54" s="635">
        <v>712217.51300000004</v>
      </c>
      <c r="U54" s="635">
        <v>634618.23</v>
      </c>
      <c r="V54" s="635">
        <v>574993.53099999996</v>
      </c>
      <c r="W54" s="635">
        <v>473594.72000000003</v>
      </c>
      <c r="X54" s="635">
        <v>437678.25700000004</v>
      </c>
      <c r="Y54" s="635">
        <v>383983.65599999996</v>
      </c>
      <c r="Z54" s="635">
        <v>271865.83099999995</v>
      </c>
      <c r="AA54" s="635">
        <v>233707.34300000002</v>
      </c>
      <c r="AB54" s="635">
        <v>165704.23799999998</v>
      </c>
    </row>
    <row r="55" spans="2:28" x14ac:dyDescent="0.25">
      <c r="B55" s="62" t="s">
        <v>826</v>
      </c>
      <c r="C55" s="635">
        <v>1610640</v>
      </c>
      <c r="D55" s="635">
        <v>10130639.612010799</v>
      </c>
      <c r="E55" s="635">
        <v>1692370</v>
      </c>
      <c r="F55" s="635">
        <v>2085089</v>
      </c>
      <c r="G55" s="635">
        <v>2331767</v>
      </c>
      <c r="H55" s="635">
        <v>2610825</v>
      </c>
      <c r="I55" s="635">
        <v>3267008</v>
      </c>
      <c r="J55" s="635">
        <v>3570419</v>
      </c>
      <c r="K55" s="635">
        <v>4601597</v>
      </c>
      <c r="L55" s="635">
        <v>5013217</v>
      </c>
      <c r="M55" s="635">
        <v>4913190</v>
      </c>
      <c r="N55" s="635">
        <v>5028361.8310000002</v>
      </c>
      <c r="O55" s="635">
        <v>4565612.8959999997</v>
      </c>
      <c r="P55" s="635">
        <v>4801970.534</v>
      </c>
      <c r="Q55" s="635">
        <v>5078328.8739999998</v>
      </c>
      <c r="R55" s="635">
        <v>5108372.2230000002</v>
      </c>
      <c r="S55" s="635">
        <v>5236789.5580000002</v>
      </c>
      <c r="T55" s="635">
        <v>5322157.4059999995</v>
      </c>
      <c r="U55" s="635">
        <v>5194247.9519999996</v>
      </c>
      <c r="V55" s="635">
        <v>5629327.1160000004</v>
      </c>
      <c r="W55" s="635">
        <v>6443055.125</v>
      </c>
      <c r="X55" s="635">
        <v>6229421.7299999995</v>
      </c>
      <c r="Y55" s="635">
        <v>5993628.1749999989</v>
      </c>
      <c r="Z55" s="635">
        <v>5816510.3610000005</v>
      </c>
      <c r="AA55" s="635">
        <v>5268925.7579999994</v>
      </c>
      <c r="AB55" s="635">
        <v>5321008.5706200004</v>
      </c>
    </row>
  </sheetData>
  <pageMargins left="0.511811024" right="0.511811024" top="0.78740157499999996" bottom="0.78740157499999996" header="0.31496062000000002" footer="0.31496062000000002"/>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A0A64-68D7-4B8B-B15C-0DABEA1F651B}">
  <sheetPr>
    <tabColor theme="9" tint="-0.249977111117893"/>
  </sheetPr>
  <dimension ref="A1:N70"/>
  <sheetViews>
    <sheetView showGridLines="0" zoomScale="90" zoomScaleNormal="90" workbookViewId="0">
      <selection activeCell="A2" sqref="A2"/>
    </sheetView>
  </sheetViews>
  <sheetFormatPr defaultRowHeight="15" x14ac:dyDescent="0.25"/>
  <cols>
    <col min="1" max="1" width="19.7109375" customWidth="1"/>
    <col min="2" max="2" width="20" bestFit="1" customWidth="1"/>
    <col min="3" max="14" width="14.5703125" bestFit="1" customWidth="1"/>
  </cols>
  <sheetData>
    <row r="1" spans="1:1" x14ac:dyDescent="0.25">
      <c r="A1" t="s">
        <v>2755</v>
      </c>
    </row>
    <row r="3" spans="1:1" x14ac:dyDescent="0.25">
      <c r="A3" t="s">
        <v>827</v>
      </c>
    </row>
    <row r="4" spans="1:1" x14ac:dyDescent="0.25">
      <c r="A4" t="s">
        <v>828</v>
      </c>
    </row>
    <row r="5" spans="1:1" x14ac:dyDescent="0.25">
      <c r="A5" t="s">
        <v>829</v>
      </c>
    </row>
    <row r="6" spans="1:1" x14ac:dyDescent="0.25">
      <c r="A6" t="s">
        <v>830</v>
      </c>
    </row>
    <row r="7" spans="1:1" x14ac:dyDescent="0.25">
      <c r="A7" t="s">
        <v>831</v>
      </c>
    </row>
    <row r="8" spans="1:1" x14ac:dyDescent="0.25">
      <c r="A8" t="s">
        <v>832</v>
      </c>
    </row>
    <row r="10" spans="1:1" x14ac:dyDescent="0.25">
      <c r="A10" t="s">
        <v>79</v>
      </c>
    </row>
    <row r="11" spans="1:1" x14ac:dyDescent="0.25">
      <c r="A11" t="s">
        <v>833</v>
      </c>
    </row>
    <row r="12" spans="1:1" x14ac:dyDescent="0.25">
      <c r="A12" t="s">
        <v>834</v>
      </c>
    </row>
    <row r="14" spans="1:1" x14ac:dyDescent="0.25">
      <c r="A14" t="s">
        <v>654</v>
      </c>
    </row>
    <row r="15" spans="1:1" x14ac:dyDescent="0.25">
      <c r="A15" t="s">
        <v>835</v>
      </c>
    </row>
    <row r="16" spans="1:1" x14ac:dyDescent="0.25">
      <c r="A16" t="s">
        <v>140</v>
      </c>
    </row>
    <row r="32" spans="2:13" x14ac:dyDescent="0.25">
      <c r="B32">
        <v>2010</v>
      </c>
      <c r="C32">
        <v>2011</v>
      </c>
      <c r="D32">
        <v>2012</v>
      </c>
      <c r="E32">
        <v>2013</v>
      </c>
      <c r="F32">
        <v>2014</v>
      </c>
      <c r="G32">
        <v>2015</v>
      </c>
      <c r="H32">
        <v>2016</v>
      </c>
      <c r="I32">
        <v>2017</v>
      </c>
      <c r="J32">
        <v>2018</v>
      </c>
      <c r="K32">
        <v>2019</v>
      </c>
      <c r="L32">
        <v>2020</v>
      </c>
      <c r="M32">
        <v>2021</v>
      </c>
    </row>
    <row r="33" spans="1:14" x14ac:dyDescent="0.25">
      <c r="A33" t="s">
        <v>66</v>
      </c>
      <c r="B33" s="16">
        <f>((C41/B41)-1)*100</f>
        <v>10.091743119266061</v>
      </c>
      <c r="C33" s="16">
        <f t="shared" ref="C33:M33" si="0">((D41/C41)-1)*100</f>
        <v>5.9523809523809534</v>
      </c>
      <c r="D33" s="16">
        <f t="shared" si="0"/>
        <v>6.8539325842696508</v>
      </c>
      <c r="E33" s="16">
        <f t="shared" si="0"/>
        <v>5.4679284963196739</v>
      </c>
      <c r="F33" s="16">
        <f t="shared" si="0"/>
        <v>-0.39880358923229942</v>
      </c>
      <c r="G33" s="16">
        <f t="shared" si="0"/>
        <v>-7.2072072072072118</v>
      </c>
      <c r="H33" s="16">
        <f t="shared" si="0"/>
        <v>-5.82524271844661</v>
      </c>
      <c r="I33" s="16">
        <f t="shared" si="0"/>
        <v>5.6128293241695326</v>
      </c>
      <c r="J33" s="16">
        <f t="shared" si="0"/>
        <v>1.5184381778741818</v>
      </c>
      <c r="K33" s="16">
        <f t="shared" si="0"/>
        <v>4.380341880341887</v>
      </c>
      <c r="L33" s="16">
        <f t="shared" si="0"/>
        <v>0.51177072671442225</v>
      </c>
      <c r="M33" s="16">
        <f t="shared" si="0"/>
        <v>-2.8513238289205711</v>
      </c>
    </row>
    <row r="34" spans="1:14" x14ac:dyDescent="0.25">
      <c r="A34" t="s">
        <v>69</v>
      </c>
      <c r="B34" s="16">
        <f t="shared" ref="B34:M34" si="1">((C42/B42)-1)*100</f>
        <v>10.619069136918213</v>
      </c>
      <c r="C34" s="16">
        <f t="shared" si="1"/>
        <v>5.4738562091503296</v>
      </c>
      <c r="D34" s="16">
        <f t="shared" si="1"/>
        <v>8.068680609346778</v>
      </c>
      <c r="E34" s="16">
        <f t="shared" si="1"/>
        <v>7.322900489786166</v>
      </c>
      <c r="F34" s="16">
        <f t="shared" si="1"/>
        <v>-0.79029385574355127</v>
      </c>
      <c r="G34" s="16">
        <f t="shared" si="1"/>
        <v>-9.3907775159878799</v>
      </c>
      <c r="H34" s="16">
        <f t="shared" si="1"/>
        <v>-5.8197127290737889</v>
      </c>
      <c r="I34" s="16">
        <f t="shared" si="1"/>
        <v>3.1554036287141596</v>
      </c>
      <c r="J34" s="16">
        <f t="shared" si="1"/>
        <v>0.25490695895997728</v>
      </c>
      <c r="K34" s="16">
        <f t="shared" si="1"/>
        <v>3.1146707348080227</v>
      </c>
      <c r="L34" s="16">
        <f t="shared" si="1"/>
        <v>1.3561829614104459</v>
      </c>
      <c r="M34" s="16">
        <f t="shared" si="1"/>
        <v>-8.3079917285001859</v>
      </c>
    </row>
    <row r="35" spans="1:14" x14ac:dyDescent="0.25">
      <c r="A35" t="s">
        <v>72</v>
      </c>
      <c r="B35" s="16">
        <f t="shared" ref="B35:M35" si="2">((C43/B43)-1)*100</f>
        <v>12.48527679623086</v>
      </c>
      <c r="C35" s="16">
        <f t="shared" si="2"/>
        <v>-3.1413612565445059</v>
      </c>
      <c r="D35" s="16">
        <f t="shared" si="2"/>
        <v>5.0810810810810736</v>
      </c>
      <c r="E35" s="16">
        <f t="shared" si="2"/>
        <v>3.1893004115226331</v>
      </c>
      <c r="F35" s="16">
        <f t="shared" si="2"/>
        <v>-0.69790628115653508</v>
      </c>
      <c r="G35" s="16">
        <f t="shared" si="2"/>
        <v>-9.5381526104417631</v>
      </c>
      <c r="H35" s="16">
        <f t="shared" si="2"/>
        <v>-2.2197558268590489</v>
      </c>
      <c r="I35" s="16">
        <f t="shared" si="2"/>
        <v>-7.0374574347332413</v>
      </c>
      <c r="J35" s="16">
        <f t="shared" si="2"/>
        <v>0.85470085470085166</v>
      </c>
      <c r="K35" s="16">
        <f t="shared" si="2"/>
        <v>0.96852300242131761</v>
      </c>
      <c r="L35" s="16">
        <f t="shared" si="2"/>
        <v>-1.7985611510791366</v>
      </c>
      <c r="M35" s="16">
        <f t="shared" si="2"/>
        <v>-11.477411477411481</v>
      </c>
    </row>
    <row r="36" spans="1:14" x14ac:dyDescent="0.25">
      <c r="B36" s="16">
        <v>100</v>
      </c>
      <c r="C36" s="16">
        <f>B36*(1+(C35/100))</f>
        <v>96.858638743455501</v>
      </c>
      <c r="D36" s="16">
        <f t="shared" ref="D36:M36" si="3">C36*(1+(D35/100))</f>
        <v>101.78010471204188</v>
      </c>
      <c r="E36" s="16">
        <f t="shared" si="3"/>
        <v>105.0261780104712</v>
      </c>
      <c r="F36" s="16">
        <f t="shared" si="3"/>
        <v>104.29319371727748</v>
      </c>
      <c r="G36" s="16">
        <f t="shared" si="3"/>
        <v>94.345549738219887</v>
      </c>
      <c r="H36" s="16">
        <f t="shared" si="3"/>
        <v>92.251308900523554</v>
      </c>
      <c r="I36" s="16">
        <f t="shared" si="3"/>
        <v>85.759162303664937</v>
      </c>
      <c r="J36" s="16">
        <f t="shared" si="3"/>
        <v>86.492146596858646</v>
      </c>
      <c r="K36" s="16">
        <f t="shared" si="3"/>
        <v>87.329842931937193</v>
      </c>
      <c r="L36" s="16">
        <f t="shared" si="3"/>
        <v>85.759162303664937</v>
      </c>
      <c r="M36" s="16">
        <f t="shared" si="3"/>
        <v>75.916230366492158</v>
      </c>
    </row>
    <row r="37" spans="1:14" x14ac:dyDescent="0.25">
      <c r="A37" t="s">
        <v>836</v>
      </c>
    </row>
    <row r="38" spans="1:14" x14ac:dyDescent="0.25">
      <c r="A38" t="s">
        <v>837</v>
      </c>
    </row>
    <row r="39" spans="1:14" x14ac:dyDescent="0.25">
      <c r="A39" t="s">
        <v>568</v>
      </c>
      <c r="B39" t="s">
        <v>838</v>
      </c>
    </row>
    <row r="40" spans="1:14" x14ac:dyDescent="0.25">
      <c r="B40" s="21" t="s">
        <v>839</v>
      </c>
      <c r="C40" s="21" t="s">
        <v>840</v>
      </c>
      <c r="D40" s="21" t="s">
        <v>841</v>
      </c>
      <c r="E40" s="21" t="s">
        <v>842</v>
      </c>
      <c r="F40" s="21" t="s">
        <v>843</v>
      </c>
      <c r="G40" s="21" t="s">
        <v>844</v>
      </c>
      <c r="H40" s="21" t="s">
        <v>845</v>
      </c>
      <c r="I40" s="21" t="s">
        <v>846</v>
      </c>
      <c r="J40" s="21" t="s">
        <v>847</v>
      </c>
      <c r="K40" s="21" t="s">
        <v>848</v>
      </c>
      <c r="L40" s="21" t="s">
        <v>849</v>
      </c>
      <c r="M40" s="21" t="s">
        <v>850</v>
      </c>
      <c r="N40" s="21" t="s">
        <v>2713</v>
      </c>
    </row>
    <row r="41" spans="1:14" x14ac:dyDescent="0.25">
      <c r="A41" t="s">
        <v>5</v>
      </c>
      <c r="B41" s="16">
        <v>76.3</v>
      </c>
      <c r="C41" s="16">
        <v>84</v>
      </c>
      <c r="D41" s="16">
        <v>89</v>
      </c>
      <c r="E41" s="16">
        <v>95.1</v>
      </c>
      <c r="F41" s="16">
        <v>100.3</v>
      </c>
      <c r="G41" s="16">
        <v>99.9</v>
      </c>
      <c r="H41" s="16">
        <v>92.7</v>
      </c>
      <c r="I41" s="16">
        <v>87.3</v>
      </c>
      <c r="J41" s="16">
        <v>92.2</v>
      </c>
      <c r="K41" s="16">
        <v>93.6</v>
      </c>
      <c r="L41" s="16">
        <v>97.7</v>
      </c>
      <c r="M41" s="16">
        <v>98.2</v>
      </c>
      <c r="N41" s="16">
        <v>95.4</v>
      </c>
    </row>
    <row r="42" spans="1:14" x14ac:dyDescent="0.25">
      <c r="A42" t="s">
        <v>6</v>
      </c>
      <c r="B42" s="16">
        <f>AVERAGE(B51:B58,B43)</f>
        <v>73.766666666666666</v>
      </c>
      <c r="C42" s="16">
        <f t="shared" ref="C42:M42" si="4">AVERAGE(C51:C58,C43)</f>
        <v>81.599999999999994</v>
      </c>
      <c r="D42" s="16">
        <f t="shared" si="4"/>
        <v>86.066666666666663</v>
      </c>
      <c r="E42" s="16">
        <f t="shared" si="4"/>
        <v>93.01111111111112</v>
      </c>
      <c r="F42" s="16">
        <f t="shared" si="4"/>
        <v>99.822222222222223</v>
      </c>
      <c r="G42" s="16">
        <f t="shared" si="4"/>
        <v>99.033333333333331</v>
      </c>
      <c r="H42" s="16">
        <f t="shared" si="4"/>
        <v>89.733333333333334</v>
      </c>
      <c r="I42" s="16">
        <f t="shared" si="4"/>
        <v>84.51111111111112</v>
      </c>
      <c r="J42" s="16">
        <f t="shared" si="4"/>
        <v>87.177777777777777</v>
      </c>
      <c r="K42" s="16">
        <f t="shared" si="4"/>
        <v>87.399999999999991</v>
      </c>
      <c r="L42" s="16">
        <f t="shared" si="4"/>
        <v>90.122222222222206</v>
      </c>
      <c r="M42" s="16">
        <f t="shared" si="4"/>
        <v>91.344444444444449</v>
      </c>
      <c r="N42" s="16">
        <f>AVERAGE(N51:N58,N43)</f>
        <v>83.75555555555556</v>
      </c>
    </row>
    <row r="43" spans="1:14" x14ac:dyDescent="0.25">
      <c r="A43" t="s">
        <v>7</v>
      </c>
      <c r="B43" s="16">
        <v>84.9</v>
      </c>
      <c r="C43" s="16">
        <v>95.5</v>
      </c>
      <c r="D43" s="16">
        <v>92.5</v>
      </c>
      <c r="E43" s="16">
        <v>97.2</v>
      </c>
      <c r="F43" s="16">
        <v>100.3</v>
      </c>
      <c r="G43" s="16">
        <v>99.6</v>
      </c>
      <c r="H43" s="16">
        <v>90.1</v>
      </c>
      <c r="I43" s="16">
        <v>88.1</v>
      </c>
      <c r="J43" s="16">
        <v>81.900000000000006</v>
      </c>
      <c r="K43" s="16">
        <v>82.6</v>
      </c>
      <c r="L43" s="16">
        <v>83.4</v>
      </c>
      <c r="M43" s="16">
        <v>81.900000000000006</v>
      </c>
      <c r="N43" s="16">
        <v>72.5</v>
      </c>
    </row>
    <row r="44" spans="1:14" x14ac:dyDescent="0.25">
      <c r="A44" t="s">
        <v>8</v>
      </c>
      <c r="B44" s="16">
        <v>60.8</v>
      </c>
      <c r="C44" s="16">
        <v>74.8</v>
      </c>
      <c r="D44" s="16">
        <v>81.5</v>
      </c>
      <c r="E44" s="16">
        <v>85.6</v>
      </c>
      <c r="F44" s="16">
        <v>98.4</v>
      </c>
      <c r="G44" s="16">
        <v>102.8</v>
      </c>
      <c r="H44" s="16">
        <v>90.1</v>
      </c>
      <c r="I44" s="16">
        <v>79</v>
      </c>
      <c r="J44" s="16">
        <v>90.4</v>
      </c>
      <c r="K44" s="16">
        <v>95</v>
      </c>
      <c r="L44" s="16">
        <v>89.9</v>
      </c>
      <c r="M44" s="16">
        <v>96.7</v>
      </c>
      <c r="N44" s="16">
        <v>92.3</v>
      </c>
    </row>
    <row r="45" spans="1:14" x14ac:dyDescent="0.25">
      <c r="A45" t="s">
        <v>9</v>
      </c>
      <c r="B45" s="16">
        <v>63</v>
      </c>
      <c r="C45" s="16">
        <v>75.8</v>
      </c>
      <c r="D45" s="16">
        <v>84</v>
      </c>
      <c r="E45" s="16">
        <v>83.6</v>
      </c>
      <c r="F45" s="16">
        <v>95.2</v>
      </c>
      <c r="G45" s="16">
        <v>104.5</v>
      </c>
      <c r="H45" s="16">
        <v>93</v>
      </c>
      <c r="I45" s="16">
        <v>88.8</v>
      </c>
      <c r="J45" s="16">
        <v>97.2</v>
      </c>
      <c r="K45" s="16">
        <v>103</v>
      </c>
      <c r="L45" s="16">
        <v>110.8</v>
      </c>
      <c r="M45" s="16">
        <v>117.8</v>
      </c>
      <c r="N45" s="16">
        <v>113.1</v>
      </c>
    </row>
    <row r="46" spans="1:14" x14ac:dyDescent="0.25">
      <c r="A46" t="s">
        <v>10</v>
      </c>
      <c r="B46" s="16">
        <v>79.900000000000006</v>
      </c>
      <c r="C46" s="16">
        <v>90.4</v>
      </c>
      <c r="D46" s="16">
        <v>94.7</v>
      </c>
      <c r="E46" s="16">
        <v>94.2</v>
      </c>
      <c r="F46" s="16">
        <v>101.8</v>
      </c>
      <c r="G46" s="16">
        <v>97.1</v>
      </c>
      <c r="H46" s="16">
        <v>87.7</v>
      </c>
      <c r="I46" s="16">
        <v>85</v>
      </c>
      <c r="J46" s="16">
        <v>92.9</v>
      </c>
      <c r="K46" s="16">
        <v>93.3</v>
      </c>
      <c r="L46" s="16">
        <v>100.4</v>
      </c>
      <c r="M46" s="16">
        <v>110.3</v>
      </c>
      <c r="N46" s="16">
        <v>109.3</v>
      </c>
    </row>
    <row r="47" spans="1:14" x14ac:dyDescent="0.25">
      <c r="A47" t="s">
        <v>11</v>
      </c>
      <c r="B47" s="16">
        <v>57.5</v>
      </c>
      <c r="C47" s="16">
        <v>65.099999999999994</v>
      </c>
      <c r="D47" s="16">
        <v>75.7</v>
      </c>
      <c r="E47" s="16">
        <v>87.3</v>
      </c>
      <c r="F47" s="16">
        <v>90.2</v>
      </c>
      <c r="G47" s="16">
        <v>111.2</v>
      </c>
      <c r="H47" s="16">
        <v>106.6</v>
      </c>
      <c r="I47" s="16">
        <v>107.3</v>
      </c>
      <c r="J47" s="16">
        <v>97.5</v>
      </c>
      <c r="K47" s="16">
        <v>105</v>
      </c>
      <c r="L47" s="16">
        <v>107.7</v>
      </c>
      <c r="M47" s="16">
        <v>122.6</v>
      </c>
      <c r="N47" s="16">
        <v>125.6</v>
      </c>
    </row>
    <row r="48" spans="1:14" x14ac:dyDescent="0.25">
      <c r="A48" t="s">
        <v>12</v>
      </c>
      <c r="B48" s="16">
        <v>74.400000000000006</v>
      </c>
      <c r="C48" s="16">
        <v>82.1</v>
      </c>
      <c r="D48" s="16">
        <v>89.3</v>
      </c>
      <c r="E48" s="16">
        <v>93.1</v>
      </c>
      <c r="F48" s="16">
        <v>102.5</v>
      </c>
      <c r="G48" s="16">
        <v>98.5</v>
      </c>
      <c r="H48" s="16">
        <v>90.6</v>
      </c>
      <c r="I48" s="16">
        <v>79.099999999999994</v>
      </c>
      <c r="J48" s="16">
        <v>85.8</v>
      </c>
      <c r="K48" s="16">
        <v>90.3</v>
      </c>
      <c r="L48" s="16">
        <v>97.3</v>
      </c>
      <c r="M48" s="16">
        <v>109.5</v>
      </c>
      <c r="N48" s="16">
        <v>110.5</v>
      </c>
    </row>
    <row r="49" spans="1:14" x14ac:dyDescent="0.25">
      <c r="A49" t="s">
        <v>13</v>
      </c>
      <c r="B49" s="16">
        <v>72.599999999999994</v>
      </c>
      <c r="C49" s="16">
        <v>75.599999999999994</v>
      </c>
      <c r="D49" s="16">
        <v>80.5</v>
      </c>
      <c r="E49" s="16">
        <v>91.4</v>
      </c>
      <c r="F49" s="16">
        <v>93.8</v>
      </c>
      <c r="G49" s="16">
        <v>100.2</v>
      </c>
      <c r="H49" s="16">
        <v>77.900000000000006</v>
      </c>
      <c r="I49" s="16">
        <v>69.400000000000006</v>
      </c>
      <c r="J49" s="16">
        <v>62.2</v>
      </c>
      <c r="K49" s="16">
        <v>60.9</v>
      </c>
      <c r="L49" s="16">
        <v>83.7</v>
      </c>
      <c r="M49" s="16">
        <v>93.7</v>
      </c>
      <c r="N49" s="16">
        <v>85.4</v>
      </c>
    </row>
    <row r="50" spans="1:14" x14ac:dyDescent="0.25">
      <c r="A50" t="s">
        <v>14</v>
      </c>
      <c r="B50" s="16">
        <v>40.6</v>
      </c>
      <c r="C50" s="16">
        <v>69</v>
      </c>
      <c r="D50" s="16">
        <v>89.2</v>
      </c>
      <c r="E50" s="16">
        <v>98.6</v>
      </c>
      <c r="F50" s="16">
        <v>98.3</v>
      </c>
      <c r="G50" s="16">
        <v>100.9</v>
      </c>
      <c r="H50" s="16">
        <v>93.5</v>
      </c>
      <c r="I50" s="16">
        <v>90.3</v>
      </c>
      <c r="J50" s="16">
        <v>91.3</v>
      </c>
      <c r="K50" s="16">
        <v>94.5</v>
      </c>
      <c r="L50" s="16">
        <v>102.2</v>
      </c>
      <c r="M50" s="16">
        <v>93</v>
      </c>
      <c r="N50" s="16">
        <v>94.3</v>
      </c>
    </row>
    <row r="51" spans="1:14" x14ac:dyDescent="0.25">
      <c r="A51" t="s">
        <v>15</v>
      </c>
      <c r="B51" s="16">
        <v>63.9</v>
      </c>
      <c r="C51" s="16">
        <v>74</v>
      </c>
      <c r="D51" s="16">
        <v>82</v>
      </c>
      <c r="E51" s="16">
        <v>90.6</v>
      </c>
      <c r="F51" s="16">
        <v>100.5</v>
      </c>
      <c r="G51" s="16">
        <v>99.8</v>
      </c>
      <c r="H51" s="16">
        <v>88.9</v>
      </c>
      <c r="I51" s="16">
        <v>86.3</v>
      </c>
      <c r="J51" s="16">
        <v>91.7</v>
      </c>
      <c r="K51" s="16">
        <v>96.1</v>
      </c>
      <c r="L51" s="16">
        <v>96.8</v>
      </c>
      <c r="M51" s="16">
        <v>103.7</v>
      </c>
      <c r="N51" s="16">
        <v>97.7</v>
      </c>
    </row>
    <row r="52" spans="1:14" x14ac:dyDescent="0.25">
      <c r="A52" t="s">
        <v>16</v>
      </c>
      <c r="B52" s="16">
        <v>82.9</v>
      </c>
      <c r="C52" s="16">
        <v>86.7</v>
      </c>
      <c r="D52" s="16">
        <v>90.3</v>
      </c>
      <c r="E52" s="16">
        <v>93.1</v>
      </c>
      <c r="F52" s="16">
        <v>100.6</v>
      </c>
      <c r="G52" s="16">
        <v>99.2</v>
      </c>
      <c r="H52" s="16">
        <v>91.7</v>
      </c>
      <c r="I52" s="16">
        <v>83.7</v>
      </c>
      <c r="J52" s="16">
        <v>88.8</v>
      </c>
      <c r="K52" s="16">
        <v>83.6</v>
      </c>
      <c r="L52" s="16">
        <v>86.2</v>
      </c>
      <c r="M52" s="16">
        <v>96.7</v>
      </c>
      <c r="N52" s="16">
        <v>93.7</v>
      </c>
    </row>
    <row r="53" spans="1:14" x14ac:dyDescent="0.25">
      <c r="A53" t="s">
        <v>17</v>
      </c>
      <c r="B53" s="16">
        <v>72</v>
      </c>
      <c r="C53" s="16">
        <v>80.8</v>
      </c>
      <c r="D53" s="16">
        <v>85.2</v>
      </c>
      <c r="E53" s="16">
        <v>92.5</v>
      </c>
      <c r="F53" s="16">
        <v>98</v>
      </c>
      <c r="G53" s="16">
        <v>99.2</v>
      </c>
      <c r="H53" s="16">
        <v>93</v>
      </c>
      <c r="I53" s="16">
        <v>87.2</v>
      </c>
      <c r="J53" s="16">
        <v>89.3</v>
      </c>
      <c r="K53" s="16">
        <v>88.9</v>
      </c>
      <c r="L53" s="16">
        <v>87.2</v>
      </c>
      <c r="M53" s="16">
        <v>88.8</v>
      </c>
      <c r="N53" s="16">
        <v>80.900000000000006</v>
      </c>
    </row>
    <row r="54" spans="1:14" x14ac:dyDescent="0.25">
      <c r="A54" t="s">
        <v>18</v>
      </c>
      <c r="B54" s="16">
        <v>74.3</v>
      </c>
      <c r="C54" s="16">
        <v>79.3</v>
      </c>
      <c r="D54" s="16">
        <v>84.6</v>
      </c>
      <c r="E54" s="16">
        <v>91.3</v>
      </c>
      <c r="F54" s="16">
        <v>99.6</v>
      </c>
      <c r="G54" s="16">
        <v>100.7</v>
      </c>
      <c r="H54" s="16">
        <v>92.6</v>
      </c>
      <c r="I54" s="16">
        <v>85.2</v>
      </c>
      <c r="J54" s="16">
        <v>91.9</v>
      </c>
      <c r="K54" s="16">
        <v>94.2</v>
      </c>
      <c r="L54" s="16">
        <v>94.3</v>
      </c>
      <c r="M54" s="16">
        <v>94.1</v>
      </c>
      <c r="N54" s="16">
        <v>88.7</v>
      </c>
    </row>
    <row r="55" spans="1:14" x14ac:dyDescent="0.25">
      <c r="A55" t="s">
        <v>19</v>
      </c>
      <c r="B55" s="16">
        <v>62.8</v>
      </c>
      <c r="C55" s="16">
        <v>72.7</v>
      </c>
      <c r="D55" s="16">
        <v>86.2</v>
      </c>
      <c r="E55" s="16">
        <v>93.7</v>
      </c>
      <c r="F55" s="16">
        <v>100</v>
      </c>
      <c r="G55" s="16">
        <v>95.9</v>
      </c>
      <c r="H55" s="16">
        <v>86.3</v>
      </c>
      <c r="I55" s="16">
        <v>85.5</v>
      </c>
      <c r="J55" s="16">
        <v>83.4</v>
      </c>
      <c r="K55" s="16">
        <v>83.7</v>
      </c>
      <c r="L55" s="16">
        <v>93.7</v>
      </c>
      <c r="M55" s="16">
        <v>88.6</v>
      </c>
      <c r="N55" s="16">
        <v>80.599999999999994</v>
      </c>
    </row>
    <row r="56" spans="1:14" x14ac:dyDescent="0.25">
      <c r="A56" t="s">
        <v>20</v>
      </c>
      <c r="B56" s="16">
        <v>72.2</v>
      </c>
      <c r="C56" s="16">
        <v>79.900000000000006</v>
      </c>
      <c r="D56" s="16">
        <v>83.3</v>
      </c>
      <c r="E56" s="16">
        <v>94.2</v>
      </c>
      <c r="F56" s="16">
        <v>100</v>
      </c>
      <c r="G56" s="16">
        <v>100</v>
      </c>
      <c r="H56" s="16">
        <v>89.5</v>
      </c>
      <c r="I56" s="16">
        <v>82.4</v>
      </c>
      <c r="J56" s="16">
        <v>85.4</v>
      </c>
      <c r="K56" s="16">
        <v>85.9</v>
      </c>
      <c r="L56" s="16">
        <v>89.4</v>
      </c>
      <c r="M56" s="16">
        <v>92.4</v>
      </c>
      <c r="N56" s="16">
        <v>81.599999999999994</v>
      </c>
    </row>
    <row r="57" spans="1:14" x14ac:dyDescent="0.25">
      <c r="A57" t="s">
        <v>21</v>
      </c>
      <c r="B57" s="16">
        <v>74.599999999999994</v>
      </c>
      <c r="C57" s="16">
        <v>82</v>
      </c>
      <c r="D57" s="16">
        <v>83.7</v>
      </c>
      <c r="E57" s="16">
        <v>91.4</v>
      </c>
      <c r="F57" s="16">
        <v>100</v>
      </c>
      <c r="G57" s="16">
        <v>98.3</v>
      </c>
      <c r="H57" s="16">
        <v>90</v>
      </c>
      <c r="I57" s="16">
        <v>85</v>
      </c>
      <c r="J57" s="16">
        <v>91.1</v>
      </c>
      <c r="K57" s="16">
        <v>90.3</v>
      </c>
      <c r="L57" s="16">
        <v>90.3</v>
      </c>
      <c r="M57" s="16">
        <v>92.7</v>
      </c>
      <c r="N57" s="16">
        <v>85.5</v>
      </c>
    </row>
    <row r="58" spans="1:14" x14ac:dyDescent="0.25">
      <c r="A58" t="s">
        <v>22</v>
      </c>
      <c r="B58" s="16">
        <v>76.3</v>
      </c>
      <c r="C58" s="16">
        <v>83.5</v>
      </c>
      <c r="D58" s="16">
        <v>86.8</v>
      </c>
      <c r="E58" s="16">
        <v>93.1</v>
      </c>
      <c r="F58" s="16">
        <v>99.4</v>
      </c>
      <c r="G58" s="16">
        <v>98.6</v>
      </c>
      <c r="H58" s="16">
        <v>85.5</v>
      </c>
      <c r="I58" s="16">
        <v>77.2</v>
      </c>
      <c r="J58" s="16">
        <v>81.099999999999994</v>
      </c>
      <c r="K58" s="16">
        <v>81.3</v>
      </c>
      <c r="L58" s="16">
        <v>89.8</v>
      </c>
      <c r="M58" s="16">
        <v>83.2</v>
      </c>
      <c r="N58" s="16">
        <v>72.599999999999994</v>
      </c>
    </row>
    <row r="59" spans="1:14" x14ac:dyDescent="0.25">
      <c r="A59" t="s">
        <v>23</v>
      </c>
      <c r="B59" s="16">
        <v>77.099999999999994</v>
      </c>
      <c r="C59" s="16">
        <v>86.5</v>
      </c>
      <c r="D59" s="16">
        <v>94.7</v>
      </c>
      <c r="E59" s="16">
        <v>96.8</v>
      </c>
      <c r="F59" s="16">
        <v>98.1</v>
      </c>
      <c r="G59" s="16">
        <v>100.2</v>
      </c>
      <c r="H59" s="16">
        <v>97.9</v>
      </c>
      <c r="I59" s="16">
        <v>94.9</v>
      </c>
      <c r="J59" s="16">
        <v>104.9</v>
      </c>
      <c r="K59" s="16">
        <v>99.8</v>
      </c>
      <c r="L59" s="16">
        <v>103.5</v>
      </c>
      <c r="M59" s="16">
        <v>106.1</v>
      </c>
      <c r="N59" s="16">
        <v>105.6</v>
      </c>
    </row>
    <row r="60" spans="1:14" x14ac:dyDescent="0.25">
      <c r="A60" t="s">
        <v>24</v>
      </c>
      <c r="B60" s="16">
        <v>79.7</v>
      </c>
      <c r="C60" s="16">
        <v>85.3</v>
      </c>
      <c r="D60" s="16">
        <v>88.7</v>
      </c>
      <c r="E60" s="16">
        <v>102.1</v>
      </c>
      <c r="F60" s="16">
        <v>100</v>
      </c>
      <c r="G60" s="16">
        <v>99</v>
      </c>
      <c r="H60" s="16">
        <v>89</v>
      </c>
      <c r="I60" s="16">
        <v>81</v>
      </c>
      <c r="J60" s="16">
        <v>82</v>
      </c>
      <c r="K60" s="16">
        <v>87.5</v>
      </c>
      <c r="L60" s="16">
        <v>91.2</v>
      </c>
      <c r="M60" s="16">
        <v>99.8</v>
      </c>
      <c r="N60" s="16">
        <v>103.2</v>
      </c>
    </row>
    <row r="61" spans="1:14" x14ac:dyDescent="0.25">
      <c r="A61" t="s">
        <v>25</v>
      </c>
      <c r="B61" s="16">
        <v>77.7</v>
      </c>
      <c r="C61" s="16">
        <v>86.9</v>
      </c>
      <c r="D61" s="16">
        <v>89</v>
      </c>
      <c r="E61" s="16">
        <v>94.7</v>
      </c>
      <c r="F61" s="16">
        <v>98.4</v>
      </c>
      <c r="G61" s="16">
        <v>100.1</v>
      </c>
      <c r="H61" s="16">
        <v>94.9</v>
      </c>
      <c r="I61" s="16">
        <v>87.6</v>
      </c>
      <c r="J61" s="16">
        <v>86.7</v>
      </c>
      <c r="K61" s="16">
        <v>88.1</v>
      </c>
      <c r="L61" s="16">
        <v>93.4</v>
      </c>
      <c r="M61" s="16">
        <v>91.9</v>
      </c>
      <c r="N61" s="16">
        <v>86.3</v>
      </c>
    </row>
    <row r="62" spans="1:14" x14ac:dyDescent="0.25">
      <c r="A62" t="s">
        <v>26</v>
      </c>
      <c r="B62" s="16">
        <v>76.099999999999994</v>
      </c>
      <c r="C62" s="16">
        <v>83.8</v>
      </c>
      <c r="D62" s="16">
        <v>88.7</v>
      </c>
      <c r="E62" s="16">
        <v>96.4</v>
      </c>
      <c r="F62" s="16">
        <v>101.1</v>
      </c>
      <c r="G62" s="16">
        <v>100.2</v>
      </c>
      <c r="H62" s="16">
        <v>94</v>
      </c>
      <c r="I62" s="16">
        <v>89</v>
      </c>
      <c r="J62" s="16">
        <v>94.7</v>
      </c>
      <c r="K62" s="16">
        <v>96.7</v>
      </c>
      <c r="L62" s="16">
        <v>101</v>
      </c>
      <c r="M62" s="16">
        <v>101.8</v>
      </c>
      <c r="N62" s="16">
        <v>99.1</v>
      </c>
    </row>
    <row r="63" spans="1:14" x14ac:dyDescent="0.25">
      <c r="A63" t="s">
        <v>27</v>
      </c>
      <c r="B63" s="16">
        <v>74.900000000000006</v>
      </c>
      <c r="C63" s="16">
        <v>78.8</v>
      </c>
      <c r="D63" s="16">
        <v>87.8</v>
      </c>
      <c r="E63" s="16">
        <v>92.3</v>
      </c>
      <c r="F63" s="16">
        <v>102.6</v>
      </c>
      <c r="G63" s="16">
        <v>103.1</v>
      </c>
      <c r="H63" s="16">
        <v>93.1</v>
      </c>
      <c r="I63" s="16">
        <v>91.7</v>
      </c>
      <c r="J63" s="16">
        <v>95.1</v>
      </c>
      <c r="K63" s="16">
        <v>99.2</v>
      </c>
      <c r="L63" s="16">
        <v>98.5</v>
      </c>
      <c r="M63" s="16">
        <v>97.5</v>
      </c>
      <c r="N63" s="16">
        <v>94.9</v>
      </c>
    </row>
    <row r="64" spans="1:14" x14ac:dyDescent="0.25">
      <c r="A64" t="s">
        <v>28</v>
      </c>
      <c r="B64" s="16">
        <v>81.3</v>
      </c>
      <c r="C64" s="16">
        <v>83.4</v>
      </c>
      <c r="D64" s="16">
        <v>90.8</v>
      </c>
      <c r="E64" s="16">
        <v>98</v>
      </c>
      <c r="F64" s="16">
        <v>102.4</v>
      </c>
      <c r="G64" s="16">
        <v>102.7</v>
      </c>
      <c r="H64" s="16">
        <v>92.3</v>
      </c>
      <c r="I64" s="16">
        <v>92.3</v>
      </c>
      <c r="J64" s="16">
        <v>104.3</v>
      </c>
      <c r="K64" s="16">
        <v>112.8</v>
      </c>
      <c r="L64" s="16">
        <v>125.3</v>
      </c>
      <c r="M64" s="16">
        <v>130.6</v>
      </c>
      <c r="N64" s="16">
        <v>128.9</v>
      </c>
    </row>
    <row r="65" spans="1:14" x14ac:dyDescent="0.25">
      <c r="A65" t="s">
        <v>29</v>
      </c>
      <c r="B65" s="16">
        <v>76.8</v>
      </c>
      <c r="C65" s="16">
        <v>84.7</v>
      </c>
      <c r="D65" s="16">
        <v>89.7</v>
      </c>
      <c r="E65" s="16">
        <v>93.5</v>
      </c>
      <c r="F65" s="16">
        <v>100.6</v>
      </c>
      <c r="G65" s="16">
        <v>98.3</v>
      </c>
      <c r="H65" s="16">
        <v>91.6</v>
      </c>
      <c r="I65" s="16">
        <v>84.3</v>
      </c>
      <c r="J65" s="16">
        <v>98.3</v>
      </c>
      <c r="K65" s="16">
        <v>101.3</v>
      </c>
      <c r="L65" s="16">
        <v>106</v>
      </c>
      <c r="M65" s="16">
        <v>98</v>
      </c>
      <c r="N65" s="16">
        <v>100.8</v>
      </c>
    </row>
    <row r="66" spans="1:14" x14ac:dyDescent="0.25">
      <c r="A66" t="s">
        <v>30</v>
      </c>
      <c r="B66" s="16">
        <v>64.7</v>
      </c>
      <c r="C66" s="16">
        <v>72</v>
      </c>
      <c r="D66" s="16">
        <v>77.400000000000006</v>
      </c>
      <c r="E66" s="16">
        <v>87.8</v>
      </c>
      <c r="F66" s="16">
        <v>101.5</v>
      </c>
      <c r="G66" s="16">
        <v>101.6</v>
      </c>
      <c r="H66" s="16">
        <v>96.7</v>
      </c>
      <c r="I66" s="16">
        <v>90.2</v>
      </c>
      <c r="J66" s="16">
        <v>90.2</v>
      </c>
      <c r="K66" s="16">
        <v>95.1</v>
      </c>
      <c r="L66" s="16">
        <v>94</v>
      </c>
      <c r="M66" s="16">
        <v>97.9</v>
      </c>
      <c r="N66" s="16">
        <v>102</v>
      </c>
    </row>
    <row r="67" spans="1:14" x14ac:dyDescent="0.25">
      <c r="A67" t="s">
        <v>31</v>
      </c>
      <c r="B67" s="16">
        <v>78.3</v>
      </c>
      <c r="C67" s="16">
        <v>86.4</v>
      </c>
      <c r="D67" s="16">
        <v>90.9</v>
      </c>
      <c r="E67" s="16">
        <v>92.6</v>
      </c>
      <c r="F67" s="16">
        <v>96.1</v>
      </c>
      <c r="G67" s="16">
        <v>97.8</v>
      </c>
      <c r="H67" s="16">
        <v>89.7</v>
      </c>
      <c r="I67" s="16">
        <v>77.900000000000006</v>
      </c>
      <c r="J67" s="16">
        <v>89.9</v>
      </c>
      <c r="K67" s="16">
        <v>90.3</v>
      </c>
      <c r="L67" s="16">
        <v>94.6</v>
      </c>
      <c r="M67" s="16">
        <v>97.5</v>
      </c>
      <c r="N67" s="16">
        <v>95.6</v>
      </c>
    </row>
    <row r="68" spans="1:14" x14ac:dyDescent="0.25">
      <c r="A68" t="s">
        <v>32</v>
      </c>
      <c r="B68" s="16">
        <v>76.7</v>
      </c>
      <c r="C68" s="16">
        <v>84.8</v>
      </c>
      <c r="D68" s="16">
        <v>90.2</v>
      </c>
      <c r="E68" s="16">
        <v>93.8</v>
      </c>
      <c r="F68" s="16">
        <v>101.9</v>
      </c>
      <c r="G68" s="16">
        <v>96</v>
      </c>
      <c r="H68" s="16">
        <v>85.6</v>
      </c>
      <c r="I68" s="16">
        <v>79</v>
      </c>
      <c r="J68" s="16">
        <v>73.599999999999994</v>
      </c>
      <c r="K68" s="16">
        <v>76</v>
      </c>
      <c r="L68" s="16">
        <v>75.400000000000006</v>
      </c>
      <c r="M68" s="16">
        <v>73.2</v>
      </c>
      <c r="N68" s="16">
        <v>71.099999999999994</v>
      </c>
    </row>
    <row r="69" spans="1:14" x14ac:dyDescent="0.25">
      <c r="A69" t="s">
        <v>33</v>
      </c>
      <c r="B69" s="16">
        <v>85.9</v>
      </c>
      <c r="C69" s="16">
        <v>94.1</v>
      </c>
      <c r="D69" s="16">
        <v>97.1</v>
      </c>
      <c r="E69" s="16">
        <v>96.2</v>
      </c>
      <c r="F69" s="16">
        <v>100.9</v>
      </c>
      <c r="G69" s="16">
        <v>95.7</v>
      </c>
      <c r="H69" s="16">
        <v>88.9</v>
      </c>
      <c r="I69" s="16">
        <v>82.1</v>
      </c>
      <c r="J69" s="16">
        <v>79</v>
      </c>
      <c r="K69" s="16">
        <v>76.900000000000006</v>
      </c>
      <c r="L69" s="16">
        <v>79.7</v>
      </c>
      <c r="M69" s="16">
        <v>74.599999999999994</v>
      </c>
      <c r="N69" s="16">
        <v>69.3</v>
      </c>
    </row>
    <row r="70" spans="1:14" x14ac:dyDescent="0.25">
      <c r="A70" t="s">
        <v>851</v>
      </c>
    </row>
  </sheetData>
  <phoneticPr fontId="1" type="noConversion"/>
  <pageMargins left="0.511811024" right="0.511811024" top="0.78740157499999996" bottom="0.78740157499999996" header="0.31496062000000002" footer="0.31496062000000002"/>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1014B-6B8D-473E-A070-C523960180A7}">
  <sheetPr>
    <tabColor theme="9" tint="-0.249977111117893"/>
  </sheetPr>
  <dimension ref="A1:N70"/>
  <sheetViews>
    <sheetView showGridLines="0" zoomScale="90" zoomScaleNormal="90" workbookViewId="0"/>
  </sheetViews>
  <sheetFormatPr defaultRowHeight="15" x14ac:dyDescent="0.25"/>
  <cols>
    <col min="1" max="1" width="20" customWidth="1"/>
    <col min="2" max="14" width="14.5703125" bestFit="1" customWidth="1"/>
  </cols>
  <sheetData>
    <row r="1" spans="1:1" x14ac:dyDescent="0.25">
      <c r="A1" t="s">
        <v>2756</v>
      </c>
    </row>
    <row r="3" spans="1:1" x14ac:dyDescent="0.25">
      <c r="A3" t="s">
        <v>827</v>
      </c>
    </row>
    <row r="4" spans="1:1" x14ac:dyDescent="0.25">
      <c r="A4" t="s">
        <v>852</v>
      </c>
    </row>
    <row r="5" spans="1:1" x14ac:dyDescent="0.25">
      <c r="A5" t="s">
        <v>829</v>
      </c>
    </row>
    <row r="6" spans="1:1" x14ac:dyDescent="0.25">
      <c r="A6" t="s">
        <v>830</v>
      </c>
    </row>
    <row r="7" spans="1:1" x14ac:dyDescent="0.25">
      <c r="A7" t="s">
        <v>831</v>
      </c>
    </row>
    <row r="8" spans="1:1" x14ac:dyDescent="0.25">
      <c r="A8" t="s">
        <v>832</v>
      </c>
    </row>
    <row r="10" spans="1:1" x14ac:dyDescent="0.25">
      <c r="A10" t="s">
        <v>79</v>
      </c>
    </row>
    <row r="11" spans="1:1" x14ac:dyDescent="0.25">
      <c r="A11" t="s">
        <v>833</v>
      </c>
    </row>
    <row r="12" spans="1:1" x14ac:dyDescent="0.25">
      <c r="A12" t="s">
        <v>853</v>
      </c>
    </row>
    <row r="14" spans="1:1" x14ac:dyDescent="0.25">
      <c r="A14" t="s">
        <v>654</v>
      </c>
    </row>
    <row r="15" spans="1:1" x14ac:dyDescent="0.25">
      <c r="A15" t="s">
        <v>835</v>
      </c>
    </row>
    <row r="16" spans="1:1" x14ac:dyDescent="0.25">
      <c r="A16" t="s">
        <v>140</v>
      </c>
    </row>
    <row r="33" spans="1:14" x14ac:dyDescent="0.25">
      <c r="B33">
        <v>2010</v>
      </c>
      <c r="C33">
        <v>2011</v>
      </c>
      <c r="D33">
        <v>2012</v>
      </c>
      <c r="E33">
        <v>2013</v>
      </c>
      <c r="F33">
        <v>2014</v>
      </c>
      <c r="G33">
        <v>2015</v>
      </c>
      <c r="H33">
        <v>2016</v>
      </c>
      <c r="I33">
        <v>2017</v>
      </c>
      <c r="J33">
        <v>2018</v>
      </c>
      <c r="K33">
        <v>2019</v>
      </c>
      <c r="L33">
        <v>2020</v>
      </c>
      <c r="M33">
        <v>2021</v>
      </c>
    </row>
    <row r="34" spans="1:14" x14ac:dyDescent="0.25">
      <c r="A34" t="s">
        <v>5</v>
      </c>
      <c r="B34" s="16">
        <f>((C41/B41)-1)*100</f>
        <v>15.295629820051415</v>
      </c>
      <c r="C34" s="16">
        <f t="shared" ref="C34:M34" si="0">((D41/C41)-1)*100</f>
        <v>4.013377926421402</v>
      </c>
      <c r="D34" s="16">
        <f t="shared" si="0"/>
        <v>7.1811361200428747</v>
      </c>
      <c r="E34" s="16">
        <f t="shared" si="0"/>
        <v>2.0999999999999908</v>
      </c>
      <c r="F34" s="16">
        <f t="shared" si="0"/>
        <v>-3.5259549461312378</v>
      </c>
      <c r="G34" s="16">
        <f t="shared" si="0"/>
        <v>-10.55837563451777</v>
      </c>
      <c r="H34" s="16">
        <f t="shared" si="0"/>
        <v>-6.6969353007945376</v>
      </c>
      <c r="I34" s="16">
        <f t="shared" si="0"/>
        <v>9.2457420924574087</v>
      </c>
      <c r="J34" s="16">
        <f t="shared" si="0"/>
        <v>3.1180400890868487</v>
      </c>
      <c r="K34" s="16">
        <f t="shared" si="0"/>
        <v>4.4276457883369424</v>
      </c>
      <c r="L34" s="16">
        <f t="shared" si="0"/>
        <v>2.0682523267838704</v>
      </c>
      <c r="M34" s="16">
        <f t="shared" si="0"/>
        <v>-2.3302938196555156</v>
      </c>
    </row>
    <row r="35" spans="1:14" x14ac:dyDescent="0.25">
      <c r="A35" t="s">
        <v>6</v>
      </c>
      <c r="B35" s="16">
        <f t="shared" ref="B35:M35" si="1">((C42/B42)-1)*100</f>
        <v>16.00970285021226</v>
      </c>
      <c r="C35" s="16">
        <f t="shared" si="1"/>
        <v>3.5023523261892509</v>
      </c>
      <c r="D35" s="16">
        <f t="shared" si="1"/>
        <v>9.6590909090909172</v>
      </c>
      <c r="E35" s="16">
        <f t="shared" si="1"/>
        <v>3.742084052964878</v>
      </c>
      <c r="F35" s="16">
        <f t="shared" si="1"/>
        <v>-2.0088790233074416</v>
      </c>
      <c r="G35" s="16">
        <f t="shared" si="1"/>
        <v>-14.373088685015279</v>
      </c>
      <c r="H35" s="16">
        <f t="shared" si="1"/>
        <v>-4.0608465608465423</v>
      </c>
      <c r="I35" s="16">
        <f t="shared" si="1"/>
        <v>4.5912036398731315</v>
      </c>
      <c r="J35" s="16">
        <f t="shared" si="1"/>
        <v>2.2146058528869084</v>
      </c>
      <c r="K35" s="16">
        <f t="shared" si="1"/>
        <v>1.8957957183389107</v>
      </c>
      <c r="L35" s="16">
        <f t="shared" si="1"/>
        <v>4.9993671687128094</v>
      </c>
      <c r="M35" s="16">
        <f t="shared" si="1"/>
        <v>-4.5805207328832971</v>
      </c>
    </row>
    <row r="36" spans="1:14" x14ac:dyDescent="0.25">
      <c r="A36" t="s">
        <v>7</v>
      </c>
      <c r="B36" s="16">
        <f t="shared" ref="B36:M36" si="2">((C43/B43)-1)*100</f>
        <v>19.925280199252793</v>
      </c>
      <c r="C36" s="16">
        <f t="shared" si="2"/>
        <v>-3.7383177570093351</v>
      </c>
      <c r="D36" s="16">
        <f t="shared" si="2"/>
        <v>7.5512405609492905</v>
      </c>
      <c r="E36" s="16">
        <f t="shared" si="2"/>
        <v>0.70210631895686326</v>
      </c>
      <c r="F36" s="16">
        <f t="shared" si="2"/>
        <v>-0.9960159362549792</v>
      </c>
      <c r="G36" s="16">
        <f t="shared" si="2"/>
        <v>-19.919517102615703</v>
      </c>
      <c r="H36" s="16">
        <f t="shared" si="2"/>
        <v>2.3869346733668362</v>
      </c>
      <c r="I36" s="16">
        <f t="shared" si="2"/>
        <v>-0.85889570552147854</v>
      </c>
      <c r="J36" s="16">
        <f t="shared" si="2"/>
        <v>5.9405940594059459</v>
      </c>
      <c r="K36" s="16">
        <f t="shared" si="2"/>
        <v>-4.7897196261682211</v>
      </c>
      <c r="L36" s="16">
        <f t="shared" si="2"/>
        <v>7.361963190184051</v>
      </c>
      <c r="M36" s="16">
        <f t="shared" si="2"/>
        <v>-8.4571428571428626</v>
      </c>
    </row>
    <row r="37" spans="1:14" x14ac:dyDescent="0.25">
      <c r="B37" s="16">
        <v>100</v>
      </c>
      <c r="C37" s="16">
        <f>B37*(1+(C36/100))</f>
        <v>96.261682242990659</v>
      </c>
      <c r="D37" s="16">
        <f t="shared" ref="D37:M37" si="3">C37*(1+(D36/100))</f>
        <v>103.5306334371755</v>
      </c>
      <c r="E37" s="16">
        <f t="shared" si="3"/>
        <v>104.25752855659397</v>
      </c>
      <c r="F37" s="16">
        <f t="shared" si="3"/>
        <v>103.2191069574247</v>
      </c>
      <c r="G37" s="16">
        <f t="shared" si="3"/>
        <v>82.658359293873289</v>
      </c>
      <c r="H37" s="16">
        <f t="shared" si="3"/>
        <v>84.631360332294889</v>
      </c>
      <c r="I37" s="16">
        <f t="shared" si="3"/>
        <v>83.904465212876403</v>
      </c>
      <c r="J37" s="16">
        <f t="shared" si="3"/>
        <v>88.888888888888872</v>
      </c>
      <c r="K37" s="16">
        <f t="shared" si="3"/>
        <v>84.631360332294904</v>
      </c>
      <c r="L37" s="16">
        <f t="shared" si="3"/>
        <v>90.861889927310486</v>
      </c>
      <c r="M37" s="16">
        <f t="shared" si="3"/>
        <v>83.177570093457931</v>
      </c>
    </row>
    <row r="38" spans="1:14" x14ac:dyDescent="0.25">
      <c r="A38" t="s">
        <v>854</v>
      </c>
    </row>
    <row r="39" spans="1:14" x14ac:dyDescent="0.25">
      <c r="A39" t="s">
        <v>855</v>
      </c>
    </row>
    <row r="40" spans="1:14" x14ac:dyDescent="0.25">
      <c r="B40" s="21" t="s">
        <v>839</v>
      </c>
      <c r="C40" s="21" t="s">
        <v>840</v>
      </c>
      <c r="D40" s="21" t="s">
        <v>841</v>
      </c>
      <c r="E40" s="21" t="s">
        <v>842</v>
      </c>
      <c r="F40" s="21" t="s">
        <v>843</v>
      </c>
      <c r="G40" s="21" t="s">
        <v>844</v>
      </c>
      <c r="H40" s="21" t="s">
        <v>845</v>
      </c>
      <c r="I40" s="21" t="s">
        <v>846</v>
      </c>
      <c r="J40" s="21" t="s">
        <v>847</v>
      </c>
      <c r="K40" s="21" t="s">
        <v>848</v>
      </c>
      <c r="L40" s="21" t="s">
        <v>849</v>
      </c>
      <c r="M40" s="21" t="s">
        <v>850</v>
      </c>
      <c r="N40" s="21" t="s">
        <v>2713</v>
      </c>
    </row>
    <row r="41" spans="1:14" x14ac:dyDescent="0.25">
      <c r="A41" t="s">
        <v>5</v>
      </c>
      <c r="B41" s="16">
        <v>77.8</v>
      </c>
      <c r="C41" s="16">
        <v>89.7</v>
      </c>
      <c r="D41" s="16">
        <v>93.3</v>
      </c>
      <c r="E41" s="16">
        <v>100</v>
      </c>
      <c r="F41" s="16">
        <v>102.1</v>
      </c>
      <c r="G41" s="16">
        <v>98.5</v>
      </c>
      <c r="H41" s="16">
        <v>88.1</v>
      </c>
      <c r="I41" s="16">
        <v>82.2</v>
      </c>
      <c r="J41" s="16">
        <v>89.8</v>
      </c>
      <c r="K41" s="16">
        <v>92.6</v>
      </c>
      <c r="L41" s="16">
        <v>96.7</v>
      </c>
      <c r="M41" s="16">
        <v>98.7</v>
      </c>
      <c r="N41" s="16">
        <v>96.4</v>
      </c>
    </row>
    <row r="42" spans="1:14" x14ac:dyDescent="0.25">
      <c r="A42" t="s">
        <v>6</v>
      </c>
      <c r="B42" s="16">
        <f>AVERAGE(B51:B58,B43)</f>
        <v>73.288888888888877</v>
      </c>
      <c r="C42" s="16">
        <f t="shared" ref="C42:N42" si="4">AVERAGE(C51:C58,C43)</f>
        <v>85.022222222222211</v>
      </c>
      <c r="D42" s="16">
        <f t="shared" si="4"/>
        <v>88</v>
      </c>
      <c r="E42" s="16">
        <f t="shared" si="4"/>
        <v>96.5</v>
      </c>
      <c r="F42" s="16">
        <f t="shared" si="4"/>
        <v>100.1111111111111</v>
      </c>
      <c r="G42" s="16">
        <f t="shared" si="4"/>
        <v>98.09999999999998</v>
      </c>
      <c r="H42" s="16">
        <f t="shared" si="4"/>
        <v>84</v>
      </c>
      <c r="I42" s="16">
        <f t="shared" si="4"/>
        <v>80.588888888888903</v>
      </c>
      <c r="J42" s="16">
        <f t="shared" si="4"/>
        <v>84.288888888888891</v>
      </c>
      <c r="K42" s="16">
        <f t="shared" si="4"/>
        <v>86.155555555555566</v>
      </c>
      <c r="L42" s="16">
        <f t="shared" si="4"/>
        <v>87.788888888888891</v>
      </c>
      <c r="M42" s="16">
        <f t="shared" si="4"/>
        <v>92.177777777777763</v>
      </c>
      <c r="N42" s="16">
        <f t="shared" si="4"/>
        <v>87.955555555555563</v>
      </c>
    </row>
    <row r="43" spans="1:14" x14ac:dyDescent="0.25">
      <c r="A43" t="s">
        <v>7</v>
      </c>
      <c r="B43" s="16">
        <v>80.3</v>
      </c>
      <c r="C43" s="16">
        <v>96.3</v>
      </c>
      <c r="D43" s="16">
        <v>92.7</v>
      </c>
      <c r="E43" s="16">
        <v>99.7</v>
      </c>
      <c r="F43" s="16">
        <v>100.4</v>
      </c>
      <c r="G43" s="16">
        <v>99.4</v>
      </c>
      <c r="H43" s="16">
        <v>79.599999999999994</v>
      </c>
      <c r="I43" s="16">
        <v>81.5</v>
      </c>
      <c r="J43" s="16">
        <v>80.8</v>
      </c>
      <c r="K43" s="16">
        <v>85.6</v>
      </c>
      <c r="L43" s="16">
        <v>81.5</v>
      </c>
      <c r="M43" s="16">
        <v>87.5</v>
      </c>
      <c r="N43" s="16">
        <v>80.099999999999994</v>
      </c>
    </row>
    <row r="44" spans="1:14" x14ac:dyDescent="0.25">
      <c r="A44" t="s">
        <v>8</v>
      </c>
      <c r="B44" s="16">
        <v>70.3</v>
      </c>
      <c r="C44" s="16">
        <v>87.7</v>
      </c>
      <c r="D44" s="16">
        <v>92.2</v>
      </c>
      <c r="E44" s="16">
        <v>93.2</v>
      </c>
      <c r="F44" s="16">
        <v>96</v>
      </c>
      <c r="G44" s="16">
        <v>98.6</v>
      </c>
      <c r="H44" s="16">
        <v>87.8</v>
      </c>
      <c r="I44" s="16">
        <v>73.3</v>
      </c>
      <c r="J44" s="16">
        <v>84.4</v>
      </c>
      <c r="K44" s="16">
        <v>92.2</v>
      </c>
      <c r="L44" s="16">
        <v>92.4</v>
      </c>
      <c r="M44" s="16">
        <v>105</v>
      </c>
      <c r="N44" s="16">
        <v>99.7</v>
      </c>
    </row>
    <row r="45" spans="1:14" x14ac:dyDescent="0.25">
      <c r="A45" t="s">
        <v>9</v>
      </c>
      <c r="B45" s="16">
        <v>62.1</v>
      </c>
      <c r="C45" s="16">
        <v>82.8</v>
      </c>
      <c r="D45" s="16">
        <v>82.9</v>
      </c>
      <c r="E45" s="16">
        <v>89.1</v>
      </c>
      <c r="F45" s="16">
        <v>98.6</v>
      </c>
      <c r="G45" s="16">
        <v>99.9</v>
      </c>
      <c r="H45" s="16">
        <v>80.900000000000006</v>
      </c>
      <c r="I45" s="16">
        <v>77</v>
      </c>
      <c r="J45" s="16">
        <v>88.9</v>
      </c>
      <c r="K45" s="16">
        <v>91</v>
      </c>
      <c r="L45" s="16">
        <v>98.6</v>
      </c>
      <c r="M45" s="16">
        <v>105.6</v>
      </c>
      <c r="N45" s="16">
        <v>96.2</v>
      </c>
    </row>
    <row r="46" spans="1:14" x14ac:dyDescent="0.25">
      <c r="A46" t="s">
        <v>10</v>
      </c>
      <c r="B46" s="16">
        <v>84.2</v>
      </c>
      <c r="C46" s="16">
        <v>91.4</v>
      </c>
      <c r="D46" s="16">
        <v>95.7</v>
      </c>
      <c r="E46" s="16">
        <v>95</v>
      </c>
      <c r="F46" s="16">
        <v>103.2</v>
      </c>
      <c r="G46" s="16">
        <v>95.7</v>
      </c>
      <c r="H46" s="16">
        <v>79.400000000000006</v>
      </c>
      <c r="I46" s="16">
        <v>79</v>
      </c>
      <c r="J46" s="16">
        <v>94.5</v>
      </c>
      <c r="K46" s="16">
        <v>99.6</v>
      </c>
      <c r="L46" s="16">
        <v>105.3</v>
      </c>
      <c r="M46" s="16">
        <v>120.6</v>
      </c>
      <c r="N46" s="16">
        <v>115.6</v>
      </c>
    </row>
    <row r="47" spans="1:14" x14ac:dyDescent="0.25">
      <c r="A47" t="s">
        <v>11</v>
      </c>
      <c r="B47" s="16">
        <v>62.9</v>
      </c>
      <c r="C47" s="16">
        <v>72.400000000000006</v>
      </c>
      <c r="D47" s="16">
        <v>82.1</v>
      </c>
      <c r="E47" s="16">
        <v>93.3</v>
      </c>
      <c r="F47" s="16">
        <v>93.7</v>
      </c>
      <c r="G47" s="16">
        <v>105.6</v>
      </c>
      <c r="H47" s="16">
        <v>96</v>
      </c>
      <c r="I47" s="16">
        <v>101.6</v>
      </c>
      <c r="J47" s="16">
        <v>102.5</v>
      </c>
      <c r="K47" s="16">
        <v>109</v>
      </c>
      <c r="L47" s="16">
        <v>114.1</v>
      </c>
      <c r="M47" s="16">
        <v>130.4</v>
      </c>
      <c r="N47" s="16">
        <v>137.6</v>
      </c>
    </row>
    <row r="48" spans="1:14" x14ac:dyDescent="0.25">
      <c r="A48" t="s">
        <v>12</v>
      </c>
      <c r="B48" s="16">
        <v>74.599999999999994</v>
      </c>
      <c r="C48" s="16">
        <v>85.3</v>
      </c>
      <c r="D48" s="16">
        <v>89.4</v>
      </c>
      <c r="E48" s="16">
        <v>98</v>
      </c>
      <c r="F48" s="16">
        <v>99.5</v>
      </c>
      <c r="G48" s="16">
        <v>98.9</v>
      </c>
      <c r="H48" s="16">
        <v>87.8</v>
      </c>
      <c r="I48" s="16">
        <v>77</v>
      </c>
      <c r="J48" s="16">
        <v>86.7</v>
      </c>
      <c r="K48" s="16">
        <v>92</v>
      </c>
      <c r="L48" s="16">
        <v>98.4</v>
      </c>
      <c r="M48" s="16">
        <v>111.6</v>
      </c>
      <c r="N48" s="16">
        <v>111.9</v>
      </c>
    </row>
    <row r="49" spans="1:14" x14ac:dyDescent="0.25">
      <c r="A49" t="s">
        <v>13</v>
      </c>
      <c r="B49" s="16">
        <v>83.6</v>
      </c>
      <c r="C49" s="16">
        <v>94.9</v>
      </c>
      <c r="D49" s="16">
        <v>88.4</v>
      </c>
      <c r="E49" s="16">
        <v>103.6</v>
      </c>
      <c r="F49" s="16">
        <v>99.1</v>
      </c>
      <c r="G49" s="16">
        <v>100.1</v>
      </c>
      <c r="H49" s="16">
        <v>78.900000000000006</v>
      </c>
      <c r="I49" s="16">
        <v>70.8</v>
      </c>
      <c r="J49" s="16">
        <v>72.099999999999994</v>
      </c>
      <c r="K49" s="16">
        <v>67.2</v>
      </c>
      <c r="L49" s="16">
        <v>95.1</v>
      </c>
      <c r="M49" s="16">
        <v>104.7</v>
      </c>
      <c r="N49" s="16">
        <v>92.6</v>
      </c>
    </row>
    <row r="50" spans="1:14" x14ac:dyDescent="0.25">
      <c r="A50" t="s">
        <v>14</v>
      </c>
      <c r="B50" s="16">
        <v>48.6</v>
      </c>
      <c r="C50" s="16">
        <v>70</v>
      </c>
      <c r="D50" s="16">
        <v>89.9</v>
      </c>
      <c r="E50" s="16">
        <v>98.2</v>
      </c>
      <c r="F50" s="16">
        <v>89.3</v>
      </c>
      <c r="G50" s="16">
        <v>92.9</v>
      </c>
      <c r="H50" s="16">
        <v>78.8</v>
      </c>
      <c r="I50" s="16">
        <v>79.2</v>
      </c>
      <c r="J50" s="16">
        <v>83.8</v>
      </c>
      <c r="K50" s="16">
        <v>88.3</v>
      </c>
      <c r="L50" s="16">
        <v>99.5</v>
      </c>
      <c r="M50" s="16">
        <v>97.2</v>
      </c>
      <c r="N50" s="16">
        <v>107.6</v>
      </c>
    </row>
    <row r="51" spans="1:14" x14ac:dyDescent="0.25">
      <c r="A51" t="s">
        <v>15</v>
      </c>
      <c r="B51" s="16">
        <v>65.099999999999994</v>
      </c>
      <c r="C51" s="16">
        <v>78.400000000000006</v>
      </c>
      <c r="D51" s="16">
        <v>86.4</v>
      </c>
      <c r="E51" s="16">
        <v>96.8</v>
      </c>
      <c r="F51" s="16">
        <v>99.3</v>
      </c>
      <c r="G51" s="16">
        <v>97.7</v>
      </c>
      <c r="H51" s="16">
        <v>81.900000000000006</v>
      </c>
      <c r="I51" s="16">
        <v>78.099999999999994</v>
      </c>
      <c r="J51" s="16">
        <v>86.3</v>
      </c>
      <c r="K51" s="16">
        <v>89.8</v>
      </c>
      <c r="L51" s="16">
        <v>89.3</v>
      </c>
      <c r="M51" s="16">
        <v>99.3</v>
      </c>
      <c r="N51" s="16">
        <v>92.9</v>
      </c>
    </row>
    <row r="52" spans="1:14" x14ac:dyDescent="0.25">
      <c r="A52" t="s">
        <v>16</v>
      </c>
      <c r="B52" s="16">
        <v>76.3</v>
      </c>
      <c r="C52" s="16">
        <v>84.2</v>
      </c>
      <c r="D52" s="16">
        <v>92.6</v>
      </c>
      <c r="E52" s="16">
        <v>97.9</v>
      </c>
      <c r="F52" s="16">
        <v>99.4</v>
      </c>
      <c r="G52" s="16">
        <v>97.1</v>
      </c>
      <c r="H52" s="16">
        <v>86.4</v>
      </c>
      <c r="I52" s="16">
        <v>82.7</v>
      </c>
      <c r="J52" s="16">
        <v>85.5</v>
      </c>
      <c r="K52" s="16">
        <v>85.6</v>
      </c>
      <c r="L52" s="16">
        <v>85.7</v>
      </c>
      <c r="M52" s="16">
        <v>95.7</v>
      </c>
      <c r="N52" s="16">
        <v>90.5</v>
      </c>
    </row>
    <row r="53" spans="1:14" x14ac:dyDescent="0.25">
      <c r="A53" t="s">
        <v>17</v>
      </c>
      <c r="B53" s="16">
        <v>72.3</v>
      </c>
      <c r="C53" s="16">
        <v>86.7</v>
      </c>
      <c r="D53" s="16">
        <v>89.4</v>
      </c>
      <c r="E53" s="16">
        <v>96.6</v>
      </c>
      <c r="F53" s="16">
        <v>99.1</v>
      </c>
      <c r="G53" s="16">
        <v>98.6</v>
      </c>
      <c r="H53" s="16">
        <v>86.2</v>
      </c>
      <c r="I53" s="16">
        <v>80.3</v>
      </c>
      <c r="J53" s="16">
        <v>87.1</v>
      </c>
      <c r="K53" s="16">
        <v>87.8</v>
      </c>
      <c r="L53" s="16">
        <v>88.8</v>
      </c>
      <c r="M53" s="16">
        <v>91.7</v>
      </c>
      <c r="N53" s="16">
        <v>90.7</v>
      </c>
    </row>
    <row r="54" spans="1:14" x14ac:dyDescent="0.25">
      <c r="A54" t="s">
        <v>18</v>
      </c>
      <c r="B54" s="16">
        <v>73.5</v>
      </c>
      <c r="C54" s="16">
        <v>82.5</v>
      </c>
      <c r="D54" s="16">
        <v>84.9</v>
      </c>
      <c r="E54" s="16">
        <v>93.6</v>
      </c>
      <c r="F54" s="16">
        <v>99.7</v>
      </c>
      <c r="G54" s="16">
        <v>100.9</v>
      </c>
      <c r="H54" s="16">
        <v>87.9</v>
      </c>
      <c r="I54" s="16">
        <v>83.6</v>
      </c>
      <c r="J54" s="16">
        <v>85.8</v>
      </c>
      <c r="K54" s="16">
        <v>88.6</v>
      </c>
      <c r="L54" s="16">
        <v>88.3</v>
      </c>
      <c r="M54" s="16">
        <v>89</v>
      </c>
      <c r="N54" s="16">
        <v>86.9</v>
      </c>
    </row>
    <row r="55" spans="1:14" x14ac:dyDescent="0.25">
      <c r="A55" t="s">
        <v>19</v>
      </c>
      <c r="B55" s="16">
        <v>67.599999999999994</v>
      </c>
      <c r="C55" s="16">
        <v>78.599999999999994</v>
      </c>
      <c r="D55" s="16">
        <v>86.5</v>
      </c>
      <c r="E55" s="16">
        <v>93.6</v>
      </c>
      <c r="F55" s="16">
        <v>98.5</v>
      </c>
      <c r="G55" s="16">
        <v>93</v>
      </c>
      <c r="H55" s="16">
        <v>81</v>
      </c>
      <c r="I55" s="16">
        <v>78</v>
      </c>
      <c r="J55" s="16">
        <v>80.400000000000006</v>
      </c>
      <c r="K55" s="16">
        <v>83</v>
      </c>
      <c r="L55" s="16">
        <v>87.8</v>
      </c>
      <c r="M55" s="16">
        <v>91.8</v>
      </c>
      <c r="N55" s="16">
        <v>80.5</v>
      </c>
    </row>
    <row r="56" spans="1:14" x14ac:dyDescent="0.25">
      <c r="A56" t="s">
        <v>20</v>
      </c>
      <c r="B56" s="16">
        <v>74.5</v>
      </c>
      <c r="C56" s="16">
        <v>84.7</v>
      </c>
      <c r="D56" s="16">
        <v>86.7</v>
      </c>
      <c r="E56" s="16">
        <v>95.5</v>
      </c>
      <c r="F56" s="16">
        <v>101.2</v>
      </c>
      <c r="G56" s="16">
        <v>99.8</v>
      </c>
      <c r="H56" s="16">
        <v>83.2</v>
      </c>
      <c r="I56" s="16">
        <v>79.599999999999994</v>
      </c>
      <c r="J56" s="16">
        <v>80.599999999999994</v>
      </c>
      <c r="K56" s="16">
        <v>83.2</v>
      </c>
      <c r="L56" s="16">
        <v>86.2</v>
      </c>
      <c r="M56" s="16">
        <v>93.3</v>
      </c>
      <c r="N56" s="16">
        <v>100.4</v>
      </c>
    </row>
    <row r="57" spans="1:14" x14ac:dyDescent="0.25">
      <c r="A57" t="s">
        <v>21</v>
      </c>
      <c r="B57" s="16">
        <v>71.900000000000006</v>
      </c>
      <c r="C57" s="16">
        <v>85.4</v>
      </c>
      <c r="D57" s="16">
        <v>82.8</v>
      </c>
      <c r="E57" s="16">
        <v>96.8</v>
      </c>
      <c r="F57" s="16">
        <v>102.6</v>
      </c>
      <c r="G57" s="16">
        <v>99</v>
      </c>
      <c r="H57" s="16">
        <v>85.1</v>
      </c>
      <c r="I57" s="16">
        <v>82.6</v>
      </c>
      <c r="J57" s="16">
        <v>88.4</v>
      </c>
      <c r="K57" s="16">
        <v>89.6</v>
      </c>
      <c r="L57" s="16">
        <v>92.6</v>
      </c>
      <c r="M57" s="16">
        <v>96.5</v>
      </c>
      <c r="N57" s="16">
        <v>89.1</v>
      </c>
    </row>
    <row r="58" spans="1:14" x14ac:dyDescent="0.25">
      <c r="A58" t="s">
        <v>22</v>
      </c>
      <c r="B58" s="16">
        <v>78.099999999999994</v>
      </c>
      <c r="C58" s="16">
        <v>88.4</v>
      </c>
      <c r="D58" s="16">
        <v>90</v>
      </c>
      <c r="E58" s="16">
        <v>98</v>
      </c>
      <c r="F58" s="16">
        <v>100.8</v>
      </c>
      <c r="G58" s="16">
        <v>97.4</v>
      </c>
      <c r="H58" s="16">
        <v>84.7</v>
      </c>
      <c r="I58" s="16">
        <v>78.900000000000006</v>
      </c>
      <c r="J58" s="16">
        <v>83.7</v>
      </c>
      <c r="K58" s="16">
        <v>82.2</v>
      </c>
      <c r="L58" s="16">
        <v>89.9</v>
      </c>
      <c r="M58" s="16">
        <v>84.8</v>
      </c>
      <c r="N58" s="16">
        <v>80.5</v>
      </c>
    </row>
    <row r="59" spans="1:14" x14ac:dyDescent="0.25">
      <c r="A59" t="s">
        <v>23</v>
      </c>
      <c r="B59" s="16">
        <v>79.400000000000006</v>
      </c>
      <c r="C59" s="16">
        <v>94.4</v>
      </c>
      <c r="D59" s="16">
        <v>100.3</v>
      </c>
      <c r="E59" s="16">
        <v>102</v>
      </c>
      <c r="F59" s="16">
        <v>96.5</v>
      </c>
      <c r="G59" s="16">
        <v>96.5</v>
      </c>
      <c r="H59" s="16">
        <v>93.6</v>
      </c>
      <c r="I59" s="16">
        <v>86.4</v>
      </c>
      <c r="J59" s="16">
        <v>96.7</v>
      </c>
      <c r="K59" s="16">
        <v>94.1</v>
      </c>
      <c r="L59" s="16">
        <v>97.3</v>
      </c>
      <c r="M59" s="16">
        <v>101</v>
      </c>
      <c r="N59" s="16">
        <v>100.5</v>
      </c>
    </row>
    <row r="60" spans="1:14" x14ac:dyDescent="0.25">
      <c r="A60" t="s">
        <v>24</v>
      </c>
      <c r="B60" s="16">
        <v>79.5</v>
      </c>
      <c r="C60" s="16">
        <v>100</v>
      </c>
      <c r="D60" s="16">
        <v>103.2</v>
      </c>
      <c r="E60" s="16">
        <v>111.5</v>
      </c>
      <c r="F60" s="16">
        <v>99.1</v>
      </c>
      <c r="G60" s="16">
        <v>97.2</v>
      </c>
      <c r="H60" s="16">
        <v>81.099999999999994</v>
      </c>
      <c r="I60" s="16">
        <v>71.5</v>
      </c>
      <c r="J60" s="16">
        <v>80.3</v>
      </c>
      <c r="K60" s="16">
        <v>88.5</v>
      </c>
      <c r="L60" s="16">
        <v>93.6</v>
      </c>
      <c r="M60" s="16">
        <v>99.9</v>
      </c>
      <c r="N60" s="16">
        <v>109.3</v>
      </c>
    </row>
    <row r="61" spans="1:14" x14ac:dyDescent="0.25">
      <c r="A61" t="s">
        <v>25</v>
      </c>
      <c r="B61" s="16">
        <v>77.7</v>
      </c>
      <c r="C61" s="16">
        <v>89</v>
      </c>
      <c r="D61" s="16">
        <v>90.5</v>
      </c>
      <c r="E61" s="16">
        <v>94.5</v>
      </c>
      <c r="F61" s="16">
        <v>98</v>
      </c>
      <c r="G61" s="16">
        <v>99.5</v>
      </c>
      <c r="H61" s="16">
        <v>86.7</v>
      </c>
      <c r="I61" s="16">
        <v>79</v>
      </c>
      <c r="J61" s="16">
        <v>85.8</v>
      </c>
      <c r="K61" s="16">
        <v>86.4</v>
      </c>
      <c r="L61" s="16">
        <v>90.5</v>
      </c>
      <c r="M61" s="16">
        <v>88.1</v>
      </c>
      <c r="N61" s="16">
        <v>84.4</v>
      </c>
    </row>
    <row r="62" spans="1:14" x14ac:dyDescent="0.25">
      <c r="A62" t="s">
        <v>26</v>
      </c>
      <c r="B62" s="16">
        <v>81.8</v>
      </c>
      <c r="C62" s="16">
        <v>92.4</v>
      </c>
      <c r="D62" s="16">
        <v>96.3</v>
      </c>
      <c r="E62" s="16">
        <v>105.5</v>
      </c>
      <c r="F62" s="16">
        <v>106.7</v>
      </c>
      <c r="G62" s="16">
        <v>98</v>
      </c>
      <c r="H62" s="16">
        <v>93.2</v>
      </c>
      <c r="I62" s="16">
        <v>86.2</v>
      </c>
      <c r="J62" s="16">
        <v>93.9</v>
      </c>
      <c r="K62" s="16">
        <v>96.4</v>
      </c>
      <c r="L62" s="16">
        <v>100.8</v>
      </c>
      <c r="M62" s="16">
        <v>102.9</v>
      </c>
      <c r="N62" s="16">
        <v>96.3</v>
      </c>
    </row>
    <row r="63" spans="1:14" x14ac:dyDescent="0.25">
      <c r="A63" t="s">
        <v>27</v>
      </c>
      <c r="B63" s="16">
        <v>74.599999999999994</v>
      </c>
      <c r="C63" s="16">
        <v>87.2</v>
      </c>
      <c r="D63" s="16">
        <v>95</v>
      </c>
      <c r="E63" s="16">
        <v>96.3</v>
      </c>
      <c r="F63" s="16">
        <v>103.7</v>
      </c>
      <c r="G63" s="16">
        <v>98.8</v>
      </c>
      <c r="H63" s="16">
        <v>86.3</v>
      </c>
      <c r="I63" s="16">
        <v>83.6</v>
      </c>
      <c r="J63" s="16">
        <v>91.7</v>
      </c>
      <c r="K63" s="16">
        <v>94.4</v>
      </c>
      <c r="L63" s="16">
        <v>94.6</v>
      </c>
      <c r="M63" s="16">
        <v>95.9</v>
      </c>
      <c r="N63" s="16">
        <v>92.2</v>
      </c>
    </row>
    <row r="64" spans="1:14" x14ac:dyDescent="0.25">
      <c r="A64" t="s">
        <v>28</v>
      </c>
      <c r="B64" s="16">
        <v>78.599999999999994</v>
      </c>
      <c r="C64" s="16">
        <v>88.6</v>
      </c>
      <c r="D64" s="16">
        <v>91</v>
      </c>
      <c r="E64" s="16">
        <v>95.2</v>
      </c>
      <c r="F64" s="16">
        <v>102.4</v>
      </c>
      <c r="G64" s="16">
        <v>101.4</v>
      </c>
      <c r="H64" s="16">
        <v>86.1</v>
      </c>
      <c r="I64" s="16">
        <v>84.2</v>
      </c>
      <c r="J64" s="16">
        <v>98.1</v>
      </c>
      <c r="K64" s="16">
        <v>107</v>
      </c>
      <c r="L64" s="16">
        <v>120.2</v>
      </c>
      <c r="M64" s="16">
        <v>124.2</v>
      </c>
      <c r="N64" s="16">
        <v>127.8</v>
      </c>
    </row>
    <row r="65" spans="1:14" x14ac:dyDescent="0.25">
      <c r="A65" t="s">
        <v>29</v>
      </c>
      <c r="B65" s="16">
        <v>75</v>
      </c>
      <c r="C65" s="16">
        <v>85</v>
      </c>
      <c r="D65" s="16">
        <v>89</v>
      </c>
      <c r="E65" s="16">
        <v>95.8</v>
      </c>
      <c r="F65" s="16">
        <v>102.6</v>
      </c>
      <c r="G65" s="16">
        <v>97.1</v>
      </c>
      <c r="H65" s="16">
        <v>81.5</v>
      </c>
      <c r="I65" s="16">
        <v>75</v>
      </c>
      <c r="J65" s="16">
        <v>92.2</v>
      </c>
      <c r="K65" s="16">
        <v>97.2</v>
      </c>
      <c r="L65" s="16">
        <v>99.6</v>
      </c>
      <c r="M65" s="16">
        <v>93.8</v>
      </c>
      <c r="N65" s="16">
        <v>94.8</v>
      </c>
    </row>
    <row r="66" spans="1:14" x14ac:dyDescent="0.25">
      <c r="A66" t="s">
        <v>30</v>
      </c>
      <c r="B66" s="16">
        <v>72.900000000000006</v>
      </c>
      <c r="C66" s="16">
        <v>86.5</v>
      </c>
      <c r="D66" s="16">
        <v>87.3</v>
      </c>
      <c r="E66" s="16">
        <v>94.1</v>
      </c>
      <c r="F66" s="16">
        <v>103.1</v>
      </c>
      <c r="G66" s="16">
        <v>100.3</v>
      </c>
      <c r="H66" s="16">
        <v>90.3</v>
      </c>
      <c r="I66" s="16">
        <v>86.8</v>
      </c>
      <c r="J66" s="16">
        <v>86.8</v>
      </c>
      <c r="K66" s="16">
        <v>91.6</v>
      </c>
      <c r="L66" s="16">
        <v>92</v>
      </c>
      <c r="M66" s="16">
        <v>100.6</v>
      </c>
      <c r="N66" s="16">
        <v>107.7</v>
      </c>
    </row>
    <row r="67" spans="1:14" x14ac:dyDescent="0.25">
      <c r="A67" t="s">
        <v>31</v>
      </c>
      <c r="B67" s="16">
        <v>70.099999999999994</v>
      </c>
      <c r="C67" s="16">
        <v>81.599999999999994</v>
      </c>
      <c r="D67" s="16">
        <v>90.6</v>
      </c>
      <c r="E67" s="16">
        <v>98.3</v>
      </c>
      <c r="F67" s="16">
        <v>98.3</v>
      </c>
      <c r="G67" s="16">
        <v>96.5</v>
      </c>
      <c r="H67" s="16">
        <v>85.1</v>
      </c>
      <c r="I67" s="16">
        <v>76.099999999999994</v>
      </c>
      <c r="J67" s="16">
        <v>90.1</v>
      </c>
      <c r="K67" s="16">
        <v>96</v>
      </c>
      <c r="L67" s="16">
        <v>101.9</v>
      </c>
      <c r="M67" s="16">
        <v>106.3</v>
      </c>
      <c r="N67" s="16">
        <v>107.2</v>
      </c>
    </row>
    <row r="68" spans="1:14" x14ac:dyDescent="0.25">
      <c r="A68" t="s">
        <v>32</v>
      </c>
      <c r="B68" s="16">
        <v>75.099999999999994</v>
      </c>
      <c r="C68" s="16">
        <v>91</v>
      </c>
      <c r="D68" s="16">
        <v>91.6</v>
      </c>
      <c r="E68" s="16">
        <v>100.1</v>
      </c>
      <c r="F68" s="16">
        <v>101.7</v>
      </c>
      <c r="G68" s="16">
        <v>94.2</v>
      </c>
      <c r="H68" s="16">
        <v>77.2</v>
      </c>
      <c r="I68" s="16">
        <v>74.5</v>
      </c>
      <c r="J68" s="16">
        <v>68.7</v>
      </c>
      <c r="K68" s="16">
        <v>73.900000000000006</v>
      </c>
      <c r="L68" s="16">
        <v>73</v>
      </c>
      <c r="M68" s="16">
        <v>73.8</v>
      </c>
      <c r="N68" s="16">
        <v>79.900000000000006</v>
      </c>
    </row>
    <row r="69" spans="1:14" x14ac:dyDescent="0.25">
      <c r="A69" t="s">
        <v>33</v>
      </c>
      <c r="B69" s="16">
        <v>85.1</v>
      </c>
      <c r="C69" s="16">
        <v>97.5</v>
      </c>
      <c r="D69" s="16">
        <v>96.3</v>
      </c>
      <c r="E69" s="16">
        <v>101.6</v>
      </c>
      <c r="F69" s="16">
        <v>99.8</v>
      </c>
      <c r="G69" s="16">
        <v>96</v>
      </c>
      <c r="H69" s="16">
        <v>81.099999999999994</v>
      </c>
      <c r="I69" s="16">
        <v>76.3</v>
      </c>
      <c r="J69" s="16">
        <v>79.099999999999994</v>
      </c>
      <c r="K69" s="16">
        <v>79.400000000000006</v>
      </c>
      <c r="L69" s="16">
        <v>82.9</v>
      </c>
      <c r="M69" s="16">
        <v>80.7</v>
      </c>
      <c r="N69" s="16">
        <v>71.400000000000006</v>
      </c>
    </row>
    <row r="70" spans="1:14" x14ac:dyDescent="0.25">
      <c r="A70" t="s">
        <v>851</v>
      </c>
    </row>
  </sheetData>
  <phoneticPr fontId="1" type="noConversion"/>
  <pageMargins left="0.511811024" right="0.511811024" top="0.78740157499999996" bottom="0.78740157499999996" header="0.31496062000000002" footer="0.31496062000000002"/>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4762D-6D9C-425A-AC0F-D70F6ACC35F2}">
  <sheetPr>
    <tabColor theme="9" tint="-0.249977111117893"/>
  </sheetPr>
  <dimension ref="A1:W64"/>
  <sheetViews>
    <sheetView showGridLines="0" zoomScale="90" zoomScaleNormal="90" workbookViewId="0"/>
  </sheetViews>
  <sheetFormatPr defaultRowHeight="15" x14ac:dyDescent="0.25"/>
  <cols>
    <col min="7" max="7" width="3.5703125" customWidth="1"/>
    <col min="8" max="8" width="9.140625" hidden="1" customWidth="1"/>
    <col min="9" max="9" width="10" hidden="1" customWidth="1"/>
    <col min="10" max="10" width="11" bestFit="1" customWidth="1"/>
    <col min="11" max="15" width="9.140625" bestFit="1" customWidth="1"/>
    <col min="16" max="17" width="9.140625" style="6"/>
    <col min="18" max="18" width="9.140625" bestFit="1" customWidth="1"/>
    <col min="19" max="19" width="9.7109375" customWidth="1"/>
  </cols>
  <sheetData>
    <row r="1" spans="1:1" ht="18" x14ac:dyDescent="0.25">
      <c r="A1" s="18" t="s">
        <v>856</v>
      </c>
    </row>
    <row r="3" spans="1:1" x14ac:dyDescent="0.25">
      <c r="A3" t="s">
        <v>827</v>
      </c>
    </row>
    <row r="4" spans="1:1" x14ac:dyDescent="0.25">
      <c r="A4" t="s">
        <v>249</v>
      </c>
    </row>
    <row r="5" spans="1:1" x14ac:dyDescent="0.25">
      <c r="A5" t="s">
        <v>857</v>
      </c>
    </row>
    <row r="6" spans="1:1" x14ac:dyDescent="0.25">
      <c r="A6" t="s">
        <v>858</v>
      </c>
    </row>
    <row r="7" spans="1:1" x14ac:dyDescent="0.25">
      <c r="A7" t="s">
        <v>859</v>
      </c>
    </row>
    <row r="8" spans="1:1" x14ac:dyDescent="0.25">
      <c r="A8" t="s">
        <v>860</v>
      </c>
    </row>
    <row r="9" spans="1:1" x14ac:dyDescent="0.25">
      <c r="A9" t="s">
        <v>256</v>
      </c>
    </row>
    <row r="10" spans="1:1" x14ac:dyDescent="0.25">
      <c r="A10" t="s">
        <v>861</v>
      </c>
    </row>
    <row r="11" spans="1:1" x14ac:dyDescent="0.25">
      <c r="A11" t="s">
        <v>862</v>
      </c>
    </row>
    <row r="12" spans="1:1" x14ac:dyDescent="0.25">
      <c r="A12" t="s">
        <v>863</v>
      </c>
    </row>
    <row r="14" spans="1:1" x14ac:dyDescent="0.25">
      <c r="A14" t="s">
        <v>79</v>
      </c>
    </row>
    <row r="15" spans="1:1" x14ac:dyDescent="0.25">
      <c r="A15" t="s">
        <v>864</v>
      </c>
    </row>
    <row r="16" spans="1:1" x14ac:dyDescent="0.25">
      <c r="A16" t="s">
        <v>865</v>
      </c>
    </row>
    <row r="17" spans="1:21" x14ac:dyDescent="0.25">
      <c r="A17" t="s">
        <v>866</v>
      </c>
    </row>
    <row r="18" spans="1:21" x14ac:dyDescent="0.25">
      <c r="A18" s="10" t="s">
        <v>867</v>
      </c>
    </row>
    <row r="19" spans="1:21" x14ac:dyDescent="0.25">
      <c r="A19" s="10" t="s">
        <v>868</v>
      </c>
    </row>
    <row r="20" spans="1:21" x14ac:dyDescent="0.25">
      <c r="A20" s="10" t="s">
        <v>869</v>
      </c>
    </row>
    <row r="21" spans="1:21" x14ac:dyDescent="0.25">
      <c r="A21" s="10" t="s">
        <v>870</v>
      </c>
    </row>
    <row r="22" spans="1:21" x14ac:dyDescent="0.25">
      <c r="A22" t="s">
        <v>871</v>
      </c>
    </row>
    <row r="24" spans="1:21" x14ac:dyDescent="0.25">
      <c r="A24" s="10" t="s">
        <v>654</v>
      </c>
    </row>
    <row r="25" spans="1:21" x14ac:dyDescent="0.25">
      <c r="A25" s="10" t="s">
        <v>872</v>
      </c>
    </row>
    <row r="26" spans="1:21" x14ac:dyDescent="0.25">
      <c r="A26" t="s">
        <v>656</v>
      </c>
    </row>
    <row r="28" spans="1:21" ht="18" x14ac:dyDescent="0.25">
      <c r="B28" s="18" t="s">
        <v>856</v>
      </c>
    </row>
    <row r="29" spans="1:21" ht="15.75" customHeight="1" thickBot="1" x14ac:dyDescent="0.3">
      <c r="B29" s="736" t="s">
        <v>216</v>
      </c>
      <c r="C29" s="736"/>
      <c r="D29" s="736"/>
      <c r="E29" s="736"/>
      <c r="F29" s="736"/>
      <c r="G29" s="736"/>
      <c r="H29" s="736"/>
      <c r="I29" s="737"/>
      <c r="J29" s="740" t="s">
        <v>741</v>
      </c>
      <c r="K29" s="732" t="s">
        <v>282</v>
      </c>
      <c r="L29" s="733"/>
      <c r="M29" s="733"/>
      <c r="N29" s="733"/>
      <c r="O29" s="733"/>
      <c r="P29" s="733"/>
      <c r="Q29" s="733"/>
      <c r="R29" s="733"/>
      <c r="S29" s="733"/>
      <c r="T29" s="733"/>
      <c r="U29" s="733"/>
    </row>
    <row r="30" spans="1:21" ht="15.75" customHeight="1" thickBot="1" x14ac:dyDescent="0.3">
      <c r="B30" s="738"/>
      <c r="C30" s="738"/>
      <c r="D30" s="738"/>
      <c r="E30" s="738"/>
      <c r="F30" s="738"/>
      <c r="G30" s="738"/>
      <c r="H30" s="738"/>
      <c r="I30" s="739"/>
      <c r="J30" s="742"/>
      <c r="K30" s="70">
        <v>2010</v>
      </c>
      <c r="L30" s="70">
        <v>2011</v>
      </c>
      <c r="M30" s="70">
        <v>2012</v>
      </c>
      <c r="N30" s="70">
        <v>2013</v>
      </c>
      <c r="O30" s="70">
        <v>2014</v>
      </c>
      <c r="P30" s="70">
        <v>2015</v>
      </c>
      <c r="Q30" s="70">
        <v>2016</v>
      </c>
      <c r="R30" s="70">
        <v>2017</v>
      </c>
      <c r="S30" s="70">
        <v>2018</v>
      </c>
      <c r="T30" s="392">
        <v>2019</v>
      </c>
      <c r="U30" s="70">
        <v>2020</v>
      </c>
    </row>
    <row r="31" spans="1:21" ht="33" customHeight="1" thickBot="1" x14ac:dyDescent="0.3">
      <c r="B31" s="754" t="s">
        <v>873</v>
      </c>
      <c r="C31" s="755"/>
      <c r="D31" s="755"/>
      <c r="E31" s="755"/>
      <c r="F31" s="755"/>
      <c r="G31" s="755"/>
      <c r="H31" s="755"/>
      <c r="I31" s="756"/>
      <c r="J31" s="106" t="s">
        <v>874</v>
      </c>
      <c r="K31" s="74">
        <f>K47/K$45*100</f>
        <v>20198.736300470293</v>
      </c>
      <c r="L31" s="74">
        <f t="shared" ref="L31:R31" si="0">L47/L$45*100</f>
        <v>20614.3175037738</v>
      </c>
      <c r="M31" s="74">
        <f t="shared" si="0"/>
        <v>23578.907602221814</v>
      </c>
      <c r="N31" s="74">
        <f t="shared" si="0"/>
        <v>24384.456336060008</v>
      </c>
      <c r="O31" s="75">
        <f t="shared" si="0"/>
        <v>25186.739151177622</v>
      </c>
      <c r="P31" s="75">
        <f t="shared" si="0"/>
        <v>22477.970102751508</v>
      </c>
      <c r="Q31" s="75">
        <f t="shared" si="0"/>
        <v>22280.991994390355</v>
      </c>
      <c r="R31" s="75">
        <f t="shared" si="0"/>
        <v>22860.42915932805</v>
      </c>
      <c r="S31" s="75">
        <f t="shared" ref="S31" si="1">S47/S$45*100</f>
        <v>24165.606735247355</v>
      </c>
      <c r="T31" s="75">
        <f t="shared" ref="T31:U31" si="2">T47/T$45*100</f>
        <v>25097.707940615575</v>
      </c>
      <c r="U31" s="75">
        <f t="shared" si="2"/>
        <v>23767.374</v>
      </c>
    </row>
    <row r="32" spans="1:21" ht="16.5" thickBot="1" x14ac:dyDescent="0.3">
      <c r="B32" s="752" t="s">
        <v>875</v>
      </c>
      <c r="C32" s="752"/>
      <c r="D32" s="752"/>
      <c r="E32" s="752"/>
      <c r="F32" s="752"/>
      <c r="G32" s="752"/>
      <c r="H32" s="752"/>
      <c r="I32" s="753"/>
      <c r="J32" s="107" t="s">
        <v>874</v>
      </c>
      <c r="K32" s="72">
        <f t="shared" ref="K32:R32" si="3">K48/K$45*100</f>
        <v>3039.4750866081122</v>
      </c>
      <c r="L32" s="72">
        <f t="shared" si="3"/>
        <v>3177.3908479991069</v>
      </c>
      <c r="M32" s="72">
        <f t="shared" si="3"/>
        <v>3237.0047179094286</v>
      </c>
      <c r="N32" s="72">
        <f t="shared" si="3"/>
        <v>3067.0959259656288</v>
      </c>
      <c r="O32" s="73">
        <f t="shared" si="3"/>
        <v>3204.342958739956</v>
      </c>
      <c r="P32" s="73">
        <f t="shared" si="3"/>
        <v>2606.9901079460601</v>
      </c>
      <c r="Q32" s="73">
        <f t="shared" si="3"/>
        <v>2162.1970619636913</v>
      </c>
      <c r="R32" s="73">
        <f t="shared" si="3"/>
        <v>2190.1653041822774</v>
      </c>
      <c r="S32" s="73">
        <f t="shared" ref="S32" si="4">S48/S$45*100</f>
        <v>2286.9617655123607</v>
      </c>
      <c r="T32" s="73">
        <f t="shared" ref="T32:U32" si="5">T48/T$45*100</f>
        <v>2290.3255235129927</v>
      </c>
      <c r="U32" s="73">
        <f t="shared" si="5"/>
        <v>2338.8049999999998</v>
      </c>
    </row>
    <row r="33" spans="2:23" ht="16.5" thickBot="1" x14ac:dyDescent="0.3">
      <c r="B33" s="765" t="s">
        <v>876</v>
      </c>
      <c r="C33" s="765"/>
      <c r="D33" s="765"/>
      <c r="E33" s="765"/>
      <c r="F33" s="765"/>
      <c r="G33" s="765"/>
      <c r="H33" s="765"/>
      <c r="I33" s="766"/>
      <c r="J33" s="106" t="s">
        <v>874</v>
      </c>
      <c r="K33" s="74">
        <f t="shared" ref="K33:R33" si="6">K49/K$45*100</f>
        <v>5552.1861908263427</v>
      </c>
      <c r="L33" s="74">
        <f t="shared" si="6"/>
        <v>5777.574767828236</v>
      </c>
      <c r="M33" s="74">
        <f t="shared" si="6"/>
        <v>7031.2183832297933</v>
      </c>
      <c r="N33" s="74">
        <f t="shared" si="6"/>
        <v>7329.2000823533117</v>
      </c>
      <c r="O33" s="75">
        <f t="shared" si="6"/>
        <v>7227.1919017207483</v>
      </c>
      <c r="P33" s="75">
        <f t="shared" si="6"/>
        <v>6407.4569775659502</v>
      </c>
      <c r="Q33" s="75">
        <f t="shared" si="6"/>
        <v>6761.5339919844218</v>
      </c>
      <c r="R33" s="75">
        <f t="shared" si="6"/>
        <v>6558.8747334362524</v>
      </c>
      <c r="S33" s="75">
        <f t="shared" ref="S33" si="7">S49/S$45*100</f>
        <v>7333.4364035595754</v>
      </c>
      <c r="T33" s="75">
        <f t="shared" ref="T33:U33" si="8">T49/T$45*100</f>
        <v>7167.5762096912749</v>
      </c>
      <c r="U33" s="75">
        <f t="shared" si="8"/>
        <v>7717.366</v>
      </c>
    </row>
    <row r="34" spans="2:23" ht="16.5" thickBot="1" x14ac:dyDescent="0.3">
      <c r="B34" s="752" t="s">
        <v>877</v>
      </c>
      <c r="C34" s="752"/>
      <c r="D34" s="752"/>
      <c r="E34" s="752"/>
      <c r="F34" s="752"/>
      <c r="G34" s="752"/>
      <c r="H34" s="752"/>
      <c r="I34" s="753"/>
      <c r="J34" s="107" t="s">
        <v>874</v>
      </c>
      <c r="K34" s="72">
        <f t="shared" ref="K34:R35" si="9">K50/K$45*100</f>
        <v>11607.075023035837</v>
      </c>
      <c r="L34" s="72">
        <f t="shared" si="9"/>
        <v>11659.351887946459</v>
      </c>
      <c r="M34" s="72">
        <f t="shared" si="9"/>
        <v>13310.684501082593</v>
      </c>
      <c r="N34" s="72">
        <f t="shared" si="9"/>
        <v>13988.16032774107</v>
      </c>
      <c r="O34" s="73">
        <f t="shared" si="9"/>
        <v>14755.204290716918</v>
      </c>
      <c r="P34" s="73">
        <f t="shared" si="9"/>
        <v>13463.523017239499</v>
      </c>
      <c r="Q34" s="73">
        <f t="shared" si="9"/>
        <v>13357.26094044224</v>
      </c>
      <c r="R34" s="73">
        <f t="shared" si="9"/>
        <v>14111.389121709522</v>
      </c>
      <c r="S34" s="73">
        <f t="shared" ref="S34:S35" si="10">S50/S$45*100</f>
        <v>14545.208566175419</v>
      </c>
      <c r="T34" s="73">
        <f t="shared" ref="T34:U34" si="11">T50/T$45*100</f>
        <v>15639.806207411306</v>
      </c>
      <c r="U34" s="73">
        <f t="shared" si="11"/>
        <v>13711.203000000001</v>
      </c>
    </row>
    <row r="35" spans="2:23" ht="16.5" thickBot="1" x14ac:dyDescent="0.3">
      <c r="B35" s="761" t="s">
        <v>878</v>
      </c>
      <c r="C35" s="761"/>
      <c r="D35" s="761"/>
      <c r="E35" s="761"/>
      <c r="F35" s="761"/>
      <c r="G35" s="761"/>
      <c r="H35" s="761"/>
      <c r="I35" s="762"/>
      <c r="J35" s="358" t="s">
        <v>874</v>
      </c>
      <c r="K35" s="74">
        <f t="shared" si="9"/>
        <v>3710.434863049104</v>
      </c>
      <c r="L35" s="74">
        <f t="shared" si="9"/>
        <v>3856.0261476145292</v>
      </c>
      <c r="M35" s="74">
        <f t="shared" si="9"/>
        <v>4546.674421786779</v>
      </c>
      <c r="N35" s="74">
        <f t="shared" si="9"/>
        <v>4871.1691815384529</v>
      </c>
      <c r="O35" s="75">
        <f t="shared" si="9"/>
        <v>5104.5333049243072</v>
      </c>
      <c r="P35" s="75">
        <f t="shared" si="9"/>
        <v>4672.2027161692085</v>
      </c>
      <c r="Q35" s="75">
        <f t="shared" si="9"/>
        <v>4672.2252885859671</v>
      </c>
      <c r="R35" s="75">
        <f t="shared" si="9"/>
        <v>4467.1484506718252</v>
      </c>
      <c r="S35" s="75">
        <f t="shared" si="10"/>
        <v>4766.4255770584314</v>
      </c>
      <c r="T35" s="75">
        <f>T51/T$45*100</f>
        <v>4573.2637531732526</v>
      </c>
      <c r="U35" s="75">
        <f>U51/U$45*100</f>
        <v>4855.6890000000003</v>
      </c>
    </row>
    <row r="36" spans="2:23" ht="16.5" thickBot="1" x14ac:dyDescent="0.3">
      <c r="B36" s="759" t="s">
        <v>700</v>
      </c>
      <c r="C36" s="759"/>
      <c r="D36" s="759"/>
      <c r="E36" s="759"/>
      <c r="F36" s="759"/>
      <c r="G36" s="759"/>
      <c r="H36" s="759"/>
      <c r="I36" s="760"/>
      <c r="J36" s="105" t="s">
        <v>879</v>
      </c>
      <c r="K36" s="357">
        <v>62869</v>
      </c>
      <c r="L36" s="357">
        <v>66237</v>
      </c>
      <c r="M36" s="357">
        <v>71804</v>
      </c>
      <c r="N36" s="357">
        <v>73435</v>
      </c>
      <c r="O36" s="357">
        <v>76279</v>
      </c>
      <c r="P36" s="357">
        <v>71037</v>
      </c>
      <c r="Q36" s="357">
        <v>71553</v>
      </c>
      <c r="R36" s="357">
        <v>70912</v>
      </c>
      <c r="S36" s="357">
        <v>70403</v>
      </c>
      <c r="T36" s="357">
        <v>68888</v>
      </c>
      <c r="U36" s="357">
        <v>68431</v>
      </c>
    </row>
    <row r="37" spans="2:23" ht="15.75" x14ac:dyDescent="0.25">
      <c r="B37" s="761" t="s">
        <v>880</v>
      </c>
      <c r="C37" s="761"/>
      <c r="D37" s="761"/>
      <c r="E37" s="761"/>
      <c r="F37" s="761"/>
      <c r="G37" s="761"/>
      <c r="H37" s="761"/>
      <c r="I37" s="762"/>
      <c r="J37" s="360" t="s">
        <v>881</v>
      </c>
      <c r="K37" s="359">
        <v>8785</v>
      </c>
      <c r="L37" s="359">
        <v>9907</v>
      </c>
      <c r="M37" s="359">
        <v>9990</v>
      </c>
      <c r="N37" s="359">
        <v>11265</v>
      </c>
      <c r="O37" s="359">
        <v>11326</v>
      </c>
      <c r="P37" s="359">
        <v>10715</v>
      </c>
      <c r="Q37" s="359">
        <v>11224</v>
      </c>
      <c r="R37" s="359">
        <v>10634</v>
      </c>
      <c r="S37" s="359">
        <v>11121</v>
      </c>
      <c r="T37" s="359">
        <v>10356</v>
      </c>
      <c r="U37" s="359">
        <v>9487</v>
      </c>
    </row>
    <row r="38" spans="2:23" ht="16.5" thickBot="1" x14ac:dyDescent="0.3">
      <c r="B38" s="759" t="s">
        <v>882</v>
      </c>
      <c r="C38" s="759"/>
      <c r="D38" s="759"/>
      <c r="E38" s="759"/>
      <c r="F38" s="759"/>
      <c r="G38" s="759"/>
      <c r="H38" s="759"/>
      <c r="I38" s="760"/>
      <c r="J38" s="105"/>
      <c r="K38" s="76"/>
      <c r="L38" s="76"/>
      <c r="M38" s="76"/>
      <c r="N38" s="76"/>
      <c r="O38" s="77"/>
      <c r="P38" s="77"/>
      <c r="Q38" s="77"/>
      <c r="R38" s="77"/>
      <c r="S38" s="77"/>
      <c r="T38" s="77"/>
      <c r="U38" s="77"/>
    </row>
    <row r="39" spans="2:23" ht="15.75" x14ac:dyDescent="0.25">
      <c r="B39" s="763" t="s">
        <v>883</v>
      </c>
      <c r="C39" s="763"/>
      <c r="D39" s="763"/>
      <c r="E39" s="763"/>
      <c r="F39" s="763"/>
      <c r="G39" s="763"/>
      <c r="H39" s="763"/>
      <c r="I39" s="764"/>
      <c r="J39" s="360" t="s">
        <v>749</v>
      </c>
      <c r="K39" s="363">
        <v>0.58291053648264457</v>
      </c>
      <c r="L39" s="363">
        <v>0.54974673447372246</v>
      </c>
      <c r="M39" s="363">
        <v>0.57966855850425159</v>
      </c>
      <c r="N39" s="363">
        <v>0.56421438422058534</v>
      </c>
      <c r="O39" s="363">
        <v>0.56158654314633583</v>
      </c>
      <c r="P39" s="363">
        <v>0.53128998566543972</v>
      </c>
      <c r="Q39" s="363">
        <v>0.53739058027681363</v>
      </c>
      <c r="R39" s="363">
        <v>0.54784284266311534</v>
      </c>
      <c r="S39" s="363">
        <v>0.54942112234291485</v>
      </c>
      <c r="T39" s="363">
        <v>0.5531103425946593</v>
      </c>
      <c r="U39" s="363">
        <v>0.50275826194393114</v>
      </c>
    </row>
    <row r="40" spans="2:23" ht="16.5" thickBot="1" x14ac:dyDescent="0.3">
      <c r="B40" s="757" t="s">
        <v>884</v>
      </c>
      <c r="C40" s="757"/>
      <c r="D40" s="757"/>
      <c r="E40" s="757"/>
      <c r="F40" s="757"/>
      <c r="G40" s="757"/>
      <c r="H40" s="757"/>
      <c r="I40" s="758"/>
      <c r="J40" s="361" t="s">
        <v>749</v>
      </c>
      <c r="K40" s="362">
        <v>3.8024086820442475</v>
      </c>
      <c r="L40" s="362">
        <v>3.6804654194015378</v>
      </c>
      <c r="M40" s="362">
        <v>3.8262631802330609</v>
      </c>
      <c r="N40" s="362">
        <v>3.7210773898906675</v>
      </c>
      <c r="O40" s="362">
        <v>3.6355887495770149</v>
      </c>
      <c r="P40" s="362">
        <v>3.4443545281072243</v>
      </c>
      <c r="Q40" s="362">
        <v>3.5003364156973067</v>
      </c>
      <c r="R40" s="362">
        <v>3.5347567624321763</v>
      </c>
      <c r="S40" s="362">
        <v>3.5966777795563454</v>
      </c>
      <c r="T40" s="362">
        <v>3.7292789495508765</v>
      </c>
      <c r="U40" s="362">
        <v>3.4137117051169654</v>
      </c>
    </row>
    <row r="41" spans="2:23" s="6" customFormat="1" ht="15.75" thickTop="1" x14ac:dyDescent="0.25">
      <c r="B41" s="5" t="s">
        <v>885</v>
      </c>
      <c r="C41" s="5"/>
      <c r="D41" s="5"/>
      <c r="E41" s="5"/>
      <c r="F41" s="5"/>
      <c r="G41" s="5"/>
      <c r="H41" s="5"/>
      <c r="I41" s="5"/>
      <c r="J41" s="5"/>
      <c r="K41"/>
      <c r="L41"/>
      <c r="N41"/>
      <c r="O41"/>
      <c r="R41"/>
    </row>
    <row r="42" spans="2:23" x14ac:dyDescent="0.25">
      <c r="B42" t="s">
        <v>886</v>
      </c>
    </row>
    <row r="44" spans="2:23" s="6" customFormat="1" x14ac:dyDescent="0.25">
      <c r="B44"/>
      <c r="C44"/>
      <c r="D44"/>
      <c r="E44"/>
      <c r="F44"/>
      <c r="G44"/>
      <c r="H44"/>
      <c r="I44"/>
      <c r="J44"/>
      <c r="K44">
        <v>2010</v>
      </c>
      <c r="L44">
        <v>2011</v>
      </c>
      <c r="M44">
        <v>2012</v>
      </c>
      <c r="N44">
        <v>2013</v>
      </c>
      <c r="O44">
        <v>2014</v>
      </c>
      <c r="P44">
        <v>2015</v>
      </c>
      <c r="Q44">
        <v>2016</v>
      </c>
      <c r="R44">
        <v>2017</v>
      </c>
      <c r="S44">
        <v>2018</v>
      </c>
      <c r="T44" s="6">
        <v>2019</v>
      </c>
      <c r="U44">
        <v>2020</v>
      </c>
      <c r="W44"/>
    </row>
    <row r="45" spans="2:23" s="6" customFormat="1" ht="15.75" thickBot="1" x14ac:dyDescent="0.3">
      <c r="B45"/>
      <c r="C45"/>
      <c r="D45"/>
      <c r="E45"/>
      <c r="F45"/>
      <c r="G45"/>
      <c r="H45"/>
      <c r="I45" t="s">
        <v>887</v>
      </c>
      <c r="J45"/>
      <c r="K45" s="16">
        <v>57.4739371181835</v>
      </c>
      <c r="L45" s="16">
        <v>61.211669984659899</v>
      </c>
      <c r="M45" s="16">
        <v>64.785571315274098</v>
      </c>
      <c r="N45" s="16">
        <v>68.614841230876578</v>
      </c>
      <c r="O45" s="16">
        <v>73.011317144403748</v>
      </c>
      <c r="P45" s="16">
        <v>80.80383556421171</v>
      </c>
      <c r="Q45" s="16">
        <v>85.884771220320133</v>
      </c>
      <c r="R45" s="16">
        <v>88.416157278274426</v>
      </c>
      <c r="S45" s="9">
        <v>91.727856216696424</v>
      </c>
      <c r="T45" s="16">
        <v>95.677796780557458</v>
      </c>
      <c r="U45" s="16">
        <v>100</v>
      </c>
      <c r="V45" s="9"/>
    </row>
    <row r="46" spans="2:23" s="6" customFormat="1" ht="16.5" thickBot="1" x14ac:dyDescent="0.3">
      <c r="B46"/>
      <c r="C46"/>
      <c r="D46"/>
      <c r="E46"/>
      <c r="F46"/>
      <c r="G46"/>
      <c r="H46"/>
      <c r="I46"/>
      <c r="J46"/>
      <c r="K46" s="70">
        <v>2010</v>
      </c>
      <c r="L46" s="70">
        <v>2011</v>
      </c>
      <c r="M46" s="70">
        <v>2012</v>
      </c>
      <c r="N46" s="70">
        <v>2013</v>
      </c>
      <c r="O46" s="70">
        <v>2014</v>
      </c>
      <c r="P46" s="70">
        <v>2015</v>
      </c>
      <c r="Q46" s="70">
        <v>2016</v>
      </c>
      <c r="R46" s="70">
        <v>2017</v>
      </c>
      <c r="S46" s="70">
        <v>2018</v>
      </c>
      <c r="T46" s="392">
        <v>2019</v>
      </c>
      <c r="U46" s="70">
        <v>2020</v>
      </c>
    </row>
    <row r="47" spans="2:23" s="6" customFormat="1" x14ac:dyDescent="0.25">
      <c r="B47" t="s">
        <v>888</v>
      </c>
      <c r="C47"/>
      <c r="D47"/>
      <c r="E47"/>
      <c r="F47"/>
      <c r="G47"/>
      <c r="H47"/>
      <c r="I47"/>
      <c r="J47" t="s">
        <v>874</v>
      </c>
      <c r="K47" s="69">
        <f>SUM(K48:K50)</f>
        <v>11609.009</v>
      </c>
      <c r="L47" s="69">
        <f t="shared" ref="L47:U47" si="12">SUM(L48:L50)</f>
        <v>12618.368</v>
      </c>
      <c r="M47" s="69">
        <f t="shared" si="12"/>
        <v>15275.73</v>
      </c>
      <c r="N47" s="69">
        <f t="shared" si="12"/>
        <v>16731.356</v>
      </c>
      <c r="O47" s="69">
        <f t="shared" si="12"/>
        <v>18389.169999999998</v>
      </c>
      <c r="P47" s="69">
        <f t="shared" si="12"/>
        <v>18163.061999999998</v>
      </c>
      <c r="Q47" s="69">
        <f t="shared" si="12"/>
        <v>19135.978999999999</v>
      </c>
      <c r="R47" s="69">
        <f t="shared" si="12"/>
        <v>20212.312999999998</v>
      </c>
      <c r="S47" s="69">
        <f t="shared" si="12"/>
        <v>22166.593000000001</v>
      </c>
      <c r="T47" s="69">
        <f t="shared" si="12"/>
        <v>24012.934000000001</v>
      </c>
      <c r="U47" s="69">
        <f t="shared" si="12"/>
        <v>23767.374</v>
      </c>
    </row>
    <row r="48" spans="2:23" s="6" customFormat="1" x14ac:dyDescent="0.25">
      <c r="B48" t="s">
        <v>875</v>
      </c>
      <c r="C48"/>
      <c r="D48"/>
      <c r="E48"/>
      <c r="F48"/>
      <c r="G48"/>
      <c r="H48"/>
      <c r="I48"/>
      <c r="J48" t="s">
        <v>874</v>
      </c>
      <c r="K48" s="69">
        <v>1746.9059999999999</v>
      </c>
      <c r="L48" s="69">
        <v>1944.934</v>
      </c>
      <c r="M48" s="69">
        <v>2097.1120000000001</v>
      </c>
      <c r="N48" s="69">
        <v>2104.4830000000002</v>
      </c>
      <c r="O48" s="69">
        <v>2339.5329999999999</v>
      </c>
      <c r="P48" s="69">
        <v>2106.5479999999998</v>
      </c>
      <c r="Q48" s="69">
        <v>1856.998</v>
      </c>
      <c r="R48" s="69">
        <v>1936.46</v>
      </c>
      <c r="S48" s="69">
        <v>2097.7809999999999</v>
      </c>
      <c r="T48" s="69">
        <v>2191.3330000000001</v>
      </c>
      <c r="U48" s="69">
        <v>2338.8049999999998</v>
      </c>
    </row>
    <row r="49" spans="2:21" s="6" customFormat="1" x14ac:dyDescent="0.25">
      <c r="B49" t="s">
        <v>876</v>
      </c>
      <c r="C49"/>
      <c r="D49"/>
      <c r="E49"/>
      <c r="F49"/>
      <c r="G49"/>
      <c r="H49"/>
      <c r="I49"/>
      <c r="J49" t="s">
        <v>874</v>
      </c>
      <c r="K49" s="69">
        <v>3191.06</v>
      </c>
      <c r="L49" s="69">
        <v>3536.55</v>
      </c>
      <c r="M49" s="69">
        <v>4555.2150000000001</v>
      </c>
      <c r="N49" s="69">
        <v>5028.9189999999999</v>
      </c>
      <c r="O49" s="69">
        <v>5276.6679999999997</v>
      </c>
      <c r="P49" s="69">
        <v>5177.4709999999995</v>
      </c>
      <c r="Q49" s="69">
        <v>5807.1279999999997</v>
      </c>
      <c r="R49" s="69">
        <v>5799.1049999999996</v>
      </c>
      <c r="S49" s="69">
        <v>6726.8040000000001</v>
      </c>
      <c r="T49" s="69">
        <v>6857.7790000000005</v>
      </c>
      <c r="U49" s="69">
        <v>7717.366</v>
      </c>
    </row>
    <row r="50" spans="2:21" x14ac:dyDescent="0.25">
      <c r="B50" t="s">
        <v>877</v>
      </c>
      <c r="J50" t="s">
        <v>874</v>
      </c>
      <c r="K50" s="69">
        <v>6671.0429999999997</v>
      </c>
      <c r="L50" s="69">
        <v>7136.884</v>
      </c>
      <c r="M50" s="69">
        <v>8623.4030000000002</v>
      </c>
      <c r="N50" s="69">
        <v>9597.9539999999997</v>
      </c>
      <c r="O50" s="69">
        <v>10772.968999999999</v>
      </c>
      <c r="P50" s="69">
        <v>10879.043</v>
      </c>
      <c r="Q50" s="69">
        <v>11471.852999999999</v>
      </c>
      <c r="R50" s="69">
        <v>12476.748</v>
      </c>
      <c r="S50" s="69">
        <v>13342.008</v>
      </c>
      <c r="T50" s="69">
        <v>14963.822</v>
      </c>
      <c r="U50" s="69">
        <v>13711.203</v>
      </c>
    </row>
    <row r="51" spans="2:21" x14ac:dyDescent="0.25">
      <c r="B51" t="s">
        <v>889</v>
      </c>
      <c r="J51" t="s">
        <v>874</v>
      </c>
      <c r="K51" s="69">
        <v>2132.5329999999999</v>
      </c>
      <c r="L51" s="69">
        <v>2360.3380000000002</v>
      </c>
      <c r="M51" s="69">
        <v>2945.5889999999999</v>
      </c>
      <c r="N51" s="69">
        <v>3342.3449999999998</v>
      </c>
      <c r="O51" s="69">
        <v>3726.8870000000002</v>
      </c>
      <c r="P51" s="69">
        <v>3775.319</v>
      </c>
      <c r="Q51" s="69">
        <v>4012.73</v>
      </c>
      <c r="R51" s="69">
        <v>3949.681</v>
      </c>
      <c r="S51" s="69">
        <v>4372.1400000000003</v>
      </c>
      <c r="T51" s="69">
        <v>4375.598</v>
      </c>
      <c r="U51" s="69">
        <v>4855.6890000000003</v>
      </c>
    </row>
    <row r="52" spans="2:21" x14ac:dyDescent="0.25">
      <c r="K52" s="69"/>
      <c r="R52" s="10"/>
    </row>
    <row r="56" spans="2:21" x14ac:dyDescent="0.25">
      <c r="P56"/>
      <c r="Q56"/>
    </row>
    <row r="59" spans="2:21" x14ac:dyDescent="0.25">
      <c r="P59"/>
      <c r="Q59"/>
    </row>
    <row r="60" spans="2:21" x14ac:dyDescent="0.25">
      <c r="P60"/>
      <c r="Q60"/>
    </row>
    <row r="61" spans="2:21" x14ac:dyDescent="0.25">
      <c r="P61"/>
      <c r="Q61"/>
    </row>
    <row r="62" spans="2:21" x14ac:dyDescent="0.25">
      <c r="P62"/>
      <c r="Q62"/>
    </row>
    <row r="63" spans="2:21" x14ac:dyDescent="0.25">
      <c r="P63"/>
      <c r="Q63"/>
    </row>
    <row r="64" spans="2:21" x14ac:dyDescent="0.25">
      <c r="P64"/>
      <c r="Q64"/>
    </row>
  </sheetData>
  <mergeCells count="13">
    <mergeCell ref="B40:I40"/>
    <mergeCell ref="B36:I36"/>
    <mergeCell ref="B37:I37"/>
    <mergeCell ref="B39:I39"/>
    <mergeCell ref="B33:I33"/>
    <mergeCell ref="B34:I34"/>
    <mergeCell ref="B35:I35"/>
    <mergeCell ref="B38:I38"/>
    <mergeCell ref="B32:I32"/>
    <mergeCell ref="B29:I30"/>
    <mergeCell ref="J29:J30"/>
    <mergeCell ref="B31:I31"/>
    <mergeCell ref="K29:U29"/>
  </mergeCells>
  <pageMargins left="0.511811024" right="0.511811024" top="0.78740157499999996" bottom="0.78740157499999996" header="0.31496062000000002" footer="0.31496062000000002"/>
  <pageSetup paperSize="9" orientation="portrait" horizontalDpi="4294967293" verticalDpi="0" r:id="rId1"/>
  <ignoredErrors>
    <ignoredError sqref="K47:U47" formulaRange="1"/>
  </ignoredError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DC68F-1036-4281-B04D-AB1BEC21F072}">
  <sheetPr>
    <tabColor theme="9" tint="-0.249977111117893"/>
  </sheetPr>
  <dimension ref="A1:R123"/>
  <sheetViews>
    <sheetView showGridLines="0" zoomScale="90" zoomScaleNormal="90" workbookViewId="0"/>
  </sheetViews>
  <sheetFormatPr defaultRowHeight="15" x14ac:dyDescent="0.25"/>
  <cols>
    <col min="1" max="1" width="21.140625" customWidth="1"/>
    <col min="2" max="12" width="15.28515625" customWidth="1"/>
  </cols>
  <sheetData>
    <row r="1" spans="1:18" x14ac:dyDescent="0.25">
      <c r="A1" t="s">
        <v>890</v>
      </c>
    </row>
    <row r="3" spans="1:18" x14ac:dyDescent="0.25">
      <c r="A3" t="s">
        <v>827</v>
      </c>
    </row>
    <row r="4" spans="1:18" x14ac:dyDescent="0.25">
      <c r="A4" t="s">
        <v>249</v>
      </c>
    </row>
    <row r="5" spans="1:18" x14ac:dyDescent="0.25">
      <c r="A5" t="s">
        <v>2714</v>
      </c>
    </row>
    <row r="6" spans="1:18" x14ac:dyDescent="0.25">
      <c r="A6" t="s">
        <v>891</v>
      </c>
    </row>
    <row r="7" spans="1:18" x14ac:dyDescent="0.25">
      <c r="A7" t="s">
        <v>892</v>
      </c>
    </row>
    <row r="8" spans="1:18" x14ac:dyDescent="0.25">
      <c r="A8" t="s">
        <v>893</v>
      </c>
    </row>
    <row r="9" spans="1:18" x14ac:dyDescent="0.25">
      <c r="A9" t="s">
        <v>894</v>
      </c>
    </row>
    <row r="10" spans="1:18" x14ac:dyDescent="0.25">
      <c r="A10" t="s">
        <v>862</v>
      </c>
      <c r="Q10" s="6"/>
      <c r="R10" s="6"/>
    </row>
    <row r="11" spans="1:18" x14ac:dyDescent="0.25">
      <c r="A11" t="s">
        <v>863</v>
      </c>
      <c r="Q11" s="6"/>
      <c r="R11" s="6"/>
    </row>
    <row r="13" spans="1:18" x14ac:dyDescent="0.25">
      <c r="A13" t="s">
        <v>79</v>
      </c>
    </row>
    <row r="14" spans="1:18" x14ac:dyDescent="0.25">
      <c r="A14" t="s">
        <v>833</v>
      </c>
    </row>
    <row r="15" spans="1:18" x14ac:dyDescent="0.25">
      <c r="A15" t="s">
        <v>834</v>
      </c>
    </row>
    <row r="17" spans="1:1" x14ac:dyDescent="0.25">
      <c r="A17" t="s">
        <v>654</v>
      </c>
    </row>
    <row r="18" spans="1:1" x14ac:dyDescent="0.25">
      <c r="A18" t="s">
        <v>835</v>
      </c>
    </row>
    <row r="19" spans="1:1" x14ac:dyDescent="0.25">
      <c r="A19" t="s">
        <v>140</v>
      </c>
    </row>
    <row r="35" spans="1:12" x14ac:dyDescent="0.25">
      <c r="A35" s="725"/>
    </row>
    <row r="36" spans="1:12" x14ac:dyDescent="0.25">
      <c r="A36" s="725"/>
      <c r="B36" s="767"/>
      <c r="C36" s="767"/>
      <c r="D36" s="767"/>
      <c r="E36" s="767"/>
      <c r="F36" s="767"/>
      <c r="G36" s="767"/>
      <c r="H36" s="21"/>
      <c r="I36" s="21"/>
      <c r="J36" s="21"/>
      <c r="K36" s="21"/>
      <c r="L36" s="21"/>
    </row>
    <row r="37" spans="1:12" x14ac:dyDescent="0.25">
      <c r="A37" s="725"/>
      <c r="B37" s="21"/>
      <c r="C37" s="21">
        <v>2012</v>
      </c>
      <c r="D37" s="21">
        <v>2013</v>
      </c>
      <c r="E37" s="21">
        <f>D37+1</f>
        <v>2014</v>
      </c>
      <c r="F37" s="21">
        <f t="shared" ref="F37:I37" si="0">E37+1</f>
        <v>2015</v>
      </c>
      <c r="G37" s="21">
        <f t="shared" si="0"/>
        <v>2016</v>
      </c>
      <c r="H37" s="21">
        <f t="shared" si="0"/>
        <v>2017</v>
      </c>
      <c r="I37" s="21">
        <f t="shared" si="0"/>
        <v>2018</v>
      </c>
      <c r="J37" s="21">
        <f t="shared" ref="J37:L37" si="1">I37+1</f>
        <v>2019</v>
      </c>
      <c r="K37" s="21">
        <f t="shared" ref="K37" si="2">J37+1</f>
        <v>2020</v>
      </c>
      <c r="L37" s="21">
        <f t="shared" si="1"/>
        <v>2021</v>
      </c>
    </row>
    <row r="38" spans="1:12" x14ac:dyDescent="0.25">
      <c r="B38" t="s">
        <v>5</v>
      </c>
      <c r="C38" s="16">
        <f>((C46/B46)-1)*100</f>
        <v>10.975609756097571</v>
      </c>
      <c r="D38" s="16">
        <f t="shared" ref="D38:L40" si="3">((D46/C46)-1)*100</f>
        <v>7.3626373626373587</v>
      </c>
      <c r="E38" s="16">
        <f t="shared" si="3"/>
        <v>3.2753326509723735</v>
      </c>
      <c r="F38" s="16">
        <f t="shared" si="3"/>
        <v>0</v>
      </c>
      <c r="G38" s="16">
        <f t="shared" si="3"/>
        <v>-1.5857284440039754</v>
      </c>
      <c r="H38" s="16">
        <f t="shared" si="3"/>
        <v>5.6394763343403875</v>
      </c>
      <c r="I38" s="16">
        <f t="shared" si="3"/>
        <v>3.908484270734025</v>
      </c>
      <c r="J38" s="16">
        <f>((J46/I46)-1)*100</f>
        <v>3.3027522935779707</v>
      </c>
      <c r="K38" s="16">
        <f t="shared" si="3"/>
        <v>-3.1083481349911235</v>
      </c>
      <c r="L38" s="16">
        <f t="shared" si="3"/>
        <v>17.781851512373969</v>
      </c>
    </row>
    <row r="39" spans="1:12" x14ac:dyDescent="0.25">
      <c r="B39" t="s">
        <v>895</v>
      </c>
      <c r="C39" s="16">
        <f t="shared" ref="C39:L39" si="4">((C47/B47)-1)*100</f>
        <v>7.6103896103896229</v>
      </c>
      <c r="D39" s="16">
        <f t="shared" si="4"/>
        <v>4.5619116582186869</v>
      </c>
      <c r="E39" s="16">
        <f t="shared" si="3"/>
        <v>4.5129270544782996</v>
      </c>
      <c r="F39" s="16">
        <f t="shared" si="3"/>
        <v>-1.5681943677526178</v>
      </c>
      <c r="G39" s="16">
        <f t="shared" si="4"/>
        <v>-3.4556266128127566</v>
      </c>
      <c r="H39" s="16">
        <f t="shared" si="4"/>
        <v>0.29052876234747504</v>
      </c>
      <c r="I39" s="16">
        <f t="shared" si="4"/>
        <v>-0.97334878331402086</v>
      </c>
      <c r="J39" s="16">
        <f t="shared" si="4"/>
        <v>1.0180201263749078</v>
      </c>
      <c r="K39" s="16">
        <f t="shared" si="4"/>
        <v>-3.6372060697324127</v>
      </c>
      <c r="L39" s="16">
        <f t="shared" si="4"/>
        <v>14.857554994590716</v>
      </c>
    </row>
    <row r="40" spans="1:12" x14ac:dyDescent="0.25">
      <c r="B40" t="s">
        <v>7</v>
      </c>
      <c r="C40" s="16">
        <f t="shared" ref="C40:L40" si="5">((C48/B48)-1)*100</f>
        <v>2.991452991453003</v>
      </c>
      <c r="D40" s="16">
        <f t="shared" si="5"/>
        <v>-3.4232365145228316</v>
      </c>
      <c r="E40" s="16">
        <f t="shared" si="3"/>
        <v>5.4779806659505992</v>
      </c>
      <c r="F40" s="16">
        <f t="shared" si="3"/>
        <v>-1.527494908350302</v>
      </c>
      <c r="G40" s="16">
        <f t="shared" si="5"/>
        <v>-7.4457083764219227</v>
      </c>
      <c r="H40" s="16">
        <f t="shared" si="5"/>
        <v>0</v>
      </c>
      <c r="I40" s="16">
        <f t="shared" si="5"/>
        <v>-0.78212290502793769</v>
      </c>
      <c r="J40" s="16">
        <f t="shared" si="5"/>
        <v>2.2522522522522515</v>
      </c>
      <c r="K40" s="16">
        <f t="shared" si="5"/>
        <v>-8.5903083700440526</v>
      </c>
      <c r="L40" s="16">
        <f t="shared" si="5"/>
        <v>14.216867469879514</v>
      </c>
    </row>
    <row r="43" spans="1:12" x14ac:dyDescent="0.25">
      <c r="A43" t="s">
        <v>896</v>
      </c>
    </row>
    <row r="44" spans="1:12" x14ac:dyDescent="0.25">
      <c r="A44" t="s">
        <v>897</v>
      </c>
    </row>
    <row r="45" spans="1:12" x14ac:dyDescent="0.25">
      <c r="B45" s="21" t="s">
        <v>841</v>
      </c>
      <c r="C45" s="21" t="s">
        <v>842</v>
      </c>
      <c r="D45" s="21" t="s">
        <v>843</v>
      </c>
      <c r="E45" s="21" t="s">
        <v>844</v>
      </c>
      <c r="F45" s="21" t="s">
        <v>845</v>
      </c>
      <c r="G45" s="21" t="s">
        <v>846</v>
      </c>
      <c r="H45" s="21" t="s">
        <v>847</v>
      </c>
      <c r="I45" s="21" t="s">
        <v>848</v>
      </c>
      <c r="J45" s="21" t="s">
        <v>849</v>
      </c>
      <c r="K45" s="21" t="s">
        <v>850</v>
      </c>
      <c r="L45" s="21" t="s">
        <v>2713</v>
      </c>
    </row>
    <row r="46" spans="1:12" x14ac:dyDescent="0.25">
      <c r="A46" t="s">
        <v>5</v>
      </c>
      <c r="B46" s="163">
        <v>82</v>
      </c>
      <c r="C46" s="163">
        <v>91</v>
      </c>
      <c r="D46" s="163">
        <v>97.7</v>
      </c>
      <c r="E46" s="163">
        <v>100.9</v>
      </c>
      <c r="F46" s="163">
        <v>100.9</v>
      </c>
      <c r="G46" s="163">
        <v>99.3</v>
      </c>
      <c r="H46" s="163">
        <v>104.9</v>
      </c>
      <c r="I46" s="163">
        <v>109</v>
      </c>
      <c r="J46" s="163">
        <v>112.6</v>
      </c>
      <c r="K46" s="163">
        <v>109.1</v>
      </c>
      <c r="L46" s="163">
        <v>128.5</v>
      </c>
    </row>
    <row r="47" spans="1:12" x14ac:dyDescent="0.25">
      <c r="A47" t="s">
        <v>6</v>
      </c>
      <c r="B47" s="163">
        <f>AVERAGE(B48,B56:B63)</f>
        <v>85.555555555555557</v>
      </c>
      <c r="C47" s="163">
        <f t="shared" ref="C47:K47" si="6">AVERAGE(C48,C56:C63)</f>
        <v>92.066666666666677</v>
      </c>
      <c r="D47" s="163">
        <f t="shared" si="6"/>
        <v>96.26666666666668</v>
      </c>
      <c r="E47" s="163">
        <f t="shared" si="6"/>
        <v>100.61111111111113</v>
      </c>
      <c r="F47" s="163">
        <f t="shared" si="6"/>
        <v>99.03333333333336</v>
      </c>
      <c r="G47" s="163">
        <f t="shared" si="6"/>
        <v>95.611111111111128</v>
      </c>
      <c r="H47" s="163">
        <f t="shared" si="6"/>
        <v>95.8888888888889</v>
      </c>
      <c r="I47" s="163">
        <f t="shared" si="6"/>
        <v>94.955555555555563</v>
      </c>
      <c r="J47" s="163">
        <f t="shared" si="6"/>
        <v>95.922222222222217</v>
      </c>
      <c r="K47" s="163">
        <f t="shared" si="6"/>
        <v>92.433333333333337</v>
      </c>
      <c r="L47" s="163">
        <f t="shared" ref="L47" si="7">AVERAGE(L48,L56:L63)</f>
        <v>106.16666666666669</v>
      </c>
    </row>
    <row r="48" spans="1:12" x14ac:dyDescent="0.25">
      <c r="A48" t="s">
        <v>7</v>
      </c>
      <c r="B48" s="163">
        <v>93.6</v>
      </c>
      <c r="C48" s="163">
        <v>96.4</v>
      </c>
      <c r="D48" s="163">
        <v>93.1</v>
      </c>
      <c r="E48" s="163">
        <v>98.2</v>
      </c>
      <c r="F48" s="163">
        <v>96.7</v>
      </c>
      <c r="G48" s="163">
        <v>89.5</v>
      </c>
      <c r="H48" s="163">
        <v>89.5</v>
      </c>
      <c r="I48" s="163">
        <v>88.8</v>
      </c>
      <c r="J48" s="163">
        <v>90.8</v>
      </c>
      <c r="K48" s="163">
        <v>83</v>
      </c>
      <c r="L48" s="163">
        <v>94.8</v>
      </c>
    </row>
    <row r="49" spans="1:12" x14ac:dyDescent="0.25">
      <c r="A49" t="s">
        <v>8</v>
      </c>
      <c r="B49" s="163">
        <v>83.8</v>
      </c>
      <c r="C49" s="163">
        <v>91.1</v>
      </c>
      <c r="D49" s="163">
        <v>102.3</v>
      </c>
      <c r="E49" s="163">
        <v>105</v>
      </c>
      <c r="F49" s="163">
        <v>111.6</v>
      </c>
      <c r="G49" s="163">
        <v>92.5</v>
      </c>
      <c r="H49" s="163">
        <v>96.2</v>
      </c>
      <c r="I49" s="163">
        <v>100</v>
      </c>
      <c r="J49" s="163">
        <v>94.8</v>
      </c>
      <c r="K49" s="163">
        <v>98.9</v>
      </c>
      <c r="L49" s="163">
        <v>98.7</v>
      </c>
    </row>
    <row r="50" spans="1:12" x14ac:dyDescent="0.25">
      <c r="A50" t="s">
        <v>9</v>
      </c>
      <c r="B50" s="163">
        <v>84.8</v>
      </c>
      <c r="C50" s="163">
        <v>88.9</v>
      </c>
      <c r="D50" s="163">
        <v>99.9</v>
      </c>
      <c r="E50" s="163">
        <v>99</v>
      </c>
      <c r="F50" s="163">
        <v>92.6</v>
      </c>
      <c r="G50" s="163">
        <v>89.3</v>
      </c>
      <c r="H50" s="163">
        <v>97.3</v>
      </c>
      <c r="I50" s="163">
        <v>96</v>
      </c>
      <c r="J50" s="163">
        <v>91.6</v>
      </c>
      <c r="K50" s="163">
        <v>98.2</v>
      </c>
      <c r="L50" s="163">
        <v>115.7</v>
      </c>
    </row>
    <row r="51" spans="1:12" x14ac:dyDescent="0.25">
      <c r="A51" t="s">
        <v>10</v>
      </c>
      <c r="B51" s="163">
        <v>83.6</v>
      </c>
      <c r="C51" s="163">
        <v>87.7</v>
      </c>
      <c r="D51" s="163">
        <v>96.1</v>
      </c>
      <c r="E51" s="163">
        <v>94.7</v>
      </c>
      <c r="F51" s="163">
        <v>87.1</v>
      </c>
      <c r="G51" s="163">
        <v>80.599999999999994</v>
      </c>
      <c r="H51" s="163">
        <v>92.1</v>
      </c>
      <c r="I51" s="163">
        <v>89.4</v>
      </c>
      <c r="J51" s="163">
        <v>103.6</v>
      </c>
      <c r="K51" s="163">
        <v>111.7</v>
      </c>
      <c r="L51" s="163">
        <v>116.8</v>
      </c>
    </row>
    <row r="52" spans="1:12" x14ac:dyDescent="0.25">
      <c r="A52" t="s">
        <v>11</v>
      </c>
      <c r="B52" s="163">
        <v>85</v>
      </c>
      <c r="C52" s="163">
        <v>100.9</v>
      </c>
      <c r="D52" s="163">
        <v>95</v>
      </c>
      <c r="E52" s="163">
        <v>91.8</v>
      </c>
      <c r="F52" s="163">
        <v>109.9</v>
      </c>
      <c r="G52" s="163">
        <v>98.7</v>
      </c>
      <c r="H52" s="163">
        <v>113.2</v>
      </c>
      <c r="I52" s="163">
        <v>89.6</v>
      </c>
      <c r="J52" s="163">
        <v>106</v>
      </c>
      <c r="K52" s="163">
        <v>104.9</v>
      </c>
      <c r="L52" s="163">
        <v>130.4</v>
      </c>
    </row>
    <row r="53" spans="1:12" x14ac:dyDescent="0.25">
      <c r="A53" t="s">
        <v>12</v>
      </c>
      <c r="B53" s="163">
        <v>86.5</v>
      </c>
      <c r="C53" s="163">
        <v>90.7</v>
      </c>
      <c r="D53" s="163">
        <v>98.6</v>
      </c>
      <c r="E53" s="163">
        <v>98.9</v>
      </c>
      <c r="F53" s="163">
        <v>104.1</v>
      </c>
      <c r="G53" s="163">
        <v>96.1</v>
      </c>
      <c r="H53" s="163">
        <v>94.5</v>
      </c>
      <c r="I53" s="163">
        <v>98.9</v>
      </c>
      <c r="J53" s="163">
        <v>103.9</v>
      </c>
      <c r="K53" s="163">
        <v>107.5</v>
      </c>
      <c r="L53" s="163">
        <v>116.6</v>
      </c>
    </row>
    <row r="54" spans="1:12" x14ac:dyDescent="0.25">
      <c r="A54" t="s">
        <v>13</v>
      </c>
      <c r="B54" s="163">
        <v>88.7</v>
      </c>
      <c r="C54" s="163">
        <v>102.7</v>
      </c>
      <c r="D54" s="163">
        <v>98.6</v>
      </c>
      <c r="E54" s="163">
        <v>98.6</v>
      </c>
      <c r="F54" s="163">
        <v>84.1</v>
      </c>
      <c r="G54" s="163">
        <v>73.2</v>
      </c>
      <c r="H54" s="163">
        <v>71.5</v>
      </c>
      <c r="I54" s="163">
        <v>65.7</v>
      </c>
      <c r="J54" s="163">
        <v>66.599999999999994</v>
      </c>
      <c r="K54" s="163">
        <v>68.5</v>
      </c>
      <c r="L54" s="163">
        <v>73.8</v>
      </c>
    </row>
    <row r="55" spans="1:12" x14ac:dyDescent="0.25">
      <c r="A55" t="s">
        <v>14</v>
      </c>
      <c r="B55" s="163">
        <v>79.599999999999994</v>
      </c>
      <c r="C55" s="163">
        <v>87.3</v>
      </c>
      <c r="D55" s="163">
        <v>96.2</v>
      </c>
      <c r="E55" s="163">
        <v>103.7</v>
      </c>
      <c r="F55" s="163">
        <v>110.8</v>
      </c>
      <c r="G55" s="163">
        <v>97.4</v>
      </c>
      <c r="H55" s="163">
        <v>81.900000000000006</v>
      </c>
      <c r="I55" s="163">
        <v>86.2</v>
      </c>
      <c r="J55" s="163">
        <v>87.1</v>
      </c>
      <c r="K55" s="163">
        <v>83.1</v>
      </c>
      <c r="L55" s="163">
        <v>107.4</v>
      </c>
    </row>
    <row r="56" spans="1:12" x14ac:dyDescent="0.25">
      <c r="A56" t="s">
        <v>15</v>
      </c>
      <c r="B56" s="163">
        <v>85.4</v>
      </c>
      <c r="C56" s="163">
        <v>96.3</v>
      </c>
      <c r="D56" s="163">
        <v>98.6</v>
      </c>
      <c r="E56" s="163">
        <v>97.8</v>
      </c>
      <c r="F56" s="163">
        <v>90.1</v>
      </c>
      <c r="G56" s="163">
        <v>82.1</v>
      </c>
      <c r="H56" s="163">
        <v>81.3</v>
      </c>
      <c r="I56" s="163">
        <v>83.4</v>
      </c>
      <c r="J56" s="163">
        <v>89</v>
      </c>
      <c r="K56" s="163">
        <v>93.1</v>
      </c>
      <c r="L56" s="163">
        <v>105</v>
      </c>
    </row>
    <row r="57" spans="1:12" x14ac:dyDescent="0.25">
      <c r="A57" t="s">
        <v>16</v>
      </c>
      <c r="B57" s="163">
        <v>93.9</v>
      </c>
      <c r="C57" s="163">
        <v>97.4</v>
      </c>
      <c r="D57" s="163">
        <v>100.5</v>
      </c>
      <c r="E57" s="163">
        <v>98.6</v>
      </c>
      <c r="F57" s="163">
        <v>98.4</v>
      </c>
      <c r="G57" s="163">
        <v>93.5</v>
      </c>
      <c r="H57" s="163">
        <v>104.3</v>
      </c>
      <c r="I57" s="163">
        <v>99.9</v>
      </c>
      <c r="J57" s="163">
        <v>97.7</v>
      </c>
      <c r="K57" s="163">
        <v>94.5</v>
      </c>
      <c r="L57" s="163">
        <v>97.8</v>
      </c>
    </row>
    <row r="58" spans="1:12" x14ac:dyDescent="0.25">
      <c r="A58" t="s">
        <v>17</v>
      </c>
      <c r="B58" s="163">
        <v>76</v>
      </c>
      <c r="C58" s="163">
        <v>87.1</v>
      </c>
      <c r="D58" s="163">
        <v>93.8</v>
      </c>
      <c r="E58" s="163">
        <v>105.2</v>
      </c>
      <c r="F58" s="163">
        <v>107.1</v>
      </c>
      <c r="G58" s="163">
        <v>112.4</v>
      </c>
      <c r="H58" s="163">
        <v>98.8</v>
      </c>
      <c r="I58" s="163">
        <v>96.5</v>
      </c>
      <c r="J58" s="163">
        <v>102.3</v>
      </c>
      <c r="K58" s="163">
        <v>97.6</v>
      </c>
      <c r="L58" s="163">
        <v>115.3</v>
      </c>
    </row>
    <row r="59" spans="1:12" x14ac:dyDescent="0.25">
      <c r="A59" t="s">
        <v>18</v>
      </c>
      <c r="B59" s="163">
        <v>89.6</v>
      </c>
      <c r="C59" s="163">
        <v>91.1</v>
      </c>
      <c r="D59" s="163">
        <v>98.3</v>
      </c>
      <c r="E59" s="163">
        <v>101.1</v>
      </c>
      <c r="F59" s="163">
        <v>101.1</v>
      </c>
      <c r="G59" s="163">
        <v>99.2</v>
      </c>
      <c r="H59" s="163">
        <v>102.9</v>
      </c>
      <c r="I59" s="163">
        <v>100.9</v>
      </c>
      <c r="J59" s="163">
        <v>106.1</v>
      </c>
      <c r="K59" s="163">
        <v>93.4</v>
      </c>
      <c r="L59" s="163">
        <v>110.4</v>
      </c>
    </row>
    <row r="60" spans="1:12" x14ac:dyDescent="0.25">
      <c r="A60" t="s">
        <v>19</v>
      </c>
      <c r="B60" s="163">
        <v>78.2</v>
      </c>
      <c r="C60" s="163">
        <v>87.3</v>
      </c>
      <c r="D60" s="163">
        <v>95.8</v>
      </c>
      <c r="E60" s="163">
        <v>98.7</v>
      </c>
      <c r="F60" s="163">
        <v>98.5</v>
      </c>
      <c r="G60" s="163">
        <v>89.5</v>
      </c>
      <c r="H60" s="163">
        <v>93.7</v>
      </c>
      <c r="I60" s="163">
        <v>89.6</v>
      </c>
      <c r="J60" s="163">
        <v>93.6</v>
      </c>
      <c r="K60" s="163">
        <v>88.2</v>
      </c>
      <c r="L60" s="163">
        <v>102.1</v>
      </c>
    </row>
    <row r="61" spans="1:12" x14ac:dyDescent="0.25">
      <c r="A61" t="s">
        <v>20</v>
      </c>
      <c r="B61" s="163">
        <v>85.5</v>
      </c>
      <c r="C61" s="163">
        <v>91.7</v>
      </c>
      <c r="D61" s="163">
        <v>99.7</v>
      </c>
      <c r="E61" s="163">
        <v>100.2</v>
      </c>
      <c r="F61" s="163">
        <v>97.2</v>
      </c>
      <c r="G61" s="163">
        <v>95.1</v>
      </c>
      <c r="H61" s="163">
        <v>95.9</v>
      </c>
      <c r="I61" s="163">
        <v>99.4</v>
      </c>
      <c r="J61" s="163">
        <v>95.4</v>
      </c>
      <c r="K61" s="163">
        <v>92.6</v>
      </c>
      <c r="L61" s="163">
        <v>110</v>
      </c>
    </row>
    <row r="62" spans="1:12" x14ac:dyDescent="0.25">
      <c r="A62" t="s">
        <v>21</v>
      </c>
      <c r="B62" s="163">
        <v>84.4</v>
      </c>
      <c r="C62" s="163">
        <v>92.1</v>
      </c>
      <c r="D62" s="163">
        <v>95.6</v>
      </c>
      <c r="E62" s="163">
        <v>99</v>
      </c>
      <c r="F62" s="163">
        <v>103</v>
      </c>
      <c r="G62" s="163">
        <v>105</v>
      </c>
      <c r="H62" s="163">
        <v>101.1</v>
      </c>
      <c r="I62" s="163">
        <v>99.4</v>
      </c>
      <c r="J62" s="163">
        <v>93.3</v>
      </c>
      <c r="K62" s="163">
        <v>96.5</v>
      </c>
      <c r="L62" s="163">
        <v>114.5</v>
      </c>
    </row>
    <row r="63" spans="1:12" x14ac:dyDescent="0.25">
      <c r="A63" t="s">
        <v>22</v>
      </c>
      <c r="B63" s="163">
        <v>83.4</v>
      </c>
      <c r="C63" s="163">
        <v>89.2</v>
      </c>
      <c r="D63" s="163">
        <v>91</v>
      </c>
      <c r="E63" s="163">
        <v>106.7</v>
      </c>
      <c r="F63" s="163">
        <v>99.2</v>
      </c>
      <c r="G63" s="163">
        <v>94.2</v>
      </c>
      <c r="H63" s="163">
        <v>95.5</v>
      </c>
      <c r="I63" s="163">
        <v>96.7</v>
      </c>
      <c r="J63" s="163">
        <v>95.1</v>
      </c>
      <c r="K63" s="163">
        <v>93</v>
      </c>
      <c r="L63" s="163">
        <v>105.6</v>
      </c>
    </row>
    <row r="64" spans="1:12" x14ac:dyDescent="0.25">
      <c r="A64" t="s">
        <v>23</v>
      </c>
      <c r="B64" s="163">
        <v>87.6</v>
      </c>
      <c r="C64" s="163">
        <v>94.5</v>
      </c>
      <c r="D64" s="163">
        <v>98.9</v>
      </c>
      <c r="E64" s="163">
        <v>100.7</v>
      </c>
      <c r="F64" s="163">
        <v>98.9</v>
      </c>
      <c r="G64" s="163">
        <v>103.3</v>
      </c>
      <c r="H64" s="163">
        <v>106.1</v>
      </c>
      <c r="I64" s="163">
        <v>110.8</v>
      </c>
      <c r="J64" s="163">
        <v>113</v>
      </c>
      <c r="K64" s="163">
        <v>116.1</v>
      </c>
      <c r="L64" s="163">
        <v>137.19999999999999</v>
      </c>
    </row>
    <row r="65" spans="1:12" x14ac:dyDescent="0.25">
      <c r="A65" t="s">
        <v>24</v>
      </c>
      <c r="B65" s="163">
        <v>90.9</v>
      </c>
      <c r="C65" s="163">
        <v>93.3</v>
      </c>
      <c r="D65" s="163">
        <v>94.5</v>
      </c>
      <c r="E65" s="163">
        <v>101.4</v>
      </c>
      <c r="F65" s="163">
        <v>96.1</v>
      </c>
      <c r="G65" s="163">
        <v>93.5</v>
      </c>
      <c r="H65" s="163">
        <v>100.7</v>
      </c>
      <c r="I65" s="163">
        <v>101.4</v>
      </c>
      <c r="J65" s="163">
        <v>101.3</v>
      </c>
      <c r="K65" s="163">
        <v>101.3</v>
      </c>
      <c r="L65" s="163">
        <v>118.6</v>
      </c>
    </row>
    <row r="66" spans="1:12" x14ac:dyDescent="0.25">
      <c r="A66" t="s">
        <v>25</v>
      </c>
      <c r="B66" s="163">
        <v>82.6</v>
      </c>
      <c r="C66" s="163">
        <v>91</v>
      </c>
      <c r="D66" s="163">
        <v>96.5</v>
      </c>
      <c r="E66" s="163">
        <v>99.5</v>
      </c>
      <c r="F66" s="163">
        <v>101.4</v>
      </c>
      <c r="G66" s="163">
        <v>91.9</v>
      </c>
      <c r="H66" s="163">
        <v>93.9</v>
      </c>
      <c r="I66" s="163">
        <v>92.4</v>
      </c>
      <c r="J66" s="163">
        <v>99.5</v>
      </c>
      <c r="K66" s="163">
        <v>94.7</v>
      </c>
      <c r="L66" s="163">
        <v>102.8</v>
      </c>
    </row>
    <row r="67" spans="1:12" x14ac:dyDescent="0.25">
      <c r="A67" t="s">
        <v>26</v>
      </c>
      <c r="B67" s="163">
        <v>79.7</v>
      </c>
      <c r="C67" s="163">
        <v>90.3</v>
      </c>
      <c r="D67" s="163">
        <v>98.3</v>
      </c>
      <c r="E67" s="163">
        <v>101.4</v>
      </c>
      <c r="F67" s="163">
        <v>100.9</v>
      </c>
      <c r="G67" s="163">
        <v>103.4</v>
      </c>
      <c r="H67" s="163">
        <v>109.3</v>
      </c>
      <c r="I67" s="163">
        <v>116.3</v>
      </c>
      <c r="J67" s="163">
        <v>122.4</v>
      </c>
      <c r="K67" s="163">
        <v>118.1</v>
      </c>
      <c r="L67" s="163">
        <v>142</v>
      </c>
    </row>
    <row r="68" spans="1:12" x14ac:dyDescent="0.25">
      <c r="A68" t="s">
        <v>27</v>
      </c>
      <c r="B68" s="163">
        <v>83.3</v>
      </c>
      <c r="C68" s="163">
        <v>89.5</v>
      </c>
      <c r="D68" s="163">
        <v>97.5</v>
      </c>
      <c r="E68" s="163">
        <v>99.2</v>
      </c>
      <c r="F68" s="163">
        <v>105.1</v>
      </c>
      <c r="G68" s="163">
        <v>101.8</v>
      </c>
      <c r="H68" s="163">
        <v>121.7</v>
      </c>
      <c r="I68" s="163">
        <v>125.4</v>
      </c>
      <c r="J68" s="163">
        <v>123.7</v>
      </c>
      <c r="K68" s="163">
        <v>118.7</v>
      </c>
      <c r="L68" s="163">
        <v>135.30000000000001</v>
      </c>
    </row>
    <row r="69" spans="1:12" x14ac:dyDescent="0.25">
      <c r="A69" t="s">
        <v>28</v>
      </c>
      <c r="B69" s="163">
        <v>79.8</v>
      </c>
      <c r="C69" s="163">
        <v>85.1</v>
      </c>
      <c r="D69" s="163">
        <v>95.1</v>
      </c>
      <c r="E69" s="163">
        <v>101.2</v>
      </c>
      <c r="F69" s="163">
        <v>101.9</v>
      </c>
      <c r="G69" s="163">
        <v>95.4</v>
      </c>
      <c r="H69" s="163">
        <v>104.8</v>
      </c>
      <c r="I69" s="163">
        <v>110.1</v>
      </c>
      <c r="J69" s="163">
        <v>111.3</v>
      </c>
      <c r="K69" s="163">
        <v>116.9</v>
      </c>
      <c r="L69" s="163">
        <v>140.5</v>
      </c>
    </row>
    <row r="70" spans="1:12" x14ac:dyDescent="0.25">
      <c r="A70" t="s">
        <v>29</v>
      </c>
      <c r="B70" s="163">
        <v>87.7</v>
      </c>
      <c r="C70" s="163">
        <v>93.8</v>
      </c>
      <c r="D70" s="163">
        <v>97.9</v>
      </c>
      <c r="E70" s="163">
        <v>99.2</v>
      </c>
      <c r="F70" s="163">
        <v>99.2</v>
      </c>
      <c r="G70" s="163">
        <v>100</v>
      </c>
      <c r="H70" s="163">
        <v>108.8</v>
      </c>
      <c r="I70" s="163">
        <v>109.1</v>
      </c>
      <c r="J70" s="163">
        <v>109.5</v>
      </c>
      <c r="K70" s="163">
        <v>99.3</v>
      </c>
      <c r="L70" s="163">
        <v>120</v>
      </c>
    </row>
    <row r="71" spans="1:12" x14ac:dyDescent="0.25">
      <c r="A71" t="s">
        <v>30</v>
      </c>
      <c r="B71" s="163">
        <v>84.8</v>
      </c>
      <c r="C71" s="163">
        <v>89.3</v>
      </c>
      <c r="D71" s="163">
        <v>99.2</v>
      </c>
      <c r="E71" s="163">
        <v>106.9</v>
      </c>
      <c r="F71" s="163">
        <v>106.6</v>
      </c>
      <c r="G71" s="163">
        <v>95.8</v>
      </c>
      <c r="H71" s="163">
        <v>99</v>
      </c>
      <c r="I71" s="163">
        <v>103.5</v>
      </c>
      <c r="J71" s="163">
        <v>107.3</v>
      </c>
      <c r="K71" s="163">
        <v>118.1</v>
      </c>
      <c r="L71" s="163">
        <v>134.1</v>
      </c>
    </row>
    <row r="72" spans="1:12" x14ac:dyDescent="0.25">
      <c r="A72" t="s">
        <v>31</v>
      </c>
      <c r="B72" s="163">
        <v>72.099999999999994</v>
      </c>
      <c r="C72" s="163">
        <v>89.7</v>
      </c>
      <c r="D72" s="163">
        <v>89.3</v>
      </c>
      <c r="E72" s="163">
        <v>92.6</v>
      </c>
      <c r="F72" s="163">
        <v>112.2</v>
      </c>
      <c r="G72" s="163">
        <v>78.8</v>
      </c>
      <c r="H72" s="163">
        <v>121.5</v>
      </c>
      <c r="I72" s="163">
        <v>119.2</v>
      </c>
      <c r="J72" s="163">
        <v>100.8</v>
      </c>
      <c r="K72" s="163">
        <v>110.4</v>
      </c>
      <c r="L72" s="163">
        <v>131.19999999999999</v>
      </c>
    </row>
    <row r="73" spans="1:12" x14ac:dyDescent="0.25">
      <c r="A73" t="s">
        <v>32</v>
      </c>
      <c r="B73" s="163">
        <v>81.2</v>
      </c>
      <c r="C73" s="163">
        <v>86.2</v>
      </c>
      <c r="D73" s="163">
        <v>97</v>
      </c>
      <c r="E73" s="163">
        <v>100.5</v>
      </c>
      <c r="F73" s="163">
        <v>101.1</v>
      </c>
      <c r="G73" s="163">
        <v>93</v>
      </c>
      <c r="H73" s="163">
        <v>100.1</v>
      </c>
      <c r="I73" s="163">
        <v>100.1</v>
      </c>
      <c r="J73" s="163">
        <v>99.6</v>
      </c>
      <c r="K73" s="163">
        <v>103.2</v>
      </c>
      <c r="L73" s="163">
        <v>117.5</v>
      </c>
    </row>
    <row r="74" spans="1:12" x14ac:dyDescent="0.25">
      <c r="A74" t="s">
        <v>33</v>
      </c>
      <c r="B74" s="163">
        <v>71.599999999999994</v>
      </c>
      <c r="C74" s="163">
        <v>76.7</v>
      </c>
      <c r="D74" s="163">
        <v>96.3</v>
      </c>
      <c r="E74" s="163">
        <v>100.5</v>
      </c>
      <c r="F74" s="163">
        <v>101.3</v>
      </c>
      <c r="G74" s="163">
        <v>97.1</v>
      </c>
      <c r="H74" s="163">
        <v>102.4</v>
      </c>
      <c r="I74" s="163">
        <v>115.2</v>
      </c>
      <c r="J74" s="163">
        <v>111.7</v>
      </c>
      <c r="K74" s="163">
        <v>96.6</v>
      </c>
      <c r="L74" s="163">
        <v>124.1</v>
      </c>
    </row>
    <row r="75" spans="1:12" x14ac:dyDescent="0.25">
      <c r="A75" t="s">
        <v>898</v>
      </c>
    </row>
    <row r="76" spans="1:12" x14ac:dyDescent="0.25">
      <c r="A76" t="s">
        <v>899</v>
      </c>
      <c r="B76" t="s">
        <v>425</v>
      </c>
      <c r="C76">
        <v>77586</v>
      </c>
      <c r="D76">
        <v>4433</v>
      </c>
      <c r="E76" t="s">
        <v>425</v>
      </c>
      <c r="F76">
        <v>69564</v>
      </c>
      <c r="G76">
        <v>3266</v>
      </c>
      <c r="H76" t="s">
        <v>425</v>
      </c>
      <c r="I76">
        <v>71550</v>
      </c>
      <c r="J76">
        <v>3969</v>
      </c>
    </row>
    <row r="82" spans="1:10" x14ac:dyDescent="0.25">
      <c r="A82" s="725" t="s">
        <v>900</v>
      </c>
      <c r="B82" t="s">
        <v>901</v>
      </c>
    </row>
    <row r="83" spans="1:10" x14ac:dyDescent="0.25">
      <c r="A83" s="725"/>
      <c r="B83" s="725" t="s">
        <v>290</v>
      </c>
      <c r="C83" s="725"/>
      <c r="D83" s="725"/>
      <c r="E83" s="725" t="s">
        <v>291</v>
      </c>
      <c r="F83" s="725"/>
      <c r="G83" s="725"/>
      <c r="H83" t="s">
        <v>292</v>
      </c>
    </row>
    <row r="84" spans="1:10" x14ac:dyDescent="0.25">
      <c r="A84" s="725"/>
      <c r="B84" t="s">
        <v>5</v>
      </c>
      <c r="C84" t="s">
        <v>171</v>
      </c>
      <c r="D84" t="s">
        <v>7</v>
      </c>
      <c r="E84" t="s">
        <v>5</v>
      </c>
      <c r="F84" t="s">
        <v>171</v>
      </c>
      <c r="G84" t="s">
        <v>7</v>
      </c>
      <c r="H84" t="s">
        <v>5</v>
      </c>
      <c r="I84" t="s">
        <v>171</v>
      </c>
      <c r="J84" t="s">
        <v>7</v>
      </c>
    </row>
    <row r="85" spans="1:10" x14ac:dyDescent="0.25">
      <c r="A85" t="s">
        <v>349</v>
      </c>
      <c r="B85">
        <v>1581939986</v>
      </c>
      <c r="C85">
        <v>164310119</v>
      </c>
      <c r="D85">
        <v>6206853</v>
      </c>
      <c r="E85">
        <v>1628599044</v>
      </c>
      <c r="F85">
        <v>166095922</v>
      </c>
      <c r="G85">
        <v>6459089</v>
      </c>
      <c r="H85">
        <v>1690453997</v>
      </c>
      <c r="I85">
        <v>173549433</v>
      </c>
      <c r="J85">
        <v>6602491</v>
      </c>
    </row>
    <row r="86" spans="1:10" x14ac:dyDescent="0.25">
      <c r="A86" t="s">
        <v>902</v>
      </c>
      <c r="B86" t="s">
        <v>425</v>
      </c>
      <c r="C86">
        <v>24315339</v>
      </c>
      <c r="D86">
        <v>858416</v>
      </c>
      <c r="E86" t="s">
        <v>425</v>
      </c>
      <c r="F86">
        <v>26719536</v>
      </c>
      <c r="G86">
        <v>957872</v>
      </c>
      <c r="H86" t="s">
        <v>425</v>
      </c>
      <c r="I86">
        <v>29221177</v>
      </c>
      <c r="J86">
        <v>985625</v>
      </c>
    </row>
    <row r="87" spans="1:10" x14ac:dyDescent="0.25">
      <c r="A87" t="s">
        <v>903</v>
      </c>
      <c r="B87" t="s">
        <v>425</v>
      </c>
      <c r="C87">
        <v>19646489</v>
      </c>
      <c r="D87">
        <v>708120</v>
      </c>
      <c r="E87" t="s">
        <v>425</v>
      </c>
      <c r="F87">
        <v>21768447</v>
      </c>
      <c r="G87">
        <v>783377</v>
      </c>
      <c r="H87" t="s">
        <v>425</v>
      </c>
      <c r="I87">
        <v>23613080</v>
      </c>
      <c r="J87">
        <v>788317</v>
      </c>
    </row>
    <row r="88" spans="1:10" x14ac:dyDescent="0.25">
      <c r="A88" t="s">
        <v>904</v>
      </c>
      <c r="B88" t="s">
        <v>425</v>
      </c>
      <c r="C88">
        <v>1635249</v>
      </c>
      <c r="D88">
        <v>35355</v>
      </c>
      <c r="E88" t="s">
        <v>425</v>
      </c>
      <c r="F88">
        <v>1848455</v>
      </c>
      <c r="G88">
        <v>42901</v>
      </c>
      <c r="H88" t="s">
        <v>425</v>
      </c>
      <c r="I88">
        <v>2268072</v>
      </c>
      <c r="J88">
        <v>43490</v>
      </c>
    </row>
    <row r="89" spans="1:10" x14ac:dyDescent="0.25">
      <c r="A89" t="s">
        <v>905</v>
      </c>
      <c r="B89" t="s">
        <v>425</v>
      </c>
      <c r="C89">
        <v>1715753</v>
      </c>
      <c r="D89">
        <v>74888</v>
      </c>
      <c r="E89" t="s">
        <v>425</v>
      </c>
      <c r="F89">
        <v>1725675</v>
      </c>
      <c r="G89">
        <v>88842</v>
      </c>
      <c r="H89" t="s">
        <v>425</v>
      </c>
      <c r="I89">
        <v>1830316</v>
      </c>
      <c r="J89">
        <v>96063</v>
      </c>
    </row>
    <row r="90" spans="1:10" x14ac:dyDescent="0.25">
      <c r="A90" t="s">
        <v>906</v>
      </c>
      <c r="B90" t="s">
        <v>425</v>
      </c>
      <c r="C90">
        <v>1317848</v>
      </c>
      <c r="D90">
        <v>40053</v>
      </c>
      <c r="E90" t="s">
        <v>425</v>
      </c>
      <c r="F90">
        <v>1376959</v>
      </c>
      <c r="G90">
        <v>42752</v>
      </c>
      <c r="H90" t="s">
        <v>425</v>
      </c>
      <c r="I90">
        <v>1509709</v>
      </c>
      <c r="J90">
        <v>57755</v>
      </c>
    </row>
    <row r="91" spans="1:10" x14ac:dyDescent="0.25">
      <c r="A91" t="s">
        <v>907</v>
      </c>
      <c r="B91" t="s">
        <v>425</v>
      </c>
      <c r="C91">
        <v>33767913</v>
      </c>
      <c r="D91">
        <v>1404513</v>
      </c>
      <c r="E91" t="s">
        <v>425</v>
      </c>
      <c r="F91">
        <v>33869964</v>
      </c>
      <c r="G91">
        <v>1509958</v>
      </c>
      <c r="H91" t="s">
        <v>425</v>
      </c>
      <c r="I91">
        <v>34682808</v>
      </c>
      <c r="J91">
        <v>1540663</v>
      </c>
    </row>
    <row r="92" spans="1:10" x14ac:dyDescent="0.25">
      <c r="A92" t="s">
        <v>908</v>
      </c>
      <c r="B92" t="s">
        <v>425</v>
      </c>
      <c r="C92">
        <v>44563735</v>
      </c>
      <c r="D92">
        <v>1864145</v>
      </c>
      <c r="E92" t="s">
        <v>425</v>
      </c>
      <c r="F92">
        <v>47455706</v>
      </c>
      <c r="G92">
        <v>1864212</v>
      </c>
      <c r="H92" t="s">
        <v>425</v>
      </c>
      <c r="I92">
        <v>47214667</v>
      </c>
      <c r="J92">
        <v>1917129</v>
      </c>
    </row>
    <row r="93" spans="1:10" x14ac:dyDescent="0.25">
      <c r="A93" t="s">
        <v>909</v>
      </c>
      <c r="B93" t="s">
        <v>425</v>
      </c>
      <c r="C93">
        <v>47673364</v>
      </c>
      <c r="D93">
        <v>1489282</v>
      </c>
      <c r="E93" t="s">
        <v>425</v>
      </c>
      <c r="F93">
        <v>44150763</v>
      </c>
      <c r="G93">
        <v>1502055</v>
      </c>
      <c r="H93" t="s">
        <v>425</v>
      </c>
      <c r="I93">
        <v>47954702</v>
      </c>
      <c r="J93">
        <v>1525603</v>
      </c>
    </row>
    <row r="94" spans="1:10" x14ac:dyDescent="0.25">
      <c r="A94" t="s">
        <v>910</v>
      </c>
      <c r="B94" t="s">
        <v>425</v>
      </c>
      <c r="C94">
        <v>26531641</v>
      </c>
      <c r="D94">
        <v>947533</v>
      </c>
      <c r="E94" t="s">
        <v>425</v>
      </c>
      <c r="F94">
        <v>23515539</v>
      </c>
      <c r="G94">
        <v>990590</v>
      </c>
      <c r="H94" t="s">
        <v>425</v>
      </c>
      <c r="I94">
        <v>26633987</v>
      </c>
      <c r="J94">
        <v>1028990</v>
      </c>
    </row>
    <row r="95" spans="1:10" x14ac:dyDescent="0.25">
      <c r="A95" t="s">
        <v>911</v>
      </c>
      <c r="B95" t="s">
        <v>425</v>
      </c>
      <c r="C95">
        <v>11443918</v>
      </c>
      <c r="D95">
        <v>301090</v>
      </c>
      <c r="E95" t="s">
        <v>425</v>
      </c>
      <c r="F95">
        <v>11242263</v>
      </c>
      <c r="G95">
        <v>284238</v>
      </c>
      <c r="H95" t="s">
        <v>425</v>
      </c>
      <c r="I95">
        <v>10896558</v>
      </c>
      <c r="J95">
        <v>276973</v>
      </c>
    </row>
    <row r="96" spans="1:10" x14ac:dyDescent="0.25">
      <c r="A96" t="s">
        <v>912</v>
      </c>
      <c r="B96" t="s">
        <v>425</v>
      </c>
      <c r="C96">
        <v>7824865</v>
      </c>
      <c r="D96">
        <v>180688</v>
      </c>
      <c r="E96" t="s">
        <v>425</v>
      </c>
      <c r="F96">
        <v>7652466</v>
      </c>
      <c r="G96">
        <v>169956</v>
      </c>
      <c r="H96" t="s">
        <v>425</v>
      </c>
      <c r="I96">
        <v>8756899</v>
      </c>
      <c r="J96">
        <v>165200</v>
      </c>
    </row>
    <row r="97" spans="1:10" x14ac:dyDescent="0.25">
      <c r="A97" t="s">
        <v>913</v>
      </c>
      <c r="B97" t="s">
        <v>425</v>
      </c>
      <c r="C97">
        <v>1872940</v>
      </c>
      <c r="D97">
        <v>59971</v>
      </c>
      <c r="E97" t="s">
        <v>425</v>
      </c>
      <c r="F97">
        <v>1740495</v>
      </c>
      <c r="G97">
        <v>57271</v>
      </c>
      <c r="H97" t="s">
        <v>425</v>
      </c>
      <c r="I97">
        <v>1667258</v>
      </c>
      <c r="J97">
        <v>54440</v>
      </c>
    </row>
    <row r="98" spans="1:10" x14ac:dyDescent="0.25">
      <c r="A98" t="s">
        <v>914</v>
      </c>
      <c r="B98" t="s">
        <v>425</v>
      </c>
      <c r="C98">
        <v>4110398</v>
      </c>
      <c r="D98">
        <v>213509</v>
      </c>
      <c r="E98" t="s">
        <v>425</v>
      </c>
      <c r="F98">
        <v>4238799</v>
      </c>
      <c r="G98">
        <v>219434</v>
      </c>
      <c r="H98" t="s">
        <v>425</v>
      </c>
      <c r="I98">
        <v>4638904</v>
      </c>
      <c r="J98">
        <v>250573</v>
      </c>
    </row>
    <row r="99" spans="1:10" x14ac:dyDescent="0.25">
      <c r="A99" t="s">
        <v>915</v>
      </c>
      <c r="B99" t="s">
        <v>425</v>
      </c>
      <c r="C99">
        <v>2278399</v>
      </c>
      <c r="D99">
        <v>70999</v>
      </c>
      <c r="E99" t="s">
        <v>425</v>
      </c>
      <c r="F99">
        <v>2376231</v>
      </c>
      <c r="G99">
        <v>79174</v>
      </c>
      <c r="H99" t="s">
        <v>425</v>
      </c>
      <c r="I99">
        <v>2526106</v>
      </c>
      <c r="J99">
        <v>57611</v>
      </c>
    </row>
    <row r="100" spans="1:10" x14ac:dyDescent="0.25">
      <c r="A100" t="s">
        <v>899</v>
      </c>
      <c r="B100" t="s">
        <v>425</v>
      </c>
      <c r="C100">
        <v>7600971</v>
      </c>
      <c r="D100">
        <v>305989</v>
      </c>
      <c r="E100" t="s">
        <v>425</v>
      </c>
      <c r="F100">
        <v>7284923</v>
      </c>
      <c r="G100">
        <v>326384</v>
      </c>
      <c r="H100" t="s">
        <v>425</v>
      </c>
      <c r="I100">
        <v>7311069</v>
      </c>
      <c r="J100">
        <v>325287</v>
      </c>
    </row>
    <row r="105" spans="1:10" x14ac:dyDescent="0.25">
      <c r="A105" s="725" t="s">
        <v>900</v>
      </c>
      <c r="B105" t="s">
        <v>901</v>
      </c>
    </row>
    <row r="106" spans="1:10" x14ac:dyDescent="0.25">
      <c r="A106" s="725"/>
      <c r="B106" s="725" t="s">
        <v>290</v>
      </c>
      <c r="C106" s="725"/>
      <c r="D106" s="725"/>
      <c r="E106" s="725" t="s">
        <v>291</v>
      </c>
      <c r="F106" s="725"/>
      <c r="G106" s="725"/>
      <c r="H106" t="s">
        <v>292</v>
      </c>
    </row>
    <row r="107" spans="1:10" x14ac:dyDescent="0.25">
      <c r="A107" s="725"/>
      <c r="B107" t="s">
        <v>5</v>
      </c>
      <c r="C107" t="s">
        <v>171</v>
      </c>
      <c r="D107" t="s">
        <v>7</v>
      </c>
      <c r="E107" t="s">
        <v>5</v>
      </c>
      <c r="F107" t="s">
        <v>171</v>
      </c>
      <c r="G107" t="s">
        <v>7</v>
      </c>
      <c r="H107" t="s">
        <v>5</v>
      </c>
      <c r="I107" t="s">
        <v>171</v>
      </c>
      <c r="J107" t="s">
        <v>7</v>
      </c>
    </row>
    <row r="108" spans="1:10" x14ac:dyDescent="0.25">
      <c r="A108" t="s">
        <v>349</v>
      </c>
      <c r="B108">
        <v>314004907</v>
      </c>
      <c r="C108">
        <v>35432973</v>
      </c>
      <c r="D108">
        <v>1428662</v>
      </c>
      <c r="E108">
        <v>326890813</v>
      </c>
      <c r="F108">
        <v>37360714</v>
      </c>
      <c r="G108">
        <v>1502473</v>
      </c>
      <c r="H108">
        <v>336653333</v>
      </c>
      <c r="I108">
        <v>38239489</v>
      </c>
      <c r="J108">
        <v>1603520</v>
      </c>
    </row>
    <row r="109" spans="1:10" x14ac:dyDescent="0.25">
      <c r="A109" t="s">
        <v>902</v>
      </c>
      <c r="B109" t="s">
        <v>425</v>
      </c>
      <c r="C109">
        <v>6144042</v>
      </c>
      <c r="D109">
        <v>237011</v>
      </c>
      <c r="E109" t="s">
        <v>425</v>
      </c>
      <c r="F109">
        <v>6473653</v>
      </c>
      <c r="G109">
        <v>260095</v>
      </c>
      <c r="H109" t="s">
        <v>425</v>
      </c>
      <c r="I109">
        <v>6944420</v>
      </c>
      <c r="J109">
        <v>274794</v>
      </c>
    </row>
    <row r="110" spans="1:10" x14ac:dyDescent="0.25">
      <c r="A110" t="s">
        <v>903</v>
      </c>
      <c r="B110" t="s">
        <v>425</v>
      </c>
      <c r="C110">
        <v>4672082</v>
      </c>
      <c r="D110">
        <v>178523</v>
      </c>
      <c r="E110" t="s">
        <v>425</v>
      </c>
      <c r="F110">
        <v>4891232</v>
      </c>
      <c r="G110">
        <v>195486</v>
      </c>
      <c r="H110" t="s">
        <v>425</v>
      </c>
      <c r="I110">
        <v>5295330</v>
      </c>
      <c r="J110">
        <v>207111</v>
      </c>
    </row>
    <row r="111" spans="1:10" x14ac:dyDescent="0.25">
      <c r="A111" t="s">
        <v>904</v>
      </c>
      <c r="B111" t="s">
        <v>425</v>
      </c>
      <c r="C111">
        <v>378248</v>
      </c>
      <c r="D111">
        <v>13722</v>
      </c>
      <c r="E111" t="s">
        <v>425</v>
      </c>
      <c r="F111">
        <v>414789</v>
      </c>
      <c r="G111">
        <v>16717</v>
      </c>
      <c r="H111" t="s">
        <v>425</v>
      </c>
      <c r="I111">
        <v>446919</v>
      </c>
      <c r="J111">
        <v>19920</v>
      </c>
    </row>
    <row r="112" spans="1:10" x14ac:dyDescent="0.25">
      <c r="A112" t="s">
        <v>905</v>
      </c>
      <c r="B112" t="s">
        <v>425</v>
      </c>
      <c r="C112">
        <v>613445</v>
      </c>
      <c r="D112">
        <v>26164</v>
      </c>
      <c r="E112" t="s">
        <v>425</v>
      </c>
      <c r="F112">
        <v>649887</v>
      </c>
      <c r="G112">
        <v>30046</v>
      </c>
      <c r="H112" t="s">
        <v>425</v>
      </c>
      <c r="I112">
        <v>675313</v>
      </c>
      <c r="J112">
        <v>27990</v>
      </c>
    </row>
    <row r="113" spans="1:10" x14ac:dyDescent="0.25">
      <c r="A113" t="s">
        <v>906</v>
      </c>
      <c r="B113" t="s">
        <v>425</v>
      </c>
      <c r="C113">
        <v>480267</v>
      </c>
      <c r="D113">
        <v>18602</v>
      </c>
      <c r="E113" t="s">
        <v>425</v>
      </c>
      <c r="F113">
        <v>517745</v>
      </c>
      <c r="G113">
        <v>17846</v>
      </c>
      <c r="H113" t="s">
        <v>425</v>
      </c>
      <c r="I113">
        <v>526858</v>
      </c>
      <c r="J113">
        <v>19773</v>
      </c>
    </row>
    <row r="114" spans="1:10" x14ac:dyDescent="0.25">
      <c r="A114" t="s">
        <v>907</v>
      </c>
      <c r="B114" t="s">
        <v>425</v>
      </c>
      <c r="C114">
        <v>3112523</v>
      </c>
      <c r="D114">
        <v>94142</v>
      </c>
      <c r="E114" t="s">
        <v>425</v>
      </c>
      <c r="F114">
        <v>3319443</v>
      </c>
      <c r="G114">
        <v>98083</v>
      </c>
      <c r="H114" t="s">
        <v>425</v>
      </c>
      <c r="I114">
        <v>3526126</v>
      </c>
      <c r="J114">
        <v>103792</v>
      </c>
    </row>
    <row r="115" spans="1:10" x14ac:dyDescent="0.25">
      <c r="A115" t="s">
        <v>908</v>
      </c>
      <c r="B115" t="s">
        <v>425</v>
      </c>
      <c r="C115">
        <v>15030084</v>
      </c>
      <c r="D115">
        <v>643806</v>
      </c>
      <c r="E115" t="s">
        <v>425</v>
      </c>
      <c r="F115">
        <v>16051238</v>
      </c>
      <c r="G115">
        <v>662592</v>
      </c>
      <c r="H115" t="s">
        <v>425</v>
      </c>
      <c r="I115">
        <v>15807172</v>
      </c>
      <c r="J115">
        <v>703125</v>
      </c>
    </row>
    <row r="116" spans="1:10" x14ac:dyDescent="0.25">
      <c r="A116" t="s">
        <v>909</v>
      </c>
      <c r="B116" t="s">
        <v>425</v>
      </c>
      <c r="C116">
        <v>8157825</v>
      </c>
      <c r="D116">
        <v>302450</v>
      </c>
      <c r="E116" t="s">
        <v>425</v>
      </c>
      <c r="F116">
        <v>8461910</v>
      </c>
      <c r="G116">
        <v>326770</v>
      </c>
      <c r="H116" t="s">
        <v>425</v>
      </c>
      <c r="I116">
        <v>8903737</v>
      </c>
      <c r="J116">
        <v>368244</v>
      </c>
    </row>
    <row r="117" spans="1:10" x14ac:dyDescent="0.25">
      <c r="A117" t="s">
        <v>910</v>
      </c>
      <c r="B117" t="s">
        <v>425</v>
      </c>
      <c r="C117">
        <v>4610184</v>
      </c>
      <c r="D117">
        <v>177615</v>
      </c>
      <c r="E117" t="s">
        <v>425</v>
      </c>
      <c r="F117">
        <v>4791069</v>
      </c>
      <c r="G117">
        <v>189099</v>
      </c>
      <c r="H117" t="s">
        <v>425</v>
      </c>
      <c r="I117">
        <v>5136451</v>
      </c>
      <c r="J117">
        <v>234433</v>
      </c>
    </row>
    <row r="118" spans="1:10" x14ac:dyDescent="0.25">
      <c r="A118" t="s">
        <v>911</v>
      </c>
      <c r="B118" t="s">
        <v>425</v>
      </c>
      <c r="C118">
        <v>880599</v>
      </c>
      <c r="D118">
        <v>23032</v>
      </c>
      <c r="E118" t="s">
        <v>425</v>
      </c>
      <c r="F118">
        <v>966424</v>
      </c>
      <c r="G118">
        <v>27121</v>
      </c>
      <c r="H118" t="s">
        <v>425</v>
      </c>
      <c r="I118">
        <v>1003131</v>
      </c>
      <c r="J118">
        <v>23263</v>
      </c>
    </row>
    <row r="119" spans="1:10" x14ac:dyDescent="0.25">
      <c r="A119" t="s">
        <v>912</v>
      </c>
      <c r="B119" t="s">
        <v>425</v>
      </c>
      <c r="C119">
        <v>1575907</v>
      </c>
      <c r="D119">
        <v>57409</v>
      </c>
      <c r="E119" t="s">
        <v>425</v>
      </c>
      <c r="F119">
        <v>1580053</v>
      </c>
      <c r="G119">
        <v>64391</v>
      </c>
      <c r="H119" t="s">
        <v>425</v>
      </c>
      <c r="I119">
        <v>1624096</v>
      </c>
      <c r="J119">
        <v>66035</v>
      </c>
    </row>
    <row r="120" spans="1:10" x14ac:dyDescent="0.25">
      <c r="A120" t="s">
        <v>913</v>
      </c>
      <c r="B120" t="s">
        <v>425</v>
      </c>
      <c r="C120">
        <v>1091135</v>
      </c>
      <c r="D120">
        <v>44394</v>
      </c>
      <c r="E120" t="s">
        <v>425</v>
      </c>
      <c r="F120">
        <v>1124364</v>
      </c>
      <c r="G120">
        <v>46159</v>
      </c>
      <c r="H120" t="s">
        <v>425</v>
      </c>
      <c r="I120">
        <v>1140059</v>
      </c>
      <c r="J120">
        <v>44513</v>
      </c>
    </row>
    <row r="121" spans="1:10" x14ac:dyDescent="0.25">
      <c r="A121" t="s">
        <v>914</v>
      </c>
      <c r="B121" t="s">
        <v>425</v>
      </c>
      <c r="C121">
        <v>483070</v>
      </c>
      <c r="D121">
        <v>21853</v>
      </c>
      <c r="E121" t="s">
        <v>425</v>
      </c>
      <c r="F121">
        <v>530006</v>
      </c>
      <c r="G121">
        <v>26167</v>
      </c>
      <c r="H121" t="s">
        <v>425</v>
      </c>
      <c r="I121">
        <v>555392</v>
      </c>
      <c r="J121">
        <v>23258</v>
      </c>
    </row>
    <row r="122" spans="1:10" x14ac:dyDescent="0.25">
      <c r="A122" t="s">
        <v>915</v>
      </c>
      <c r="B122" t="s">
        <v>425</v>
      </c>
      <c r="C122">
        <v>778475</v>
      </c>
      <c r="D122">
        <v>26796</v>
      </c>
      <c r="E122" t="s">
        <v>425</v>
      </c>
      <c r="F122">
        <v>847512</v>
      </c>
      <c r="G122">
        <v>32297</v>
      </c>
      <c r="H122" t="s">
        <v>425</v>
      </c>
      <c r="I122">
        <v>895561</v>
      </c>
      <c r="J122">
        <v>29908</v>
      </c>
    </row>
    <row r="123" spans="1:10" x14ac:dyDescent="0.25">
      <c r="A123" t="s">
        <v>899</v>
      </c>
      <c r="B123" t="s">
        <v>425</v>
      </c>
      <c r="C123">
        <v>1726954</v>
      </c>
      <c r="D123">
        <v>102604</v>
      </c>
      <c r="E123" t="s">
        <v>425</v>
      </c>
      <c r="F123">
        <v>1676952</v>
      </c>
      <c r="G123">
        <v>96469</v>
      </c>
      <c r="H123" t="s">
        <v>425</v>
      </c>
      <c r="I123">
        <v>1607081</v>
      </c>
      <c r="J123">
        <v>100399</v>
      </c>
    </row>
  </sheetData>
  <mergeCells count="9">
    <mergeCell ref="A105:A107"/>
    <mergeCell ref="B106:D106"/>
    <mergeCell ref="E106:G106"/>
    <mergeCell ref="A35:A37"/>
    <mergeCell ref="B36:D36"/>
    <mergeCell ref="E36:G36"/>
    <mergeCell ref="A82:A84"/>
    <mergeCell ref="B83:D83"/>
    <mergeCell ref="E83:G83"/>
  </mergeCells>
  <phoneticPr fontId="1" type="noConversion"/>
  <pageMargins left="0.511811024" right="0.511811024" top="0.78740157499999996" bottom="0.78740157499999996" header="0.31496062000000002" footer="0.31496062000000002"/>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74444-FD67-4EC4-B1BA-4E0EFB3F048A}">
  <sheetPr>
    <tabColor theme="9" tint="-0.249977111117893"/>
  </sheetPr>
  <dimension ref="A1:L70"/>
  <sheetViews>
    <sheetView showGridLines="0" zoomScale="90" zoomScaleNormal="90" workbookViewId="0"/>
  </sheetViews>
  <sheetFormatPr defaultRowHeight="15" x14ac:dyDescent="0.25"/>
  <cols>
    <col min="1" max="1" width="19.140625" customWidth="1"/>
    <col min="2" max="11" width="15.42578125" customWidth="1"/>
    <col min="12" max="12" width="14.5703125" bestFit="1" customWidth="1"/>
  </cols>
  <sheetData>
    <row r="1" spans="1:1" x14ac:dyDescent="0.25">
      <c r="A1" t="s">
        <v>916</v>
      </c>
    </row>
    <row r="3" spans="1:1" x14ac:dyDescent="0.25">
      <c r="A3" t="s">
        <v>827</v>
      </c>
    </row>
    <row r="4" spans="1:1" x14ac:dyDescent="0.25">
      <c r="A4" t="s">
        <v>917</v>
      </c>
    </row>
    <row r="5" spans="1:1" x14ac:dyDescent="0.25">
      <c r="A5" t="s">
        <v>918</v>
      </c>
    </row>
    <row r="6" spans="1:1" x14ac:dyDescent="0.25">
      <c r="A6" t="s">
        <v>830</v>
      </c>
    </row>
    <row r="7" spans="1:1" x14ac:dyDescent="0.25">
      <c r="A7" t="s">
        <v>919</v>
      </c>
    </row>
    <row r="8" spans="1:1" x14ac:dyDescent="0.25">
      <c r="A8" t="s">
        <v>832</v>
      </c>
    </row>
    <row r="10" spans="1:1" x14ac:dyDescent="0.25">
      <c r="A10" t="s">
        <v>79</v>
      </c>
    </row>
    <row r="11" spans="1:1" x14ac:dyDescent="0.25">
      <c r="A11" t="s">
        <v>833</v>
      </c>
    </row>
    <row r="12" spans="1:1" x14ac:dyDescent="0.25">
      <c r="A12" t="s">
        <v>834</v>
      </c>
    </row>
    <row r="14" spans="1:1" x14ac:dyDescent="0.25">
      <c r="A14" t="s">
        <v>654</v>
      </c>
    </row>
    <row r="15" spans="1:1" x14ac:dyDescent="0.25">
      <c r="A15" t="s">
        <v>835</v>
      </c>
    </row>
    <row r="16" spans="1:1" x14ac:dyDescent="0.25">
      <c r="A16" t="s">
        <v>140</v>
      </c>
    </row>
    <row r="33" spans="1:12" x14ac:dyDescent="0.25">
      <c r="C33" s="21">
        <v>2012</v>
      </c>
      <c r="D33" s="21">
        <v>2013</v>
      </c>
      <c r="E33" s="21">
        <f>D33+1</f>
        <v>2014</v>
      </c>
      <c r="F33" s="21">
        <f t="shared" ref="F33:I33" si="0">E33+1</f>
        <v>2015</v>
      </c>
      <c r="G33" s="21">
        <f t="shared" si="0"/>
        <v>2016</v>
      </c>
      <c r="H33" s="21">
        <f t="shared" si="0"/>
        <v>2017</v>
      </c>
      <c r="I33" s="21">
        <f t="shared" si="0"/>
        <v>2018</v>
      </c>
      <c r="J33" s="21">
        <f t="shared" ref="J33:L33" si="1">I33+1</f>
        <v>2019</v>
      </c>
      <c r="K33" s="21">
        <f t="shared" ref="K33" si="2">J33+1</f>
        <v>2020</v>
      </c>
      <c r="L33" s="21">
        <f t="shared" si="1"/>
        <v>2021</v>
      </c>
    </row>
    <row r="34" spans="1:12" x14ac:dyDescent="0.25">
      <c r="B34" t="s">
        <v>5</v>
      </c>
      <c r="C34" s="16">
        <f>((C41/B41)-1)*100</f>
        <v>4.7826086956521907</v>
      </c>
      <c r="D34" s="16">
        <f t="shared" ref="D34:L34" si="3">((D41/C41)-1)*100</f>
        <v>2.8008298755186622</v>
      </c>
      <c r="E34" s="16">
        <f t="shared" si="3"/>
        <v>0</v>
      </c>
      <c r="F34" s="16">
        <f t="shared" si="3"/>
        <v>-5.3481331987890961</v>
      </c>
      <c r="G34" s="16">
        <f t="shared" si="3"/>
        <v>-5.5437100213219681</v>
      </c>
      <c r="H34" s="16">
        <f t="shared" si="3"/>
        <v>0.7900677200902928</v>
      </c>
      <c r="I34" s="16">
        <f t="shared" si="3"/>
        <v>0.67189249720045474</v>
      </c>
      <c r="J34" s="16">
        <f t="shared" si="3"/>
        <v>0.33370411568409697</v>
      </c>
      <c r="K34" s="16">
        <f t="shared" si="3"/>
        <v>-3.9911308203991247</v>
      </c>
      <c r="L34" s="16">
        <f t="shared" si="3"/>
        <v>10.969976905311785</v>
      </c>
    </row>
    <row r="35" spans="1:12" x14ac:dyDescent="0.25">
      <c r="B35" t="s">
        <v>895</v>
      </c>
      <c r="C35" s="16">
        <f t="shared" ref="C35:L35" si="4">((C42/B42)-1)*100</f>
        <v>2.0037278657968116</v>
      </c>
      <c r="D35" s="16">
        <f t="shared" si="4"/>
        <v>-0.13704888076746524</v>
      </c>
      <c r="E35" s="16">
        <f t="shared" si="4"/>
        <v>0.89204025617566352</v>
      </c>
      <c r="F35" s="16">
        <f t="shared" si="4"/>
        <v>-6.7671729766492934</v>
      </c>
      <c r="G35" s="16">
        <f t="shared" si="4"/>
        <v>-5.896656534954392</v>
      </c>
      <c r="H35" s="16">
        <f t="shared" si="4"/>
        <v>-5.0904392764858031</v>
      </c>
      <c r="I35" s="16">
        <f t="shared" si="4"/>
        <v>-3.9205009528995194</v>
      </c>
      <c r="J35" s="16">
        <f t="shared" si="4"/>
        <v>-1.4451686030037103</v>
      </c>
      <c r="K35" s="16">
        <f t="shared" si="4"/>
        <v>-4.9453709028176913</v>
      </c>
      <c r="L35" s="16">
        <f t="shared" si="4"/>
        <v>8.0308529945553495</v>
      </c>
    </row>
    <row r="36" spans="1:12" x14ac:dyDescent="0.25">
      <c r="B36" t="s">
        <v>7</v>
      </c>
      <c r="C36" s="16">
        <f t="shared" ref="C36:L36" si="5">((C43/B43)-1)*100</f>
        <v>-3.4155597722960285</v>
      </c>
      <c r="D36" s="16">
        <f t="shared" si="5"/>
        <v>-6.7779960707269105</v>
      </c>
      <c r="E36" s="16">
        <f t="shared" si="5"/>
        <v>1.0537407797681864</v>
      </c>
      <c r="F36" s="16">
        <f t="shared" si="5"/>
        <v>-5.8394160583941641</v>
      </c>
      <c r="G36" s="16">
        <f t="shared" si="5"/>
        <v>-8.970099667774079</v>
      </c>
      <c r="H36" s="16">
        <f t="shared" si="5"/>
        <v>-7.2992700729927034</v>
      </c>
      <c r="I36" s="16">
        <f t="shared" si="5"/>
        <v>-2.6246719160105014</v>
      </c>
      <c r="J36" s="16">
        <f t="shared" si="5"/>
        <v>-0.13477088948787852</v>
      </c>
      <c r="K36" s="16">
        <f t="shared" si="5"/>
        <v>-10.121457489878537</v>
      </c>
      <c r="L36" s="16">
        <f t="shared" si="5"/>
        <v>6.4564564564564719</v>
      </c>
    </row>
    <row r="38" spans="1:12" x14ac:dyDescent="0.25">
      <c r="A38" t="s">
        <v>896</v>
      </c>
    </row>
    <row r="39" spans="1:12" x14ac:dyDescent="0.25">
      <c r="A39" t="s">
        <v>920</v>
      </c>
    </row>
    <row r="40" spans="1:12" x14ac:dyDescent="0.25">
      <c r="B40" s="21" t="s">
        <v>841</v>
      </c>
      <c r="C40" s="21" t="s">
        <v>842</v>
      </c>
      <c r="D40" s="21" t="s">
        <v>843</v>
      </c>
      <c r="E40" s="21" t="s">
        <v>844</v>
      </c>
      <c r="F40" s="21" t="s">
        <v>845</v>
      </c>
      <c r="G40" s="21" t="s">
        <v>846</v>
      </c>
      <c r="H40" s="21" t="s">
        <v>847</v>
      </c>
      <c r="I40" s="21" t="s">
        <v>848</v>
      </c>
      <c r="J40" s="21" t="s">
        <v>849</v>
      </c>
      <c r="K40" s="21" t="s">
        <v>850</v>
      </c>
      <c r="L40" s="21" t="s">
        <v>2713</v>
      </c>
    </row>
    <row r="41" spans="1:12" x14ac:dyDescent="0.25">
      <c r="A41" t="s">
        <v>5</v>
      </c>
      <c r="B41">
        <v>92</v>
      </c>
      <c r="C41">
        <v>96.4</v>
      </c>
      <c r="D41">
        <v>99.1</v>
      </c>
      <c r="E41">
        <v>99.1</v>
      </c>
      <c r="F41">
        <v>93.8</v>
      </c>
      <c r="G41">
        <v>88.6</v>
      </c>
      <c r="H41">
        <v>89.3</v>
      </c>
      <c r="I41">
        <v>89.9</v>
      </c>
      <c r="J41">
        <v>90.2</v>
      </c>
      <c r="K41">
        <v>86.6</v>
      </c>
      <c r="L41">
        <v>96.1</v>
      </c>
    </row>
    <row r="42" spans="1:12" x14ac:dyDescent="0.25">
      <c r="A42" t="s">
        <v>6</v>
      </c>
      <c r="B42" s="16">
        <f>AVERAGE(B43,B51:B58)</f>
        <v>95.377777777777794</v>
      </c>
      <c r="C42" s="16">
        <f t="shared" ref="C42:L42" si="6">AVERAGE(C43,C51:C58)</f>
        <v>97.288888888888891</v>
      </c>
      <c r="D42" s="16">
        <f t="shared" si="6"/>
        <v>97.155555555555566</v>
      </c>
      <c r="E42" s="16">
        <f t="shared" si="6"/>
        <v>98.022222222222226</v>
      </c>
      <c r="F42" s="16">
        <f t="shared" si="6"/>
        <v>91.388888888888886</v>
      </c>
      <c r="G42" s="16">
        <f t="shared" si="6"/>
        <v>86.000000000000014</v>
      </c>
      <c r="H42" s="16">
        <f t="shared" si="6"/>
        <v>81.62222222222222</v>
      </c>
      <c r="I42" s="16">
        <f t="shared" si="6"/>
        <v>78.422222222222231</v>
      </c>
      <c r="J42" s="16">
        <f t="shared" si="6"/>
        <v>77.288888888888877</v>
      </c>
      <c r="K42" s="16">
        <f t="shared" si="6"/>
        <v>73.466666666666669</v>
      </c>
      <c r="L42" s="16">
        <f t="shared" si="6"/>
        <v>79.36666666666666</v>
      </c>
    </row>
    <row r="43" spans="1:12" x14ac:dyDescent="0.25">
      <c r="A43" t="s">
        <v>7</v>
      </c>
      <c r="B43">
        <v>105.4</v>
      </c>
      <c r="C43">
        <v>101.8</v>
      </c>
      <c r="D43">
        <v>94.9</v>
      </c>
      <c r="E43">
        <v>95.9</v>
      </c>
      <c r="F43">
        <v>90.3</v>
      </c>
      <c r="G43">
        <v>82.2</v>
      </c>
      <c r="H43">
        <v>76.2</v>
      </c>
      <c r="I43">
        <v>74.2</v>
      </c>
      <c r="J43">
        <v>74.099999999999994</v>
      </c>
      <c r="K43">
        <v>66.599999999999994</v>
      </c>
      <c r="L43">
        <v>70.900000000000006</v>
      </c>
    </row>
    <row r="44" spans="1:12" x14ac:dyDescent="0.25">
      <c r="A44" t="s">
        <v>8</v>
      </c>
      <c r="B44">
        <v>94.3</v>
      </c>
      <c r="C44">
        <v>97.1</v>
      </c>
      <c r="D44">
        <v>103.4</v>
      </c>
      <c r="E44">
        <v>103.3</v>
      </c>
      <c r="F44">
        <v>107.1</v>
      </c>
      <c r="G44">
        <v>84.8</v>
      </c>
      <c r="H44">
        <v>88.5</v>
      </c>
      <c r="I44">
        <v>91.4</v>
      </c>
      <c r="J44">
        <v>82.2</v>
      </c>
      <c r="K44">
        <v>89.3</v>
      </c>
      <c r="L44">
        <v>83.4</v>
      </c>
    </row>
    <row r="45" spans="1:12" x14ac:dyDescent="0.25">
      <c r="A45" t="s">
        <v>9</v>
      </c>
      <c r="B45">
        <v>94.5</v>
      </c>
      <c r="C45">
        <v>92.5</v>
      </c>
      <c r="D45">
        <v>100.8</v>
      </c>
      <c r="E45">
        <v>97.6</v>
      </c>
      <c r="F45">
        <v>89.6</v>
      </c>
      <c r="G45">
        <v>84.2</v>
      </c>
      <c r="H45">
        <v>84.9</v>
      </c>
      <c r="I45">
        <v>82.3</v>
      </c>
      <c r="J45">
        <v>75.400000000000006</v>
      </c>
      <c r="K45">
        <v>79.3</v>
      </c>
      <c r="L45">
        <v>86.2</v>
      </c>
    </row>
    <row r="46" spans="1:12" x14ac:dyDescent="0.25">
      <c r="A46" t="s">
        <v>10</v>
      </c>
      <c r="B46">
        <v>97.4</v>
      </c>
      <c r="C46">
        <v>95.5</v>
      </c>
      <c r="D46">
        <v>96.9</v>
      </c>
      <c r="E46">
        <v>91.6</v>
      </c>
      <c r="F46">
        <v>80.8</v>
      </c>
      <c r="G46">
        <v>74.3</v>
      </c>
      <c r="H46">
        <v>79.099999999999994</v>
      </c>
      <c r="I46">
        <v>75.900000000000006</v>
      </c>
      <c r="J46">
        <v>82.4</v>
      </c>
      <c r="K46">
        <v>89.6</v>
      </c>
      <c r="L46">
        <v>89</v>
      </c>
    </row>
    <row r="47" spans="1:12" x14ac:dyDescent="0.25">
      <c r="A47" t="s">
        <v>11</v>
      </c>
      <c r="B47">
        <v>96</v>
      </c>
      <c r="C47">
        <v>106.8</v>
      </c>
      <c r="D47">
        <v>97.3</v>
      </c>
      <c r="E47">
        <v>92.2</v>
      </c>
      <c r="F47">
        <v>103.2</v>
      </c>
      <c r="G47">
        <v>94.4</v>
      </c>
      <c r="H47">
        <v>106.3</v>
      </c>
      <c r="I47">
        <v>81.900000000000006</v>
      </c>
      <c r="J47">
        <v>91.9</v>
      </c>
      <c r="K47">
        <v>90.3</v>
      </c>
      <c r="L47">
        <v>104.4</v>
      </c>
    </row>
    <row r="48" spans="1:12" x14ac:dyDescent="0.25">
      <c r="A48" t="s">
        <v>12</v>
      </c>
      <c r="B48">
        <v>99.5</v>
      </c>
      <c r="C48">
        <v>96.9</v>
      </c>
      <c r="D48">
        <v>101.2</v>
      </c>
      <c r="E48">
        <v>98.2</v>
      </c>
      <c r="F48">
        <v>97.6</v>
      </c>
      <c r="G48">
        <v>89.2</v>
      </c>
      <c r="H48">
        <v>80.900000000000006</v>
      </c>
      <c r="I48">
        <v>82</v>
      </c>
      <c r="J48">
        <v>83.3</v>
      </c>
      <c r="K48">
        <v>88</v>
      </c>
      <c r="L48">
        <v>90.1</v>
      </c>
    </row>
    <row r="49" spans="1:12" x14ac:dyDescent="0.25">
      <c r="A49" t="s">
        <v>13</v>
      </c>
      <c r="B49">
        <v>99.4</v>
      </c>
      <c r="C49">
        <v>109.4</v>
      </c>
      <c r="D49">
        <v>100.5</v>
      </c>
      <c r="E49">
        <v>96</v>
      </c>
      <c r="F49">
        <v>80.099999999999994</v>
      </c>
      <c r="G49">
        <v>69.8</v>
      </c>
      <c r="H49">
        <v>62.7</v>
      </c>
      <c r="I49">
        <v>56.4</v>
      </c>
      <c r="J49">
        <v>55.5</v>
      </c>
      <c r="K49">
        <v>58</v>
      </c>
      <c r="L49">
        <v>59.2</v>
      </c>
    </row>
    <row r="50" spans="1:12" x14ac:dyDescent="0.25">
      <c r="A50" t="s">
        <v>14</v>
      </c>
      <c r="B50">
        <v>88.2</v>
      </c>
      <c r="C50">
        <v>92.6</v>
      </c>
      <c r="D50">
        <v>99.7</v>
      </c>
      <c r="E50">
        <v>108.8</v>
      </c>
      <c r="F50">
        <v>109.6</v>
      </c>
      <c r="G50">
        <v>91.9</v>
      </c>
      <c r="H50">
        <v>78.3</v>
      </c>
      <c r="I50">
        <v>77.3</v>
      </c>
      <c r="J50">
        <v>75.7</v>
      </c>
      <c r="K50">
        <v>71.7</v>
      </c>
      <c r="L50">
        <v>86.1</v>
      </c>
    </row>
    <row r="51" spans="1:12" x14ac:dyDescent="0.25">
      <c r="A51" t="s">
        <v>15</v>
      </c>
      <c r="B51">
        <v>95.4</v>
      </c>
      <c r="C51">
        <v>101.9</v>
      </c>
      <c r="D51">
        <v>98.5</v>
      </c>
      <c r="E51">
        <v>96</v>
      </c>
      <c r="F51">
        <v>83.3</v>
      </c>
      <c r="G51">
        <v>76.400000000000006</v>
      </c>
      <c r="H51">
        <v>71</v>
      </c>
      <c r="I51">
        <v>70.3</v>
      </c>
      <c r="J51">
        <v>72</v>
      </c>
      <c r="K51">
        <v>75.2</v>
      </c>
      <c r="L51">
        <v>77.900000000000006</v>
      </c>
    </row>
    <row r="52" spans="1:12" x14ac:dyDescent="0.25">
      <c r="A52" t="s">
        <v>16</v>
      </c>
      <c r="B52">
        <v>99.9</v>
      </c>
      <c r="C52">
        <v>100.1</v>
      </c>
      <c r="D52">
        <v>100.3</v>
      </c>
      <c r="E52">
        <v>97.3</v>
      </c>
      <c r="F52">
        <v>92</v>
      </c>
      <c r="G52">
        <v>86.5</v>
      </c>
      <c r="H52">
        <v>89.7</v>
      </c>
      <c r="I52">
        <v>82.9</v>
      </c>
      <c r="J52">
        <v>79</v>
      </c>
      <c r="K52">
        <v>74.3</v>
      </c>
      <c r="L52">
        <v>73.3</v>
      </c>
    </row>
    <row r="53" spans="1:12" x14ac:dyDescent="0.25">
      <c r="A53" t="s">
        <v>17</v>
      </c>
      <c r="B53">
        <v>87.6</v>
      </c>
      <c r="C53">
        <v>94.8</v>
      </c>
      <c r="D53">
        <v>95.4</v>
      </c>
      <c r="E53">
        <v>102</v>
      </c>
      <c r="F53">
        <v>96.2</v>
      </c>
      <c r="G53">
        <v>97</v>
      </c>
      <c r="H53">
        <v>81.8</v>
      </c>
      <c r="I53">
        <v>77.400000000000006</v>
      </c>
      <c r="J53">
        <v>79.400000000000006</v>
      </c>
      <c r="K53">
        <v>74.2</v>
      </c>
      <c r="L53">
        <v>83.8</v>
      </c>
    </row>
    <row r="54" spans="1:12" x14ac:dyDescent="0.25">
      <c r="A54" t="s">
        <v>18</v>
      </c>
      <c r="B54">
        <v>99.1</v>
      </c>
      <c r="C54">
        <v>95.7</v>
      </c>
      <c r="D54">
        <v>99.1</v>
      </c>
      <c r="E54">
        <v>98.4</v>
      </c>
      <c r="F54">
        <v>92.4</v>
      </c>
      <c r="G54">
        <v>89</v>
      </c>
      <c r="H54">
        <v>85.5</v>
      </c>
      <c r="I54">
        <v>81</v>
      </c>
      <c r="J54">
        <v>83.3</v>
      </c>
      <c r="K54">
        <v>72</v>
      </c>
      <c r="L54">
        <v>80.2</v>
      </c>
    </row>
    <row r="55" spans="1:12" x14ac:dyDescent="0.25">
      <c r="A55" t="s">
        <v>19</v>
      </c>
      <c r="B55">
        <v>87.1</v>
      </c>
      <c r="C55">
        <v>92.2</v>
      </c>
      <c r="D55">
        <v>97.6</v>
      </c>
      <c r="E55">
        <v>96.6</v>
      </c>
      <c r="F55">
        <v>91.5</v>
      </c>
      <c r="G55">
        <v>80.2</v>
      </c>
      <c r="H55">
        <v>79.099999999999994</v>
      </c>
      <c r="I55">
        <v>73.900000000000006</v>
      </c>
      <c r="J55">
        <v>75.7</v>
      </c>
      <c r="K55">
        <v>70.5</v>
      </c>
      <c r="L55">
        <v>77.3</v>
      </c>
    </row>
    <row r="56" spans="1:12" x14ac:dyDescent="0.25">
      <c r="A56" t="s">
        <v>20</v>
      </c>
      <c r="B56">
        <v>98.7</v>
      </c>
      <c r="C56">
        <v>99.1</v>
      </c>
      <c r="D56">
        <v>101.5</v>
      </c>
      <c r="E56">
        <v>97.4</v>
      </c>
      <c r="F56">
        <v>89.9</v>
      </c>
      <c r="G56">
        <v>83.9</v>
      </c>
      <c r="H56">
        <v>81.2</v>
      </c>
      <c r="I56">
        <v>81.7</v>
      </c>
      <c r="J56">
        <v>78.5</v>
      </c>
      <c r="K56">
        <v>75.099999999999994</v>
      </c>
      <c r="L56">
        <v>82.1</v>
      </c>
    </row>
    <row r="57" spans="1:12" x14ac:dyDescent="0.25">
      <c r="A57" t="s">
        <v>21</v>
      </c>
      <c r="B57">
        <v>93.3</v>
      </c>
      <c r="C57">
        <v>97.4</v>
      </c>
      <c r="D57">
        <v>96</v>
      </c>
      <c r="E57">
        <v>95.7</v>
      </c>
      <c r="F57">
        <v>97.1</v>
      </c>
      <c r="G57">
        <v>96.1</v>
      </c>
      <c r="H57">
        <v>89.6</v>
      </c>
      <c r="I57">
        <v>86.3</v>
      </c>
      <c r="J57">
        <v>79.3</v>
      </c>
      <c r="K57">
        <v>80.7</v>
      </c>
      <c r="L57">
        <v>92.3</v>
      </c>
    </row>
    <row r="58" spans="1:12" x14ac:dyDescent="0.25">
      <c r="A58" t="s">
        <v>22</v>
      </c>
      <c r="B58">
        <v>91.9</v>
      </c>
      <c r="C58">
        <v>92.6</v>
      </c>
      <c r="D58">
        <v>91.1</v>
      </c>
      <c r="E58">
        <v>102.9</v>
      </c>
      <c r="F58">
        <v>89.8</v>
      </c>
      <c r="G58">
        <v>82.7</v>
      </c>
      <c r="H58">
        <v>80.5</v>
      </c>
      <c r="I58">
        <v>78.099999999999994</v>
      </c>
      <c r="J58">
        <v>74.3</v>
      </c>
      <c r="K58">
        <v>72.599999999999994</v>
      </c>
      <c r="L58">
        <v>76.5</v>
      </c>
    </row>
    <row r="59" spans="1:12" x14ac:dyDescent="0.25">
      <c r="A59" t="s">
        <v>23</v>
      </c>
      <c r="B59">
        <v>98</v>
      </c>
      <c r="C59">
        <v>99.9</v>
      </c>
      <c r="D59">
        <v>100.4</v>
      </c>
      <c r="E59">
        <v>99</v>
      </c>
      <c r="F59">
        <v>91.9</v>
      </c>
      <c r="G59">
        <v>91.8</v>
      </c>
      <c r="H59">
        <v>88.3</v>
      </c>
      <c r="I59">
        <v>89.4</v>
      </c>
      <c r="J59">
        <v>87.1</v>
      </c>
      <c r="K59">
        <v>87.6</v>
      </c>
      <c r="L59">
        <v>97.8</v>
      </c>
    </row>
    <row r="60" spans="1:12" x14ac:dyDescent="0.25">
      <c r="A60" t="s">
        <v>24</v>
      </c>
      <c r="B60">
        <v>102.1</v>
      </c>
      <c r="C60">
        <v>99.5</v>
      </c>
      <c r="D60">
        <v>96.8</v>
      </c>
      <c r="E60">
        <v>98.8</v>
      </c>
      <c r="F60">
        <v>89.4</v>
      </c>
      <c r="G60">
        <v>85</v>
      </c>
      <c r="H60">
        <v>87</v>
      </c>
      <c r="I60">
        <v>83.1</v>
      </c>
      <c r="J60">
        <v>82.4</v>
      </c>
      <c r="K60">
        <v>81.400000000000006</v>
      </c>
      <c r="L60">
        <v>89.3</v>
      </c>
    </row>
    <row r="61" spans="1:12" x14ac:dyDescent="0.25">
      <c r="A61" t="s">
        <v>25</v>
      </c>
      <c r="B61">
        <v>93.6</v>
      </c>
      <c r="C61">
        <v>97.8</v>
      </c>
      <c r="D61">
        <v>98.6</v>
      </c>
      <c r="E61">
        <v>97</v>
      </c>
      <c r="F61">
        <v>95.1</v>
      </c>
      <c r="G61">
        <v>83.8</v>
      </c>
      <c r="H61">
        <v>83.1</v>
      </c>
      <c r="I61">
        <v>78.400000000000006</v>
      </c>
      <c r="J61">
        <v>83</v>
      </c>
      <c r="K61">
        <v>78</v>
      </c>
      <c r="L61">
        <v>80.7</v>
      </c>
    </row>
    <row r="62" spans="1:12" x14ac:dyDescent="0.25">
      <c r="A62" t="s">
        <v>26</v>
      </c>
      <c r="B62">
        <v>89.7</v>
      </c>
      <c r="C62">
        <v>96</v>
      </c>
      <c r="D62">
        <v>99.7</v>
      </c>
      <c r="E62">
        <v>99.7</v>
      </c>
      <c r="F62">
        <v>94</v>
      </c>
      <c r="G62">
        <v>91.7</v>
      </c>
      <c r="H62">
        <v>93.6</v>
      </c>
      <c r="I62">
        <v>97</v>
      </c>
      <c r="J62">
        <v>99</v>
      </c>
      <c r="K62">
        <v>94.7</v>
      </c>
      <c r="L62">
        <v>107.2</v>
      </c>
    </row>
    <row r="63" spans="1:12" x14ac:dyDescent="0.25">
      <c r="A63" t="s">
        <v>27</v>
      </c>
      <c r="B63">
        <v>95.3</v>
      </c>
      <c r="C63">
        <v>96.1</v>
      </c>
      <c r="D63">
        <v>99.5</v>
      </c>
      <c r="E63">
        <v>97.3</v>
      </c>
      <c r="F63">
        <v>95.7</v>
      </c>
      <c r="G63">
        <v>87.4</v>
      </c>
      <c r="H63">
        <v>94.6</v>
      </c>
      <c r="I63">
        <v>94.2</v>
      </c>
      <c r="J63">
        <v>90.3</v>
      </c>
      <c r="K63">
        <v>85.3</v>
      </c>
      <c r="L63">
        <v>91.4</v>
      </c>
    </row>
    <row r="64" spans="1:12" x14ac:dyDescent="0.25">
      <c r="A64" t="s">
        <v>28</v>
      </c>
      <c r="B64">
        <v>88.9</v>
      </c>
      <c r="C64">
        <v>89.6</v>
      </c>
      <c r="D64">
        <v>95.9</v>
      </c>
      <c r="E64">
        <v>97.6</v>
      </c>
      <c r="F64">
        <v>92.4</v>
      </c>
      <c r="G64">
        <v>81.599999999999994</v>
      </c>
      <c r="H64">
        <v>84.9</v>
      </c>
      <c r="I64">
        <v>86.9</v>
      </c>
      <c r="J64">
        <v>85.2</v>
      </c>
      <c r="K64">
        <v>88.1</v>
      </c>
      <c r="L64">
        <v>98.8</v>
      </c>
    </row>
    <row r="65" spans="1:12" x14ac:dyDescent="0.25">
      <c r="A65" t="s">
        <v>29</v>
      </c>
      <c r="B65">
        <v>96.1</v>
      </c>
      <c r="C65">
        <v>96.3</v>
      </c>
      <c r="D65">
        <v>99.4</v>
      </c>
      <c r="E65">
        <v>98.2</v>
      </c>
      <c r="F65">
        <v>93.4</v>
      </c>
      <c r="G65">
        <v>87.2</v>
      </c>
      <c r="H65">
        <v>90.1</v>
      </c>
      <c r="I65">
        <v>85.9</v>
      </c>
      <c r="J65">
        <v>84.5</v>
      </c>
      <c r="K65">
        <v>77.8</v>
      </c>
      <c r="L65">
        <v>87.9</v>
      </c>
    </row>
    <row r="66" spans="1:12" x14ac:dyDescent="0.25">
      <c r="A66" t="s">
        <v>30</v>
      </c>
      <c r="B66">
        <v>93.1</v>
      </c>
      <c r="C66">
        <v>93.4</v>
      </c>
      <c r="D66">
        <v>99.7</v>
      </c>
      <c r="E66">
        <v>106.4</v>
      </c>
      <c r="F66">
        <v>98.8</v>
      </c>
      <c r="G66">
        <v>85.4</v>
      </c>
      <c r="H66">
        <v>82.3</v>
      </c>
      <c r="I66">
        <v>83.2</v>
      </c>
      <c r="J66">
        <v>83.3</v>
      </c>
      <c r="K66">
        <v>90.7</v>
      </c>
      <c r="L66">
        <v>95.9</v>
      </c>
    </row>
    <row r="67" spans="1:12" x14ac:dyDescent="0.25">
      <c r="A67" t="s">
        <v>31</v>
      </c>
      <c r="B67">
        <v>78.400000000000006</v>
      </c>
      <c r="C67">
        <v>92.7</v>
      </c>
      <c r="D67">
        <v>89.2</v>
      </c>
      <c r="E67">
        <v>90.1</v>
      </c>
      <c r="F67">
        <v>100</v>
      </c>
      <c r="G67">
        <v>68.7</v>
      </c>
      <c r="H67">
        <v>102.2</v>
      </c>
      <c r="I67">
        <v>96.4</v>
      </c>
      <c r="J67">
        <v>82.1</v>
      </c>
      <c r="K67">
        <v>90.8</v>
      </c>
      <c r="L67">
        <v>102.4</v>
      </c>
    </row>
    <row r="68" spans="1:12" x14ac:dyDescent="0.25">
      <c r="A68" t="s">
        <v>32</v>
      </c>
      <c r="B68">
        <v>91.4</v>
      </c>
      <c r="C68">
        <v>91.1</v>
      </c>
      <c r="D68">
        <v>98.7</v>
      </c>
      <c r="E68">
        <v>98.9</v>
      </c>
      <c r="F68">
        <v>92</v>
      </c>
      <c r="G68">
        <v>81</v>
      </c>
      <c r="H68">
        <v>83.9</v>
      </c>
      <c r="I68">
        <v>81.3</v>
      </c>
      <c r="J68">
        <v>78.8</v>
      </c>
      <c r="K68">
        <v>80.099999999999994</v>
      </c>
      <c r="L68">
        <v>86</v>
      </c>
    </row>
    <row r="69" spans="1:12" x14ac:dyDescent="0.25">
      <c r="A69" t="s">
        <v>33</v>
      </c>
      <c r="B69">
        <v>81</v>
      </c>
      <c r="C69">
        <v>81.400000000000006</v>
      </c>
      <c r="D69">
        <v>97.2</v>
      </c>
      <c r="E69">
        <v>98.9</v>
      </c>
      <c r="F69">
        <v>96.6</v>
      </c>
      <c r="G69">
        <v>87.9</v>
      </c>
      <c r="H69">
        <v>86.6</v>
      </c>
      <c r="I69">
        <v>93.3</v>
      </c>
      <c r="J69">
        <v>87.8</v>
      </c>
      <c r="K69">
        <v>75.8</v>
      </c>
      <c r="L69">
        <v>91.9</v>
      </c>
    </row>
    <row r="70" spans="1:12" x14ac:dyDescent="0.25">
      <c r="A70" t="s">
        <v>898</v>
      </c>
    </row>
  </sheetData>
  <phoneticPr fontId="1" type="noConversion"/>
  <pageMargins left="0.511811024" right="0.511811024" top="0.78740157499999996" bottom="0.78740157499999996" header="0.31496062000000002" footer="0.31496062000000002"/>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BD24B-D011-436B-8B17-CAADFA3013DE}">
  <sheetPr>
    <tabColor theme="9" tint="-0.249977111117893"/>
  </sheetPr>
  <dimension ref="A1:V71"/>
  <sheetViews>
    <sheetView showGridLines="0" zoomScale="90" zoomScaleNormal="90" workbookViewId="0"/>
  </sheetViews>
  <sheetFormatPr defaultRowHeight="15" x14ac:dyDescent="0.25"/>
  <cols>
    <col min="9" max="9" width="2.85546875" customWidth="1"/>
    <col min="11" max="11" width="3.28515625" customWidth="1"/>
    <col min="12" max="12" width="9.42578125" customWidth="1"/>
    <col min="13" max="19" width="13.28515625" bestFit="1" customWidth="1"/>
    <col min="20" max="20" width="10" bestFit="1" customWidth="1"/>
    <col min="21" max="22" width="9.85546875" bestFit="1" customWidth="1"/>
    <col min="23" max="24" width="12.85546875" customWidth="1"/>
  </cols>
  <sheetData>
    <row r="1" spans="1:1" x14ac:dyDescent="0.25">
      <c r="A1" t="s">
        <v>921</v>
      </c>
    </row>
    <row r="3" spans="1:1" x14ac:dyDescent="0.25">
      <c r="A3" t="s">
        <v>827</v>
      </c>
    </row>
    <row r="4" spans="1:1" x14ac:dyDescent="0.25">
      <c r="A4" t="s">
        <v>249</v>
      </c>
    </row>
    <row r="5" spans="1:1" x14ac:dyDescent="0.25">
      <c r="A5" t="s">
        <v>922</v>
      </c>
    </row>
    <row r="6" spans="1:1" x14ac:dyDescent="0.25">
      <c r="A6" t="s">
        <v>923</v>
      </c>
    </row>
    <row r="7" spans="1:1" x14ac:dyDescent="0.25">
      <c r="A7" t="s">
        <v>924</v>
      </c>
    </row>
    <row r="8" spans="1:1" x14ac:dyDescent="0.25">
      <c r="A8" t="s">
        <v>925</v>
      </c>
    </row>
    <row r="9" spans="1:1" x14ac:dyDescent="0.25">
      <c r="A9" t="s">
        <v>926</v>
      </c>
    </row>
    <row r="10" spans="1:1" x14ac:dyDescent="0.25">
      <c r="A10" t="s">
        <v>927</v>
      </c>
    </row>
    <row r="11" spans="1:1" x14ac:dyDescent="0.25">
      <c r="A11" t="s">
        <v>928</v>
      </c>
    </row>
    <row r="12" spans="1:1" x14ac:dyDescent="0.25">
      <c r="A12" t="s">
        <v>929</v>
      </c>
    </row>
    <row r="13" spans="1:1" x14ac:dyDescent="0.25">
      <c r="A13" t="s">
        <v>930</v>
      </c>
    </row>
    <row r="14" spans="1:1" x14ac:dyDescent="0.25">
      <c r="A14" t="s">
        <v>931</v>
      </c>
    </row>
    <row r="15" spans="1:1" x14ac:dyDescent="0.25">
      <c r="A15" t="s">
        <v>932</v>
      </c>
    </row>
    <row r="16" spans="1:1" x14ac:dyDescent="0.25">
      <c r="A16" t="s">
        <v>933</v>
      </c>
    </row>
    <row r="17" spans="1:18" x14ac:dyDescent="0.25">
      <c r="A17" t="s">
        <v>862</v>
      </c>
      <c r="Q17" s="6"/>
      <c r="R17" s="6"/>
    </row>
    <row r="18" spans="1:18" x14ac:dyDescent="0.25">
      <c r="A18" t="s">
        <v>863</v>
      </c>
      <c r="Q18" s="6"/>
      <c r="R18" s="6"/>
    </row>
    <row r="20" spans="1:18" x14ac:dyDescent="0.25">
      <c r="A20" t="s">
        <v>79</v>
      </c>
    </row>
    <row r="21" spans="1:18" x14ac:dyDescent="0.25">
      <c r="A21" t="s">
        <v>934</v>
      </c>
      <c r="Q21" s="6"/>
      <c r="R21" s="6"/>
    </row>
    <row r="22" spans="1:18" x14ac:dyDescent="0.25">
      <c r="A22" s="10" t="s">
        <v>935</v>
      </c>
      <c r="Q22" s="6"/>
      <c r="R22" s="6"/>
    </row>
    <row r="23" spans="1:18" x14ac:dyDescent="0.25">
      <c r="A23" s="10" t="s">
        <v>936</v>
      </c>
      <c r="Q23" s="6"/>
      <c r="R23" s="6"/>
    </row>
    <row r="24" spans="1:18" x14ac:dyDescent="0.25">
      <c r="A24" s="10" t="s">
        <v>937</v>
      </c>
      <c r="Q24" s="6"/>
      <c r="R24" s="6"/>
    </row>
    <row r="25" spans="1:18" x14ac:dyDescent="0.25">
      <c r="A25" s="10" t="s">
        <v>938</v>
      </c>
      <c r="Q25" s="6"/>
      <c r="R25" s="6"/>
    </row>
    <row r="26" spans="1:18" x14ac:dyDescent="0.25">
      <c r="A26" t="s">
        <v>939</v>
      </c>
      <c r="Q26" s="6"/>
      <c r="R26" s="6"/>
    </row>
    <row r="28" spans="1:18" x14ac:dyDescent="0.25">
      <c r="A28" t="s">
        <v>654</v>
      </c>
    </row>
    <row r="29" spans="1:18" x14ac:dyDescent="0.25">
      <c r="A29" s="10" t="s">
        <v>872</v>
      </c>
    </row>
    <row r="30" spans="1:18" x14ac:dyDescent="0.25">
      <c r="A30" t="s">
        <v>140</v>
      </c>
    </row>
    <row r="32" spans="1:18" ht="18" x14ac:dyDescent="0.25">
      <c r="B32" s="18" t="s">
        <v>921</v>
      </c>
    </row>
    <row r="33" spans="2:22" ht="16.5" thickBot="1" x14ac:dyDescent="0.3">
      <c r="B33" s="736" t="s">
        <v>216</v>
      </c>
      <c r="C33" s="736"/>
      <c r="D33" s="736"/>
      <c r="E33" s="736"/>
      <c r="F33" s="736"/>
      <c r="G33" s="736"/>
      <c r="H33" s="736"/>
      <c r="I33" s="737"/>
      <c r="J33" s="740" t="s">
        <v>741</v>
      </c>
      <c r="K33" s="741"/>
      <c r="L33" s="732" t="s">
        <v>282</v>
      </c>
      <c r="M33" s="733"/>
      <c r="N33" s="733"/>
      <c r="O33" s="733"/>
      <c r="P33" s="733"/>
      <c r="Q33" s="733"/>
      <c r="R33" s="733"/>
      <c r="S33" s="733"/>
      <c r="T33" s="733"/>
      <c r="U33" s="733"/>
      <c r="V33" s="733"/>
    </row>
    <row r="34" spans="2:22" ht="16.5" thickBot="1" x14ac:dyDescent="0.3">
      <c r="B34" s="738"/>
      <c r="C34" s="738"/>
      <c r="D34" s="738"/>
      <c r="E34" s="738"/>
      <c r="F34" s="738"/>
      <c r="G34" s="738"/>
      <c r="H34" s="738"/>
      <c r="I34" s="739"/>
      <c r="J34" s="742"/>
      <c r="K34" s="743"/>
      <c r="L34" s="70">
        <v>2010</v>
      </c>
      <c r="M34" s="70">
        <v>2011</v>
      </c>
      <c r="N34" s="70">
        <v>2012</v>
      </c>
      <c r="O34" s="70">
        <v>2013</v>
      </c>
      <c r="P34" s="70">
        <v>2014</v>
      </c>
      <c r="Q34" s="70">
        <v>2015</v>
      </c>
      <c r="R34" s="70">
        <v>2016</v>
      </c>
      <c r="S34" s="70">
        <v>2017</v>
      </c>
      <c r="T34" s="70">
        <v>2018</v>
      </c>
      <c r="U34" s="70">
        <v>2019</v>
      </c>
      <c r="V34" s="70">
        <v>2020</v>
      </c>
    </row>
    <row r="35" spans="2:22" ht="16.5" thickBot="1" x14ac:dyDescent="0.3">
      <c r="B35" s="23" t="s">
        <v>940</v>
      </c>
      <c r="C35" s="23"/>
      <c r="D35" s="23"/>
      <c r="E35" s="23"/>
      <c r="F35" s="23"/>
      <c r="G35" s="23"/>
      <c r="H35" s="23"/>
      <c r="I35" s="78"/>
      <c r="J35" s="768" t="s">
        <v>874</v>
      </c>
      <c r="K35" s="769"/>
      <c r="L35" s="71">
        <f>L50/L$49*100</f>
        <v>8112.4214448932862</v>
      </c>
      <c r="M35" s="71">
        <f t="shared" ref="M35:S35" si="0">M50/M$49*100</f>
        <v>6781.9257357957295</v>
      </c>
      <c r="N35" s="71">
        <f t="shared" si="0"/>
        <v>7311.4119453373532</v>
      </c>
      <c r="O35" s="71">
        <f t="shared" si="0"/>
        <v>7787.0558382865183</v>
      </c>
      <c r="P35" s="71">
        <f t="shared" si="0"/>
        <v>8356.3497258008902</v>
      </c>
      <c r="Q35" s="71">
        <f t="shared" si="0"/>
        <v>7591.640863539551</v>
      </c>
      <c r="R35" s="71">
        <f t="shared" si="0"/>
        <v>7503.8879517620471</v>
      </c>
      <c r="S35" s="71">
        <f t="shared" si="0"/>
        <v>7467.5163490987416</v>
      </c>
      <c r="T35" s="71">
        <f>T50/T$49*100</f>
        <v>7311.3416977243905</v>
      </c>
      <c r="U35" s="71">
        <f>U50/U$49*100</f>
        <v>7432.1391579587425</v>
      </c>
      <c r="V35" s="71">
        <f t="shared" ref="V35" si="1">V50/V$49*100</f>
        <v>6415.0580000000009</v>
      </c>
    </row>
    <row r="36" spans="2:22" ht="16.5" thickBot="1" x14ac:dyDescent="0.3">
      <c r="B36" s="24" t="s">
        <v>941</v>
      </c>
      <c r="C36" s="24"/>
      <c r="D36" s="24"/>
      <c r="E36" s="24"/>
      <c r="F36" s="24"/>
      <c r="G36" s="24"/>
      <c r="H36" s="24"/>
      <c r="I36" s="79"/>
      <c r="J36" s="770" t="s">
        <v>874</v>
      </c>
      <c r="K36" s="771"/>
      <c r="L36" s="72">
        <f t="shared" ref="L36:V36" si="2">L51/L$49*100</f>
        <v>791.25604196014262</v>
      </c>
      <c r="M36" s="72">
        <f t="shared" si="2"/>
        <v>851.11711562609253</v>
      </c>
      <c r="N36" s="72">
        <f t="shared" si="2"/>
        <v>955.21114877333821</v>
      </c>
      <c r="O36" s="72">
        <f t="shared" si="2"/>
        <v>1117.3763376063785</v>
      </c>
      <c r="P36" s="72">
        <f t="shared" si="2"/>
        <v>1167.0040116038483</v>
      </c>
      <c r="Q36" s="72">
        <f t="shared" si="2"/>
        <v>1045.3377542069409</v>
      </c>
      <c r="R36" s="72">
        <f t="shared" si="2"/>
        <v>1131.9189492932974</v>
      </c>
      <c r="S36" s="72">
        <f t="shared" si="2"/>
        <v>1114.7566579917259</v>
      </c>
      <c r="T36" s="72">
        <f t="shared" si="2"/>
        <v>1176.9194708417231</v>
      </c>
      <c r="U36" s="72">
        <f t="shared" si="2"/>
        <v>1140.7714608054132</v>
      </c>
      <c r="V36" s="72">
        <f t="shared" si="2"/>
        <v>784.83</v>
      </c>
    </row>
    <row r="37" spans="2:22" ht="16.5" thickBot="1" x14ac:dyDescent="0.3">
      <c r="B37" s="25" t="s">
        <v>942</v>
      </c>
      <c r="C37" s="25"/>
      <c r="D37" s="25"/>
      <c r="E37" s="25"/>
      <c r="F37" s="25"/>
      <c r="G37" s="25"/>
      <c r="H37" s="25"/>
      <c r="I37" s="80"/>
      <c r="J37" s="744" t="s">
        <v>874</v>
      </c>
      <c r="K37" s="745"/>
      <c r="L37" s="74">
        <f t="shared" ref="L37" si="3">L52/L$49*100</f>
        <v>3450.0246536489058</v>
      </c>
      <c r="M37" s="74">
        <f t="shared" ref="M37:V37" si="4">M52/M$49*100</f>
        <v>1825.5358827492196</v>
      </c>
      <c r="N37" s="74">
        <f t="shared" si="4"/>
        <v>1844.0170793374527</v>
      </c>
      <c r="O37" s="74">
        <f t="shared" si="4"/>
        <v>1865.8762113755081</v>
      </c>
      <c r="P37" s="74">
        <f t="shared" si="4"/>
        <v>1830.4367764750505</v>
      </c>
      <c r="Q37" s="74">
        <f t="shared" si="4"/>
        <v>1736.2703022743408</v>
      </c>
      <c r="R37" s="74">
        <f t="shared" si="4"/>
        <v>1741.4391151642694</v>
      </c>
      <c r="S37" s="74">
        <f t="shared" si="4"/>
        <v>1742.5129607827582</v>
      </c>
      <c r="T37" s="74">
        <f t="shared" si="4"/>
        <v>1485.9281097554999</v>
      </c>
      <c r="U37" s="74">
        <f t="shared" si="4"/>
        <v>1380.281574657206</v>
      </c>
      <c r="V37" s="74">
        <f t="shared" si="4"/>
        <v>1190.576</v>
      </c>
    </row>
    <row r="38" spans="2:22" ht="16.5" thickBot="1" x14ac:dyDescent="0.3">
      <c r="B38" s="24" t="s">
        <v>943</v>
      </c>
      <c r="C38" s="24"/>
      <c r="D38" s="24"/>
      <c r="E38" s="24"/>
      <c r="F38" s="24"/>
      <c r="G38" s="24"/>
      <c r="H38" s="24"/>
      <c r="I38" s="79"/>
      <c r="J38" s="770" t="s">
        <v>874</v>
      </c>
      <c r="K38" s="771"/>
      <c r="L38" s="72">
        <f t="shared" ref="L38" si="5">L53/L$49*100</f>
        <v>1527.0660824840654</v>
      </c>
      <c r="M38" s="72">
        <f t="shared" ref="M38:V38" si="6">M53/M$49*100</f>
        <v>1718.7408875850906</v>
      </c>
      <c r="N38" s="72">
        <f t="shared" si="6"/>
        <v>2008.6880050298962</v>
      </c>
      <c r="O38" s="72">
        <f t="shared" si="6"/>
        <v>2168.599348635395</v>
      </c>
      <c r="P38" s="72">
        <f t="shared" si="6"/>
        <v>2650.4206137970273</v>
      </c>
      <c r="Q38" s="72">
        <f t="shared" si="6"/>
        <v>2380.4253678917112</v>
      </c>
      <c r="R38" s="72">
        <f t="shared" si="6"/>
        <v>2229.1705185878513</v>
      </c>
      <c r="S38" s="72">
        <f t="shared" si="6"/>
        <v>2168.3016532444076</v>
      </c>
      <c r="T38" s="72">
        <f t="shared" si="6"/>
        <v>2266.9460355506499</v>
      </c>
      <c r="U38" s="72">
        <f t="shared" si="6"/>
        <v>2130.5266933302009</v>
      </c>
      <c r="V38" s="72">
        <f t="shared" si="6"/>
        <v>2093.9270000000001</v>
      </c>
    </row>
    <row r="39" spans="2:22" ht="16.5" thickBot="1" x14ac:dyDescent="0.3">
      <c r="B39" s="25" t="s">
        <v>944</v>
      </c>
      <c r="C39" s="23"/>
      <c r="D39" s="23"/>
      <c r="E39" s="23"/>
      <c r="F39" s="23"/>
      <c r="G39" s="23"/>
      <c r="H39" s="23"/>
      <c r="I39" s="78"/>
      <c r="J39" s="744" t="s">
        <v>874</v>
      </c>
      <c r="K39" s="745"/>
      <c r="L39" s="74">
        <f t="shared" ref="L39" si="7">L54/L$49*100</f>
        <v>1828.4426867069892</v>
      </c>
      <c r="M39" s="74">
        <f t="shared" ref="M39:V39" si="8">M54/M$49*100</f>
        <v>1807.0492118205618</v>
      </c>
      <c r="N39" s="74">
        <f t="shared" si="8"/>
        <v>1887.8925896137641</v>
      </c>
      <c r="O39" s="74">
        <f t="shared" si="8"/>
        <v>2027.8047358854533</v>
      </c>
      <c r="P39" s="74">
        <f t="shared" si="8"/>
        <v>1944.4601953860474</v>
      </c>
      <c r="Q39" s="74">
        <f t="shared" si="8"/>
        <v>1736.2777276644331</v>
      </c>
      <c r="R39" s="74">
        <f t="shared" si="8"/>
        <v>1703.5581270243106</v>
      </c>
      <c r="S39" s="74">
        <f t="shared" si="8"/>
        <v>1725.4798749038944</v>
      </c>
      <c r="T39" s="74">
        <f t="shared" si="8"/>
        <v>1681.2417335436351</v>
      </c>
      <c r="U39" s="74">
        <f t="shared" si="8"/>
        <v>2003.6801269545606</v>
      </c>
      <c r="V39" s="74">
        <f t="shared" si="8"/>
        <v>1438.4749999999999</v>
      </c>
    </row>
    <row r="40" spans="2:22" ht="16.5" thickBot="1" x14ac:dyDescent="0.3">
      <c r="B40" s="24" t="s">
        <v>945</v>
      </c>
      <c r="C40" s="24"/>
      <c r="D40" s="24"/>
      <c r="E40" s="24"/>
      <c r="F40" s="24"/>
      <c r="G40" s="24"/>
      <c r="H40" s="24"/>
      <c r="I40" s="79"/>
      <c r="J40" s="770" t="s">
        <v>874</v>
      </c>
      <c r="K40" s="771"/>
      <c r="L40" s="72">
        <f t="shared" ref="L40" si="9">L55/L$49*100</f>
        <v>101.63389342874756</v>
      </c>
      <c r="M40" s="72">
        <f t="shared" ref="M40:V40" si="10">M55/M$49*100</f>
        <v>141.21980338334708</v>
      </c>
      <c r="N40" s="72">
        <f t="shared" si="10"/>
        <v>169.02683387185422</v>
      </c>
      <c r="O40" s="72">
        <f t="shared" si="10"/>
        <v>178.11744195219887</v>
      </c>
      <c r="P40" s="72">
        <f t="shared" si="10"/>
        <v>218.47434923618053</v>
      </c>
      <c r="Q40" s="72">
        <f t="shared" si="10"/>
        <v>221.60334190782896</v>
      </c>
      <c r="R40" s="72">
        <f t="shared" si="10"/>
        <v>230.07338459702248</v>
      </c>
      <c r="S40" s="72">
        <f t="shared" si="10"/>
        <v>283.40182124333364</v>
      </c>
      <c r="T40" s="72">
        <f t="shared" si="10"/>
        <v>224.26120971805338</v>
      </c>
      <c r="U40" s="72">
        <f t="shared" si="10"/>
        <v>268.39664858606267</v>
      </c>
      <c r="V40" s="72">
        <f t="shared" si="10"/>
        <v>239.16</v>
      </c>
    </row>
    <row r="41" spans="2:22" ht="16.5" thickBot="1" x14ac:dyDescent="0.3">
      <c r="B41" s="25" t="s">
        <v>946</v>
      </c>
      <c r="C41" s="25"/>
      <c r="D41" s="25"/>
      <c r="E41" s="25"/>
      <c r="F41" s="25"/>
      <c r="G41" s="25"/>
      <c r="H41" s="25"/>
      <c r="I41" s="80"/>
      <c r="J41" s="744" t="s">
        <v>874</v>
      </c>
      <c r="K41" s="745"/>
      <c r="L41" s="74">
        <f t="shared" ref="L41" si="11">L56/L$49*100</f>
        <v>52.997935285632494</v>
      </c>
      <c r="M41" s="74">
        <f t="shared" ref="M41:V41" si="12">M56/M$49*100</f>
        <v>70.725075808010629</v>
      </c>
      <c r="N41" s="74">
        <f t="shared" si="12"/>
        <v>72.503798371113078</v>
      </c>
      <c r="O41" s="74">
        <f t="shared" si="12"/>
        <v>93.331120281281869</v>
      </c>
      <c r="P41" s="74">
        <f t="shared" si="12"/>
        <v>103.94142027311287</v>
      </c>
      <c r="Q41" s="74">
        <f t="shared" si="12"/>
        <v>93.04508811373708</v>
      </c>
      <c r="R41" s="74">
        <f t="shared" si="12"/>
        <v>88.338129009359903</v>
      </c>
      <c r="S41" s="74">
        <f t="shared" si="12"/>
        <v>65.158905084145914</v>
      </c>
      <c r="T41" s="74">
        <f t="shared" si="12"/>
        <v>76.454419510607551</v>
      </c>
      <c r="U41" s="74">
        <f t="shared" si="12"/>
        <v>84.219121584511996</v>
      </c>
      <c r="V41" s="74">
        <f t="shared" si="12"/>
        <v>108.04900000000002</v>
      </c>
    </row>
    <row r="42" spans="2:22" ht="16.5" thickBot="1" x14ac:dyDescent="0.3">
      <c r="B42" s="81" t="s">
        <v>947</v>
      </c>
      <c r="C42" s="81"/>
      <c r="D42" s="81"/>
      <c r="E42" s="81"/>
      <c r="F42" s="81"/>
      <c r="G42" s="81"/>
      <c r="H42" s="81"/>
      <c r="I42" s="82"/>
      <c r="J42" s="774" t="s">
        <v>874</v>
      </c>
      <c r="K42" s="775"/>
      <c r="L42" s="83">
        <f t="shared" ref="L42" si="13">L57/L$49*100</f>
        <v>361.00015137880217</v>
      </c>
      <c r="M42" s="83">
        <f t="shared" ref="M42:V42" si="14">M57/M$49*100</f>
        <v>367.53775882340847</v>
      </c>
      <c r="N42" s="83">
        <f t="shared" si="14"/>
        <v>374.0724903399344</v>
      </c>
      <c r="O42" s="83">
        <f t="shared" si="14"/>
        <v>335.95064255030286</v>
      </c>
      <c r="P42" s="83">
        <f t="shared" si="14"/>
        <v>441.6123590296217</v>
      </c>
      <c r="Q42" s="83">
        <f t="shared" si="14"/>
        <v>378.68128148055825</v>
      </c>
      <c r="R42" s="83">
        <f t="shared" si="14"/>
        <v>379.38972808593513</v>
      </c>
      <c r="S42" s="83">
        <f t="shared" si="14"/>
        <v>367.9044758484763</v>
      </c>
      <c r="T42" s="83">
        <f t="shared" si="14"/>
        <v>399.59071880422152</v>
      </c>
      <c r="U42" s="83">
        <f t="shared" si="14"/>
        <v>424.26353204078754</v>
      </c>
      <c r="V42" s="83">
        <f t="shared" si="14"/>
        <v>560.04100000000005</v>
      </c>
    </row>
    <row r="43" spans="2:22" ht="16.5" thickBot="1" x14ac:dyDescent="0.3">
      <c r="B43" s="84" t="s">
        <v>948</v>
      </c>
      <c r="C43" s="85"/>
      <c r="D43" s="85"/>
      <c r="E43" s="85"/>
      <c r="F43" s="85"/>
      <c r="G43" s="85"/>
      <c r="H43" s="85"/>
      <c r="I43" s="86"/>
      <c r="J43" s="776" t="s">
        <v>749</v>
      </c>
      <c r="K43" s="777"/>
      <c r="L43" s="87">
        <f>(L$50/L59)*100</f>
        <v>0.48756652133360617</v>
      </c>
      <c r="M43" s="87">
        <f t="shared" ref="M43:V43" si="15">(M$50/M59)*100</f>
        <v>0.37612586004305582</v>
      </c>
      <c r="N43" s="87">
        <f t="shared" si="15"/>
        <v>0.38160273150454399</v>
      </c>
      <c r="O43" s="87">
        <f t="shared" si="15"/>
        <v>0.39022525024269705</v>
      </c>
      <c r="P43" s="87">
        <f t="shared" si="15"/>
        <v>0.39792394517931012</v>
      </c>
      <c r="Q43" s="87">
        <f t="shared" si="15"/>
        <v>0.38506957293864347</v>
      </c>
      <c r="R43" s="87">
        <f t="shared" si="15"/>
        <v>0.39697284812680461</v>
      </c>
      <c r="S43" s="87">
        <f t="shared" si="15"/>
        <v>0.39057501781871917</v>
      </c>
      <c r="T43" s="87">
        <f t="shared" si="15"/>
        <v>0.37203992111172901</v>
      </c>
      <c r="U43" s="87">
        <f t="shared" si="15"/>
        <v>0.36470159137007568</v>
      </c>
      <c r="V43" s="87">
        <f t="shared" si="15"/>
        <v>0.32565310022060256</v>
      </c>
    </row>
    <row r="44" spans="2:22" ht="16.5" thickBot="1" x14ac:dyDescent="0.3">
      <c r="B44" s="88" t="s">
        <v>949</v>
      </c>
      <c r="C44" s="88"/>
      <c r="D44" s="88"/>
      <c r="E44" s="88"/>
      <c r="F44" s="88"/>
      <c r="G44" s="88"/>
      <c r="H44" s="88"/>
      <c r="I44" s="89"/>
      <c r="J44" s="772" t="s">
        <v>749</v>
      </c>
      <c r="K44" s="773"/>
      <c r="L44" s="61">
        <f>(L$50/L60)*100</f>
        <v>4.7419825735297323</v>
      </c>
      <c r="M44" s="61">
        <f t="shared" ref="M44:V44" si="16">(M$50/M60)*100</f>
        <v>3.6865151477531235</v>
      </c>
      <c r="N44" s="61">
        <f t="shared" si="16"/>
        <v>3.742007350094517</v>
      </c>
      <c r="O44" s="61">
        <f t="shared" si="16"/>
        <v>3.7480272805927064</v>
      </c>
      <c r="P44" s="61">
        <f t="shared" si="16"/>
        <v>3.7370235631551076</v>
      </c>
      <c r="Q44" s="61">
        <f t="shared" si="16"/>
        <v>3.6785136503047662</v>
      </c>
      <c r="R44" s="61">
        <f t="shared" si="16"/>
        <v>3.8866215394920696</v>
      </c>
      <c r="S44" s="61">
        <f t="shared" si="16"/>
        <v>3.804386384829042</v>
      </c>
      <c r="T44" s="61">
        <f t="shared" si="16"/>
        <v>3.6186365037770338</v>
      </c>
      <c r="U44" s="61">
        <f t="shared" si="16"/>
        <v>3.558766783050356</v>
      </c>
      <c r="V44" s="61">
        <f t="shared" si="16"/>
        <v>3.4311349128395578</v>
      </c>
    </row>
    <row r="45" spans="2:22" ht="15.75" thickTop="1" x14ac:dyDescent="0.25">
      <c r="B45" s="19" t="s">
        <v>668</v>
      </c>
      <c r="C45" t="s">
        <v>950</v>
      </c>
    </row>
    <row r="46" spans="2:22" x14ac:dyDescent="0.25">
      <c r="B46" t="s">
        <v>2717</v>
      </c>
    </row>
    <row r="48" spans="2:22" x14ac:dyDescent="0.25">
      <c r="L48">
        <v>2010</v>
      </c>
      <c r="M48">
        <v>2011</v>
      </c>
      <c r="N48">
        <v>2012</v>
      </c>
      <c r="O48">
        <v>2013</v>
      </c>
      <c r="P48">
        <v>2014</v>
      </c>
      <c r="Q48">
        <v>2015</v>
      </c>
      <c r="R48">
        <v>2016</v>
      </c>
      <c r="S48">
        <v>2017</v>
      </c>
      <c r="T48">
        <v>2018</v>
      </c>
      <c r="U48">
        <v>2019</v>
      </c>
      <c r="V48">
        <v>2020</v>
      </c>
    </row>
    <row r="49" spans="2:22" x14ac:dyDescent="0.25">
      <c r="B49" t="s">
        <v>887</v>
      </c>
      <c r="L49" s="638">
        <v>57.4739371181835</v>
      </c>
      <c r="M49" s="638">
        <v>61.211669984659899</v>
      </c>
      <c r="N49" s="638">
        <v>64.785571315274098</v>
      </c>
      <c r="O49" s="638">
        <v>68.614841230876578</v>
      </c>
      <c r="P49" s="638">
        <v>73.011317144403748</v>
      </c>
      <c r="Q49" s="638">
        <v>80.80383556421171</v>
      </c>
      <c r="R49" s="638">
        <v>85.884771220320133</v>
      </c>
      <c r="S49" s="638">
        <v>88.416157278274426</v>
      </c>
      <c r="T49" s="638">
        <v>91.727856216696424</v>
      </c>
      <c r="U49" s="638">
        <v>95.677796780557458</v>
      </c>
      <c r="V49" s="638">
        <v>100</v>
      </c>
    </row>
    <row r="50" spans="2:22" x14ac:dyDescent="0.25">
      <c r="B50" t="s">
        <v>940</v>
      </c>
      <c r="J50" t="s">
        <v>874</v>
      </c>
      <c r="L50" s="636">
        <v>4662.5280000000002</v>
      </c>
      <c r="M50" s="636">
        <v>4151.33</v>
      </c>
      <c r="N50" s="636">
        <v>4736.74</v>
      </c>
      <c r="O50" s="636">
        <v>5343.076</v>
      </c>
      <c r="P50" s="636">
        <v>6101.0810000000001</v>
      </c>
      <c r="Q50" s="636">
        <v>6134.3370000000004</v>
      </c>
      <c r="R50" s="636">
        <v>6444.6970000000001</v>
      </c>
      <c r="S50" s="636">
        <v>6602.491</v>
      </c>
      <c r="T50" s="636">
        <v>6706.5370000000003</v>
      </c>
      <c r="U50" s="636">
        <v>7110.9070000000002</v>
      </c>
      <c r="V50" s="636">
        <v>6415.058</v>
      </c>
    </row>
    <row r="51" spans="2:22" x14ac:dyDescent="0.25">
      <c r="B51" t="s">
        <v>941</v>
      </c>
      <c r="J51" t="s">
        <v>874</v>
      </c>
      <c r="L51" s="636">
        <v>454.76600000000002</v>
      </c>
      <c r="M51" s="636">
        <v>520.98299999999995</v>
      </c>
      <c r="N51" s="636">
        <v>618.83900000000006</v>
      </c>
      <c r="O51" s="636">
        <v>766.68600000000004</v>
      </c>
      <c r="P51" s="636">
        <v>852.04499999999996</v>
      </c>
      <c r="Q51" s="636">
        <v>844.673</v>
      </c>
      <c r="R51" s="636">
        <v>972.14599999999996</v>
      </c>
      <c r="S51" s="636">
        <v>985.625</v>
      </c>
      <c r="T51" s="636">
        <v>1079.5630000000001</v>
      </c>
      <c r="U51" s="636">
        <v>1091.4649999999999</v>
      </c>
      <c r="V51" s="636">
        <v>784.83</v>
      </c>
    </row>
    <row r="52" spans="2:22" x14ac:dyDescent="0.25">
      <c r="B52" t="s">
        <v>942</v>
      </c>
      <c r="J52" t="s">
        <v>874</v>
      </c>
      <c r="L52" s="636">
        <v>1982.865</v>
      </c>
      <c r="M52" s="636">
        <v>1117.441</v>
      </c>
      <c r="N52" s="636">
        <v>1194.6569999999999</v>
      </c>
      <c r="O52" s="636">
        <v>1280.268</v>
      </c>
      <c r="P52" s="636">
        <v>1336.4259999999999</v>
      </c>
      <c r="Q52" s="636">
        <v>1402.973</v>
      </c>
      <c r="R52" s="636">
        <v>1495.6310000000001</v>
      </c>
      <c r="S52" s="636">
        <v>1540.663</v>
      </c>
      <c r="T52" s="636">
        <v>1363.01</v>
      </c>
      <c r="U52" s="636">
        <v>1320.623</v>
      </c>
      <c r="V52" s="636">
        <v>1190.576</v>
      </c>
    </row>
    <row r="53" spans="2:22" x14ac:dyDescent="0.25">
      <c r="B53" t="s">
        <v>943</v>
      </c>
      <c r="J53" t="s">
        <v>874</v>
      </c>
      <c r="L53" s="636">
        <v>877.66499999999996</v>
      </c>
      <c r="M53" s="636">
        <v>1052.07</v>
      </c>
      <c r="N53" s="636">
        <v>1301.3399999999999</v>
      </c>
      <c r="O53" s="636">
        <v>1487.981</v>
      </c>
      <c r="P53" s="636">
        <v>1935.107</v>
      </c>
      <c r="Q53" s="636">
        <v>1923.4749999999999</v>
      </c>
      <c r="R53" s="636">
        <v>1914.518</v>
      </c>
      <c r="S53" s="636">
        <v>1917.1289999999999</v>
      </c>
      <c r="T53" s="636">
        <v>2079.4209999999998</v>
      </c>
      <c r="U53" s="636">
        <v>2038.441</v>
      </c>
      <c r="V53" s="636">
        <v>2093.9270000000001</v>
      </c>
    </row>
    <row r="54" spans="2:22" x14ac:dyDescent="0.25">
      <c r="B54" t="s">
        <v>944</v>
      </c>
      <c r="J54" t="s">
        <v>874</v>
      </c>
      <c r="L54" s="636">
        <v>1050.8779999999999</v>
      </c>
      <c r="M54" s="636">
        <v>1106.125</v>
      </c>
      <c r="N54" s="636">
        <v>1223.0820000000001</v>
      </c>
      <c r="O54" s="636">
        <v>1391.375</v>
      </c>
      <c r="P54" s="636">
        <v>1419.6759999999999</v>
      </c>
      <c r="Q54" s="636">
        <v>1402.979</v>
      </c>
      <c r="R54" s="636">
        <v>1463.097</v>
      </c>
      <c r="S54" s="636">
        <v>1525.6030000000001</v>
      </c>
      <c r="T54" s="636">
        <v>1542.1669999999999</v>
      </c>
      <c r="U54" s="636">
        <v>1917.077</v>
      </c>
      <c r="V54" s="636">
        <v>1438.4749999999999</v>
      </c>
    </row>
    <row r="55" spans="2:22" x14ac:dyDescent="0.25">
      <c r="B55" t="s">
        <v>945</v>
      </c>
      <c r="J55" t="s">
        <v>874</v>
      </c>
      <c r="L55" s="636">
        <v>58.412999999999997</v>
      </c>
      <c r="M55" s="636">
        <v>86.442999999999998</v>
      </c>
      <c r="N55" s="636">
        <v>109.505</v>
      </c>
      <c r="O55" s="636">
        <v>122.215</v>
      </c>
      <c r="P55" s="636">
        <v>159.511</v>
      </c>
      <c r="Q55" s="636">
        <v>179.06399999999999</v>
      </c>
      <c r="R55" s="636">
        <v>197.59800000000001</v>
      </c>
      <c r="S55" s="636">
        <v>250.57300000000001</v>
      </c>
      <c r="T55" s="636">
        <v>205.71</v>
      </c>
      <c r="U55" s="636">
        <v>256.79599999999999</v>
      </c>
      <c r="V55" s="636">
        <v>239.16</v>
      </c>
    </row>
    <row r="56" spans="2:22" x14ac:dyDescent="0.25">
      <c r="B56" t="s">
        <v>946</v>
      </c>
      <c r="J56" t="s">
        <v>874</v>
      </c>
      <c r="L56" s="636">
        <v>30.46</v>
      </c>
      <c r="M56" s="636">
        <v>43.292000000000002</v>
      </c>
      <c r="N56" s="636">
        <v>46.972000000000001</v>
      </c>
      <c r="O56" s="636">
        <v>64.039000000000001</v>
      </c>
      <c r="P56" s="636">
        <v>75.888999999999996</v>
      </c>
      <c r="Q56" s="636">
        <v>75.183999999999997</v>
      </c>
      <c r="R56" s="636">
        <v>75.869</v>
      </c>
      <c r="S56" s="636">
        <v>57.610999999999997</v>
      </c>
      <c r="T56" s="636">
        <v>70.13</v>
      </c>
      <c r="U56" s="636">
        <v>80.578999999999994</v>
      </c>
      <c r="V56" s="636">
        <v>108.04900000000001</v>
      </c>
    </row>
    <row r="57" spans="2:22" x14ac:dyDescent="0.25">
      <c r="B57" t="s">
        <v>947</v>
      </c>
      <c r="J57" t="s">
        <v>874</v>
      </c>
      <c r="L57" s="636">
        <v>207.48099999999999</v>
      </c>
      <c r="M57" s="636">
        <v>224.976</v>
      </c>
      <c r="N57" s="636">
        <v>242.345</v>
      </c>
      <c r="O57" s="636">
        <v>230.512</v>
      </c>
      <c r="P57" s="636">
        <v>322.42700000000002</v>
      </c>
      <c r="Q57" s="636">
        <v>305.98899999999998</v>
      </c>
      <c r="R57" s="636">
        <v>325.83800000000002</v>
      </c>
      <c r="S57" s="636">
        <v>325.28699999999998</v>
      </c>
      <c r="T57" s="636">
        <v>366.536</v>
      </c>
      <c r="U57" s="636">
        <v>405.92599999999999</v>
      </c>
      <c r="V57" s="636">
        <v>560.04100000000005</v>
      </c>
    </row>
    <row r="58" spans="2:22" x14ac:dyDescent="0.25">
      <c r="L58" s="637"/>
      <c r="M58" s="637"/>
      <c r="N58" s="637"/>
      <c r="O58" s="637"/>
      <c r="P58" s="637"/>
      <c r="Q58" s="637"/>
      <c r="R58" s="637"/>
      <c r="S58" s="637"/>
      <c r="T58" s="637"/>
      <c r="U58" s="637"/>
      <c r="V58" s="637"/>
    </row>
    <row r="59" spans="2:22" x14ac:dyDescent="0.25">
      <c r="B59" t="s">
        <v>2715</v>
      </c>
      <c r="J59" t="s">
        <v>874</v>
      </c>
      <c r="L59" s="636">
        <v>956285.51100000006</v>
      </c>
      <c r="M59" s="636">
        <v>1103707.679</v>
      </c>
      <c r="N59" s="636">
        <v>1241275.182</v>
      </c>
      <c r="O59" s="636">
        <v>1369228.669</v>
      </c>
      <c r="P59" s="636">
        <v>1533227.9129999999</v>
      </c>
      <c r="Q59" s="636">
        <v>1593046.4080000001</v>
      </c>
      <c r="R59" s="636">
        <v>1623460.4029999999</v>
      </c>
      <c r="S59" s="636">
        <v>1690453.997</v>
      </c>
      <c r="T59" s="636">
        <v>1802639.077</v>
      </c>
      <c r="U59" s="636">
        <v>1949787.763</v>
      </c>
      <c r="V59" s="636">
        <v>1969905.398</v>
      </c>
    </row>
    <row r="60" spans="2:22" x14ac:dyDescent="0.25">
      <c r="B60" t="s">
        <v>2716</v>
      </c>
      <c r="C60" s="355"/>
      <c r="D60" s="91"/>
      <c r="H60" s="16"/>
      <c r="I60" s="16"/>
      <c r="J60" t="s">
        <v>874</v>
      </c>
      <c r="L60" s="636">
        <v>98324.444000000003</v>
      </c>
      <c r="M60" s="636">
        <v>112608.516</v>
      </c>
      <c r="N60" s="636">
        <v>126582.86199999999</v>
      </c>
      <c r="O60" s="636">
        <v>142557.01999999999</v>
      </c>
      <c r="P60" s="636">
        <v>163260.43700000001</v>
      </c>
      <c r="Q60" s="636">
        <v>166761.29500000001</v>
      </c>
      <c r="R60" s="636">
        <v>165817.45699999999</v>
      </c>
      <c r="S60" s="636">
        <v>173549.43299999999</v>
      </c>
      <c r="T60" s="636">
        <v>185333.26</v>
      </c>
      <c r="U60" s="636">
        <v>199813.796</v>
      </c>
      <c r="V60" s="636">
        <v>186966.06700000001</v>
      </c>
    </row>
    <row r="63" spans="2:22" x14ac:dyDescent="0.25">
      <c r="C63" s="356"/>
      <c r="D63" s="91"/>
      <c r="L63">
        <v>2010</v>
      </c>
      <c r="M63">
        <v>2011</v>
      </c>
      <c r="N63">
        <v>2012</v>
      </c>
      <c r="O63">
        <v>2013</v>
      </c>
      <c r="P63">
        <v>2014</v>
      </c>
      <c r="Q63">
        <v>2015</v>
      </c>
      <c r="R63">
        <v>2016</v>
      </c>
      <c r="S63">
        <v>2017</v>
      </c>
      <c r="T63">
        <v>2018</v>
      </c>
    </row>
    <row r="64" spans="2:22" x14ac:dyDescent="0.25">
      <c r="B64" t="s">
        <v>940</v>
      </c>
      <c r="C64" s="355"/>
      <c r="D64" s="91"/>
      <c r="L64">
        <v>7441.3502786641629</v>
      </c>
      <c r="M64">
        <v>7813.7968100554417</v>
      </c>
      <c r="N64">
        <v>6706.6014366294157</v>
      </c>
      <c r="O64">
        <v>7147.816322824141</v>
      </c>
      <c r="P64">
        <v>7646.0592025956576</v>
      </c>
      <c r="Q64">
        <v>7045.9689885604139</v>
      </c>
      <c r="R64">
        <v>6898.526696461251</v>
      </c>
      <c r="S64">
        <v>6849.7926596595917</v>
      </c>
      <c r="T64">
        <v>1061.0809999999999</v>
      </c>
    </row>
    <row r="65" spans="2:20" x14ac:dyDescent="0.25">
      <c r="B65" t="s">
        <v>941</v>
      </c>
      <c r="C65" s="355"/>
      <c r="D65" s="91"/>
      <c r="L65">
        <v>725.80220447512306</v>
      </c>
      <c r="M65">
        <v>777.2783393864969</v>
      </c>
      <c r="N65">
        <v>876.19470911266217</v>
      </c>
      <c r="O65">
        <v>1022.9694937817628</v>
      </c>
      <c r="P65">
        <v>1069.9752721349998</v>
      </c>
      <c r="Q65">
        <v>974.46685386041474</v>
      </c>
      <c r="R65">
        <v>1023.0398689029879</v>
      </c>
      <c r="S65">
        <v>1022.5423844087006</v>
      </c>
      <c r="T65">
        <v>1359.451</v>
      </c>
    </row>
    <row r="66" spans="2:20" x14ac:dyDescent="0.25">
      <c r="B66" t="s">
        <v>942</v>
      </c>
      <c r="C66" s="355"/>
      <c r="D66" s="91"/>
      <c r="L66">
        <v>3164.6336537396478</v>
      </c>
      <c r="M66">
        <v>3156.028006260779</v>
      </c>
      <c r="N66">
        <v>1691.4773351459839</v>
      </c>
      <c r="O66">
        <v>1715.1484423243762</v>
      </c>
      <c r="P66">
        <v>1681.4401468819124</v>
      </c>
      <c r="Q66">
        <v>1594.3917218645183</v>
      </c>
      <c r="R66">
        <v>1612.6864908557909</v>
      </c>
      <c r="S66">
        <v>1598.3697832241082</v>
      </c>
      <c r="T66">
        <v>2116.9</v>
      </c>
    </row>
    <row r="67" spans="2:20" x14ac:dyDescent="0.25">
      <c r="B67" t="s">
        <v>943</v>
      </c>
      <c r="C67" s="355"/>
      <c r="D67" s="91"/>
      <c r="L67">
        <v>1400.7449804749231</v>
      </c>
      <c r="M67">
        <v>1549.1844292555525</v>
      </c>
      <c r="N67">
        <v>1842.5264450958516</v>
      </c>
      <c r="O67">
        <v>1979.9747219891024</v>
      </c>
      <c r="P67">
        <v>2414.4984602276927</v>
      </c>
      <c r="Q67">
        <v>2116.1622258783882</v>
      </c>
      <c r="R67">
        <v>1991.041809435266</v>
      </c>
      <c r="S67">
        <v>1988.9366228322815</v>
      </c>
      <c r="T67">
        <v>1535.3869999999999</v>
      </c>
    </row>
    <row r="68" spans="2:20" x14ac:dyDescent="0.25">
      <c r="B68" t="s">
        <v>944</v>
      </c>
      <c r="C68" s="355"/>
      <c r="D68" s="91"/>
      <c r="L68">
        <v>1677.191278667289</v>
      </c>
      <c r="M68">
        <v>1818.8144106847496</v>
      </c>
      <c r="N68">
        <v>1731.7234001265806</v>
      </c>
      <c r="O68">
        <v>1868.247354472282</v>
      </c>
      <c r="P68">
        <v>1789.5856021907161</v>
      </c>
      <c r="Q68">
        <v>1690.6208004638145</v>
      </c>
      <c r="R68">
        <v>1604.2458181104341</v>
      </c>
      <c r="S68">
        <v>1582.7456986998775</v>
      </c>
      <c r="T68">
        <v>202.99100000000001</v>
      </c>
    </row>
    <row r="69" spans="2:20" x14ac:dyDescent="0.25">
      <c r="B69" t="s">
        <v>945</v>
      </c>
      <c r="C69" s="355"/>
      <c r="D69" s="91"/>
      <c r="L69">
        <v>93.226591631752058</v>
      </c>
      <c r="M69">
        <v>105.59729616332673</v>
      </c>
      <c r="N69">
        <v>155.04469114160881</v>
      </c>
      <c r="O69">
        <v>161.59995109543195</v>
      </c>
      <c r="P69">
        <v>206.6647476908071</v>
      </c>
      <c r="Q69">
        <v>242.37367838074223</v>
      </c>
      <c r="R69">
        <v>234.36297395983834</v>
      </c>
      <c r="S69">
        <v>259.95841510558409</v>
      </c>
      <c r="T69">
        <v>70.129000000000005</v>
      </c>
    </row>
    <row r="70" spans="2:20" x14ac:dyDescent="0.25">
      <c r="B70" t="s">
        <v>946</v>
      </c>
      <c r="L70">
        <v>48.613869876622807</v>
      </c>
      <c r="M70">
        <v>63.78066498224009</v>
      </c>
      <c r="N70">
        <v>66.506179921498102</v>
      </c>
      <c r="O70">
        <v>91.774858271369396</v>
      </c>
      <c r="P70">
        <v>88.453406533722841</v>
      </c>
      <c r="Q70">
        <v>80.597486716505244</v>
      </c>
      <c r="R70">
        <v>84.560524350357014</v>
      </c>
      <c r="S70">
        <v>59.768866767959054</v>
      </c>
      <c r="T70">
        <v>360.56299999999999</v>
      </c>
    </row>
    <row r="71" spans="2:20" x14ac:dyDescent="0.25">
      <c r="B71" t="s">
        <v>947</v>
      </c>
      <c r="L71">
        <v>331.13769979880419</v>
      </c>
      <c r="M71">
        <v>343.11366332229653</v>
      </c>
      <c r="N71">
        <v>343.12867608523072</v>
      </c>
      <c r="O71">
        <v>308.10150088981732</v>
      </c>
      <c r="P71">
        <v>395.44156693580572</v>
      </c>
      <c r="Q71">
        <v>347.35622139602987</v>
      </c>
      <c r="R71">
        <v>348.58921084657749</v>
      </c>
      <c r="S71">
        <v>337.47088862108097</v>
      </c>
      <c r="T71">
        <v>360.56299999999999</v>
      </c>
    </row>
  </sheetData>
  <mergeCells count="13">
    <mergeCell ref="J37:K37"/>
    <mergeCell ref="J44:K44"/>
    <mergeCell ref="J38:K38"/>
    <mergeCell ref="J39:K39"/>
    <mergeCell ref="J40:K40"/>
    <mergeCell ref="J41:K41"/>
    <mergeCell ref="J42:K42"/>
    <mergeCell ref="J43:K43"/>
    <mergeCell ref="B33:I34"/>
    <mergeCell ref="J33:K34"/>
    <mergeCell ref="J35:K35"/>
    <mergeCell ref="J36:K36"/>
    <mergeCell ref="L33:V33"/>
  </mergeCells>
  <pageMargins left="0.511811024" right="0.511811024" top="0.78740157499999996" bottom="0.78740157499999996" header="0.31496062000000002" footer="0.31496062000000002"/>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88A7A-11F5-4FB6-ACAF-6B82CDD30E13}">
  <dimension ref="A1:R55"/>
  <sheetViews>
    <sheetView showGridLines="0" workbookViewId="0"/>
  </sheetViews>
  <sheetFormatPr defaultRowHeight="15" x14ac:dyDescent="0.25"/>
  <cols>
    <col min="11" max="11" width="12" bestFit="1" customWidth="1"/>
    <col min="14" max="23" width="16" bestFit="1" customWidth="1"/>
  </cols>
  <sheetData>
    <row r="1" spans="1:1" x14ac:dyDescent="0.25">
      <c r="A1" t="s">
        <v>951</v>
      </c>
    </row>
    <row r="3" spans="1:1" x14ac:dyDescent="0.25">
      <c r="A3" s="27" t="s">
        <v>48</v>
      </c>
    </row>
    <row r="4" spans="1:1" x14ac:dyDescent="0.25">
      <c r="A4" s="27" t="s">
        <v>92</v>
      </c>
    </row>
    <row r="5" spans="1:1" x14ac:dyDescent="0.25">
      <c r="A5" s="27" t="s">
        <v>93</v>
      </c>
    </row>
    <row r="6" spans="1:1" x14ac:dyDescent="0.25">
      <c r="A6" s="27" t="s">
        <v>952</v>
      </c>
    </row>
    <row r="7" spans="1:1" x14ac:dyDescent="0.25">
      <c r="A7" s="27" t="s">
        <v>953</v>
      </c>
    </row>
    <row r="8" spans="1:1" x14ac:dyDescent="0.25">
      <c r="A8" s="27" t="s">
        <v>954</v>
      </c>
    </row>
    <row r="9" spans="1:1" x14ac:dyDescent="0.25">
      <c r="A9" s="27" t="s">
        <v>955</v>
      </c>
    </row>
    <row r="10" spans="1:1" x14ac:dyDescent="0.25">
      <c r="A10" s="27" t="s">
        <v>956</v>
      </c>
    </row>
    <row r="11" spans="1:1" x14ac:dyDescent="0.25">
      <c r="A11" s="27" t="s">
        <v>957</v>
      </c>
    </row>
    <row r="12" spans="1:1" x14ac:dyDescent="0.25">
      <c r="A12" s="108" t="s">
        <v>958</v>
      </c>
    </row>
    <row r="13" spans="1:1" x14ac:dyDescent="0.25">
      <c r="A13" s="108" t="s">
        <v>959</v>
      </c>
    </row>
    <row r="14" spans="1:1" x14ac:dyDescent="0.25">
      <c r="A14" s="108" t="s">
        <v>960</v>
      </c>
    </row>
    <row r="15" spans="1:1" x14ac:dyDescent="0.25">
      <c r="A15" s="108" t="s">
        <v>961</v>
      </c>
    </row>
    <row r="16" spans="1:1" x14ac:dyDescent="0.25">
      <c r="A16" s="108" t="s">
        <v>962</v>
      </c>
    </row>
    <row r="17" spans="1:18" x14ac:dyDescent="0.25">
      <c r="A17" s="108" t="s">
        <v>963</v>
      </c>
    </row>
    <row r="18" spans="1:18" x14ac:dyDescent="0.25">
      <c r="A18" s="108" t="s">
        <v>964</v>
      </c>
    </row>
    <row r="19" spans="1:18" x14ac:dyDescent="0.25">
      <c r="A19" s="27" t="s">
        <v>965</v>
      </c>
    </row>
    <row r="20" spans="1:18" x14ac:dyDescent="0.25">
      <c r="A20" s="108" t="s">
        <v>966</v>
      </c>
    </row>
    <row r="21" spans="1:18" x14ac:dyDescent="0.25">
      <c r="A21" s="27" t="s">
        <v>967</v>
      </c>
    </row>
    <row r="22" spans="1:18" x14ac:dyDescent="0.25">
      <c r="A22" t="s">
        <v>968</v>
      </c>
      <c r="Q22" s="6"/>
      <c r="R22" s="6"/>
    </row>
    <row r="23" spans="1:18" x14ac:dyDescent="0.25">
      <c r="A23" t="s">
        <v>969</v>
      </c>
      <c r="Q23" s="6"/>
      <c r="R23" s="6"/>
    </row>
    <row r="24" spans="1:18" x14ac:dyDescent="0.25">
      <c r="A24" s="27"/>
    </row>
    <row r="25" spans="1:18" x14ac:dyDescent="0.25">
      <c r="A25" s="27" t="s">
        <v>79</v>
      </c>
    </row>
    <row r="26" spans="1:18" x14ac:dyDescent="0.25">
      <c r="A26" s="108" t="s">
        <v>970</v>
      </c>
    </row>
    <row r="27" spans="1:18" x14ac:dyDescent="0.25">
      <c r="A27" s="108" t="s">
        <v>971</v>
      </c>
    </row>
    <row r="28" spans="1:18" x14ac:dyDescent="0.25">
      <c r="A28" s="27" t="s">
        <v>972</v>
      </c>
    </row>
    <row r="29" spans="1:18" x14ac:dyDescent="0.25">
      <c r="A29" s="108" t="s">
        <v>973</v>
      </c>
    </row>
    <row r="30" spans="1:18" x14ac:dyDescent="0.25">
      <c r="A30" s="108" t="s">
        <v>974</v>
      </c>
    </row>
    <row r="31" spans="1:18" x14ac:dyDescent="0.25">
      <c r="A31" s="10" t="s">
        <v>975</v>
      </c>
    </row>
    <row r="32" spans="1:18" x14ac:dyDescent="0.25">
      <c r="A32" s="10" t="s">
        <v>976</v>
      </c>
    </row>
    <row r="33" spans="1:11" x14ac:dyDescent="0.25">
      <c r="A33" s="10" t="s">
        <v>977</v>
      </c>
    </row>
    <row r="34" spans="1:11" x14ac:dyDescent="0.25">
      <c r="A34" s="108" t="s">
        <v>978</v>
      </c>
    </row>
    <row r="35" spans="1:11" x14ac:dyDescent="0.25">
      <c r="A35" s="108" t="s">
        <v>979</v>
      </c>
    </row>
    <row r="36" spans="1:11" x14ac:dyDescent="0.25">
      <c r="A36" s="10" t="s">
        <v>980</v>
      </c>
    </row>
    <row r="37" spans="1:11" x14ac:dyDescent="0.25">
      <c r="A37" s="10" t="s">
        <v>981</v>
      </c>
    </row>
    <row r="38" spans="1:11" x14ac:dyDescent="0.25">
      <c r="A38" s="10" t="s">
        <v>982</v>
      </c>
    </row>
    <row r="39" spans="1:11" x14ac:dyDescent="0.25">
      <c r="A39" s="27" t="s">
        <v>983</v>
      </c>
    </row>
    <row r="41" spans="1:11" x14ac:dyDescent="0.25">
      <c r="A41" t="s">
        <v>654</v>
      </c>
    </row>
    <row r="42" spans="1:11" x14ac:dyDescent="0.25">
      <c r="A42" t="s">
        <v>984</v>
      </c>
    </row>
    <row r="43" spans="1:11" x14ac:dyDescent="0.25">
      <c r="A43" t="s">
        <v>140</v>
      </c>
    </row>
    <row r="46" spans="1:11" x14ac:dyDescent="0.25">
      <c r="B46" t="s">
        <v>985</v>
      </c>
    </row>
    <row r="48" spans="1:11" x14ac:dyDescent="0.25">
      <c r="C48">
        <v>7.53</v>
      </c>
      <c r="D48">
        <v>3.97</v>
      </c>
      <c r="E48">
        <v>1.92</v>
      </c>
      <c r="F48">
        <v>3</v>
      </c>
      <c r="G48">
        <v>0.5</v>
      </c>
      <c r="H48">
        <v>-3.55</v>
      </c>
      <c r="I48">
        <v>-3.31</v>
      </c>
      <c r="J48">
        <v>1.06</v>
      </c>
      <c r="K48">
        <v>1.1200000000000001</v>
      </c>
    </row>
    <row r="50" spans="1:13" x14ac:dyDescent="0.25">
      <c r="A50" t="s">
        <v>986</v>
      </c>
      <c r="C50" s="6">
        <v>2010</v>
      </c>
      <c r="D50" s="6">
        <f>C50+1</f>
        <v>2011</v>
      </c>
      <c r="E50" s="6">
        <f t="shared" ref="E50:M50" si="0">D50+1</f>
        <v>2012</v>
      </c>
      <c r="F50" s="6">
        <f t="shared" si="0"/>
        <v>2013</v>
      </c>
      <c r="G50" s="6">
        <f t="shared" si="0"/>
        <v>2014</v>
      </c>
      <c r="H50" s="6">
        <f t="shared" si="0"/>
        <v>2015</v>
      </c>
      <c r="I50" s="6">
        <f t="shared" si="0"/>
        <v>2016</v>
      </c>
      <c r="J50" s="6">
        <f t="shared" si="0"/>
        <v>2017</v>
      </c>
      <c r="K50" s="6">
        <f t="shared" si="0"/>
        <v>2018</v>
      </c>
      <c r="L50" s="6">
        <f>K50+1</f>
        <v>2019</v>
      </c>
      <c r="M50" s="6">
        <f t="shared" si="0"/>
        <v>2020</v>
      </c>
    </row>
    <row r="51" spans="1:13" x14ac:dyDescent="0.25">
      <c r="A51" t="s">
        <v>7</v>
      </c>
      <c r="B51" t="s">
        <v>987</v>
      </c>
      <c r="C51" s="9">
        <v>5.7629383209516085</v>
      </c>
      <c r="D51" s="92">
        <v>4.8465042246625272</v>
      </c>
      <c r="E51" s="9">
        <v>1.492849089237817</v>
      </c>
      <c r="F51" s="9">
        <v>0.98704035069320661</v>
      </c>
      <c r="G51" s="9">
        <v>0.44747840081762946</v>
      </c>
      <c r="H51" s="92">
        <v>-3.29</v>
      </c>
      <c r="I51" s="9">
        <v>-5.2</v>
      </c>
      <c r="J51" s="9">
        <f>-0.0561749046756173*100</f>
        <v>-5.6174904675617299</v>
      </c>
      <c r="K51" s="9">
        <f>-0.0696989977968747*100</f>
        <v>-6.96989977968747</v>
      </c>
      <c r="L51" s="9">
        <f>-0.083*100</f>
        <v>-8.3000000000000007</v>
      </c>
    </row>
    <row r="52" spans="1:13" x14ac:dyDescent="0.25">
      <c r="A52" t="s">
        <v>7</v>
      </c>
      <c r="B52" t="s">
        <v>988</v>
      </c>
      <c r="C52" s="9">
        <v>26.876090750436298</v>
      </c>
      <c r="D52" s="9">
        <v>-12.563044475011461</v>
      </c>
      <c r="E52" s="9">
        <v>3.867330886208705</v>
      </c>
      <c r="F52" s="9">
        <v>-0.63107408809794274</v>
      </c>
      <c r="G52" s="9">
        <v>1.4733900673186842</v>
      </c>
      <c r="H52" s="9">
        <v>-4.0430592064088122</v>
      </c>
      <c r="I52" s="9">
        <v>-1.0174797808505087</v>
      </c>
      <c r="J52" s="9">
        <v>-2.4644175013178704</v>
      </c>
      <c r="K52" s="9">
        <v>3.1752465882988785</v>
      </c>
      <c r="L52" s="9">
        <v>10.9</v>
      </c>
    </row>
    <row r="53" spans="1:13" ht="17.25" x14ac:dyDescent="0.25">
      <c r="A53" t="s">
        <v>989</v>
      </c>
      <c r="C53" s="16"/>
      <c r="D53" s="16"/>
      <c r="E53" s="16"/>
      <c r="F53" s="16"/>
      <c r="G53" s="16"/>
      <c r="H53" s="16"/>
      <c r="I53" s="16"/>
      <c r="J53" s="16"/>
      <c r="K53" s="16"/>
    </row>
    <row r="54" spans="1:13" x14ac:dyDescent="0.25">
      <c r="A54" s="93" t="s">
        <v>990</v>
      </c>
      <c r="C54" s="16"/>
      <c r="D54" s="16"/>
      <c r="E54" s="16"/>
      <c r="F54" s="16"/>
      <c r="G54" s="16"/>
      <c r="H54" s="16"/>
      <c r="I54" s="16"/>
      <c r="J54" s="16"/>
      <c r="K54" s="16"/>
    </row>
    <row r="55" spans="1:13" x14ac:dyDescent="0.25">
      <c r="A55" t="s">
        <v>991</v>
      </c>
      <c r="C55" s="16"/>
      <c r="D55" s="16"/>
      <c r="E55" s="16"/>
      <c r="F55" s="16"/>
      <c r="G55" s="16"/>
      <c r="H55" s="16"/>
      <c r="I55" s="16"/>
      <c r="J55" s="16"/>
      <c r="K55" s="16"/>
    </row>
  </sheetData>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16160-E390-49BD-B960-F5ADDD9A3F3A}">
  <dimension ref="A1:K146"/>
  <sheetViews>
    <sheetView showGridLines="0" workbookViewId="0">
      <selection activeCell="A2" sqref="A2"/>
    </sheetView>
  </sheetViews>
  <sheetFormatPr defaultRowHeight="15" x14ac:dyDescent="0.25"/>
  <cols>
    <col min="1" max="1" width="24.28515625" customWidth="1"/>
    <col min="2" max="2" width="15.28515625" customWidth="1"/>
    <col min="3" max="3" width="15.42578125" bestFit="1" customWidth="1"/>
    <col min="4" max="4" width="15.85546875" customWidth="1"/>
    <col min="5" max="5" width="15.28515625" customWidth="1"/>
    <col min="6" max="6" width="13" customWidth="1"/>
    <col min="7" max="7" width="14.42578125" customWidth="1"/>
    <col min="8" max="8" width="10" customWidth="1"/>
    <col min="9" max="9" width="13" customWidth="1"/>
    <col min="10" max="10" width="15.42578125" bestFit="1" customWidth="1"/>
    <col min="11" max="11" width="16.42578125" customWidth="1"/>
    <col min="13" max="13" width="15.42578125" bestFit="1" customWidth="1"/>
    <col min="14" max="14" width="18" bestFit="1" customWidth="1"/>
    <col min="15" max="15" width="22.85546875" bestFit="1" customWidth="1"/>
    <col min="16" max="16" width="17.28515625" bestFit="1" customWidth="1"/>
    <col min="17" max="17" width="18.85546875" bestFit="1" customWidth="1"/>
    <col min="18" max="18" width="20" bestFit="1" customWidth="1"/>
    <col min="19" max="19" width="24.42578125" bestFit="1" customWidth="1"/>
  </cols>
  <sheetData>
    <row r="1" spans="1:1" x14ac:dyDescent="0.25">
      <c r="A1" t="s">
        <v>2776</v>
      </c>
    </row>
    <row r="3" spans="1:1" x14ac:dyDescent="0.25">
      <c r="A3" s="27" t="s">
        <v>48</v>
      </c>
    </row>
    <row r="4" spans="1:1" x14ac:dyDescent="0.25">
      <c r="A4" s="27" t="s">
        <v>992</v>
      </c>
    </row>
    <row r="5" spans="1:1" x14ac:dyDescent="0.25">
      <c r="A5" s="27" t="s">
        <v>993</v>
      </c>
    </row>
    <row r="6" spans="1:1" x14ac:dyDescent="0.25">
      <c r="A6" s="27" t="s">
        <v>994</v>
      </c>
    </row>
    <row r="7" spans="1:1" x14ac:dyDescent="0.25">
      <c r="A7" s="108" t="s">
        <v>995</v>
      </c>
    </row>
    <row r="8" spans="1:1" x14ac:dyDescent="0.25">
      <c r="A8" s="108" t="s">
        <v>996</v>
      </c>
    </row>
    <row r="9" spans="1:1" x14ac:dyDescent="0.25">
      <c r="A9" s="108" t="s">
        <v>997</v>
      </c>
    </row>
    <row r="10" spans="1:1" x14ac:dyDescent="0.25">
      <c r="A10" s="108" t="s">
        <v>998</v>
      </c>
    </row>
    <row r="11" spans="1:1" x14ac:dyDescent="0.25">
      <c r="A11" s="27" t="s">
        <v>999</v>
      </c>
    </row>
    <row r="12" spans="1:1" x14ac:dyDescent="0.25">
      <c r="A12" s="108" t="s">
        <v>1000</v>
      </c>
    </row>
    <row r="13" spans="1:1" x14ac:dyDescent="0.25">
      <c r="A13" s="108" t="s">
        <v>1001</v>
      </c>
    </row>
    <row r="14" spans="1:1" x14ac:dyDescent="0.25">
      <c r="A14" s="108" t="s">
        <v>1002</v>
      </c>
    </row>
    <row r="15" spans="1:1" x14ac:dyDescent="0.25">
      <c r="A15" s="108" t="s">
        <v>1003</v>
      </c>
    </row>
    <row r="16" spans="1:1" x14ac:dyDescent="0.25">
      <c r="A16" s="108" t="s">
        <v>1004</v>
      </c>
    </row>
    <row r="17" spans="1:1" x14ac:dyDescent="0.25">
      <c r="A17" s="108" t="s">
        <v>1005</v>
      </c>
    </row>
    <row r="18" spans="1:1" x14ac:dyDescent="0.25">
      <c r="A18" s="108" t="s">
        <v>1006</v>
      </c>
    </row>
    <row r="19" spans="1:1" x14ac:dyDescent="0.25">
      <c r="A19" s="27" t="s">
        <v>1007</v>
      </c>
    </row>
    <row r="20" spans="1:1" x14ac:dyDescent="0.25">
      <c r="A20" s="27"/>
    </row>
    <row r="21" spans="1:1" x14ac:dyDescent="0.25">
      <c r="A21" s="27" t="s">
        <v>79</v>
      </c>
    </row>
    <row r="22" spans="1:1" x14ac:dyDescent="0.25">
      <c r="A22" s="108" t="s">
        <v>1008</v>
      </c>
    </row>
    <row r="23" spans="1:1" x14ac:dyDescent="0.25">
      <c r="A23" s="108" t="s">
        <v>1009</v>
      </c>
    </row>
    <row r="24" spans="1:1" x14ac:dyDescent="0.25">
      <c r="A24" s="108" t="s">
        <v>1010</v>
      </c>
    </row>
    <row r="25" spans="1:1" x14ac:dyDescent="0.25">
      <c r="A25" s="108" t="s">
        <v>1011</v>
      </c>
    </row>
    <row r="26" spans="1:1" x14ac:dyDescent="0.25">
      <c r="A26" s="108" t="s">
        <v>1012</v>
      </c>
    </row>
    <row r="27" spans="1:1" x14ac:dyDescent="0.25">
      <c r="A27" s="108" t="s">
        <v>1013</v>
      </c>
    </row>
    <row r="28" spans="1:1" x14ac:dyDescent="0.25">
      <c r="A28" s="10" t="s">
        <v>1014</v>
      </c>
    </row>
    <row r="30" spans="1:1" x14ac:dyDescent="0.25">
      <c r="A30" t="s">
        <v>654</v>
      </c>
    </row>
    <row r="31" spans="1:1" x14ac:dyDescent="0.25">
      <c r="A31" t="s">
        <v>1015</v>
      </c>
    </row>
    <row r="32" spans="1:1" x14ac:dyDescent="0.25">
      <c r="A32" t="s">
        <v>140</v>
      </c>
    </row>
    <row r="34" spans="1:11" x14ac:dyDescent="0.25">
      <c r="B34">
        <v>2013</v>
      </c>
      <c r="C34">
        <v>2014</v>
      </c>
      <c r="D34">
        <v>2015</v>
      </c>
      <c r="E34">
        <v>2016</v>
      </c>
      <c r="F34">
        <v>2017</v>
      </c>
      <c r="G34">
        <v>2018</v>
      </c>
      <c r="H34">
        <v>2019</v>
      </c>
      <c r="I34">
        <v>2020</v>
      </c>
    </row>
    <row r="35" spans="1:11" x14ac:dyDescent="0.25">
      <c r="A35" t="s">
        <v>1016</v>
      </c>
      <c r="B35" s="9">
        <f>B42/B$46*100</f>
        <v>33.132657021794273</v>
      </c>
      <c r="C35" s="9">
        <f t="shared" ref="C35:H35" si="0">C42/C$46*100</f>
        <v>33.302564130271548</v>
      </c>
      <c r="D35" s="9">
        <f t="shared" si="0"/>
        <v>33.700200446193314</v>
      </c>
      <c r="E35" s="9">
        <f t="shared" si="0"/>
        <v>32.997263270114289</v>
      </c>
      <c r="F35" s="9">
        <f t="shared" si="0"/>
        <v>34.418006364502524</v>
      </c>
      <c r="G35" s="9">
        <f t="shared" si="0"/>
        <v>30.049060054001625</v>
      </c>
      <c r="H35" s="9">
        <f t="shared" si="0"/>
        <v>34.459228324918108</v>
      </c>
      <c r="I35" s="9">
        <f t="shared" ref="I35" si="1">I42/I$46*100</f>
        <v>27.585199851179148</v>
      </c>
    </row>
    <row r="36" spans="1:11" x14ac:dyDescent="0.25">
      <c r="A36" t="s">
        <v>1017</v>
      </c>
      <c r="B36" s="9">
        <f t="shared" ref="B36:H38" si="2">B43/B$46*100</f>
        <v>38.032883214592871</v>
      </c>
      <c r="C36" s="9">
        <f t="shared" si="2"/>
        <v>38.409800425280288</v>
      </c>
      <c r="D36" s="9">
        <f t="shared" si="2"/>
        <v>38.623981898641965</v>
      </c>
      <c r="E36" s="9">
        <f t="shared" si="2"/>
        <v>40.416356316293786</v>
      </c>
      <c r="F36" s="9">
        <f t="shared" si="2"/>
        <v>38.601325247235806</v>
      </c>
      <c r="G36" s="9">
        <f t="shared" si="2"/>
        <v>33.901952874447566</v>
      </c>
      <c r="H36" s="9">
        <f t="shared" si="2"/>
        <v>38.306544816547884</v>
      </c>
      <c r="I36" s="9">
        <f t="shared" ref="I36" si="3">I43/I$46*100</f>
        <v>36.393755571879801</v>
      </c>
    </row>
    <row r="37" spans="1:11" x14ac:dyDescent="0.25">
      <c r="A37" t="s">
        <v>1018</v>
      </c>
      <c r="B37" s="9">
        <f t="shared" si="2"/>
        <v>8.9982642596858042</v>
      </c>
      <c r="C37" s="9">
        <f t="shared" si="2"/>
        <v>8.7804082616260484</v>
      </c>
      <c r="D37" s="9">
        <f t="shared" si="2"/>
        <v>8.5928325954877991</v>
      </c>
      <c r="E37" s="9">
        <f t="shared" si="2"/>
        <v>8.6280441797150811</v>
      </c>
      <c r="F37" s="9">
        <f t="shared" si="2"/>
        <v>8.5093941049179431</v>
      </c>
      <c r="G37" s="9">
        <f t="shared" si="2"/>
        <v>7.6949686855219799</v>
      </c>
      <c r="H37" s="9">
        <f t="shared" si="2"/>
        <v>8.1449528373326441</v>
      </c>
      <c r="I37" s="9">
        <f t="shared" ref="I37" si="4">I44/I$46*100</f>
        <v>6.2400390907942525</v>
      </c>
    </row>
    <row r="38" spans="1:11" x14ac:dyDescent="0.25">
      <c r="A38" t="s">
        <v>1019</v>
      </c>
      <c r="B38" s="9">
        <f t="shared" si="2"/>
        <v>2.8938541432506506</v>
      </c>
      <c r="C38" s="9">
        <f t="shared" si="2"/>
        <v>2.8153819163233793</v>
      </c>
      <c r="D38" s="9">
        <f t="shared" si="2"/>
        <v>0.46583300031333585</v>
      </c>
      <c r="E38" s="9">
        <f t="shared" si="2"/>
        <v>0.34208561146318239</v>
      </c>
      <c r="F38" s="9">
        <f t="shared" si="2"/>
        <v>0.33699301123499992</v>
      </c>
      <c r="G38" s="9">
        <f t="shared" si="2"/>
        <v>0.32171024130172055</v>
      </c>
      <c r="H38" s="9">
        <f t="shared" si="2"/>
        <v>0.90887927707875038</v>
      </c>
      <c r="I38" s="9">
        <f t="shared" ref="I38" si="5">I45/I$46*100</f>
        <v>0.60635977978770372</v>
      </c>
      <c r="J38" s="6"/>
      <c r="K38" s="6"/>
    </row>
    <row r="39" spans="1:11" x14ac:dyDescent="0.25">
      <c r="B39" s="9"/>
      <c r="C39" s="9"/>
      <c r="D39" s="9"/>
      <c r="E39" s="9"/>
      <c r="I39" s="6"/>
      <c r="J39" s="6"/>
      <c r="K39" s="6"/>
    </row>
    <row r="40" spans="1:11" x14ac:dyDescent="0.25">
      <c r="B40" s="9"/>
      <c r="C40" s="9"/>
      <c r="D40" s="9"/>
      <c r="E40" s="9"/>
      <c r="I40" s="6"/>
    </row>
    <row r="41" spans="1:11" x14ac:dyDescent="0.25">
      <c r="A41" t="s">
        <v>1020</v>
      </c>
      <c r="B41">
        <v>2013</v>
      </c>
      <c r="C41">
        <v>2014</v>
      </c>
      <c r="D41">
        <v>2015</v>
      </c>
      <c r="E41">
        <v>2016</v>
      </c>
      <c r="F41">
        <v>2017</v>
      </c>
      <c r="G41">
        <v>2018</v>
      </c>
      <c r="H41">
        <v>2019</v>
      </c>
      <c r="I41">
        <v>2020</v>
      </c>
    </row>
    <row r="42" spans="1:11" x14ac:dyDescent="0.25">
      <c r="A42" t="s">
        <v>1021</v>
      </c>
      <c r="B42">
        <f>G52-G57</f>
        <v>1929570144.5900002</v>
      </c>
      <c r="C42">
        <f>G63-G68-G71</f>
        <v>2092717749.5400002</v>
      </c>
      <c r="D42">
        <f>G76-G81-G84</f>
        <v>2215437646.8000002</v>
      </c>
      <c r="E42">
        <f>G89-G94-G97</f>
        <v>2334743051.5899997</v>
      </c>
      <c r="F42">
        <f>G102-G107-G110</f>
        <v>2457207184.5600004</v>
      </c>
      <c r="G42">
        <f>G117-G122-G125</f>
        <v>2604172351.1799998</v>
      </c>
      <c r="H42">
        <v>2891604294.0699997</v>
      </c>
      <c r="I42">
        <v>2911685065.54</v>
      </c>
    </row>
    <row r="43" spans="1:11" x14ac:dyDescent="0.25">
      <c r="A43" t="s">
        <v>1022</v>
      </c>
      <c r="B43">
        <f>G53-G58</f>
        <v>2214948107.4000001</v>
      </c>
      <c r="C43">
        <f>G64-G69</f>
        <v>2413654119.5999999</v>
      </c>
      <c r="D43">
        <f>G77-G82</f>
        <v>2539125062.6000004</v>
      </c>
      <c r="E43">
        <f>G90-G95</f>
        <v>2859685856.6000004</v>
      </c>
      <c r="F43">
        <f>G103-G111</f>
        <v>2755867168.0899997</v>
      </c>
      <c r="G43">
        <f>G118-G126</f>
        <v>2938079532.8699999</v>
      </c>
      <c r="H43">
        <v>3214447184.8899999</v>
      </c>
      <c r="I43">
        <v>3841449587.0700002</v>
      </c>
    </row>
    <row r="44" spans="1:11" x14ac:dyDescent="0.25">
      <c r="A44" t="s">
        <v>1023</v>
      </c>
      <c r="B44">
        <f>G55</f>
        <v>524038324.39999998</v>
      </c>
      <c r="C44">
        <f>G66</f>
        <v>551756800.02999997</v>
      </c>
      <c r="D44">
        <f>G79</f>
        <v>564889364.83000004</v>
      </c>
      <c r="E44">
        <f>G92</f>
        <v>610482937.10000002</v>
      </c>
      <c r="F44">
        <f>G105</f>
        <v>607511780.59000003</v>
      </c>
      <c r="G44">
        <f>G120</f>
        <v>666876922.53999996</v>
      </c>
      <c r="H44">
        <v>683473825.27999997</v>
      </c>
      <c r="I44">
        <v>658651332.13</v>
      </c>
    </row>
    <row r="45" spans="1:11" x14ac:dyDescent="0.25">
      <c r="A45" t="s">
        <v>1024</v>
      </c>
      <c r="B45">
        <f>G54-G59</f>
        <v>168531444.79000002</v>
      </c>
      <c r="C45">
        <f>G65-G72</f>
        <v>176917299.37</v>
      </c>
      <c r="D45">
        <f>G78-G85</f>
        <v>30623674.409999996</v>
      </c>
      <c r="E45">
        <f>G91-G98</f>
        <v>24204492.289999999</v>
      </c>
      <c r="F45">
        <f>G104-G108-G113</f>
        <v>24058966.100000009</v>
      </c>
      <c r="G45">
        <f>G119-G123-G128</f>
        <v>27880702.890000001</v>
      </c>
      <c r="H45">
        <v>76267500.700000003</v>
      </c>
      <c r="I45">
        <v>64002752.370000005</v>
      </c>
    </row>
    <row r="46" spans="1:11" x14ac:dyDescent="0.25">
      <c r="A46" t="s">
        <v>988</v>
      </c>
      <c r="B46">
        <f>G51-G56</f>
        <v>5823771221.6100006</v>
      </c>
      <c r="C46">
        <f>G62-G67-G70</f>
        <v>6283953816.1500006</v>
      </c>
      <c r="D46">
        <f>G75-G80-G83</f>
        <v>6573959850.2900009</v>
      </c>
      <c r="E46">
        <f>G88-G93-G96</f>
        <v>7075565729.4300003</v>
      </c>
      <c r="F46">
        <f>G101-G106-G109-G112</f>
        <v>7139307136.3199997</v>
      </c>
      <c r="G46">
        <f>G116-G124-G127</f>
        <v>8666402032.2099991</v>
      </c>
      <c r="H46">
        <v>8391378549.7599993</v>
      </c>
      <c r="I46">
        <v>10555243685.919998</v>
      </c>
    </row>
    <row r="47" spans="1:11" x14ac:dyDescent="0.25">
      <c r="A47" t="s">
        <v>1025</v>
      </c>
      <c r="J47" s="6"/>
      <c r="K47" s="6"/>
    </row>
    <row r="48" spans="1:11" x14ac:dyDescent="0.25">
      <c r="J48" s="6"/>
      <c r="K48" s="6"/>
    </row>
    <row r="49" spans="1:11" x14ac:dyDescent="0.25">
      <c r="A49">
        <v>2013</v>
      </c>
      <c r="J49" s="6"/>
      <c r="K49" s="6"/>
    </row>
    <row r="50" spans="1:11" x14ac:dyDescent="0.25">
      <c r="A50" t="s">
        <v>1026</v>
      </c>
      <c r="B50" t="s">
        <v>1027</v>
      </c>
      <c r="C50" t="s">
        <v>1028</v>
      </c>
      <c r="D50" t="s">
        <v>1029</v>
      </c>
      <c r="E50" t="s">
        <v>1030</v>
      </c>
      <c r="F50" t="s">
        <v>1031</v>
      </c>
      <c r="G50" t="s">
        <v>1032</v>
      </c>
    </row>
    <row r="51" spans="1:11" x14ac:dyDescent="0.25">
      <c r="A51" t="s">
        <v>1033</v>
      </c>
      <c r="B51">
        <v>28</v>
      </c>
      <c r="C51" t="s">
        <v>72</v>
      </c>
      <c r="D51">
        <v>2195662</v>
      </c>
      <c r="E51" t="s">
        <v>1034</v>
      </c>
      <c r="F51" t="s">
        <v>1035</v>
      </c>
      <c r="G51">
        <v>7473140614.3000002</v>
      </c>
    </row>
    <row r="52" spans="1:11" x14ac:dyDescent="0.25">
      <c r="A52" t="s">
        <v>1033</v>
      </c>
      <c r="B52">
        <v>28</v>
      </c>
      <c r="C52" t="s">
        <v>72</v>
      </c>
      <c r="D52">
        <v>2195662</v>
      </c>
      <c r="E52" t="s">
        <v>1034</v>
      </c>
      <c r="F52" t="s">
        <v>1036</v>
      </c>
      <c r="G52">
        <v>2980854485.9000001</v>
      </c>
    </row>
    <row r="53" spans="1:11" x14ac:dyDescent="0.25">
      <c r="A53" t="s">
        <v>1033</v>
      </c>
      <c r="B53">
        <v>28</v>
      </c>
      <c r="C53" t="s">
        <v>72</v>
      </c>
      <c r="D53">
        <v>2195662</v>
      </c>
      <c r="E53" t="s">
        <v>1034</v>
      </c>
      <c r="F53" t="s">
        <v>1037</v>
      </c>
      <c r="G53">
        <v>2768685133.8200002</v>
      </c>
    </row>
    <row r="54" spans="1:11" x14ac:dyDescent="0.25">
      <c r="A54" t="s">
        <v>1033</v>
      </c>
      <c r="B54">
        <v>28</v>
      </c>
      <c r="C54" t="s">
        <v>72</v>
      </c>
      <c r="D54">
        <v>2195662</v>
      </c>
      <c r="E54" t="s">
        <v>1034</v>
      </c>
      <c r="F54" t="s">
        <v>1038</v>
      </c>
      <c r="G54">
        <v>191304874.49000001</v>
      </c>
    </row>
    <row r="55" spans="1:11" x14ac:dyDescent="0.25">
      <c r="A55" t="s">
        <v>1033</v>
      </c>
      <c r="B55">
        <v>28</v>
      </c>
      <c r="C55" t="s">
        <v>72</v>
      </c>
      <c r="D55">
        <v>2195662</v>
      </c>
      <c r="E55" t="s">
        <v>1034</v>
      </c>
      <c r="F55" t="s">
        <v>1039</v>
      </c>
      <c r="G55">
        <v>524038324.39999998</v>
      </c>
    </row>
    <row r="56" spans="1:11" x14ac:dyDescent="0.25">
      <c r="A56" t="s">
        <v>1033</v>
      </c>
      <c r="B56">
        <v>28</v>
      </c>
      <c r="C56" t="s">
        <v>72</v>
      </c>
      <c r="D56">
        <v>2195662</v>
      </c>
      <c r="E56" t="s">
        <v>1040</v>
      </c>
      <c r="F56" t="s">
        <v>1035</v>
      </c>
      <c r="G56">
        <v>1649369392.6900001</v>
      </c>
    </row>
    <row r="57" spans="1:11" x14ac:dyDescent="0.25">
      <c r="A57" t="s">
        <v>1033</v>
      </c>
      <c r="B57">
        <v>28</v>
      </c>
      <c r="C57" t="s">
        <v>72</v>
      </c>
      <c r="D57">
        <v>2195662</v>
      </c>
      <c r="E57" t="s">
        <v>1040</v>
      </c>
      <c r="F57" t="s">
        <v>1036</v>
      </c>
      <c r="G57">
        <v>1051284341.3099999</v>
      </c>
    </row>
    <row r="58" spans="1:11" x14ac:dyDescent="0.25">
      <c r="A58" t="s">
        <v>1033</v>
      </c>
      <c r="B58">
        <v>28</v>
      </c>
      <c r="C58" t="s">
        <v>72</v>
      </c>
      <c r="D58">
        <v>2195662</v>
      </c>
      <c r="E58" t="s">
        <v>1040</v>
      </c>
      <c r="F58" t="s">
        <v>1037</v>
      </c>
      <c r="G58">
        <v>553737026.41999996</v>
      </c>
    </row>
    <row r="59" spans="1:11" x14ac:dyDescent="0.25">
      <c r="A59" t="s">
        <v>1033</v>
      </c>
      <c r="B59">
        <v>28</v>
      </c>
      <c r="C59" t="s">
        <v>72</v>
      </c>
      <c r="D59">
        <v>2195662</v>
      </c>
      <c r="E59" t="s">
        <v>1040</v>
      </c>
      <c r="F59" t="s">
        <v>1038</v>
      </c>
      <c r="G59">
        <v>22773429.699999999</v>
      </c>
    </row>
    <row r="60" spans="1:11" x14ac:dyDescent="0.25">
      <c r="A60">
        <v>2014</v>
      </c>
    </row>
    <row r="61" spans="1:11" x14ac:dyDescent="0.25">
      <c r="A61" t="s">
        <v>1026</v>
      </c>
      <c r="B61" t="s">
        <v>1027</v>
      </c>
      <c r="C61" t="s">
        <v>1028</v>
      </c>
      <c r="D61" t="s">
        <v>1029</v>
      </c>
      <c r="E61" t="s">
        <v>1030</v>
      </c>
      <c r="F61" t="s">
        <v>1031</v>
      </c>
      <c r="G61" t="s">
        <v>1032</v>
      </c>
    </row>
    <row r="62" spans="1:11" x14ac:dyDescent="0.25">
      <c r="A62" t="s">
        <v>1033</v>
      </c>
      <c r="B62">
        <v>28</v>
      </c>
      <c r="C62" t="s">
        <v>72</v>
      </c>
      <c r="D62">
        <v>2219574</v>
      </c>
      <c r="E62" t="s">
        <v>1041</v>
      </c>
      <c r="F62" t="s">
        <v>1035</v>
      </c>
      <c r="G62">
        <v>8056737665.2700005</v>
      </c>
    </row>
    <row r="63" spans="1:11" x14ac:dyDescent="0.25">
      <c r="A63" t="s">
        <v>1033</v>
      </c>
      <c r="B63">
        <v>28</v>
      </c>
      <c r="C63" t="s">
        <v>72</v>
      </c>
      <c r="D63">
        <v>2219574</v>
      </c>
      <c r="E63" t="s">
        <v>1041</v>
      </c>
      <c r="F63" t="s">
        <v>1036</v>
      </c>
      <c r="G63">
        <v>3217640315.9000001</v>
      </c>
    </row>
    <row r="64" spans="1:11" x14ac:dyDescent="0.25">
      <c r="A64" t="s">
        <v>1033</v>
      </c>
      <c r="B64">
        <v>28</v>
      </c>
      <c r="C64" t="s">
        <v>72</v>
      </c>
      <c r="D64">
        <v>2219574</v>
      </c>
      <c r="E64" t="s">
        <v>1041</v>
      </c>
      <c r="F64" t="s">
        <v>1037</v>
      </c>
      <c r="G64">
        <v>3017067649.1900001</v>
      </c>
    </row>
    <row r="65" spans="1:7" x14ac:dyDescent="0.25">
      <c r="A65" t="s">
        <v>1033</v>
      </c>
      <c r="B65">
        <v>28</v>
      </c>
      <c r="C65" t="s">
        <v>72</v>
      </c>
      <c r="D65">
        <v>2219574</v>
      </c>
      <c r="E65" t="s">
        <v>1041</v>
      </c>
      <c r="F65" t="s">
        <v>1038</v>
      </c>
      <c r="G65">
        <v>201280299.46000001</v>
      </c>
    </row>
    <row r="66" spans="1:7" x14ac:dyDescent="0.25">
      <c r="A66" t="s">
        <v>1033</v>
      </c>
      <c r="B66">
        <v>28</v>
      </c>
      <c r="C66" t="s">
        <v>72</v>
      </c>
      <c r="D66">
        <v>2219574</v>
      </c>
      <c r="E66" t="s">
        <v>1041</v>
      </c>
      <c r="F66" t="s">
        <v>1039</v>
      </c>
      <c r="G66">
        <v>551756800.02999997</v>
      </c>
    </row>
    <row r="67" spans="1:7" x14ac:dyDescent="0.25">
      <c r="A67" t="s">
        <v>1033</v>
      </c>
      <c r="B67">
        <v>28</v>
      </c>
      <c r="C67" t="s">
        <v>72</v>
      </c>
      <c r="D67">
        <v>2219574</v>
      </c>
      <c r="E67" t="s">
        <v>1042</v>
      </c>
      <c r="F67" t="s">
        <v>1035</v>
      </c>
      <c r="G67">
        <v>1017618678.74</v>
      </c>
    </row>
    <row r="68" spans="1:7" x14ac:dyDescent="0.25">
      <c r="A68" t="s">
        <v>1033</v>
      </c>
      <c r="B68">
        <v>28</v>
      </c>
      <c r="C68" t="s">
        <v>72</v>
      </c>
      <c r="D68">
        <v>2219574</v>
      </c>
      <c r="E68" t="s">
        <v>1042</v>
      </c>
      <c r="F68" t="s">
        <v>1036</v>
      </c>
      <c r="G68">
        <v>406946433.31</v>
      </c>
    </row>
    <row r="69" spans="1:7" x14ac:dyDescent="0.25">
      <c r="A69" t="s">
        <v>1033</v>
      </c>
      <c r="B69">
        <v>28</v>
      </c>
      <c r="C69" t="s">
        <v>72</v>
      </c>
      <c r="D69">
        <v>2219574</v>
      </c>
      <c r="E69" t="s">
        <v>1042</v>
      </c>
      <c r="F69" t="s">
        <v>1037</v>
      </c>
      <c r="G69">
        <v>603413529.59000003</v>
      </c>
    </row>
    <row r="70" spans="1:7" x14ac:dyDescent="0.25">
      <c r="A70" t="s">
        <v>1033</v>
      </c>
      <c r="B70">
        <v>28</v>
      </c>
      <c r="C70" t="s">
        <v>72</v>
      </c>
      <c r="D70">
        <v>2219574</v>
      </c>
      <c r="E70" t="s">
        <v>1043</v>
      </c>
      <c r="F70" t="s">
        <v>1035</v>
      </c>
      <c r="G70">
        <v>755165170.38</v>
      </c>
    </row>
    <row r="71" spans="1:7" x14ac:dyDescent="0.25">
      <c r="A71" t="s">
        <v>1033</v>
      </c>
      <c r="B71">
        <v>28</v>
      </c>
      <c r="C71" t="s">
        <v>72</v>
      </c>
      <c r="D71">
        <v>2219574</v>
      </c>
      <c r="E71" t="s">
        <v>1043</v>
      </c>
      <c r="F71" t="s">
        <v>1036</v>
      </c>
      <c r="G71">
        <v>717976133.04999995</v>
      </c>
    </row>
    <row r="72" spans="1:7" x14ac:dyDescent="0.25">
      <c r="A72" t="s">
        <v>1033</v>
      </c>
      <c r="B72">
        <v>28</v>
      </c>
      <c r="C72" t="s">
        <v>72</v>
      </c>
      <c r="D72">
        <v>2219574</v>
      </c>
      <c r="E72" t="s">
        <v>1043</v>
      </c>
      <c r="F72" t="s">
        <v>1038</v>
      </c>
      <c r="G72">
        <v>24363000.09</v>
      </c>
    </row>
    <row r="73" spans="1:7" x14ac:dyDescent="0.25">
      <c r="A73">
        <v>2015</v>
      </c>
    </row>
    <row r="74" spans="1:7" x14ac:dyDescent="0.25">
      <c r="A74" t="s">
        <v>1026</v>
      </c>
      <c r="B74" t="s">
        <v>1027</v>
      </c>
      <c r="C74" t="s">
        <v>1028</v>
      </c>
      <c r="D74" t="s">
        <v>1029</v>
      </c>
      <c r="E74" t="s">
        <v>1030</v>
      </c>
      <c r="F74" t="s">
        <v>1031</v>
      </c>
      <c r="G74" t="s">
        <v>1032</v>
      </c>
    </row>
    <row r="75" spans="1:7" x14ac:dyDescent="0.25">
      <c r="A75" t="s">
        <v>1033</v>
      </c>
      <c r="B75">
        <v>28</v>
      </c>
      <c r="C75" t="s">
        <v>72</v>
      </c>
      <c r="D75">
        <v>2219574</v>
      </c>
      <c r="E75" t="s">
        <v>1041</v>
      </c>
      <c r="F75" t="s">
        <v>1035</v>
      </c>
      <c r="G75">
        <v>8537815613.0500002</v>
      </c>
    </row>
    <row r="76" spans="1:7" x14ac:dyDescent="0.25">
      <c r="A76" t="s">
        <v>1033</v>
      </c>
      <c r="B76">
        <v>28</v>
      </c>
      <c r="C76" t="s">
        <v>72</v>
      </c>
      <c r="D76">
        <v>2219574</v>
      </c>
      <c r="E76" t="s">
        <v>1041</v>
      </c>
      <c r="F76" t="s">
        <v>1036</v>
      </c>
      <c r="G76">
        <v>3433347227.5500002</v>
      </c>
    </row>
    <row r="77" spans="1:7" x14ac:dyDescent="0.25">
      <c r="A77" t="s">
        <v>1033</v>
      </c>
      <c r="B77">
        <v>28</v>
      </c>
      <c r="C77" t="s">
        <v>72</v>
      </c>
      <c r="D77">
        <v>2219574</v>
      </c>
      <c r="E77" t="s">
        <v>1041</v>
      </c>
      <c r="F77" t="s">
        <v>1037</v>
      </c>
      <c r="G77">
        <v>3173906327.8800001</v>
      </c>
    </row>
    <row r="78" spans="1:7" x14ac:dyDescent="0.25">
      <c r="A78" t="s">
        <v>1033</v>
      </c>
      <c r="B78">
        <v>28</v>
      </c>
      <c r="C78" t="s">
        <v>72</v>
      </c>
      <c r="D78">
        <v>2219574</v>
      </c>
      <c r="E78" t="s">
        <v>1041</v>
      </c>
      <c r="F78" t="s">
        <v>1038</v>
      </c>
      <c r="G78">
        <v>118470210.22</v>
      </c>
    </row>
    <row r="79" spans="1:7" x14ac:dyDescent="0.25">
      <c r="A79" t="s">
        <v>1033</v>
      </c>
      <c r="B79">
        <v>28</v>
      </c>
      <c r="C79" t="s">
        <v>72</v>
      </c>
      <c r="D79">
        <v>2219574</v>
      </c>
      <c r="E79" t="s">
        <v>1041</v>
      </c>
      <c r="F79" t="s">
        <v>1039</v>
      </c>
      <c r="G79">
        <v>564889364.83000004</v>
      </c>
    </row>
    <row r="80" spans="1:7" x14ac:dyDescent="0.25">
      <c r="A80" t="s">
        <v>1033</v>
      </c>
      <c r="B80">
        <v>28</v>
      </c>
      <c r="C80" t="s">
        <v>72</v>
      </c>
      <c r="D80">
        <v>2219574</v>
      </c>
      <c r="E80" t="s">
        <v>1042</v>
      </c>
      <c r="F80" t="s">
        <v>1035</v>
      </c>
      <c r="G80">
        <v>1082401731.3199999</v>
      </c>
    </row>
    <row r="81" spans="1:7" x14ac:dyDescent="0.25">
      <c r="A81" t="s">
        <v>1033</v>
      </c>
      <c r="B81">
        <v>28</v>
      </c>
      <c r="C81" t="s">
        <v>72</v>
      </c>
      <c r="D81">
        <v>2219574</v>
      </c>
      <c r="E81" t="s">
        <v>1042</v>
      </c>
      <c r="F81" t="s">
        <v>1036</v>
      </c>
      <c r="G81">
        <v>439453564.16000003</v>
      </c>
    </row>
    <row r="82" spans="1:7" x14ac:dyDescent="0.25">
      <c r="A82" t="s">
        <v>1033</v>
      </c>
      <c r="B82">
        <v>28</v>
      </c>
      <c r="C82" t="s">
        <v>72</v>
      </c>
      <c r="D82">
        <v>2219574</v>
      </c>
      <c r="E82" t="s">
        <v>1042</v>
      </c>
      <c r="F82" t="s">
        <v>1037</v>
      </c>
      <c r="G82">
        <v>634781265.27999997</v>
      </c>
    </row>
    <row r="83" spans="1:7" x14ac:dyDescent="0.25">
      <c r="A83" t="s">
        <v>1033</v>
      </c>
      <c r="B83">
        <v>28</v>
      </c>
      <c r="C83" t="s">
        <v>72</v>
      </c>
      <c r="D83">
        <v>2219574</v>
      </c>
      <c r="E83" t="s">
        <v>1043</v>
      </c>
      <c r="F83" t="s">
        <v>1035</v>
      </c>
      <c r="G83">
        <v>881454031.44000006</v>
      </c>
    </row>
    <row r="84" spans="1:7" x14ac:dyDescent="0.25">
      <c r="A84" t="s">
        <v>1033</v>
      </c>
      <c r="B84">
        <v>28</v>
      </c>
      <c r="C84" t="s">
        <v>72</v>
      </c>
      <c r="D84">
        <v>2219574</v>
      </c>
      <c r="E84" t="s">
        <v>1043</v>
      </c>
      <c r="F84" t="s">
        <v>1036</v>
      </c>
      <c r="G84">
        <v>778456016.59000003</v>
      </c>
    </row>
    <row r="85" spans="1:7" x14ac:dyDescent="0.25">
      <c r="A85" t="s">
        <v>1033</v>
      </c>
      <c r="B85">
        <v>28</v>
      </c>
      <c r="C85" t="s">
        <v>72</v>
      </c>
      <c r="D85">
        <v>2219574</v>
      </c>
      <c r="E85" t="s">
        <v>1043</v>
      </c>
      <c r="F85" t="s">
        <v>1038</v>
      </c>
      <c r="G85">
        <v>87846535.810000002</v>
      </c>
    </row>
    <row r="86" spans="1:7" x14ac:dyDescent="0.25">
      <c r="A86">
        <v>2016</v>
      </c>
    </row>
    <row r="87" spans="1:7" x14ac:dyDescent="0.25">
      <c r="A87" t="s">
        <v>1026</v>
      </c>
      <c r="B87" t="s">
        <v>1027</v>
      </c>
      <c r="C87" t="s">
        <v>1028</v>
      </c>
      <c r="D87" t="s">
        <v>1029</v>
      </c>
      <c r="E87" t="s">
        <v>1030</v>
      </c>
      <c r="F87" t="s">
        <v>1031</v>
      </c>
      <c r="G87" t="s">
        <v>1032</v>
      </c>
    </row>
    <row r="88" spans="1:7" x14ac:dyDescent="0.25">
      <c r="A88" t="s">
        <v>1033</v>
      </c>
      <c r="B88">
        <v>28</v>
      </c>
      <c r="C88" t="s">
        <v>72</v>
      </c>
      <c r="D88">
        <v>2242937</v>
      </c>
      <c r="E88" t="s">
        <v>1041</v>
      </c>
      <c r="F88" t="s">
        <v>1035</v>
      </c>
      <c r="G88">
        <v>9143992036.7000008</v>
      </c>
    </row>
    <row r="89" spans="1:7" x14ac:dyDescent="0.25">
      <c r="A89" t="s">
        <v>1033</v>
      </c>
      <c r="B89">
        <v>28</v>
      </c>
      <c r="C89" t="s">
        <v>72</v>
      </c>
      <c r="D89">
        <v>2242937</v>
      </c>
      <c r="E89" t="s">
        <v>1041</v>
      </c>
      <c r="F89" t="s">
        <v>1036</v>
      </c>
      <c r="G89">
        <v>3598031227.4299998</v>
      </c>
    </row>
    <row r="90" spans="1:7" x14ac:dyDescent="0.25">
      <c r="A90" t="s">
        <v>1033</v>
      </c>
      <c r="B90">
        <v>28</v>
      </c>
      <c r="C90" t="s">
        <v>72</v>
      </c>
      <c r="D90">
        <v>2242937</v>
      </c>
      <c r="E90" t="s">
        <v>1041</v>
      </c>
      <c r="F90" t="s">
        <v>1037</v>
      </c>
      <c r="G90">
        <v>3574607320.3800001</v>
      </c>
    </row>
    <row r="91" spans="1:7" x14ac:dyDescent="0.25">
      <c r="A91" t="s">
        <v>1033</v>
      </c>
      <c r="B91">
        <v>28</v>
      </c>
      <c r="C91" t="s">
        <v>72</v>
      </c>
      <c r="D91">
        <v>2242937</v>
      </c>
      <c r="E91" t="s">
        <v>1041</v>
      </c>
      <c r="F91" t="s">
        <v>1038</v>
      </c>
      <c r="G91">
        <v>86323585.640000001</v>
      </c>
    </row>
    <row r="92" spans="1:7" x14ac:dyDescent="0.25">
      <c r="A92" t="s">
        <v>1033</v>
      </c>
      <c r="B92">
        <v>28</v>
      </c>
      <c r="C92" t="s">
        <v>72</v>
      </c>
      <c r="D92">
        <v>2242937</v>
      </c>
      <c r="E92" t="s">
        <v>1041</v>
      </c>
      <c r="F92" t="s">
        <v>1039</v>
      </c>
      <c r="G92">
        <v>610482937.10000002</v>
      </c>
    </row>
    <row r="93" spans="1:7" x14ac:dyDescent="0.25">
      <c r="A93" t="s">
        <v>1033</v>
      </c>
      <c r="B93">
        <v>28</v>
      </c>
      <c r="C93" t="s">
        <v>72</v>
      </c>
      <c r="D93">
        <v>2242937</v>
      </c>
      <c r="E93" t="s">
        <v>1042</v>
      </c>
      <c r="F93" t="s">
        <v>1035</v>
      </c>
      <c r="G93">
        <v>1285367809.9300001</v>
      </c>
    </row>
    <row r="94" spans="1:7" x14ac:dyDescent="0.25">
      <c r="A94" t="s">
        <v>1033</v>
      </c>
      <c r="B94">
        <v>28</v>
      </c>
      <c r="C94" t="s">
        <v>72</v>
      </c>
      <c r="D94">
        <v>2242937</v>
      </c>
      <c r="E94" t="s">
        <v>1042</v>
      </c>
      <c r="F94" t="s">
        <v>1036</v>
      </c>
      <c r="G94">
        <v>552655813.25</v>
      </c>
    </row>
    <row r="95" spans="1:7" x14ac:dyDescent="0.25">
      <c r="A95" t="s">
        <v>1033</v>
      </c>
      <c r="B95">
        <v>28</v>
      </c>
      <c r="C95" t="s">
        <v>72</v>
      </c>
      <c r="D95">
        <v>2242937</v>
      </c>
      <c r="E95" t="s">
        <v>1042</v>
      </c>
      <c r="F95" t="s">
        <v>1037</v>
      </c>
      <c r="G95">
        <v>714921463.77999997</v>
      </c>
    </row>
    <row r="96" spans="1:7" x14ac:dyDescent="0.25">
      <c r="A96" t="s">
        <v>1033</v>
      </c>
      <c r="B96">
        <v>28</v>
      </c>
      <c r="C96" t="s">
        <v>72</v>
      </c>
      <c r="D96">
        <v>2242937</v>
      </c>
      <c r="E96" t="s">
        <v>1043</v>
      </c>
      <c r="F96" t="s">
        <v>1035</v>
      </c>
      <c r="G96">
        <v>783058497.34000003</v>
      </c>
    </row>
    <row r="97" spans="1:7" x14ac:dyDescent="0.25">
      <c r="A97" t="s">
        <v>1033</v>
      </c>
      <c r="B97">
        <v>28</v>
      </c>
      <c r="C97" t="s">
        <v>72</v>
      </c>
      <c r="D97">
        <v>2242937</v>
      </c>
      <c r="E97" t="s">
        <v>1043</v>
      </c>
      <c r="F97" t="s">
        <v>1036</v>
      </c>
      <c r="G97">
        <v>710632362.59000003</v>
      </c>
    </row>
    <row r="98" spans="1:7" x14ac:dyDescent="0.25">
      <c r="A98" t="s">
        <v>1033</v>
      </c>
      <c r="B98">
        <v>28</v>
      </c>
      <c r="C98" t="s">
        <v>72</v>
      </c>
      <c r="D98">
        <v>2242937</v>
      </c>
      <c r="E98" t="s">
        <v>1043</v>
      </c>
      <c r="F98" t="s">
        <v>1038</v>
      </c>
      <c r="G98">
        <v>62119093.350000001</v>
      </c>
    </row>
    <row r="99" spans="1:7" x14ac:dyDescent="0.25">
      <c r="A99">
        <v>2017</v>
      </c>
    </row>
    <row r="100" spans="1:7" x14ac:dyDescent="0.25">
      <c r="A100" t="s">
        <v>1026</v>
      </c>
      <c r="B100" t="s">
        <v>1027</v>
      </c>
      <c r="C100" t="s">
        <v>1028</v>
      </c>
      <c r="D100" t="s">
        <v>1029</v>
      </c>
      <c r="E100" t="s">
        <v>1030</v>
      </c>
      <c r="F100" t="s">
        <v>1031</v>
      </c>
      <c r="G100" t="s">
        <v>1032</v>
      </c>
    </row>
    <row r="101" spans="1:7" x14ac:dyDescent="0.25">
      <c r="A101" t="s">
        <v>1033</v>
      </c>
      <c r="B101">
        <v>28</v>
      </c>
      <c r="C101" t="s">
        <v>72</v>
      </c>
      <c r="D101">
        <v>2265779</v>
      </c>
      <c r="E101" t="s">
        <v>1041</v>
      </c>
      <c r="F101" t="s">
        <v>1035</v>
      </c>
      <c r="G101">
        <v>9267883260.6700001</v>
      </c>
    </row>
    <row r="102" spans="1:7" x14ac:dyDescent="0.25">
      <c r="A102" t="s">
        <v>1033</v>
      </c>
      <c r="B102">
        <v>28</v>
      </c>
      <c r="C102" t="s">
        <v>72</v>
      </c>
      <c r="D102">
        <v>2265779</v>
      </c>
      <c r="E102" t="s">
        <v>1041</v>
      </c>
      <c r="F102" t="s">
        <v>1036</v>
      </c>
      <c r="G102">
        <v>3801172829.9400001</v>
      </c>
    </row>
    <row r="103" spans="1:7" x14ac:dyDescent="0.25">
      <c r="A103" t="s">
        <v>1033</v>
      </c>
      <c r="B103">
        <v>28</v>
      </c>
      <c r="C103" t="s">
        <v>72</v>
      </c>
      <c r="D103">
        <v>2265779</v>
      </c>
      <c r="E103" t="s">
        <v>1041</v>
      </c>
      <c r="F103" t="s">
        <v>1037</v>
      </c>
      <c r="G103">
        <v>3444833959.7199998</v>
      </c>
    </row>
    <row r="104" spans="1:7" x14ac:dyDescent="0.25">
      <c r="A104" t="s">
        <v>1033</v>
      </c>
      <c r="B104">
        <v>28</v>
      </c>
      <c r="C104" t="s">
        <v>72</v>
      </c>
      <c r="D104">
        <v>2265779</v>
      </c>
      <c r="E104" t="s">
        <v>1041</v>
      </c>
      <c r="F104" t="s">
        <v>1038</v>
      </c>
      <c r="G104">
        <v>86247896.760000005</v>
      </c>
    </row>
    <row r="105" spans="1:7" x14ac:dyDescent="0.25">
      <c r="A105" t="s">
        <v>1033</v>
      </c>
      <c r="B105">
        <v>28</v>
      </c>
      <c r="C105" t="s">
        <v>72</v>
      </c>
      <c r="D105">
        <v>2265779</v>
      </c>
      <c r="E105" t="s">
        <v>1041</v>
      </c>
      <c r="F105" t="s">
        <v>1039</v>
      </c>
      <c r="G105">
        <v>607511780.59000003</v>
      </c>
    </row>
    <row r="106" spans="1:7" x14ac:dyDescent="0.25">
      <c r="A106" t="s">
        <v>1033</v>
      </c>
      <c r="B106">
        <v>28</v>
      </c>
      <c r="C106" t="s">
        <v>72</v>
      </c>
      <c r="D106">
        <v>2265779</v>
      </c>
      <c r="E106" t="s">
        <v>1044</v>
      </c>
      <c r="F106" t="s">
        <v>1035</v>
      </c>
      <c r="G106">
        <v>893498040.91999996</v>
      </c>
    </row>
    <row r="107" spans="1:7" x14ac:dyDescent="0.25">
      <c r="A107" t="s">
        <v>1033</v>
      </c>
      <c r="B107">
        <v>28</v>
      </c>
      <c r="C107" t="s">
        <v>72</v>
      </c>
      <c r="D107">
        <v>2265779</v>
      </c>
      <c r="E107" t="s">
        <v>1044</v>
      </c>
      <c r="F107" t="s">
        <v>1036</v>
      </c>
      <c r="G107">
        <v>863194195.12</v>
      </c>
    </row>
    <row r="108" spans="1:7" x14ac:dyDescent="0.25">
      <c r="A108" t="s">
        <v>1033</v>
      </c>
      <c r="B108">
        <v>28</v>
      </c>
      <c r="C108" t="s">
        <v>72</v>
      </c>
      <c r="D108">
        <v>2265779</v>
      </c>
      <c r="E108" t="s">
        <v>1044</v>
      </c>
      <c r="F108" t="s">
        <v>1038</v>
      </c>
      <c r="G108">
        <v>10239818.939999999</v>
      </c>
    </row>
    <row r="109" spans="1:7" x14ac:dyDescent="0.25">
      <c r="A109" t="s">
        <v>1033</v>
      </c>
      <c r="B109">
        <v>28</v>
      </c>
      <c r="C109" t="s">
        <v>72</v>
      </c>
      <c r="D109">
        <v>2265779</v>
      </c>
      <c r="E109" t="s">
        <v>1042</v>
      </c>
      <c r="F109" t="s">
        <v>1035</v>
      </c>
      <c r="G109">
        <v>1182396288.55</v>
      </c>
    </row>
    <row r="110" spans="1:7" x14ac:dyDescent="0.25">
      <c r="A110" t="s">
        <v>1033</v>
      </c>
      <c r="B110">
        <v>28</v>
      </c>
      <c r="C110" t="s">
        <v>72</v>
      </c>
      <c r="D110">
        <v>2265779</v>
      </c>
      <c r="E110" t="s">
        <v>1042</v>
      </c>
      <c r="F110" t="s">
        <v>1036</v>
      </c>
      <c r="G110">
        <v>480771450.25999999</v>
      </c>
    </row>
    <row r="111" spans="1:7" x14ac:dyDescent="0.25">
      <c r="A111" t="s">
        <v>1033</v>
      </c>
      <c r="B111">
        <v>28</v>
      </c>
      <c r="C111" t="s">
        <v>72</v>
      </c>
      <c r="D111">
        <v>2265779</v>
      </c>
      <c r="E111" t="s">
        <v>1042</v>
      </c>
      <c r="F111" t="s">
        <v>1037</v>
      </c>
      <c r="G111">
        <v>688966791.63</v>
      </c>
    </row>
    <row r="112" spans="1:7" x14ac:dyDescent="0.25">
      <c r="A112" t="s">
        <v>1033</v>
      </c>
      <c r="B112">
        <v>28</v>
      </c>
      <c r="C112" t="s">
        <v>72</v>
      </c>
      <c r="D112">
        <v>2265779</v>
      </c>
      <c r="E112" t="s">
        <v>1043</v>
      </c>
      <c r="F112" t="s">
        <v>1035</v>
      </c>
      <c r="G112">
        <v>52681794.880000003</v>
      </c>
    </row>
    <row r="113" spans="1:7" x14ac:dyDescent="0.25">
      <c r="A113" t="s">
        <v>1033</v>
      </c>
      <c r="B113">
        <v>28</v>
      </c>
      <c r="C113" t="s">
        <v>72</v>
      </c>
      <c r="D113">
        <v>2265779</v>
      </c>
      <c r="E113" t="s">
        <v>1043</v>
      </c>
      <c r="F113" t="s">
        <v>1038</v>
      </c>
      <c r="G113">
        <v>51949111.719999999</v>
      </c>
    </row>
    <row r="114" spans="1:7" x14ac:dyDescent="0.25">
      <c r="A114">
        <v>2018</v>
      </c>
    </row>
    <row r="115" spans="1:7" x14ac:dyDescent="0.25">
      <c r="A115" t="s">
        <v>1026</v>
      </c>
      <c r="B115" t="s">
        <v>1027</v>
      </c>
      <c r="C115" t="s">
        <v>1028</v>
      </c>
      <c r="D115" t="s">
        <v>1029</v>
      </c>
      <c r="E115" t="s">
        <v>1030</v>
      </c>
      <c r="F115" t="s">
        <v>1031</v>
      </c>
      <c r="G115" t="s">
        <v>1032</v>
      </c>
    </row>
    <row r="116" spans="1:7" x14ac:dyDescent="0.25">
      <c r="A116" t="s">
        <v>1033</v>
      </c>
      <c r="B116">
        <v>28</v>
      </c>
      <c r="C116" t="s">
        <v>72</v>
      </c>
      <c r="D116">
        <v>2265779</v>
      </c>
      <c r="E116" t="s">
        <v>1041</v>
      </c>
      <c r="F116" t="s">
        <v>1045</v>
      </c>
      <c r="G116">
        <v>10001085294.49</v>
      </c>
    </row>
    <row r="117" spans="1:7" x14ac:dyDescent="0.25">
      <c r="A117" t="s">
        <v>1033</v>
      </c>
      <c r="B117">
        <v>28</v>
      </c>
      <c r="C117" t="s">
        <v>72</v>
      </c>
      <c r="D117">
        <v>2265779</v>
      </c>
      <c r="E117" t="s">
        <v>1041</v>
      </c>
      <c r="F117" t="s">
        <v>1046</v>
      </c>
      <c r="G117">
        <v>4153267692.3099999</v>
      </c>
    </row>
    <row r="118" spans="1:7" x14ac:dyDescent="0.25">
      <c r="A118" t="s">
        <v>1033</v>
      </c>
      <c r="B118">
        <v>28</v>
      </c>
      <c r="C118" t="s">
        <v>72</v>
      </c>
      <c r="D118">
        <v>2265779</v>
      </c>
      <c r="E118" t="s">
        <v>1041</v>
      </c>
      <c r="F118" t="s">
        <v>1047</v>
      </c>
      <c r="G118">
        <v>3672599415.6700001</v>
      </c>
    </row>
    <row r="119" spans="1:7" x14ac:dyDescent="0.25">
      <c r="A119" t="s">
        <v>1033</v>
      </c>
      <c r="B119">
        <v>28</v>
      </c>
      <c r="C119" t="s">
        <v>72</v>
      </c>
      <c r="D119">
        <v>2265779</v>
      </c>
      <c r="E119" t="s">
        <v>1041</v>
      </c>
      <c r="F119" t="s">
        <v>1048</v>
      </c>
      <c r="G119">
        <v>102915987.92</v>
      </c>
    </row>
    <row r="120" spans="1:7" x14ac:dyDescent="0.25">
      <c r="A120" t="s">
        <v>1033</v>
      </c>
      <c r="B120">
        <v>28</v>
      </c>
      <c r="C120" t="s">
        <v>72</v>
      </c>
      <c r="D120">
        <v>2265779</v>
      </c>
      <c r="E120" t="s">
        <v>1041</v>
      </c>
      <c r="F120" t="s">
        <v>1049</v>
      </c>
      <c r="G120">
        <v>666876922.53999996</v>
      </c>
    </row>
    <row r="121" spans="1:7" x14ac:dyDescent="0.25">
      <c r="A121" t="s">
        <v>1033</v>
      </c>
      <c r="B121">
        <v>28</v>
      </c>
      <c r="C121" t="s">
        <v>72</v>
      </c>
      <c r="D121">
        <v>2265779</v>
      </c>
      <c r="E121" t="s">
        <v>1044</v>
      </c>
      <c r="F121" t="s">
        <v>1045</v>
      </c>
      <c r="G121">
        <v>1030650746.09</v>
      </c>
    </row>
    <row r="122" spans="1:7" x14ac:dyDescent="0.25">
      <c r="A122" t="s">
        <v>1033</v>
      </c>
      <c r="B122">
        <v>28</v>
      </c>
      <c r="C122" t="s">
        <v>72</v>
      </c>
      <c r="D122">
        <v>2265779</v>
      </c>
      <c r="E122" t="s">
        <v>1044</v>
      </c>
      <c r="F122" t="s">
        <v>1046</v>
      </c>
      <c r="G122">
        <v>1013210967.88</v>
      </c>
    </row>
    <row r="123" spans="1:7" x14ac:dyDescent="0.25">
      <c r="A123" t="s">
        <v>1033</v>
      </c>
      <c r="B123">
        <v>28</v>
      </c>
      <c r="C123" t="s">
        <v>72</v>
      </c>
      <c r="D123">
        <v>2265779</v>
      </c>
      <c r="E123" t="s">
        <v>1044</v>
      </c>
      <c r="F123" t="s">
        <v>1048</v>
      </c>
      <c r="G123">
        <v>12385652.029999999</v>
      </c>
    </row>
    <row r="124" spans="1:7" x14ac:dyDescent="0.25">
      <c r="A124" t="s">
        <v>1033</v>
      </c>
      <c r="B124">
        <v>28</v>
      </c>
      <c r="C124" t="s">
        <v>72</v>
      </c>
      <c r="D124">
        <v>2265779</v>
      </c>
      <c r="E124" t="s">
        <v>1042</v>
      </c>
      <c r="F124" t="s">
        <v>1045</v>
      </c>
      <c r="G124">
        <v>1271661323.3699999</v>
      </c>
    </row>
    <row r="125" spans="1:7" x14ac:dyDescent="0.25">
      <c r="A125" t="s">
        <v>1033</v>
      </c>
      <c r="B125">
        <v>28</v>
      </c>
      <c r="C125" t="s">
        <v>72</v>
      </c>
      <c r="D125">
        <v>2265779</v>
      </c>
      <c r="E125" t="s">
        <v>1042</v>
      </c>
      <c r="F125" t="s">
        <v>1046</v>
      </c>
      <c r="G125">
        <v>535884373.25</v>
      </c>
    </row>
    <row r="126" spans="1:7" x14ac:dyDescent="0.25">
      <c r="A126" t="s">
        <v>1033</v>
      </c>
      <c r="B126">
        <v>28</v>
      </c>
      <c r="C126" t="s">
        <v>72</v>
      </c>
      <c r="D126">
        <v>2265779</v>
      </c>
      <c r="E126" t="s">
        <v>1042</v>
      </c>
      <c r="F126" t="s">
        <v>1047</v>
      </c>
      <c r="G126">
        <v>734519882.79999995</v>
      </c>
    </row>
    <row r="127" spans="1:7" x14ac:dyDescent="0.25">
      <c r="A127" t="s">
        <v>1033</v>
      </c>
      <c r="B127">
        <v>28</v>
      </c>
      <c r="C127" t="s">
        <v>72</v>
      </c>
      <c r="D127">
        <v>2265779</v>
      </c>
      <c r="E127" t="s">
        <v>1043</v>
      </c>
      <c r="F127" t="s">
        <v>1045</v>
      </c>
      <c r="G127">
        <v>63021938.909999996</v>
      </c>
    </row>
    <row r="128" spans="1:7" x14ac:dyDescent="0.25">
      <c r="A128" t="s">
        <v>1033</v>
      </c>
      <c r="B128">
        <v>28</v>
      </c>
      <c r="C128" t="s">
        <v>72</v>
      </c>
      <c r="D128">
        <v>2265779</v>
      </c>
      <c r="E128" t="s">
        <v>1043</v>
      </c>
      <c r="F128" t="s">
        <v>1048</v>
      </c>
      <c r="G128">
        <v>62649633</v>
      </c>
    </row>
    <row r="130" spans="1:9" x14ac:dyDescent="0.25">
      <c r="A130">
        <v>2019</v>
      </c>
    </row>
    <row r="131" spans="1:9" x14ac:dyDescent="0.25">
      <c r="A131" t="s">
        <v>1026</v>
      </c>
      <c r="B131" t="s">
        <v>1027</v>
      </c>
      <c r="C131" t="s">
        <v>1028</v>
      </c>
      <c r="D131" t="s">
        <v>1029</v>
      </c>
      <c r="E131" t="s">
        <v>1030</v>
      </c>
      <c r="F131" t="s">
        <v>1031</v>
      </c>
      <c r="G131" t="s">
        <v>1032</v>
      </c>
    </row>
    <row r="132" spans="1:9" x14ac:dyDescent="0.25">
      <c r="A132" t="s">
        <v>1033</v>
      </c>
      <c r="B132">
        <v>28</v>
      </c>
      <c r="C132" t="s">
        <v>72</v>
      </c>
      <c r="D132">
        <v>2278308</v>
      </c>
      <c r="E132" t="s">
        <v>1041</v>
      </c>
      <c r="F132" t="s">
        <v>1045</v>
      </c>
      <c r="G132">
        <v>10742848394.639999</v>
      </c>
      <c r="H132">
        <f>G132-SUM(G133:G135)</f>
        <v>8391378549.7599993</v>
      </c>
      <c r="I132" t="s">
        <v>1050</v>
      </c>
    </row>
    <row r="133" spans="1:9" x14ac:dyDescent="0.25">
      <c r="A133" t="s">
        <v>1033</v>
      </c>
      <c r="B133">
        <v>28</v>
      </c>
      <c r="C133" t="s">
        <v>72</v>
      </c>
      <c r="D133">
        <v>2278308</v>
      </c>
      <c r="E133" t="s">
        <v>1044</v>
      </c>
      <c r="F133" t="s">
        <v>1045</v>
      </c>
      <c r="G133">
        <v>993909627.50999999</v>
      </c>
    </row>
    <row r="134" spans="1:9" x14ac:dyDescent="0.25">
      <c r="A134" t="s">
        <v>1033</v>
      </c>
      <c r="B134">
        <v>28</v>
      </c>
      <c r="C134" t="s">
        <v>72</v>
      </c>
      <c r="D134">
        <v>2278308</v>
      </c>
      <c r="E134" t="s">
        <v>1042</v>
      </c>
      <c r="F134" t="s">
        <v>1045</v>
      </c>
      <c r="G134">
        <v>1353105343.8599999</v>
      </c>
    </row>
    <row r="135" spans="1:9" x14ac:dyDescent="0.25">
      <c r="A135" t="s">
        <v>1033</v>
      </c>
      <c r="B135">
        <v>28</v>
      </c>
      <c r="C135" t="s">
        <v>72</v>
      </c>
      <c r="D135">
        <v>2278308</v>
      </c>
      <c r="E135" t="s">
        <v>1043</v>
      </c>
      <c r="F135" t="s">
        <v>1045</v>
      </c>
      <c r="G135">
        <v>4454873.51</v>
      </c>
    </row>
    <row r="136" spans="1:9" x14ac:dyDescent="0.25">
      <c r="A136" t="s">
        <v>1033</v>
      </c>
      <c r="B136">
        <v>28</v>
      </c>
      <c r="C136" t="s">
        <v>72</v>
      </c>
      <c r="D136">
        <v>2278308</v>
      </c>
      <c r="E136" t="s">
        <v>1041</v>
      </c>
      <c r="F136" t="s">
        <v>1046</v>
      </c>
      <c r="G136">
        <v>4422096326.5799999</v>
      </c>
      <c r="H136">
        <f>G136-(G137+G138)</f>
        <v>2891604294.0699997</v>
      </c>
      <c r="I136" t="s">
        <v>1051</v>
      </c>
    </row>
    <row r="137" spans="1:9" x14ac:dyDescent="0.25">
      <c r="A137" t="s">
        <v>1033</v>
      </c>
      <c r="B137">
        <v>28</v>
      </c>
      <c r="C137" t="s">
        <v>72</v>
      </c>
      <c r="D137">
        <v>2278308</v>
      </c>
      <c r="E137" t="s">
        <v>1044</v>
      </c>
      <c r="F137" t="s">
        <v>1046</v>
      </c>
      <c r="G137">
        <v>981303516.05999994</v>
      </c>
    </row>
    <row r="138" spans="1:9" x14ac:dyDescent="0.25">
      <c r="A138" t="s">
        <v>1033</v>
      </c>
      <c r="B138">
        <v>28</v>
      </c>
      <c r="C138" t="s">
        <v>72</v>
      </c>
      <c r="D138">
        <v>2278308</v>
      </c>
      <c r="E138" t="s">
        <v>1042</v>
      </c>
      <c r="F138" t="s">
        <v>1046</v>
      </c>
      <c r="G138">
        <v>549188516.45000005</v>
      </c>
    </row>
    <row r="139" spans="1:9" x14ac:dyDescent="0.25">
      <c r="A139" t="s">
        <v>1033</v>
      </c>
      <c r="B139">
        <v>28</v>
      </c>
      <c r="C139" t="s">
        <v>72</v>
      </c>
      <c r="D139">
        <v>2278308</v>
      </c>
      <c r="E139" t="s">
        <v>1041</v>
      </c>
      <c r="F139" t="s">
        <v>1047</v>
      </c>
      <c r="G139">
        <v>4018058980.6799998</v>
      </c>
      <c r="H139">
        <f>G139-G140</f>
        <v>3214447184.8899999</v>
      </c>
      <c r="I139" t="s">
        <v>1017</v>
      </c>
    </row>
    <row r="140" spans="1:9" x14ac:dyDescent="0.25">
      <c r="A140" t="s">
        <v>1033</v>
      </c>
      <c r="B140">
        <v>28</v>
      </c>
      <c r="C140" t="s">
        <v>72</v>
      </c>
      <c r="D140">
        <v>2278308</v>
      </c>
      <c r="E140" t="s">
        <v>1042</v>
      </c>
      <c r="F140" t="s">
        <v>1047</v>
      </c>
      <c r="G140">
        <v>803611795.78999996</v>
      </c>
    </row>
    <row r="141" spans="1:9" x14ac:dyDescent="0.25">
      <c r="A141" t="s">
        <v>1033</v>
      </c>
      <c r="B141">
        <v>28</v>
      </c>
      <c r="C141" t="s">
        <v>72</v>
      </c>
      <c r="D141">
        <v>2278308</v>
      </c>
      <c r="E141" t="s">
        <v>1041</v>
      </c>
      <c r="F141" t="s">
        <v>1049</v>
      </c>
      <c r="G141">
        <v>683473825.27999997</v>
      </c>
      <c r="H141">
        <f>G141</f>
        <v>683473825.27999997</v>
      </c>
      <c r="I141" t="s">
        <v>1052</v>
      </c>
    </row>
    <row r="142" spans="1:9" x14ac:dyDescent="0.25">
      <c r="A142" t="s">
        <v>1033</v>
      </c>
      <c r="B142">
        <v>28</v>
      </c>
      <c r="C142" t="s">
        <v>72</v>
      </c>
      <c r="D142">
        <v>2278308</v>
      </c>
      <c r="E142" t="s">
        <v>1041</v>
      </c>
      <c r="F142" t="s">
        <v>1048</v>
      </c>
      <c r="G142">
        <v>85839056.469999999</v>
      </c>
      <c r="H142">
        <f>G142-G143</f>
        <v>76267500.700000003</v>
      </c>
      <c r="I142" t="s">
        <v>1053</v>
      </c>
    </row>
    <row r="143" spans="1:9" x14ac:dyDescent="0.25">
      <c r="A143" t="s">
        <v>1033</v>
      </c>
      <c r="B143">
        <v>28</v>
      </c>
      <c r="C143" t="s">
        <v>72</v>
      </c>
      <c r="D143">
        <v>2278308</v>
      </c>
      <c r="E143" t="s">
        <v>1044</v>
      </c>
      <c r="F143" t="s">
        <v>1048</v>
      </c>
      <c r="G143">
        <v>9571555.7699999996</v>
      </c>
    </row>
    <row r="145" spans="1:7" x14ac:dyDescent="0.25">
      <c r="A145">
        <v>2020</v>
      </c>
    </row>
    <row r="146" spans="1:7" x14ac:dyDescent="0.25">
      <c r="A146" t="s">
        <v>1026</v>
      </c>
      <c r="B146" t="s">
        <v>1027</v>
      </c>
      <c r="C146" t="s">
        <v>1028</v>
      </c>
      <c r="D146" t="s">
        <v>1029</v>
      </c>
      <c r="E146" t="s">
        <v>1030</v>
      </c>
      <c r="F146" t="s">
        <v>1031</v>
      </c>
      <c r="G146" t="s">
        <v>1032</v>
      </c>
    </row>
  </sheetData>
  <pageMargins left="0.511811024" right="0.511811024" top="0.78740157499999996" bottom="0.78740157499999996" header="0.31496062000000002" footer="0.31496062000000002"/>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A28AF-1C8A-48A6-89A4-85FE010D69C2}">
  <dimension ref="A1:I75"/>
  <sheetViews>
    <sheetView showGridLines="0" workbookViewId="0"/>
  </sheetViews>
  <sheetFormatPr defaultRowHeight="15" x14ac:dyDescent="0.25"/>
  <cols>
    <col min="1" max="1" width="9.140625" style="43"/>
    <col min="2" max="2" width="31.7109375" style="43" customWidth="1"/>
    <col min="3" max="3" width="37" style="43" bestFit="1" customWidth="1"/>
    <col min="4" max="9" width="7.5703125" style="43" customWidth="1"/>
    <col min="10" max="10" width="31" style="43" customWidth="1"/>
    <col min="11" max="12" width="7.140625" style="43" customWidth="1"/>
    <col min="13" max="13" width="9.42578125" style="43" customWidth="1"/>
    <col min="14" max="14" width="9.85546875" style="43" customWidth="1"/>
    <col min="15" max="15" width="19.42578125" style="43" bestFit="1" customWidth="1"/>
    <col min="16" max="16" width="11.7109375" style="43" customWidth="1"/>
    <col min="17" max="17" width="13.140625" style="43" customWidth="1"/>
    <col min="18" max="16384" width="9.140625" style="43"/>
  </cols>
  <sheetData>
    <row r="1" spans="1:1" ht="15.75" x14ac:dyDescent="0.25">
      <c r="A1" s="43" t="s">
        <v>2777</v>
      </c>
    </row>
    <row r="3" spans="1:1" x14ac:dyDescent="0.25">
      <c r="A3" s="43" t="s">
        <v>48</v>
      </c>
    </row>
    <row r="4" spans="1:1" x14ac:dyDescent="0.25">
      <c r="A4" s="43" t="s">
        <v>1054</v>
      </c>
    </row>
    <row r="5" spans="1:1" x14ac:dyDescent="0.25">
      <c r="A5" s="43" t="s">
        <v>993</v>
      </c>
    </row>
    <row r="6" spans="1:1" x14ac:dyDescent="0.25">
      <c r="A6" s="43" t="s">
        <v>994</v>
      </c>
    </row>
    <row r="7" spans="1:1" x14ac:dyDescent="0.25">
      <c r="A7" s="43" t="s">
        <v>995</v>
      </c>
    </row>
    <row r="8" spans="1:1" x14ac:dyDescent="0.25">
      <c r="A8" s="43" t="s">
        <v>996</v>
      </c>
    </row>
    <row r="9" spans="1:1" x14ac:dyDescent="0.25">
      <c r="A9" s="43" t="s">
        <v>997</v>
      </c>
    </row>
    <row r="10" spans="1:1" x14ac:dyDescent="0.25">
      <c r="A10" s="43" t="s">
        <v>998</v>
      </c>
    </row>
    <row r="11" spans="1:1" x14ac:dyDescent="0.25">
      <c r="A11" s="43" t="s">
        <v>999</v>
      </c>
    </row>
    <row r="12" spans="1:1" x14ac:dyDescent="0.25">
      <c r="A12" s="43" t="s">
        <v>1055</v>
      </c>
    </row>
    <row r="13" spans="1:1" x14ac:dyDescent="0.25">
      <c r="A13" s="43" t="s">
        <v>1056</v>
      </c>
    </row>
    <row r="14" spans="1:1" x14ac:dyDescent="0.25">
      <c r="A14" s="43" t="s">
        <v>1057</v>
      </c>
    </row>
    <row r="15" spans="1:1" x14ac:dyDescent="0.25">
      <c r="A15" s="43" t="s">
        <v>1058</v>
      </c>
    </row>
    <row r="16" spans="1:1" x14ac:dyDescent="0.25">
      <c r="A16" s="43" t="s">
        <v>1059</v>
      </c>
    </row>
    <row r="17" spans="1:1" x14ac:dyDescent="0.25">
      <c r="A17" s="43" t="s">
        <v>1060</v>
      </c>
    </row>
    <row r="18" spans="1:1" x14ac:dyDescent="0.25">
      <c r="A18" s="43" t="s">
        <v>1061</v>
      </c>
    </row>
    <row r="19" spans="1:1" x14ac:dyDescent="0.25">
      <c r="A19" s="43" t="s">
        <v>1062</v>
      </c>
    </row>
    <row r="20" spans="1:1" x14ac:dyDescent="0.25">
      <c r="A20" s="43" t="s">
        <v>1063</v>
      </c>
    </row>
    <row r="21" spans="1:1" x14ac:dyDescent="0.25">
      <c r="A21" s="43" t="s">
        <v>862</v>
      </c>
    </row>
    <row r="22" spans="1:1" x14ac:dyDescent="0.25">
      <c r="A22" s="43" t="s">
        <v>863</v>
      </c>
    </row>
    <row r="24" spans="1:1" x14ac:dyDescent="0.25">
      <c r="A24" s="43" t="s">
        <v>79</v>
      </c>
    </row>
    <row r="25" spans="1:1" x14ac:dyDescent="0.25">
      <c r="A25" s="43" t="s">
        <v>1064</v>
      </c>
    </row>
    <row r="26" spans="1:1" x14ac:dyDescent="0.25">
      <c r="A26" s="43" t="s">
        <v>1065</v>
      </c>
    </row>
    <row r="27" spans="1:1" x14ac:dyDescent="0.25">
      <c r="A27" s="43" t="s">
        <v>1066</v>
      </c>
    </row>
    <row r="28" spans="1:1" x14ac:dyDescent="0.25">
      <c r="A28" s="43" t="s">
        <v>1067</v>
      </c>
    </row>
    <row r="29" spans="1:1" x14ac:dyDescent="0.25">
      <c r="A29" s="43" t="s">
        <v>1068</v>
      </c>
    </row>
    <row r="31" spans="1:1" x14ac:dyDescent="0.25">
      <c r="A31" s="43" t="s">
        <v>654</v>
      </c>
    </row>
    <row r="32" spans="1:1" x14ac:dyDescent="0.25">
      <c r="A32" s="43" t="s">
        <v>1069</v>
      </c>
    </row>
    <row r="33" spans="1:9" x14ac:dyDescent="0.25">
      <c r="A33" s="43" t="s">
        <v>140</v>
      </c>
    </row>
    <row r="35" spans="1:9" ht="15.75" x14ac:dyDescent="0.25">
      <c r="B35" s="43" t="s">
        <v>1070</v>
      </c>
    </row>
    <row r="36" spans="1:9" ht="15" customHeight="1" x14ac:dyDescent="0.25">
      <c r="B36" s="43" t="s">
        <v>1071</v>
      </c>
      <c r="D36" s="43">
        <v>2014</v>
      </c>
      <c r="E36" s="43">
        <v>2015</v>
      </c>
      <c r="F36" s="43">
        <v>2016</v>
      </c>
      <c r="G36" s="43">
        <v>2017</v>
      </c>
      <c r="H36" s="43">
        <v>2018</v>
      </c>
      <c r="I36" s="43">
        <v>2019</v>
      </c>
    </row>
    <row r="37" spans="1:9" ht="15.75" customHeight="1" x14ac:dyDescent="0.25"/>
    <row r="38" spans="1:9" x14ac:dyDescent="0.25">
      <c r="B38" s="43" t="s">
        <v>1072</v>
      </c>
      <c r="C38" s="43" t="s">
        <v>1073</v>
      </c>
      <c r="D38" s="43">
        <f>D48</f>
        <v>0.62846975735826316</v>
      </c>
      <c r="E38" s="43">
        <f t="shared" ref="E38:I38" si="0">E48</f>
        <v>-3.4579404910119016</v>
      </c>
      <c r="F38" s="43">
        <f t="shared" si="0"/>
        <v>-4.3856331944050364</v>
      </c>
      <c r="G38" s="43">
        <f t="shared" si="0"/>
        <v>4.925015784735276</v>
      </c>
      <c r="H38" s="43">
        <f t="shared" si="0"/>
        <v>6.1248844571752725</v>
      </c>
      <c r="I38" s="43">
        <f t="shared" si="0"/>
        <v>-5.2585637181423506</v>
      </c>
    </row>
    <row r="39" spans="1:9" x14ac:dyDescent="0.25">
      <c r="C39" s="43" t="s">
        <v>1074</v>
      </c>
      <c r="D39" s="43">
        <f t="shared" ref="D39:I40" si="1">D49</f>
        <v>1.0246548329155614</v>
      </c>
      <c r="E39" s="43">
        <f t="shared" si="1"/>
        <v>8.2861190133492801</v>
      </c>
      <c r="F39" s="43">
        <f t="shared" si="1"/>
        <v>19.252640285509813</v>
      </c>
      <c r="G39" s="43">
        <f t="shared" si="1"/>
        <v>1.8091593540839446</v>
      </c>
      <c r="H39" s="43">
        <f t="shared" si="1"/>
        <v>8.2940522933195879</v>
      </c>
      <c r="I39" s="43">
        <f t="shared" si="1"/>
        <v>4.5714267468825787</v>
      </c>
    </row>
    <row r="40" spans="1:9" x14ac:dyDescent="0.25">
      <c r="C40" s="43" t="s">
        <v>1075</v>
      </c>
      <c r="D40" s="43">
        <f t="shared" si="1"/>
        <v>1.4435872567152952</v>
      </c>
      <c r="E40" s="43">
        <f t="shared" si="1"/>
        <v>-3.5863688204619826</v>
      </c>
      <c r="F40" s="43">
        <f t="shared" si="1"/>
        <v>-1.4031559856737874</v>
      </c>
      <c r="G40" s="43">
        <f t="shared" si="1"/>
        <v>2.6212299242566628</v>
      </c>
      <c r="H40" s="43">
        <f t="shared" si="1"/>
        <v>5.3180233570611746</v>
      </c>
      <c r="I40" s="43">
        <f t="shared" si="1"/>
        <v>2.0771068508983248</v>
      </c>
    </row>
    <row r="41" spans="1:9" ht="16.5" customHeight="1" x14ac:dyDescent="0.25">
      <c r="B41" s="43" t="s">
        <v>1076</v>
      </c>
      <c r="C41" s="43" t="s">
        <v>1077</v>
      </c>
      <c r="D41" s="43">
        <f>D51</f>
        <v>2.4092908358904763</v>
      </c>
      <c r="E41" s="43">
        <f t="shared" ref="E41:I41" si="2">E51</f>
        <v>-4.9466857334058645</v>
      </c>
      <c r="F41" s="43">
        <f t="shared" si="2"/>
        <v>5.9619759457222976</v>
      </c>
      <c r="G41" s="43">
        <f t="shared" si="2"/>
        <v>-6.389518142135997</v>
      </c>
      <c r="H41" s="43">
        <f t="shared" si="2"/>
        <v>2.7627361060766242</v>
      </c>
      <c r="I41" s="43">
        <f t="shared" si="2"/>
        <v>4.8896954110250856</v>
      </c>
    </row>
    <row r="42" spans="1:9" x14ac:dyDescent="0.25">
      <c r="C42" s="43" t="s">
        <v>1018</v>
      </c>
      <c r="D42" s="43">
        <f t="shared" ref="D42:I44" si="3">D52</f>
        <v>-1.0507459851206824</v>
      </c>
      <c r="E42" s="43">
        <f t="shared" si="3"/>
        <v>-7.4931460790467757</v>
      </c>
      <c r="F42" s="43">
        <f t="shared" si="3"/>
        <v>1.6777540820626768</v>
      </c>
      <c r="G42" s="43">
        <f t="shared" si="3"/>
        <v>-3.33579102994086</v>
      </c>
      <c r="H42" s="43">
        <f t="shared" si="3"/>
        <v>5.8086996034709681</v>
      </c>
      <c r="I42" s="43">
        <f t="shared" si="3"/>
        <v>-1.7423719402904103</v>
      </c>
    </row>
    <row r="43" spans="1:9" x14ac:dyDescent="0.25">
      <c r="C43" s="43" t="s">
        <v>1078</v>
      </c>
      <c r="D43" s="43">
        <f t="shared" si="3"/>
        <v>0.39133110291902362</v>
      </c>
      <c r="E43" s="43">
        <f t="shared" si="3"/>
        <v>-7.5253551824528309</v>
      </c>
      <c r="F43" s="43">
        <f t="shared" si="3"/>
        <v>4.7149497660204487</v>
      </c>
      <c r="G43" s="43">
        <f t="shared" si="3"/>
        <v>-4.934173426721844</v>
      </c>
      <c r="H43" s="43">
        <f t="shared" si="3"/>
        <v>5.7748296418428158</v>
      </c>
      <c r="I43" s="43">
        <f t="shared" si="3"/>
        <v>5.8023246792885397</v>
      </c>
    </row>
    <row r="44" spans="1:9" x14ac:dyDescent="0.25">
      <c r="B44" s="43" t="s">
        <v>1079</v>
      </c>
      <c r="C44" s="43" t="s">
        <v>1080</v>
      </c>
      <c r="D44" s="43">
        <f t="shared" si="3"/>
        <v>-1.1212168219776331</v>
      </c>
      <c r="E44" s="43">
        <f t="shared" si="3"/>
        <v>-46.817824810540998</v>
      </c>
      <c r="F44" s="43">
        <f t="shared" si="3"/>
        <v>-50.667654731175261</v>
      </c>
      <c r="G44" s="43">
        <f t="shared" si="3"/>
        <v>34.867694060699471</v>
      </c>
      <c r="H44" s="43">
        <f t="shared" si="3"/>
        <v>15.017712566827379</v>
      </c>
      <c r="I44" s="43">
        <f t="shared" si="3"/>
        <v>-20.036431750447637</v>
      </c>
    </row>
    <row r="45" spans="1:9" x14ac:dyDescent="0.25">
      <c r="B45" s="43" t="s">
        <v>1081</v>
      </c>
    </row>
    <row r="47" spans="1:9" x14ac:dyDescent="0.25">
      <c r="B47" s="43" t="s">
        <v>1082</v>
      </c>
      <c r="D47" s="43">
        <v>2014</v>
      </c>
      <c r="E47" s="43">
        <v>2015</v>
      </c>
      <c r="F47" s="43">
        <v>2016</v>
      </c>
      <c r="G47" s="43">
        <v>2017</v>
      </c>
      <c r="H47" s="43">
        <v>2018</v>
      </c>
      <c r="I47" s="43">
        <v>2019</v>
      </c>
    </row>
    <row r="48" spans="1:9" x14ac:dyDescent="0.25">
      <c r="B48" s="43" t="s">
        <v>1073</v>
      </c>
      <c r="D48" s="43">
        <f>((D57/C57)-1)*100</f>
        <v>0.62846975735826316</v>
      </c>
      <c r="E48" s="43">
        <f t="shared" ref="E48:I48" si="4">((E57/D57)-1)*100</f>
        <v>-3.4579404910119016</v>
      </c>
      <c r="F48" s="43">
        <f t="shared" si="4"/>
        <v>-4.3856331944050364</v>
      </c>
      <c r="G48" s="43">
        <f t="shared" si="4"/>
        <v>4.925015784735276</v>
      </c>
      <c r="H48" s="43">
        <f t="shared" si="4"/>
        <v>6.1248844571752725</v>
      </c>
      <c r="I48" s="43">
        <f t="shared" si="4"/>
        <v>-5.2585637181423506</v>
      </c>
    </row>
    <row r="49" spans="2:9" x14ac:dyDescent="0.25">
      <c r="B49" s="43" t="s">
        <v>1074</v>
      </c>
      <c r="D49" s="43">
        <f t="shared" ref="D49:I49" si="5">((D58/C58)-1)*100</f>
        <v>1.0246548329155614</v>
      </c>
      <c r="E49" s="43">
        <f t="shared" si="5"/>
        <v>8.2861190133492801</v>
      </c>
      <c r="F49" s="43">
        <f t="shared" si="5"/>
        <v>19.252640285509813</v>
      </c>
      <c r="G49" s="43">
        <f t="shared" si="5"/>
        <v>1.8091593540839446</v>
      </c>
      <c r="H49" s="43">
        <f t="shared" si="5"/>
        <v>8.2940522933195879</v>
      </c>
      <c r="I49" s="43">
        <f t="shared" si="5"/>
        <v>4.5714267468825787</v>
      </c>
    </row>
    <row r="50" spans="2:9" x14ac:dyDescent="0.25">
      <c r="B50" s="43" t="s">
        <v>1083</v>
      </c>
      <c r="D50" s="43">
        <f t="shared" ref="D50:I50" si="6">((D59/C59)-1)*100</f>
        <v>1.4435872567152952</v>
      </c>
      <c r="E50" s="43">
        <f t="shared" si="6"/>
        <v>-3.5863688204619826</v>
      </c>
      <c r="F50" s="43">
        <f t="shared" si="6"/>
        <v>-1.4031559856737874</v>
      </c>
      <c r="G50" s="43">
        <f t="shared" si="6"/>
        <v>2.6212299242566628</v>
      </c>
      <c r="H50" s="43">
        <f t="shared" si="6"/>
        <v>5.3180233570611746</v>
      </c>
      <c r="I50" s="43">
        <f t="shared" si="6"/>
        <v>2.0771068508983248</v>
      </c>
    </row>
    <row r="51" spans="2:9" x14ac:dyDescent="0.25">
      <c r="B51" s="43" t="s">
        <v>1017</v>
      </c>
      <c r="D51" s="43">
        <f t="shared" ref="D51:I51" si="7">((D60/C60)-1)*100</f>
        <v>2.4092908358904763</v>
      </c>
      <c r="E51" s="43">
        <f t="shared" si="7"/>
        <v>-4.9466857334058645</v>
      </c>
      <c r="F51" s="43">
        <f t="shared" si="7"/>
        <v>5.9619759457222976</v>
      </c>
      <c r="G51" s="43">
        <f t="shared" si="7"/>
        <v>-6.389518142135997</v>
      </c>
      <c r="H51" s="43">
        <f t="shared" si="7"/>
        <v>2.7627361060766242</v>
      </c>
      <c r="I51" s="43">
        <f t="shared" si="7"/>
        <v>4.8896954110250856</v>
      </c>
    </row>
    <row r="52" spans="2:9" x14ac:dyDescent="0.25">
      <c r="B52" s="43" t="s">
        <v>1052</v>
      </c>
      <c r="D52" s="43">
        <f t="shared" ref="D52:I52" si="8">((D61/C61)-1)*100</f>
        <v>-1.0507459851206824</v>
      </c>
      <c r="E52" s="43">
        <f t="shared" si="8"/>
        <v>-7.4931460790467757</v>
      </c>
      <c r="F52" s="43">
        <f t="shared" si="8"/>
        <v>1.6777540820626768</v>
      </c>
      <c r="G52" s="43">
        <f t="shared" si="8"/>
        <v>-3.33579102994086</v>
      </c>
      <c r="H52" s="43">
        <f t="shared" si="8"/>
        <v>5.8086996034709681</v>
      </c>
      <c r="I52" s="43">
        <f t="shared" si="8"/>
        <v>-1.7423719402904103</v>
      </c>
    </row>
    <row r="53" spans="2:9" x14ac:dyDescent="0.25">
      <c r="B53" s="43" t="s">
        <v>1084</v>
      </c>
      <c r="D53" s="43">
        <f t="shared" ref="D53:I53" si="9">((D62/C62)-1)*100</f>
        <v>0.39133110291902362</v>
      </c>
      <c r="E53" s="43">
        <f t="shared" si="9"/>
        <v>-7.5253551824528309</v>
      </c>
      <c r="F53" s="43">
        <f t="shared" si="9"/>
        <v>4.7149497660204487</v>
      </c>
      <c r="G53" s="43">
        <f t="shared" si="9"/>
        <v>-4.934173426721844</v>
      </c>
      <c r="H53" s="43">
        <f t="shared" si="9"/>
        <v>5.7748296418428158</v>
      </c>
      <c r="I53" s="43">
        <f t="shared" si="9"/>
        <v>5.8023246792885397</v>
      </c>
    </row>
    <row r="54" spans="2:9" x14ac:dyDescent="0.25">
      <c r="B54" s="43" t="s">
        <v>1085</v>
      </c>
      <c r="D54" s="43">
        <f t="shared" ref="D54:I54" si="10">((D63/C63)-1)*100</f>
        <v>-1.1212168219776331</v>
      </c>
      <c r="E54" s="43">
        <f t="shared" si="10"/>
        <v>-46.817824810540998</v>
      </c>
      <c r="F54" s="43">
        <f t="shared" si="10"/>
        <v>-50.667654731175261</v>
      </c>
      <c r="G54" s="43">
        <f t="shared" si="10"/>
        <v>34.867694060699471</v>
      </c>
      <c r="H54" s="43">
        <f t="shared" si="10"/>
        <v>15.017712566827379</v>
      </c>
      <c r="I54" s="43">
        <f t="shared" si="10"/>
        <v>-20.036431750447637</v>
      </c>
    </row>
    <row r="56" spans="2:9" x14ac:dyDescent="0.25">
      <c r="B56" s="43" t="s">
        <v>1086</v>
      </c>
      <c r="C56" s="43">
        <v>2013</v>
      </c>
      <c r="D56" s="43">
        <v>2014</v>
      </c>
      <c r="E56" s="43">
        <v>2015</v>
      </c>
      <c r="F56" s="43">
        <v>2016</v>
      </c>
      <c r="G56" s="43">
        <v>2017</v>
      </c>
      <c r="H56" s="43">
        <v>2018</v>
      </c>
      <c r="I56" s="43">
        <v>2019</v>
      </c>
    </row>
    <row r="57" spans="2:9" x14ac:dyDescent="0.25">
      <c r="B57" s="43" t="s">
        <v>1073</v>
      </c>
      <c r="C57" s="43">
        <f>C69/C$66*100</f>
        <v>3487301482.0170097</v>
      </c>
      <c r="D57" s="43">
        <f t="shared" ref="D57:H57" si="11">D69/D$66*100</f>
        <v>3509218117.1793928</v>
      </c>
      <c r="E57" s="43">
        <f t="shared" si="11"/>
        <v>3387871442.9875212</v>
      </c>
      <c r="F57" s="43">
        <f t="shared" si="11"/>
        <v>3239291828.4000916</v>
      </c>
      <c r="G57" s="43">
        <f t="shared" si="11"/>
        <v>3398827462.2624359</v>
      </c>
      <c r="H57" s="43">
        <f t="shared" si="11"/>
        <v>3607001717.2247529</v>
      </c>
      <c r="I57" s="43">
        <f t="shared" ref="I57" si="12">I69/I$66*100</f>
        <v>3417325233.6100006</v>
      </c>
    </row>
    <row r="58" spans="2:9" x14ac:dyDescent="0.25">
      <c r="B58" s="43" t="s">
        <v>1074</v>
      </c>
      <c r="C58" s="43">
        <f t="shared" ref="C58:H58" si="13">C70/C$66*100</f>
        <v>168836370.99598604</v>
      </c>
      <c r="D58" s="43">
        <f t="shared" si="13"/>
        <v>170566361.03111565</v>
      </c>
      <c r="E58" s="43">
        <f t="shared" si="13"/>
        <v>184699692.7028929</v>
      </c>
      <c r="F58" s="43">
        <f t="shared" si="13"/>
        <v>220259260.14742288</v>
      </c>
      <c r="G58" s="43">
        <f t="shared" si="13"/>
        <v>224244101.15561607</v>
      </c>
      <c r="H58" s="43">
        <f t="shared" si="13"/>
        <v>242843024.17014736</v>
      </c>
      <c r="I58" s="43">
        <f t="shared" ref="I58" si="14">I70/I$66*100</f>
        <v>253944415.13</v>
      </c>
    </row>
    <row r="59" spans="2:9" x14ac:dyDescent="0.25">
      <c r="B59" s="43" t="s">
        <v>1083</v>
      </c>
      <c r="C59" s="43">
        <f t="shared" ref="C59:H59" si="15">C71/C$66*100</f>
        <v>4156558327.8798447</v>
      </c>
      <c r="D59" s="43">
        <f t="shared" si="15"/>
        <v>4216561874.2190561</v>
      </c>
      <c r="E59" s="43">
        <f t="shared" si="15"/>
        <v>4065340413.8665767</v>
      </c>
      <c r="F59" s="43">
        <f t="shared" si="15"/>
        <v>4008297346.5113921</v>
      </c>
      <c r="G59" s="43">
        <f t="shared" si="15"/>
        <v>4113364036.0113344</v>
      </c>
      <c r="H59" s="43">
        <f t="shared" si="15"/>
        <v>4332113696.2073717</v>
      </c>
      <c r="I59" s="43">
        <f t="shared" ref="I59" si="16">I71/I$66*100</f>
        <v>4422096326.5799999</v>
      </c>
    </row>
    <row r="60" spans="2:9" x14ac:dyDescent="0.25">
      <c r="B60" s="43" t="s">
        <v>1017</v>
      </c>
      <c r="C60" s="43">
        <f t="shared" ref="C60:H60" si="17">C72/C$66*100</f>
        <v>3860705480.489769</v>
      </c>
      <c r="D60" s="43">
        <f t="shared" si="17"/>
        <v>3953721103.8319306</v>
      </c>
      <c r="E60" s="43">
        <f t="shared" si="17"/>
        <v>3758142946.0500197</v>
      </c>
      <c r="F60" s="43">
        <f t="shared" si="17"/>
        <v>3982202524.4993815</v>
      </c>
      <c r="G60" s="43">
        <f t="shared" si="17"/>
        <v>3727758971.7398958</v>
      </c>
      <c r="H60" s="43">
        <f t="shared" si="17"/>
        <v>3830747114.799665</v>
      </c>
      <c r="I60" s="43">
        <f t="shared" ref="I60" si="18">I72/I$66*100</f>
        <v>4018058980.6799998</v>
      </c>
    </row>
    <row r="61" spans="2:9" x14ac:dyDescent="0.25">
      <c r="B61" s="43" t="s">
        <v>1052</v>
      </c>
      <c r="C61" s="43">
        <f t="shared" ref="C61:H61" si="19">C73/C$66*100</f>
        <v>730728679.21473324</v>
      </c>
      <c r="D61" s="43">
        <f t="shared" si="19"/>
        <v>723050576.95575905</v>
      </c>
      <c r="E61" s="43">
        <f t="shared" si="19"/>
        <v>668871340.99907351</v>
      </c>
      <c r="F61" s="43">
        <f t="shared" si="19"/>
        <v>680093357.2264328</v>
      </c>
      <c r="G61" s="43">
        <f t="shared" si="19"/>
        <v>657406864.02084982</v>
      </c>
      <c r="H61" s="43">
        <f t="shared" si="19"/>
        <v>695593653.92441988</v>
      </c>
      <c r="I61" s="43">
        <f t="shared" ref="I61" si="20">I73/I$66*100</f>
        <v>683473825.27999997</v>
      </c>
    </row>
    <row r="62" spans="2:9" x14ac:dyDescent="0.25">
      <c r="B62" s="43" t="s">
        <v>1084</v>
      </c>
      <c r="C62" s="43">
        <f t="shared" ref="C62:H62" si="21">C74/C$66*100</f>
        <v>4540002001.5159254</v>
      </c>
      <c r="D62" s="43">
        <f t="shared" si="21"/>
        <v>4557768441.4210033</v>
      </c>
      <c r="E62" s="43">
        <f t="shared" si="21"/>
        <v>4214780177.8103285</v>
      </c>
      <c r="F62" s="43">
        <f t="shared" si="21"/>
        <v>4413504945.9422731</v>
      </c>
      <c r="G62" s="43">
        <f t="shared" si="21"/>
        <v>4195734957.7125354</v>
      </c>
      <c r="H62" s="43">
        <f t="shared" si="21"/>
        <v>4438031503.74368</v>
      </c>
      <c r="I62" s="43">
        <f t="shared" ref="I62" si="22">I74/I$66*100</f>
        <v>4695540500.96</v>
      </c>
    </row>
    <row r="63" spans="2:9" x14ac:dyDescent="0.25">
      <c r="B63" s="43" t="s">
        <v>1085</v>
      </c>
      <c r="C63" s="43">
        <f t="shared" ref="C63:H63" si="23">C75/C$66*100</f>
        <v>266759036.03705597</v>
      </c>
      <c r="D63" s="43">
        <f t="shared" si="23"/>
        <v>263768088.85086313</v>
      </c>
      <c r="E63" s="43">
        <f t="shared" si="23"/>
        <v>140277607.10655391</v>
      </c>
      <c r="F63" s="43">
        <f t="shared" si="23"/>
        <v>69202233.472650602</v>
      </c>
      <c r="G63" s="43">
        <f t="shared" si="23"/>
        <v>93331456.523065373</v>
      </c>
      <c r="H63" s="43">
        <f t="shared" si="23"/>
        <v>107347706.39813279</v>
      </c>
      <c r="I63" s="43">
        <f t="shared" ref="I63" si="24">I75/I$66*100</f>
        <v>85839056.469999999</v>
      </c>
    </row>
    <row r="65" spans="2:9" x14ac:dyDescent="0.25">
      <c r="B65" s="43" t="s">
        <v>887</v>
      </c>
      <c r="C65" s="43">
        <v>2013</v>
      </c>
      <c r="D65" s="43">
        <v>2014</v>
      </c>
      <c r="E65" s="43">
        <v>2015</v>
      </c>
      <c r="F65" s="43">
        <v>2016</v>
      </c>
      <c r="G65" s="43">
        <v>2017</v>
      </c>
      <c r="H65" s="43">
        <v>2018</v>
      </c>
      <c r="I65" s="43">
        <v>2019</v>
      </c>
    </row>
    <row r="66" spans="2:9" x14ac:dyDescent="0.25">
      <c r="C66" s="43">
        <v>71.714487101170036</v>
      </c>
      <c r="D66" s="43">
        <v>76.309571918612832</v>
      </c>
      <c r="E66" s="43">
        <v>84.454113998402349</v>
      </c>
      <c r="F66" s="43">
        <v>89.764578732202438</v>
      </c>
      <c r="G66" s="43">
        <v>92.410319063953764</v>
      </c>
      <c r="H66" s="43">
        <v>95.871622574127144</v>
      </c>
      <c r="I66" s="43">
        <v>100</v>
      </c>
    </row>
    <row r="68" spans="2:9" x14ac:dyDescent="0.25">
      <c r="B68" s="43" t="s">
        <v>1020</v>
      </c>
      <c r="C68" s="43">
        <v>2013</v>
      </c>
      <c r="D68" s="43">
        <v>2014</v>
      </c>
      <c r="E68" s="43">
        <v>2015</v>
      </c>
      <c r="F68" s="43">
        <v>2016</v>
      </c>
      <c r="G68" s="43">
        <v>2017</v>
      </c>
      <c r="H68" s="43">
        <v>2018</v>
      </c>
      <c r="I68" s="43">
        <v>2019</v>
      </c>
    </row>
    <row r="69" spans="2:9" x14ac:dyDescent="0.25">
      <c r="B69" s="43" t="s">
        <v>1073</v>
      </c>
      <c r="C69" s="43">
        <v>2500900371.5</v>
      </c>
      <c r="D69" s="43">
        <v>2677869322.9099998</v>
      </c>
      <c r="E69" s="43">
        <v>2861196810.5799999</v>
      </c>
      <c r="F69" s="43">
        <v>2907736663.6700001</v>
      </c>
      <c r="G69" s="43">
        <v>3140867302.3099999</v>
      </c>
      <c r="H69" s="43">
        <v>3458091072.5799999</v>
      </c>
      <c r="I69" s="43">
        <v>3417325233.6100001</v>
      </c>
    </row>
    <row r="70" spans="2:9" x14ac:dyDescent="0.25">
      <c r="B70" s="43" t="s">
        <v>1074</v>
      </c>
      <c r="C70" s="43">
        <v>121080137.5</v>
      </c>
      <c r="D70" s="43">
        <v>130158459.94</v>
      </c>
      <c r="E70" s="43">
        <v>155986489.03</v>
      </c>
      <c r="F70" s="43">
        <v>197714796.99000001</v>
      </c>
      <c r="G70" s="43">
        <v>207224689.36000001</v>
      </c>
      <c r="H70" s="43">
        <v>232817547.58000001</v>
      </c>
      <c r="I70" s="43">
        <v>253944415.13</v>
      </c>
    </row>
    <row r="71" spans="2:9" x14ac:dyDescent="0.25">
      <c r="B71" s="43" t="s">
        <v>1083</v>
      </c>
      <c r="C71" s="43">
        <v>2980854485.9000001</v>
      </c>
      <c r="D71" s="43">
        <v>3217640315.9000001</v>
      </c>
      <c r="E71" s="43">
        <v>3433347227.5500002</v>
      </c>
      <c r="F71" s="43">
        <v>3598031227.4299998</v>
      </c>
      <c r="G71" s="43">
        <v>3801172829.9400001</v>
      </c>
      <c r="H71" s="43">
        <v>4153267692.3099999</v>
      </c>
      <c r="I71" s="43">
        <v>4422096326.5799999</v>
      </c>
    </row>
    <row r="72" spans="2:9" x14ac:dyDescent="0.25">
      <c r="B72" s="43" t="s">
        <v>1017</v>
      </c>
      <c r="C72" s="43">
        <v>2768685133.8200002</v>
      </c>
      <c r="D72" s="43">
        <v>3017067649.1900001</v>
      </c>
      <c r="E72" s="43">
        <v>3173906327.8800001</v>
      </c>
      <c r="F72" s="43">
        <v>3574607320.3800001</v>
      </c>
      <c r="G72" s="43">
        <v>3444833959.7199998</v>
      </c>
      <c r="H72" s="43">
        <v>3672599415.6700001</v>
      </c>
      <c r="I72" s="43">
        <v>4018058980.6799998</v>
      </c>
    </row>
    <row r="73" spans="2:9" x14ac:dyDescent="0.25">
      <c r="B73" s="43" t="s">
        <v>1052</v>
      </c>
      <c r="C73" s="43">
        <v>524038324.39999998</v>
      </c>
      <c r="D73" s="43">
        <v>551756800.02999997</v>
      </c>
      <c r="E73" s="43">
        <v>564889364.83000004</v>
      </c>
      <c r="F73" s="43">
        <v>610482937.10000002</v>
      </c>
      <c r="G73" s="43">
        <v>607511780.59000003</v>
      </c>
      <c r="H73" s="43">
        <v>666876922.53999996</v>
      </c>
      <c r="I73" s="43">
        <v>683473825.27999997</v>
      </c>
    </row>
    <row r="74" spans="2:9" x14ac:dyDescent="0.25">
      <c r="B74" s="43" t="s">
        <v>1084</v>
      </c>
      <c r="C74" s="43">
        <v>3255839149.77</v>
      </c>
      <c r="D74" s="43">
        <v>3478013586.6900001</v>
      </c>
      <c r="E74" s="43">
        <v>3559555256.1500001</v>
      </c>
      <c r="F74" s="43">
        <v>3961764122.0500002</v>
      </c>
      <c r="G74" s="43">
        <v>3877292061.5</v>
      </c>
      <c r="H74" s="43">
        <v>4254812812.9899998</v>
      </c>
      <c r="I74" s="43">
        <v>4695540500.96</v>
      </c>
    </row>
    <row r="75" spans="2:9" x14ac:dyDescent="0.25">
      <c r="B75" s="43" t="s">
        <v>1085</v>
      </c>
      <c r="C75" s="43">
        <v>191304874.49000001</v>
      </c>
      <c r="D75" s="43">
        <v>201280299.46000001</v>
      </c>
      <c r="E75" s="43">
        <v>118470210.22</v>
      </c>
      <c r="F75" s="43">
        <v>62119093.350000001</v>
      </c>
      <c r="G75" s="43">
        <v>86247896.760000005</v>
      </c>
      <c r="H75" s="43">
        <v>102915987.92</v>
      </c>
      <c r="I75" s="43">
        <v>85839056.469999999</v>
      </c>
    </row>
  </sheetData>
  <pageMargins left="0.511811024" right="0.511811024" top="0.78740157499999996" bottom="0.78740157499999996" header="0.31496062000000002" footer="0.31496062000000002"/>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D1849-93FA-45F3-9D53-3152A1010363}">
  <dimension ref="A1:Y106"/>
  <sheetViews>
    <sheetView showGridLines="0" workbookViewId="0">
      <selection activeCell="A2" sqref="A2"/>
    </sheetView>
  </sheetViews>
  <sheetFormatPr defaultRowHeight="15" x14ac:dyDescent="0.25"/>
  <cols>
    <col min="1" max="1" width="13.28515625" customWidth="1"/>
    <col min="3" max="3" width="10.140625" customWidth="1"/>
    <col min="4" max="4" width="10.85546875" bestFit="1" customWidth="1"/>
    <col min="5" max="5" width="10.140625" customWidth="1"/>
    <col min="6" max="6" width="16.28515625" customWidth="1"/>
    <col min="8" max="8" width="12" customWidth="1"/>
    <col min="11" max="11" width="14.85546875" customWidth="1"/>
    <col min="12" max="12" width="12.5703125" customWidth="1"/>
    <col min="13" max="13" width="11.7109375" bestFit="1" customWidth="1"/>
    <col min="14" max="14" width="11.5703125" bestFit="1" customWidth="1"/>
    <col min="15" max="15" width="12.7109375" bestFit="1" customWidth="1"/>
    <col min="16" max="16" width="12.5703125" customWidth="1"/>
    <col min="17" max="17" width="3" customWidth="1"/>
    <col min="20" max="20" width="14.7109375" bestFit="1" customWidth="1"/>
    <col min="22" max="22" width="21.42578125" customWidth="1"/>
    <col min="23" max="23" width="12.85546875" customWidth="1"/>
  </cols>
  <sheetData>
    <row r="1" spans="1:1" ht="14.25" customHeight="1" x14ac:dyDescent="0.25">
      <c r="A1" t="s">
        <v>2778</v>
      </c>
    </row>
    <row r="2" spans="1:1" ht="14.25" customHeight="1" x14ac:dyDescent="0.25"/>
    <row r="3" spans="1:1" ht="14.25" customHeight="1" x14ac:dyDescent="0.25">
      <c r="A3" t="s">
        <v>91</v>
      </c>
    </row>
    <row r="4" spans="1:1" ht="14.25" customHeight="1" x14ac:dyDescent="0.25">
      <c r="A4" t="s">
        <v>1087</v>
      </c>
    </row>
    <row r="5" spans="1:1" ht="14.25" customHeight="1" x14ac:dyDescent="0.25">
      <c r="A5" t="s">
        <v>1088</v>
      </c>
    </row>
    <row r="6" spans="1:1" ht="14.25" customHeight="1" x14ac:dyDescent="0.25">
      <c r="A6" t="s">
        <v>1089</v>
      </c>
    </row>
    <row r="7" spans="1:1" ht="14.25" customHeight="1" x14ac:dyDescent="0.25">
      <c r="A7" t="s">
        <v>1090</v>
      </c>
    </row>
    <row r="8" spans="1:1" ht="14.25" customHeight="1" x14ac:dyDescent="0.25">
      <c r="A8" t="s">
        <v>1091</v>
      </c>
    </row>
    <row r="9" spans="1:1" ht="14.25" customHeight="1" x14ac:dyDescent="0.25">
      <c r="A9" t="s">
        <v>1092</v>
      </c>
    </row>
    <row r="10" spans="1:1" ht="14.25" customHeight="1" x14ac:dyDescent="0.25">
      <c r="A10" t="s">
        <v>1093</v>
      </c>
    </row>
    <row r="11" spans="1:1" ht="14.25" customHeight="1" x14ac:dyDescent="0.25">
      <c r="A11" t="s">
        <v>1094</v>
      </c>
    </row>
    <row r="12" spans="1:1" ht="14.25" customHeight="1" x14ac:dyDescent="0.25">
      <c r="A12" t="s">
        <v>1095</v>
      </c>
    </row>
    <row r="13" spans="1:1" ht="14.25" customHeight="1" x14ac:dyDescent="0.25">
      <c r="A13" t="s">
        <v>1092</v>
      </c>
    </row>
    <row r="14" spans="1:1" ht="14.25" customHeight="1" x14ac:dyDescent="0.25">
      <c r="A14" t="s">
        <v>1093</v>
      </c>
    </row>
    <row r="15" spans="1:1" ht="14.25" customHeight="1" x14ac:dyDescent="0.25">
      <c r="A15" t="s">
        <v>1094</v>
      </c>
    </row>
    <row r="16" spans="1:1" ht="14.25" customHeight="1" x14ac:dyDescent="0.25">
      <c r="A16" t="s">
        <v>1096</v>
      </c>
    </row>
    <row r="17" spans="1:16" ht="14.25" customHeight="1" x14ac:dyDescent="0.25">
      <c r="A17" t="s">
        <v>1092</v>
      </c>
    </row>
    <row r="18" spans="1:16" ht="14.25" customHeight="1" x14ac:dyDescent="0.25">
      <c r="A18" t="s">
        <v>1093</v>
      </c>
    </row>
    <row r="19" spans="1:16" ht="14.25" customHeight="1" x14ac:dyDescent="0.25">
      <c r="A19" t="s">
        <v>1094</v>
      </c>
    </row>
    <row r="20" spans="1:16" ht="14.25" customHeight="1" x14ac:dyDescent="0.25"/>
    <row r="21" spans="1:16" ht="14.25" customHeight="1" x14ac:dyDescent="0.25">
      <c r="A21" t="s">
        <v>1097</v>
      </c>
    </row>
    <row r="22" spans="1:16" ht="14.25" customHeight="1" x14ac:dyDescent="0.25">
      <c r="A22" t="s">
        <v>1098</v>
      </c>
    </row>
    <row r="23" spans="1:16" ht="14.25" customHeight="1" x14ac:dyDescent="0.25"/>
    <row r="24" spans="1:16" ht="14.25" customHeight="1" x14ac:dyDescent="0.25">
      <c r="A24" t="s">
        <v>654</v>
      </c>
    </row>
    <row r="25" spans="1:16" ht="14.25" customHeight="1" x14ac:dyDescent="0.25">
      <c r="A25" s="109" t="s">
        <v>1099</v>
      </c>
    </row>
    <row r="26" spans="1:16" ht="14.25" customHeight="1" x14ac:dyDescent="0.25">
      <c r="A26" s="109" t="s">
        <v>140</v>
      </c>
    </row>
    <row r="27" spans="1:16" x14ac:dyDescent="0.25">
      <c r="B27" s="16"/>
      <c r="C27" s="16"/>
      <c r="D27" s="16"/>
      <c r="E27" s="16"/>
      <c r="G27" s="16"/>
      <c r="H27" s="16"/>
      <c r="I27" s="16"/>
    </row>
    <row r="28" spans="1:16" x14ac:dyDescent="0.25">
      <c r="B28" s="110">
        <v>2010</v>
      </c>
      <c r="C28" s="110">
        <v>2011</v>
      </c>
      <c r="D28" s="110">
        <v>2012</v>
      </c>
      <c r="E28" s="110">
        <v>2013</v>
      </c>
      <c r="F28" s="110">
        <v>2014</v>
      </c>
      <c r="G28" s="110">
        <v>2015</v>
      </c>
      <c r="H28" s="110">
        <v>2016</v>
      </c>
      <c r="I28" s="110">
        <v>2017</v>
      </c>
      <c r="J28" s="110">
        <v>2018</v>
      </c>
      <c r="K28" s="110">
        <v>2019</v>
      </c>
      <c r="L28" t="s">
        <v>1100</v>
      </c>
    </row>
    <row r="29" spans="1:16" x14ac:dyDescent="0.25">
      <c r="A29" t="s">
        <v>1101</v>
      </c>
      <c r="B29">
        <v>3264696144</v>
      </c>
      <c r="C29">
        <v>3569995457</v>
      </c>
      <c r="D29">
        <v>3859109079</v>
      </c>
      <c r="E29">
        <v>5186654735</v>
      </c>
      <c r="F29">
        <v>5141292010</v>
      </c>
      <c r="G29">
        <v>5769755895</v>
      </c>
      <c r="H29">
        <v>5208605538</v>
      </c>
      <c r="I29">
        <v>5144236578</v>
      </c>
      <c r="J29">
        <v>7250574336</v>
      </c>
      <c r="K29">
        <v>226481280417</v>
      </c>
      <c r="L29">
        <v>420845002870</v>
      </c>
      <c r="M29" s="16"/>
      <c r="N29" s="16"/>
      <c r="O29" s="16"/>
      <c r="P29" s="16"/>
    </row>
    <row r="30" spans="1:16" x14ac:dyDescent="0.25">
      <c r="A30" t="s">
        <v>1102</v>
      </c>
      <c r="B30">
        <v>78316314048</v>
      </c>
      <c r="C30">
        <v>85000307614</v>
      </c>
      <c r="D30">
        <v>92099075611</v>
      </c>
      <c r="E30">
        <v>103400876453</v>
      </c>
      <c r="F30">
        <v>107622331206</v>
      </c>
      <c r="G30">
        <v>102987423777</v>
      </c>
      <c r="H30">
        <v>102010190286</v>
      </c>
      <c r="I30">
        <v>111753704719</v>
      </c>
      <c r="J30">
        <v>277932643523</v>
      </c>
      <c r="K30">
        <v>6560357772653</v>
      </c>
      <c r="L30">
        <v>8658372884562</v>
      </c>
      <c r="M30" s="16"/>
      <c r="N30" s="16"/>
      <c r="O30" s="16"/>
      <c r="P30" s="16"/>
    </row>
    <row r="31" spans="1:16" x14ac:dyDescent="0.25">
      <c r="A31" t="s">
        <v>1103</v>
      </c>
      <c r="B31">
        <v>111710528085</v>
      </c>
      <c r="C31">
        <v>126075388223</v>
      </c>
      <c r="D31">
        <v>136542914055</v>
      </c>
      <c r="E31">
        <v>153284629443</v>
      </c>
      <c r="F31">
        <v>159117592943</v>
      </c>
      <c r="G31">
        <v>159323438914</v>
      </c>
      <c r="H31">
        <v>164211581082</v>
      </c>
      <c r="I31">
        <v>176461597516</v>
      </c>
      <c r="J31">
        <v>344126604717</v>
      </c>
      <c r="K31">
        <v>9870140161199</v>
      </c>
      <c r="L31">
        <v>12882547942670</v>
      </c>
      <c r="M31" s="16"/>
      <c r="N31" s="16"/>
      <c r="O31" s="16"/>
      <c r="P31" s="16"/>
    </row>
    <row r="32" spans="1:16" x14ac:dyDescent="0.25">
      <c r="A32" t="s">
        <v>1104</v>
      </c>
      <c r="B32">
        <v>787071649</v>
      </c>
      <c r="C32">
        <v>860389589</v>
      </c>
      <c r="D32">
        <v>1093896655</v>
      </c>
      <c r="E32">
        <v>1292044186</v>
      </c>
      <c r="F32">
        <v>1350311670</v>
      </c>
      <c r="G32">
        <v>1379406936</v>
      </c>
      <c r="H32">
        <v>703819755</v>
      </c>
      <c r="I32">
        <v>715905379</v>
      </c>
      <c r="J32">
        <v>767445170</v>
      </c>
      <c r="K32">
        <v>58236002780</v>
      </c>
      <c r="L32">
        <v>65120360929</v>
      </c>
      <c r="M32" s="16"/>
      <c r="N32" s="16"/>
      <c r="O32" s="16"/>
      <c r="P32" s="16"/>
    </row>
    <row r="33" spans="1:23" x14ac:dyDescent="0.25">
      <c r="A33" t="s">
        <v>1105</v>
      </c>
      <c r="B33">
        <v>8221370879</v>
      </c>
      <c r="C33">
        <v>8838242955</v>
      </c>
      <c r="D33">
        <v>10011958786</v>
      </c>
      <c r="E33">
        <v>11500430076</v>
      </c>
      <c r="F33">
        <v>12581955519</v>
      </c>
      <c r="G33">
        <v>12684664911</v>
      </c>
      <c r="H33">
        <v>13412434683</v>
      </c>
      <c r="I33">
        <v>14697694303</v>
      </c>
      <c r="J33">
        <v>16204182216</v>
      </c>
      <c r="K33">
        <v>1356094682597</v>
      </c>
      <c r="L33">
        <v>1318559771641</v>
      </c>
      <c r="M33" s="16"/>
      <c r="N33" s="16"/>
      <c r="O33" s="16"/>
      <c r="P33" s="16"/>
    </row>
    <row r="34" spans="1:23" x14ac:dyDescent="0.25">
      <c r="A34" t="s">
        <v>1106</v>
      </c>
      <c r="B34">
        <v>18886616170</v>
      </c>
      <c r="C34">
        <v>21218776615</v>
      </c>
      <c r="D34">
        <v>23316665277</v>
      </c>
      <c r="E34">
        <v>26460916366</v>
      </c>
      <c r="F34">
        <v>28178347400</v>
      </c>
      <c r="G34">
        <v>27926364007</v>
      </c>
      <c r="H34">
        <v>29657709560</v>
      </c>
      <c r="I34">
        <v>32122485960</v>
      </c>
      <c r="J34">
        <v>33835700504</v>
      </c>
      <c r="K34">
        <v>2734709106341</v>
      </c>
      <c r="L34">
        <v>2860116849846</v>
      </c>
      <c r="M34" s="16"/>
      <c r="N34" s="16"/>
      <c r="O34" s="16"/>
      <c r="P34" s="16"/>
    </row>
    <row r="35" spans="1:23" x14ac:dyDescent="0.25">
      <c r="A35" t="s">
        <v>1107</v>
      </c>
      <c r="B35">
        <v>39411595</v>
      </c>
      <c r="C35">
        <v>39544092</v>
      </c>
      <c r="D35">
        <v>45056335</v>
      </c>
      <c r="E35">
        <v>124375708</v>
      </c>
      <c r="F35">
        <v>152493402</v>
      </c>
      <c r="G35">
        <v>146403743</v>
      </c>
      <c r="H35">
        <v>138710860</v>
      </c>
      <c r="I35">
        <v>143968024</v>
      </c>
      <c r="J35">
        <v>155608689</v>
      </c>
      <c r="K35">
        <v>185217517</v>
      </c>
      <c r="L35">
        <v>171664956</v>
      </c>
      <c r="M35" s="16"/>
      <c r="N35" s="16"/>
      <c r="O35" s="16"/>
      <c r="P35" s="16"/>
    </row>
    <row r="36" spans="1:23" x14ac:dyDescent="0.25">
      <c r="A36" t="s">
        <v>1108</v>
      </c>
      <c r="B36">
        <v>344152855</v>
      </c>
      <c r="C36">
        <v>376423877</v>
      </c>
      <c r="D36">
        <v>477056275</v>
      </c>
      <c r="E36">
        <v>574310250</v>
      </c>
      <c r="F36">
        <v>621248108</v>
      </c>
      <c r="G36">
        <v>642532501</v>
      </c>
      <c r="H36">
        <v>621720502</v>
      </c>
      <c r="I36">
        <v>759765026</v>
      </c>
      <c r="J36">
        <v>755222102</v>
      </c>
      <c r="K36">
        <v>827118322</v>
      </c>
      <c r="L36">
        <v>775510310</v>
      </c>
      <c r="M36" s="16"/>
      <c r="N36" s="16"/>
      <c r="O36" s="16"/>
      <c r="P36" s="16"/>
    </row>
    <row r="37" spans="1:23" x14ac:dyDescent="0.25">
      <c r="A37" t="s">
        <v>1109</v>
      </c>
      <c r="B37">
        <v>897090130</v>
      </c>
      <c r="C37">
        <v>1057977647</v>
      </c>
      <c r="D37">
        <v>1113513936</v>
      </c>
      <c r="E37">
        <v>1144660245</v>
      </c>
      <c r="F37">
        <v>1200128012</v>
      </c>
      <c r="G37">
        <v>1215938429</v>
      </c>
      <c r="H37">
        <v>1265858423</v>
      </c>
      <c r="I37">
        <v>1366166876</v>
      </c>
      <c r="J37">
        <v>1379068006</v>
      </c>
      <c r="K37">
        <v>1410076784</v>
      </c>
      <c r="L37">
        <v>1176376681</v>
      </c>
      <c r="M37" s="16"/>
      <c r="N37" s="16"/>
      <c r="O37" s="16"/>
      <c r="P37" s="16"/>
    </row>
    <row r="38" spans="1:23" x14ac:dyDescent="0.25">
      <c r="M38" s="16"/>
      <c r="N38" s="16"/>
      <c r="O38" s="16"/>
      <c r="P38" s="16"/>
    </row>
    <row r="39" spans="1:23" x14ac:dyDescent="0.25">
      <c r="B39" s="110">
        <v>2010</v>
      </c>
      <c r="C39" s="110">
        <v>2011</v>
      </c>
      <c r="D39" s="110">
        <v>2012</v>
      </c>
      <c r="E39" s="110">
        <v>2013</v>
      </c>
      <c r="F39" s="110">
        <v>2014</v>
      </c>
      <c r="G39" s="110">
        <v>2015</v>
      </c>
      <c r="H39" s="110">
        <v>2016</v>
      </c>
      <c r="I39" s="110">
        <v>2017</v>
      </c>
      <c r="J39" s="110">
        <v>2018</v>
      </c>
      <c r="K39" s="110">
        <v>2019</v>
      </c>
      <c r="L39" t="s">
        <v>1100</v>
      </c>
      <c r="M39" s="441"/>
      <c r="N39" s="441"/>
      <c r="O39" s="441"/>
      <c r="P39" s="441"/>
      <c r="Q39" s="441"/>
      <c r="R39" s="441"/>
      <c r="S39" s="441"/>
      <c r="T39" s="441"/>
      <c r="U39" s="441"/>
      <c r="V39" s="441"/>
      <c r="W39" s="441"/>
    </row>
    <row r="40" spans="1:23" x14ac:dyDescent="0.25">
      <c r="A40" t="s">
        <v>1101</v>
      </c>
      <c r="B40" s="16">
        <f t="shared" ref="B40:L40" si="0">B29/SUM(B$29:B$31)*100</f>
        <v>1.6890010670417799</v>
      </c>
      <c r="C40" s="16">
        <f t="shared" si="0"/>
        <v>1.6632038758747691</v>
      </c>
      <c r="D40" s="16">
        <f t="shared" si="0"/>
        <v>1.6598240179641264</v>
      </c>
      <c r="E40" s="16">
        <f t="shared" si="0"/>
        <v>1.9806056216523278</v>
      </c>
      <c r="F40" s="16">
        <f t="shared" si="0"/>
        <v>1.8910066986728864</v>
      </c>
      <c r="G40" s="16">
        <f t="shared" si="0"/>
        <v>2.1522465612891994</v>
      </c>
      <c r="H40" s="16">
        <f t="shared" si="0"/>
        <v>1.9189471706786194</v>
      </c>
      <c r="I40" s="16">
        <f t="shared" si="0"/>
        <v>1.7535603576467163</v>
      </c>
      <c r="J40" s="16">
        <f t="shared" si="0"/>
        <v>1.1521470150141138</v>
      </c>
      <c r="K40" s="16">
        <f t="shared" si="0"/>
        <v>1.3596779914511004</v>
      </c>
      <c r="L40" s="16">
        <f t="shared" si="0"/>
        <v>1.9162621354115652</v>
      </c>
      <c r="M40" s="441"/>
      <c r="N40" s="441"/>
      <c r="O40" s="441"/>
      <c r="P40" s="441"/>
      <c r="Q40" s="441"/>
      <c r="R40" s="441"/>
      <c r="S40" s="441"/>
      <c r="T40" s="441"/>
      <c r="U40" s="441"/>
      <c r="V40" s="441"/>
      <c r="W40" s="441"/>
    </row>
    <row r="41" spans="1:23" x14ac:dyDescent="0.25">
      <c r="A41" t="s">
        <v>1102</v>
      </c>
      <c r="B41" s="16">
        <f t="shared" ref="B41:L41" si="1">B30/SUM(B$29:B$31)*100</f>
        <v>40.517197362135619</v>
      </c>
      <c r="C41" s="16">
        <f t="shared" si="1"/>
        <v>39.600285988305799</v>
      </c>
      <c r="D41" s="16">
        <f t="shared" si="1"/>
        <v>39.612318439841616</v>
      </c>
      <c r="E41" s="16">
        <f t="shared" si="1"/>
        <v>39.48524967443965</v>
      </c>
      <c r="F41" s="16">
        <f t="shared" si="1"/>
        <v>39.584320213964666</v>
      </c>
      <c r="G41" s="16">
        <f t="shared" si="1"/>
        <v>38.416586890992171</v>
      </c>
      <c r="H41" s="16">
        <f t="shared" si="1"/>
        <v>37.582451694906467</v>
      </c>
      <c r="I41" s="16">
        <f t="shared" si="1"/>
        <v>38.094450642778185</v>
      </c>
      <c r="J41" s="16">
        <f t="shared" si="1"/>
        <v>44.164675896098039</v>
      </c>
      <c r="K41" s="16">
        <f t="shared" si="1"/>
        <v>39.385039077392548</v>
      </c>
      <c r="L41" s="16">
        <f t="shared" si="1"/>
        <v>39.424757333011719</v>
      </c>
      <c r="M41" s="441"/>
      <c r="N41" s="441"/>
      <c r="O41" s="441"/>
      <c r="P41" s="441"/>
      <c r="Q41" s="441"/>
      <c r="R41" s="441"/>
      <c r="S41" s="441"/>
      <c r="T41" s="441"/>
      <c r="U41" s="441"/>
      <c r="V41" s="441"/>
      <c r="W41" s="441"/>
    </row>
    <row r="42" spans="1:23" x14ac:dyDescent="0.25">
      <c r="A42" t="s">
        <v>1103</v>
      </c>
      <c r="B42" s="16">
        <f t="shared" ref="B42:L42" si="2">B31/SUM(B$29:B$31)*100</f>
        <v>57.793801570822602</v>
      </c>
      <c r="C42" s="16">
        <f t="shared" si="2"/>
        <v>58.736510135819429</v>
      </c>
      <c r="D42" s="16">
        <f t="shared" si="2"/>
        <v>58.727857542194265</v>
      </c>
      <c r="E42" s="16">
        <f t="shared" si="2"/>
        <v>58.534144703908019</v>
      </c>
      <c r="F42" s="16">
        <f t="shared" si="2"/>
        <v>58.524673087362444</v>
      </c>
      <c r="G42" s="16">
        <f t="shared" si="2"/>
        <v>59.431166547718625</v>
      </c>
      <c r="H42" s="16">
        <f t="shared" si="2"/>
        <v>60.498601134414919</v>
      </c>
      <c r="I42" s="16">
        <f t="shared" si="2"/>
        <v>60.151988999575103</v>
      </c>
      <c r="J42" s="16">
        <f t="shared" si="2"/>
        <v>54.683177088887845</v>
      </c>
      <c r="K42" s="16">
        <f t="shared" si="2"/>
        <v>59.255282931156351</v>
      </c>
      <c r="L42" s="16">
        <f t="shared" si="2"/>
        <v>58.658980531576724</v>
      </c>
      <c r="M42" s="441"/>
      <c r="N42" s="441"/>
      <c r="O42" s="441"/>
      <c r="P42" s="441"/>
      <c r="Q42" s="441"/>
      <c r="R42" s="441"/>
      <c r="S42" s="441"/>
      <c r="T42" s="441"/>
      <c r="U42" s="441"/>
      <c r="V42" s="441"/>
      <c r="W42" s="441"/>
    </row>
    <row r="43" spans="1:23" x14ac:dyDescent="0.25">
      <c r="A43" t="s">
        <v>1104</v>
      </c>
      <c r="B43" s="16">
        <f t="shared" ref="B43:L43" si="3">B32/SUM(B$32:B$34)*100</f>
        <v>2.8215450539863207</v>
      </c>
      <c r="C43" s="16">
        <f t="shared" si="3"/>
        <v>2.7828644521125474</v>
      </c>
      <c r="D43" s="16">
        <f t="shared" si="3"/>
        <v>3.1778516859980761</v>
      </c>
      <c r="E43" s="16">
        <f t="shared" si="3"/>
        <v>3.2915479792422477</v>
      </c>
      <c r="F43" s="16">
        <f t="shared" si="3"/>
        <v>3.2065826708516481</v>
      </c>
      <c r="G43" s="16">
        <f t="shared" si="3"/>
        <v>3.2850502928718663</v>
      </c>
      <c r="H43" s="16">
        <f t="shared" si="3"/>
        <v>1.6078501710106881</v>
      </c>
      <c r="I43" s="16">
        <f t="shared" si="3"/>
        <v>1.5060250951068412</v>
      </c>
      <c r="J43" s="16">
        <f t="shared" si="3"/>
        <v>1.5105009491181096</v>
      </c>
      <c r="K43" s="16">
        <f t="shared" si="3"/>
        <v>1.4036019345065409</v>
      </c>
      <c r="L43" s="16">
        <f t="shared" si="3"/>
        <v>1.5344834165918766</v>
      </c>
      <c r="M43" s="441"/>
      <c r="N43" s="441"/>
      <c r="O43" s="441"/>
      <c r="P43" s="441"/>
      <c r="Q43" s="441"/>
      <c r="R43" s="441"/>
      <c r="S43" s="441"/>
      <c r="T43" s="441"/>
      <c r="U43" s="441"/>
      <c r="V43" s="441"/>
      <c r="W43" s="441"/>
    </row>
    <row r="44" spans="1:23" x14ac:dyDescent="0.25">
      <c r="A44" t="s">
        <v>1105</v>
      </c>
      <c r="B44" s="16">
        <f t="shared" ref="B44:L44" si="4">B33/SUM(B$32:B$34)*100</f>
        <v>29.472498939711677</v>
      </c>
      <c r="C44" s="16">
        <f t="shared" si="4"/>
        <v>28.58662221516451</v>
      </c>
      <c r="D44" s="16">
        <f t="shared" si="4"/>
        <v>29.085489897794186</v>
      </c>
      <c r="E44" s="16">
        <f t="shared" si="4"/>
        <v>29.297927878353981</v>
      </c>
      <c r="F44" s="16">
        <f t="shared" si="4"/>
        <v>29.878346924641225</v>
      </c>
      <c r="G44" s="16">
        <f t="shared" si="4"/>
        <v>30.208462124814218</v>
      </c>
      <c r="H44" s="16">
        <f t="shared" si="4"/>
        <v>30.640210431051674</v>
      </c>
      <c r="I44" s="16">
        <f t="shared" si="4"/>
        <v>30.919025208954121</v>
      </c>
      <c r="J44" s="16">
        <f t="shared" si="4"/>
        <v>31.893395872112652</v>
      </c>
      <c r="K44" s="16">
        <f t="shared" si="4"/>
        <v>32.684542705614291</v>
      </c>
      <c r="L44" s="16">
        <f t="shared" si="4"/>
        <v>31.070283925088756</v>
      </c>
      <c r="M44" s="441"/>
      <c r="N44" s="441"/>
      <c r="O44" s="441"/>
      <c r="P44" s="441"/>
      <c r="Q44" s="441"/>
      <c r="R44" s="441"/>
      <c r="S44" s="441"/>
      <c r="T44" s="441"/>
      <c r="U44" s="441"/>
      <c r="V44" s="441"/>
      <c r="W44" s="441"/>
    </row>
    <row r="45" spans="1:23" x14ac:dyDescent="0.25">
      <c r="A45" t="s">
        <v>1106</v>
      </c>
      <c r="B45" s="16">
        <f t="shared" ref="B45:L45" si="5">B34/SUM(B$32:B$34)*100</f>
        <v>67.705956006302003</v>
      </c>
      <c r="C45" s="16">
        <f t="shared" si="5"/>
        <v>68.630513332722941</v>
      </c>
      <c r="D45" s="16">
        <f t="shared" si="5"/>
        <v>67.736658416207746</v>
      </c>
      <c r="E45" s="16">
        <f t="shared" si="5"/>
        <v>67.410524142403773</v>
      </c>
      <c r="F45" s="16">
        <f t="shared" si="5"/>
        <v>66.915070404507134</v>
      </c>
      <c r="G45" s="16">
        <f t="shared" si="5"/>
        <v>66.506487582313909</v>
      </c>
      <c r="H45" s="16">
        <f t="shared" si="5"/>
        <v>67.751939397937647</v>
      </c>
      <c r="I45" s="16">
        <f t="shared" si="5"/>
        <v>67.57494969593904</v>
      </c>
      <c r="J45" s="16">
        <f t="shared" si="5"/>
        <v>66.596103178769241</v>
      </c>
      <c r="K45" s="16">
        <f t="shared" si="5"/>
        <v>65.911855359879169</v>
      </c>
      <c r="L45" s="16">
        <f t="shared" si="5"/>
        <v>67.395232658319372</v>
      </c>
      <c r="M45" s="441"/>
      <c r="N45" s="441"/>
      <c r="O45" s="441"/>
      <c r="P45" s="441"/>
      <c r="Q45" s="441"/>
      <c r="R45" s="441"/>
      <c r="S45" s="441"/>
      <c r="T45" s="441"/>
      <c r="U45" s="441"/>
      <c r="V45" s="441"/>
      <c r="W45" s="441"/>
    </row>
    <row r="46" spans="1:23" x14ac:dyDescent="0.25">
      <c r="A46" t="s">
        <v>1107</v>
      </c>
      <c r="B46" s="16">
        <f t="shared" ref="B46:L46" si="6">B35/SUM(B$35:B$37)*100</f>
        <v>3.0774570766771472</v>
      </c>
      <c r="C46" s="16">
        <f t="shared" si="6"/>
        <v>2.6828732058184706</v>
      </c>
      <c r="D46" s="16">
        <f t="shared" si="6"/>
        <v>2.7546835254164432</v>
      </c>
      <c r="E46" s="16">
        <f t="shared" si="6"/>
        <v>6.747278823564538</v>
      </c>
      <c r="F46" s="16">
        <f t="shared" si="6"/>
        <v>7.7256070018998955</v>
      </c>
      <c r="G46" s="16">
        <f t="shared" si="6"/>
        <v>7.3023887713104942</v>
      </c>
      <c r="H46" s="16">
        <f t="shared" si="6"/>
        <v>6.8455588646221202</v>
      </c>
      <c r="I46" s="16">
        <f t="shared" si="6"/>
        <v>6.3424833117510753</v>
      </c>
      <c r="J46" s="16">
        <f t="shared" si="6"/>
        <v>6.7954395715593714</v>
      </c>
      <c r="K46" s="16">
        <f t="shared" si="6"/>
        <v>7.6459937188826324</v>
      </c>
      <c r="L46" s="16">
        <f t="shared" si="6"/>
        <v>8.0838595091829895</v>
      </c>
      <c r="M46" s="441"/>
      <c r="N46" s="441"/>
      <c r="O46" s="441"/>
      <c r="P46" s="441"/>
      <c r="Q46" s="441"/>
      <c r="R46" s="441"/>
      <c r="S46" s="441"/>
      <c r="T46" s="441"/>
      <c r="U46" s="441"/>
      <c r="V46" s="441"/>
      <c r="W46" s="441"/>
    </row>
    <row r="47" spans="1:23" x14ac:dyDescent="0.25">
      <c r="A47" t="s">
        <v>1108</v>
      </c>
      <c r="B47" s="16">
        <f t="shared" ref="B47:L47" si="7">B36/SUM(B$35:B$37)*100</f>
        <v>26.873199094794163</v>
      </c>
      <c r="C47" s="16">
        <f t="shared" si="7"/>
        <v>25.53851871560504</v>
      </c>
      <c r="D47" s="16">
        <f t="shared" si="7"/>
        <v>29.166576940601942</v>
      </c>
      <c r="E47" s="16">
        <f t="shared" si="7"/>
        <v>31.155853906625048</v>
      </c>
      <c r="F47" s="16">
        <f t="shared" si="7"/>
        <v>31.473615711464436</v>
      </c>
      <c r="G47" s="16">
        <f t="shared" si="7"/>
        <v>32.04851204182976</v>
      </c>
      <c r="H47" s="16">
        <f t="shared" si="7"/>
        <v>30.682704251011167</v>
      </c>
      <c r="I47" s="16">
        <f t="shared" si="7"/>
        <v>33.471300531686964</v>
      </c>
      <c r="J47" s="16">
        <f t="shared" si="7"/>
        <v>32.980588617689904</v>
      </c>
      <c r="K47" s="16">
        <f t="shared" si="7"/>
        <v>34.144402739103462</v>
      </c>
      <c r="L47" s="16">
        <f t="shared" si="7"/>
        <v>36.519488543503002</v>
      </c>
      <c r="M47" s="441"/>
      <c r="N47" s="441"/>
      <c r="O47" s="441"/>
      <c r="P47" s="441"/>
      <c r="Q47" s="441"/>
      <c r="R47" s="441"/>
      <c r="S47" s="441"/>
      <c r="T47" s="441"/>
      <c r="U47" s="441"/>
      <c r="V47" s="441"/>
      <c r="W47" s="441"/>
    </row>
    <row r="48" spans="1:23" x14ac:dyDescent="0.25">
      <c r="A48" t="s">
        <v>1109</v>
      </c>
      <c r="B48" s="16">
        <f t="shared" ref="B48:L48" si="8">B37/SUM(B$35:B$37)*100</f>
        <v>70.049343828528691</v>
      </c>
      <c r="C48" s="16">
        <f t="shared" si="8"/>
        <v>71.778608078576482</v>
      </c>
      <c r="D48" s="16">
        <f t="shared" si="8"/>
        <v>68.078739533981619</v>
      </c>
      <c r="E48" s="16">
        <f t="shared" si="8"/>
        <v>62.09686726981041</v>
      </c>
      <c r="F48" s="16">
        <f t="shared" si="8"/>
        <v>60.800777286635665</v>
      </c>
      <c r="G48" s="16">
        <f t="shared" si="8"/>
        <v>60.649099186859743</v>
      </c>
      <c r="H48" s="16">
        <f t="shared" si="8"/>
        <v>62.471736884366713</v>
      </c>
      <c r="I48" s="16">
        <f t="shared" si="8"/>
        <v>60.186216156561954</v>
      </c>
      <c r="J48" s="16">
        <f t="shared" si="8"/>
        <v>60.223971810750733</v>
      </c>
      <c r="K48" s="16">
        <f t="shared" si="8"/>
        <v>58.209603542013909</v>
      </c>
      <c r="L48" s="16">
        <f t="shared" si="8"/>
        <v>55.396651947313998</v>
      </c>
      <c r="M48" s="441"/>
      <c r="N48" s="441"/>
      <c r="O48" s="441"/>
      <c r="P48" s="441"/>
      <c r="Q48" s="441"/>
      <c r="R48" s="441"/>
      <c r="S48" s="441"/>
      <c r="T48" s="441"/>
      <c r="U48" s="441"/>
      <c r="V48" s="441"/>
      <c r="W48" s="441"/>
    </row>
    <row r="49" spans="1:1" x14ac:dyDescent="0.25">
      <c r="A49" t="s">
        <v>1110</v>
      </c>
    </row>
    <row r="104" spans="22:25" x14ac:dyDescent="0.25">
      <c r="V104" t="e">
        <f>((V101/U101)-1)*100</f>
        <v>#DIV/0!</v>
      </c>
      <c r="W104" t="e">
        <f t="shared" ref="W104:Y105" si="9">((W101/V101)-1)*100</f>
        <v>#DIV/0!</v>
      </c>
      <c r="X104" t="e">
        <f t="shared" si="9"/>
        <v>#DIV/0!</v>
      </c>
      <c r="Y104" t="e">
        <f t="shared" si="9"/>
        <v>#DIV/0!</v>
      </c>
    </row>
    <row r="105" spans="22:25" x14ac:dyDescent="0.25">
      <c r="V105" t="e">
        <f>((V102/U102)-1)*100</f>
        <v>#DIV/0!</v>
      </c>
      <c r="W105" t="e">
        <f t="shared" si="9"/>
        <v>#DIV/0!</v>
      </c>
      <c r="X105" t="e">
        <f t="shared" si="9"/>
        <v>#DIV/0!</v>
      </c>
      <c r="Y105" t="e">
        <f t="shared" si="9"/>
        <v>#DIV/0!</v>
      </c>
    </row>
    <row r="106" spans="22:25" x14ac:dyDescent="0.25">
      <c r="V106" t="e">
        <f t="shared" ref="V106:Y106" si="10">((V103/U103)-1)*100</f>
        <v>#DIV/0!</v>
      </c>
      <c r="W106" t="e">
        <f t="shared" si="10"/>
        <v>#DIV/0!</v>
      </c>
      <c r="X106" t="e">
        <f t="shared" si="10"/>
        <v>#DIV/0!</v>
      </c>
      <c r="Y106" t="e">
        <f t="shared" si="10"/>
        <v>#DIV/0!</v>
      </c>
    </row>
  </sheetData>
  <pageMargins left="0.511811024" right="0.511811024" top="0.78740157499999996" bottom="0.78740157499999996" header="0.31496062000000002" footer="0.31496062000000002"/>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E4EFF-428A-4567-8609-A43E4A62E6C7}">
  <dimension ref="A1:N38"/>
  <sheetViews>
    <sheetView showGridLines="0" workbookViewId="0">
      <selection activeCell="A2" sqref="A2"/>
    </sheetView>
  </sheetViews>
  <sheetFormatPr defaultRowHeight="15" x14ac:dyDescent="0.25"/>
  <cols>
    <col min="2" max="2" width="14.85546875" customWidth="1"/>
    <col min="3" max="3" width="11" bestFit="1" customWidth="1"/>
  </cols>
  <sheetData>
    <row r="1" spans="1:1" x14ac:dyDescent="0.25">
      <c r="A1" t="s">
        <v>2779</v>
      </c>
    </row>
    <row r="3" spans="1:1" x14ac:dyDescent="0.25">
      <c r="A3" t="s">
        <v>243</v>
      </c>
    </row>
    <row r="4" spans="1:1" x14ac:dyDescent="0.25">
      <c r="A4" t="s">
        <v>1111</v>
      </c>
    </row>
    <row r="5" spans="1:1" x14ac:dyDescent="0.25">
      <c r="A5" t="s">
        <v>1112</v>
      </c>
    </row>
    <row r="6" spans="1:1" x14ac:dyDescent="0.25">
      <c r="A6" t="s">
        <v>1113</v>
      </c>
    </row>
    <row r="7" spans="1:1" x14ac:dyDescent="0.25">
      <c r="A7" t="s">
        <v>1114</v>
      </c>
    </row>
    <row r="8" spans="1:1" x14ac:dyDescent="0.25">
      <c r="A8" t="s">
        <v>1115</v>
      </c>
    </row>
    <row r="9" spans="1:1" x14ac:dyDescent="0.25">
      <c r="A9" t="s">
        <v>1116</v>
      </c>
    </row>
    <row r="10" spans="1:1" x14ac:dyDescent="0.25">
      <c r="A10" t="s">
        <v>1092</v>
      </c>
    </row>
    <row r="11" spans="1:1" x14ac:dyDescent="0.25">
      <c r="A11" t="s">
        <v>1093</v>
      </c>
    </row>
    <row r="12" spans="1:1" x14ac:dyDescent="0.25">
      <c r="A12" t="s">
        <v>1094</v>
      </c>
    </row>
    <row r="13" spans="1:1" x14ac:dyDescent="0.25">
      <c r="A13" t="s">
        <v>862</v>
      </c>
    </row>
    <row r="14" spans="1:1" x14ac:dyDescent="0.25">
      <c r="A14" t="s">
        <v>863</v>
      </c>
    </row>
    <row r="16" spans="1:1" x14ac:dyDescent="0.25">
      <c r="A16" t="s">
        <v>1097</v>
      </c>
    </row>
    <row r="17" spans="1:14" x14ac:dyDescent="0.25">
      <c r="A17" s="27" t="s">
        <v>1117</v>
      </c>
    </row>
    <row r="18" spans="1:14" x14ac:dyDescent="0.25">
      <c r="A18" s="108" t="s">
        <v>1118</v>
      </c>
    </row>
    <row r="19" spans="1:14" x14ac:dyDescent="0.25">
      <c r="A19" s="108" t="s">
        <v>1119</v>
      </c>
    </row>
    <row r="20" spans="1:14" x14ac:dyDescent="0.25">
      <c r="A20" s="10" t="s">
        <v>937</v>
      </c>
    </row>
    <row r="21" spans="1:14" x14ac:dyDescent="0.25">
      <c r="A21" s="10" t="s">
        <v>1120</v>
      </c>
    </row>
    <row r="23" spans="1:14" x14ac:dyDescent="0.25">
      <c r="A23" t="s">
        <v>654</v>
      </c>
    </row>
    <row r="24" spans="1:14" x14ac:dyDescent="0.25">
      <c r="A24" s="109" t="s">
        <v>1121</v>
      </c>
    </row>
    <row r="25" spans="1:14" x14ac:dyDescent="0.25">
      <c r="A25" s="109" t="s">
        <v>140</v>
      </c>
    </row>
    <row r="28" spans="1:14" x14ac:dyDescent="0.25">
      <c r="A28" t="s">
        <v>1122</v>
      </c>
      <c r="C28">
        <v>2009</v>
      </c>
      <c r="D28" s="111">
        <v>2010</v>
      </c>
      <c r="E28">
        <v>2011</v>
      </c>
      <c r="F28" s="111">
        <v>2012</v>
      </c>
      <c r="G28">
        <v>2013</v>
      </c>
      <c r="H28" s="111">
        <v>2014</v>
      </c>
      <c r="I28">
        <v>2015</v>
      </c>
      <c r="J28" s="111">
        <v>2016</v>
      </c>
      <c r="K28">
        <v>2017</v>
      </c>
      <c r="L28" s="111">
        <v>2018</v>
      </c>
      <c r="M28">
        <v>2019</v>
      </c>
      <c r="N28" s="112" t="s">
        <v>1123</v>
      </c>
    </row>
    <row r="29" spans="1:14" x14ac:dyDescent="0.25">
      <c r="A29" t="s">
        <v>72</v>
      </c>
      <c r="B29" t="s">
        <v>1092</v>
      </c>
      <c r="C29">
        <f t="shared" ref="C29:L29" si="0">C36/C$33*100</f>
        <v>75422387.449120015</v>
      </c>
      <c r="D29">
        <f t="shared" si="0"/>
        <v>68572986.254548848</v>
      </c>
      <c r="E29">
        <f t="shared" si="0"/>
        <v>64602210.673079267</v>
      </c>
      <c r="F29">
        <f t="shared" si="0"/>
        <v>69546866.818132639</v>
      </c>
      <c r="G29">
        <f t="shared" si="0"/>
        <v>181266480.79166749</v>
      </c>
      <c r="H29">
        <f t="shared" si="0"/>
        <v>208862691.38028905</v>
      </c>
      <c r="I29">
        <f t="shared" si="0"/>
        <v>181184150.45243561</v>
      </c>
      <c r="J29">
        <f t="shared" si="0"/>
        <v>161508097.45323202</v>
      </c>
      <c r="K29">
        <f t="shared" si="0"/>
        <v>162829994.46230823</v>
      </c>
      <c r="L29">
        <f t="shared" si="0"/>
        <v>169641693.83005366</v>
      </c>
      <c r="M29">
        <f t="shared" ref="M29:N29" si="1">M36/M$33*100</f>
        <v>193584638.47658098</v>
      </c>
      <c r="N29">
        <f t="shared" si="1"/>
        <v>171664956</v>
      </c>
    </row>
    <row r="30" spans="1:14" x14ac:dyDescent="0.25">
      <c r="A30" t="s">
        <v>72</v>
      </c>
      <c r="B30" t="s">
        <v>1093</v>
      </c>
      <c r="C30">
        <f t="shared" ref="C30:L30" si="2">C37/C$33*100</f>
        <v>514615879.00212443</v>
      </c>
      <c r="D30">
        <f t="shared" si="2"/>
        <v>598798120.08061945</v>
      </c>
      <c r="E30">
        <f t="shared" si="2"/>
        <v>614954431.2291019</v>
      </c>
      <c r="F30">
        <f t="shared" si="2"/>
        <v>736361917.1905452</v>
      </c>
      <c r="G30">
        <f t="shared" si="2"/>
        <v>837005871.75819552</v>
      </c>
      <c r="H30">
        <f t="shared" si="2"/>
        <v>850892892.08586538</v>
      </c>
      <c r="I30">
        <f t="shared" si="2"/>
        <v>795175744.46005607</v>
      </c>
      <c r="J30">
        <f t="shared" si="2"/>
        <v>723900748.83601999</v>
      </c>
      <c r="K30">
        <f t="shared" si="2"/>
        <v>859305639.81509864</v>
      </c>
      <c r="L30">
        <f t="shared" si="2"/>
        <v>823329066.16270995</v>
      </c>
      <c r="M30">
        <f t="shared" ref="M30:N30" si="3">M37/M$33*100</f>
        <v>864483035.59606779</v>
      </c>
      <c r="N30">
        <f t="shared" si="3"/>
        <v>775510310</v>
      </c>
    </row>
    <row r="31" spans="1:14" x14ac:dyDescent="0.25">
      <c r="A31" t="s">
        <v>72</v>
      </c>
      <c r="B31" t="s">
        <v>1094</v>
      </c>
      <c r="C31">
        <f t="shared" ref="C31:L31" si="4">C38/C$33*100</f>
        <v>1298143203.5304303</v>
      </c>
      <c r="D31">
        <f t="shared" si="4"/>
        <v>1560864236.8719521</v>
      </c>
      <c r="E31">
        <f t="shared" si="4"/>
        <v>1728392065.2142599</v>
      </c>
      <c r="F31">
        <f t="shared" si="4"/>
        <v>1718768413.0794632</v>
      </c>
      <c r="G31">
        <f t="shared" si="4"/>
        <v>1668240025.7233343</v>
      </c>
      <c r="H31">
        <f t="shared" si="4"/>
        <v>1643756144.8540301</v>
      </c>
      <c r="I31">
        <f t="shared" si="4"/>
        <v>1504802860.5445843</v>
      </c>
      <c r="J31">
        <f t="shared" si="4"/>
        <v>1473903236.8761797</v>
      </c>
      <c r="K31">
        <f t="shared" si="4"/>
        <v>1545155227.3417947</v>
      </c>
      <c r="L31">
        <f t="shared" si="4"/>
        <v>1503434248.7434916</v>
      </c>
      <c r="M31">
        <f t="shared" ref="M31:N31" si="5">M38/M$33*100</f>
        <v>1473776394.7826812</v>
      </c>
      <c r="N31">
        <f t="shared" si="5"/>
        <v>1176376681</v>
      </c>
    </row>
    <row r="33" spans="1:14" x14ac:dyDescent="0.25">
      <c r="A33" t="s">
        <v>887</v>
      </c>
      <c r="C33">
        <v>54.267442843295385</v>
      </c>
      <c r="D33">
        <v>57.473937118183471</v>
      </c>
      <c r="E33">
        <v>61.211669984659871</v>
      </c>
      <c r="F33">
        <v>64.785571315274069</v>
      </c>
      <c r="G33">
        <v>68.61484123087655</v>
      </c>
      <c r="H33">
        <v>73.011317144403719</v>
      </c>
      <c r="I33">
        <v>80.80383556421171</v>
      </c>
      <c r="J33">
        <v>85.884771220320133</v>
      </c>
      <c r="K33">
        <v>88.416157278274426</v>
      </c>
      <c r="L33">
        <v>91.727856216696424</v>
      </c>
      <c r="M33">
        <v>95.677796780557458</v>
      </c>
      <c r="N33">
        <v>100</v>
      </c>
    </row>
    <row r="35" spans="1:14" x14ac:dyDescent="0.25">
      <c r="A35" t="s">
        <v>1124</v>
      </c>
      <c r="C35">
        <v>2009</v>
      </c>
      <c r="D35" s="111">
        <v>2010</v>
      </c>
      <c r="E35">
        <v>2011</v>
      </c>
      <c r="F35" s="111">
        <v>2012</v>
      </c>
      <c r="G35">
        <v>2013</v>
      </c>
      <c r="H35" s="111">
        <v>2014</v>
      </c>
      <c r="I35">
        <v>2015</v>
      </c>
      <c r="J35" s="111">
        <v>2016</v>
      </c>
      <c r="K35">
        <v>2017</v>
      </c>
      <c r="L35" s="111">
        <v>2018</v>
      </c>
      <c r="M35">
        <v>2019</v>
      </c>
      <c r="N35" s="112" t="s">
        <v>1123</v>
      </c>
    </row>
    <row r="36" spans="1:14" x14ac:dyDescent="0.25">
      <c r="A36" t="s">
        <v>72</v>
      </c>
      <c r="B36" t="s">
        <v>1092</v>
      </c>
      <c r="C36">
        <v>40929801</v>
      </c>
      <c r="D36">
        <v>39411595</v>
      </c>
      <c r="E36">
        <v>39544092</v>
      </c>
      <c r="F36">
        <v>45056335</v>
      </c>
      <c r="G36">
        <v>124375708</v>
      </c>
      <c r="H36">
        <v>152493402</v>
      </c>
      <c r="I36">
        <v>146403743</v>
      </c>
      <c r="J36">
        <v>138710860</v>
      </c>
      <c r="K36">
        <v>143968024</v>
      </c>
      <c r="L36">
        <v>155608689</v>
      </c>
      <c r="M36">
        <v>185217517</v>
      </c>
      <c r="N36">
        <v>171664956</v>
      </c>
    </row>
    <row r="37" spans="1:14" x14ac:dyDescent="0.25">
      <c r="A37" t="s">
        <v>72</v>
      </c>
      <c r="B37" t="s">
        <v>1093</v>
      </c>
      <c r="C37">
        <v>279268878</v>
      </c>
      <c r="D37">
        <v>344152855</v>
      </c>
      <c r="E37">
        <v>376423877</v>
      </c>
      <c r="F37">
        <v>477056275</v>
      </c>
      <c r="G37">
        <v>574310250</v>
      </c>
      <c r="H37">
        <v>621248108</v>
      </c>
      <c r="I37">
        <v>642532501</v>
      </c>
      <c r="J37">
        <v>621720502</v>
      </c>
      <c r="K37">
        <v>759765026</v>
      </c>
      <c r="L37">
        <v>755222102</v>
      </c>
      <c r="M37">
        <v>827118322</v>
      </c>
      <c r="N37">
        <v>775510310</v>
      </c>
    </row>
    <row r="38" spans="1:14" x14ac:dyDescent="0.25">
      <c r="A38" t="s">
        <v>72</v>
      </c>
      <c r="B38" t="s">
        <v>1094</v>
      </c>
      <c r="C38">
        <v>704469121</v>
      </c>
      <c r="D38">
        <v>897090130</v>
      </c>
      <c r="E38">
        <v>1057977647</v>
      </c>
      <c r="F38">
        <v>1113513936</v>
      </c>
      <c r="G38">
        <v>1144660245</v>
      </c>
      <c r="H38">
        <v>1200128012</v>
      </c>
      <c r="I38">
        <v>1215938429</v>
      </c>
      <c r="J38">
        <v>1265858423</v>
      </c>
      <c r="K38">
        <v>1366166876</v>
      </c>
      <c r="L38">
        <v>1379068006</v>
      </c>
      <c r="M38">
        <v>1410076784</v>
      </c>
      <c r="N38">
        <v>1176376681</v>
      </c>
    </row>
  </sheetData>
  <pageMargins left="0.511811024" right="0.511811024" top="0.78740157499999996" bottom="0.78740157499999996" header="0.31496062000000002" footer="0.31496062000000002"/>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122E6-7E9D-48DE-B81B-7F63D270064D}">
  <dimension ref="A1:N62"/>
  <sheetViews>
    <sheetView showGridLines="0" workbookViewId="0"/>
  </sheetViews>
  <sheetFormatPr defaultRowHeight="15" x14ac:dyDescent="0.25"/>
  <cols>
    <col min="2" max="2" width="36.28515625" customWidth="1"/>
    <col min="3" max="3" width="7.7109375" customWidth="1"/>
    <col min="4" max="4" width="13.85546875" bestFit="1" customWidth="1"/>
    <col min="5" max="11" width="8.28515625" customWidth="1"/>
    <col min="14" max="14" width="20.85546875" bestFit="1" customWidth="1"/>
    <col min="15" max="15" width="13.28515625" bestFit="1" customWidth="1"/>
    <col min="16" max="23" width="12.5703125" bestFit="1" customWidth="1"/>
  </cols>
  <sheetData>
    <row r="1" spans="1:1" ht="18" x14ac:dyDescent="0.25">
      <c r="A1" s="18" t="s">
        <v>1125</v>
      </c>
    </row>
    <row r="3" spans="1:1" x14ac:dyDescent="0.25">
      <c r="A3" t="s">
        <v>243</v>
      </c>
    </row>
    <row r="4" spans="1:1" x14ac:dyDescent="0.25">
      <c r="A4" t="s">
        <v>1111</v>
      </c>
    </row>
    <row r="5" spans="1:1" x14ac:dyDescent="0.25">
      <c r="A5" t="s">
        <v>1126</v>
      </c>
    </row>
    <row r="6" spans="1:1" x14ac:dyDescent="0.25">
      <c r="A6" t="s">
        <v>1113</v>
      </c>
    </row>
    <row r="7" spans="1:1" x14ac:dyDescent="0.25">
      <c r="A7" t="s">
        <v>1114</v>
      </c>
    </row>
    <row r="8" spans="1:1" x14ac:dyDescent="0.25">
      <c r="A8" t="s">
        <v>1127</v>
      </c>
    </row>
    <row r="9" spans="1:1" x14ac:dyDescent="0.25">
      <c r="A9" t="s">
        <v>1128</v>
      </c>
    </row>
    <row r="10" spans="1:1" x14ac:dyDescent="0.25">
      <c r="A10" t="s">
        <v>1129</v>
      </c>
    </row>
    <row r="11" spans="1:1" x14ac:dyDescent="0.25">
      <c r="A11" t="s">
        <v>862</v>
      </c>
    </row>
    <row r="12" spans="1:1" x14ac:dyDescent="0.25">
      <c r="A12" t="s">
        <v>863</v>
      </c>
    </row>
    <row r="14" spans="1:1" x14ac:dyDescent="0.25">
      <c r="A14" t="s">
        <v>1097</v>
      </c>
    </row>
    <row r="15" spans="1:1" x14ac:dyDescent="0.25">
      <c r="A15" s="27" t="s">
        <v>1117</v>
      </c>
    </row>
    <row r="16" spans="1:1" x14ac:dyDescent="0.25">
      <c r="A16" s="108" t="s">
        <v>1118</v>
      </c>
    </row>
    <row r="17" spans="1:13" x14ac:dyDescent="0.25">
      <c r="A17" s="108" t="s">
        <v>1119</v>
      </c>
    </row>
    <row r="18" spans="1:13" x14ac:dyDescent="0.25">
      <c r="A18" s="10" t="s">
        <v>937</v>
      </c>
    </row>
    <row r="19" spans="1:13" x14ac:dyDescent="0.25">
      <c r="A19" s="10" t="s">
        <v>1120</v>
      </c>
    </row>
    <row r="20" spans="1:13" x14ac:dyDescent="0.25">
      <c r="A20" s="10" t="s">
        <v>1130</v>
      </c>
    </row>
    <row r="22" spans="1:13" x14ac:dyDescent="0.25">
      <c r="A22" t="s">
        <v>654</v>
      </c>
    </row>
    <row r="23" spans="1:13" x14ac:dyDescent="0.25">
      <c r="A23" s="109" t="s">
        <v>1131</v>
      </c>
    </row>
    <row r="24" spans="1:13" x14ac:dyDescent="0.25">
      <c r="A24" s="109" t="s">
        <v>140</v>
      </c>
    </row>
    <row r="26" spans="1:13" ht="18" x14ac:dyDescent="0.25">
      <c r="B26" s="18" t="s">
        <v>1132</v>
      </c>
      <c r="C26" s="5"/>
      <c r="D26" s="5"/>
    </row>
    <row r="27" spans="1:13" ht="15.75" x14ac:dyDescent="0.25">
      <c r="B27" s="119" t="s">
        <v>1133</v>
      </c>
      <c r="C27" s="5"/>
      <c r="D27" s="5"/>
    </row>
    <row r="28" spans="1:13" ht="14.45" customHeight="1" x14ac:dyDescent="0.25">
      <c r="B28" s="778" t="s">
        <v>1134</v>
      </c>
      <c r="C28" s="780">
        <v>2010</v>
      </c>
      <c r="D28" s="780">
        <v>2011</v>
      </c>
      <c r="E28" s="780">
        <v>2012</v>
      </c>
      <c r="F28" s="780">
        <v>2013</v>
      </c>
      <c r="G28" s="780">
        <v>2014</v>
      </c>
      <c r="H28" s="780">
        <v>2015</v>
      </c>
      <c r="I28" s="780">
        <v>2016</v>
      </c>
      <c r="J28" s="780">
        <v>2017</v>
      </c>
      <c r="K28" s="780">
        <v>2018</v>
      </c>
      <c r="L28" s="780">
        <v>2019</v>
      </c>
      <c r="M28" s="780" t="s">
        <v>1100</v>
      </c>
    </row>
    <row r="29" spans="1:13" ht="15" customHeight="1" thickBot="1" x14ac:dyDescent="0.3">
      <c r="B29" s="779"/>
      <c r="C29" s="781"/>
      <c r="D29" s="781"/>
      <c r="E29" s="781"/>
      <c r="F29" s="781"/>
      <c r="G29" s="781"/>
      <c r="H29" s="781"/>
      <c r="I29" s="781"/>
      <c r="J29" s="781"/>
      <c r="K29" s="781"/>
      <c r="L29" s="781"/>
      <c r="M29" s="781"/>
    </row>
    <row r="30" spans="1:13" ht="16.5" thickBot="1" x14ac:dyDescent="0.3">
      <c r="B30" s="25" t="s">
        <v>1135</v>
      </c>
      <c r="C30" s="432">
        <f>((D43/C43)-1)*100</f>
        <v>17.093975538967875</v>
      </c>
      <c r="D30" s="432">
        <f t="shared" ref="D30:K30" si="0">((E43/D43)-1)*100</f>
        <v>5.6076524400950012</v>
      </c>
      <c r="E30" s="432">
        <f t="shared" si="0"/>
        <v>3.7933974584247743E-2</v>
      </c>
      <c r="F30" s="432">
        <f t="shared" si="0"/>
        <v>5.5017854241490527</v>
      </c>
      <c r="G30" s="432">
        <f t="shared" si="0"/>
        <v>1.4172464954841812</v>
      </c>
      <c r="H30" s="432">
        <f t="shared" si="0"/>
        <v>-6.7066481104024138</v>
      </c>
      <c r="I30" s="433">
        <f t="shared" si="0"/>
        <v>5.0868525323150005</v>
      </c>
      <c r="J30" s="432">
        <f t="shared" si="0"/>
        <v>4.8367103280166024</v>
      </c>
      <c r="K30" s="432">
        <f t="shared" si="0"/>
        <v>4.0240035738248858</v>
      </c>
      <c r="L30" s="432">
        <f t="shared" ref="L30:L37" si="1">((M43/L43)-1)*100</f>
        <v>1.4693904127345947</v>
      </c>
      <c r="M30" s="432">
        <f t="shared" ref="M30:M37" si="2">((N43/M43)-1)*100</f>
        <v>-11.469179026173304</v>
      </c>
    </row>
    <row r="31" spans="1:13" ht="16.5" thickBot="1" x14ac:dyDescent="0.3">
      <c r="B31" s="115" t="s">
        <v>1136</v>
      </c>
      <c r="C31" s="116">
        <f t="shared" ref="C31:K31" si="3">((D44/C44)-1)*100</f>
        <v>40.238473949626055</v>
      </c>
      <c r="D31" s="117">
        <f t="shared" si="3"/>
        <v>6.0935625969827267</v>
      </c>
      <c r="E31" s="117">
        <f t="shared" si="3"/>
        <v>7.1777907518893569</v>
      </c>
      <c r="F31" s="117">
        <f t="shared" si="3"/>
        <v>-10.653822785987121</v>
      </c>
      <c r="G31" s="116">
        <f t="shared" si="3"/>
        <v>4.5919533613464791</v>
      </c>
      <c r="H31" s="118">
        <f t="shared" si="3"/>
        <v>-18.547082361468792</v>
      </c>
      <c r="I31" s="117">
        <f t="shared" si="3"/>
        <v>-26.31607523433409</v>
      </c>
      <c r="J31" s="116">
        <f t="shared" si="3"/>
        <v>13.877031874092328</v>
      </c>
      <c r="K31" s="114">
        <f t="shared" si="3"/>
        <v>-4.0221664623212305</v>
      </c>
      <c r="L31" s="114">
        <f t="shared" si="1"/>
        <v>3.4104839329791803</v>
      </c>
      <c r="M31" s="114">
        <f t="shared" si="2"/>
        <v>-32.172504557350635</v>
      </c>
    </row>
    <row r="32" spans="1:13" ht="16.5" thickBot="1" x14ac:dyDescent="0.3">
      <c r="B32" s="25" t="s">
        <v>1137</v>
      </c>
      <c r="C32" s="432">
        <f t="shared" ref="C32:K32" si="4">((D45/C45)-1)*100</f>
        <v>-99.974945001688411</v>
      </c>
      <c r="D32" s="432">
        <f t="shared" si="4"/>
        <v>1225902.5348594557</v>
      </c>
      <c r="E32" s="432">
        <f t="shared" si="4"/>
        <v>23.018467490521346</v>
      </c>
      <c r="F32" s="432">
        <f t="shared" si="4"/>
        <v>7.7796436384257595</v>
      </c>
      <c r="G32" s="432">
        <f t="shared" si="4"/>
        <v>-8.7260252866161903</v>
      </c>
      <c r="H32" s="432">
        <f t="shared" si="4"/>
        <v>10.403799081898546</v>
      </c>
      <c r="I32" s="433">
        <f t="shared" si="4"/>
        <v>-1.7256676403272553</v>
      </c>
      <c r="J32" s="432">
        <f t="shared" si="4"/>
        <v>5.5633593564112349</v>
      </c>
      <c r="K32" s="432">
        <f t="shared" si="4"/>
        <v>2.6681716367631392</v>
      </c>
      <c r="L32" s="432">
        <f t="shared" si="1"/>
        <v>-12.058649059527193</v>
      </c>
      <c r="M32" s="432">
        <f t="shared" si="2"/>
        <v>-7.2617866451805018</v>
      </c>
    </row>
    <row r="33" spans="1:14" ht="16.5" thickBot="1" x14ac:dyDescent="0.3">
      <c r="B33" s="24" t="s">
        <v>1138</v>
      </c>
      <c r="C33" s="116">
        <f t="shared" ref="C33:K33" si="5">((D46/C46)-1)*100</f>
        <v>-0.57123164564237827</v>
      </c>
      <c r="D33" s="117">
        <f t="shared" si="5"/>
        <v>7.8590308793093255</v>
      </c>
      <c r="E33" s="117">
        <f t="shared" si="5"/>
        <v>-17.809975639150011</v>
      </c>
      <c r="F33" s="117">
        <f t="shared" si="5"/>
        <v>-20.553987932815264</v>
      </c>
      <c r="G33" s="116">
        <f t="shared" si="5"/>
        <v>-15.609979096097092</v>
      </c>
      <c r="H33" s="118">
        <f t="shared" si="5"/>
        <v>22.262826999968176</v>
      </c>
      <c r="I33" s="117">
        <f t="shared" si="5"/>
        <v>14.708363135761804</v>
      </c>
      <c r="J33" s="116">
        <f t="shared" si="5"/>
        <v>-20.128763147442651</v>
      </c>
      <c r="K33" s="114">
        <f t="shared" si="5"/>
        <v>39.004405147659838</v>
      </c>
      <c r="L33" s="114">
        <f t="shared" si="1"/>
        <v>3.2210663880971602</v>
      </c>
      <c r="M33" s="114">
        <f t="shared" si="2"/>
        <v>-16.162767848381097</v>
      </c>
    </row>
    <row r="34" spans="1:14" ht="16.5" thickBot="1" x14ac:dyDescent="0.3">
      <c r="B34" s="113" t="s">
        <v>1139</v>
      </c>
      <c r="C34" s="432">
        <f t="shared" ref="C34:K34" si="6">((D47/C47)-1)*100</f>
        <v>2.5458731551389002</v>
      </c>
      <c r="D34" s="432">
        <f t="shared" si="6"/>
        <v>2.1979525682162881</v>
      </c>
      <c r="E34" s="432">
        <f t="shared" si="6"/>
        <v>5.8182612285416324</v>
      </c>
      <c r="F34" s="432">
        <f t="shared" si="6"/>
        <v>1.1001059591388529</v>
      </c>
      <c r="G34" s="432">
        <f t="shared" si="6"/>
        <v>-8.7302493009758777</v>
      </c>
      <c r="H34" s="432">
        <f t="shared" si="6"/>
        <v>-9.4442500277878807</v>
      </c>
      <c r="I34" s="433">
        <f t="shared" si="6"/>
        <v>1.5933051991474878</v>
      </c>
      <c r="J34" s="432">
        <f t="shared" si="6"/>
        <v>-4.193846944855995</v>
      </c>
      <c r="K34" s="432">
        <f t="shared" si="6"/>
        <v>-17.3657044313277</v>
      </c>
      <c r="L34" s="432">
        <f t="shared" si="1"/>
        <v>-11.894857852363616</v>
      </c>
      <c r="M34" s="432">
        <f t="shared" si="2"/>
        <v>-19.68307028070636</v>
      </c>
    </row>
    <row r="35" spans="1:14" ht="16.5" thickBot="1" x14ac:dyDescent="0.3">
      <c r="B35" s="24" t="s">
        <v>1140</v>
      </c>
      <c r="C35" s="116">
        <f t="shared" ref="C35:K35" si="7">((D48/C48)-1)*100</f>
        <v>1.0429042330415417</v>
      </c>
      <c r="D35" s="117">
        <f t="shared" si="7"/>
        <v>-0.83415743431576317</v>
      </c>
      <c r="E35" s="117">
        <f t="shared" si="7"/>
        <v>-1.8934740050543852</v>
      </c>
      <c r="F35" s="117">
        <f t="shared" si="7"/>
        <v>-5.0521781739267135</v>
      </c>
      <c r="G35" s="116">
        <f t="shared" si="7"/>
        <v>-0.69087327871167892</v>
      </c>
      <c r="H35" s="118">
        <f t="shared" si="7"/>
        <v>-6.7446443565555185</v>
      </c>
      <c r="I35" s="117">
        <f t="shared" si="7"/>
        <v>-0.86357487054186111</v>
      </c>
      <c r="J35" s="116">
        <f t="shared" si="7"/>
        <v>5.0741703907036362</v>
      </c>
      <c r="K35" s="114">
        <f t="shared" si="7"/>
        <v>18.723798651272404</v>
      </c>
      <c r="L35" s="114">
        <f t="shared" si="1"/>
        <v>9.262331720820228</v>
      </c>
      <c r="M35" s="114">
        <f t="shared" si="2"/>
        <v>-17.882375070030154</v>
      </c>
    </row>
    <row r="36" spans="1:14" ht="16.5" thickBot="1" x14ac:dyDescent="0.3">
      <c r="B36" s="25" t="s">
        <v>1141</v>
      </c>
      <c r="C36" s="432">
        <f t="shared" ref="C36:K36" si="8">((D49/C49)-1)*100</f>
        <v>2.5231548646748037</v>
      </c>
      <c r="D36" s="432">
        <f t="shared" si="8"/>
        <v>70.000994707275296</v>
      </c>
      <c r="E36" s="432">
        <f t="shared" si="8"/>
        <v>-32.523727770598079</v>
      </c>
      <c r="F36" s="432">
        <f t="shared" si="8"/>
        <v>3.0269421172712585</v>
      </c>
      <c r="G36" s="432">
        <f t="shared" si="8"/>
        <v>-20.420474315066606</v>
      </c>
      <c r="H36" s="432">
        <f t="shared" si="8"/>
        <v>41.401598569669098</v>
      </c>
      <c r="I36" s="433">
        <f t="shared" si="8"/>
        <v>51.007190235015521</v>
      </c>
      <c r="J36" s="432">
        <f t="shared" si="8"/>
        <v>-0.1927224985693532</v>
      </c>
      <c r="K36" s="432">
        <f t="shared" si="8"/>
        <v>-1.5906640669415717</v>
      </c>
      <c r="L36" s="432">
        <f t="shared" si="1"/>
        <v>-11.614068249683985</v>
      </c>
      <c r="M36" s="432">
        <f t="shared" si="2"/>
        <v>-15.60275254124176</v>
      </c>
    </row>
    <row r="37" spans="1:14" ht="16.5" thickBot="1" x14ac:dyDescent="0.3">
      <c r="B37" s="103" t="s">
        <v>1142</v>
      </c>
      <c r="C37" s="104">
        <f>((D50/C50)-1)*100</f>
        <v>19.058181572542267</v>
      </c>
      <c r="D37" s="104">
        <f t="shared" ref="D37:K37" si="9">((E50/D50)-1)*100</f>
        <v>11.889326754662321</v>
      </c>
      <c r="E37" s="104">
        <f t="shared" si="9"/>
        <v>-0.70451393250943184</v>
      </c>
      <c r="F37" s="104">
        <f t="shared" si="9"/>
        <v>-3.1374419246705365</v>
      </c>
      <c r="G37" s="104">
        <f t="shared" si="9"/>
        <v>-1.8033663438417058</v>
      </c>
      <c r="H37" s="104">
        <f t="shared" si="9"/>
        <v>-7.7666190637853632</v>
      </c>
      <c r="I37" s="104">
        <f t="shared" si="9"/>
        <v>-1.7427077749988862</v>
      </c>
      <c r="J37" s="104">
        <f t="shared" si="9"/>
        <v>4.3158997497194207</v>
      </c>
      <c r="K37" s="104">
        <f t="shared" si="9"/>
        <v>-1.930032803416637</v>
      </c>
      <c r="L37" s="104">
        <f t="shared" si="1"/>
        <v>-2.0325625208405973</v>
      </c>
      <c r="M37" s="104">
        <f t="shared" si="2"/>
        <v>-19.875215249023359</v>
      </c>
    </row>
    <row r="38" spans="1:14" ht="15.75" x14ac:dyDescent="0.25">
      <c r="B38" s="95" t="s">
        <v>1143</v>
      </c>
    </row>
    <row r="42" spans="1:14" x14ac:dyDescent="0.25">
      <c r="A42" t="s">
        <v>1144</v>
      </c>
      <c r="B42" t="s">
        <v>1145</v>
      </c>
      <c r="C42" t="s">
        <v>1146</v>
      </c>
      <c r="D42" t="s">
        <v>285</v>
      </c>
      <c r="E42" t="s">
        <v>286</v>
      </c>
      <c r="F42" t="s">
        <v>287</v>
      </c>
      <c r="G42" t="s">
        <v>288</v>
      </c>
      <c r="H42" t="s">
        <v>289</v>
      </c>
      <c r="I42" t="s">
        <v>290</v>
      </c>
      <c r="J42" t="s">
        <v>291</v>
      </c>
      <c r="K42" t="s">
        <v>292</v>
      </c>
      <c r="L42" t="s">
        <v>293</v>
      </c>
      <c r="M42" t="s">
        <v>294</v>
      </c>
      <c r="N42" s="442">
        <v>44075</v>
      </c>
    </row>
    <row r="43" spans="1:14" x14ac:dyDescent="0.25">
      <c r="B43" t="s">
        <v>1135</v>
      </c>
      <c r="C43">
        <f t="shared" ref="C43:L43" si="10">C55/C$52*100</f>
        <v>353727723.18442881</v>
      </c>
      <c r="D43">
        <f t="shared" si="10"/>
        <v>414193853.66012305</v>
      </c>
      <c r="E43">
        <f t="shared" si="10"/>
        <v>437420405.40161842</v>
      </c>
      <c r="F43">
        <f t="shared" si="10"/>
        <v>437586336.34702975</v>
      </c>
      <c r="G43">
        <f t="shared" si="10"/>
        <v>461661397.61823845</v>
      </c>
      <c r="H43">
        <f t="shared" si="10"/>
        <v>468204277.59698617</v>
      </c>
      <c r="I43">
        <f t="shared" si="10"/>
        <v>436803464.26070464</v>
      </c>
      <c r="J43">
        <f t="shared" si="10"/>
        <v>459023012.34368998</v>
      </c>
      <c r="K43">
        <f t="shared" si="10"/>
        <v>481224625.78969014</v>
      </c>
      <c r="L43">
        <f t="shared" si="10"/>
        <v>500589121.92959273</v>
      </c>
      <c r="M43">
        <f t="shared" ref="M43:N43" si="11">M55/M$52*100</f>
        <v>507944730.49441844</v>
      </c>
      <c r="N43">
        <f t="shared" si="11"/>
        <v>449687640.00000006</v>
      </c>
    </row>
    <row r="44" spans="1:14" x14ac:dyDescent="0.25">
      <c r="B44" t="s">
        <v>1136</v>
      </c>
      <c r="C44">
        <f t="shared" ref="C44:L44" si="12">C56/C$52*100</f>
        <v>474730677.36750531</v>
      </c>
      <c r="D44">
        <f t="shared" si="12"/>
        <v>665755057.31091225</v>
      </c>
      <c r="E44">
        <f t="shared" si="12"/>
        <v>706323258.4707309</v>
      </c>
      <c r="F44">
        <f t="shared" si="12"/>
        <v>757021663.99568665</v>
      </c>
      <c r="G44">
        <f t="shared" si="12"/>
        <v>676369917.46205533</v>
      </c>
      <c r="H44">
        <f t="shared" si="12"/>
        <v>707428508.62209058</v>
      </c>
      <c r="I44">
        <f t="shared" si="12"/>
        <v>576221160.47944105</v>
      </c>
      <c r="J44">
        <f t="shared" si="12"/>
        <v>424582366.37151837</v>
      </c>
      <c r="K44">
        <f t="shared" si="12"/>
        <v>483501796.68466944</v>
      </c>
      <c r="L44">
        <f t="shared" si="12"/>
        <v>464054549.5736981</v>
      </c>
      <c r="M44">
        <f t="shared" ref="M44:N44" si="13">M56/M$52*100</f>
        <v>479881055.42716795</v>
      </c>
      <c r="N44">
        <f t="shared" si="13"/>
        <v>325491301</v>
      </c>
    </row>
    <row r="45" spans="1:14" x14ac:dyDescent="0.25">
      <c r="B45" t="s">
        <v>1147</v>
      </c>
      <c r="C45">
        <f t="shared" ref="C45:L45" si="14">C57/C$52*100</f>
        <v>6388847.19519882</v>
      </c>
      <c r="D45">
        <f t="shared" si="14"/>
        <v>1600.7255568871276</v>
      </c>
      <c r="E45">
        <f t="shared" si="14"/>
        <v>19624935.903579321</v>
      </c>
      <c r="F45">
        <f t="shared" si="14"/>
        <v>24142295.394580379</v>
      </c>
      <c r="G45">
        <f t="shared" si="14"/>
        <v>26020479.942414809</v>
      </c>
      <c r="H45">
        <f t="shared" si="14"/>
        <v>23749926.282940798</v>
      </c>
      <c r="I45">
        <f t="shared" si="14"/>
        <v>26220820.895516973</v>
      </c>
      <c r="J45">
        <f t="shared" si="14"/>
        <v>25768336.67429487</v>
      </c>
      <c r="K45">
        <f t="shared" si="14"/>
        <v>27201921.843655802</v>
      </c>
      <c r="L45">
        <f t="shared" si="14"/>
        <v>27927715.806942701</v>
      </c>
      <c r="M45">
        <f t="shared" ref="M45:N45" si="15">M57/M$52*100</f>
        <v>24560010.567441378</v>
      </c>
      <c r="N45">
        <f t="shared" si="15"/>
        <v>22776515</v>
      </c>
    </row>
    <row r="46" spans="1:14" x14ac:dyDescent="0.25">
      <c r="B46" t="s">
        <v>1148</v>
      </c>
      <c r="C46">
        <f t="shared" ref="C46:L46" si="16">C58/C$52*100</f>
        <v>39296640.642492861</v>
      </c>
      <c r="D46">
        <f t="shared" si="16"/>
        <v>39072165.795468576</v>
      </c>
      <c r="E46">
        <f t="shared" si="16"/>
        <v>42142859.370549388</v>
      </c>
      <c r="F46">
        <f t="shared" si="16"/>
        <v>34637226.383013293</v>
      </c>
      <c r="G46">
        <f t="shared" si="16"/>
        <v>27517895.051986836</v>
      </c>
      <c r="H46">
        <f t="shared" si="16"/>
        <v>23222357.386685755</v>
      </c>
      <c r="I46">
        <f t="shared" si="16"/>
        <v>28392310.636997934</v>
      </c>
      <c r="J46">
        <f t="shared" si="16"/>
        <v>32568354.788121115</v>
      </c>
      <c r="K46">
        <f t="shared" si="16"/>
        <v>26012747.791801419</v>
      </c>
      <c r="L46">
        <f t="shared" si="16"/>
        <v>36158865.330554582</v>
      </c>
      <c r="M46">
        <f t="shared" ref="M46:N46" si="17">M58/M$52*100</f>
        <v>37323566.388034396</v>
      </c>
      <c r="N46">
        <f t="shared" si="17"/>
        <v>31291045</v>
      </c>
    </row>
    <row r="47" spans="1:14" x14ac:dyDescent="0.25">
      <c r="B47" t="s">
        <v>1139</v>
      </c>
      <c r="C47">
        <f t="shared" ref="C47:L47" si="18">C59/C$52*100</f>
        <v>287304849.52132344</v>
      </c>
      <c r="D47">
        <f t="shared" si="18"/>
        <v>294619266.55869901</v>
      </c>
      <c r="E47">
        <f t="shared" si="18"/>
        <v>301094858.29448593</v>
      </c>
      <c r="F47">
        <f t="shared" si="18"/>
        <v>318613343.69576639</v>
      </c>
      <c r="G47">
        <f t="shared" si="18"/>
        <v>322118428.07637507</v>
      </c>
      <c r="H47">
        <f t="shared" si="18"/>
        <v>293996686.26092285</v>
      </c>
      <c r="I47">
        <f t="shared" si="18"/>
        <v>266230904.13703018</v>
      </c>
      <c r="J47">
        <f t="shared" si="18"/>
        <v>270472774.97438288</v>
      </c>
      <c r="K47">
        <f t="shared" si="18"/>
        <v>259129560.76445249</v>
      </c>
      <c r="L47">
        <f t="shared" si="18"/>
        <v>214129887.14789996</v>
      </c>
      <c r="M47">
        <f t="shared" ref="M47:N47" si="19">M59/M$52*100</f>
        <v>188659441.45223063</v>
      </c>
      <c r="N47">
        <f t="shared" si="19"/>
        <v>151525471</v>
      </c>
    </row>
    <row r="48" spans="1:14" x14ac:dyDescent="0.25">
      <c r="B48" t="s">
        <v>1140</v>
      </c>
      <c r="C48">
        <f t="shared" ref="C48:L48" si="20">C60/C$52*100</f>
        <v>46318019.945370331</v>
      </c>
      <c r="D48">
        <f t="shared" si="20"/>
        <v>46801072.536041625</v>
      </c>
      <c r="E48">
        <f t="shared" si="20"/>
        <v>46410677.91014272</v>
      </c>
      <c r="F48">
        <f t="shared" si="20"/>
        <v>45531903.788344651</v>
      </c>
      <c r="G48">
        <f t="shared" si="20"/>
        <v>43231550.882976592</v>
      </c>
      <c r="H48">
        <f t="shared" si="20"/>
        <v>42932875.649953462</v>
      </c>
      <c r="I48">
        <f t="shared" si="20"/>
        <v>40037205.87532188</v>
      </c>
      <c r="J48">
        <f t="shared" si="20"/>
        <v>39691454.626515493</v>
      </c>
      <c r="K48">
        <f t="shared" si="20"/>
        <v>41705466.664813712</v>
      </c>
      <c r="L48">
        <f t="shared" si="20"/>
        <v>49514314.269706964</v>
      </c>
      <c r="M48">
        <f t="shared" ref="M48:N48" si="21">M60/M$52*100</f>
        <v>54100494.306656651</v>
      </c>
      <c r="N48">
        <f t="shared" si="21"/>
        <v>44426041</v>
      </c>
    </row>
    <row r="49" spans="1:14" x14ac:dyDescent="0.25">
      <c r="B49" t="s">
        <v>1141</v>
      </c>
      <c r="C49">
        <f t="shared" ref="C49:L49" si="22">C61/C$52*100</f>
        <v>136061933.51180249</v>
      </c>
      <c r="D49">
        <f t="shared" si="22"/>
        <v>139494986.80617613</v>
      </c>
      <c r="E49">
        <f t="shared" si="22"/>
        <v>237142865.13728186</v>
      </c>
      <c r="F49">
        <f t="shared" si="22"/>
        <v>160015165.25263578</v>
      </c>
      <c r="G49">
        <f t="shared" si="22"/>
        <v>164858731.68368903</v>
      </c>
      <c r="H49">
        <f t="shared" si="22"/>
        <v>131193796.72407673</v>
      </c>
      <c r="I49">
        <f t="shared" si="22"/>
        <v>185510125.79208666</v>
      </c>
      <c r="J49">
        <f t="shared" si="22"/>
        <v>280133628.5600729</v>
      </c>
      <c r="K49">
        <f t="shared" si="22"/>
        <v>279593748.03177893</v>
      </c>
      <c r="L49">
        <f t="shared" si="22"/>
        <v>275146350.74842227</v>
      </c>
      <c r="M49">
        <f t="shared" ref="M49:N49" si="23">M61/M$52*100</f>
        <v>243190665.78598562</v>
      </c>
      <c r="N49">
        <f t="shared" si="23"/>
        <v>205246228</v>
      </c>
    </row>
    <row r="50" spans="1:14" x14ac:dyDescent="0.25">
      <c r="B50" t="s">
        <v>349</v>
      </c>
      <c r="C50">
        <f t="shared" ref="C50:L50" si="24">C62/C$52*100</f>
        <v>1343828691.3681221</v>
      </c>
      <c r="D50">
        <f t="shared" si="24"/>
        <v>1599938003.3929775</v>
      </c>
      <c r="E50">
        <f t="shared" si="24"/>
        <v>1790159860.4883888</v>
      </c>
      <c r="F50">
        <f t="shared" si="24"/>
        <v>1777547934.8570566</v>
      </c>
      <c r="G50">
        <f t="shared" si="24"/>
        <v>1721778400.717736</v>
      </c>
      <c r="H50">
        <f t="shared" si="24"/>
        <v>1690728428.5236564</v>
      </c>
      <c r="I50">
        <f t="shared" si="24"/>
        <v>1559415992.0770993</v>
      </c>
      <c r="J50">
        <f t="shared" si="24"/>
        <v>1532239928.3385956</v>
      </c>
      <c r="K50">
        <f t="shared" si="24"/>
        <v>1598369867.5708621</v>
      </c>
      <c r="L50">
        <f t="shared" si="24"/>
        <v>1567520804.8068173</v>
      </c>
      <c r="M50">
        <f t="shared" ref="M50:N50" si="25">M62/M$52*100</f>
        <v>1535659964.4219351</v>
      </c>
      <c r="N50">
        <f t="shared" si="25"/>
        <v>1230444241</v>
      </c>
    </row>
    <row r="52" spans="1:14" x14ac:dyDescent="0.25">
      <c r="A52" t="s">
        <v>887</v>
      </c>
      <c r="C52">
        <v>54.267442843295385</v>
      </c>
      <c r="D52">
        <v>57.473937118183471</v>
      </c>
      <c r="E52">
        <v>61.211669984659871</v>
      </c>
      <c r="F52">
        <v>64.785571315274069</v>
      </c>
      <c r="G52">
        <v>68.61484123087655</v>
      </c>
      <c r="H52">
        <v>73.011317144403719</v>
      </c>
      <c r="I52">
        <v>80.80383556421171</v>
      </c>
      <c r="J52">
        <v>85.884771220320133</v>
      </c>
      <c r="K52">
        <v>88.416157278274426</v>
      </c>
      <c r="L52">
        <v>91.727856216696424</v>
      </c>
      <c r="M52">
        <v>95.677796780557458</v>
      </c>
      <c r="N52">
        <v>100</v>
      </c>
    </row>
    <row r="54" spans="1:14" x14ac:dyDescent="0.25">
      <c r="A54" t="s">
        <v>1144</v>
      </c>
      <c r="B54" s="443" t="s">
        <v>1145</v>
      </c>
      <c r="C54" s="443" t="s">
        <v>1146</v>
      </c>
      <c r="D54" s="443" t="s">
        <v>285</v>
      </c>
      <c r="E54" s="443" t="s">
        <v>286</v>
      </c>
      <c r="F54" s="443" t="s">
        <v>287</v>
      </c>
      <c r="G54" s="443" t="s">
        <v>288</v>
      </c>
      <c r="H54" s="443" t="s">
        <v>289</v>
      </c>
      <c r="I54" s="443" t="s">
        <v>290</v>
      </c>
      <c r="J54" s="443" t="s">
        <v>291</v>
      </c>
      <c r="K54" s="443" t="s">
        <v>292</v>
      </c>
      <c r="L54" s="443" t="s">
        <v>293</v>
      </c>
      <c r="M54" s="443" t="s">
        <v>294</v>
      </c>
      <c r="N54" s="442">
        <v>44075</v>
      </c>
    </row>
    <row r="55" spans="1:14" x14ac:dyDescent="0.25">
      <c r="B55" s="444" t="s">
        <v>1135</v>
      </c>
      <c r="C55" s="445">
        <v>191958990</v>
      </c>
      <c r="D55" s="445">
        <v>238053515</v>
      </c>
      <c r="E55" s="445">
        <v>267752335</v>
      </c>
      <c r="F55" s="445">
        <v>283492808</v>
      </c>
      <c r="G55" s="445">
        <v>316768235</v>
      </c>
      <c r="H55" s="445">
        <v>341842110</v>
      </c>
      <c r="I55" s="445">
        <v>352953953</v>
      </c>
      <c r="J55" s="445">
        <v>394230864</v>
      </c>
      <c r="K55" s="445">
        <v>425480322</v>
      </c>
      <c r="L55" s="445">
        <v>459179670</v>
      </c>
      <c r="M55" s="445">
        <v>485990327</v>
      </c>
      <c r="N55" s="445">
        <v>449687640</v>
      </c>
    </row>
    <row r="56" spans="1:14" x14ac:dyDescent="0.25">
      <c r="B56" s="444" t="s">
        <v>1136</v>
      </c>
      <c r="C56" s="445">
        <v>257624199</v>
      </c>
      <c r="D56" s="445">
        <v>382635643</v>
      </c>
      <c r="E56" s="445">
        <v>432352262</v>
      </c>
      <c r="F56" s="445">
        <v>490440810</v>
      </c>
      <c r="G56" s="445">
        <v>464090145</v>
      </c>
      <c r="H56" s="445">
        <v>516502872</v>
      </c>
      <c r="I56" s="445">
        <v>465608799</v>
      </c>
      <c r="J56" s="445">
        <v>364651594</v>
      </c>
      <c r="K56" s="445">
        <v>427493709</v>
      </c>
      <c r="L56" s="445">
        <v>425667290</v>
      </c>
      <c r="M56" s="445">
        <v>459139621</v>
      </c>
      <c r="N56" s="445">
        <v>325491301</v>
      </c>
    </row>
    <row r="57" spans="1:14" x14ac:dyDescent="0.25">
      <c r="B57" s="444" t="s">
        <v>1147</v>
      </c>
      <c r="C57" s="445">
        <v>3467064</v>
      </c>
      <c r="D57" s="445">
        <v>920</v>
      </c>
      <c r="E57" s="445">
        <v>12012751</v>
      </c>
      <c r="F57" s="445">
        <v>15640724</v>
      </c>
      <c r="G57" s="445">
        <v>17853911</v>
      </c>
      <c r="H57" s="445">
        <v>17340134</v>
      </c>
      <c r="I57" s="445">
        <v>21187429</v>
      </c>
      <c r="J57" s="445">
        <v>22131077</v>
      </c>
      <c r="K57" s="445">
        <v>24050894</v>
      </c>
      <c r="L57" s="445">
        <v>25617495</v>
      </c>
      <c r="M57" s="445">
        <v>23498477</v>
      </c>
      <c r="N57" s="445">
        <v>22776515</v>
      </c>
    </row>
    <row r="58" spans="1:14" ht="30" x14ac:dyDescent="0.25">
      <c r="B58" s="444" t="s">
        <v>1148</v>
      </c>
      <c r="C58" s="445">
        <v>21325282</v>
      </c>
      <c r="D58" s="445">
        <v>22456312</v>
      </c>
      <c r="E58" s="445">
        <v>25796348</v>
      </c>
      <c r="F58" s="445">
        <v>22439925</v>
      </c>
      <c r="G58" s="445">
        <v>18881360</v>
      </c>
      <c r="H58" s="445">
        <v>16954949</v>
      </c>
      <c r="I58" s="445">
        <v>22942076</v>
      </c>
      <c r="J58" s="445">
        <v>27971257</v>
      </c>
      <c r="K58" s="445">
        <v>22999472</v>
      </c>
      <c r="L58" s="445">
        <v>33167752</v>
      </c>
      <c r="M58" s="445">
        <v>35710366</v>
      </c>
      <c r="N58" s="445">
        <v>31291045</v>
      </c>
    </row>
    <row r="59" spans="1:14" x14ac:dyDescent="0.25">
      <c r="B59" s="444" t="s">
        <v>1139</v>
      </c>
      <c r="C59" s="445">
        <v>155912995</v>
      </c>
      <c r="D59" s="445">
        <v>169329292</v>
      </c>
      <c r="E59" s="445">
        <v>184305191</v>
      </c>
      <c r="F59" s="445">
        <v>206415475</v>
      </c>
      <c r="G59" s="445">
        <v>221021048</v>
      </c>
      <c r="H59" s="445">
        <v>214650853</v>
      </c>
      <c r="I59" s="445">
        <v>215124782</v>
      </c>
      <c r="J59" s="445">
        <v>232294924</v>
      </c>
      <c r="K59" s="445">
        <v>229112400</v>
      </c>
      <c r="L59" s="445">
        <v>196416755</v>
      </c>
      <c r="M59" s="445">
        <v>180505197</v>
      </c>
      <c r="N59" s="445">
        <v>151525471</v>
      </c>
    </row>
    <row r="60" spans="1:14" x14ac:dyDescent="0.25">
      <c r="B60" s="444" t="s">
        <v>1140</v>
      </c>
      <c r="C60" s="445">
        <v>25135605</v>
      </c>
      <c r="D60" s="445">
        <v>26898419</v>
      </c>
      <c r="E60" s="445">
        <v>28408751</v>
      </c>
      <c r="F60" s="445">
        <v>29498104</v>
      </c>
      <c r="G60" s="445">
        <v>29663260</v>
      </c>
      <c r="H60" s="445">
        <v>31345858</v>
      </c>
      <c r="I60" s="445">
        <v>32351598</v>
      </c>
      <c r="J60" s="445">
        <v>34088915</v>
      </c>
      <c r="K60" s="445">
        <v>36874371</v>
      </c>
      <c r="L60" s="445">
        <v>45418419</v>
      </c>
      <c r="M60" s="445">
        <v>51762161</v>
      </c>
      <c r="N60" s="445">
        <v>44426041</v>
      </c>
    </row>
    <row r="61" spans="1:14" x14ac:dyDescent="0.25">
      <c r="B61" s="444" t="s">
        <v>1141</v>
      </c>
      <c r="C61" s="445">
        <v>73837332</v>
      </c>
      <c r="D61" s="445">
        <v>80173261</v>
      </c>
      <c r="E61" s="445">
        <v>145159108</v>
      </c>
      <c r="F61" s="445">
        <v>103666739</v>
      </c>
      <c r="G61" s="445">
        <v>113117557</v>
      </c>
      <c r="H61" s="445">
        <v>95786319</v>
      </c>
      <c r="I61" s="445">
        <v>149899297</v>
      </c>
      <c r="J61" s="445">
        <v>240592126</v>
      </c>
      <c r="K61" s="445">
        <v>247206048</v>
      </c>
      <c r="L61" s="445">
        <v>252385849</v>
      </c>
      <c r="M61" s="445">
        <v>232679471</v>
      </c>
      <c r="N61" s="445">
        <v>205246228</v>
      </c>
    </row>
    <row r="62" spans="1:14" x14ac:dyDescent="0.25">
      <c r="B62" s="446" t="s">
        <v>349</v>
      </c>
      <c r="C62">
        <f>SUM(C55:C61)</f>
        <v>729261467</v>
      </c>
      <c r="D62">
        <f t="shared" ref="D62:N62" si="26">SUM(D55:D61)</f>
        <v>919547362</v>
      </c>
      <c r="E62">
        <f t="shared" si="26"/>
        <v>1095786746</v>
      </c>
      <c r="F62">
        <f t="shared" si="26"/>
        <v>1151594585</v>
      </c>
      <c r="G62">
        <f t="shared" si="26"/>
        <v>1181395516</v>
      </c>
      <c r="H62">
        <f t="shared" si="26"/>
        <v>1234423095</v>
      </c>
      <c r="I62">
        <f t="shared" si="26"/>
        <v>1260067934</v>
      </c>
      <c r="J62">
        <f t="shared" si="26"/>
        <v>1315960757</v>
      </c>
      <c r="K62">
        <f t="shared" si="26"/>
        <v>1413217216</v>
      </c>
      <c r="L62">
        <f t="shared" si="26"/>
        <v>1437853230</v>
      </c>
      <c r="M62">
        <f t="shared" si="26"/>
        <v>1469285620</v>
      </c>
      <c r="N62">
        <f t="shared" si="26"/>
        <v>1230444241</v>
      </c>
    </row>
  </sheetData>
  <mergeCells count="12">
    <mergeCell ref="L28:L29"/>
    <mergeCell ref="M28:M29"/>
    <mergeCell ref="E28:E29"/>
    <mergeCell ref="D28:D29"/>
    <mergeCell ref="C28:C29"/>
    <mergeCell ref="B28:B29"/>
    <mergeCell ref="H28:H29"/>
    <mergeCell ref="I28:I29"/>
    <mergeCell ref="J28:J29"/>
    <mergeCell ref="K28:K29"/>
    <mergeCell ref="F28:F29"/>
    <mergeCell ref="G28:G29"/>
  </mergeCells>
  <phoneticPr fontId="1" type="noConversion"/>
  <pageMargins left="0.511811024" right="0.511811024" top="0.78740157499999996" bottom="0.78740157499999996" header="0.31496062000000002" footer="0.31496062000000002"/>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74ED1-654D-4361-BEF7-2AC69B1886F6}">
  <dimension ref="A1:Y107"/>
  <sheetViews>
    <sheetView workbookViewId="0"/>
  </sheetViews>
  <sheetFormatPr defaultRowHeight="15" x14ac:dyDescent="0.25"/>
  <cols>
    <col min="1" max="1" width="13.85546875" customWidth="1"/>
    <col min="2" max="2" width="12.140625" bestFit="1" customWidth="1"/>
    <col min="3" max="4" width="9.5703125" bestFit="1" customWidth="1"/>
    <col min="5" max="6" width="10.5703125" bestFit="1" customWidth="1"/>
    <col min="7" max="7" width="10.140625" customWidth="1"/>
    <col min="8" max="8" width="9" bestFit="1" customWidth="1"/>
  </cols>
  <sheetData>
    <row r="1" spans="1:1" x14ac:dyDescent="0.25">
      <c r="A1" t="s">
        <v>1149</v>
      </c>
    </row>
    <row r="3" spans="1:1" x14ac:dyDescent="0.25">
      <c r="A3" t="s">
        <v>91</v>
      </c>
    </row>
    <row r="4" spans="1:1" x14ac:dyDescent="0.25">
      <c r="A4" t="s">
        <v>1150</v>
      </c>
    </row>
    <row r="5" spans="1:1" x14ac:dyDescent="0.25">
      <c r="A5" t="s">
        <v>1151</v>
      </c>
    </row>
    <row r="6" spans="1:1" x14ac:dyDescent="0.25">
      <c r="A6" t="s">
        <v>1152</v>
      </c>
    </row>
    <row r="7" spans="1:1" x14ac:dyDescent="0.25">
      <c r="A7" t="s">
        <v>1153</v>
      </c>
    </row>
    <row r="8" spans="1:1" x14ac:dyDescent="0.25">
      <c r="A8" t="s">
        <v>1154</v>
      </c>
    </row>
    <row r="9" spans="1:1" x14ac:dyDescent="0.25">
      <c r="A9" t="s">
        <v>1155</v>
      </c>
    </row>
    <row r="10" spans="1:1" x14ac:dyDescent="0.25">
      <c r="A10" t="s">
        <v>1156</v>
      </c>
    </row>
    <row r="11" spans="1:1" x14ac:dyDescent="0.25">
      <c r="A11" t="s">
        <v>1157</v>
      </c>
    </row>
    <row r="12" spans="1:1" x14ac:dyDescent="0.25">
      <c r="A12" t="s">
        <v>1158</v>
      </c>
    </row>
    <row r="13" spans="1:1" x14ac:dyDescent="0.25">
      <c r="A13" t="s">
        <v>1159</v>
      </c>
    </row>
    <row r="14" spans="1:1" x14ac:dyDescent="0.25">
      <c r="A14" t="s">
        <v>1160</v>
      </c>
    </row>
    <row r="15" spans="1:1" x14ac:dyDescent="0.25">
      <c r="A15" t="s">
        <v>1161</v>
      </c>
    </row>
    <row r="16" spans="1:1" x14ac:dyDescent="0.25">
      <c r="A16" t="s">
        <v>862</v>
      </c>
    </row>
    <row r="17" spans="1:1" x14ac:dyDescent="0.25">
      <c r="A17" t="s">
        <v>863</v>
      </c>
    </row>
    <row r="18" spans="1:1" x14ac:dyDescent="0.25">
      <c r="A18" t="s">
        <v>1162</v>
      </c>
    </row>
    <row r="20" spans="1:1" x14ac:dyDescent="0.25">
      <c r="A20" t="s">
        <v>1097</v>
      </c>
    </row>
    <row r="21" spans="1:1" x14ac:dyDescent="0.25">
      <c r="A21" t="s">
        <v>1163</v>
      </c>
    </row>
    <row r="22" spans="1:1" x14ac:dyDescent="0.25">
      <c r="A22" t="s">
        <v>1164</v>
      </c>
    </row>
    <row r="23" spans="1:1" x14ac:dyDescent="0.25">
      <c r="A23" t="s">
        <v>1165</v>
      </c>
    </row>
    <row r="24" spans="1:1" x14ac:dyDescent="0.25">
      <c r="A24" t="s">
        <v>1166</v>
      </c>
    </row>
    <row r="25" spans="1:1" x14ac:dyDescent="0.25">
      <c r="A25" s="27" t="s">
        <v>1167</v>
      </c>
    </row>
    <row r="26" spans="1:1" x14ac:dyDescent="0.25">
      <c r="A26" s="108" t="s">
        <v>1168</v>
      </c>
    </row>
    <row r="27" spans="1:1" x14ac:dyDescent="0.25">
      <c r="A27" s="108" t="s">
        <v>1169</v>
      </c>
    </row>
    <row r="28" spans="1:1" x14ac:dyDescent="0.25">
      <c r="A28" s="10" t="s">
        <v>1170</v>
      </c>
    </row>
    <row r="29" spans="1:1" x14ac:dyDescent="0.25">
      <c r="A29" s="10" t="s">
        <v>1171</v>
      </c>
    </row>
    <row r="30" spans="1:1" x14ac:dyDescent="0.25">
      <c r="A30" t="s">
        <v>1172</v>
      </c>
    </row>
    <row r="31" spans="1:1" x14ac:dyDescent="0.25">
      <c r="A31" t="s">
        <v>1173</v>
      </c>
    </row>
    <row r="32" spans="1:1" x14ac:dyDescent="0.25">
      <c r="A32" t="s">
        <v>1174</v>
      </c>
    </row>
    <row r="33" spans="1:7" x14ac:dyDescent="0.25">
      <c r="A33" t="s">
        <v>1175</v>
      </c>
    </row>
    <row r="34" spans="1:7" x14ac:dyDescent="0.25">
      <c r="A34" t="s">
        <v>1176</v>
      </c>
    </row>
    <row r="36" spans="1:7" x14ac:dyDescent="0.25">
      <c r="A36" t="s">
        <v>654</v>
      </c>
    </row>
    <row r="37" spans="1:7" x14ac:dyDescent="0.25">
      <c r="A37" s="109" t="s">
        <v>1177</v>
      </c>
    </row>
    <row r="38" spans="1:7" x14ac:dyDescent="0.25">
      <c r="A38" s="109" t="s">
        <v>140</v>
      </c>
    </row>
    <row r="40" spans="1:7" x14ac:dyDescent="0.25">
      <c r="A40" t="s">
        <v>1178</v>
      </c>
      <c r="B40" t="s">
        <v>290</v>
      </c>
      <c r="C40" t="s">
        <v>291</v>
      </c>
      <c r="D40" t="s">
        <v>292</v>
      </c>
      <c r="E40" t="s">
        <v>293</v>
      </c>
      <c r="F40" t="s">
        <v>294</v>
      </c>
      <c r="G40" t="s">
        <v>295</v>
      </c>
    </row>
    <row r="41" spans="1:7" x14ac:dyDescent="0.25">
      <c r="A41" t="s">
        <v>5</v>
      </c>
      <c r="B41" s="36">
        <f>B53/B46</f>
        <v>1812.9384783841729</v>
      </c>
      <c r="C41" s="36">
        <f t="shared" ref="C41:F41" si="0">C53/C46</f>
        <v>1830.1627163198812</v>
      </c>
      <c r="D41" s="36">
        <f t="shared" si="0"/>
        <v>1829.1975223663296</v>
      </c>
      <c r="E41" s="36">
        <f t="shared" si="0"/>
        <v>1894.453781418041</v>
      </c>
      <c r="F41" s="36">
        <f t="shared" si="0"/>
        <v>1883.42583644966</v>
      </c>
      <c r="G41" s="36">
        <f t="shared" ref="G41" si="1">G53/G46</f>
        <v>1795.3661511299763</v>
      </c>
    </row>
    <row r="42" spans="1:7" x14ac:dyDescent="0.25">
      <c r="A42" t="s">
        <v>6</v>
      </c>
      <c r="B42" s="36">
        <f>B54/B47</f>
        <v>1339.301433219804</v>
      </c>
      <c r="C42" s="36">
        <f t="shared" ref="C42:F42" si="2">C54/C47</f>
        <v>1323.9037319273116</v>
      </c>
      <c r="D42" s="36">
        <f t="shared" si="2"/>
        <v>1307.9996898994884</v>
      </c>
      <c r="E42" s="36">
        <f t="shared" si="2"/>
        <v>1428.0737584440251</v>
      </c>
      <c r="F42" s="36">
        <f t="shared" si="2"/>
        <v>1436.2067918809523</v>
      </c>
      <c r="G42" s="36">
        <f t="shared" ref="G42" si="3">G54/G47</f>
        <v>1415.0059664876717</v>
      </c>
    </row>
    <row r="43" spans="1:7" x14ac:dyDescent="0.25">
      <c r="A43" t="s">
        <v>7</v>
      </c>
      <c r="B43" s="36">
        <f>B55/B48</f>
        <v>1762.3086999869915</v>
      </c>
      <c r="C43" s="36">
        <f t="shared" ref="C43:F43" si="4">C55/C48</f>
        <v>1717.7593848667555</v>
      </c>
      <c r="D43" s="36">
        <f t="shared" si="4"/>
        <v>1693.9827881834701</v>
      </c>
      <c r="E43" s="36">
        <f t="shared" si="4"/>
        <v>2034.441036033076</v>
      </c>
      <c r="F43" s="36">
        <f t="shared" si="4"/>
        <v>2078.2289728201736</v>
      </c>
      <c r="G43" s="36">
        <f t="shared" ref="G43" si="5">G55/G48</f>
        <v>2100.957337942903</v>
      </c>
    </row>
    <row r="45" spans="1:7" x14ac:dyDescent="0.25">
      <c r="B45" t="s">
        <v>290</v>
      </c>
      <c r="C45" t="s">
        <v>291</v>
      </c>
      <c r="D45" t="s">
        <v>292</v>
      </c>
      <c r="E45" t="s">
        <v>293</v>
      </c>
      <c r="F45" t="s">
        <v>294</v>
      </c>
      <c r="G45" t="s">
        <v>295</v>
      </c>
    </row>
    <row r="46" spans="1:7" x14ac:dyDescent="0.25">
      <c r="A46" t="s">
        <v>5</v>
      </c>
      <c r="B46">
        <f>B91</f>
        <v>202799518</v>
      </c>
      <c r="C46">
        <f t="shared" ref="C46:F46" si="6">C91</f>
        <v>204450649</v>
      </c>
      <c r="D46">
        <f t="shared" si="6"/>
        <v>206081432</v>
      </c>
      <c r="E46">
        <f t="shared" si="6"/>
        <v>206081432</v>
      </c>
      <c r="F46">
        <f t="shared" si="6"/>
        <v>208494900</v>
      </c>
      <c r="G46">
        <f t="shared" ref="G46" si="7">G91</f>
        <v>210147125</v>
      </c>
    </row>
    <row r="47" spans="1:7" x14ac:dyDescent="0.25">
      <c r="A47" t="s">
        <v>6</v>
      </c>
      <c r="B47">
        <f>B90</f>
        <v>56186190</v>
      </c>
      <c r="C47">
        <f t="shared" ref="C47:F47" si="8">C90</f>
        <v>56560081</v>
      </c>
      <c r="D47">
        <f t="shared" si="8"/>
        <v>56915936</v>
      </c>
      <c r="E47">
        <f t="shared" si="8"/>
        <v>56915936</v>
      </c>
      <c r="F47">
        <f t="shared" si="8"/>
        <v>56760780</v>
      </c>
      <c r="G47">
        <f t="shared" ref="G47" si="9">G90</f>
        <v>57071654</v>
      </c>
    </row>
    <row r="48" spans="1:7" x14ac:dyDescent="0.25">
      <c r="A48" t="s">
        <v>7</v>
      </c>
      <c r="B48">
        <f>B89</f>
        <v>2219574</v>
      </c>
      <c r="C48">
        <f t="shared" ref="C48:F48" si="10">C89</f>
        <v>2242937</v>
      </c>
      <c r="D48">
        <f t="shared" si="10"/>
        <v>2265779</v>
      </c>
      <c r="E48">
        <f t="shared" si="10"/>
        <v>2265779</v>
      </c>
      <c r="F48">
        <f t="shared" si="10"/>
        <v>2278308</v>
      </c>
      <c r="G48">
        <f t="shared" ref="G48" si="11">G89</f>
        <v>2298696</v>
      </c>
    </row>
    <row r="49" spans="1:7" x14ac:dyDescent="0.25">
      <c r="A49" s="725" t="s">
        <v>1179</v>
      </c>
      <c r="B49" s="725"/>
      <c r="C49" s="725"/>
      <c r="D49" s="725"/>
      <c r="E49" s="725"/>
      <c r="F49" s="725"/>
    </row>
    <row r="51" spans="1:7" x14ac:dyDescent="0.25">
      <c r="A51" s="62" t="s">
        <v>1180</v>
      </c>
    </row>
    <row r="52" spans="1:7" x14ac:dyDescent="0.25">
      <c r="A52" s="62" t="s">
        <v>1181</v>
      </c>
      <c r="B52" t="s">
        <v>290</v>
      </c>
      <c r="C52" t="s">
        <v>291</v>
      </c>
      <c r="D52" t="s">
        <v>292</v>
      </c>
      <c r="E52" t="s">
        <v>293</v>
      </c>
      <c r="F52" t="s">
        <v>294</v>
      </c>
      <c r="G52" t="s">
        <v>295</v>
      </c>
    </row>
    <row r="53" spans="1:7" x14ac:dyDescent="0.25">
      <c r="A53" t="s">
        <v>5</v>
      </c>
      <c r="B53">
        <f>B60/B$57*100</f>
        <v>367663049579.96368</v>
      </c>
      <c r="C53">
        <f t="shared" ref="C53:F53" si="12">C60/C$57*100</f>
        <v>374177955127.20258</v>
      </c>
      <c r="D53">
        <f t="shared" si="12"/>
        <v>376963644820.10522</v>
      </c>
      <c r="E53">
        <f t="shared" si="12"/>
        <v>390411748132.44489</v>
      </c>
      <c r="F53">
        <f t="shared" si="12"/>
        <v>392684681427.98822</v>
      </c>
      <c r="G53">
        <f t="shared" ref="G53" si="13">G60/G$57*100</f>
        <v>377291034982.28003</v>
      </c>
    </row>
    <row r="54" spans="1:7" x14ac:dyDescent="0.25">
      <c r="A54" t="s">
        <v>6</v>
      </c>
      <c r="B54">
        <f t="shared" ref="B54:F54" si="14">B61/B$57*100</f>
        <v>75250244794.160217</v>
      </c>
      <c r="C54">
        <f t="shared" si="14"/>
        <v>74880102314.011032</v>
      </c>
      <c r="D54">
        <f t="shared" si="14"/>
        <v>74446026638.339127</v>
      </c>
      <c r="E54">
        <f t="shared" si="14"/>
        <v>81280154638.879593</v>
      </c>
      <c r="F54">
        <f t="shared" si="14"/>
        <v>81520217748.460526</v>
      </c>
      <c r="G54">
        <f t="shared" ref="G54" si="15">G61/G$57*100</f>
        <v>80756730927.319992</v>
      </c>
    </row>
    <row r="55" spans="1:7" x14ac:dyDescent="0.25">
      <c r="A55" t="s">
        <v>72</v>
      </c>
      <c r="B55">
        <f t="shared" ref="B55:F55" si="16">B62/B$57*100</f>
        <v>3911574570.4649267</v>
      </c>
      <c r="C55">
        <f t="shared" si="16"/>
        <v>3852826081.414886</v>
      </c>
      <c r="D55">
        <f t="shared" si="16"/>
        <v>3838190627.8275547</v>
      </c>
      <c r="E55">
        <f t="shared" si="16"/>
        <v>4609593776.1819868</v>
      </c>
      <c r="F55">
        <f t="shared" si="16"/>
        <v>4734845694.6079836</v>
      </c>
      <c r="G55">
        <f t="shared" ref="G55" si="17">G62/G$57*100</f>
        <v>4829462228.8999996</v>
      </c>
    </row>
    <row r="57" spans="1:7" x14ac:dyDescent="0.25">
      <c r="B57">
        <v>80.80383556421171</v>
      </c>
      <c r="C57">
        <v>85.884771220320133</v>
      </c>
      <c r="D57">
        <v>88.416157278274426</v>
      </c>
      <c r="E57">
        <v>91.727856216696424</v>
      </c>
      <c r="F57">
        <v>95.677796780557458</v>
      </c>
      <c r="G57">
        <v>100</v>
      </c>
    </row>
    <row r="59" spans="1:7" x14ac:dyDescent="0.25">
      <c r="A59" s="62" t="s">
        <v>1180</v>
      </c>
      <c r="B59" t="s">
        <v>290</v>
      </c>
      <c r="C59" t="s">
        <v>291</v>
      </c>
      <c r="D59" t="s">
        <v>292</v>
      </c>
      <c r="E59" t="s">
        <v>293</v>
      </c>
      <c r="F59" t="s">
        <v>294</v>
      </c>
      <c r="G59" t="s">
        <v>295</v>
      </c>
    </row>
    <row r="60" spans="1:7" x14ac:dyDescent="0.25">
      <c r="A60" t="s">
        <v>5</v>
      </c>
      <c r="B60" s="447">
        <f>B77</f>
        <v>297085846012.96002</v>
      </c>
      <c r="C60" s="447">
        <f t="shared" ref="C60:F60" si="18">C77</f>
        <v>321361880717.87006</v>
      </c>
      <c r="D60" s="447">
        <f t="shared" si="18"/>
        <v>333296769086.06</v>
      </c>
      <c r="E60" s="447">
        <f t="shared" si="18"/>
        <v>358116326980.02002</v>
      </c>
      <c r="F60" s="447">
        <f t="shared" si="18"/>
        <v>375712051485.04999</v>
      </c>
      <c r="G60" s="447">
        <f t="shared" ref="G60" si="19">G77</f>
        <v>377291034982.28003</v>
      </c>
    </row>
    <row r="61" spans="1:7" x14ac:dyDescent="0.25">
      <c r="A61" t="s">
        <v>6</v>
      </c>
      <c r="B61">
        <f>B76</f>
        <v>60805084065.140007</v>
      </c>
      <c r="C61">
        <f t="shared" ref="C61:F61" si="20">C76</f>
        <v>64310604561.930008</v>
      </c>
      <c r="D61">
        <f t="shared" si="20"/>
        <v>65822315999.979996</v>
      </c>
      <c r="E61">
        <f t="shared" si="20"/>
        <v>74556543379.859985</v>
      </c>
      <c r="F61">
        <f t="shared" si="20"/>
        <v>77996748272.440002</v>
      </c>
      <c r="G61">
        <f t="shared" ref="G61" si="21">G76</f>
        <v>80756730927.319992</v>
      </c>
    </row>
    <row r="62" spans="1:7" x14ac:dyDescent="0.25">
      <c r="A62" t="s">
        <v>72</v>
      </c>
      <c r="B62">
        <f>B75</f>
        <v>3160702283.8899999</v>
      </c>
      <c r="C62">
        <f t="shared" ref="C62:F62" si="22">C75</f>
        <v>3308990865.54</v>
      </c>
      <c r="D62">
        <f t="shared" si="22"/>
        <v>3393580662.1399999</v>
      </c>
      <c r="E62">
        <f t="shared" si="22"/>
        <v>4228281551.1900001</v>
      </c>
      <c r="F62">
        <f t="shared" si="22"/>
        <v>4530196041.5600004</v>
      </c>
      <c r="G62">
        <f t="shared" ref="G62" si="23">G75</f>
        <v>4829462228.8999996</v>
      </c>
    </row>
    <row r="65" spans="1:23" x14ac:dyDescent="0.25">
      <c r="A65" t="s">
        <v>1182</v>
      </c>
      <c r="Q65" t="s">
        <v>1182</v>
      </c>
    </row>
    <row r="66" spans="1:23" x14ac:dyDescent="0.25">
      <c r="A66" s="448" t="s">
        <v>1028</v>
      </c>
      <c r="B66" s="448" t="s">
        <v>290</v>
      </c>
      <c r="C66" s="448" t="s">
        <v>291</v>
      </c>
      <c r="D66" s="448" t="s">
        <v>292</v>
      </c>
      <c r="E66" s="448" t="s">
        <v>293</v>
      </c>
      <c r="F66" s="448" t="s">
        <v>294</v>
      </c>
      <c r="G66" s="448" t="s">
        <v>295</v>
      </c>
      <c r="Q66" s="449" t="s">
        <v>1028</v>
      </c>
      <c r="R66" s="449" t="s">
        <v>290</v>
      </c>
      <c r="S66" s="449" t="s">
        <v>291</v>
      </c>
      <c r="T66" s="449" t="s">
        <v>292</v>
      </c>
      <c r="U66" s="449" t="s">
        <v>293</v>
      </c>
      <c r="V66" s="449" t="s">
        <v>294</v>
      </c>
      <c r="W66" s="449" t="s">
        <v>295</v>
      </c>
    </row>
    <row r="67" spans="1:23" x14ac:dyDescent="0.25">
      <c r="A67" s="450" t="s">
        <v>1183</v>
      </c>
      <c r="B67" s="451">
        <v>3699781532.6099997</v>
      </c>
      <c r="C67" s="451">
        <v>4189052290.1800003</v>
      </c>
      <c r="D67" s="451">
        <v>4253082192.6800003</v>
      </c>
      <c r="E67" s="451">
        <v>4406090647.6899996</v>
      </c>
      <c r="F67" s="451">
        <v>4473828261.5500002</v>
      </c>
      <c r="G67" s="451">
        <v>4665292718.1700001</v>
      </c>
      <c r="Q67" s="452" t="s">
        <v>1184</v>
      </c>
      <c r="R67" s="451">
        <v>2296412536.8700004</v>
      </c>
      <c r="S67" s="451">
        <v>2394121401.0599999</v>
      </c>
      <c r="T67" s="451">
        <v>2804748969.2800002</v>
      </c>
      <c r="U67" s="451">
        <v>2756600417.7999997</v>
      </c>
      <c r="V67" s="451">
        <v>3355691037.8599997</v>
      </c>
      <c r="W67" s="451">
        <v>3471890909.1900001</v>
      </c>
    </row>
    <row r="68" spans="1:23" x14ac:dyDescent="0.25">
      <c r="A68" s="450" t="s">
        <v>399</v>
      </c>
      <c r="B68" s="451">
        <v>15630199957.790001</v>
      </c>
      <c r="C68" s="451">
        <v>15943624923.469999</v>
      </c>
      <c r="D68" s="451">
        <v>15749032551.870001</v>
      </c>
      <c r="E68" s="451">
        <v>17926356865.379997</v>
      </c>
      <c r="F68" s="451">
        <v>18360514711.900002</v>
      </c>
      <c r="G68" s="451">
        <v>18779600291.960003</v>
      </c>
      <c r="Q68" s="452" t="s">
        <v>1183</v>
      </c>
      <c r="R68" s="451">
        <v>3699781532.6099997</v>
      </c>
      <c r="S68" s="451">
        <v>4189052290.1800003</v>
      </c>
      <c r="T68" s="451">
        <v>4253082192.6800003</v>
      </c>
      <c r="U68" s="451">
        <v>4406090647.6899996</v>
      </c>
      <c r="V68" s="451">
        <v>4473828261.5500002</v>
      </c>
      <c r="W68" s="451">
        <v>4665292718.1700001</v>
      </c>
    </row>
    <row r="69" spans="1:23" x14ac:dyDescent="0.25">
      <c r="A69" s="450" t="s">
        <v>369</v>
      </c>
      <c r="B69" s="451">
        <v>8209276700.7800007</v>
      </c>
      <c r="C69" s="451">
        <v>8860492593.0100002</v>
      </c>
      <c r="D69" s="451">
        <v>9235291381.6900005</v>
      </c>
      <c r="E69" s="451">
        <v>9945510282.7199993</v>
      </c>
      <c r="F69" s="451">
        <v>10641481923.470001</v>
      </c>
      <c r="G69" s="451">
        <v>10836995139.639999</v>
      </c>
      <c r="Q69" s="452" t="s">
        <v>430</v>
      </c>
      <c r="R69" s="451">
        <v>6161062233.1800003</v>
      </c>
      <c r="S69" s="451">
        <v>6296723402.5100002</v>
      </c>
      <c r="T69" s="451">
        <v>6749498194.1700001</v>
      </c>
      <c r="U69" s="451">
        <v>7388260925.7599993</v>
      </c>
      <c r="V69" s="451">
        <v>8643047703.25</v>
      </c>
      <c r="W69" s="451">
        <v>9112388938.3199997</v>
      </c>
    </row>
    <row r="70" spans="1:23" x14ac:dyDescent="0.25">
      <c r="A70" s="450" t="s">
        <v>343</v>
      </c>
      <c r="B70" s="451">
        <v>5680808489.96</v>
      </c>
      <c r="C70" s="451">
        <v>5985482062.8299999</v>
      </c>
      <c r="D70" s="451">
        <v>6370472617.8100004</v>
      </c>
      <c r="E70" s="451">
        <v>7512932751.5199995</v>
      </c>
      <c r="F70" s="451">
        <v>7705018494.4400005</v>
      </c>
      <c r="G70" s="451">
        <v>8039424401.9500008</v>
      </c>
      <c r="Q70" s="452" t="s">
        <v>1185</v>
      </c>
      <c r="R70" s="451">
        <v>2052589230.3499997</v>
      </c>
      <c r="S70" s="451">
        <v>2315255167.2200003</v>
      </c>
      <c r="T70" s="451">
        <v>2299060427.9400001</v>
      </c>
      <c r="U70" s="451">
        <v>2394287095.98</v>
      </c>
      <c r="V70" s="451">
        <v>2681649993.4300003</v>
      </c>
      <c r="W70" s="451">
        <v>3045436744.3099999</v>
      </c>
    </row>
    <row r="71" spans="1:23" x14ac:dyDescent="0.25">
      <c r="A71" s="450" t="s">
        <v>400</v>
      </c>
      <c r="B71" s="451">
        <v>4931629953.7399998</v>
      </c>
      <c r="C71" s="451">
        <v>5158798737.7800007</v>
      </c>
      <c r="D71" s="451">
        <v>5237320163.6000004</v>
      </c>
      <c r="E71" s="451">
        <v>5779754778.9099998</v>
      </c>
      <c r="F71" s="451">
        <v>5980744422.6199999</v>
      </c>
      <c r="G71" s="451">
        <v>6703438640.3099995</v>
      </c>
      <c r="Q71" s="452" t="s">
        <v>399</v>
      </c>
      <c r="R71" s="451">
        <v>15630199957.790001</v>
      </c>
      <c r="S71" s="451">
        <v>15943624923.469999</v>
      </c>
      <c r="T71" s="451">
        <v>15749032551.870001</v>
      </c>
      <c r="U71" s="451">
        <v>17926356865.379997</v>
      </c>
      <c r="V71" s="451">
        <v>18360514711.900002</v>
      </c>
      <c r="W71" s="451">
        <v>18779600291.960003</v>
      </c>
    </row>
    <row r="72" spans="1:23" x14ac:dyDescent="0.25">
      <c r="A72" s="450" t="s">
        <v>398</v>
      </c>
      <c r="B72" s="451">
        <v>10957956177.560001</v>
      </c>
      <c r="C72" s="451">
        <v>11501119405.889999</v>
      </c>
      <c r="D72" s="451">
        <v>12575642792.959999</v>
      </c>
      <c r="E72" s="451">
        <v>13151869388.99</v>
      </c>
      <c r="F72" s="451">
        <v>14214953365.25</v>
      </c>
      <c r="G72" s="451">
        <v>14904152332.719999</v>
      </c>
      <c r="Q72" s="452" t="s">
        <v>369</v>
      </c>
      <c r="R72" s="451">
        <v>8209276700.7800007</v>
      </c>
      <c r="S72" s="451">
        <v>8860492593.0100002</v>
      </c>
      <c r="T72" s="451">
        <v>9235291381.6900005</v>
      </c>
      <c r="U72" s="451">
        <v>9945510282.7199993</v>
      </c>
      <c r="V72" s="451">
        <v>10641481923.470001</v>
      </c>
      <c r="W72" s="451">
        <v>10836995139.639999</v>
      </c>
    </row>
    <row r="73" spans="1:23" x14ac:dyDescent="0.25">
      <c r="A73" s="450" t="s">
        <v>368</v>
      </c>
      <c r="B73" s="451">
        <v>3466201841.2600002</v>
      </c>
      <c r="C73" s="451">
        <v>3820623242.6900005</v>
      </c>
      <c r="D73" s="451">
        <v>4537970223</v>
      </c>
      <c r="E73" s="451">
        <v>4909056461.1700001</v>
      </c>
      <c r="F73" s="451">
        <v>5390238241.6700001</v>
      </c>
      <c r="G73" s="451">
        <v>5469567641.8299999</v>
      </c>
      <c r="Q73" s="452" t="s">
        <v>121</v>
      </c>
      <c r="R73" s="451">
        <v>9100834330.5400009</v>
      </c>
      <c r="S73" s="451">
        <v>9807181595.6999989</v>
      </c>
      <c r="T73" s="451">
        <v>10056784187.129999</v>
      </c>
      <c r="U73" s="451">
        <v>9997842356.2799988</v>
      </c>
      <c r="V73" s="451">
        <v>10318903097.220001</v>
      </c>
      <c r="W73" s="451">
        <v>243887022.78</v>
      </c>
    </row>
    <row r="74" spans="1:23" x14ac:dyDescent="0.25">
      <c r="A74" s="450" t="s">
        <v>597</v>
      </c>
      <c r="B74" s="451">
        <v>5068527127.5500002</v>
      </c>
      <c r="C74" s="451">
        <v>5542420440.54</v>
      </c>
      <c r="D74" s="451">
        <v>4469923414.2299995</v>
      </c>
      <c r="E74" s="451">
        <v>6696690652.29</v>
      </c>
      <c r="F74" s="451">
        <v>6699772809.9800005</v>
      </c>
      <c r="G74" s="451">
        <v>6528797531.8400002</v>
      </c>
      <c r="Q74" s="452" t="s">
        <v>371</v>
      </c>
      <c r="R74" s="451">
        <v>6398808182.5199995</v>
      </c>
      <c r="S74" s="451">
        <v>6340148023.71</v>
      </c>
      <c r="T74" s="451">
        <v>6436478249.0900002</v>
      </c>
      <c r="U74" s="451">
        <v>6876840954.1400013</v>
      </c>
      <c r="V74" s="451">
        <v>7060742300.9399996</v>
      </c>
      <c r="W74" s="451">
        <v>7381642315.6999989</v>
      </c>
    </row>
    <row r="75" spans="1:23" x14ac:dyDescent="0.25">
      <c r="A75" s="450" t="s">
        <v>72</v>
      </c>
      <c r="B75" s="451">
        <v>3160702283.8899999</v>
      </c>
      <c r="C75" s="451">
        <v>3308990865.54</v>
      </c>
      <c r="D75" s="451">
        <v>3393580662.1399999</v>
      </c>
      <c r="E75" s="451">
        <v>4228281551.1900001</v>
      </c>
      <c r="F75" s="451">
        <v>4530196041.5600004</v>
      </c>
      <c r="G75" s="451">
        <v>4829462228.8999996</v>
      </c>
      <c r="Q75" s="452" t="s">
        <v>370</v>
      </c>
      <c r="R75" s="451">
        <v>8751032554.9799995</v>
      </c>
      <c r="S75" s="451">
        <v>10570526637.790001</v>
      </c>
      <c r="T75" s="451">
        <v>10138732838.500002</v>
      </c>
      <c r="U75" s="451">
        <v>11647631948.780003</v>
      </c>
      <c r="V75" s="451">
        <v>14586291986.860001</v>
      </c>
      <c r="W75" s="451">
        <v>14265674771.01</v>
      </c>
    </row>
    <row r="76" spans="1:23" x14ac:dyDescent="0.25">
      <c r="A76" s="453" t="s">
        <v>1186</v>
      </c>
      <c r="B76">
        <f>SUM(B67:B75)</f>
        <v>60805084065.140007</v>
      </c>
      <c r="C76">
        <f t="shared" ref="C76:F76" si="24">SUM(C67:C75)</f>
        <v>64310604561.930008</v>
      </c>
      <c r="D76">
        <f t="shared" si="24"/>
        <v>65822315999.979996</v>
      </c>
      <c r="E76">
        <f t="shared" si="24"/>
        <v>74556543379.859985</v>
      </c>
      <c r="F76">
        <f t="shared" si="24"/>
        <v>77996748272.440002</v>
      </c>
      <c r="G76">
        <f t="shared" ref="G76" si="25">SUM(G67:G75)</f>
        <v>80756730927.319992</v>
      </c>
      <c r="Q76" s="452" t="s">
        <v>343</v>
      </c>
      <c r="R76" s="451">
        <v>5680808489.96</v>
      </c>
      <c r="S76" s="451">
        <v>5985482062.8299999</v>
      </c>
      <c r="T76" s="451">
        <v>6370472617.8100004</v>
      </c>
      <c r="U76" s="451">
        <v>7512932751.5199995</v>
      </c>
      <c r="V76" s="451">
        <v>7705018494.4400005</v>
      </c>
      <c r="W76" s="451">
        <v>8039424401.9500008</v>
      </c>
    </row>
    <row r="77" spans="1:23" x14ac:dyDescent="0.25">
      <c r="A77" s="453" t="s">
        <v>1187</v>
      </c>
      <c r="B77" s="454">
        <f>SUM(R67:R93)</f>
        <v>297085846012.96002</v>
      </c>
      <c r="C77" s="454">
        <f t="shared" ref="C77:G77" si="26">SUM(S67:S93)</f>
        <v>321361880717.87006</v>
      </c>
      <c r="D77" s="454">
        <f t="shared" si="26"/>
        <v>333296769086.06</v>
      </c>
      <c r="E77" s="454">
        <f t="shared" si="26"/>
        <v>358116326980.02002</v>
      </c>
      <c r="F77" s="454">
        <f t="shared" si="26"/>
        <v>375712051485.04999</v>
      </c>
      <c r="G77" s="454">
        <f t="shared" si="26"/>
        <v>377291034982.28003</v>
      </c>
      <c r="Q77" s="452" t="s">
        <v>372</v>
      </c>
      <c r="R77" s="451">
        <v>29603664704.239998</v>
      </c>
      <c r="S77" s="451">
        <v>31662953044.989998</v>
      </c>
      <c r="T77" s="451">
        <v>32975761033.360001</v>
      </c>
      <c r="U77" s="451">
        <v>43081338353.209999</v>
      </c>
      <c r="V77" s="451">
        <v>43215035266.939995</v>
      </c>
      <c r="W77" s="451">
        <v>44272070506.459999</v>
      </c>
    </row>
    <row r="78" spans="1:23" x14ac:dyDescent="0.25">
      <c r="Q78" s="452" t="s">
        <v>76</v>
      </c>
      <c r="R78" s="451">
        <v>3813758133.5799999</v>
      </c>
      <c r="S78" s="451">
        <v>4197018318.4300003</v>
      </c>
      <c r="T78" s="451">
        <v>5714474678.0599995</v>
      </c>
      <c r="U78" s="451">
        <v>6107307437.2800007</v>
      </c>
      <c r="V78" s="451">
        <v>6805475640.1300001</v>
      </c>
      <c r="W78" s="451">
        <v>6914895186.2300005</v>
      </c>
    </row>
    <row r="79" spans="1:23" x14ac:dyDescent="0.25">
      <c r="A79" t="s">
        <v>1029</v>
      </c>
      <c r="I79" t="s">
        <v>1029</v>
      </c>
      <c r="Q79" s="452" t="s">
        <v>74</v>
      </c>
      <c r="R79" s="451">
        <v>6880997277.7699995</v>
      </c>
      <c r="S79" s="451">
        <v>6826879864.4699993</v>
      </c>
      <c r="T79" s="451">
        <v>7697746148.5100012</v>
      </c>
      <c r="U79" s="451">
        <v>10277360200.09</v>
      </c>
      <c r="V79" s="451">
        <v>10562793850.530001</v>
      </c>
      <c r="W79" s="451">
        <v>10768923038.59</v>
      </c>
    </row>
    <row r="80" spans="1:23" x14ac:dyDescent="0.25">
      <c r="A80" s="448" t="s">
        <v>1028</v>
      </c>
      <c r="B80" s="448" t="s">
        <v>290</v>
      </c>
      <c r="C80" s="448" t="s">
        <v>291</v>
      </c>
      <c r="D80" s="448" t="s">
        <v>292</v>
      </c>
      <c r="E80" s="448" t="s">
        <v>293</v>
      </c>
      <c r="F80" s="448" t="s">
        <v>294</v>
      </c>
      <c r="G80" s="448" t="s">
        <v>295</v>
      </c>
      <c r="I80" s="449" t="s">
        <v>1028</v>
      </c>
      <c r="J80" s="449" t="s">
        <v>290</v>
      </c>
      <c r="K80" s="449" t="s">
        <v>291</v>
      </c>
      <c r="L80" s="449" t="s">
        <v>292</v>
      </c>
      <c r="M80" s="449" t="s">
        <v>293</v>
      </c>
      <c r="N80" s="449" t="s">
        <v>294</v>
      </c>
      <c r="O80" s="449" t="s">
        <v>295</v>
      </c>
      <c r="Q80" s="452" t="s">
        <v>345</v>
      </c>
      <c r="R80" s="451">
        <v>9402023881.289999</v>
      </c>
      <c r="S80" s="451">
        <v>9599902869.4899979</v>
      </c>
      <c r="T80" s="451">
        <v>9775087082.1499996</v>
      </c>
      <c r="U80" s="451">
        <v>10579641975.900002</v>
      </c>
      <c r="V80" s="451">
        <v>11311775360.419998</v>
      </c>
      <c r="W80" s="451">
        <v>10916253984.389999</v>
      </c>
    </row>
    <row r="81" spans="1:25" x14ac:dyDescent="0.25">
      <c r="A81" s="450" t="s">
        <v>1183</v>
      </c>
      <c r="B81" s="454">
        <v>3321730</v>
      </c>
      <c r="C81" s="454">
        <v>3340932</v>
      </c>
      <c r="D81" s="454">
        <v>3358963</v>
      </c>
      <c r="E81" s="454">
        <v>3358963</v>
      </c>
      <c r="F81" s="454">
        <v>3322820</v>
      </c>
      <c r="G81" s="451">
        <v>3337357</v>
      </c>
      <c r="I81" s="452" t="s">
        <v>1184</v>
      </c>
      <c r="J81" s="451">
        <v>790101</v>
      </c>
      <c r="K81" s="451">
        <v>803513</v>
      </c>
      <c r="L81" s="451">
        <v>816687</v>
      </c>
      <c r="M81" s="451">
        <v>816687</v>
      </c>
      <c r="N81" s="451">
        <v>869265</v>
      </c>
      <c r="O81" s="451">
        <v>881935</v>
      </c>
      <c r="P81" s="37"/>
      <c r="Q81" s="452" t="s">
        <v>400</v>
      </c>
      <c r="R81" s="451">
        <v>4931629953.7399998</v>
      </c>
      <c r="S81" s="451">
        <v>5158798737.7800007</v>
      </c>
      <c r="T81" s="451">
        <v>5237320163.6000004</v>
      </c>
      <c r="U81" s="451">
        <v>5779754778.9099998</v>
      </c>
      <c r="V81" s="451">
        <v>5980744422.6199999</v>
      </c>
      <c r="W81" s="451">
        <v>6703438640.3099995</v>
      </c>
      <c r="X81" s="37"/>
      <c r="Y81" s="37"/>
    </row>
    <row r="82" spans="1:25" x14ac:dyDescent="0.25">
      <c r="A82" s="450" t="s">
        <v>399</v>
      </c>
      <c r="B82" s="454">
        <v>15126371</v>
      </c>
      <c r="C82" s="454">
        <v>15203934</v>
      </c>
      <c r="D82" s="454">
        <v>15276566</v>
      </c>
      <c r="E82" s="454">
        <v>15276566</v>
      </c>
      <c r="F82" s="454">
        <v>14812617</v>
      </c>
      <c r="G82" s="451">
        <v>14873064</v>
      </c>
      <c r="I82" s="452" t="s">
        <v>1183</v>
      </c>
      <c r="J82" s="451">
        <v>3321730</v>
      </c>
      <c r="K82" s="451">
        <v>3340932</v>
      </c>
      <c r="L82" s="451">
        <v>3358963</v>
      </c>
      <c r="M82" s="451">
        <v>3358963</v>
      </c>
      <c r="N82" s="451">
        <v>3322820</v>
      </c>
      <c r="O82" s="451">
        <v>3337357</v>
      </c>
      <c r="P82" s="37"/>
      <c r="Q82" s="452" t="s">
        <v>398</v>
      </c>
      <c r="R82" s="451">
        <v>10957956177.560001</v>
      </c>
      <c r="S82" s="451">
        <v>11501119405.889999</v>
      </c>
      <c r="T82" s="451">
        <v>12575642792.959999</v>
      </c>
      <c r="U82" s="451">
        <v>13151869388.99</v>
      </c>
      <c r="V82" s="451">
        <v>14214953365.25</v>
      </c>
      <c r="W82" s="451">
        <v>14904152332.719999</v>
      </c>
      <c r="X82" s="37"/>
      <c r="Y82" s="37"/>
    </row>
    <row r="83" spans="1:25" x14ac:dyDescent="0.25">
      <c r="A83" s="450" t="s">
        <v>369</v>
      </c>
      <c r="B83" s="454">
        <v>8842791</v>
      </c>
      <c r="C83" s="454">
        <v>8904459</v>
      </c>
      <c r="D83" s="454">
        <v>8963663</v>
      </c>
      <c r="E83" s="454">
        <v>8963663</v>
      </c>
      <c r="F83" s="454">
        <v>9075649</v>
      </c>
      <c r="G83" s="451">
        <v>9132078</v>
      </c>
      <c r="I83" s="452" t="s">
        <v>430</v>
      </c>
      <c r="J83" s="451">
        <v>3873743</v>
      </c>
      <c r="K83" s="451">
        <v>3938336</v>
      </c>
      <c r="L83" s="451">
        <v>4001667</v>
      </c>
      <c r="M83" s="451">
        <v>4001667</v>
      </c>
      <c r="N83" s="451">
        <v>4080611</v>
      </c>
      <c r="O83" s="451">
        <v>4144597</v>
      </c>
      <c r="P83" s="37"/>
      <c r="Q83" s="452" t="s">
        <v>368</v>
      </c>
      <c r="R83" s="451">
        <v>3466201841.2600002</v>
      </c>
      <c r="S83" s="451">
        <v>3820623242.6900005</v>
      </c>
      <c r="T83" s="451">
        <v>4537970223</v>
      </c>
      <c r="U83" s="451">
        <v>4909056461.1700001</v>
      </c>
      <c r="V83" s="451">
        <v>5390238241.6700001</v>
      </c>
      <c r="W83" s="451">
        <v>5469567641.8299999</v>
      </c>
      <c r="X83" s="37"/>
      <c r="Y83" s="37"/>
    </row>
    <row r="84" spans="1:25" x14ac:dyDescent="0.25">
      <c r="A84" s="450" t="s">
        <v>343</v>
      </c>
      <c r="B84" s="454">
        <v>6850884</v>
      </c>
      <c r="C84" s="454">
        <v>6904241</v>
      </c>
      <c r="D84" s="454">
        <v>6954036</v>
      </c>
      <c r="E84" s="454">
        <v>6954036</v>
      </c>
      <c r="F84" s="454">
        <v>7035055</v>
      </c>
      <c r="G84" s="451">
        <v>7075181</v>
      </c>
      <c r="I84" s="452" t="s">
        <v>1185</v>
      </c>
      <c r="J84" s="451">
        <v>750912</v>
      </c>
      <c r="K84" s="451">
        <v>766679</v>
      </c>
      <c r="L84" s="451">
        <v>782295</v>
      </c>
      <c r="M84" s="451">
        <v>782295</v>
      </c>
      <c r="N84" s="451">
        <v>829494</v>
      </c>
      <c r="O84" s="451">
        <v>845731</v>
      </c>
      <c r="P84" s="37"/>
      <c r="Q84" s="452" t="s">
        <v>431</v>
      </c>
      <c r="R84" s="451">
        <v>17215240221.450001</v>
      </c>
      <c r="S84" s="451">
        <v>18317497930.689999</v>
      </c>
      <c r="T84" s="451">
        <v>19647287874.800003</v>
      </c>
      <c r="U84" s="451">
        <v>19973299973.029999</v>
      </c>
      <c r="V84" s="451">
        <v>21026679987.16</v>
      </c>
      <c r="W84" s="451">
        <v>21761251874.080006</v>
      </c>
      <c r="X84" s="37"/>
      <c r="Y84" s="37"/>
    </row>
    <row r="85" spans="1:25" x14ac:dyDescent="0.25">
      <c r="A85" s="450" t="s">
        <v>400</v>
      </c>
      <c r="B85" s="454">
        <v>3943885</v>
      </c>
      <c r="C85" s="454">
        <v>3972202</v>
      </c>
      <c r="D85" s="454">
        <v>3999415</v>
      </c>
      <c r="E85" s="454">
        <v>3999415</v>
      </c>
      <c r="F85" s="454">
        <v>3996496</v>
      </c>
      <c r="G85" s="451">
        <v>4018127</v>
      </c>
      <c r="I85" s="452" t="s">
        <v>399</v>
      </c>
      <c r="J85" s="451">
        <v>15126371</v>
      </c>
      <c r="K85" s="451">
        <v>15203934</v>
      </c>
      <c r="L85" s="451">
        <v>15276566</v>
      </c>
      <c r="M85" s="451">
        <v>15276566</v>
      </c>
      <c r="N85" s="451">
        <v>14812617</v>
      </c>
      <c r="O85" s="451">
        <v>14873064</v>
      </c>
      <c r="P85" s="37"/>
      <c r="Q85" s="452" t="s">
        <v>119</v>
      </c>
      <c r="R85" s="451">
        <v>22038360830.759998</v>
      </c>
      <c r="S85" s="451">
        <v>33396209387.829998</v>
      </c>
      <c r="T85" s="451">
        <v>33652587326.259998</v>
      </c>
      <c r="U85" s="451">
        <v>26845219338.599998</v>
      </c>
      <c r="V85" s="451">
        <v>28038726620.07</v>
      </c>
      <c r="W85" s="451">
        <v>31974511412.949997</v>
      </c>
      <c r="X85" s="37"/>
      <c r="Y85" s="37"/>
    </row>
    <row r="86" spans="1:25" x14ac:dyDescent="0.25">
      <c r="A86" s="450" t="s">
        <v>398</v>
      </c>
      <c r="B86" s="454">
        <v>9277727</v>
      </c>
      <c r="C86" s="454">
        <v>9345173</v>
      </c>
      <c r="D86" s="454">
        <v>9410336</v>
      </c>
      <c r="E86" s="454">
        <v>9410336</v>
      </c>
      <c r="F86" s="454">
        <v>9496294</v>
      </c>
      <c r="G86" s="451">
        <v>9557071</v>
      </c>
      <c r="I86" s="452" t="s">
        <v>369</v>
      </c>
      <c r="J86" s="451">
        <v>8842791</v>
      </c>
      <c r="K86" s="451">
        <v>8904459</v>
      </c>
      <c r="L86" s="451">
        <v>8963663</v>
      </c>
      <c r="M86" s="451">
        <v>8963663</v>
      </c>
      <c r="N86" s="451">
        <v>9075649</v>
      </c>
      <c r="O86" s="451">
        <v>9132078</v>
      </c>
      <c r="P86" s="37"/>
      <c r="Q86" s="452" t="s">
        <v>597</v>
      </c>
      <c r="R86" s="451">
        <v>5068527127.5500002</v>
      </c>
      <c r="S86" s="451">
        <v>5542420440.54</v>
      </c>
      <c r="T86" s="451">
        <v>4469923414.2299995</v>
      </c>
      <c r="U86" s="451">
        <v>6696690652.29</v>
      </c>
      <c r="V86" s="451">
        <v>6699772809.9800005</v>
      </c>
      <c r="W86" s="451">
        <v>6528797531.8400002</v>
      </c>
      <c r="X86" s="37"/>
      <c r="Y86" s="37"/>
    </row>
    <row r="87" spans="1:25" x14ac:dyDescent="0.25">
      <c r="A87" s="450" t="s">
        <v>368</v>
      </c>
      <c r="B87" s="454">
        <v>3194718</v>
      </c>
      <c r="C87" s="454">
        <v>3204028</v>
      </c>
      <c r="D87" s="454">
        <v>3212180</v>
      </c>
      <c r="E87" s="454">
        <v>3212180</v>
      </c>
      <c r="F87" s="454">
        <v>3264531</v>
      </c>
      <c r="G87" s="451">
        <v>3273227</v>
      </c>
      <c r="I87" s="452" t="s">
        <v>121</v>
      </c>
      <c r="J87" s="451">
        <v>2852372</v>
      </c>
      <c r="K87" s="451">
        <v>2914830</v>
      </c>
      <c r="L87" s="451">
        <v>2977216</v>
      </c>
      <c r="M87" s="451">
        <v>2977216</v>
      </c>
      <c r="N87" s="451">
        <v>2974703</v>
      </c>
      <c r="O87" s="451">
        <v>3015268</v>
      </c>
      <c r="P87" s="37"/>
      <c r="Q87" s="452" t="s">
        <v>342</v>
      </c>
      <c r="R87" s="451">
        <v>3140028449.7399993</v>
      </c>
      <c r="S87" s="451">
        <v>3308505942.4400001</v>
      </c>
      <c r="T87" s="451">
        <v>3439489659.98</v>
      </c>
      <c r="U87" s="451">
        <v>3561794587.1799998</v>
      </c>
      <c r="V87" s="451">
        <v>3762820963.7399998</v>
      </c>
      <c r="W87" s="451">
        <v>3819701608.0900002</v>
      </c>
      <c r="X87" s="37"/>
      <c r="Y87" s="37"/>
    </row>
    <row r="88" spans="1:25" x14ac:dyDescent="0.25">
      <c r="A88" s="450" t="s">
        <v>597</v>
      </c>
      <c r="B88" s="454">
        <v>3408510</v>
      </c>
      <c r="C88" s="454">
        <v>3442175</v>
      </c>
      <c r="D88" s="454">
        <v>3474998</v>
      </c>
      <c r="E88" s="454">
        <v>3474998</v>
      </c>
      <c r="F88" s="454">
        <v>3479010</v>
      </c>
      <c r="G88" s="451">
        <v>3506853</v>
      </c>
      <c r="I88" s="452" t="s">
        <v>371</v>
      </c>
      <c r="J88" s="451">
        <v>3885049</v>
      </c>
      <c r="K88" s="451">
        <v>3929911</v>
      </c>
      <c r="L88" s="451">
        <v>3973697</v>
      </c>
      <c r="M88" s="451">
        <v>3973697</v>
      </c>
      <c r="N88" s="451">
        <v>3972388</v>
      </c>
      <c r="O88" s="451">
        <v>4018650</v>
      </c>
      <c r="P88" s="37"/>
      <c r="Q88" s="452" t="s">
        <v>346</v>
      </c>
      <c r="R88" s="451">
        <v>1614470109.1700001</v>
      </c>
      <c r="S88" s="451">
        <v>1745821519.1399999</v>
      </c>
      <c r="T88" s="451">
        <v>1941545689.1900001</v>
      </c>
      <c r="U88" s="451">
        <v>2013339260.95</v>
      </c>
      <c r="V88" s="451">
        <v>2305431842.3899999</v>
      </c>
      <c r="W88" s="451">
        <v>370404752.01999998</v>
      </c>
      <c r="X88" s="37"/>
      <c r="Y88" s="37"/>
    </row>
    <row r="89" spans="1:25" x14ac:dyDescent="0.25">
      <c r="A89" s="450" t="s">
        <v>72</v>
      </c>
      <c r="B89" s="454">
        <v>2219574</v>
      </c>
      <c r="C89" s="454">
        <v>2242937</v>
      </c>
      <c r="D89" s="454">
        <v>2265779</v>
      </c>
      <c r="E89" s="454">
        <v>2265779</v>
      </c>
      <c r="F89" s="454">
        <v>2278308</v>
      </c>
      <c r="G89" s="451">
        <v>2298696</v>
      </c>
      <c r="I89" s="452" t="s">
        <v>370</v>
      </c>
      <c r="J89" s="451">
        <v>6523222</v>
      </c>
      <c r="K89" s="451">
        <v>6610681</v>
      </c>
      <c r="L89" s="451">
        <v>6695855</v>
      </c>
      <c r="M89" s="451">
        <v>6695855</v>
      </c>
      <c r="N89" s="451">
        <v>6921161</v>
      </c>
      <c r="O89" s="451">
        <v>7018354</v>
      </c>
      <c r="Q89" s="452" t="s">
        <v>118</v>
      </c>
      <c r="R89" s="451">
        <v>17513207540.700001</v>
      </c>
      <c r="S89" s="451">
        <v>18155528114.779999</v>
      </c>
      <c r="T89" s="451">
        <v>19257204013.650002</v>
      </c>
      <c r="U89" s="451">
        <v>20574231168.34</v>
      </c>
      <c r="V89" s="451">
        <v>21256586406.59</v>
      </c>
      <c r="W89" s="451">
        <v>20893531118.659996</v>
      </c>
    </row>
    <row r="90" spans="1:25" x14ac:dyDescent="0.25">
      <c r="A90" s="453" t="s">
        <v>1186</v>
      </c>
      <c r="B90">
        <f>SUM(B81:B89)</f>
        <v>56186190</v>
      </c>
      <c r="C90">
        <f t="shared" ref="C90" si="27">SUM(C81:C89)</f>
        <v>56560081</v>
      </c>
      <c r="D90">
        <f t="shared" ref="D90" si="28">SUM(D81:D89)</f>
        <v>56915936</v>
      </c>
      <c r="E90">
        <f t="shared" ref="E90" si="29">SUM(E81:E89)</f>
        <v>56915936</v>
      </c>
      <c r="F90">
        <f t="shared" ref="F90:G90" si="30">SUM(F81:F89)</f>
        <v>56760780</v>
      </c>
      <c r="G90">
        <f t="shared" si="30"/>
        <v>57071654</v>
      </c>
      <c r="I90" s="452" t="s">
        <v>343</v>
      </c>
      <c r="J90" s="451">
        <v>6850884</v>
      </c>
      <c r="K90" s="451">
        <v>6904241</v>
      </c>
      <c r="L90" s="451">
        <v>6954036</v>
      </c>
      <c r="M90" s="451">
        <v>6954036</v>
      </c>
      <c r="N90" s="451">
        <v>7035055</v>
      </c>
      <c r="O90" s="451">
        <v>7075181</v>
      </c>
      <c r="Q90" s="452" t="s">
        <v>75</v>
      </c>
      <c r="R90" s="451">
        <v>11288613294.59</v>
      </c>
      <c r="S90" s="451">
        <v>11726092112.440001</v>
      </c>
      <c r="T90" s="451">
        <v>12610634932.679998</v>
      </c>
      <c r="U90" s="451">
        <v>13312267630.460001</v>
      </c>
      <c r="V90" s="451">
        <v>13904984601.050001</v>
      </c>
      <c r="W90" s="451">
        <v>14547728825.859999</v>
      </c>
    </row>
    <row r="91" spans="1:25" x14ac:dyDescent="0.25">
      <c r="A91" s="453" t="s">
        <v>1187</v>
      </c>
      <c r="B91">
        <f>SUM(J81:J107)</f>
        <v>202799518</v>
      </c>
      <c r="C91">
        <f t="shared" ref="C91:G91" si="31">SUM(K81:K107)</f>
        <v>204450649</v>
      </c>
      <c r="D91">
        <f t="shared" si="31"/>
        <v>206081432</v>
      </c>
      <c r="E91">
        <f t="shared" si="31"/>
        <v>206081432</v>
      </c>
      <c r="F91">
        <f t="shared" si="31"/>
        <v>208494900</v>
      </c>
      <c r="G91">
        <f t="shared" si="31"/>
        <v>210147125</v>
      </c>
      <c r="I91" s="452" t="s">
        <v>372</v>
      </c>
      <c r="J91" s="451">
        <v>20734097</v>
      </c>
      <c r="K91" s="451">
        <v>20869101</v>
      </c>
      <c r="L91" s="451">
        <v>20997560</v>
      </c>
      <c r="M91" s="451">
        <v>20997560</v>
      </c>
      <c r="N91" s="451">
        <v>21040662</v>
      </c>
      <c r="O91" s="451">
        <v>21168791</v>
      </c>
      <c r="Q91" s="452" t="s">
        <v>72</v>
      </c>
      <c r="R91" s="451">
        <v>3160702283.8899999</v>
      </c>
      <c r="S91" s="451">
        <v>3308990865.54</v>
      </c>
      <c r="T91" s="451">
        <v>3393580662.1399999</v>
      </c>
      <c r="U91" s="451">
        <v>4228281551.1900001</v>
      </c>
      <c r="V91" s="451">
        <v>4530196041.5600004</v>
      </c>
      <c r="W91" s="451">
        <v>4829462228.8999996</v>
      </c>
    </row>
    <row r="92" spans="1:25" x14ac:dyDescent="0.25">
      <c r="I92" s="452" t="s">
        <v>76</v>
      </c>
      <c r="J92" s="451">
        <v>2619657</v>
      </c>
      <c r="K92" s="451">
        <v>2651235</v>
      </c>
      <c r="L92" s="451">
        <v>2682386</v>
      </c>
      <c r="M92" s="451">
        <v>2682386</v>
      </c>
      <c r="N92" s="451">
        <v>2748023</v>
      </c>
      <c r="O92" s="451">
        <v>2778986</v>
      </c>
      <c r="Q92" s="452" t="s">
        <v>120</v>
      </c>
      <c r="R92" s="451">
        <v>75034692688.290009</v>
      </c>
      <c r="S92" s="451">
        <v>76159647094.910004</v>
      </c>
      <c r="T92" s="451">
        <v>77562009670.710007</v>
      </c>
      <c r="U92" s="451">
        <v>81644010762.480011</v>
      </c>
      <c r="V92" s="451">
        <v>84737363208.059998</v>
      </c>
      <c r="W92" s="451">
        <v>88752531152.5</v>
      </c>
    </row>
    <row r="93" spans="1:25" x14ac:dyDescent="0.25">
      <c r="I93" s="452" t="s">
        <v>74</v>
      </c>
      <c r="J93" s="451">
        <v>3224357</v>
      </c>
      <c r="K93" s="451">
        <v>3265486</v>
      </c>
      <c r="L93" s="451">
        <v>3305531</v>
      </c>
      <c r="M93" s="451">
        <v>3305531</v>
      </c>
      <c r="N93" s="451">
        <v>3441998</v>
      </c>
      <c r="O93" s="451">
        <v>3484466</v>
      </c>
      <c r="Q93" s="452" t="s">
        <v>344</v>
      </c>
      <c r="R93" s="451">
        <v>3974965747.7999997</v>
      </c>
      <c r="S93" s="451">
        <v>4231263728.3400002</v>
      </c>
      <c r="T93" s="451">
        <v>4715322110.6199999</v>
      </c>
      <c r="U93" s="451">
        <v>4528509213.9000006</v>
      </c>
      <c r="V93" s="451">
        <v>4141303345.9700003</v>
      </c>
      <c r="W93" s="451">
        <v>4021579893.8200002</v>
      </c>
    </row>
    <row r="94" spans="1:25" x14ac:dyDescent="0.25">
      <c r="I94" s="452" t="s">
        <v>345</v>
      </c>
      <c r="J94" s="451">
        <v>8104880</v>
      </c>
      <c r="K94" s="451">
        <v>8175113</v>
      </c>
      <c r="L94" s="451">
        <v>8272724</v>
      </c>
      <c r="M94" s="451">
        <v>8272724</v>
      </c>
      <c r="N94" s="451">
        <v>8513497</v>
      </c>
      <c r="O94" s="451">
        <v>8602865</v>
      </c>
    </row>
    <row r="95" spans="1:25" x14ac:dyDescent="0.25">
      <c r="I95" s="452" t="s">
        <v>400</v>
      </c>
      <c r="J95" s="451">
        <v>3943885</v>
      </c>
      <c r="K95" s="451">
        <v>3972202</v>
      </c>
      <c r="L95" s="451">
        <v>3999415</v>
      </c>
      <c r="M95" s="451">
        <v>3999415</v>
      </c>
      <c r="N95" s="451">
        <v>3996496</v>
      </c>
      <c r="O95" s="451">
        <v>4018127</v>
      </c>
    </row>
    <row r="96" spans="1:25" x14ac:dyDescent="0.25">
      <c r="I96" s="452" t="s">
        <v>398</v>
      </c>
      <c r="J96" s="451">
        <v>9277727</v>
      </c>
      <c r="K96" s="451">
        <v>9345173</v>
      </c>
      <c r="L96" s="451">
        <v>9410336</v>
      </c>
      <c r="M96" s="451">
        <v>9410336</v>
      </c>
      <c r="N96" s="451">
        <v>9496294</v>
      </c>
      <c r="O96" s="451">
        <v>9557071</v>
      </c>
    </row>
    <row r="97" spans="9:15" x14ac:dyDescent="0.25">
      <c r="I97" s="452" t="s">
        <v>368</v>
      </c>
      <c r="J97" s="451">
        <v>3194718</v>
      </c>
      <c r="K97" s="451">
        <v>3204028</v>
      </c>
      <c r="L97" s="451">
        <v>3212180</v>
      </c>
      <c r="M97" s="451">
        <v>3212180</v>
      </c>
      <c r="N97" s="451">
        <v>3264531</v>
      </c>
      <c r="O97" s="451">
        <v>3273227</v>
      </c>
    </row>
    <row r="98" spans="9:15" x14ac:dyDescent="0.25">
      <c r="I98" s="452" t="s">
        <v>431</v>
      </c>
      <c r="J98" s="451">
        <v>11081692</v>
      </c>
      <c r="K98" s="451">
        <v>11163018</v>
      </c>
      <c r="L98" s="451">
        <v>11242720</v>
      </c>
      <c r="M98" s="451">
        <v>11242720</v>
      </c>
      <c r="N98" s="451">
        <v>11348937</v>
      </c>
      <c r="O98" s="451">
        <v>11433957</v>
      </c>
    </row>
    <row r="99" spans="9:15" x14ac:dyDescent="0.25">
      <c r="I99" s="452" t="s">
        <v>119</v>
      </c>
      <c r="J99" s="451">
        <v>16461173</v>
      </c>
      <c r="K99" s="451">
        <v>16550024</v>
      </c>
      <c r="L99" s="451">
        <v>16635996</v>
      </c>
      <c r="M99" s="451">
        <v>16635996</v>
      </c>
      <c r="N99" s="451">
        <v>17159960</v>
      </c>
      <c r="O99" s="451">
        <v>17264943</v>
      </c>
    </row>
    <row r="100" spans="9:15" x14ac:dyDescent="0.25">
      <c r="I100" s="452" t="s">
        <v>597</v>
      </c>
      <c r="J100" s="451">
        <v>3408510</v>
      </c>
      <c r="K100" s="451">
        <v>3442175</v>
      </c>
      <c r="L100" s="451">
        <v>3474998</v>
      </c>
      <c r="M100" s="451">
        <v>3474998</v>
      </c>
      <c r="N100" s="451">
        <v>3479010</v>
      </c>
      <c r="O100" s="451">
        <v>3506853</v>
      </c>
    </row>
    <row r="101" spans="9:15" x14ac:dyDescent="0.25">
      <c r="I101" s="452" t="s">
        <v>342</v>
      </c>
      <c r="J101" s="451">
        <v>1748531</v>
      </c>
      <c r="K101" s="451">
        <v>1768204</v>
      </c>
      <c r="L101" s="451">
        <v>1787279</v>
      </c>
      <c r="M101" s="451">
        <v>1787279</v>
      </c>
      <c r="N101" s="451">
        <v>1757589</v>
      </c>
      <c r="O101" s="451">
        <v>1777225</v>
      </c>
    </row>
    <row r="102" spans="9:15" x14ac:dyDescent="0.25">
      <c r="I102" s="452" t="s">
        <v>346</v>
      </c>
      <c r="J102" s="451">
        <v>496936</v>
      </c>
      <c r="K102" s="451">
        <v>505665</v>
      </c>
      <c r="L102" s="451">
        <v>514229</v>
      </c>
      <c r="M102" s="451">
        <v>514229</v>
      </c>
      <c r="N102" s="451">
        <v>576568</v>
      </c>
      <c r="O102" s="451">
        <v>605761</v>
      </c>
    </row>
    <row r="103" spans="9:15" x14ac:dyDescent="0.25">
      <c r="I103" s="452" t="s">
        <v>118</v>
      </c>
      <c r="J103" s="451">
        <v>11207274</v>
      </c>
      <c r="K103" s="451">
        <v>11247972</v>
      </c>
      <c r="L103" s="451">
        <v>11286500</v>
      </c>
      <c r="M103" s="451">
        <v>11286500</v>
      </c>
      <c r="N103" s="451">
        <v>11329605</v>
      </c>
      <c r="O103" s="451">
        <v>11377239</v>
      </c>
    </row>
    <row r="104" spans="9:15" x14ac:dyDescent="0.25">
      <c r="I104" s="452" t="s">
        <v>75</v>
      </c>
      <c r="J104" s="451">
        <v>6727148</v>
      </c>
      <c r="K104" s="451">
        <v>6819190</v>
      </c>
      <c r="L104" s="451">
        <v>6910553</v>
      </c>
      <c r="M104" s="451">
        <v>6910553</v>
      </c>
      <c r="N104" s="451">
        <v>7075494</v>
      </c>
      <c r="O104" s="451">
        <v>7164788</v>
      </c>
    </row>
    <row r="105" spans="9:15" x14ac:dyDescent="0.25">
      <c r="I105" s="452" t="s">
        <v>72</v>
      </c>
      <c r="J105" s="451">
        <v>2219574</v>
      </c>
      <c r="K105" s="451">
        <v>2242937</v>
      </c>
      <c r="L105" s="451">
        <v>2265779</v>
      </c>
      <c r="M105" s="451">
        <v>2265779</v>
      </c>
      <c r="N105" s="451">
        <v>2278308</v>
      </c>
      <c r="O105" s="451">
        <v>2298696</v>
      </c>
    </row>
    <row r="106" spans="9:15" x14ac:dyDescent="0.25">
      <c r="I106" s="452" t="s">
        <v>120</v>
      </c>
      <c r="J106" s="451">
        <v>44035304</v>
      </c>
      <c r="K106" s="451">
        <v>44396484</v>
      </c>
      <c r="L106" s="451">
        <v>44749699</v>
      </c>
      <c r="M106" s="451">
        <v>44749699</v>
      </c>
      <c r="N106" s="451">
        <v>45538936</v>
      </c>
      <c r="O106" s="451">
        <v>45919049</v>
      </c>
    </row>
    <row r="107" spans="9:15" x14ac:dyDescent="0.25">
      <c r="I107" s="452" t="s">
        <v>344</v>
      </c>
      <c r="J107" s="451">
        <v>1496880</v>
      </c>
      <c r="K107" s="451">
        <v>1515126</v>
      </c>
      <c r="L107" s="451">
        <v>1532902</v>
      </c>
      <c r="M107" s="451">
        <v>1532902</v>
      </c>
      <c r="N107" s="451">
        <v>1555229</v>
      </c>
      <c r="O107" s="451">
        <v>1572866</v>
      </c>
    </row>
  </sheetData>
  <mergeCells count="1">
    <mergeCell ref="A49:F49"/>
  </mergeCells>
  <phoneticPr fontId="1" type="noConversion"/>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5E89D-B209-4A94-80F3-0E32BD359816}">
  <dimension ref="A1:X71"/>
  <sheetViews>
    <sheetView workbookViewId="0"/>
  </sheetViews>
  <sheetFormatPr defaultRowHeight="15" x14ac:dyDescent="0.25"/>
  <sheetData>
    <row r="1" spans="1:1" x14ac:dyDescent="0.25">
      <c r="A1" t="s">
        <v>1188</v>
      </c>
    </row>
    <row r="2" spans="1:1" x14ac:dyDescent="0.25">
      <c r="A2" s="26"/>
    </row>
    <row r="3" spans="1:1" x14ac:dyDescent="0.25">
      <c r="A3" t="s">
        <v>91</v>
      </c>
    </row>
    <row r="4" spans="1:1" x14ac:dyDescent="0.25">
      <c r="A4" t="s">
        <v>1189</v>
      </c>
    </row>
    <row r="5" spans="1:1" x14ac:dyDescent="0.25">
      <c r="A5" t="s">
        <v>1151</v>
      </c>
    </row>
    <row r="6" spans="1:1" x14ac:dyDescent="0.25">
      <c r="A6" t="s">
        <v>1152</v>
      </c>
    </row>
    <row r="7" spans="1:1" x14ac:dyDescent="0.25">
      <c r="A7" t="s">
        <v>1153</v>
      </c>
    </row>
    <row r="8" spans="1:1" x14ac:dyDescent="0.25">
      <c r="A8" t="s">
        <v>1154</v>
      </c>
    </row>
    <row r="9" spans="1:1" x14ac:dyDescent="0.25">
      <c r="A9" t="s">
        <v>1155</v>
      </c>
    </row>
    <row r="10" spans="1:1" x14ac:dyDescent="0.25">
      <c r="A10" t="s">
        <v>1156</v>
      </c>
    </row>
    <row r="11" spans="1:1" x14ac:dyDescent="0.25">
      <c r="A11" t="s">
        <v>1157</v>
      </c>
    </row>
    <row r="12" spans="1:1" x14ac:dyDescent="0.25">
      <c r="A12" t="s">
        <v>1158</v>
      </c>
    </row>
    <row r="13" spans="1:1" x14ac:dyDescent="0.25">
      <c r="A13" t="s">
        <v>1159</v>
      </c>
    </row>
    <row r="14" spans="1:1" x14ac:dyDescent="0.25">
      <c r="A14" t="s">
        <v>1190</v>
      </c>
    </row>
    <row r="15" spans="1:1" x14ac:dyDescent="0.25">
      <c r="A15" t="s">
        <v>1191</v>
      </c>
    </row>
    <row r="17" spans="1:24" x14ac:dyDescent="0.25">
      <c r="A17" t="s">
        <v>1097</v>
      </c>
    </row>
    <row r="18" spans="1:24" x14ac:dyDescent="0.25">
      <c r="A18" t="s">
        <v>1163</v>
      </c>
    </row>
    <row r="19" spans="1:24" x14ac:dyDescent="0.25">
      <c r="A19" t="s">
        <v>1192</v>
      </c>
    </row>
    <row r="20" spans="1:24" x14ac:dyDescent="0.25">
      <c r="A20" t="s">
        <v>1193</v>
      </c>
    </row>
    <row r="21" spans="1:24" x14ac:dyDescent="0.25">
      <c r="A21" t="s">
        <v>1194</v>
      </c>
    </row>
    <row r="23" spans="1:24" x14ac:dyDescent="0.25">
      <c r="A23" t="s">
        <v>654</v>
      </c>
    </row>
    <row r="24" spans="1:24" x14ac:dyDescent="0.25">
      <c r="A24" s="109" t="s">
        <v>1195</v>
      </c>
    </row>
    <row r="25" spans="1:24" x14ac:dyDescent="0.25">
      <c r="A25" s="109" t="s">
        <v>140</v>
      </c>
    </row>
    <row r="26" spans="1:24" x14ac:dyDescent="0.25">
      <c r="V26" t="s">
        <v>64</v>
      </c>
      <c r="W26" t="s">
        <v>299</v>
      </c>
      <c r="X26" t="s">
        <v>64</v>
      </c>
    </row>
    <row r="27" spans="1:24" x14ac:dyDescent="0.25">
      <c r="K27" t="s">
        <v>295</v>
      </c>
      <c r="N27" t="s">
        <v>1196</v>
      </c>
    </row>
    <row r="28" spans="1:24" x14ac:dyDescent="0.25">
      <c r="J28" t="s">
        <v>66</v>
      </c>
      <c r="K28" s="16">
        <v>52.433703703703699</v>
      </c>
      <c r="M28" t="s">
        <v>66</v>
      </c>
      <c r="N28" s="16">
        <v>54.870493827160495</v>
      </c>
    </row>
    <row r="29" spans="1:24" x14ac:dyDescent="0.25">
      <c r="J29" t="s">
        <v>69</v>
      </c>
      <c r="K29" s="16">
        <v>52.905555555555551</v>
      </c>
      <c r="M29" t="s">
        <v>69</v>
      </c>
      <c r="N29" s="16">
        <v>55.286481481481481</v>
      </c>
    </row>
    <row r="30" spans="1:24" x14ac:dyDescent="0.25">
      <c r="J30" t="s">
        <v>430</v>
      </c>
      <c r="K30" s="16">
        <v>55.410000000000004</v>
      </c>
      <c r="L30">
        <v>6</v>
      </c>
      <c r="M30" t="s">
        <v>72</v>
      </c>
      <c r="N30" s="16">
        <v>52.92499999999999</v>
      </c>
      <c r="O30">
        <v>19</v>
      </c>
    </row>
    <row r="31" spans="1:24" x14ac:dyDescent="0.25">
      <c r="J31" t="s">
        <v>72</v>
      </c>
      <c r="K31" s="16">
        <v>56.13</v>
      </c>
      <c r="L31">
        <v>5</v>
      </c>
      <c r="M31" t="s">
        <v>74</v>
      </c>
      <c r="N31" s="16">
        <v>58.773333333333333</v>
      </c>
      <c r="O31">
        <v>6</v>
      </c>
    </row>
    <row r="32" spans="1:24" x14ac:dyDescent="0.25">
      <c r="J32" t="s">
        <v>400</v>
      </c>
      <c r="K32" s="16">
        <v>59.519999999999996</v>
      </c>
      <c r="L32">
        <v>4</v>
      </c>
      <c r="M32" t="s">
        <v>1184</v>
      </c>
      <c r="N32" s="16">
        <v>59.191666666666663</v>
      </c>
      <c r="O32">
        <v>5</v>
      </c>
    </row>
    <row r="33" spans="10:20" x14ac:dyDescent="0.25">
      <c r="J33" t="s">
        <v>1184</v>
      </c>
      <c r="K33" s="16">
        <v>60.879999999999995</v>
      </c>
      <c r="L33">
        <v>3</v>
      </c>
      <c r="M33" t="s">
        <v>400</v>
      </c>
      <c r="N33" s="16">
        <v>59.324999999999989</v>
      </c>
      <c r="O33">
        <v>4</v>
      </c>
    </row>
    <row r="34" spans="10:20" x14ac:dyDescent="0.25">
      <c r="J34" t="s">
        <v>372</v>
      </c>
      <c r="K34" s="16">
        <v>62.730000000000004</v>
      </c>
      <c r="L34">
        <v>2</v>
      </c>
      <c r="M34" t="s">
        <v>344</v>
      </c>
      <c r="N34" s="16">
        <v>59.971666666666671</v>
      </c>
      <c r="O34">
        <v>3</v>
      </c>
    </row>
    <row r="35" spans="10:20" x14ac:dyDescent="0.25">
      <c r="J35" t="s">
        <v>597</v>
      </c>
      <c r="K35" s="16">
        <v>63.74</v>
      </c>
      <c r="L35">
        <v>1</v>
      </c>
      <c r="M35" t="s">
        <v>372</v>
      </c>
      <c r="N35" s="16">
        <v>63.781666666666673</v>
      </c>
      <c r="O35">
        <v>2</v>
      </c>
    </row>
    <row r="36" spans="10:20" x14ac:dyDescent="0.25">
      <c r="K36" s="16"/>
      <c r="M36" s="366" t="s">
        <v>597</v>
      </c>
      <c r="N36" s="16">
        <v>64.361666666666679</v>
      </c>
      <c r="O36">
        <v>1</v>
      </c>
      <c r="R36" s="366"/>
    </row>
    <row r="37" spans="10:20" x14ac:dyDescent="0.25">
      <c r="N37" s="120"/>
      <c r="O37" s="121"/>
    </row>
    <row r="38" spans="10:20" x14ac:dyDescent="0.25">
      <c r="J38" t="s">
        <v>1197</v>
      </c>
      <c r="Q38" t="s">
        <v>64</v>
      </c>
      <c r="R38" t="s">
        <v>299</v>
      </c>
      <c r="S38" t="s">
        <v>64</v>
      </c>
      <c r="T38" s="20"/>
    </row>
    <row r="39" spans="10:20" x14ac:dyDescent="0.25">
      <c r="J39" s="455"/>
      <c r="K39" s="455" t="s">
        <v>290</v>
      </c>
      <c r="L39" s="455" t="s">
        <v>291</v>
      </c>
      <c r="M39" s="455" t="s">
        <v>292</v>
      </c>
      <c r="N39" s="455" t="s">
        <v>293</v>
      </c>
      <c r="O39" s="455" t="s">
        <v>294</v>
      </c>
      <c r="P39" s="455" t="s">
        <v>295</v>
      </c>
      <c r="Q39">
        <v>2020</v>
      </c>
      <c r="R39" s="456" t="s">
        <v>1196</v>
      </c>
      <c r="S39" s="456" t="s">
        <v>1196</v>
      </c>
      <c r="T39" s="20"/>
    </row>
    <row r="40" spans="10:20" x14ac:dyDescent="0.25">
      <c r="J40" t="s">
        <v>66</v>
      </c>
      <c r="K40" s="16">
        <f>AVERAGE(K42:K68)</f>
        <v>55.046296296296298</v>
      </c>
      <c r="L40" s="16">
        <f t="shared" ref="L40:P40" si="0">AVERAGE(L42:L68)</f>
        <v>54.14592592592593</v>
      </c>
      <c r="M40" s="16">
        <f t="shared" si="0"/>
        <v>55.681851851851874</v>
      </c>
      <c r="N40" s="16">
        <f t="shared" si="0"/>
        <v>56.827037037037023</v>
      </c>
      <c r="O40" s="16">
        <f t="shared" si="0"/>
        <v>55.088148148148157</v>
      </c>
      <c r="P40" s="16">
        <f t="shared" si="0"/>
        <v>52.433703703703699</v>
      </c>
      <c r="R40" s="16">
        <f>AVERAGE(K40:P40)</f>
        <v>54.870493827160495</v>
      </c>
      <c r="T40" s="20"/>
    </row>
    <row r="41" spans="10:20" x14ac:dyDescent="0.25">
      <c r="J41" t="s">
        <v>69</v>
      </c>
      <c r="K41" s="16">
        <f>AVERAGE(K42,K47,K48,K52,K57:K59,K62,K44)</f>
        <v>56.25888888888889</v>
      </c>
      <c r="L41" s="16">
        <f t="shared" ref="L41:P41" si="1">AVERAGE(L42,L47,L48,L52,L57:L59,L62,L44)</f>
        <v>53.893333333333338</v>
      </c>
      <c r="M41" s="16">
        <f t="shared" si="1"/>
        <v>54.072222222222223</v>
      </c>
      <c r="N41" s="16">
        <f t="shared" si="1"/>
        <v>58.278888888888886</v>
      </c>
      <c r="O41" s="16">
        <f t="shared" si="1"/>
        <v>56.31</v>
      </c>
      <c r="P41" s="16">
        <f t="shared" si="1"/>
        <v>52.905555555555551</v>
      </c>
      <c r="R41" s="16">
        <f t="shared" ref="R41:R68" si="2">AVERAGE(K41:P41)</f>
        <v>55.286481481481481</v>
      </c>
      <c r="T41" s="20"/>
    </row>
    <row r="42" spans="10:20" x14ac:dyDescent="0.25">
      <c r="J42" s="457" t="s">
        <v>72</v>
      </c>
      <c r="K42" s="458">
        <v>49.75</v>
      </c>
      <c r="L42" s="458">
        <v>48.75</v>
      </c>
      <c r="M42" s="458">
        <v>49.29</v>
      </c>
      <c r="N42" s="458">
        <v>57.36</v>
      </c>
      <c r="O42" s="458">
        <v>56.27</v>
      </c>
      <c r="P42" s="458">
        <v>56.13</v>
      </c>
      <c r="Q42">
        <f>RANK(P42,P$42:P$68)</f>
        <v>5</v>
      </c>
      <c r="R42" s="16">
        <f t="shared" si="2"/>
        <v>52.92499999999999</v>
      </c>
      <c r="S42">
        <f>RANK(R42,R$42:R$68)</f>
        <v>19</v>
      </c>
      <c r="T42" s="20"/>
    </row>
    <row r="43" spans="10:20" x14ac:dyDescent="0.25">
      <c r="J43" s="457" t="s">
        <v>1184</v>
      </c>
      <c r="K43" s="458">
        <v>58.15</v>
      </c>
      <c r="L43" s="458">
        <v>53.89</v>
      </c>
      <c r="M43" s="458">
        <v>62.71</v>
      </c>
      <c r="N43" s="458">
        <v>56.879999999999995</v>
      </c>
      <c r="O43" s="458">
        <v>62.640000000000008</v>
      </c>
      <c r="P43" s="458">
        <v>60.879999999999995</v>
      </c>
      <c r="Q43">
        <f t="shared" ref="Q43:S68" si="3">RANK(P43,P$42:P$68)</f>
        <v>3</v>
      </c>
      <c r="R43" s="16">
        <f t="shared" si="2"/>
        <v>59.191666666666663</v>
      </c>
      <c r="S43">
        <f t="shared" si="3"/>
        <v>5</v>
      </c>
      <c r="T43" s="20"/>
    </row>
    <row r="44" spans="10:20" x14ac:dyDescent="0.25">
      <c r="J44" s="457" t="s">
        <v>1183</v>
      </c>
      <c r="K44" s="458">
        <v>58.490000000000009</v>
      </c>
      <c r="L44" s="458">
        <v>54.79</v>
      </c>
      <c r="M44" s="458">
        <v>57.890000000000008</v>
      </c>
      <c r="N44" s="458">
        <v>55.33</v>
      </c>
      <c r="O44" s="458">
        <v>52.269999999999996</v>
      </c>
      <c r="P44" s="458">
        <v>46.43</v>
      </c>
      <c r="Q44">
        <f t="shared" si="3"/>
        <v>24</v>
      </c>
      <c r="R44" s="16">
        <f t="shared" si="2"/>
        <v>54.199999999999996</v>
      </c>
      <c r="S44">
        <f t="shared" si="3"/>
        <v>12</v>
      </c>
      <c r="T44" s="20"/>
    </row>
    <row r="45" spans="10:20" x14ac:dyDescent="0.25">
      <c r="J45" s="457" t="s">
        <v>430</v>
      </c>
      <c r="K45" s="458">
        <v>56.01</v>
      </c>
      <c r="L45" s="458">
        <v>55.24</v>
      </c>
      <c r="M45" s="458">
        <v>56.010000000000005</v>
      </c>
      <c r="N45" s="458">
        <v>55.88</v>
      </c>
      <c r="O45" s="458">
        <v>57.69</v>
      </c>
      <c r="P45" s="458">
        <v>55.410000000000004</v>
      </c>
      <c r="Q45">
        <f t="shared" si="3"/>
        <v>6</v>
      </c>
      <c r="R45" s="16">
        <f t="shared" si="2"/>
        <v>56.04</v>
      </c>
      <c r="S45">
        <f t="shared" si="3"/>
        <v>9</v>
      </c>
      <c r="T45" s="20"/>
    </row>
    <row r="46" spans="10:20" x14ac:dyDescent="0.25">
      <c r="J46" s="457" t="s">
        <v>1185</v>
      </c>
      <c r="K46" s="458">
        <v>52.97</v>
      </c>
      <c r="L46" s="458">
        <v>47.51</v>
      </c>
      <c r="M46" s="458">
        <v>52.61999999999999</v>
      </c>
      <c r="N46" s="458">
        <v>49.32</v>
      </c>
      <c r="O46" s="458">
        <v>47.97</v>
      </c>
      <c r="P46" s="458">
        <v>51.2</v>
      </c>
      <c r="Q46">
        <f t="shared" si="3"/>
        <v>15</v>
      </c>
      <c r="R46" s="16">
        <f t="shared" si="2"/>
        <v>50.264999999999993</v>
      </c>
      <c r="S46">
        <f t="shared" si="3"/>
        <v>26</v>
      </c>
      <c r="T46" s="20"/>
    </row>
    <row r="47" spans="10:20" x14ac:dyDescent="0.25">
      <c r="J47" s="457" t="s">
        <v>399</v>
      </c>
      <c r="K47" s="458">
        <v>57.45</v>
      </c>
      <c r="L47" s="458">
        <v>55.54</v>
      </c>
      <c r="M47" s="458">
        <v>52.63</v>
      </c>
      <c r="N47" s="458">
        <v>56.079999999999991</v>
      </c>
      <c r="O47" s="458">
        <v>53.21</v>
      </c>
      <c r="P47" s="458">
        <v>49.71</v>
      </c>
      <c r="Q47">
        <f t="shared" si="3"/>
        <v>17</v>
      </c>
      <c r="R47" s="16">
        <f t="shared" si="2"/>
        <v>54.103333333333325</v>
      </c>
      <c r="S47">
        <f t="shared" si="3"/>
        <v>13</v>
      </c>
      <c r="T47" s="20"/>
    </row>
    <row r="48" spans="10:20" x14ac:dyDescent="0.25">
      <c r="J48" s="457" t="s">
        <v>369</v>
      </c>
      <c r="K48" s="458">
        <v>54.09</v>
      </c>
      <c r="L48" s="458">
        <v>49.69</v>
      </c>
      <c r="M48" s="458">
        <v>51.99</v>
      </c>
      <c r="N48" s="458">
        <v>51.859999999999992</v>
      </c>
      <c r="O48" s="458">
        <v>51</v>
      </c>
      <c r="P48" s="458">
        <v>49.509999999999991</v>
      </c>
      <c r="Q48">
        <f t="shared" si="3"/>
        <v>19</v>
      </c>
      <c r="R48" s="16">
        <f t="shared" si="2"/>
        <v>51.356666666666662</v>
      </c>
      <c r="S48">
        <f t="shared" si="3"/>
        <v>23</v>
      </c>
      <c r="T48" s="20"/>
    </row>
    <row r="49" spans="10:20" x14ac:dyDescent="0.25">
      <c r="J49" s="457" t="s">
        <v>121</v>
      </c>
      <c r="K49" s="458">
        <v>49.3</v>
      </c>
      <c r="L49" s="458">
        <v>49.33</v>
      </c>
      <c r="M49" s="458">
        <v>48.54</v>
      </c>
      <c r="N49" s="458">
        <v>46.05</v>
      </c>
      <c r="O49" s="458">
        <v>46.21</v>
      </c>
      <c r="P49" s="458">
        <v>46.21</v>
      </c>
      <c r="Q49">
        <f t="shared" si="3"/>
        <v>25</v>
      </c>
      <c r="R49" s="16">
        <f t="shared" si="2"/>
        <v>47.606666666666662</v>
      </c>
      <c r="S49">
        <f t="shared" si="3"/>
        <v>27</v>
      </c>
      <c r="T49" s="20"/>
    </row>
    <row r="50" spans="10:20" x14ac:dyDescent="0.25">
      <c r="J50" s="457" t="s">
        <v>371</v>
      </c>
      <c r="K50" s="458">
        <v>53.54</v>
      </c>
      <c r="L50" s="458">
        <v>53.34</v>
      </c>
      <c r="M50" s="458">
        <v>52.78</v>
      </c>
      <c r="N50" s="458">
        <v>50.69</v>
      </c>
      <c r="O50" s="458">
        <v>44.650000000000006</v>
      </c>
      <c r="P50" s="458">
        <v>47.38000000000001</v>
      </c>
      <c r="Q50">
        <f t="shared" si="3"/>
        <v>22</v>
      </c>
      <c r="R50" s="16">
        <f t="shared" si="2"/>
        <v>50.396666666666668</v>
      </c>
      <c r="S50">
        <f t="shared" si="3"/>
        <v>25</v>
      </c>
      <c r="T50" s="20"/>
    </row>
    <row r="51" spans="10:20" x14ac:dyDescent="0.25">
      <c r="J51" s="457" t="s">
        <v>370</v>
      </c>
      <c r="K51" s="458">
        <v>50.41</v>
      </c>
      <c r="L51" s="458">
        <v>54.900000000000006</v>
      </c>
      <c r="M51" s="458">
        <v>48.21</v>
      </c>
      <c r="N51" s="458">
        <v>54.69</v>
      </c>
      <c r="O51" s="458">
        <v>59.47</v>
      </c>
      <c r="P51" s="458">
        <v>54.22</v>
      </c>
      <c r="Q51">
        <f t="shared" si="3"/>
        <v>10</v>
      </c>
      <c r="R51" s="16">
        <f t="shared" si="2"/>
        <v>53.65</v>
      </c>
      <c r="S51">
        <f t="shared" si="3"/>
        <v>16</v>
      </c>
      <c r="T51" s="20"/>
    </row>
    <row r="52" spans="10:20" x14ac:dyDescent="0.25">
      <c r="J52" s="457" t="s">
        <v>343</v>
      </c>
      <c r="K52" s="458">
        <v>53.04</v>
      </c>
      <c r="L52" s="458">
        <v>47.99</v>
      </c>
      <c r="M52" s="458">
        <v>50.84</v>
      </c>
      <c r="N52" s="458">
        <v>56.489999999999995</v>
      </c>
      <c r="O52" s="458">
        <v>52.529999999999994</v>
      </c>
      <c r="P52" s="458">
        <v>49.61</v>
      </c>
      <c r="Q52">
        <f t="shared" si="3"/>
        <v>18</v>
      </c>
      <c r="R52" s="16">
        <f t="shared" si="2"/>
        <v>51.75</v>
      </c>
      <c r="S52">
        <f t="shared" si="3"/>
        <v>22</v>
      </c>
      <c r="T52" s="20"/>
    </row>
    <row r="53" spans="10:20" x14ac:dyDescent="0.25">
      <c r="J53" s="457" t="s">
        <v>372</v>
      </c>
      <c r="K53" s="458">
        <v>57.33</v>
      </c>
      <c r="L53" s="458">
        <v>58.94</v>
      </c>
      <c r="M53" s="458">
        <v>59.78</v>
      </c>
      <c r="N53" s="458">
        <v>76.45</v>
      </c>
      <c r="O53" s="458">
        <v>67.460000000000008</v>
      </c>
      <c r="P53" s="458">
        <v>62.730000000000004</v>
      </c>
      <c r="Q53">
        <f t="shared" si="3"/>
        <v>2</v>
      </c>
      <c r="R53" s="16">
        <f t="shared" si="2"/>
        <v>63.781666666666673</v>
      </c>
      <c r="S53">
        <f t="shared" si="3"/>
        <v>2</v>
      </c>
    </row>
    <row r="54" spans="10:20" x14ac:dyDescent="0.25">
      <c r="J54" s="457" t="s">
        <v>76</v>
      </c>
      <c r="K54" s="458">
        <v>45.83</v>
      </c>
      <c r="L54" s="458">
        <v>44.9</v>
      </c>
      <c r="M54" s="458">
        <v>58.62</v>
      </c>
      <c r="N54" s="458">
        <v>56.9</v>
      </c>
      <c r="O54" s="458">
        <v>56.69</v>
      </c>
      <c r="P54" s="458">
        <v>49.15</v>
      </c>
      <c r="Q54">
        <f t="shared" si="3"/>
        <v>21</v>
      </c>
      <c r="R54" s="16">
        <f t="shared" si="2"/>
        <v>52.014999999999993</v>
      </c>
      <c r="S54">
        <f t="shared" si="3"/>
        <v>21</v>
      </c>
    </row>
    <row r="55" spans="10:20" x14ac:dyDescent="0.25">
      <c r="J55" s="457" t="s">
        <v>74</v>
      </c>
      <c r="K55" s="458">
        <v>59.1</v>
      </c>
      <c r="L55" s="458">
        <v>54.559999999999995</v>
      </c>
      <c r="M55" s="458">
        <v>57.11</v>
      </c>
      <c r="N55" s="458">
        <v>67.52000000000001</v>
      </c>
      <c r="O55" s="458">
        <v>61.6</v>
      </c>
      <c r="P55" s="458">
        <v>52.749999999999993</v>
      </c>
      <c r="Q55">
        <f t="shared" si="3"/>
        <v>14</v>
      </c>
      <c r="R55" s="16">
        <f t="shared" si="2"/>
        <v>58.773333333333333</v>
      </c>
      <c r="S55">
        <f t="shared" si="3"/>
        <v>6</v>
      </c>
    </row>
    <row r="56" spans="10:20" x14ac:dyDescent="0.25">
      <c r="J56" s="457" t="s">
        <v>345</v>
      </c>
      <c r="K56" s="458">
        <v>55.990000000000009</v>
      </c>
      <c r="L56" s="458">
        <v>53.57</v>
      </c>
      <c r="M56" s="458">
        <v>54.260000000000005</v>
      </c>
      <c r="N56" s="458">
        <v>56.269999999999996</v>
      </c>
      <c r="O56" s="458">
        <v>52.16</v>
      </c>
      <c r="P56" s="458">
        <v>45.539999999999992</v>
      </c>
      <c r="Q56">
        <f t="shared" si="3"/>
        <v>26</v>
      </c>
      <c r="R56" s="16">
        <f t="shared" si="2"/>
        <v>52.964999999999996</v>
      </c>
      <c r="S56">
        <f t="shared" si="3"/>
        <v>18</v>
      </c>
    </row>
    <row r="57" spans="10:20" x14ac:dyDescent="0.25">
      <c r="J57" s="457" t="s">
        <v>400</v>
      </c>
      <c r="K57" s="458">
        <v>61.86</v>
      </c>
      <c r="L57" s="458">
        <v>58.309999999999995</v>
      </c>
      <c r="M57" s="458">
        <v>57.429999999999993</v>
      </c>
      <c r="N57" s="458">
        <v>60.35</v>
      </c>
      <c r="O57" s="458">
        <v>58.480000000000004</v>
      </c>
      <c r="P57" s="458">
        <v>59.519999999999996</v>
      </c>
      <c r="Q57">
        <f t="shared" si="3"/>
        <v>4</v>
      </c>
      <c r="R57" s="16">
        <f t="shared" si="2"/>
        <v>59.324999999999989</v>
      </c>
      <c r="S57">
        <f t="shared" si="3"/>
        <v>4</v>
      </c>
    </row>
    <row r="58" spans="10:20" x14ac:dyDescent="0.25">
      <c r="J58" s="457" t="s">
        <v>398</v>
      </c>
      <c r="K58" s="458">
        <v>55.76</v>
      </c>
      <c r="L58" s="458">
        <v>55.160000000000004</v>
      </c>
      <c r="M58" s="458">
        <v>58.46</v>
      </c>
      <c r="N58" s="458">
        <v>56.86</v>
      </c>
      <c r="O58" s="458">
        <v>56.11</v>
      </c>
      <c r="P58" s="458">
        <v>54.859999999999992</v>
      </c>
      <c r="Q58">
        <f t="shared" si="3"/>
        <v>8</v>
      </c>
      <c r="R58" s="16">
        <f t="shared" si="2"/>
        <v>56.201666666666675</v>
      </c>
      <c r="S58">
        <f t="shared" si="3"/>
        <v>8</v>
      </c>
    </row>
    <row r="59" spans="10:20" x14ac:dyDescent="0.25">
      <c r="J59" s="457" t="s">
        <v>368</v>
      </c>
      <c r="K59" s="458">
        <v>52.52</v>
      </c>
      <c r="L59" s="458">
        <v>50.410000000000004</v>
      </c>
      <c r="M59" s="458">
        <v>56.730000000000004</v>
      </c>
      <c r="N59" s="458">
        <v>56.88</v>
      </c>
      <c r="O59" s="458">
        <v>56.949999999999996</v>
      </c>
      <c r="P59" s="458">
        <v>46.64</v>
      </c>
      <c r="Q59">
        <f t="shared" si="3"/>
        <v>23</v>
      </c>
      <c r="R59" s="16">
        <f t="shared" si="2"/>
        <v>53.354999999999997</v>
      </c>
      <c r="S59">
        <f t="shared" si="3"/>
        <v>17</v>
      </c>
    </row>
    <row r="60" spans="10:20" x14ac:dyDescent="0.25">
      <c r="J60" s="457" t="s">
        <v>431</v>
      </c>
      <c r="K60" s="458">
        <v>54.019999999999996</v>
      </c>
      <c r="L60" s="458">
        <v>53.67</v>
      </c>
      <c r="M60" s="458">
        <v>53.660000000000004</v>
      </c>
      <c r="N60" s="458">
        <v>53.13</v>
      </c>
      <c r="O60" s="458">
        <v>54.04</v>
      </c>
      <c r="P60" s="458">
        <v>54.13</v>
      </c>
      <c r="Q60">
        <f t="shared" si="3"/>
        <v>11</v>
      </c>
      <c r="R60" s="16">
        <f t="shared" si="2"/>
        <v>53.774999999999999</v>
      </c>
      <c r="S60">
        <f t="shared" si="3"/>
        <v>15</v>
      </c>
    </row>
    <row r="61" spans="10:20" x14ac:dyDescent="0.25">
      <c r="J61" s="457" t="s">
        <v>119</v>
      </c>
      <c r="K61" s="458">
        <v>43.019999999999996</v>
      </c>
      <c r="L61" s="458">
        <v>72.239999999999995</v>
      </c>
      <c r="M61" s="458">
        <v>67.05</v>
      </c>
      <c r="N61" s="458">
        <v>46.060000000000009</v>
      </c>
      <c r="O61" s="458">
        <v>47.88</v>
      </c>
      <c r="P61" s="458">
        <v>53.74</v>
      </c>
      <c r="Q61">
        <f t="shared" si="3"/>
        <v>13</v>
      </c>
      <c r="R61" s="16">
        <f t="shared" si="2"/>
        <v>54.998333333333335</v>
      </c>
      <c r="S61">
        <f t="shared" si="3"/>
        <v>11</v>
      </c>
    </row>
    <row r="62" spans="10:20" x14ac:dyDescent="0.25">
      <c r="J62" s="457" t="s">
        <v>597</v>
      </c>
      <c r="K62" s="458">
        <v>63.37</v>
      </c>
      <c r="L62" s="458">
        <v>64.400000000000006</v>
      </c>
      <c r="M62" s="458">
        <v>51.39</v>
      </c>
      <c r="N62" s="458">
        <v>73.3</v>
      </c>
      <c r="O62" s="458">
        <v>69.970000000000013</v>
      </c>
      <c r="P62" s="458">
        <v>63.74</v>
      </c>
      <c r="Q62">
        <f t="shared" si="3"/>
        <v>1</v>
      </c>
      <c r="R62" s="16">
        <f t="shared" si="2"/>
        <v>64.361666666666679</v>
      </c>
      <c r="S62">
        <f t="shared" si="3"/>
        <v>1</v>
      </c>
    </row>
    <row r="63" spans="10:20" x14ac:dyDescent="0.25">
      <c r="J63" s="457" t="s">
        <v>342</v>
      </c>
      <c r="K63" s="458">
        <v>54.32</v>
      </c>
      <c r="L63" s="458">
        <v>51.26</v>
      </c>
      <c r="M63" s="458">
        <v>53.41</v>
      </c>
      <c r="N63" s="458">
        <v>51.81</v>
      </c>
      <c r="O63" s="458">
        <v>49.059999999999995</v>
      </c>
      <c r="P63" s="458">
        <v>44.26</v>
      </c>
      <c r="Q63">
        <f t="shared" si="3"/>
        <v>27</v>
      </c>
      <c r="R63" s="16">
        <f t="shared" si="2"/>
        <v>50.686666666666667</v>
      </c>
      <c r="S63">
        <f t="shared" si="3"/>
        <v>24</v>
      </c>
    </row>
    <row r="64" spans="10:20" x14ac:dyDescent="0.25">
      <c r="J64" s="457" t="s">
        <v>346</v>
      </c>
      <c r="K64" s="458">
        <v>57.17</v>
      </c>
      <c r="L64" s="458">
        <v>51.699999999999996</v>
      </c>
      <c r="M64" s="458">
        <v>60.7</v>
      </c>
      <c r="N64" s="458">
        <v>56.089999999999996</v>
      </c>
      <c r="O64" s="458">
        <v>54.92</v>
      </c>
      <c r="P64" s="458">
        <v>54.92</v>
      </c>
      <c r="Q64">
        <f t="shared" si="3"/>
        <v>7</v>
      </c>
      <c r="R64" s="16">
        <f t="shared" si="2"/>
        <v>55.916666666666664</v>
      </c>
      <c r="S64">
        <f t="shared" si="3"/>
        <v>10</v>
      </c>
    </row>
    <row r="65" spans="10:19" x14ac:dyDescent="0.25">
      <c r="J65" s="457" t="s">
        <v>118</v>
      </c>
      <c r="K65" s="458">
        <v>58.11</v>
      </c>
      <c r="L65" s="458">
        <v>52.39</v>
      </c>
      <c r="M65" s="458">
        <v>54.94</v>
      </c>
      <c r="N65" s="458">
        <v>54.46</v>
      </c>
      <c r="O65" s="458">
        <v>53.620000000000005</v>
      </c>
      <c r="P65" s="458">
        <v>49.769999999999996</v>
      </c>
      <c r="Q65">
        <f t="shared" si="3"/>
        <v>16</v>
      </c>
      <c r="R65" s="16">
        <f t="shared" si="2"/>
        <v>53.881666666666661</v>
      </c>
      <c r="S65">
        <f t="shared" si="3"/>
        <v>14</v>
      </c>
    </row>
    <row r="66" spans="10:19" x14ac:dyDescent="0.25">
      <c r="J66" s="457" t="s">
        <v>75</v>
      </c>
      <c r="K66" s="458">
        <v>58.17</v>
      </c>
      <c r="L66" s="458">
        <v>57.22</v>
      </c>
      <c r="M66" s="458">
        <v>59.679999999999993</v>
      </c>
      <c r="N66" s="458">
        <v>58.47</v>
      </c>
      <c r="O66" s="458">
        <v>55.449999999999996</v>
      </c>
      <c r="P66" s="458">
        <v>54.24</v>
      </c>
      <c r="Q66">
        <f t="shared" si="3"/>
        <v>9</v>
      </c>
      <c r="R66" s="16">
        <f t="shared" si="2"/>
        <v>57.205000000000005</v>
      </c>
      <c r="S66">
        <f t="shared" si="3"/>
        <v>7</v>
      </c>
    </row>
    <row r="67" spans="10:19" x14ac:dyDescent="0.25">
      <c r="J67" s="457" t="s">
        <v>120</v>
      </c>
      <c r="K67" s="458">
        <v>53.440000000000005</v>
      </c>
      <c r="L67" s="458">
        <v>54.22</v>
      </c>
      <c r="M67" s="458">
        <v>51.18</v>
      </c>
      <c r="N67" s="458">
        <v>51.290000000000006</v>
      </c>
      <c r="O67" s="458">
        <v>52.849999999999994</v>
      </c>
      <c r="P67" s="458">
        <v>53.849999999999994</v>
      </c>
      <c r="Q67">
        <f t="shared" si="3"/>
        <v>12</v>
      </c>
      <c r="R67" s="16">
        <f t="shared" si="2"/>
        <v>52.805000000000007</v>
      </c>
      <c r="S67">
        <f t="shared" si="3"/>
        <v>20</v>
      </c>
    </row>
    <row r="68" spans="10:19" x14ac:dyDescent="0.25">
      <c r="J68" s="457" t="s">
        <v>344</v>
      </c>
      <c r="K68" s="458">
        <v>63.04</v>
      </c>
      <c r="L68" s="458">
        <v>58.02</v>
      </c>
      <c r="M68" s="458">
        <v>65.5</v>
      </c>
      <c r="N68" s="458">
        <v>67.86</v>
      </c>
      <c r="O68" s="458">
        <v>56.230000000000004</v>
      </c>
      <c r="P68" s="458">
        <v>49.180000000000007</v>
      </c>
      <c r="Q68">
        <f t="shared" si="3"/>
        <v>20</v>
      </c>
      <c r="R68" s="16">
        <f t="shared" si="2"/>
        <v>59.971666666666671</v>
      </c>
      <c r="S68">
        <f t="shared" si="3"/>
        <v>3</v>
      </c>
    </row>
    <row r="71" spans="10:19" x14ac:dyDescent="0.25">
      <c r="K71" s="459"/>
      <c r="L71" s="459"/>
      <c r="M71" s="459"/>
      <c r="N71" s="459"/>
      <c r="O71" s="459"/>
    </row>
  </sheetData>
  <sortState xmlns:xlrd2="http://schemas.microsoft.com/office/spreadsheetml/2017/richdata2" ref="R31:T36">
    <sortCondition descending="1" ref="T31:T36"/>
  </sortState>
  <phoneticPr fontId="1" type="noConversion"/>
  <pageMargins left="0.511811024" right="0.511811024" top="0.78740157499999996" bottom="0.78740157499999996" header="0.31496062000000002" footer="0.31496062000000002"/>
  <pageSetup paperSize="9"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DAB8D-F88E-4545-8DAB-79EB1A5DCF74}">
  <dimension ref="A1:R209"/>
  <sheetViews>
    <sheetView workbookViewId="0">
      <selection activeCell="J27" sqref="J27"/>
    </sheetView>
  </sheetViews>
  <sheetFormatPr defaultRowHeight="15" x14ac:dyDescent="0.25"/>
  <cols>
    <col min="1" max="1" width="9.140625" style="27" customWidth="1"/>
    <col min="2" max="2" width="11" customWidth="1"/>
    <col min="3" max="3" width="12.5703125" customWidth="1"/>
    <col min="4" max="4" width="15.85546875" customWidth="1"/>
    <col min="5" max="5" width="13.28515625" customWidth="1"/>
    <col min="6" max="6" width="14.42578125" customWidth="1"/>
    <col min="8" max="8" width="13.5703125" customWidth="1"/>
    <col min="9" max="9" width="10" bestFit="1" customWidth="1"/>
    <col min="10" max="10" width="12.7109375" customWidth="1"/>
    <col min="11" max="11" width="13.5703125" customWidth="1"/>
  </cols>
  <sheetData>
    <row r="1" spans="1:1" x14ac:dyDescent="0.25">
      <c r="A1" s="27" t="s">
        <v>2764</v>
      </c>
    </row>
    <row r="3" spans="1:1" x14ac:dyDescent="0.25">
      <c r="A3" s="27" t="s">
        <v>129</v>
      </c>
    </row>
    <row r="4" spans="1:1" x14ac:dyDescent="0.25">
      <c r="A4" s="27" t="s">
        <v>1198</v>
      </c>
    </row>
    <row r="5" spans="1:1" x14ac:dyDescent="0.25">
      <c r="A5" s="27" t="s">
        <v>1199</v>
      </c>
    </row>
    <row r="6" spans="1:1" x14ac:dyDescent="0.25">
      <c r="A6" s="27" t="s">
        <v>1200</v>
      </c>
    </row>
    <row r="7" spans="1:1" x14ac:dyDescent="0.25">
      <c r="A7" s="27" t="s">
        <v>1201</v>
      </c>
    </row>
    <row r="8" spans="1:1" x14ac:dyDescent="0.25">
      <c r="A8" s="27" t="s">
        <v>1202</v>
      </c>
    </row>
    <row r="9" spans="1:1" x14ac:dyDescent="0.25">
      <c r="A9" s="27" t="s">
        <v>1203</v>
      </c>
    </row>
    <row r="10" spans="1:1" x14ac:dyDescent="0.25">
      <c r="A10" s="27" t="s">
        <v>1204</v>
      </c>
    </row>
    <row r="11" spans="1:1" x14ac:dyDescent="0.25">
      <c r="A11" s="27" t="s">
        <v>1205</v>
      </c>
    </row>
    <row r="12" spans="1:1" x14ac:dyDescent="0.25">
      <c r="A12" s="27" t="s">
        <v>1206</v>
      </c>
    </row>
    <row r="13" spans="1:1" x14ac:dyDescent="0.25">
      <c r="A13" s="27" t="s">
        <v>1207</v>
      </c>
    </row>
    <row r="14" spans="1:1" x14ac:dyDescent="0.25">
      <c r="A14" s="27" t="s">
        <v>1208</v>
      </c>
    </row>
    <row r="15" spans="1:1" x14ac:dyDescent="0.25">
      <c r="A15" s="27" t="s">
        <v>1209</v>
      </c>
    </row>
    <row r="16" spans="1:1" x14ac:dyDescent="0.25">
      <c r="A16" s="27" t="s">
        <v>1210</v>
      </c>
    </row>
    <row r="17" spans="1:1" x14ac:dyDescent="0.25">
      <c r="A17" s="27" t="s">
        <v>862</v>
      </c>
    </row>
    <row r="18" spans="1:1" x14ac:dyDescent="0.25">
      <c r="A18" s="27" t="s">
        <v>863</v>
      </c>
    </row>
    <row r="20" spans="1:1" x14ac:dyDescent="0.25">
      <c r="A20" s="27" t="s">
        <v>1097</v>
      </c>
    </row>
    <row r="21" spans="1:1" x14ac:dyDescent="0.25">
      <c r="A21" s="27" t="s">
        <v>1211</v>
      </c>
    </row>
    <row r="22" spans="1:1" x14ac:dyDescent="0.25">
      <c r="A22" s="27" t="s">
        <v>1212</v>
      </c>
    </row>
    <row r="23" spans="1:1" x14ac:dyDescent="0.25">
      <c r="A23" s="27" t="s">
        <v>1213</v>
      </c>
    </row>
    <row r="24" spans="1:1" x14ac:dyDescent="0.25">
      <c r="A24" s="27" t="s">
        <v>1214</v>
      </c>
    </row>
    <row r="25" spans="1:1" x14ac:dyDescent="0.25">
      <c r="A25" s="27" t="s">
        <v>1215</v>
      </c>
    </row>
    <row r="26" spans="1:1" x14ac:dyDescent="0.25">
      <c r="A26" s="27" t="s">
        <v>1216</v>
      </c>
    </row>
    <row r="27" spans="1:1" x14ac:dyDescent="0.25">
      <c r="A27" s="27" t="s">
        <v>1217</v>
      </c>
    </row>
    <row r="28" spans="1:1" x14ac:dyDescent="0.25">
      <c r="A28" s="27" t="s">
        <v>1218</v>
      </c>
    </row>
    <row r="29" spans="1:1" x14ac:dyDescent="0.25">
      <c r="A29" s="27" t="s">
        <v>1219</v>
      </c>
    </row>
    <row r="30" spans="1:1" x14ac:dyDescent="0.25">
      <c r="A30" s="27" t="s">
        <v>1220</v>
      </c>
    </row>
    <row r="31" spans="1:1" x14ac:dyDescent="0.25">
      <c r="A31" s="27" t="s">
        <v>1221</v>
      </c>
    </row>
    <row r="33" spans="1:18" x14ac:dyDescent="0.25">
      <c r="A33" s="27" t="s">
        <v>654</v>
      </c>
    </row>
    <row r="34" spans="1:18" x14ac:dyDescent="0.25">
      <c r="A34" s="27" t="s">
        <v>1177</v>
      </c>
    </row>
    <row r="35" spans="1:18" x14ac:dyDescent="0.25">
      <c r="A35" s="27" t="s">
        <v>140</v>
      </c>
    </row>
    <row r="37" spans="1:18" x14ac:dyDescent="0.25">
      <c r="A37" s="27" t="s">
        <v>1222</v>
      </c>
    </row>
    <row r="38" spans="1:18" x14ac:dyDescent="0.25">
      <c r="B38" t="s">
        <v>290</v>
      </c>
      <c r="C38" t="s">
        <v>291</v>
      </c>
      <c r="D38" t="s">
        <v>292</v>
      </c>
      <c r="E38" t="s">
        <v>293</v>
      </c>
      <c r="F38" t="s">
        <v>294</v>
      </c>
      <c r="G38" t="s">
        <v>295</v>
      </c>
    </row>
    <row r="39" spans="1:18" x14ac:dyDescent="0.25">
      <c r="A39" s="27" t="s">
        <v>5</v>
      </c>
      <c r="B39" s="20">
        <f t="shared" ref="B39:B41" si="0">B51/B45</f>
        <v>-261.89266671576979</v>
      </c>
      <c r="C39" s="20">
        <f t="shared" ref="C39:G39" si="1">C51/C45</f>
        <v>-496.12294147722281</v>
      </c>
      <c r="D39" s="20">
        <f t="shared" si="1"/>
        <v>-507.34656088291348</v>
      </c>
      <c r="E39" s="20">
        <f t="shared" si="1"/>
        <v>-465.92893368752374</v>
      </c>
      <c r="F39" s="20">
        <f t="shared" si="1"/>
        <v>-490.92057938456571</v>
      </c>
      <c r="G39" s="20">
        <f t="shared" si="1"/>
        <v>-435.14115106982564</v>
      </c>
    </row>
    <row r="40" spans="1:18" x14ac:dyDescent="0.25">
      <c r="A40" s="27" t="s">
        <v>6</v>
      </c>
      <c r="B40" s="20">
        <f t="shared" si="0"/>
        <v>-177.92088641701906</v>
      </c>
      <c r="C40" s="20">
        <f t="shared" ref="C40:G40" si="2">C52/C46</f>
        <v>-216.765068363122</v>
      </c>
      <c r="D40" s="20">
        <f t="shared" si="2"/>
        <v>-249.1355806026111</v>
      </c>
      <c r="E40" s="20">
        <f t="shared" si="2"/>
        <v>-240.19713759147012</v>
      </c>
      <c r="F40" s="20">
        <f t="shared" si="2"/>
        <v>-253.97491559707612</v>
      </c>
      <c r="G40" s="20">
        <f t="shared" si="2"/>
        <v>-238.02274894525394</v>
      </c>
    </row>
    <row r="41" spans="1:18" x14ac:dyDescent="0.25">
      <c r="A41" s="27" t="s">
        <v>7</v>
      </c>
      <c r="B41" s="20">
        <f t="shared" si="0"/>
        <v>-440.47072327441043</v>
      </c>
      <c r="C41" s="20">
        <f t="shared" ref="C41:G41" si="3">C53/C47</f>
        <v>-463.50735510933004</v>
      </c>
      <c r="D41" s="20">
        <f t="shared" si="3"/>
        <v>-601.91180523600781</v>
      </c>
      <c r="E41" s="20">
        <f t="shared" si="3"/>
        <v>-405.43493866832364</v>
      </c>
      <c r="F41" s="20">
        <f t="shared" si="3"/>
        <v>-603.62171759482203</v>
      </c>
      <c r="G41" s="20">
        <f t="shared" si="3"/>
        <v>-458.5573277284164</v>
      </c>
    </row>
    <row r="42" spans="1:18" x14ac:dyDescent="0.25">
      <c r="B42" s="20">
        <f>AVERAGE(B41:G41)</f>
        <v>-495.5839779352184</v>
      </c>
    </row>
    <row r="43" spans="1:18" x14ac:dyDescent="0.25">
      <c r="A43" s="27" t="s">
        <v>1029</v>
      </c>
    </row>
    <row r="44" spans="1:18" x14ac:dyDescent="0.25">
      <c r="B44" t="s">
        <v>290</v>
      </c>
      <c r="C44" t="s">
        <v>291</v>
      </c>
      <c r="D44" t="s">
        <v>292</v>
      </c>
      <c r="E44" t="s">
        <v>293</v>
      </c>
      <c r="F44" t="s">
        <v>294</v>
      </c>
      <c r="G44" t="s">
        <v>295</v>
      </c>
    </row>
    <row r="45" spans="1:18" x14ac:dyDescent="0.25">
      <c r="A45" s="27" t="s">
        <v>5</v>
      </c>
      <c r="B45">
        <f>J83</f>
        <v>113644713</v>
      </c>
      <c r="C45">
        <f t="shared" ref="C45:G45" si="4">K83</f>
        <v>114552752</v>
      </c>
      <c r="D45">
        <f t="shared" si="4"/>
        <v>115460201</v>
      </c>
      <c r="E45">
        <f t="shared" si="4"/>
        <v>115460201</v>
      </c>
      <c r="F45">
        <f t="shared" si="4"/>
        <v>116939238</v>
      </c>
      <c r="G45">
        <f t="shared" si="4"/>
        <v>117861955</v>
      </c>
    </row>
    <row r="46" spans="1:18" x14ac:dyDescent="0.25">
      <c r="A46" s="27" t="s">
        <v>6</v>
      </c>
      <c r="B46">
        <f>J82</f>
        <v>25178864</v>
      </c>
      <c r="C46">
        <f t="shared" ref="C46:G46" si="5">K82</f>
        <v>25364771</v>
      </c>
      <c r="D46">
        <f t="shared" si="5"/>
        <v>25541856</v>
      </c>
      <c r="E46">
        <f t="shared" si="5"/>
        <v>25541856</v>
      </c>
      <c r="F46">
        <f t="shared" si="5"/>
        <v>25708328</v>
      </c>
      <c r="G46">
        <f t="shared" si="5"/>
        <v>25861439</v>
      </c>
    </row>
    <row r="47" spans="1:18" x14ac:dyDescent="0.25">
      <c r="A47" s="27" t="s">
        <v>7</v>
      </c>
      <c r="B47">
        <f>J80</f>
        <v>2219574</v>
      </c>
      <c r="C47">
        <f t="shared" ref="C47:G47" si="6">K80</f>
        <v>2242937</v>
      </c>
      <c r="D47">
        <f t="shared" si="6"/>
        <v>2265779</v>
      </c>
      <c r="E47">
        <f t="shared" si="6"/>
        <v>2265779</v>
      </c>
      <c r="F47">
        <f t="shared" si="6"/>
        <v>2278308</v>
      </c>
      <c r="G47">
        <f t="shared" si="6"/>
        <v>2298696</v>
      </c>
      <c r="O47" s="27"/>
      <c r="P47" s="20"/>
      <c r="Q47" s="27"/>
      <c r="R47" s="20"/>
    </row>
    <row r="48" spans="1:18" x14ac:dyDescent="0.25">
      <c r="O48" s="27"/>
      <c r="P48" s="20"/>
      <c r="Q48" s="27"/>
      <c r="R48" s="20"/>
    </row>
    <row r="49" spans="1:18" x14ac:dyDescent="0.25">
      <c r="A49" s="27" t="s">
        <v>1223</v>
      </c>
      <c r="O49" s="27"/>
      <c r="P49" s="20"/>
      <c r="Q49" s="27"/>
      <c r="R49" s="20"/>
    </row>
    <row r="50" spans="1:18" x14ac:dyDescent="0.25">
      <c r="B50" t="s">
        <v>290</v>
      </c>
    </row>
    <row r="51" spans="1:18" x14ac:dyDescent="0.25">
      <c r="A51" s="27" t="s">
        <v>5</v>
      </c>
      <c r="B51">
        <f t="shared" ref="B51:B53" si="7">B59/B$55*100</f>
        <v>-29762716945.718311</v>
      </c>
      <c r="C51">
        <f t="shared" ref="C51:G51" si="8">C59/C$55*100</f>
        <v>-56832248276.550819</v>
      </c>
      <c r="D51">
        <f t="shared" si="8"/>
        <v>-58578335896.199928</v>
      </c>
      <c r="E51">
        <f t="shared" si="8"/>
        <v>-53796248335.277161</v>
      </c>
      <c r="F51">
        <f t="shared" si="8"/>
        <v>-57407878471.749626</v>
      </c>
      <c r="G51">
        <f t="shared" si="8"/>
        <v>-51286586766.039993</v>
      </c>
    </row>
    <row r="52" spans="1:18" x14ac:dyDescent="0.25">
      <c r="A52" s="27" t="s">
        <v>6</v>
      </c>
      <c r="B52">
        <f t="shared" si="7"/>
        <v>-4479845801.85357</v>
      </c>
      <c r="C52">
        <f t="shared" ref="C52:G52" si="9">C60/C$55*100</f>
        <v>-5498196319.8299341</v>
      </c>
      <c r="D52">
        <f t="shared" si="9"/>
        <v>-6363385124.2282858</v>
      </c>
      <c r="E52">
        <f t="shared" si="9"/>
        <v>-6135080699.9735165</v>
      </c>
      <c r="F52">
        <f t="shared" si="9"/>
        <v>-6529270433.9419489</v>
      </c>
      <c r="G52">
        <f t="shared" si="9"/>
        <v>-6155610802.4599991</v>
      </c>
    </row>
    <row r="53" spans="1:18" x14ac:dyDescent="0.25">
      <c r="A53" s="27" t="s">
        <v>72</v>
      </c>
      <c r="B53">
        <f t="shared" si="7"/>
        <v>-977657365.14107621</v>
      </c>
      <c r="C53">
        <f t="shared" ref="C53:G53" si="10">C61/C$55*100</f>
        <v>-1039617796.5468553</v>
      </c>
      <c r="D53">
        <f t="shared" si="10"/>
        <v>-1363799128.1558366</v>
      </c>
      <c r="E53">
        <f t="shared" si="10"/>
        <v>-918625969.9009757</v>
      </c>
      <c r="F53">
        <f t="shared" si="10"/>
        <v>-1375236188.1700237</v>
      </c>
      <c r="G53">
        <f t="shared" si="10"/>
        <v>-1054083895.0199999</v>
      </c>
    </row>
    <row r="55" spans="1:18" x14ac:dyDescent="0.25">
      <c r="A55" s="27" t="s">
        <v>887</v>
      </c>
      <c r="B55">
        <v>80.80383556421171</v>
      </c>
      <c r="C55">
        <v>85.884771220320133</v>
      </c>
      <c r="D55">
        <v>88.416157278274426</v>
      </c>
      <c r="E55">
        <v>91.727856216696424</v>
      </c>
      <c r="F55">
        <v>95.677796780557458</v>
      </c>
      <c r="G55">
        <v>100</v>
      </c>
    </row>
    <row r="57" spans="1:18" x14ac:dyDescent="0.25">
      <c r="A57" s="27" t="s">
        <v>1224</v>
      </c>
    </row>
    <row r="58" spans="1:18" x14ac:dyDescent="0.25">
      <c r="B58" t="s">
        <v>290</v>
      </c>
      <c r="C58">
        <v>2016</v>
      </c>
      <c r="D58" t="s">
        <v>292</v>
      </c>
      <c r="E58" t="s">
        <v>293</v>
      </c>
      <c r="F58" t="s">
        <v>294</v>
      </c>
      <c r="G58" t="s">
        <v>295</v>
      </c>
    </row>
    <row r="59" spans="1:18" x14ac:dyDescent="0.25">
      <c r="A59" s="27" t="s">
        <v>5</v>
      </c>
      <c r="B59">
        <f>B83</f>
        <v>-24049416860.259998</v>
      </c>
      <c r="C59">
        <f t="shared" ref="C59:G59" si="11">C83</f>
        <v>-48810246411.68</v>
      </c>
      <c r="D59">
        <f t="shared" si="11"/>
        <v>-51792713596.980011</v>
      </c>
      <c r="E59">
        <f t="shared" si="11"/>
        <v>-49346145322.959984</v>
      </c>
      <c r="F59">
        <f t="shared" si="11"/>
        <v>-54926593300.230003</v>
      </c>
      <c r="G59">
        <f t="shared" si="11"/>
        <v>-51286586766.039993</v>
      </c>
    </row>
    <row r="60" spans="1:18" x14ac:dyDescent="0.25">
      <c r="A60" s="27" t="s">
        <v>6</v>
      </c>
      <c r="B60">
        <f>B82</f>
        <v>-3619887235.2600002</v>
      </c>
      <c r="C60">
        <f t="shared" ref="C60:G60" si="12">C82</f>
        <v>-4722113330.5299997</v>
      </c>
      <c r="D60">
        <f t="shared" si="12"/>
        <v>-5626260599.6599998</v>
      </c>
      <c r="E60">
        <f t="shared" si="12"/>
        <v>-5627578003.25</v>
      </c>
      <c r="F60">
        <f t="shared" si="12"/>
        <v>-6247062097.04</v>
      </c>
      <c r="G60">
        <f t="shared" si="12"/>
        <v>-6155610802.4599991</v>
      </c>
    </row>
    <row r="61" spans="1:18" x14ac:dyDescent="0.25">
      <c r="A61" s="27" t="s">
        <v>72</v>
      </c>
      <c r="B61">
        <f>B80</f>
        <v>-789984649.71000004</v>
      </c>
      <c r="C61">
        <f t="shared" ref="C61:G61" si="13">C80</f>
        <v>-892873366.13</v>
      </c>
      <c r="D61">
        <f t="shared" si="13"/>
        <v>-1205818782.1099999</v>
      </c>
      <c r="E61">
        <f t="shared" si="13"/>
        <v>-842635908.84000003</v>
      </c>
      <c r="F61">
        <f t="shared" si="13"/>
        <v>-1315795685.3699999</v>
      </c>
      <c r="G61">
        <f t="shared" si="13"/>
        <v>-1054083895.02</v>
      </c>
    </row>
    <row r="63" spans="1:18" x14ac:dyDescent="0.25">
      <c r="A63" t="s">
        <v>1225</v>
      </c>
      <c r="I63" t="s">
        <v>1226</v>
      </c>
    </row>
    <row r="64" spans="1:18" x14ac:dyDescent="0.25">
      <c r="A64" s="460" t="s">
        <v>1028</v>
      </c>
      <c r="B64" s="460" t="s">
        <v>290</v>
      </c>
      <c r="C64" s="460" t="s">
        <v>291</v>
      </c>
      <c r="D64" s="460" t="s">
        <v>292</v>
      </c>
      <c r="E64" s="460" t="s">
        <v>293</v>
      </c>
      <c r="F64" s="460" t="s">
        <v>294</v>
      </c>
      <c r="G64" s="460" t="s">
        <v>295</v>
      </c>
      <c r="I64" s="460" t="s">
        <v>1028</v>
      </c>
      <c r="J64" s="460" t="s">
        <v>290</v>
      </c>
      <c r="K64" s="460" t="s">
        <v>291</v>
      </c>
      <c r="L64" s="460" t="s">
        <v>292</v>
      </c>
      <c r="M64" s="460" t="s">
        <v>293</v>
      </c>
      <c r="N64" s="460" t="s">
        <v>294</v>
      </c>
      <c r="O64" s="460" t="s">
        <v>295</v>
      </c>
    </row>
    <row r="65" spans="1:15" x14ac:dyDescent="0.25">
      <c r="A65" s="461" t="s">
        <v>1183</v>
      </c>
      <c r="B65" s="462">
        <v>-535118772.56999999</v>
      </c>
      <c r="C65" s="462">
        <v>-796597515.30999994</v>
      </c>
      <c r="D65" s="462">
        <v>-1049407754.45</v>
      </c>
      <c r="E65" s="462">
        <v>-1273217866.1300001</v>
      </c>
      <c r="F65" s="462">
        <v>-1104285993.8800001</v>
      </c>
      <c r="G65" s="462">
        <v>-1281822002.5</v>
      </c>
      <c r="I65" s="461" t="s">
        <v>1183</v>
      </c>
      <c r="J65" s="462">
        <v>3321730</v>
      </c>
      <c r="K65" s="462">
        <v>3340932</v>
      </c>
      <c r="L65" s="462">
        <v>3358963</v>
      </c>
      <c r="M65" s="462">
        <v>3358963</v>
      </c>
      <c r="N65" s="462">
        <v>3322820</v>
      </c>
      <c r="O65" s="462">
        <v>3337357</v>
      </c>
    </row>
    <row r="66" spans="1:15" x14ac:dyDescent="0.25">
      <c r="A66" s="461" t="s">
        <v>430</v>
      </c>
      <c r="B66" s="462">
        <v>-415521729.81999999</v>
      </c>
      <c r="C66" s="462">
        <v>-877912060.34000003</v>
      </c>
      <c r="D66" s="462">
        <v>-1020833491.6900001</v>
      </c>
      <c r="E66" s="462">
        <v>-1139550938.73</v>
      </c>
      <c r="F66" s="462">
        <v>-1404171656.4400001</v>
      </c>
      <c r="G66" s="462">
        <v>-403581954.00999999</v>
      </c>
      <c r="I66" s="461" t="s">
        <v>430</v>
      </c>
      <c r="J66" s="462">
        <v>3873743</v>
      </c>
      <c r="K66" s="462">
        <v>3938336</v>
      </c>
      <c r="L66" s="462">
        <v>4001667</v>
      </c>
      <c r="M66" s="462">
        <v>4001667</v>
      </c>
      <c r="N66" s="462">
        <v>4080611</v>
      </c>
      <c r="O66" s="462">
        <v>4144597</v>
      </c>
    </row>
    <row r="67" spans="1:15" x14ac:dyDescent="0.25">
      <c r="A67" s="461" t="s">
        <v>369</v>
      </c>
      <c r="B67" s="462">
        <v>-1233614279.04</v>
      </c>
      <c r="C67" s="462">
        <v>-1363314591.71</v>
      </c>
      <c r="D67" s="462">
        <v>-1520133492.1099999</v>
      </c>
      <c r="E67" s="462">
        <v>-1554866196.26</v>
      </c>
      <c r="F67" s="462">
        <v>-1400154065.71</v>
      </c>
      <c r="G67" s="462">
        <v>-1594643284.5699999</v>
      </c>
      <c r="I67" s="461" t="s">
        <v>369</v>
      </c>
      <c r="J67" s="462">
        <v>8842791</v>
      </c>
      <c r="K67" s="462">
        <v>8904459</v>
      </c>
      <c r="L67" s="462">
        <v>8963663</v>
      </c>
      <c r="M67" s="462">
        <v>8963663</v>
      </c>
      <c r="N67" s="462">
        <v>9075649</v>
      </c>
      <c r="O67" s="462">
        <v>9132078</v>
      </c>
    </row>
    <row r="68" spans="1:15" x14ac:dyDescent="0.25">
      <c r="A68" s="461" t="s">
        <v>121</v>
      </c>
      <c r="B68" s="462">
        <v>1170905705.6800001</v>
      </c>
      <c r="C68" s="462">
        <v>-3053130926.71</v>
      </c>
      <c r="D68" s="462">
        <v>-1595446901.47</v>
      </c>
      <c r="E68" s="462">
        <v>-625380732.87</v>
      </c>
      <c r="F68" s="462">
        <v>-707177403.63999999</v>
      </c>
      <c r="G68" s="462">
        <v>-771402118.92999995</v>
      </c>
      <c r="I68" s="461" t="s">
        <v>121</v>
      </c>
      <c r="J68" s="462">
        <v>2852372</v>
      </c>
      <c r="K68" s="462">
        <v>2914830</v>
      </c>
      <c r="L68" s="462">
        <v>2977216</v>
      </c>
      <c r="M68" s="462">
        <v>2977216</v>
      </c>
      <c r="N68" s="462">
        <v>2974703</v>
      </c>
      <c r="O68" s="462">
        <v>3015268</v>
      </c>
    </row>
    <row r="69" spans="1:15" x14ac:dyDescent="0.25">
      <c r="A69" s="461" t="s">
        <v>371</v>
      </c>
      <c r="B69" s="462">
        <v>-1020911872.8200001</v>
      </c>
      <c r="C69" s="462">
        <v>-1702757294.95</v>
      </c>
      <c r="D69" s="462">
        <v>-1921783176.5699999</v>
      </c>
      <c r="E69" s="462">
        <v>-2129996065.4100001</v>
      </c>
      <c r="F69" s="462">
        <v>-2348192447.73</v>
      </c>
      <c r="G69" s="462">
        <v>-2653218100.0100002</v>
      </c>
      <c r="I69" s="461" t="s">
        <v>371</v>
      </c>
      <c r="J69" s="462">
        <v>3885049</v>
      </c>
      <c r="K69" s="462">
        <v>3929911</v>
      </c>
      <c r="L69" s="462">
        <v>3973697</v>
      </c>
      <c r="M69" s="462">
        <v>3973697</v>
      </c>
      <c r="N69" s="462">
        <v>3972388</v>
      </c>
      <c r="O69" s="462">
        <v>4018650</v>
      </c>
    </row>
    <row r="70" spans="1:15" x14ac:dyDescent="0.25">
      <c r="A70" s="461" t="s">
        <v>370</v>
      </c>
      <c r="B70" s="462">
        <v>-1471199383.0799999</v>
      </c>
      <c r="C70" s="462">
        <v>-1773881815.8099999</v>
      </c>
      <c r="D70" s="462">
        <v>-2266612636.21</v>
      </c>
      <c r="E70" s="462">
        <v>-2404910913.3299999</v>
      </c>
      <c r="F70" s="462">
        <v>-2913216157.1300001</v>
      </c>
      <c r="G70" s="462">
        <v>-3571231754.71</v>
      </c>
      <c r="I70" s="461" t="s">
        <v>370</v>
      </c>
      <c r="J70" s="462">
        <v>6523222</v>
      </c>
      <c r="K70" s="462">
        <v>6610681</v>
      </c>
      <c r="L70" s="462">
        <v>6695855</v>
      </c>
      <c r="M70" s="462">
        <v>6695855</v>
      </c>
      <c r="N70" s="462">
        <v>6921161</v>
      </c>
      <c r="O70" s="462">
        <v>7018354</v>
      </c>
    </row>
    <row r="71" spans="1:15" x14ac:dyDescent="0.25">
      <c r="A71" s="461" t="s">
        <v>343</v>
      </c>
      <c r="B71" s="462">
        <v>-98283634.200000003</v>
      </c>
      <c r="C71" s="462">
        <v>-553258081.89999998</v>
      </c>
      <c r="D71" s="462">
        <v>-571495072.84000003</v>
      </c>
      <c r="E71" s="462">
        <v>-561424152.16999996</v>
      </c>
      <c r="F71" s="462">
        <v>-952643121.52999997</v>
      </c>
      <c r="G71" s="462">
        <v>-607228976.16999996</v>
      </c>
      <c r="I71" s="461" t="s">
        <v>343</v>
      </c>
      <c r="J71" s="462">
        <v>6850884</v>
      </c>
      <c r="K71" s="462">
        <v>6904241</v>
      </c>
      <c r="L71" s="462">
        <v>6954036</v>
      </c>
      <c r="M71" s="462">
        <v>6954036</v>
      </c>
      <c r="N71" s="462">
        <v>7035055</v>
      </c>
      <c r="O71" s="462">
        <v>7075181</v>
      </c>
    </row>
    <row r="72" spans="1:15" x14ac:dyDescent="0.25">
      <c r="A72" s="461" t="s">
        <v>372</v>
      </c>
      <c r="B72" s="462">
        <v>-8835463135.1800003</v>
      </c>
      <c r="C72" s="462">
        <v>-14840071881.16</v>
      </c>
      <c r="D72" s="462">
        <v>-16469771305.290001</v>
      </c>
      <c r="E72" s="462">
        <v>-17282986644.279999</v>
      </c>
      <c r="F72" s="462">
        <v>-18620693583.73</v>
      </c>
      <c r="G72" s="462">
        <v>-16495688584.360001</v>
      </c>
      <c r="I72" s="461" t="s">
        <v>372</v>
      </c>
      <c r="J72" s="462">
        <v>20734097</v>
      </c>
      <c r="K72" s="462">
        <v>20869101</v>
      </c>
      <c r="L72" s="462">
        <v>20997560</v>
      </c>
      <c r="M72" s="462">
        <v>20997560</v>
      </c>
      <c r="N72" s="462">
        <v>21040662</v>
      </c>
      <c r="O72" s="462">
        <v>21168791</v>
      </c>
    </row>
    <row r="73" spans="1:15" x14ac:dyDescent="0.25">
      <c r="A73" s="461" t="s">
        <v>345</v>
      </c>
      <c r="B73" s="462">
        <v>-1290173944.04</v>
      </c>
      <c r="C73" s="462">
        <v>-2174582711.0100002</v>
      </c>
      <c r="D73" s="462">
        <v>-1446189091.0699999</v>
      </c>
      <c r="E73" s="462">
        <v>-1439753869.0899999</v>
      </c>
      <c r="F73" s="462">
        <v>-1839447856.8299999</v>
      </c>
      <c r="G73" s="462">
        <v>-1404474627.5</v>
      </c>
      <c r="I73" s="461" t="s">
        <v>345</v>
      </c>
      <c r="J73" s="462">
        <v>8104880</v>
      </c>
      <c r="K73" s="462">
        <v>8175113</v>
      </c>
      <c r="L73" s="462">
        <v>8272724</v>
      </c>
      <c r="M73" s="462">
        <v>8272724</v>
      </c>
      <c r="N73" s="462">
        <v>8513497</v>
      </c>
      <c r="O73" s="462">
        <v>8602865</v>
      </c>
    </row>
    <row r="74" spans="1:15" x14ac:dyDescent="0.25">
      <c r="A74" s="461" t="s">
        <v>400</v>
      </c>
      <c r="B74" s="462">
        <v>-962885899.74000001</v>
      </c>
      <c r="C74" s="462">
        <v>-1116069775.48</v>
      </c>
      <c r="D74" s="462">
        <v>-1279405498.1500001</v>
      </c>
      <c r="E74" s="462">
        <v>-1395433879.8499999</v>
      </c>
      <c r="F74" s="462">
        <v>-1474183230.55</v>
      </c>
      <c r="G74" s="462">
        <v>-1617832644.2</v>
      </c>
      <c r="I74" s="461" t="s">
        <v>400</v>
      </c>
      <c r="J74" s="462">
        <v>3943885</v>
      </c>
      <c r="K74" s="462">
        <v>3972202</v>
      </c>
      <c r="L74" s="462">
        <v>3999415</v>
      </c>
      <c r="M74" s="462">
        <v>3999415</v>
      </c>
      <c r="N74" s="462">
        <v>3996496</v>
      </c>
      <c r="O74" s="462">
        <v>4018127</v>
      </c>
    </row>
    <row r="75" spans="1:15" x14ac:dyDescent="0.25">
      <c r="A75" s="461" t="s">
        <v>431</v>
      </c>
      <c r="B75" s="462">
        <v>-420366888.98000002</v>
      </c>
      <c r="C75" s="462">
        <v>73944669.439999998</v>
      </c>
      <c r="D75" s="462">
        <v>-8790219.9800000004</v>
      </c>
      <c r="E75" s="462">
        <v>-4541992695.8599997</v>
      </c>
      <c r="F75" s="462">
        <v>-5611240609.8699999</v>
      </c>
      <c r="G75" s="462">
        <v>-5484578680.04</v>
      </c>
      <c r="I75" s="461" t="s">
        <v>431</v>
      </c>
      <c r="J75" s="462">
        <v>11081692</v>
      </c>
      <c r="K75" s="462">
        <v>11163018</v>
      </c>
      <c r="L75" s="462">
        <v>11242720</v>
      </c>
      <c r="M75" s="462">
        <v>11242720</v>
      </c>
      <c r="N75" s="462">
        <v>11348937</v>
      </c>
      <c r="O75" s="462">
        <v>11433957</v>
      </c>
    </row>
    <row r="76" spans="1:15" x14ac:dyDescent="0.25">
      <c r="A76" s="461" t="s">
        <v>119</v>
      </c>
      <c r="B76" s="462">
        <v>-878058129.92999995</v>
      </c>
      <c r="C76" s="462">
        <v>-11513294232</v>
      </c>
      <c r="D76" s="462">
        <v>-11003376675</v>
      </c>
      <c r="E76" s="462">
        <v>-2188258394</v>
      </c>
      <c r="F76" s="462">
        <v>-2418309611</v>
      </c>
      <c r="G76" s="462">
        <v>-3950758317.8800001</v>
      </c>
      <c r="I76" s="461" t="s">
        <v>119</v>
      </c>
      <c r="J76" s="462">
        <v>16461173</v>
      </c>
      <c r="K76" s="462">
        <v>16550024</v>
      </c>
      <c r="L76" s="462">
        <v>16635996</v>
      </c>
      <c r="M76" s="462">
        <v>16635996</v>
      </c>
      <c r="N76" s="462">
        <v>17159960</v>
      </c>
      <c r="O76" s="462">
        <v>17264943</v>
      </c>
    </row>
    <row r="77" spans="1:15" x14ac:dyDescent="0.25">
      <c r="A77" s="461" t="s">
        <v>342</v>
      </c>
      <c r="B77" s="462">
        <v>311939492.49000001</v>
      </c>
      <c r="C77" s="462">
        <v>333746694.17000002</v>
      </c>
      <c r="D77" s="462">
        <v>98393849.170000002</v>
      </c>
      <c r="E77" s="462">
        <v>13711958.16</v>
      </c>
      <c r="F77" s="462">
        <v>-216051610.66</v>
      </c>
      <c r="G77" s="462">
        <v>-151362490.40000001</v>
      </c>
      <c r="I77" s="461" t="s">
        <v>342</v>
      </c>
      <c r="J77" s="462">
        <v>1748531</v>
      </c>
      <c r="K77" s="462">
        <v>1768204</v>
      </c>
      <c r="L77" s="462">
        <v>1787279</v>
      </c>
      <c r="M77" s="462">
        <v>1787279</v>
      </c>
      <c r="N77" s="462">
        <v>1757589</v>
      </c>
      <c r="O77" s="462">
        <v>1777225</v>
      </c>
    </row>
    <row r="78" spans="1:15" x14ac:dyDescent="0.25">
      <c r="A78" s="461" t="s">
        <v>346</v>
      </c>
      <c r="B78" s="462">
        <v>359065975.29000002</v>
      </c>
      <c r="C78" s="462">
        <v>381285916.81</v>
      </c>
      <c r="D78" s="462">
        <v>229412445.27000001</v>
      </c>
      <c r="E78" s="462">
        <v>163667610.68000001</v>
      </c>
      <c r="F78" s="462">
        <v>344287610.86000001</v>
      </c>
      <c r="G78" s="462">
        <v>133912872.06</v>
      </c>
      <c r="I78" s="461" t="s">
        <v>346</v>
      </c>
      <c r="J78" s="462">
        <v>496936</v>
      </c>
      <c r="K78" s="462">
        <v>505665</v>
      </c>
      <c r="L78" s="462">
        <v>514229</v>
      </c>
      <c r="M78" s="462">
        <v>514229</v>
      </c>
      <c r="N78" s="462">
        <v>576568</v>
      </c>
      <c r="O78" s="462">
        <v>605761</v>
      </c>
    </row>
    <row r="79" spans="1:15" x14ac:dyDescent="0.25">
      <c r="A79" s="461" t="s">
        <v>118</v>
      </c>
      <c r="B79" s="462">
        <v>-8472744894.5</v>
      </c>
      <c r="C79" s="462">
        <v>-8941570125.3799992</v>
      </c>
      <c r="D79" s="462">
        <v>-10561941396.34</v>
      </c>
      <c r="E79" s="462">
        <v>-11609045828.280001</v>
      </c>
      <c r="F79" s="462">
        <v>-12466753292.93</v>
      </c>
      <c r="G79" s="462">
        <v>-9939146779.4899998</v>
      </c>
      <c r="I79" s="461" t="s">
        <v>118</v>
      </c>
      <c r="J79" s="462">
        <v>11207274</v>
      </c>
      <c r="K79" s="462">
        <v>11247972</v>
      </c>
      <c r="L79" s="462">
        <v>11286500</v>
      </c>
      <c r="M79" s="462">
        <v>11286500</v>
      </c>
      <c r="N79" s="462">
        <v>11329605</v>
      </c>
      <c r="O79" s="462">
        <v>11377239</v>
      </c>
    </row>
    <row r="80" spans="1:15" x14ac:dyDescent="0.25">
      <c r="A80" s="461" t="s">
        <v>72</v>
      </c>
      <c r="B80" s="462">
        <v>-789984649.71000004</v>
      </c>
      <c r="C80" s="462">
        <v>-892873366.13</v>
      </c>
      <c r="D80" s="462">
        <v>-1205818782.1099999</v>
      </c>
      <c r="E80" s="462">
        <v>-842635908.84000003</v>
      </c>
      <c r="F80" s="462">
        <v>-1315795685.3699999</v>
      </c>
      <c r="G80" s="462">
        <v>-1054083895.02</v>
      </c>
      <c r="I80" s="461" t="s">
        <v>72</v>
      </c>
      <c r="J80" s="462">
        <v>2219574</v>
      </c>
      <c r="K80" s="462">
        <v>2242937</v>
      </c>
      <c r="L80" s="462">
        <v>2265779</v>
      </c>
      <c r="M80" s="462">
        <v>2265779</v>
      </c>
      <c r="N80" s="462">
        <v>2278308</v>
      </c>
      <c r="O80" s="462">
        <v>2298696</v>
      </c>
    </row>
    <row r="81" spans="1:15" x14ac:dyDescent="0.25">
      <c r="A81" s="461" t="s">
        <v>344</v>
      </c>
      <c r="B81" s="462">
        <v>532999179.88999999</v>
      </c>
      <c r="C81" s="462">
        <v>90685.79</v>
      </c>
      <c r="D81" s="462">
        <v>-199514398.13999999</v>
      </c>
      <c r="E81" s="462">
        <v>-534070806.69999999</v>
      </c>
      <c r="F81" s="462">
        <v>-478564584.08999997</v>
      </c>
      <c r="G81" s="462">
        <v>-439445428.31</v>
      </c>
      <c r="I81" s="461" t="s">
        <v>344</v>
      </c>
      <c r="J81" s="462">
        <v>1496880</v>
      </c>
      <c r="K81" s="462">
        <v>1515126</v>
      </c>
      <c r="L81" s="462">
        <v>1532902</v>
      </c>
      <c r="M81" s="462">
        <v>1532902</v>
      </c>
      <c r="N81" s="462">
        <v>1555229</v>
      </c>
      <c r="O81" s="462">
        <v>1572866</v>
      </c>
    </row>
    <row r="82" spans="1:15" x14ac:dyDescent="0.25">
      <c r="A82" s="463" t="s">
        <v>69</v>
      </c>
      <c r="B82">
        <f>SUM(B65,B67,B71,B74,B80)</f>
        <v>-3619887235.2600002</v>
      </c>
      <c r="C82">
        <f t="shared" ref="C82:G82" si="14">SUM(C65,C67,C71,C74,C80)</f>
        <v>-4722113330.5299997</v>
      </c>
      <c r="D82">
        <f t="shared" si="14"/>
        <v>-5626260599.6599998</v>
      </c>
      <c r="E82">
        <f t="shared" si="14"/>
        <v>-5627578003.25</v>
      </c>
      <c r="F82">
        <f t="shared" si="14"/>
        <v>-6247062097.04</v>
      </c>
      <c r="G82">
        <f t="shared" si="14"/>
        <v>-6155610802.4599991</v>
      </c>
      <c r="I82" s="463" t="s">
        <v>69</v>
      </c>
      <c r="J82">
        <f>SUM(J65,J67,J71,J74,J80)</f>
        <v>25178864</v>
      </c>
      <c r="K82">
        <f t="shared" ref="K82:O82" si="15">SUM(K65,K67,K71,K74,K80)</f>
        <v>25364771</v>
      </c>
      <c r="L82">
        <f t="shared" si="15"/>
        <v>25541856</v>
      </c>
      <c r="M82">
        <f t="shared" si="15"/>
        <v>25541856</v>
      </c>
      <c r="N82">
        <f t="shared" si="15"/>
        <v>25708328</v>
      </c>
      <c r="O82">
        <f t="shared" si="15"/>
        <v>25861439</v>
      </c>
    </row>
    <row r="83" spans="1:15" x14ac:dyDescent="0.25">
      <c r="A83" s="463" t="s">
        <v>66</v>
      </c>
      <c r="B83">
        <f t="shared" ref="B83:G83" si="16">SUM(B65:B81)</f>
        <v>-24049416860.259998</v>
      </c>
      <c r="C83">
        <f t="shared" si="16"/>
        <v>-48810246411.68</v>
      </c>
      <c r="D83">
        <f t="shared" si="16"/>
        <v>-51792713596.980011</v>
      </c>
      <c r="E83">
        <f t="shared" si="16"/>
        <v>-49346145322.959984</v>
      </c>
      <c r="F83">
        <f t="shared" si="16"/>
        <v>-54926593300.230003</v>
      </c>
      <c r="G83">
        <f t="shared" si="16"/>
        <v>-51286586766.039993</v>
      </c>
      <c r="I83" s="463" t="s">
        <v>66</v>
      </c>
      <c r="J83">
        <f t="shared" ref="J83:O83" si="17">SUM(J65:J81)</f>
        <v>113644713</v>
      </c>
      <c r="K83">
        <f t="shared" si="17"/>
        <v>114552752</v>
      </c>
      <c r="L83">
        <f t="shared" si="17"/>
        <v>115460201</v>
      </c>
      <c r="M83">
        <f t="shared" si="17"/>
        <v>115460201</v>
      </c>
      <c r="N83">
        <f t="shared" si="17"/>
        <v>116939238</v>
      </c>
      <c r="O83">
        <f t="shared" si="17"/>
        <v>117861955</v>
      </c>
    </row>
    <row r="84" spans="1:15" x14ac:dyDescent="0.25">
      <c r="A84"/>
    </row>
    <row r="85" spans="1:15" x14ac:dyDescent="0.25">
      <c r="A85" t="s">
        <v>1227</v>
      </c>
    </row>
    <row r="86" spans="1:15" x14ac:dyDescent="0.25">
      <c r="A86"/>
    </row>
    <row r="87" spans="1:15" x14ac:dyDescent="0.25">
      <c r="A87"/>
    </row>
    <row r="88" spans="1:15" x14ac:dyDescent="0.25">
      <c r="A88"/>
    </row>
    <row r="89" spans="1:15" x14ac:dyDescent="0.25">
      <c r="A89"/>
    </row>
    <row r="90" spans="1:15" x14ac:dyDescent="0.25">
      <c r="A90"/>
    </row>
    <row r="91" spans="1:15" x14ac:dyDescent="0.25">
      <c r="A91"/>
    </row>
    <row r="92" spans="1:15" x14ac:dyDescent="0.25">
      <c r="A92"/>
    </row>
    <row r="93" spans="1:15" x14ac:dyDescent="0.25">
      <c r="A93"/>
    </row>
    <row r="94" spans="1:15" x14ac:dyDescent="0.25">
      <c r="A94"/>
    </row>
    <row r="95" spans="1:15" x14ac:dyDescent="0.25">
      <c r="A95"/>
    </row>
    <row r="96" spans="1:15"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sheetData>
  <sortState xmlns:xlrd2="http://schemas.microsoft.com/office/spreadsheetml/2017/richdata2" ref="B88:I209">
    <sortCondition ref="I88:I209"/>
  </sortState>
  <phoneticPr fontId="1" type="noConversion"/>
  <pageMargins left="0.511811024" right="0.511811024" top="0.78740157499999996" bottom="0.78740157499999996" header="0.31496062000000002" footer="0.31496062000000002"/>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7B58E-7F62-4979-A470-4B59D3036EB1}">
  <dimension ref="A1:R203"/>
  <sheetViews>
    <sheetView workbookViewId="0"/>
  </sheetViews>
  <sheetFormatPr defaultRowHeight="15" x14ac:dyDescent="0.25"/>
  <cols>
    <col min="1" max="1" width="9.140625" style="27" customWidth="1"/>
    <col min="2" max="2" width="11" customWidth="1"/>
    <col min="3" max="3" width="12.5703125" customWidth="1"/>
    <col min="4" max="4" width="15.85546875" customWidth="1"/>
    <col min="5" max="5" width="13.28515625" customWidth="1"/>
    <col min="6" max="6" width="14.42578125" customWidth="1"/>
    <col min="8" max="8" width="13.5703125" customWidth="1"/>
    <col min="9" max="9" width="10" bestFit="1" customWidth="1"/>
    <col min="10" max="10" width="12.7109375" customWidth="1"/>
    <col min="11" max="11" width="13.5703125" customWidth="1"/>
  </cols>
  <sheetData>
    <row r="1" spans="1:1" x14ac:dyDescent="0.25">
      <c r="A1" s="27" t="s">
        <v>2765</v>
      </c>
    </row>
    <row r="3" spans="1:1" x14ac:dyDescent="0.25">
      <c r="A3" s="27" t="s">
        <v>129</v>
      </c>
    </row>
    <row r="4" spans="1:1" x14ac:dyDescent="0.25">
      <c r="A4" s="27" t="s">
        <v>1199</v>
      </c>
    </row>
    <row r="5" spans="1:1" x14ac:dyDescent="0.25">
      <c r="A5" s="27" t="s">
        <v>1200</v>
      </c>
    </row>
    <row r="6" spans="1:1" x14ac:dyDescent="0.25">
      <c r="A6" s="27" t="s">
        <v>1201</v>
      </c>
    </row>
    <row r="7" spans="1:1" x14ac:dyDescent="0.25">
      <c r="A7" s="27" t="s">
        <v>1202</v>
      </c>
    </row>
    <row r="8" spans="1:1" x14ac:dyDescent="0.25">
      <c r="A8" s="27" t="s">
        <v>1203</v>
      </c>
    </row>
    <row r="9" spans="1:1" x14ac:dyDescent="0.25">
      <c r="A9" s="27" t="s">
        <v>1204</v>
      </c>
    </row>
    <row r="10" spans="1:1" x14ac:dyDescent="0.25">
      <c r="A10" s="27" t="s">
        <v>1205</v>
      </c>
    </row>
    <row r="11" spans="1:1" x14ac:dyDescent="0.25">
      <c r="A11" s="27" t="s">
        <v>1206</v>
      </c>
    </row>
    <row r="12" spans="1:1" x14ac:dyDescent="0.25">
      <c r="A12" s="27" t="s">
        <v>1207</v>
      </c>
    </row>
    <row r="13" spans="1:1" x14ac:dyDescent="0.25">
      <c r="A13" s="27" t="s">
        <v>1208</v>
      </c>
    </row>
    <row r="14" spans="1:1" x14ac:dyDescent="0.25">
      <c r="A14" s="27" t="s">
        <v>1228</v>
      </c>
    </row>
    <row r="15" spans="1:1" x14ac:dyDescent="0.25">
      <c r="A15" s="27" t="s">
        <v>1210</v>
      </c>
    </row>
    <row r="17" spans="1:7" x14ac:dyDescent="0.25">
      <c r="A17" s="27" t="s">
        <v>1097</v>
      </c>
    </row>
    <row r="18" spans="1:7" x14ac:dyDescent="0.25">
      <c r="A18" s="27" t="s">
        <v>1211</v>
      </c>
    </row>
    <row r="19" spans="1:7" x14ac:dyDescent="0.25">
      <c r="A19" s="27" t="s">
        <v>1212</v>
      </c>
    </row>
    <row r="20" spans="1:7" x14ac:dyDescent="0.25">
      <c r="A20" s="27" t="s">
        <v>1229</v>
      </c>
    </row>
    <row r="21" spans="1:7" x14ac:dyDescent="0.25">
      <c r="A21" s="27" t="s">
        <v>1230</v>
      </c>
    </row>
    <row r="22" spans="1:7" x14ac:dyDescent="0.25">
      <c r="A22" s="27" t="s">
        <v>1231</v>
      </c>
    </row>
    <row r="23" spans="1:7" x14ac:dyDescent="0.25">
      <c r="A23" s="27" t="s">
        <v>1232</v>
      </c>
    </row>
    <row r="25" spans="1:7" x14ac:dyDescent="0.25">
      <c r="A25" s="27" t="s">
        <v>654</v>
      </c>
    </row>
    <row r="26" spans="1:7" x14ac:dyDescent="0.25">
      <c r="A26" t="s">
        <v>1233</v>
      </c>
    </row>
    <row r="27" spans="1:7" x14ac:dyDescent="0.25">
      <c r="A27" t="s">
        <v>140</v>
      </c>
    </row>
    <row r="31" spans="1:7" x14ac:dyDescent="0.25">
      <c r="B31" s="20"/>
      <c r="C31" s="20"/>
      <c r="D31" s="20"/>
      <c r="E31" s="20"/>
      <c r="F31" s="20"/>
      <c r="G31" s="20"/>
    </row>
    <row r="32" spans="1:7" x14ac:dyDescent="0.25">
      <c r="B32" s="20"/>
      <c r="C32" s="20"/>
      <c r="D32" s="20"/>
      <c r="E32" s="20"/>
      <c r="F32" s="20"/>
      <c r="G32" s="20"/>
    </row>
    <row r="33" spans="1:18" x14ac:dyDescent="0.25">
      <c r="B33" s="20"/>
      <c r="C33" s="20"/>
      <c r="D33" s="20"/>
      <c r="E33" s="20"/>
      <c r="F33" s="20"/>
      <c r="G33" s="20"/>
    </row>
    <row r="39" spans="1:18" x14ac:dyDescent="0.25">
      <c r="O39" s="27"/>
      <c r="P39" s="20"/>
      <c r="Q39" s="27"/>
      <c r="R39" s="20"/>
    </row>
    <row r="40" spans="1:18" x14ac:dyDescent="0.25">
      <c r="O40" s="27"/>
      <c r="P40" s="20"/>
      <c r="Q40" s="27"/>
      <c r="R40" s="20"/>
    </row>
    <row r="41" spans="1:18" x14ac:dyDescent="0.25">
      <c r="O41" s="27"/>
      <c r="P41" s="20"/>
      <c r="Q41" s="27"/>
      <c r="R41" s="20"/>
    </row>
    <row r="42" spans="1:18" x14ac:dyDescent="0.25">
      <c r="O42" s="27"/>
      <c r="P42" s="20"/>
      <c r="Q42" s="27"/>
      <c r="R42" s="20"/>
    </row>
    <row r="43" spans="1:18" x14ac:dyDescent="0.25">
      <c r="R43" s="20"/>
    </row>
    <row r="44" spans="1:18" x14ac:dyDescent="0.25">
      <c r="A44" s="27" t="s">
        <v>1234</v>
      </c>
      <c r="D44" s="27"/>
      <c r="E44" s="20"/>
      <c r="F44" s="27"/>
    </row>
    <row r="45" spans="1:18" x14ac:dyDescent="0.25">
      <c r="A45"/>
      <c r="C45" t="s">
        <v>64</v>
      </c>
      <c r="E45" s="27"/>
      <c r="F45" t="s">
        <v>299</v>
      </c>
    </row>
    <row r="46" spans="1:18" x14ac:dyDescent="0.25">
      <c r="A46" s="464"/>
      <c r="B46" s="464" t="s">
        <v>295</v>
      </c>
      <c r="C46">
        <v>2020</v>
      </c>
      <c r="E46" s="464"/>
      <c r="F46" s="465" t="s">
        <v>1235</v>
      </c>
    </row>
    <row r="47" spans="1:18" x14ac:dyDescent="0.25">
      <c r="A47" s="463" t="s">
        <v>66</v>
      </c>
      <c r="B47" s="16">
        <v>-101.68516842630082</v>
      </c>
      <c r="E47" s="463" t="s">
        <v>66</v>
      </c>
      <c r="F47" s="16">
        <v>-107.3858394110634</v>
      </c>
    </row>
    <row r="48" spans="1:18" x14ac:dyDescent="0.25">
      <c r="A48" s="463" t="s">
        <v>69</v>
      </c>
      <c r="B48" s="16">
        <v>-116.3504656067844</v>
      </c>
      <c r="E48" s="463" t="s">
        <v>69</v>
      </c>
      <c r="F48" s="16">
        <v>-118.3584462210606</v>
      </c>
    </row>
    <row r="49" spans="1:17" x14ac:dyDescent="0.25">
      <c r="A49" s="466" t="s">
        <v>72</v>
      </c>
      <c r="B49" s="16">
        <v>-81.015586399090338</v>
      </c>
      <c r="C49" s="16">
        <v>9</v>
      </c>
      <c r="E49" s="466" t="s">
        <v>72</v>
      </c>
      <c r="F49" s="16">
        <v>-92.367448665086627</v>
      </c>
      <c r="G49" s="16">
        <v>10</v>
      </c>
    </row>
    <row r="50" spans="1:17" x14ac:dyDescent="0.25">
      <c r="A50" s="466" t="s">
        <v>370</v>
      </c>
      <c r="B50" s="16">
        <v>-127.99732550485517</v>
      </c>
      <c r="C50" s="16">
        <v>6</v>
      </c>
      <c r="E50" s="466" t="s">
        <v>430</v>
      </c>
      <c r="F50" s="16">
        <v>-127.46417044261044</v>
      </c>
      <c r="G50" s="16">
        <v>6</v>
      </c>
    </row>
    <row r="51" spans="1:17" x14ac:dyDescent="0.25">
      <c r="A51" s="466" t="s">
        <v>118</v>
      </c>
      <c r="B51" s="16">
        <v>-140.16714983911285</v>
      </c>
      <c r="C51" s="16">
        <v>5</v>
      </c>
      <c r="E51" s="466" t="s">
        <v>431</v>
      </c>
      <c r="F51" s="16">
        <v>-129.19209570041588</v>
      </c>
      <c r="G51" s="16">
        <v>5</v>
      </c>
    </row>
    <row r="52" spans="1:17" x14ac:dyDescent="0.25">
      <c r="A52" s="466" t="s">
        <v>400</v>
      </c>
      <c r="B52" s="16">
        <v>-205.86318421138859</v>
      </c>
      <c r="C52" s="16">
        <v>4</v>
      </c>
      <c r="E52" s="466" t="s">
        <v>400</v>
      </c>
      <c r="F52" s="16">
        <v>-176.42799438337218</v>
      </c>
      <c r="G52" s="16">
        <v>4</v>
      </c>
    </row>
    <row r="53" spans="1:17" x14ac:dyDescent="0.25">
      <c r="A53" s="466" t="s">
        <v>431</v>
      </c>
      <c r="B53" s="16">
        <v>-211.11769325563426</v>
      </c>
      <c r="C53" s="16">
        <v>3</v>
      </c>
      <c r="E53" s="466" t="s">
        <v>118</v>
      </c>
      <c r="F53" s="16">
        <v>-217.39038670355922</v>
      </c>
      <c r="G53" s="16">
        <v>3</v>
      </c>
    </row>
    <row r="54" spans="1:17" x14ac:dyDescent="0.25">
      <c r="A54" s="466" t="s">
        <v>372</v>
      </c>
      <c r="B54" s="16">
        <v>-234.60395300554541</v>
      </c>
      <c r="C54" s="16">
        <v>2</v>
      </c>
      <c r="E54" s="466" t="s">
        <v>372</v>
      </c>
      <c r="F54" s="16">
        <v>-248.89993538147186</v>
      </c>
      <c r="G54" s="16">
        <v>2</v>
      </c>
    </row>
    <row r="55" spans="1:17" x14ac:dyDescent="0.25">
      <c r="A55" s="466" t="s">
        <v>371</v>
      </c>
      <c r="B55" s="16">
        <v>-529.60050836522589</v>
      </c>
      <c r="C55" s="16">
        <v>1</v>
      </c>
      <c r="E55" s="466" t="s">
        <v>371</v>
      </c>
      <c r="F55" s="16">
        <v>-335.0516165784689</v>
      </c>
      <c r="G55" s="16">
        <v>1</v>
      </c>
      <c r="O55" s="466"/>
      <c r="P55" s="16"/>
      <c r="Q55" s="16"/>
    </row>
    <row r="56" spans="1:17" x14ac:dyDescent="0.25">
      <c r="L56" s="466"/>
      <c r="M56" s="16"/>
      <c r="N56" s="16"/>
    </row>
    <row r="57" spans="1:17" x14ac:dyDescent="0.25">
      <c r="A57" s="27" t="s">
        <v>1234</v>
      </c>
      <c r="L57" s="466"/>
      <c r="M57" s="16"/>
      <c r="N57" s="16"/>
    </row>
    <row r="58" spans="1:17" x14ac:dyDescent="0.25">
      <c r="A58" s="464"/>
      <c r="B58" s="464" t="s">
        <v>290</v>
      </c>
      <c r="C58" s="464" t="s">
        <v>291</v>
      </c>
      <c r="D58" s="464" t="s">
        <v>292</v>
      </c>
      <c r="E58" s="464" t="s">
        <v>293</v>
      </c>
      <c r="F58" s="464" t="s">
        <v>294</v>
      </c>
      <c r="G58" s="464" t="s">
        <v>295</v>
      </c>
      <c r="L58" s="466"/>
      <c r="M58" s="16"/>
      <c r="N58" s="16"/>
    </row>
    <row r="59" spans="1:17" x14ac:dyDescent="0.25">
      <c r="A59" s="463" t="s">
        <v>66</v>
      </c>
      <c r="B59" s="16">
        <f t="shared" ref="B59:G61" si="0">(J82/(J82+B82))*100</f>
        <v>-49.74013761885621</v>
      </c>
      <c r="C59" s="16">
        <f t="shared" si="0"/>
        <v>-150.81194887520985</v>
      </c>
      <c r="D59" s="16">
        <f t="shared" si="0"/>
        <v>-125.1413953060196</v>
      </c>
      <c r="E59" s="16">
        <f t="shared" si="0"/>
        <v>-105.24647300530523</v>
      </c>
      <c r="F59" s="16">
        <f t="shared" si="0"/>
        <v>-111.68991323468873</v>
      </c>
      <c r="G59" s="16">
        <f t="shared" si="0"/>
        <v>-101.68516842630082</v>
      </c>
    </row>
    <row r="60" spans="1:17" x14ac:dyDescent="0.25">
      <c r="A60" s="463" t="s">
        <v>69</v>
      </c>
      <c r="B60" s="16">
        <f t="shared" si="0"/>
        <v>-65.766798904801135</v>
      </c>
      <c r="C60" s="16">
        <f t="shared" si="0"/>
        <v>-121.61405364677201</v>
      </c>
      <c r="D60" s="16">
        <f t="shared" si="0"/>
        <v>-145.02249630429242</v>
      </c>
      <c r="E60" s="16">
        <f t="shared" si="0"/>
        <v>-132.45456663585767</v>
      </c>
      <c r="F60" s="16">
        <f t="shared" si="0"/>
        <v>-128.94229622785605</v>
      </c>
      <c r="G60" s="16">
        <f t="shared" si="0"/>
        <v>-116.3504656067844</v>
      </c>
      <c r="M60" s="466"/>
      <c r="N60" s="16"/>
      <c r="O60" s="16"/>
    </row>
    <row r="61" spans="1:17" x14ac:dyDescent="0.25">
      <c r="A61" s="466" t="s">
        <v>72</v>
      </c>
      <c r="B61" s="16">
        <f t="shared" si="0"/>
        <v>-98.017198542906499</v>
      </c>
      <c r="C61" s="16">
        <f t="shared" si="0"/>
        <v>-120.7284957580751</v>
      </c>
      <c r="D61" s="16">
        <f t="shared" si="0"/>
        <v>-151.91274163465641</v>
      </c>
      <c r="E61" s="16">
        <f t="shared" si="0"/>
        <v>-80.042044035189249</v>
      </c>
      <c r="F61" s="16">
        <f t="shared" si="0"/>
        <v>-123.85607428568879</v>
      </c>
      <c r="G61" s="16">
        <f t="shared" si="0"/>
        <v>-81.015586399090338</v>
      </c>
    </row>
    <row r="62" spans="1:17" x14ac:dyDescent="0.25">
      <c r="A62" s="466" t="s">
        <v>1183</v>
      </c>
      <c r="B62" s="16">
        <f>(J85/(J85+B85))*100</f>
        <v>-61.494643746354114</v>
      </c>
      <c r="C62" s="16">
        <f t="shared" ref="C62:G62" si="1">(K85/(K85+C85))*100</f>
        <v>-91.393249361448369</v>
      </c>
      <c r="D62" s="16">
        <f t="shared" si="1"/>
        <v>-135.13489468253474</v>
      </c>
      <c r="E62" s="16">
        <f t="shared" si="1"/>
        <v>-187.9235967363488</v>
      </c>
      <c r="F62" s="16">
        <f t="shared" si="1"/>
        <v>-118.35478897293071</v>
      </c>
      <c r="G62" s="16">
        <f t="shared" si="1"/>
        <v>-114.59592649853636</v>
      </c>
    </row>
    <row r="63" spans="1:17" x14ac:dyDescent="0.25">
      <c r="A63" s="466" t="s">
        <v>430</v>
      </c>
      <c r="B63" s="16">
        <f t="shared" ref="B63:B76" si="2">(J86/(J86+B86))*100</f>
        <v>-49.455112611637254</v>
      </c>
      <c r="C63" s="16">
        <f t="shared" ref="C63:G67" si="3">(K86/(K86+C86))*100</f>
        <v>-151.49661460781422</v>
      </c>
      <c r="D63" s="16">
        <f t="shared" si="3"/>
        <v>-191.09593384235134</v>
      </c>
      <c r="E63" s="16">
        <f t="shared" si="3"/>
        <v>-181.76653252766309</v>
      </c>
      <c r="F63" s="16">
        <f t="shared" si="3"/>
        <v>-170.50646980290446</v>
      </c>
      <c r="G63" s="16">
        <f t="shared" si="3"/>
        <v>-20.464359263292152</v>
      </c>
    </row>
    <row r="64" spans="1:17" x14ac:dyDescent="0.25">
      <c r="A64" s="466" t="s">
        <v>369</v>
      </c>
      <c r="B64" s="16">
        <f t="shared" si="2"/>
        <v>-83.564096999001407</v>
      </c>
      <c r="C64" s="16">
        <f t="shared" si="3"/>
        <v>-88.756926755431991</v>
      </c>
      <c r="D64" s="16">
        <f t="shared" si="3"/>
        <v>-94.979495146093072</v>
      </c>
      <c r="E64" s="16">
        <f t="shared" si="3"/>
        <v>-86.019118254153227</v>
      </c>
      <c r="F64" s="16">
        <f t="shared" si="3"/>
        <v>-66.028638588837111</v>
      </c>
      <c r="G64" s="16">
        <f t="shared" si="3"/>
        <v>-76.47973390639288</v>
      </c>
    </row>
    <row r="65" spans="1:9" x14ac:dyDescent="0.25">
      <c r="A65" s="466" t="s">
        <v>121</v>
      </c>
      <c r="B65" s="16">
        <f t="shared" si="2"/>
        <v>99.587611238079631</v>
      </c>
      <c r="C65" s="16">
        <f t="shared" si="3"/>
        <v>-113.63670652120781</v>
      </c>
      <c r="D65" s="16">
        <f t="shared" si="3"/>
        <v>-61.84579906380506</v>
      </c>
      <c r="E65" s="16">
        <f t="shared" si="3"/>
        <v>-17.087376088696722</v>
      </c>
      <c r="F65" s="16">
        <f t="shared" si="3"/>
        <v>-18.464281973146239</v>
      </c>
      <c r="G65" s="16">
        <f t="shared" si="3"/>
        <v>-23.744269527169557</v>
      </c>
    </row>
    <row r="66" spans="1:9" x14ac:dyDescent="0.25">
      <c r="A66" s="466" t="s">
        <v>371</v>
      </c>
      <c r="B66" s="16">
        <f t="shared" si="2"/>
        <v>-86.372298217494077</v>
      </c>
      <c r="C66" s="16">
        <f t="shared" si="3"/>
        <v>-270.50454169382022</v>
      </c>
      <c r="D66" s="16">
        <f t="shared" si="3"/>
        <v>-332.93110886493281</v>
      </c>
      <c r="E66" s="16">
        <f t="shared" si="3"/>
        <v>-368.34916635644419</v>
      </c>
      <c r="F66" s="16">
        <f t="shared" si="3"/>
        <v>-422.55207597289638</v>
      </c>
      <c r="G66" s="16">
        <f t="shared" si="3"/>
        <v>-529.60050836522589</v>
      </c>
    </row>
    <row r="67" spans="1:9" x14ac:dyDescent="0.25">
      <c r="A67" s="466" t="s">
        <v>370</v>
      </c>
      <c r="B67" s="16">
        <f t="shared" si="2"/>
        <v>-82.302538574137017</v>
      </c>
      <c r="C67" s="16">
        <f t="shared" si="3"/>
        <v>-100.13619822052047</v>
      </c>
      <c r="D67" s="16">
        <f t="shared" si="3"/>
        <v>-112.9125958597005</v>
      </c>
      <c r="E67" s="16">
        <f t="shared" si="3"/>
        <v>-87.0800637636939</v>
      </c>
      <c r="F67" s="16">
        <f t="shared" si="3"/>
        <v>-85.54052368190041</v>
      </c>
      <c r="G67" s="16">
        <f t="shared" si="3"/>
        <v>-127.99732550485517</v>
      </c>
    </row>
    <row r="68" spans="1:9" x14ac:dyDescent="0.25">
      <c r="A68" s="466" t="s">
        <v>343</v>
      </c>
      <c r="B68" s="16">
        <f t="shared" si="2"/>
        <v>-6.2917598208797418</v>
      </c>
      <c r="C68" s="16">
        <v>-100</v>
      </c>
      <c r="D68" s="16">
        <v>-100</v>
      </c>
      <c r="E68" s="16">
        <v>-100</v>
      </c>
      <c r="F68" s="16">
        <v>-100</v>
      </c>
      <c r="G68" s="16">
        <v>-100</v>
      </c>
    </row>
    <row r="69" spans="1:9" x14ac:dyDescent="0.25">
      <c r="A69" s="466" t="s">
        <v>372</v>
      </c>
      <c r="B69" s="16">
        <f t="shared" si="2"/>
        <v>-92.047689056760248</v>
      </c>
      <c r="C69" s="16">
        <f t="shared" ref="C69:C77" si="4">(K92/(K92+C92))*100</f>
        <v>-273.30165666261388</v>
      </c>
      <c r="D69" s="16">
        <f t="shared" ref="D69:D77" si="5">(L92/(L92+D92))*100</f>
        <v>-296.57065728689616</v>
      </c>
      <c r="E69" s="16">
        <f t="shared" ref="E69:E77" si="6">(M92/(M92+E92))*100</f>
        <v>-290.54747799556748</v>
      </c>
      <c r="F69" s="16">
        <f t="shared" ref="F69:F77" si="7">(N92/(N92+F92))*100</f>
        <v>-306.32817828144795</v>
      </c>
      <c r="G69" s="16">
        <f t="shared" ref="G69:G77" si="8">(O92/(O92+G92))*100</f>
        <v>-234.60395300554541</v>
      </c>
    </row>
    <row r="70" spans="1:9" x14ac:dyDescent="0.25">
      <c r="A70" s="466" t="s">
        <v>345</v>
      </c>
      <c r="B70" s="16">
        <f t="shared" si="2"/>
        <v>-73.393936278515</v>
      </c>
      <c r="C70" s="16">
        <f t="shared" si="4"/>
        <v>-226.0915177734903</v>
      </c>
      <c r="D70" s="16">
        <f t="shared" si="5"/>
        <v>-80.652077648566092</v>
      </c>
      <c r="E70" s="16">
        <f t="shared" si="6"/>
        <v>-69.791748271788151</v>
      </c>
      <c r="F70" s="16">
        <f t="shared" si="7"/>
        <v>-89.238881998664382</v>
      </c>
      <c r="G70" s="16">
        <f t="shared" si="8"/>
        <v>-48.273013585558701</v>
      </c>
    </row>
    <row r="71" spans="1:9" x14ac:dyDescent="0.25">
      <c r="A71" s="466" t="s">
        <v>400</v>
      </c>
      <c r="B71" s="16">
        <f t="shared" si="2"/>
        <v>-121.94253671819465</v>
      </c>
      <c r="C71" s="16">
        <f t="shared" si="4"/>
        <v>-151.70746687043925</v>
      </c>
      <c r="D71" s="16">
        <f t="shared" si="5"/>
        <v>-180.51035985547577</v>
      </c>
      <c r="E71" s="16">
        <f t="shared" si="6"/>
        <v>-196.30692900650598</v>
      </c>
      <c r="F71" s="16">
        <f t="shared" si="7"/>
        <v>-202.23748963822877</v>
      </c>
      <c r="G71" s="16">
        <f t="shared" si="8"/>
        <v>-205.86318421138859</v>
      </c>
    </row>
    <row r="72" spans="1:9" x14ac:dyDescent="0.25">
      <c r="A72" s="466" t="s">
        <v>431</v>
      </c>
      <c r="B72" s="16">
        <f t="shared" si="2"/>
        <v>-6.2108083622175281</v>
      </c>
      <c r="C72" s="16">
        <f t="shared" si="4"/>
        <v>1.3604387669800198</v>
      </c>
      <c r="D72" s="16">
        <f t="shared" si="5"/>
        <v>-0.14992537935958317</v>
      </c>
      <c r="E72" s="16">
        <f t="shared" si="6"/>
        <v>-231.46563539406944</v>
      </c>
      <c r="F72" s="16">
        <f t="shared" si="7"/>
        <v>-327.56895057819452</v>
      </c>
      <c r="G72" s="16">
        <f t="shared" si="8"/>
        <v>-211.11769325563426</v>
      </c>
    </row>
    <row r="73" spans="1:9" x14ac:dyDescent="0.25">
      <c r="A73" s="466" t="s">
        <v>119</v>
      </c>
      <c r="B73" s="16">
        <f t="shared" si="2"/>
        <v>-6.7265840107985202</v>
      </c>
      <c r="C73" s="16">
        <f t="shared" si="4"/>
        <v>-255.00968699189261</v>
      </c>
      <c r="D73" s="16">
        <f t="shared" si="5"/>
        <v>-87.257528196633274</v>
      </c>
      <c r="E73" s="16">
        <f t="shared" si="6"/>
        <v>-11.233496430548294</v>
      </c>
      <c r="F73" s="16">
        <f t="shared" si="7"/>
        <v>-12.598570686859267</v>
      </c>
      <c r="G73" s="16">
        <f t="shared" si="8"/>
        <v>-25.380333195198119</v>
      </c>
    </row>
    <row r="74" spans="1:9" x14ac:dyDescent="0.25">
      <c r="A74" s="466" t="s">
        <v>342</v>
      </c>
      <c r="B74" s="16">
        <f t="shared" si="2"/>
        <v>44.950520054834506</v>
      </c>
      <c r="C74" s="16">
        <f t="shared" si="4"/>
        <v>43.135974923357878</v>
      </c>
      <c r="D74" s="16">
        <f t="shared" si="5"/>
        <v>19.303875770764655</v>
      </c>
      <c r="E74" s="16">
        <f t="shared" si="6"/>
        <v>2.6905164722404655</v>
      </c>
      <c r="F74" s="16">
        <f t="shared" si="7"/>
        <v>-40.204893742221394</v>
      </c>
      <c r="G74" s="16">
        <f t="shared" si="8"/>
        <v>-27.91684953809645</v>
      </c>
    </row>
    <row r="75" spans="1:9" x14ac:dyDescent="0.25">
      <c r="A75" s="466" t="s">
        <v>346</v>
      </c>
      <c r="B75" s="16">
        <f t="shared" si="2"/>
        <v>93.224520428340199</v>
      </c>
      <c r="C75" s="16">
        <f t="shared" si="4"/>
        <v>90.732528762234907</v>
      </c>
      <c r="D75" s="16">
        <f t="shared" si="5"/>
        <v>88.852178296138504</v>
      </c>
      <c r="E75" s="16">
        <f t="shared" si="6"/>
        <v>80.100171080469323</v>
      </c>
      <c r="F75" s="16">
        <f t="shared" si="7"/>
        <v>86.939562539868845</v>
      </c>
      <c r="G75" s="16">
        <f t="shared" si="8"/>
        <v>68.01224994485743</v>
      </c>
    </row>
    <row r="76" spans="1:9" x14ac:dyDescent="0.25">
      <c r="A76" s="466" t="s">
        <v>118</v>
      </c>
      <c r="B76" s="16">
        <f t="shared" si="2"/>
        <v>-225.00183472519274</v>
      </c>
      <c r="C76" s="16">
        <f t="shared" si="4"/>
        <v>-187.67478241710259</v>
      </c>
      <c r="D76" s="16">
        <f t="shared" si="5"/>
        <v>-241.87531594551479</v>
      </c>
      <c r="E76" s="16">
        <f t="shared" si="6"/>
        <v>-253.41063543793189</v>
      </c>
      <c r="F76" s="16">
        <f t="shared" si="7"/>
        <v>-256.21260185650033</v>
      </c>
      <c r="G76" s="16">
        <f t="shared" si="8"/>
        <v>-140.16714983911285</v>
      </c>
    </row>
    <row r="77" spans="1:9" x14ac:dyDescent="0.25">
      <c r="A77" s="466" t="s">
        <v>344</v>
      </c>
      <c r="B77" s="16">
        <f>(J100/(J100+B100))*100</f>
        <v>50.523322716089048</v>
      </c>
      <c r="C77" s="16">
        <f t="shared" si="4"/>
        <v>1.3695168971493126E-2</v>
      </c>
      <c r="D77" s="16">
        <f t="shared" si="5"/>
        <v>-29.126159116660912</v>
      </c>
      <c r="E77" s="16">
        <f t="shared" si="6"/>
        <v>-103.82197262416338</v>
      </c>
      <c r="F77" s="16">
        <f t="shared" si="7"/>
        <v>-63.378130871049663</v>
      </c>
      <c r="G77" s="16">
        <f t="shared" si="8"/>
        <v>-45.598912106682363</v>
      </c>
    </row>
    <row r="78" spans="1:9" x14ac:dyDescent="0.25">
      <c r="A78"/>
    </row>
    <row r="79" spans="1:9" x14ac:dyDescent="0.25">
      <c r="A79" t="s">
        <v>1227</v>
      </c>
    </row>
    <row r="80" spans="1:9" x14ac:dyDescent="0.25">
      <c r="A80" t="s">
        <v>1236</v>
      </c>
      <c r="I80" t="s">
        <v>1225</v>
      </c>
    </row>
    <row r="81" spans="1:15" x14ac:dyDescent="0.25">
      <c r="A81" s="464" t="s">
        <v>1028</v>
      </c>
      <c r="B81" s="464" t="s">
        <v>290</v>
      </c>
      <c r="C81" s="464" t="s">
        <v>291</v>
      </c>
      <c r="D81" s="464" t="s">
        <v>292</v>
      </c>
      <c r="E81" s="464" t="s">
        <v>293</v>
      </c>
      <c r="F81" s="464" t="s">
        <v>294</v>
      </c>
      <c r="G81" s="464" t="s">
        <v>295</v>
      </c>
      <c r="I81" s="460" t="s">
        <v>1028</v>
      </c>
      <c r="J81" s="460" t="s">
        <v>290</v>
      </c>
      <c r="K81" s="460" t="s">
        <v>291</v>
      </c>
      <c r="L81" s="460" t="s">
        <v>292</v>
      </c>
      <c r="M81" s="460" t="s">
        <v>293</v>
      </c>
      <c r="N81" s="460" t="s">
        <v>294</v>
      </c>
      <c r="O81" s="460" t="s">
        <v>295</v>
      </c>
    </row>
    <row r="82" spans="1:15" x14ac:dyDescent="0.25">
      <c r="A82" s="463" t="s">
        <v>66</v>
      </c>
      <c r="B82">
        <f t="shared" ref="B82:G82" si="9">SUM(B85:B100)</f>
        <v>70021329792.699997</v>
      </c>
      <c r="C82">
        <f t="shared" si="9"/>
        <v>79690301784.23999</v>
      </c>
      <c r="D82">
        <f t="shared" si="9"/>
        <v>91010684793.529984</v>
      </c>
      <c r="E82">
        <f t="shared" si="9"/>
        <v>94589148228.520004</v>
      </c>
      <c r="F82">
        <f t="shared" si="9"/>
        <v>101610474633.33003</v>
      </c>
      <c r="G82">
        <f t="shared" si="9"/>
        <v>99632532047.770004</v>
      </c>
      <c r="I82" s="463" t="s">
        <v>66</v>
      </c>
      <c r="J82">
        <f t="shared" ref="J82:O82" si="10">SUM(J85:J100)</f>
        <v>-23259432210.549999</v>
      </c>
      <c r="K82">
        <f t="shared" si="10"/>
        <v>-47917373045.550003</v>
      </c>
      <c r="L82">
        <f t="shared" si="10"/>
        <v>-50586894814.87001</v>
      </c>
      <c r="M82">
        <f t="shared" si="10"/>
        <v>-48503509414.119987</v>
      </c>
      <c r="N82">
        <f t="shared" si="10"/>
        <v>-53610797614.860001</v>
      </c>
      <c r="O82">
        <f t="shared" si="10"/>
        <v>-50232502871.019997</v>
      </c>
    </row>
    <row r="83" spans="1:15" x14ac:dyDescent="0.25">
      <c r="A83" s="463" t="s">
        <v>69</v>
      </c>
      <c r="B83">
        <f t="shared" ref="B83:G83" si="11">SUM(B85,B87,B91,B94,B84)</f>
        <v>9124012866.3400002</v>
      </c>
      <c r="C83">
        <f t="shared" si="11"/>
        <v>8604981460.4300003</v>
      </c>
      <c r="D83">
        <f t="shared" si="11"/>
        <v>9505838418.9900017</v>
      </c>
      <c r="E83">
        <f t="shared" si="11"/>
        <v>9876263530.8099995</v>
      </c>
      <c r="F83">
        <f t="shared" si="11"/>
        <v>11091913072.860001</v>
      </c>
      <c r="G83">
        <f t="shared" si="11"/>
        <v>11446187656.07</v>
      </c>
      <c r="I83" s="463" t="s">
        <v>69</v>
      </c>
      <c r="J83">
        <f t="shared" ref="J83:O83" si="12">SUM(J85,J87,J91,J94,J84)</f>
        <v>-3619887235.2600002</v>
      </c>
      <c r="K83">
        <f t="shared" si="12"/>
        <v>-4722113330.5299997</v>
      </c>
      <c r="L83">
        <f t="shared" si="12"/>
        <v>-5626260599.6599998</v>
      </c>
      <c r="M83">
        <f t="shared" si="12"/>
        <v>-5627578003.25</v>
      </c>
      <c r="N83">
        <f t="shared" si="12"/>
        <v>-6247062097.04</v>
      </c>
      <c r="O83">
        <f t="shared" si="12"/>
        <v>-6155610802.4599991</v>
      </c>
    </row>
    <row r="84" spans="1:15" x14ac:dyDescent="0.25">
      <c r="A84" s="466" t="s">
        <v>72</v>
      </c>
      <c r="B84" s="467">
        <v>1595949991.97</v>
      </c>
      <c r="C84" s="467">
        <v>1632444716.3099999</v>
      </c>
      <c r="D84" s="467">
        <v>1999576283.3800001</v>
      </c>
      <c r="E84" s="467">
        <v>1895377526.0699999</v>
      </c>
      <c r="F84" s="467">
        <v>2378154308.4400001</v>
      </c>
      <c r="G84" s="467">
        <v>2355171675.6199999</v>
      </c>
      <c r="I84" s="461" t="s">
        <v>72</v>
      </c>
      <c r="J84" s="462">
        <v>-789984649.71000004</v>
      </c>
      <c r="K84" s="462">
        <v>-892873366.13</v>
      </c>
      <c r="L84" s="462">
        <v>-1205818782.1099999</v>
      </c>
      <c r="M84" s="462">
        <v>-842635908.84000003</v>
      </c>
      <c r="N84" s="462">
        <v>-1315795685.3699999</v>
      </c>
      <c r="O84" s="462">
        <v>-1054083895.02</v>
      </c>
    </row>
    <row r="85" spans="1:15" x14ac:dyDescent="0.25">
      <c r="A85" s="466" t="s">
        <v>1183</v>
      </c>
      <c r="B85" s="467">
        <v>1405306385.6199999</v>
      </c>
      <c r="C85" s="467">
        <v>1668212783.26</v>
      </c>
      <c r="D85" s="467">
        <v>1825970874.52</v>
      </c>
      <c r="E85" s="467">
        <v>1950736755.8499999</v>
      </c>
      <c r="F85" s="467">
        <v>2037316252.7</v>
      </c>
      <c r="G85" s="467">
        <v>2400380088.8699999</v>
      </c>
      <c r="I85" s="461" t="s">
        <v>1183</v>
      </c>
      <c r="J85" s="462">
        <v>-535118772.56999999</v>
      </c>
      <c r="K85" s="462">
        <v>-796597515.30999994</v>
      </c>
      <c r="L85" s="462">
        <v>-1049407754.45</v>
      </c>
      <c r="M85" s="462">
        <v>-1273217866.1300001</v>
      </c>
      <c r="N85" s="462">
        <v>-1104285993.8800001</v>
      </c>
      <c r="O85" s="462">
        <v>-1281822002.5</v>
      </c>
    </row>
    <row r="86" spans="1:15" x14ac:dyDescent="0.25">
      <c r="A86" s="466" t="s">
        <v>430</v>
      </c>
      <c r="B86" s="467">
        <v>1255721474.3499999</v>
      </c>
      <c r="C86" s="467">
        <v>1457404917.4000001</v>
      </c>
      <c r="D86" s="467">
        <v>1555032975.25</v>
      </c>
      <c r="E86" s="467">
        <v>1766482048.04</v>
      </c>
      <c r="F86" s="467">
        <v>2227701495.5500002</v>
      </c>
      <c r="G86" s="467">
        <v>2375703088.21</v>
      </c>
      <c r="I86" s="461" t="s">
        <v>430</v>
      </c>
      <c r="J86" s="462">
        <v>-415521729.81999999</v>
      </c>
      <c r="K86" s="462">
        <v>-877912060.34000003</v>
      </c>
      <c r="L86" s="462">
        <v>-1020833491.6900001</v>
      </c>
      <c r="M86" s="462">
        <v>-1139550938.73</v>
      </c>
      <c r="N86" s="462">
        <v>-1404171656.4400001</v>
      </c>
      <c r="O86" s="462">
        <v>-403581954.00999999</v>
      </c>
    </row>
    <row r="87" spans="1:15" x14ac:dyDescent="0.25">
      <c r="A87" s="466" t="s">
        <v>369</v>
      </c>
      <c r="B87" s="467">
        <v>2709863437.8800001</v>
      </c>
      <c r="C87" s="467">
        <v>2899323826.7600002</v>
      </c>
      <c r="D87" s="467">
        <v>3120619459.9200001</v>
      </c>
      <c r="E87" s="467">
        <v>3362448310.3499999</v>
      </c>
      <c r="F87" s="467">
        <v>3520679485.6399999</v>
      </c>
      <c r="G87" s="467">
        <v>3679696674.6900001</v>
      </c>
      <c r="I87" s="461" t="s">
        <v>369</v>
      </c>
      <c r="J87" s="462">
        <v>-1233614279.04</v>
      </c>
      <c r="K87" s="462">
        <v>-1363314591.71</v>
      </c>
      <c r="L87" s="462">
        <v>-1520133492.1099999</v>
      </c>
      <c r="M87" s="462">
        <v>-1554866196.26</v>
      </c>
      <c r="N87" s="462">
        <v>-1400154065.71</v>
      </c>
      <c r="O87" s="462">
        <v>-1594643284.5699999</v>
      </c>
    </row>
    <row r="88" spans="1:15" x14ac:dyDescent="0.25">
      <c r="A88" s="466" t="s">
        <v>121</v>
      </c>
      <c r="B88" s="467">
        <v>4848678.95</v>
      </c>
      <c r="C88" s="467">
        <v>5739878035.2600002</v>
      </c>
      <c r="D88" s="467">
        <v>4175164401.48</v>
      </c>
      <c r="E88" s="467">
        <v>4285279886.6300001</v>
      </c>
      <c r="F88" s="467">
        <v>4537152512.71</v>
      </c>
      <c r="G88" s="467">
        <v>4020194919.4299998</v>
      </c>
      <c r="I88" s="461" t="s">
        <v>121</v>
      </c>
      <c r="J88" s="462">
        <v>1170905705.6800001</v>
      </c>
      <c r="K88" s="462">
        <v>-3053130926.71</v>
      </c>
      <c r="L88" s="462">
        <v>-1595446901.47</v>
      </c>
      <c r="M88" s="462">
        <v>-625380732.87</v>
      </c>
      <c r="N88" s="462">
        <v>-707177403.63999999</v>
      </c>
      <c r="O88" s="462">
        <v>-771402118.92999995</v>
      </c>
    </row>
    <row r="89" spans="1:15" x14ac:dyDescent="0.25">
      <c r="A89" s="466" t="s">
        <v>371</v>
      </c>
      <c r="B89" s="467">
        <v>2202901809.2800002</v>
      </c>
      <c r="C89" s="467">
        <v>2332231862.8400002</v>
      </c>
      <c r="D89" s="467">
        <v>2499014659.4200001</v>
      </c>
      <c r="E89" s="467">
        <v>2708250683.5700002</v>
      </c>
      <c r="F89" s="467">
        <v>2903909146.6300001</v>
      </c>
      <c r="G89" s="467">
        <v>3154202909.9000001</v>
      </c>
      <c r="I89" s="461" t="s">
        <v>371</v>
      </c>
      <c r="J89" s="462">
        <v>-1020911872.8200001</v>
      </c>
      <c r="K89" s="462">
        <v>-1702757294.95</v>
      </c>
      <c r="L89" s="462">
        <v>-1921783176.5699999</v>
      </c>
      <c r="M89" s="462">
        <v>-2129996065.4100001</v>
      </c>
      <c r="N89" s="462">
        <v>-2348192447.73</v>
      </c>
      <c r="O89" s="462">
        <v>-2653218100.0100002</v>
      </c>
    </row>
    <row r="90" spans="1:15" x14ac:dyDescent="0.25">
      <c r="A90" s="466" t="s">
        <v>370</v>
      </c>
      <c r="B90" s="467">
        <v>3258749814.1700001</v>
      </c>
      <c r="C90" s="467">
        <v>3545350922.2199998</v>
      </c>
      <c r="D90" s="467">
        <v>4274017229.96</v>
      </c>
      <c r="E90" s="467">
        <v>5166634790.6300001</v>
      </c>
      <c r="F90" s="467">
        <v>6318872367.4700003</v>
      </c>
      <c r="G90" s="467">
        <v>6361314860.4499998</v>
      </c>
      <c r="I90" s="461" t="s">
        <v>370</v>
      </c>
      <c r="J90" s="462">
        <v>-1471199383.0799999</v>
      </c>
      <c r="K90" s="462">
        <v>-1773881815.8099999</v>
      </c>
      <c r="L90" s="462">
        <v>-2266612636.21</v>
      </c>
      <c r="M90" s="462">
        <v>-2404910913.3299999</v>
      </c>
      <c r="N90" s="462">
        <v>-2913216157.1300001</v>
      </c>
      <c r="O90" s="462">
        <v>-3571231754.71</v>
      </c>
    </row>
    <row r="91" spans="1:15" x14ac:dyDescent="0.25">
      <c r="A91" s="466" t="s">
        <v>343</v>
      </c>
      <c r="B91" s="467">
        <v>1660384493.0699999</v>
      </c>
      <c r="C91" s="467">
        <v>553258081.89999998</v>
      </c>
      <c r="D91" s="467">
        <v>571495072.84000003</v>
      </c>
      <c r="E91" s="467">
        <v>561424152.16999996</v>
      </c>
      <c r="F91" s="467">
        <v>952643121.52999997</v>
      </c>
      <c r="G91" s="467">
        <v>607228976.16999996</v>
      </c>
      <c r="I91" s="461" t="s">
        <v>343</v>
      </c>
      <c r="J91" s="462">
        <v>-98283634.200000003</v>
      </c>
      <c r="K91" s="462">
        <v>-553258081.89999998</v>
      </c>
      <c r="L91" s="462">
        <v>-571495072.84000003</v>
      </c>
      <c r="M91" s="462">
        <v>-561424152.16999996</v>
      </c>
      <c r="N91" s="462">
        <v>-952643121.52999997</v>
      </c>
      <c r="O91" s="462">
        <v>-607228976.16999996</v>
      </c>
    </row>
    <row r="92" spans="1:15" x14ac:dyDescent="0.25">
      <c r="A92" s="466" t="s">
        <v>372</v>
      </c>
      <c r="B92" s="467">
        <v>18434251791.060001</v>
      </c>
      <c r="C92" s="467">
        <v>20269995747.110001</v>
      </c>
      <c r="D92" s="467">
        <v>22023176843.099998</v>
      </c>
      <c r="E92" s="467">
        <v>23231407454.369999</v>
      </c>
      <c r="F92" s="467">
        <v>24699368320.150002</v>
      </c>
      <c r="G92" s="467">
        <v>23526980415.990002</v>
      </c>
      <c r="I92" s="461" t="s">
        <v>372</v>
      </c>
      <c r="J92" s="462">
        <v>-8835463135.1800003</v>
      </c>
      <c r="K92" s="462">
        <v>-14840071881.16</v>
      </c>
      <c r="L92" s="462">
        <v>-16469771305.290001</v>
      </c>
      <c r="M92" s="462">
        <v>-17282986644.279999</v>
      </c>
      <c r="N92" s="462">
        <v>-18620693583.73</v>
      </c>
      <c r="O92" s="462">
        <v>-16495688584.360001</v>
      </c>
    </row>
    <row r="93" spans="1:15" x14ac:dyDescent="0.25">
      <c r="A93" s="466" t="s">
        <v>345</v>
      </c>
      <c r="B93" s="467">
        <v>3048049334.6500001</v>
      </c>
      <c r="C93" s="467">
        <v>3136397967.25</v>
      </c>
      <c r="D93" s="467">
        <v>3239309780.8699999</v>
      </c>
      <c r="E93" s="467">
        <v>3502682373.8800001</v>
      </c>
      <c r="F93" s="467">
        <v>3900710633.3600001</v>
      </c>
      <c r="G93" s="467">
        <v>4313915168.25</v>
      </c>
      <c r="I93" s="461" t="s">
        <v>345</v>
      </c>
      <c r="J93" s="462">
        <v>-1290173944.04</v>
      </c>
      <c r="K93" s="462">
        <v>-2174582711.0100002</v>
      </c>
      <c r="L93" s="462">
        <v>-1446189091.0699999</v>
      </c>
      <c r="M93" s="462">
        <v>-1439753869.0899999</v>
      </c>
      <c r="N93" s="462">
        <v>-1839447856.8299999</v>
      </c>
      <c r="O93" s="462">
        <v>-1404474627.5</v>
      </c>
    </row>
    <row r="94" spans="1:15" x14ac:dyDescent="0.25">
      <c r="A94" s="466" t="s">
        <v>400</v>
      </c>
      <c r="B94" s="467">
        <v>1752508557.8</v>
      </c>
      <c r="C94" s="467">
        <v>1851742052.2</v>
      </c>
      <c r="D94" s="467">
        <v>1988176728.3299999</v>
      </c>
      <c r="E94" s="467">
        <v>2106276786.3699999</v>
      </c>
      <c r="F94" s="467">
        <v>2203119904.5500002</v>
      </c>
      <c r="G94" s="467">
        <v>2403710240.7199998</v>
      </c>
      <c r="I94" s="461" t="s">
        <v>400</v>
      </c>
      <c r="J94" s="462">
        <v>-962885899.74000001</v>
      </c>
      <c r="K94" s="462">
        <v>-1116069775.48</v>
      </c>
      <c r="L94" s="462">
        <v>-1279405498.1500001</v>
      </c>
      <c r="M94" s="462">
        <v>-1395433879.8499999</v>
      </c>
      <c r="N94" s="462">
        <v>-1474183230.55</v>
      </c>
      <c r="O94" s="462">
        <v>-1617832644.2</v>
      </c>
    </row>
    <row r="95" spans="1:15" x14ac:dyDescent="0.25">
      <c r="A95" s="466" t="s">
        <v>431</v>
      </c>
      <c r="B95" s="467">
        <v>7188678909.96</v>
      </c>
      <c r="C95" s="467">
        <v>5361409808.4499998</v>
      </c>
      <c r="D95" s="467">
        <v>5871853576.9300003</v>
      </c>
      <c r="E95" s="467">
        <v>6504267868.21</v>
      </c>
      <c r="F95" s="467">
        <v>7324235873.9099998</v>
      </c>
      <c r="G95" s="467">
        <v>8082456004.04</v>
      </c>
      <c r="I95" s="461" t="s">
        <v>431</v>
      </c>
      <c r="J95" s="462">
        <v>-420366888.98000002</v>
      </c>
      <c r="K95" s="462">
        <v>73944669.439999998</v>
      </c>
      <c r="L95" s="462">
        <v>-8790219.9800000004</v>
      </c>
      <c r="M95" s="462">
        <v>-4541992695.8599997</v>
      </c>
      <c r="N95" s="462">
        <v>-5611240609.8699999</v>
      </c>
      <c r="O95" s="462">
        <v>-5484578680.04</v>
      </c>
    </row>
    <row r="96" spans="1:15" x14ac:dyDescent="0.25">
      <c r="A96" s="466" t="s">
        <v>119</v>
      </c>
      <c r="B96" s="467">
        <v>13931609955.35</v>
      </c>
      <c r="C96" s="467">
        <v>16028140067</v>
      </c>
      <c r="D96" s="467">
        <v>23613608597</v>
      </c>
      <c r="E96" s="467">
        <v>21668020617</v>
      </c>
      <c r="F96" s="467">
        <v>21613420478</v>
      </c>
      <c r="G96" s="467">
        <v>19516977592.84</v>
      </c>
      <c r="I96" s="461" t="s">
        <v>119</v>
      </c>
      <c r="J96" s="462">
        <v>-878058129.92999995</v>
      </c>
      <c r="K96" s="462">
        <v>-11513294232</v>
      </c>
      <c r="L96" s="462">
        <v>-11003376675</v>
      </c>
      <c r="M96" s="462">
        <v>-2188258394</v>
      </c>
      <c r="N96" s="462">
        <v>-2418309611</v>
      </c>
      <c r="O96" s="462">
        <v>-3950758317.8800001</v>
      </c>
    </row>
    <row r="97" spans="1:15" x14ac:dyDescent="0.25">
      <c r="A97" s="466" t="s">
        <v>342</v>
      </c>
      <c r="B97" s="467">
        <v>382022428.55000001</v>
      </c>
      <c r="C97" s="467">
        <v>439961781.79000002</v>
      </c>
      <c r="D97" s="467">
        <v>411316482.25999999</v>
      </c>
      <c r="E97" s="467">
        <v>495928413.92000002</v>
      </c>
      <c r="F97" s="467">
        <v>753428010.76999998</v>
      </c>
      <c r="G97" s="467">
        <v>693552934.17999995</v>
      </c>
      <c r="I97" s="461" t="s">
        <v>342</v>
      </c>
      <c r="J97" s="462">
        <v>311939492.49000001</v>
      </c>
      <c r="K97" s="462">
        <v>333746694.17000002</v>
      </c>
      <c r="L97" s="462">
        <v>98393849.170000002</v>
      </c>
      <c r="M97" s="462">
        <v>13711958.16</v>
      </c>
      <c r="N97" s="462">
        <v>-216051610.66</v>
      </c>
      <c r="O97" s="462">
        <v>-151362490.40000001</v>
      </c>
    </row>
    <row r="98" spans="1:15" x14ac:dyDescent="0.25">
      <c r="A98" s="466" t="s">
        <v>346</v>
      </c>
      <c r="B98" s="467">
        <v>26096612.449999999</v>
      </c>
      <c r="C98" s="467">
        <v>38944756.810000002</v>
      </c>
      <c r="D98" s="467">
        <v>28783188.949999999</v>
      </c>
      <c r="E98" s="467">
        <v>40661054.880000003</v>
      </c>
      <c r="F98" s="467">
        <v>51720375.380000003</v>
      </c>
      <c r="G98" s="467">
        <v>62982352.210000001</v>
      </c>
      <c r="I98" s="461" t="s">
        <v>346</v>
      </c>
      <c r="J98" s="462">
        <v>359065975.29000002</v>
      </c>
      <c r="K98" s="462">
        <v>381285916.81</v>
      </c>
      <c r="L98" s="462">
        <v>229412445.27000001</v>
      </c>
      <c r="M98" s="462">
        <v>163667610.68000001</v>
      </c>
      <c r="N98" s="462">
        <v>344287610.86000001</v>
      </c>
      <c r="O98" s="462">
        <v>133912872.06</v>
      </c>
    </row>
    <row r="99" spans="1:15" x14ac:dyDescent="0.25">
      <c r="A99" s="466" t="s">
        <v>118</v>
      </c>
      <c r="B99" s="467">
        <v>12238378585.82</v>
      </c>
      <c r="C99" s="467">
        <v>13705966284.639999</v>
      </c>
      <c r="D99" s="467">
        <v>14928629809.77</v>
      </c>
      <c r="E99" s="467">
        <v>16190166035.889999</v>
      </c>
      <c r="F99" s="467">
        <v>17332537880.650002</v>
      </c>
      <c r="G99" s="467">
        <v>17030071287.049999</v>
      </c>
      <c r="I99" s="461" t="s">
        <v>118</v>
      </c>
      <c r="J99" s="462">
        <v>-8472744894.5</v>
      </c>
      <c r="K99" s="462">
        <v>-8941570125.3799992</v>
      </c>
      <c r="L99" s="462">
        <v>-10561941396.34</v>
      </c>
      <c r="M99" s="462">
        <v>-11609045828.280001</v>
      </c>
      <c r="N99" s="462">
        <v>-12466753292.93</v>
      </c>
      <c r="O99" s="462">
        <v>-9939146779.4899998</v>
      </c>
    </row>
    <row r="100" spans="1:15" x14ac:dyDescent="0.25">
      <c r="A100" s="466" t="s">
        <v>344</v>
      </c>
      <c r="B100" s="467">
        <v>521957523.74000001</v>
      </c>
      <c r="C100" s="467">
        <v>662082889.35000002</v>
      </c>
      <c r="D100" s="467">
        <v>884515112.92999995</v>
      </c>
      <c r="E100" s="467">
        <v>1048480996.76</v>
      </c>
      <c r="F100" s="467">
        <v>1233658774.3299999</v>
      </c>
      <c r="G100" s="467">
        <v>1403164534.77</v>
      </c>
      <c r="I100" s="461" t="s">
        <v>344</v>
      </c>
      <c r="J100" s="462">
        <v>532999179.88999999</v>
      </c>
      <c r="K100" s="462">
        <v>90685.79</v>
      </c>
      <c r="L100" s="462">
        <v>-199514398.13999999</v>
      </c>
      <c r="M100" s="462">
        <v>-534070806.69999999</v>
      </c>
      <c r="N100" s="462">
        <v>-478564584.08999997</v>
      </c>
      <c r="O100" s="462">
        <v>-439445428.31</v>
      </c>
    </row>
    <row r="101" spans="1:15" x14ac:dyDescent="0.25">
      <c r="A101"/>
    </row>
    <row r="102" spans="1:15" x14ac:dyDescent="0.25">
      <c r="A102"/>
    </row>
    <row r="103" spans="1:15" x14ac:dyDescent="0.25">
      <c r="A103"/>
    </row>
    <row r="104" spans="1:15" x14ac:dyDescent="0.25">
      <c r="A104"/>
    </row>
    <row r="105" spans="1:15" x14ac:dyDescent="0.25">
      <c r="A105"/>
    </row>
    <row r="106" spans="1:15" x14ac:dyDescent="0.25">
      <c r="A106"/>
    </row>
    <row r="107" spans="1:15" x14ac:dyDescent="0.25">
      <c r="A107"/>
    </row>
    <row r="108" spans="1:15" x14ac:dyDescent="0.25">
      <c r="A108"/>
    </row>
    <row r="109" spans="1:15" x14ac:dyDescent="0.25">
      <c r="A109"/>
    </row>
    <row r="110" spans="1:15" x14ac:dyDescent="0.25">
      <c r="A110"/>
    </row>
    <row r="111" spans="1:15" x14ac:dyDescent="0.25">
      <c r="A111"/>
    </row>
    <row r="112" spans="1:15"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sheetData>
  <sortState xmlns:xlrd2="http://schemas.microsoft.com/office/spreadsheetml/2017/richdata2" ref="E50:G55">
    <sortCondition descending="1" ref="G50:G55"/>
  </sortState>
  <pageMargins left="0.511811024" right="0.511811024" top="0.78740157499999996" bottom="0.78740157499999996" header="0.31496062000000002" footer="0.31496062000000002"/>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54F3-97B3-43C8-97C0-CB0C61CD9DCE}">
  <dimension ref="A1:P41"/>
  <sheetViews>
    <sheetView showGridLines="0" workbookViewId="0"/>
  </sheetViews>
  <sheetFormatPr defaultRowHeight="15" x14ac:dyDescent="0.25"/>
  <cols>
    <col min="1" max="1" width="11.28515625" bestFit="1" customWidth="1"/>
  </cols>
  <sheetData>
    <row r="1" spans="1:1" x14ac:dyDescent="0.25">
      <c r="A1" s="26" t="s">
        <v>1237</v>
      </c>
    </row>
    <row r="3" spans="1:1" x14ac:dyDescent="0.25">
      <c r="A3" t="s">
        <v>48</v>
      </c>
    </row>
    <row r="4" spans="1:1" x14ac:dyDescent="0.25">
      <c r="A4" t="s">
        <v>1238</v>
      </c>
    </row>
    <row r="5" spans="1:1" x14ac:dyDescent="0.25">
      <c r="A5" t="s">
        <v>1239</v>
      </c>
    </row>
    <row r="6" spans="1:1" x14ac:dyDescent="0.25">
      <c r="A6" t="s">
        <v>1240</v>
      </c>
    </row>
    <row r="7" spans="1:1" x14ac:dyDescent="0.25">
      <c r="A7" t="s">
        <v>1241</v>
      </c>
    </row>
    <row r="8" spans="1:1" x14ac:dyDescent="0.25">
      <c r="A8" t="s">
        <v>1242</v>
      </c>
    </row>
    <row r="9" spans="1:1" x14ac:dyDescent="0.25">
      <c r="A9" t="s">
        <v>1243</v>
      </c>
    </row>
    <row r="10" spans="1:1" x14ac:dyDescent="0.25">
      <c r="A10" t="s">
        <v>1244</v>
      </c>
    </row>
    <row r="11" spans="1:1" ht="17.25" x14ac:dyDescent="0.25">
      <c r="A11" t="s">
        <v>1245</v>
      </c>
    </row>
    <row r="12" spans="1:1" x14ac:dyDescent="0.25">
      <c r="A12" t="s">
        <v>862</v>
      </c>
    </row>
    <row r="13" spans="1:1" x14ac:dyDescent="0.25">
      <c r="A13" t="s">
        <v>863</v>
      </c>
    </row>
    <row r="15" spans="1:1" x14ac:dyDescent="0.25">
      <c r="A15" t="s">
        <v>1097</v>
      </c>
    </row>
    <row r="16" spans="1:1" x14ac:dyDescent="0.25">
      <c r="A16" t="s">
        <v>934</v>
      </c>
    </row>
    <row r="17" spans="1:16" x14ac:dyDescent="0.25">
      <c r="A17" s="10" t="s">
        <v>935</v>
      </c>
    </row>
    <row r="18" spans="1:16" x14ac:dyDescent="0.25">
      <c r="A18" s="10" t="s">
        <v>936</v>
      </c>
    </row>
    <row r="19" spans="1:16" x14ac:dyDescent="0.25">
      <c r="A19" s="10" t="s">
        <v>937</v>
      </c>
    </row>
    <row r="20" spans="1:16" x14ac:dyDescent="0.25">
      <c r="A20" s="10" t="s">
        <v>938</v>
      </c>
    </row>
    <row r="21" spans="1:16" x14ac:dyDescent="0.25">
      <c r="A21" t="s">
        <v>1246</v>
      </c>
      <c r="P21" s="10"/>
    </row>
    <row r="22" spans="1:16" x14ac:dyDescent="0.25">
      <c r="P22" s="10"/>
    </row>
    <row r="23" spans="1:16" x14ac:dyDescent="0.25">
      <c r="A23" s="10" t="s">
        <v>654</v>
      </c>
      <c r="P23" s="10"/>
    </row>
    <row r="24" spans="1:16" x14ac:dyDescent="0.25">
      <c r="A24" s="10" t="s">
        <v>1247</v>
      </c>
      <c r="P24" s="10"/>
    </row>
    <row r="25" spans="1:16" x14ac:dyDescent="0.25">
      <c r="A25" t="s">
        <v>140</v>
      </c>
      <c r="P25" s="10"/>
    </row>
    <row r="26" spans="1:16" x14ac:dyDescent="0.25">
      <c r="P26" s="10"/>
    </row>
    <row r="27" spans="1:16" x14ac:dyDescent="0.25">
      <c r="A27" t="s">
        <v>1248</v>
      </c>
    </row>
    <row r="28" spans="1:16" x14ac:dyDescent="0.25">
      <c r="B28">
        <v>2010</v>
      </c>
      <c r="C28">
        <v>2011</v>
      </c>
      <c r="D28">
        <v>2012</v>
      </c>
      <c r="E28">
        <v>2013</v>
      </c>
      <c r="F28">
        <v>2014</v>
      </c>
      <c r="G28">
        <v>2015</v>
      </c>
      <c r="H28">
        <v>2016</v>
      </c>
      <c r="I28">
        <v>2017</v>
      </c>
      <c r="J28">
        <v>2018</v>
      </c>
      <c r="K28">
        <v>2019</v>
      </c>
      <c r="L28">
        <v>2020</v>
      </c>
    </row>
    <row r="29" spans="1:16" x14ac:dyDescent="0.25">
      <c r="A29" t="s">
        <v>1249</v>
      </c>
      <c r="B29" s="20">
        <f t="shared" ref="B29:L29" si="0">B38/B$35*100</f>
        <v>880.59147212363484</v>
      </c>
      <c r="C29" s="20">
        <f t="shared" si="0"/>
        <v>749.859601194162</v>
      </c>
      <c r="D29" s="20">
        <f t="shared" si="0"/>
        <v>1017.7766791959739</v>
      </c>
      <c r="E29" s="20">
        <f t="shared" si="0"/>
        <v>13.422784547427263</v>
      </c>
      <c r="F29" s="20">
        <f t="shared" si="0"/>
        <v>455.99827967854372</v>
      </c>
      <c r="G29" s="20">
        <f t="shared" si="0"/>
        <v>1350.3771293498974</v>
      </c>
      <c r="H29" s="20">
        <f t="shared" si="0"/>
        <v>1437.9327808943597</v>
      </c>
      <c r="I29" s="20">
        <f t="shared" si="0"/>
        <v>-516.60079433503586</v>
      </c>
      <c r="J29" s="20">
        <f t="shared" si="0"/>
        <v>545.75450926936651</v>
      </c>
      <c r="K29" s="20">
        <f t="shared" si="0"/>
        <v>-1892.6209233595337</v>
      </c>
      <c r="L29" s="20">
        <f t="shared" si="0"/>
        <v>1685.7500000000002</v>
      </c>
    </row>
    <row r="30" spans="1:16" x14ac:dyDescent="0.25">
      <c r="A30" t="s">
        <v>1250</v>
      </c>
      <c r="B30" s="20">
        <f t="shared" ref="B30:L30" si="1">B39/B$35*100</f>
        <v>612.92200882217855</v>
      </c>
      <c r="C30" s="20">
        <f t="shared" si="1"/>
        <v>174.36277829074709</v>
      </c>
      <c r="D30" s="20">
        <f t="shared" si="1"/>
        <v>637.72151449082696</v>
      </c>
      <c r="E30" s="20">
        <f t="shared" si="1"/>
        <v>-266.16755069453177</v>
      </c>
      <c r="F30" s="20">
        <f t="shared" si="1"/>
        <v>-119.76238120653548</v>
      </c>
      <c r="G30" s="20">
        <f t="shared" si="1"/>
        <v>519.46625613532331</v>
      </c>
      <c r="H30" s="20">
        <f t="shared" si="1"/>
        <v>168.16653970912037</v>
      </c>
      <c r="I30" s="20">
        <f t="shared" si="1"/>
        <v>-513.0267981223667</v>
      </c>
      <c r="J30" s="20">
        <f t="shared" si="1"/>
        <v>442.30742394432269</v>
      </c>
      <c r="K30" s="20">
        <f t="shared" si="1"/>
        <v>-150.61994083638487</v>
      </c>
      <c r="L30" s="20">
        <f t="shared" si="1"/>
        <v>614.76</v>
      </c>
    </row>
    <row r="31" spans="1:16" x14ac:dyDescent="0.25">
      <c r="A31" t="s">
        <v>1251</v>
      </c>
      <c r="B31" s="20">
        <f t="shared" ref="B31:L31" si="2">B40/B$35*100</f>
        <v>265.51196112715945</v>
      </c>
      <c r="C31" s="20">
        <f t="shared" si="2"/>
        <v>206.49728451185641</v>
      </c>
      <c r="D31" s="20">
        <f t="shared" si="2"/>
        <v>305.76365679653372</v>
      </c>
      <c r="E31" s="20">
        <f t="shared" si="2"/>
        <v>277.5791036811068</v>
      </c>
      <c r="F31" s="20">
        <f t="shared" si="2"/>
        <v>258.04245904976312</v>
      </c>
      <c r="G31" s="20">
        <f t="shared" si="2"/>
        <v>319.36500788155223</v>
      </c>
      <c r="H31" s="20">
        <f t="shared" si="2"/>
        <v>280.78211625600204</v>
      </c>
      <c r="I31" s="20">
        <f t="shared" si="2"/>
        <v>198.0966571673998</v>
      </c>
      <c r="J31" s="20">
        <f t="shared" si="2"/>
        <v>206.79605454007333</v>
      </c>
      <c r="K31" s="20">
        <f t="shared" si="2"/>
        <v>189.59445748192499</v>
      </c>
      <c r="L31" s="20">
        <f t="shared" si="2"/>
        <v>112.18999999999998</v>
      </c>
    </row>
    <row r="32" spans="1:16" x14ac:dyDescent="0.25">
      <c r="A32" t="s">
        <v>1252</v>
      </c>
      <c r="B32" s="20">
        <f t="shared" ref="B32:L32" si="3">B41/B$35*100</f>
        <v>2.1575021742967082</v>
      </c>
      <c r="C32" s="20">
        <f t="shared" si="3"/>
        <v>368.99953839155859</v>
      </c>
      <c r="D32" s="20">
        <f t="shared" si="3"/>
        <v>74.291507908613113</v>
      </c>
      <c r="E32" s="20">
        <f t="shared" si="3"/>
        <v>2.0112315608522908</v>
      </c>
      <c r="F32" s="20">
        <f t="shared" si="3"/>
        <v>317.71820183531611</v>
      </c>
      <c r="G32" s="20">
        <f t="shared" si="3"/>
        <v>511.54586533302188</v>
      </c>
      <c r="H32" s="20">
        <f t="shared" si="3"/>
        <v>988.98412492923717</v>
      </c>
      <c r="I32" s="20">
        <f t="shared" si="3"/>
        <v>-201.67065338006881</v>
      </c>
      <c r="J32" s="20">
        <f t="shared" si="3"/>
        <v>-103.34896921502954</v>
      </c>
      <c r="K32" s="20">
        <f t="shared" si="3"/>
        <v>-1931.5954400050734</v>
      </c>
      <c r="L32" s="20">
        <f t="shared" si="3"/>
        <v>958.8</v>
      </c>
    </row>
    <row r="34" spans="1:12" x14ac:dyDescent="0.25">
      <c r="B34">
        <v>2010</v>
      </c>
      <c r="C34">
        <v>2011</v>
      </c>
      <c r="D34">
        <v>2012</v>
      </c>
      <c r="E34">
        <v>2013</v>
      </c>
      <c r="F34">
        <v>2014</v>
      </c>
      <c r="G34">
        <v>2015</v>
      </c>
      <c r="H34">
        <v>2016</v>
      </c>
      <c r="I34">
        <v>2017</v>
      </c>
      <c r="J34">
        <v>2018</v>
      </c>
      <c r="K34">
        <v>2019</v>
      </c>
      <c r="L34">
        <v>2020</v>
      </c>
    </row>
    <row r="35" spans="1:12" x14ac:dyDescent="0.25">
      <c r="A35" t="s">
        <v>1253</v>
      </c>
      <c r="B35">
        <v>57.47387023627028</v>
      </c>
      <c r="C35">
        <v>61.211458687604456</v>
      </c>
      <c r="D35">
        <v>64.785331937541642</v>
      </c>
      <c r="E35">
        <v>68.614675050902804</v>
      </c>
      <c r="F35">
        <v>73.01124035702486</v>
      </c>
      <c r="G35">
        <v>80.80409363311044</v>
      </c>
      <c r="H35">
        <v>85.88509952682756</v>
      </c>
      <c r="I35">
        <v>88.416433929014303</v>
      </c>
      <c r="J35">
        <v>91.72805565458286</v>
      </c>
      <c r="K35">
        <v>95.677902407718747</v>
      </c>
      <c r="L35">
        <v>100</v>
      </c>
    </row>
    <row r="37" spans="1:12" x14ac:dyDescent="0.25">
      <c r="B37">
        <v>2010</v>
      </c>
      <c r="C37">
        <v>2011</v>
      </c>
      <c r="D37">
        <v>2012</v>
      </c>
      <c r="E37">
        <v>2013</v>
      </c>
      <c r="F37">
        <v>2014</v>
      </c>
      <c r="G37">
        <v>2015</v>
      </c>
      <c r="H37">
        <v>2016</v>
      </c>
      <c r="I37">
        <v>2017</v>
      </c>
      <c r="J37">
        <v>2018</v>
      </c>
      <c r="K37">
        <v>2019</v>
      </c>
      <c r="L37">
        <v>2020</v>
      </c>
    </row>
    <row r="38" spans="1:12" x14ac:dyDescent="0.25">
      <c r="A38" t="s">
        <v>1249</v>
      </c>
      <c r="B38" s="20">
        <f>SUM(B39:B41)</f>
        <v>506.11</v>
      </c>
      <c r="C38" s="20">
        <f t="shared" ref="C38:L38" si="4">SUM(C39:C41)</f>
        <v>459</v>
      </c>
      <c r="D38" s="20">
        <f t="shared" si="4"/>
        <v>659.37</v>
      </c>
      <c r="E38" s="20">
        <f t="shared" si="4"/>
        <v>9.2100000000000115</v>
      </c>
      <c r="F38" s="20">
        <f t="shared" si="4"/>
        <v>332.93</v>
      </c>
      <c r="G38" s="20">
        <f t="shared" si="4"/>
        <v>1091.1599999999999</v>
      </c>
      <c r="H38" s="20">
        <f t="shared" si="4"/>
        <v>1234.97</v>
      </c>
      <c r="I38" s="20">
        <f t="shared" si="4"/>
        <v>-456.76000000000005</v>
      </c>
      <c r="J38" s="20">
        <f t="shared" si="4"/>
        <v>500.61000000000007</v>
      </c>
      <c r="K38" s="20">
        <f t="shared" si="4"/>
        <v>-1810.82</v>
      </c>
      <c r="L38" s="20">
        <f t="shared" si="4"/>
        <v>1685.75</v>
      </c>
    </row>
    <row r="39" spans="1:12" x14ac:dyDescent="0.25">
      <c r="A39" t="s">
        <v>1250</v>
      </c>
      <c r="B39">
        <v>352.27</v>
      </c>
      <c r="C39">
        <v>106.73</v>
      </c>
      <c r="D39">
        <v>413.15</v>
      </c>
      <c r="E39">
        <v>-182.63</v>
      </c>
      <c r="F39">
        <v>-87.44</v>
      </c>
      <c r="G39">
        <v>419.75</v>
      </c>
      <c r="H39">
        <v>144.43</v>
      </c>
      <c r="I39">
        <v>-453.6</v>
      </c>
      <c r="J39">
        <v>405.72</v>
      </c>
      <c r="K39">
        <v>-144.11000000000001</v>
      </c>
      <c r="L39" s="381">
        <v>614.76</v>
      </c>
    </row>
    <row r="40" spans="1:12" x14ac:dyDescent="0.25">
      <c r="A40" t="s">
        <v>1251</v>
      </c>
      <c r="B40">
        <v>152.6</v>
      </c>
      <c r="C40">
        <v>126.4</v>
      </c>
      <c r="D40">
        <v>198.09</v>
      </c>
      <c r="E40">
        <v>190.46</v>
      </c>
      <c r="F40">
        <v>188.4</v>
      </c>
      <c r="G40">
        <v>258.06</v>
      </c>
      <c r="H40">
        <v>241.15</v>
      </c>
      <c r="I40">
        <v>175.15</v>
      </c>
      <c r="J40">
        <v>189.69</v>
      </c>
      <c r="K40">
        <v>181.4</v>
      </c>
      <c r="L40" s="381">
        <v>112.19</v>
      </c>
    </row>
    <row r="41" spans="1:12" x14ac:dyDescent="0.25">
      <c r="A41" t="s">
        <v>1252</v>
      </c>
      <c r="B41">
        <v>1.24</v>
      </c>
      <c r="C41">
        <v>225.87</v>
      </c>
      <c r="D41">
        <v>48.13</v>
      </c>
      <c r="E41">
        <v>1.38</v>
      </c>
      <c r="F41">
        <v>231.97</v>
      </c>
      <c r="G41">
        <v>413.35</v>
      </c>
      <c r="H41">
        <v>849.39</v>
      </c>
      <c r="I41">
        <v>-178.31</v>
      </c>
      <c r="J41">
        <v>-94.8</v>
      </c>
      <c r="K41">
        <v>-1848.11</v>
      </c>
      <c r="L41" s="381">
        <v>958.8</v>
      </c>
    </row>
  </sheetData>
  <pageMargins left="0.511811024" right="0.511811024" top="0.78740157499999996" bottom="0.78740157499999996" header="0.31496062000000002" footer="0.31496062000000002"/>
  <pageSetup paperSize="9"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065D5-546D-48A4-B95D-959CCA3C3B0C}">
  <dimension ref="A1:P76"/>
  <sheetViews>
    <sheetView showGridLines="0" workbookViewId="0">
      <selection activeCell="A2" sqref="A2"/>
    </sheetView>
  </sheetViews>
  <sheetFormatPr defaultRowHeight="15" x14ac:dyDescent="0.25"/>
  <cols>
    <col min="5" max="7" width="8.85546875" customWidth="1"/>
    <col min="9" max="9" width="8.42578125" customWidth="1"/>
  </cols>
  <sheetData>
    <row r="1" spans="1:16" x14ac:dyDescent="0.25">
      <c r="A1" t="s">
        <v>2780</v>
      </c>
    </row>
    <row r="3" spans="1:16" x14ac:dyDescent="0.25">
      <c r="A3" t="s">
        <v>48</v>
      </c>
    </row>
    <row r="4" spans="1:16" x14ac:dyDescent="0.25">
      <c r="A4" s="43" t="s">
        <v>92</v>
      </c>
      <c r="B4" s="4"/>
      <c r="C4" s="4"/>
      <c r="D4" s="4"/>
      <c r="E4" s="4"/>
      <c r="F4" s="4"/>
      <c r="G4" s="4"/>
      <c r="H4" s="4"/>
      <c r="I4" s="4"/>
      <c r="J4" s="4"/>
      <c r="K4" s="4"/>
      <c r="L4" s="4"/>
      <c r="M4" s="4"/>
      <c r="N4" s="4"/>
      <c r="O4" s="4"/>
      <c r="P4" s="4"/>
    </row>
    <row r="5" spans="1:16" x14ac:dyDescent="0.25">
      <c r="A5" s="43" t="s">
        <v>93</v>
      </c>
      <c r="B5" s="4"/>
      <c r="C5" s="4"/>
      <c r="D5" s="4"/>
      <c r="E5" s="4"/>
      <c r="F5" s="4"/>
      <c r="G5" s="4"/>
      <c r="H5" s="4"/>
      <c r="I5" s="4"/>
      <c r="J5" s="4"/>
      <c r="K5" s="4"/>
      <c r="L5" s="4"/>
      <c r="M5" s="4"/>
      <c r="N5" s="4"/>
      <c r="O5" s="4"/>
      <c r="P5" s="4"/>
    </row>
    <row r="6" spans="1:16" x14ac:dyDescent="0.25">
      <c r="A6" s="43" t="s">
        <v>94</v>
      </c>
      <c r="B6" s="4"/>
      <c r="C6" s="4"/>
      <c r="D6" s="4"/>
      <c r="E6" s="4"/>
      <c r="F6" s="4"/>
      <c r="G6" s="4"/>
      <c r="H6" s="4"/>
      <c r="I6" s="4"/>
      <c r="J6" s="4"/>
      <c r="K6" s="4"/>
      <c r="L6" s="4"/>
      <c r="M6" s="4"/>
      <c r="N6" s="4"/>
      <c r="O6" s="4"/>
      <c r="P6" s="4"/>
    </row>
    <row r="7" spans="1:16" x14ac:dyDescent="0.25">
      <c r="A7" s="43" t="s">
        <v>95</v>
      </c>
      <c r="B7" s="4"/>
      <c r="C7" s="4"/>
      <c r="D7" s="4"/>
      <c r="E7" s="4"/>
      <c r="F7" s="4"/>
      <c r="G7" s="4"/>
      <c r="H7" s="4"/>
      <c r="I7" s="4"/>
      <c r="J7" s="4"/>
      <c r="K7" s="4"/>
      <c r="L7" s="4"/>
      <c r="M7" s="4"/>
      <c r="N7" s="4"/>
      <c r="O7" s="4"/>
      <c r="P7" s="4"/>
    </row>
    <row r="8" spans="1:16" x14ac:dyDescent="0.25">
      <c r="A8" s="43" t="s">
        <v>96</v>
      </c>
      <c r="B8" s="4"/>
      <c r="C8" s="4"/>
      <c r="D8" s="4"/>
      <c r="E8" s="4"/>
      <c r="F8" s="4"/>
      <c r="G8" s="4"/>
      <c r="H8" s="4"/>
      <c r="I8" s="4"/>
      <c r="J8" s="4"/>
      <c r="K8" s="4"/>
      <c r="L8" s="4"/>
      <c r="M8" s="4"/>
      <c r="N8" s="4"/>
      <c r="O8" s="4"/>
      <c r="P8" s="4"/>
    </row>
    <row r="9" spans="1:16" x14ac:dyDescent="0.25">
      <c r="A9" s="43" t="s">
        <v>97</v>
      </c>
      <c r="B9" s="4"/>
      <c r="C9" s="4"/>
      <c r="D9" s="4"/>
      <c r="E9" s="4"/>
      <c r="F9" s="4"/>
      <c r="G9" s="4"/>
      <c r="H9" s="4"/>
      <c r="I9" s="4"/>
      <c r="J9" s="4"/>
      <c r="K9" s="4"/>
      <c r="L9" s="4"/>
      <c r="M9" s="4"/>
      <c r="N9" s="4"/>
      <c r="O9" s="4"/>
      <c r="P9" s="4"/>
    </row>
    <row r="10" spans="1:16" x14ac:dyDescent="0.25">
      <c r="A10" s="43" t="s">
        <v>98</v>
      </c>
      <c r="B10" s="4"/>
      <c r="C10" s="4"/>
      <c r="D10" s="4"/>
      <c r="E10" s="4"/>
      <c r="F10" s="4"/>
      <c r="G10" s="4"/>
      <c r="H10" s="4"/>
      <c r="I10" s="4"/>
      <c r="J10" s="4"/>
      <c r="K10" s="4"/>
      <c r="L10" s="4"/>
      <c r="M10" s="4"/>
      <c r="N10" s="4"/>
      <c r="O10" s="4"/>
      <c r="P10" s="4"/>
    </row>
    <row r="11" spans="1:16" x14ac:dyDescent="0.25">
      <c r="A11" s="43" t="s">
        <v>99</v>
      </c>
      <c r="B11" s="4"/>
      <c r="C11" s="4"/>
      <c r="D11" s="4"/>
      <c r="E11" s="4"/>
      <c r="F11" s="4"/>
      <c r="G11" s="4"/>
      <c r="H11" s="4"/>
      <c r="I11" s="4"/>
      <c r="J11" s="4"/>
      <c r="K11" s="4"/>
      <c r="L11" s="4"/>
      <c r="M11" s="4"/>
      <c r="N11" s="4"/>
      <c r="O11" s="4"/>
      <c r="P11" s="4"/>
    </row>
    <row r="12" spans="1:16" x14ac:dyDescent="0.25">
      <c r="A12" t="s">
        <v>1254</v>
      </c>
    </row>
    <row r="13" spans="1:16" x14ac:dyDescent="0.25">
      <c r="A13" t="s">
        <v>1255</v>
      </c>
    </row>
    <row r="14" spans="1:16" x14ac:dyDescent="0.25">
      <c r="A14" t="s">
        <v>1256</v>
      </c>
    </row>
    <row r="15" spans="1:16" x14ac:dyDescent="0.25">
      <c r="A15" t="s">
        <v>1257</v>
      </c>
    </row>
    <row r="16" spans="1:16" x14ac:dyDescent="0.25">
      <c r="A16" t="s">
        <v>1258</v>
      </c>
    </row>
    <row r="17" spans="1:16" x14ac:dyDescent="0.25">
      <c r="A17" t="s">
        <v>1259</v>
      </c>
    </row>
    <row r="18" spans="1:16" x14ac:dyDescent="0.25">
      <c r="A18" t="s">
        <v>1260</v>
      </c>
    </row>
    <row r="19" spans="1:16" ht="17.25" x14ac:dyDescent="0.25">
      <c r="A19" t="s">
        <v>1261</v>
      </c>
    </row>
    <row r="20" spans="1:16" x14ac:dyDescent="0.25">
      <c r="A20" t="s">
        <v>1262</v>
      </c>
    </row>
    <row r="21" spans="1:16" x14ac:dyDescent="0.25">
      <c r="A21" t="s">
        <v>1263</v>
      </c>
    </row>
    <row r="22" spans="1:16" x14ac:dyDescent="0.25">
      <c r="A22" s="43"/>
      <c r="B22" s="4"/>
      <c r="C22" s="4"/>
      <c r="D22" s="4"/>
      <c r="E22" s="4"/>
      <c r="F22" s="4"/>
      <c r="G22" s="4"/>
      <c r="H22" s="4"/>
      <c r="I22" s="4"/>
      <c r="J22" s="4"/>
      <c r="K22" s="4"/>
      <c r="L22" s="4"/>
      <c r="M22" s="4"/>
      <c r="N22" s="4"/>
      <c r="O22" s="4"/>
      <c r="P22" s="4"/>
    </row>
    <row r="23" spans="1:16" x14ac:dyDescent="0.25">
      <c r="A23" s="43" t="s">
        <v>79</v>
      </c>
      <c r="B23" s="4"/>
      <c r="C23" s="4"/>
      <c r="D23" s="4"/>
      <c r="E23" s="4"/>
      <c r="F23" s="4"/>
      <c r="G23" s="4"/>
      <c r="H23" s="4"/>
      <c r="I23" s="4"/>
      <c r="J23" s="4"/>
      <c r="K23" s="4"/>
      <c r="L23" s="4"/>
      <c r="M23" s="4"/>
      <c r="N23" s="4"/>
      <c r="O23" s="4"/>
      <c r="P23" s="4"/>
    </row>
    <row r="24" spans="1:16" x14ac:dyDescent="0.25">
      <c r="A24" t="s">
        <v>1264</v>
      </c>
      <c r="B24" s="4"/>
      <c r="C24" s="4"/>
      <c r="D24" s="4"/>
      <c r="E24" s="4"/>
      <c r="F24" s="4"/>
      <c r="G24" s="4"/>
      <c r="H24" s="4"/>
      <c r="I24" s="4"/>
      <c r="J24" s="4"/>
      <c r="K24" s="4"/>
      <c r="L24" s="4"/>
      <c r="M24" s="4"/>
      <c r="N24" s="4"/>
      <c r="O24" s="4"/>
      <c r="P24" s="4"/>
    </row>
    <row r="25" spans="1:16" x14ac:dyDescent="0.25">
      <c r="A25" s="10" t="s">
        <v>935</v>
      </c>
      <c r="B25" s="4"/>
      <c r="C25" s="4"/>
      <c r="D25" s="4"/>
      <c r="E25" s="4"/>
      <c r="F25" s="4"/>
      <c r="G25" s="4"/>
      <c r="H25" s="4"/>
      <c r="I25" s="4"/>
      <c r="J25" s="4"/>
      <c r="K25" s="4"/>
      <c r="L25" s="4"/>
      <c r="M25" s="4"/>
      <c r="N25" s="4"/>
      <c r="O25" s="4"/>
      <c r="P25" s="4"/>
    </row>
    <row r="26" spans="1:16" x14ac:dyDescent="0.25">
      <c r="A26" s="10" t="s">
        <v>1265</v>
      </c>
      <c r="B26" s="4"/>
      <c r="C26" s="4"/>
      <c r="D26" s="4"/>
      <c r="E26" s="4"/>
      <c r="F26" s="4"/>
      <c r="G26" s="4"/>
      <c r="H26" s="4"/>
      <c r="I26" s="4"/>
      <c r="J26" s="4"/>
      <c r="K26" s="4"/>
      <c r="L26" s="4"/>
      <c r="M26" s="4"/>
      <c r="N26" s="4"/>
      <c r="O26" s="4"/>
      <c r="P26" s="4"/>
    </row>
    <row r="27" spans="1:16" x14ac:dyDescent="0.25">
      <c r="A27" s="10" t="s">
        <v>937</v>
      </c>
      <c r="B27" s="4"/>
      <c r="C27" s="4"/>
      <c r="D27" s="4"/>
      <c r="E27" s="4"/>
      <c r="F27" s="4"/>
      <c r="G27" s="4"/>
      <c r="H27" s="4"/>
      <c r="I27" s="4"/>
      <c r="J27" s="4"/>
      <c r="K27" s="4"/>
      <c r="L27" s="4"/>
      <c r="M27" s="4"/>
      <c r="N27" s="4"/>
      <c r="O27" s="4"/>
      <c r="P27" s="4"/>
    </row>
    <row r="28" spans="1:16" x14ac:dyDescent="0.25">
      <c r="A28" s="10" t="s">
        <v>1266</v>
      </c>
      <c r="B28" s="4"/>
      <c r="C28" s="4"/>
      <c r="D28" s="4"/>
      <c r="E28" s="4"/>
      <c r="F28" s="4"/>
      <c r="G28" s="4"/>
      <c r="H28" s="4"/>
      <c r="I28" s="4"/>
      <c r="J28" s="4"/>
      <c r="K28" s="4"/>
      <c r="L28" s="4"/>
      <c r="M28" s="4"/>
      <c r="N28" s="4"/>
      <c r="O28" s="4"/>
      <c r="P28" s="4"/>
    </row>
    <row r="29" spans="1:16" x14ac:dyDescent="0.25">
      <c r="A29" t="s">
        <v>1246</v>
      </c>
      <c r="B29" s="4"/>
      <c r="C29" s="4"/>
      <c r="D29" s="4"/>
      <c r="E29" s="4"/>
      <c r="F29" s="4"/>
      <c r="G29" s="4"/>
      <c r="H29" s="4"/>
      <c r="I29" s="4"/>
      <c r="J29" s="4"/>
      <c r="K29" s="4"/>
      <c r="L29" s="4"/>
      <c r="M29" s="4"/>
      <c r="N29" s="4"/>
      <c r="O29" s="4"/>
      <c r="P29" s="4"/>
    </row>
    <row r="30" spans="1:16" x14ac:dyDescent="0.25">
      <c r="A30" s="43" t="s">
        <v>1267</v>
      </c>
      <c r="B30" s="4"/>
      <c r="C30" s="4"/>
      <c r="D30" s="4"/>
      <c r="E30" s="4"/>
      <c r="F30" s="4"/>
      <c r="G30" s="4"/>
      <c r="H30" s="4"/>
      <c r="I30" s="4"/>
      <c r="J30" s="4"/>
      <c r="K30" s="4"/>
      <c r="L30" s="4"/>
      <c r="M30" s="4"/>
      <c r="N30" s="4"/>
      <c r="O30" s="4"/>
      <c r="P30" s="4"/>
    </row>
    <row r="31" spans="1:16" x14ac:dyDescent="0.25">
      <c r="A31" s="43" t="s">
        <v>1268</v>
      </c>
      <c r="B31" s="4"/>
      <c r="C31" s="4"/>
      <c r="D31" s="4"/>
      <c r="E31" s="4"/>
      <c r="F31" s="4"/>
      <c r="G31" s="4"/>
      <c r="H31" s="4"/>
      <c r="I31" s="4"/>
      <c r="J31" s="4"/>
      <c r="K31" s="4"/>
      <c r="L31" s="4"/>
      <c r="M31" s="4"/>
      <c r="N31" s="4"/>
      <c r="O31" s="4"/>
      <c r="P31" s="4"/>
    </row>
    <row r="32" spans="1:16" x14ac:dyDescent="0.25">
      <c r="A32" s="43" t="s">
        <v>1269</v>
      </c>
      <c r="B32" s="4"/>
      <c r="C32" s="4"/>
      <c r="D32" s="4"/>
      <c r="E32" s="4"/>
      <c r="F32" s="4"/>
      <c r="G32" s="4"/>
      <c r="H32" s="4"/>
      <c r="I32" s="4"/>
      <c r="J32" s="4"/>
      <c r="K32" s="4"/>
      <c r="L32" s="4"/>
      <c r="M32" s="4"/>
      <c r="N32" s="4"/>
      <c r="O32" s="4"/>
      <c r="P32" s="4"/>
    </row>
    <row r="33" spans="1:16" x14ac:dyDescent="0.25">
      <c r="A33" s="43" t="s">
        <v>1270</v>
      </c>
      <c r="B33" s="4"/>
      <c r="C33" s="4"/>
      <c r="D33" s="4"/>
      <c r="E33" s="4"/>
      <c r="F33" s="4"/>
      <c r="G33" s="4"/>
      <c r="H33" s="4"/>
      <c r="I33" s="4"/>
      <c r="J33" s="4"/>
      <c r="K33" s="4"/>
      <c r="L33" s="4"/>
      <c r="M33" s="4"/>
      <c r="N33" s="4"/>
      <c r="O33" s="4"/>
      <c r="P33" s="4"/>
    </row>
    <row r="34" spans="1:16" x14ac:dyDescent="0.25">
      <c r="A34" s="43" t="s">
        <v>1271</v>
      </c>
      <c r="B34" s="4"/>
      <c r="C34" s="4"/>
      <c r="D34" s="4"/>
      <c r="E34" s="4"/>
      <c r="F34" s="4"/>
      <c r="G34" s="4"/>
      <c r="H34" s="4"/>
      <c r="I34" s="4"/>
      <c r="J34" s="4"/>
      <c r="K34" s="4"/>
      <c r="L34" s="4"/>
      <c r="M34" s="4"/>
      <c r="N34" s="4"/>
      <c r="O34" s="4"/>
      <c r="P34" s="4"/>
    </row>
    <row r="35" spans="1:16" x14ac:dyDescent="0.25">
      <c r="A35" s="43" t="s">
        <v>1272</v>
      </c>
      <c r="B35" s="4"/>
      <c r="C35" s="4"/>
      <c r="D35" s="4"/>
      <c r="E35" s="4"/>
      <c r="F35" s="4"/>
      <c r="G35" s="4"/>
      <c r="H35" s="4"/>
      <c r="I35" s="4"/>
      <c r="J35" s="4"/>
      <c r="K35" s="4"/>
      <c r="L35" s="4"/>
      <c r="M35" s="4"/>
      <c r="N35" s="4"/>
      <c r="O35" s="4"/>
      <c r="P35" s="4"/>
    </row>
    <row r="36" spans="1:16" x14ac:dyDescent="0.25">
      <c r="A36" s="43" t="s">
        <v>1273</v>
      </c>
      <c r="B36" s="4"/>
      <c r="C36" s="4"/>
      <c r="D36" s="4"/>
      <c r="E36" s="4"/>
      <c r="F36" s="4"/>
      <c r="G36" s="4"/>
      <c r="H36" s="4"/>
      <c r="I36" s="4"/>
      <c r="J36" s="4"/>
      <c r="K36" s="4"/>
      <c r="L36" s="4"/>
      <c r="M36" s="4"/>
      <c r="N36" s="4"/>
      <c r="O36" s="4"/>
      <c r="P36" s="4"/>
    </row>
    <row r="37" spans="1:16" x14ac:dyDescent="0.25">
      <c r="A37" s="43" t="s">
        <v>1274</v>
      </c>
      <c r="B37" s="4"/>
      <c r="C37" s="4"/>
      <c r="D37" s="4"/>
      <c r="E37" s="4"/>
      <c r="F37" s="4"/>
      <c r="G37" s="4"/>
      <c r="H37" s="4"/>
      <c r="I37" s="4"/>
      <c r="J37" s="4"/>
      <c r="K37" s="4"/>
      <c r="L37" s="4"/>
      <c r="M37" s="4"/>
      <c r="N37" s="4"/>
      <c r="O37" s="4"/>
      <c r="P37" s="4"/>
    </row>
    <row r="39" spans="1:16" x14ac:dyDescent="0.25">
      <c r="A39" s="10" t="s">
        <v>654</v>
      </c>
    </row>
    <row r="40" spans="1:16" x14ac:dyDescent="0.25">
      <c r="A40" s="10" t="s">
        <v>1247</v>
      </c>
    </row>
    <row r="41" spans="1:16" x14ac:dyDescent="0.25">
      <c r="A41" t="s">
        <v>140</v>
      </c>
    </row>
    <row r="43" spans="1:16" x14ac:dyDescent="0.25">
      <c r="B43" t="s">
        <v>1275</v>
      </c>
    </row>
    <row r="44" spans="1:16" x14ac:dyDescent="0.25">
      <c r="C44">
        <v>2010</v>
      </c>
      <c r="D44">
        <v>2011</v>
      </c>
      <c r="E44">
        <v>2012</v>
      </c>
      <c r="F44">
        <v>2013</v>
      </c>
      <c r="G44">
        <v>2014</v>
      </c>
      <c r="H44">
        <v>2015</v>
      </c>
      <c r="I44">
        <v>2016</v>
      </c>
      <c r="J44">
        <v>2017</v>
      </c>
      <c r="K44">
        <v>2018</v>
      </c>
    </row>
    <row r="45" spans="1:16" x14ac:dyDescent="0.25">
      <c r="B45" t="s">
        <v>1249</v>
      </c>
      <c r="C45" s="16">
        <f>C64/C$52*100</f>
        <v>3.3858382221883176</v>
      </c>
      <c r="D45" s="16">
        <f t="shared" ref="D45:K45" si="0">D64/D$52*100</f>
        <v>2.7386228147533034</v>
      </c>
      <c r="E45" s="16">
        <f t="shared" si="0"/>
        <v>3.3522051339474999</v>
      </c>
      <c r="F45" s="16">
        <f t="shared" si="0"/>
        <v>4.156294958641963E-2</v>
      </c>
      <c r="G45" s="16">
        <f t="shared" si="0"/>
        <v>1.3355754797332644</v>
      </c>
      <c r="H45" s="16">
        <f t="shared" si="0"/>
        <v>3.7239741935149047</v>
      </c>
      <c r="I45" s="16">
        <f t="shared" si="0"/>
        <v>3.7046406723598975</v>
      </c>
      <c r="J45" s="16">
        <f t="shared" si="0"/>
        <v>-1.2583133196960645</v>
      </c>
      <c r="K45" s="16">
        <f t="shared" si="0"/>
        <v>1.1914184945923159</v>
      </c>
    </row>
    <row r="46" spans="1:16" x14ac:dyDescent="0.25">
      <c r="B46" t="s">
        <v>1276</v>
      </c>
      <c r="C46" s="16">
        <f t="shared" ref="C46:K46" si="1">C65/C$52*100</f>
        <v>2.3566600749447328</v>
      </c>
      <c r="D46" s="16">
        <f t="shared" si="1"/>
        <v>0.63680438566148156</v>
      </c>
      <c r="E46" s="16">
        <f t="shared" si="1"/>
        <v>2.1004345831481714</v>
      </c>
      <c r="F46" s="16">
        <f t="shared" si="1"/>
        <v>-0.8241738852299465</v>
      </c>
      <c r="G46" s="16">
        <f t="shared" si="1"/>
        <v>-0.3507725946831966</v>
      </c>
      <c r="H46" s="16">
        <f t="shared" si="1"/>
        <v>1.4325471679019408</v>
      </c>
      <c r="I46" s="16">
        <f t="shared" si="1"/>
        <v>0.43325850207611522</v>
      </c>
      <c r="J46" s="16">
        <f t="shared" si="1"/>
        <v>-1.2496079381165925</v>
      </c>
      <c r="K46" s="16">
        <f t="shared" si="1"/>
        <v>0.96558660759072801</v>
      </c>
    </row>
    <row r="47" spans="1:16" x14ac:dyDescent="0.25">
      <c r="B47" t="s">
        <v>1277</v>
      </c>
      <c r="C47" s="16">
        <f t="shared" ref="C47:K47" si="2">C66/C$52*100</f>
        <v>1.0208826395564943</v>
      </c>
      <c r="D47" s="16">
        <f t="shared" si="2"/>
        <v>0.75416541129589876</v>
      </c>
      <c r="E47" s="16">
        <f t="shared" si="2"/>
        <v>1.0070799626668794</v>
      </c>
      <c r="F47" s="16">
        <f t="shared" si="2"/>
        <v>0.8595091615884336</v>
      </c>
      <c r="G47" s="16">
        <f t="shared" si="2"/>
        <v>0.75578175707129736</v>
      </c>
      <c r="H47" s="16">
        <f t="shared" si="2"/>
        <v>0.8807221492525904</v>
      </c>
      <c r="I47" s="16">
        <f t="shared" si="2"/>
        <v>0.72339740895697002</v>
      </c>
      <c r="J47" s="16">
        <f t="shared" si="2"/>
        <v>0.48251505811534651</v>
      </c>
      <c r="K47" s="16">
        <f t="shared" si="2"/>
        <v>0.45144957999084395</v>
      </c>
    </row>
    <row r="48" spans="1:16" x14ac:dyDescent="0.25">
      <c r="B48" t="s">
        <v>1252</v>
      </c>
      <c r="C48" s="16">
        <f t="shared" ref="C48:K48" si="3">C67/C$52*100</f>
        <v>8.2955076870907772E-3</v>
      </c>
      <c r="D48" s="16">
        <f t="shared" si="3"/>
        <v>1.3476530177959232</v>
      </c>
      <c r="E48" s="16">
        <f t="shared" si="3"/>
        <v>0.24469058813244948</v>
      </c>
      <c r="F48" s="16">
        <f t="shared" si="3"/>
        <v>6.2276732279325743E-3</v>
      </c>
      <c r="G48" s="16">
        <f t="shared" si="3"/>
        <v>0.93056631734516371</v>
      </c>
      <c r="H48" s="16">
        <f t="shared" si="3"/>
        <v>1.4107048763603744</v>
      </c>
      <c r="I48" s="16">
        <f t="shared" si="3"/>
        <v>2.5479847613268118</v>
      </c>
      <c r="J48" s="16">
        <f t="shared" si="3"/>
        <v>-0.49122043969481832</v>
      </c>
      <c r="K48" s="16">
        <f t="shared" si="3"/>
        <v>-0.22561769298925619</v>
      </c>
    </row>
    <row r="50" spans="2:16" x14ac:dyDescent="0.25">
      <c r="B50" t="s">
        <v>1278</v>
      </c>
    </row>
    <row r="51" spans="2:16" x14ac:dyDescent="0.25">
      <c r="C51">
        <v>2010</v>
      </c>
      <c r="D51">
        <v>2011</v>
      </c>
      <c r="E51">
        <v>2012</v>
      </c>
      <c r="F51">
        <v>2013</v>
      </c>
      <c r="G51">
        <v>2014</v>
      </c>
      <c r="H51">
        <v>2015</v>
      </c>
      <c r="I51">
        <v>2016</v>
      </c>
      <c r="J51">
        <v>2017</v>
      </c>
      <c r="K51">
        <v>2018</v>
      </c>
    </row>
    <row r="52" spans="2:16" x14ac:dyDescent="0.25">
      <c r="B52" t="s">
        <v>987</v>
      </c>
      <c r="C52">
        <f>C60/C56*100</f>
        <v>25377.27031607867</v>
      </c>
      <c r="D52">
        <f t="shared" ref="D52:K52" si="4">D60/D56*100</f>
        <v>26682.281247541185</v>
      </c>
      <c r="E52">
        <f t="shared" si="4"/>
        <v>29672.115777634444</v>
      </c>
      <c r="F52">
        <f t="shared" si="4"/>
        <v>31602.588906962625</v>
      </c>
      <c r="G52">
        <f t="shared" si="4"/>
        <v>33364.013039714038</v>
      </c>
      <c r="H52">
        <f t="shared" si="4"/>
        <v>35498.247593063337</v>
      </c>
      <c r="I52">
        <f t="shared" si="4"/>
        <v>37748.75114088659</v>
      </c>
      <c r="J52">
        <f t="shared" si="4"/>
        <v>39983.622731331023</v>
      </c>
      <c r="K52">
        <f t="shared" si="4"/>
        <v>42017.98127796402</v>
      </c>
    </row>
    <row r="54" spans="2:16" x14ac:dyDescent="0.25">
      <c r="B54" t="s">
        <v>1279</v>
      </c>
      <c r="L54" s="20"/>
      <c r="M54" s="20"/>
    </row>
    <row r="55" spans="2:16" x14ac:dyDescent="0.25">
      <c r="C55">
        <v>2010</v>
      </c>
      <c r="D55">
        <v>2011</v>
      </c>
      <c r="E55">
        <v>2012</v>
      </c>
      <c r="F55">
        <v>2013</v>
      </c>
      <c r="G55">
        <v>2014</v>
      </c>
      <c r="H55">
        <v>2015</v>
      </c>
      <c r="I55">
        <v>2016</v>
      </c>
      <c r="J55">
        <v>2017</v>
      </c>
      <c r="K55">
        <v>2018</v>
      </c>
    </row>
    <row r="56" spans="2:16" x14ac:dyDescent="0.25">
      <c r="C56" s="16">
        <f t="shared" ref="C56:I56" si="5">D56/(1+((D57/C57)-1))</f>
        <v>104.04938315701428</v>
      </c>
      <c r="D56" s="16">
        <f t="shared" si="5"/>
        <v>109.09214090745402</v>
      </c>
      <c r="E56" s="16">
        <f t="shared" si="5"/>
        <v>110.72072193942118</v>
      </c>
      <c r="F56" s="16">
        <f t="shared" si="5"/>
        <v>111.81358014154183</v>
      </c>
      <c r="G56" s="16">
        <f t="shared" si="5"/>
        <v>112.31392176185649</v>
      </c>
      <c r="H56" s="16">
        <f t="shared" si="5"/>
        <v>108.61530660150601</v>
      </c>
      <c r="I56" s="16">
        <f t="shared" si="5"/>
        <v>102.98999916095072</v>
      </c>
      <c r="J56" s="16">
        <f>K56/(1+((K57/J57)-1))</f>
        <v>101.82040391042851</v>
      </c>
      <c r="K56">
        <v>100</v>
      </c>
    </row>
    <row r="57" spans="2:16" x14ac:dyDescent="0.25">
      <c r="C57" s="395">
        <v>100</v>
      </c>
      <c r="D57" s="395">
        <v>104.84650422466228</v>
      </c>
      <c r="E57" s="395">
        <v>106.41170430807803</v>
      </c>
      <c r="F57" s="395">
        <v>107.46203076745884</v>
      </c>
      <c r="G57" s="395">
        <v>107.94290014422354</v>
      </c>
      <c r="H57" s="395">
        <v>104.38822730702937</v>
      </c>
      <c r="I57" s="395">
        <v>98.981845000979078</v>
      </c>
      <c r="J57" s="395">
        <v>97.857767937728013</v>
      </c>
      <c r="K57" s="395">
        <v>96.108210318840975</v>
      </c>
    </row>
    <row r="58" spans="2:16" x14ac:dyDescent="0.25">
      <c r="B58" t="s">
        <v>1280</v>
      </c>
    </row>
    <row r="59" spans="2:16" x14ac:dyDescent="0.25">
      <c r="C59">
        <v>2010</v>
      </c>
      <c r="D59">
        <v>2011</v>
      </c>
      <c r="E59">
        <v>2012</v>
      </c>
      <c r="F59">
        <v>2013</v>
      </c>
      <c r="G59">
        <v>2014</v>
      </c>
      <c r="H59">
        <v>2015</v>
      </c>
      <c r="I59">
        <v>2016</v>
      </c>
      <c r="J59">
        <v>2017</v>
      </c>
      <c r="K59">
        <v>2018</v>
      </c>
    </row>
    <row r="60" spans="2:16" x14ac:dyDescent="0.25">
      <c r="B60" t="s">
        <v>987</v>
      </c>
      <c r="C60" s="20">
        <v>26404.893225967942</v>
      </c>
      <c r="D60" s="20">
        <v>29108.271855890813</v>
      </c>
      <c r="E60" s="20">
        <v>32853.180803697753</v>
      </c>
      <c r="F60" s="20">
        <v>35335.986074288667</v>
      </c>
      <c r="G60" s="20">
        <v>37472.431502040024</v>
      </c>
      <c r="H60" s="20">
        <v>38556.530461367467</v>
      </c>
      <c r="I60" s="20">
        <v>38877.438483268474</v>
      </c>
      <c r="J60" s="20">
        <v>40711.486163063157</v>
      </c>
      <c r="K60" s="20">
        <v>42017.98127796402</v>
      </c>
      <c r="O60" s="6"/>
    </row>
    <row r="61" spans="2:16" x14ac:dyDescent="0.25">
      <c r="K61" s="20"/>
      <c r="L61" s="20"/>
      <c r="M61" s="20"/>
      <c r="N61" s="20"/>
      <c r="O61" s="20"/>
      <c r="P61" s="20"/>
    </row>
    <row r="62" spans="2:16" x14ac:dyDescent="0.25">
      <c r="B62" t="s">
        <v>1281</v>
      </c>
      <c r="L62" s="20"/>
      <c r="M62" s="20"/>
      <c r="N62" s="20"/>
      <c r="O62" s="20"/>
    </row>
    <row r="63" spans="2:16" x14ac:dyDescent="0.25">
      <c r="C63">
        <v>2010</v>
      </c>
      <c r="D63">
        <v>2011</v>
      </c>
      <c r="E63">
        <v>2012</v>
      </c>
      <c r="F63">
        <v>2013</v>
      </c>
      <c r="G63">
        <v>2014</v>
      </c>
      <c r="H63">
        <v>2015</v>
      </c>
      <c r="I63">
        <v>2016</v>
      </c>
      <c r="J63">
        <v>2017</v>
      </c>
      <c r="K63">
        <v>2018</v>
      </c>
      <c r="L63" s="20"/>
      <c r="M63" s="20"/>
      <c r="N63" s="20"/>
      <c r="O63" s="20"/>
    </row>
    <row r="64" spans="2:16" x14ac:dyDescent="0.25">
      <c r="B64" t="s">
        <v>1249</v>
      </c>
      <c r="C64" s="20">
        <f>C73/C$70*100</f>
        <v>859.23331810984166</v>
      </c>
      <c r="D64" s="20">
        <f t="shared" ref="D64:K64" si="6">D73/D$70*100</f>
        <v>730.72704174180524</v>
      </c>
      <c r="E64" s="20">
        <f t="shared" si="6"/>
        <v>994.67018844870802</v>
      </c>
      <c r="F64" s="20">
        <f t="shared" si="6"/>
        <v>13.134968095404318</v>
      </c>
      <c r="G64" s="20">
        <f t="shared" si="6"/>
        <v>445.60157721342966</v>
      </c>
      <c r="H64" s="20">
        <f t="shared" si="6"/>
        <v>1321.9455795157046</v>
      </c>
      <c r="I64" s="20">
        <f t="shared" si="6"/>
        <v>1398.4555880732055</v>
      </c>
      <c r="J64" s="20">
        <f t="shared" si="6"/>
        <v>-503.11925052536168</v>
      </c>
      <c r="K64" s="20">
        <f t="shared" si="6"/>
        <v>500.61000000000007</v>
      </c>
    </row>
    <row r="65" spans="2:11" x14ac:dyDescent="0.25">
      <c r="B65" t="s">
        <v>1276</v>
      </c>
      <c r="C65" s="20">
        <f t="shared" ref="C65:K65" si="7">C74/C$70*100</f>
        <v>598.05599764982696</v>
      </c>
      <c r="D65" s="20">
        <f t="shared" si="7"/>
        <v>169.91393717887334</v>
      </c>
      <c r="E65" s="20">
        <f t="shared" si="7"/>
        <v>623.24338134519883</v>
      </c>
      <c r="F65" s="20">
        <f t="shared" si="7"/>
        <v>-260.46028482776194</v>
      </c>
      <c r="G65" s="20">
        <f t="shared" si="7"/>
        <v>-117.03181422984498</v>
      </c>
      <c r="H65" s="20">
        <f t="shared" si="7"/>
        <v>508.5291405492477</v>
      </c>
      <c r="I65" s="20">
        <f t="shared" si="7"/>
        <v>163.54967374544569</v>
      </c>
      <c r="J65" s="20">
        <f t="shared" si="7"/>
        <v>-499.63852359730276</v>
      </c>
      <c r="K65" s="20">
        <f t="shared" si="7"/>
        <v>405.71999999999997</v>
      </c>
    </row>
    <row r="66" spans="2:11" x14ac:dyDescent="0.25">
      <c r="B66" t="s">
        <v>1277</v>
      </c>
      <c r="C66" s="20">
        <f t="shared" ref="C66:K66" si="8">C75/C$70*100</f>
        <v>259.0721470501706</v>
      </c>
      <c r="D66" s="20">
        <f t="shared" si="8"/>
        <v>201.22853611364744</v>
      </c>
      <c r="E66" s="20">
        <f t="shared" si="8"/>
        <v>298.82193249587419</v>
      </c>
      <c r="F66" s="20">
        <f t="shared" si="8"/>
        <v>271.62714695447374</v>
      </c>
      <c r="G66" s="20">
        <f t="shared" si="8"/>
        <v>252.15912398104754</v>
      </c>
      <c r="H66" s="20">
        <f t="shared" si="8"/>
        <v>312.64092914863335</v>
      </c>
      <c r="I66" s="20">
        <f t="shared" si="8"/>
        <v>273.07348766678825</v>
      </c>
      <c r="J66" s="20">
        <f t="shared" si="8"/>
        <v>192.92700045870279</v>
      </c>
      <c r="K66" s="20">
        <f t="shared" si="8"/>
        <v>189.69</v>
      </c>
    </row>
    <row r="67" spans="2:11" x14ac:dyDescent="0.25">
      <c r="B67" t="s">
        <v>1252</v>
      </c>
      <c r="C67" s="20">
        <f t="shared" ref="C67:K67" si="9">C76/C$70*100</f>
        <v>2.1051734098441122</v>
      </c>
      <c r="D67" s="20">
        <f t="shared" si="9"/>
        <v>359.58456844928446</v>
      </c>
      <c r="E67" s="20">
        <f t="shared" si="9"/>
        <v>72.604874607635054</v>
      </c>
      <c r="F67" s="20">
        <f t="shared" si="9"/>
        <v>1.9681059686925011</v>
      </c>
      <c r="G67" s="20">
        <f t="shared" si="9"/>
        <v>310.47426746222715</v>
      </c>
      <c r="H67" s="20">
        <f t="shared" si="9"/>
        <v>500.77550981782377</v>
      </c>
      <c r="I67" s="20">
        <f t="shared" si="9"/>
        <v>961.83242666097146</v>
      </c>
      <c r="J67" s="20">
        <f t="shared" si="9"/>
        <v>-196.40772738676159</v>
      </c>
      <c r="K67" s="20">
        <f t="shared" si="9"/>
        <v>-94.8</v>
      </c>
    </row>
    <row r="68" spans="2:11" x14ac:dyDescent="0.25">
      <c r="K68" s="125"/>
    </row>
    <row r="69" spans="2:11" x14ac:dyDescent="0.25">
      <c r="C69">
        <v>2010</v>
      </c>
      <c r="D69">
        <v>2011</v>
      </c>
      <c r="E69">
        <v>2012</v>
      </c>
      <c r="F69">
        <v>2013</v>
      </c>
      <c r="G69">
        <v>2014</v>
      </c>
      <c r="H69">
        <v>2015</v>
      </c>
      <c r="I69">
        <v>2016</v>
      </c>
      <c r="J69">
        <v>2017</v>
      </c>
      <c r="K69">
        <v>2018</v>
      </c>
    </row>
    <row r="70" spans="2:11" x14ac:dyDescent="0.25">
      <c r="B70" t="s">
        <v>1253</v>
      </c>
      <c r="C70">
        <v>58.902511033132505</v>
      </c>
      <c r="D70">
        <v>62.814152724648018</v>
      </c>
      <c r="E70">
        <v>66.29031488601828</v>
      </c>
      <c r="F70">
        <v>70.118175644617054</v>
      </c>
      <c r="G70">
        <v>74.714726568514052</v>
      </c>
      <c r="H70">
        <v>82.541975774808137</v>
      </c>
      <c r="I70">
        <v>88.30956167163977</v>
      </c>
      <c r="J70">
        <v>90.785633728593595</v>
      </c>
      <c r="K70">
        <v>100</v>
      </c>
    </row>
    <row r="72" spans="2:11" x14ac:dyDescent="0.25">
      <c r="C72">
        <v>2010</v>
      </c>
      <c r="D72">
        <v>2011</v>
      </c>
      <c r="E72">
        <v>2012</v>
      </c>
      <c r="F72">
        <v>2013</v>
      </c>
      <c r="G72">
        <v>2014</v>
      </c>
      <c r="H72">
        <v>2015</v>
      </c>
      <c r="I72">
        <v>2016</v>
      </c>
      <c r="J72">
        <v>2017</v>
      </c>
      <c r="K72">
        <v>2018</v>
      </c>
    </row>
    <row r="73" spans="2:11" x14ac:dyDescent="0.25">
      <c r="B73" t="s">
        <v>1249</v>
      </c>
      <c r="C73" s="20">
        <f t="shared" ref="C73:K73" si="10">SUM(C74:C76)</f>
        <v>506.11</v>
      </c>
      <c r="D73" s="20">
        <f t="shared" si="10"/>
        <v>459</v>
      </c>
      <c r="E73" s="20">
        <f t="shared" si="10"/>
        <v>659.37</v>
      </c>
      <c r="F73" s="20">
        <f t="shared" si="10"/>
        <v>9.2100000000000115</v>
      </c>
      <c r="G73" s="20">
        <f t="shared" si="10"/>
        <v>332.93</v>
      </c>
      <c r="H73" s="20">
        <f t="shared" si="10"/>
        <v>1091.1599999999999</v>
      </c>
      <c r="I73" s="20">
        <f t="shared" si="10"/>
        <v>1234.97</v>
      </c>
      <c r="J73" s="20">
        <f t="shared" si="10"/>
        <v>-456.76000000000005</v>
      </c>
      <c r="K73" s="20">
        <f t="shared" si="10"/>
        <v>500.61000000000007</v>
      </c>
    </row>
    <row r="74" spans="2:11" x14ac:dyDescent="0.25">
      <c r="B74" t="s">
        <v>1276</v>
      </c>
      <c r="C74">
        <v>352.27</v>
      </c>
      <c r="D74">
        <v>106.73</v>
      </c>
      <c r="E74">
        <v>413.15</v>
      </c>
      <c r="F74">
        <v>-182.63</v>
      </c>
      <c r="G74">
        <v>-87.44</v>
      </c>
      <c r="H74">
        <v>419.75</v>
      </c>
      <c r="I74">
        <v>144.43</v>
      </c>
      <c r="J74">
        <v>-453.6</v>
      </c>
      <c r="K74">
        <v>405.72</v>
      </c>
    </row>
    <row r="75" spans="2:11" x14ac:dyDescent="0.25">
      <c r="B75" t="s">
        <v>1277</v>
      </c>
      <c r="C75">
        <v>152.6</v>
      </c>
      <c r="D75">
        <v>126.4</v>
      </c>
      <c r="E75">
        <v>198.09</v>
      </c>
      <c r="F75">
        <v>190.46</v>
      </c>
      <c r="G75">
        <v>188.4</v>
      </c>
      <c r="H75">
        <v>258.06</v>
      </c>
      <c r="I75">
        <v>241.15</v>
      </c>
      <c r="J75">
        <v>175.15</v>
      </c>
      <c r="K75">
        <v>189.69</v>
      </c>
    </row>
    <row r="76" spans="2:11" x14ac:dyDescent="0.25">
      <c r="B76" t="s">
        <v>1252</v>
      </c>
      <c r="C76">
        <v>1.24</v>
      </c>
      <c r="D76">
        <v>225.87</v>
      </c>
      <c r="E76">
        <v>48.13</v>
      </c>
      <c r="F76">
        <v>1.38</v>
      </c>
      <c r="G76">
        <v>231.97</v>
      </c>
      <c r="H76">
        <v>413.35</v>
      </c>
      <c r="I76">
        <v>849.39</v>
      </c>
      <c r="J76">
        <v>-178.31</v>
      </c>
      <c r="K76">
        <v>-94.8</v>
      </c>
    </row>
  </sheetData>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0037E-60D6-4E33-8549-13E6B632AAD0}">
  <dimension ref="A1:O79"/>
  <sheetViews>
    <sheetView showGridLines="0" workbookViewId="0">
      <selection sqref="A1:XFD1"/>
    </sheetView>
  </sheetViews>
  <sheetFormatPr defaultRowHeight="15" x14ac:dyDescent="0.25"/>
  <cols>
    <col min="2" max="2" width="14" customWidth="1"/>
    <col min="3" max="3" width="9.28515625" bestFit="1" customWidth="1"/>
    <col min="4" max="4" width="11" customWidth="1"/>
    <col min="5" max="5" width="8.140625" customWidth="1"/>
    <col min="6" max="6" width="8.5703125" customWidth="1"/>
    <col min="7" max="11" width="9.28515625" bestFit="1" customWidth="1"/>
    <col min="12" max="12" width="10.28515625" bestFit="1" customWidth="1"/>
    <col min="13" max="13" width="9.5703125" bestFit="1" customWidth="1"/>
    <col min="16" max="16" width="10" bestFit="1" customWidth="1"/>
  </cols>
  <sheetData>
    <row r="1" spans="1:1" x14ac:dyDescent="0.25">
      <c r="A1" t="s">
        <v>2766</v>
      </c>
    </row>
    <row r="3" spans="1:1" x14ac:dyDescent="0.25">
      <c r="A3" t="s">
        <v>48</v>
      </c>
    </row>
    <row r="4" spans="1:1" x14ac:dyDescent="0.25">
      <c r="A4" t="s">
        <v>1238</v>
      </c>
    </row>
    <row r="5" spans="1:1" x14ac:dyDescent="0.25">
      <c r="A5" t="s">
        <v>1239</v>
      </c>
    </row>
    <row r="6" spans="1:1" x14ac:dyDescent="0.25">
      <c r="A6" t="s">
        <v>1240</v>
      </c>
    </row>
    <row r="7" spans="1:1" x14ac:dyDescent="0.25">
      <c r="A7" t="s">
        <v>1282</v>
      </c>
    </row>
    <row r="8" spans="1:1" x14ac:dyDescent="0.25">
      <c r="A8" t="s">
        <v>1283</v>
      </c>
    </row>
    <row r="9" spans="1:1" x14ac:dyDescent="0.25">
      <c r="A9" t="s">
        <v>1284</v>
      </c>
    </row>
    <row r="10" spans="1:1" x14ac:dyDescent="0.25">
      <c r="A10" t="s">
        <v>1242</v>
      </c>
    </row>
    <row r="11" spans="1:1" x14ac:dyDescent="0.25">
      <c r="A11" t="s">
        <v>1285</v>
      </c>
    </row>
    <row r="12" spans="1:1" x14ac:dyDescent="0.25">
      <c r="A12" t="s">
        <v>1286</v>
      </c>
    </row>
    <row r="13" spans="1:1" x14ac:dyDescent="0.25">
      <c r="A13" t="s">
        <v>1287</v>
      </c>
    </row>
    <row r="14" spans="1:1" ht="17.25" x14ac:dyDescent="0.25">
      <c r="A14" t="s">
        <v>1288</v>
      </c>
    </row>
    <row r="15" spans="1:1" x14ac:dyDescent="0.25">
      <c r="A15" t="s">
        <v>862</v>
      </c>
    </row>
    <row r="16" spans="1:1" x14ac:dyDescent="0.25">
      <c r="A16" t="s">
        <v>863</v>
      </c>
    </row>
    <row r="18" spans="1:15" x14ac:dyDescent="0.25">
      <c r="A18" t="s">
        <v>1097</v>
      </c>
    </row>
    <row r="19" spans="1:15" x14ac:dyDescent="0.25">
      <c r="A19" t="s">
        <v>934</v>
      </c>
    </row>
    <row r="20" spans="1:15" x14ac:dyDescent="0.25">
      <c r="A20" s="10" t="s">
        <v>935</v>
      </c>
    </row>
    <row r="21" spans="1:15" x14ac:dyDescent="0.25">
      <c r="A21" s="10" t="s">
        <v>936</v>
      </c>
    </row>
    <row r="22" spans="1:15" x14ac:dyDescent="0.25">
      <c r="A22" s="10" t="s">
        <v>937</v>
      </c>
    </row>
    <row r="23" spans="1:15" x14ac:dyDescent="0.25">
      <c r="A23" s="10" t="s">
        <v>938</v>
      </c>
    </row>
    <row r="24" spans="1:15" x14ac:dyDescent="0.25">
      <c r="A24" t="s">
        <v>1246</v>
      </c>
    </row>
    <row r="26" spans="1:15" x14ac:dyDescent="0.25">
      <c r="A26" s="10" t="s">
        <v>654</v>
      </c>
    </row>
    <row r="27" spans="1:15" x14ac:dyDescent="0.25">
      <c r="A27" s="10" t="s">
        <v>1289</v>
      </c>
    </row>
    <row r="28" spans="1:15" x14ac:dyDescent="0.25">
      <c r="A28" t="s">
        <v>140</v>
      </c>
    </row>
    <row r="30" spans="1:15" x14ac:dyDescent="0.25">
      <c r="B30" t="s">
        <v>1290</v>
      </c>
    </row>
    <row r="31" spans="1:15" ht="15" customHeight="1" x14ac:dyDescent="0.25">
      <c r="B31" s="782" t="s">
        <v>1291</v>
      </c>
      <c r="C31" s="782"/>
      <c r="D31" s="778"/>
      <c r="E31" s="780">
        <v>2010</v>
      </c>
      <c r="F31" s="780">
        <v>2011</v>
      </c>
      <c r="G31" s="780">
        <v>2012</v>
      </c>
      <c r="H31" s="780">
        <v>2013</v>
      </c>
      <c r="I31" s="780">
        <v>2014</v>
      </c>
      <c r="J31" s="780">
        <v>2015</v>
      </c>
      <c r="K31" s="780">
        <v>2016</v>
      </c>
      <c r="L31" s="780">
        <v>2017</v>
      </c>
      <c r="M31" s="780">
        <v>2018</v>
      </c>
      <c r="N31" s="780">
        <v>2019</v>
      </c>
      <c r="O31" s="780">
        <v>2020</v>
      </c>
    </row>
    <row r="32" spans="1:15" ht="15.75" customHeight="1" thickBot="1" x14ac:dyDescent="0.3">
      <c r="B32" s="783"/>
      <c r="C32" s="783"/>
      <c r="D32" s="784"/>
      <c r="E32" s="781"/>
      <c r="F32" s="781"/>
      <c r="G32" s="781"/>
      <c r="H32" s="781"/>
      <c r="I32" s="781"/>
      <c r="J32" s="781"/>
      <c r="K32" s="781"/>
      <c r="L32" s="781"/>
      <c r="M32" s="781"/>
      <c r="N32" s="781"/>
      <c r="O32" s="781"/>
    </row>
    <row r="33" spans="2:15" ht="16.5" thickBot="1" x14ac:dyDescent="0.3">
      <c r="B33" s="785" t="s">
        <v>1292</v>
      </c>
      <c r="C33" s="96" t="s">
        <v>1293</v>
      </c>
      <c r="D33" s="25"/>
      <c r="E33" s="11">
        <v>612.92200882217855</v>
      </c>
      <c r="F33" s="11">
        <v>174.36277829074709</v>
      </c>
      <c r="G33" s="11">
        <v>637.72151449082696</v>
      </c>
      <c r="H33" s="11">
        <v>-266.16755069453177</v>
      </c>
      <c r="I33" s="11">
        <v>-119.76238120653548</v>
      </c>
      <c r="J33" s="11">
        <v>519.46625613532331</v>
      </c>
      <c r="K33" s="11">
        <v>168.16653970912037</v>
      </c>
      <c r="L33" s="11">
        <v>-513.0267981223667</v>
      </c>
      <c r="M33" s="11">
        <v>442.30742394432269</v>
      </c>
      <c r="N33" s="11">
        <v>-150.61994083638487</v>
      </c>
      <c r="O33" s="11">
        <v>614.76</v>
      </c>
    </row>
    <row r="34" spans="2:15" ht="16.5" thickBot="1" x14ac:dyDescent="0.3">
      <c r="B34" s="786"/>
      <c r="C34" s="97" t="s">
        <v>1294</v>
      </c>
      <c r="D34" s="122"/>
      <c r="E34" s="11">
        <v>611.72146325744893</v>
      </c>
      <c r="F34" s="11">
        <v>104.57192390509435</v>
      </c>
      <c r="G34" s="11">
        <v>505.99416595725046</v>
      </c>
      <c r="H34" s="11">
        <v>-205.49539860882103</v>
      </c>
      <c r="I34" s="11">
        <v>-156.15403798441346</v>
      </c>
      <c r="J34" s="11">
        <v>519.36725125029466</v>
      </c>
      <c r="K34" s="11">
        <v>250.76526799939938</v>
      </c>
      <c r="L34" s="11">
        <v>-492.23880749298166</v>
      </c>
      <c r="M34" s="11">
        <v>586.09113227523244</v>
      </c>
      <c r="N34" s="11">
        <v>-79.098724047585904</v>
      </c>
      <c r="O34" s="11">
        <v>555.96</v>
      </c>
    </row>
    <row r="35" spans="2:15" ht="16.5" thickBot="1" x14ac:dyDescent="0.3">
      <c r="B35" s="786"/>
      <c r="C35" s="96" t="s">
        <v>1295</v>
      </c>
      <c r="D35" s="25"/>
      <c r="E35" s="11">
        <v>1.0787510871483541</v>
      </c>
      <c r="F35" s="11">
        <v>-4.0842026208832349</v>
      </c>
      <c r="G35" s="11">
        <v>52.511886537523743</v>
      </c>
      <c r="H35" s="11">
        <v>-52.845837968481213</v>
      </c>
      <c r="I35" s="11">
        <v>31.597874364533098</v>
      </c>
      <c r="J35" s="11">
        <v>21.929582033872375</v>
      </c>
      <c r="K35" s="11">
        <v>-33.929051908355376</v>
      </c>
      <c r="L35" s="11">
        <v>-40.818203580767673</v>
      </c>
      <c r="M35" s="11">
        <v>-84.696006522316921</v>
      </c>
      <c r="N35" s="11">
        <v>-82.715024063503549</v>
      </c>
      <c r="O35" s="11">
        <v>114.66000000000001</v>
      </c>
    </row>
    <row r="36" spans="2:15" ht="16.5" thickBot="1" x14ac:dyDescent="0.3">
      <c r="B36" s="787"/>
      <c r="C36" s="98" t="s">
        <v>1296</v>
      </c>
      <c r="D36" s="123"/>
      <c r="E36" s="11">
        <v>0.12179447758126581</v>
      </c>
      <c r="F36" s="11">
        <v>73.875057006535954</v>
      </c>
      <c r="G36" s="11">
        <v>79.215461996052866</v>
      </c>
      <c r="H36" s="11">
        <v>-7.8263141172295674</v>
      </c>
      <c r="I36" s="11">
        <v>4.7937824133448563</v>
      </c>
      <c r="J36" s="11">
        <v>-21.830577148843609</v>
      </c>
      <c r="K36" s="11">
        <v>-48.681319845172901</v>
      </c>
      <c r="L36" s="11">
        <v>20.018902836785475</v>
      </c>
      <c r="M36" s="11">
        <v>-59.08770180859284</v>
      </c>
      <c r="N36" s="11">
        <v>11.193807274704612</v>
      </c>
      <c r="O36" s="11">
        <v>-55.86</v>
      </c>
    </row>
    <row r="37" spans="2:15" ht="16.5" thickBot="1" x14ac:dyDescent="0.3">
      <c r="B37" s="788" t="s">
        <v>1297</v>
      </c>
      <c r="C37" s="126" t="s">
        <v>1293</v>
      </c>
      <c r="D37" s="127"/>
      <c r="E37" s="128">
        <v>265.51196112715945</v>
      </c>
      <c r="F37" s="128">
        <v>206.49728451185641</v>
      </c>
      <c r="G37" s="128">
        <v>305.76365679653372</v>
      </c>
      <c r="H37" s="128">
        <v>277.5791036811068</v>
      </c>
      <c r="I37" s="128">
        <v>258.04245904976312</v>
      </c>
      <c r="J37" s="128">
        <v>319.36500788155223</v>
      </c>
      <c r="K37" s="129">
        <v>280.78211625600204</v>
      </c>
      <c r="L37" s="129">
        <v>198.0966571673998</v>
      </c>
      <c r="M37" s="129">
        <v>206.79605454007333</v>
      </c>
      <c r="N37" s="129">
        <v>189.59445748192499</v>
      </c>
      <c r="O37" s="129">
        <v>112.18999999999998</v>
      </c>
    </row>
    <row r="38" spans="2:15" ht="16.5" thickBot="1" x14ac:dyDescent="0.3">
      <c r="B38" s="789"/>
      <c r="C38" s="130" t="s">
        <v>1294</v>
      </c>
      <c r="D38" s="131"/>
      <c r="E38" s="132">
        <v>273.89838086918371</v>
      </c>
      <c r="F38" s="132">
        <v>215.1231204471618</v>
      </c>
      <c r="G38" s="132">
        <v>309.60711939143192</v>
      </c>
      <c r="H38" s="132">
        <v>277.79771580728641</v>
      </c>
      <c r="I38" s="132">
        <v>257.86440427441033</v>
      </c>
      <c r="J38" s="132">
        <v>321.74112512224269</v>
      </c>
      <c r="K38" s="133">
        <v>283.5066866563298</v>
      </c>
      <c r="L38" s="133">
        <v>207.20129941802821</v>
      </c>
      <c r="M38" s="133">
        <v>214.34009322117043</v>
      </c>
      <c r="N38" s="133">
        <v>195.03981097410156</v>
      </c>
      <c r="O38" s="133">
        <v>116.43999999999998</v>
      </c>
    </row>
    <row r="39" spans="2:15" ht="16.5" thickBot="1" x14ac:dyDescent="0.3">
      <c r="B39" s="789"/>
      <c r="C39" s="130" t="s">
        <v>1295</v>
      </c>
      <c r="D39" s="131"/>
      <c r="E39" s="134">
        <v>-1.8095179526359491</v>
      </c>
      <c r="F39" s="134">
        <v>-4.8030222821586843</v>
      </c>
      <c r="G39" s="134">
        <v>-2.3925168763422047</v>
      </c>
      <c r="H39" s="134">
        <v>-1.3262468988228877</v>
      </c>
      <c r="I39" s="134">
        <v>-1.629886020537251</v>
      </c>
      <c r="J39" s="134">
        <v>-0.34651709760069221</v>
      </c>
      <c r="K39" s="135">
        <v>-3.4813955115299446</v>
      </c>
      <c r="L39" s="135">
        <v>-2.3525038361872195</v>
      </c>
      <c r="M39" s="135">
        <v>-1.8642060902711022</v>
      </c>
      <c r="N39" s="135">
        <v>-1.3482737053565779</v>
      </c>
      <c r="O39" s="135">
        <v>1.6200000000000003</v>
      </c>
    </row>
    <row r="40" spans="2:15" ht="16.5" thickBot="1" x14ac:dyDescent="0.3">
      <c r="B40" s="790"/>
      <c r="C40" s="136" t="s">
        <v>1296</v>
      </c>
      <c r="D40" s="137"/>
      <c r="E40" s="138">
        <v>-6.5769017893883523</v>
      </c>
      <c r="F40" s="138">
        <v>-3.8228136531467083</v>
      </c>
      <c r="G40" s="138">
        <v>-1.4355101258053229</v>
      </c>
      <c r="H40" s="138">
        <v>1.0930606308979842</v>
      </c>
      <c r="I40" s="138">
        <v>1.794244274709075</v>
      </c>
      <c r="J40" s="138">
        <v>-2.0296001430897683</v>
      </c>
      <c r="K40" s="139">
        <v>0.74518164795289776</v>
      </c>
      <c r="L40" s="139">
        <v>-6.7521384144412027</v>
      </c>
      <c r="M40" s="139">
        <v>-5.6907343808275757</v>
      </c>
      <c r="N40" s="139">
        <v>-4.0970797868199886</v>
      </c>
      <c r="O40" s="139">
        <v>-5.87</v>
      </c>
    </row>
    <row r="41" spans="2:15" ht="16.5" thickBot="1" x14ac:dyDescent="0.3">
      <c r="B41" s="791" t="s">
        <v>1252</v>
      </c>
      <c r="C41" s="96" t="s">
        <v>1293</v>
      </c>
      <c r="D41" s="25"/>
      <c r="E41" s="11">
        <v>2.1575021742967082</v>
      </c>
      <c r="F41" s="11">
        <v>368.99953839155859</v>
      </c>
      <c r="G41" s="11">
        <v>74.291507908613113</v>
      </c>
      <c r="H41" s="11">
        <v>2.0112315608522908</v>
      </c>
      <c r="I41" s="11">
        <v>317.71820183531611</v>
      </c>
      <c r="J41" s="11">
        <v>511.54586533302188</v>
      </c>
      <c r="K41" s="11">
        <v>988.98412492923717</v>
      </c>
      <c r="L41" s="11">
        <v>-201.67065338006881</v>
      </c>
      <c r="M41" s="11">
        <v>-103.34896921502954</v>
      </c>
      <c r="N41" s="11">
        <v>-1931.5954400050734</v>
      </c>
      <c r="O41" s="11">
        <v>958.8</v>
      </c>
    </row>
    <row r="42" spans="2:15" ht="16.5" thickBot="1" x14ac:dyDescent="0.3">
      <c r="B42" s="792"/>
      <c r="C42" s="97" t="s">
        <v>1294</v>
      </c>
      <c r="D42" s="122"/>
      <c r="E42" s="11">
        <v>124.38696003263846</v>
      </c>
      <c r="F42" s="11">
        <v>370.01242064153763</v>
      </c>
      <c r="G42" s="11">
        <v>69.846057196441777</v>
      </c>
      <c r="H42" s="11">
        <v>2.4193075297208719</v>
      </c>
      <c r="I42" s="11">
        <v>185.23175245164524</v>
      </c>
      <c r="J42" s="11">
        <v>473.10721872060225</v>
      </c>
      <c r="K42" s="11">
        <v>996.13321136428544</v>
      </c>
      <c r="L42" s="11">
        <v>-419.97848533240403</v>
      </c>
      <c r="M42" s="11">
        <v>-124.01876305803545</v>
      </c>
      <c r="N42" s="11">
        <v>-1775.0284624373098</v>
      </c>
      <c r="O42" s="11">
        <v>942.8599999999999</v>
      </c>
    </row>
    <row r="43" spans="2:15" ht="16.5" thickBot="1" x14ac:dyDescent="0.3">
      <c r="B43" s="792"/>
      <c r="C43" s="96" t="s">
        <v>1295</v>
      </c>
      <c r="D43" s="25"/>
      <c r="E43" s="11">
        <v>-132.8429766189949</v>
      </c>
      <c r="F43" s="11">
        <v>1.4213025120673659</v>
      </c>
      <c r="G43" s="11">
        <v>1.3737677548029432</v>
      </c>
      <c r="H43" s="11">
        <v>-0.40807596886858089</v>
      </c>
      <c r="I43" s="11">
        <v>108.85995034647121</v>
      </c>
      <c r="J43" s="11">
        <v>38.327266116762274</v>
      </c>
      <c r="K43" s="11">
        <v>-11.690037102261082</v>
      </c>
      <c r="L43" s="11">
        <v>188.82236319781555</v>
      </c>
      <c r="M43" s="11">
        <v>20.669793843005905</v>
      </c>
      <c r="N43" s="11">
        <v>-137.61798355372139</v>
      </c>
      <c r="O43" s="11">
        <v>22.24</v>
      </c>
    </row>
    <row r="44" spans="2:15" ht="16.5" thickBot="1" x14ac:dyDescent="0.3">
      <c r="B44" s="793"/>
      <c r="C44" s="98" t="s">
        <v>1296</v>
      </c>
      <c r="D44" s="123"/>
      <c r="E44" s="99">
        <v>10.596119549570124</v>
      </c>
      <c r="F44" s="99">
        <v>-2.4341847620464083</v>
      </c>
      <c r="G44" s="99">
        <v>3.0716829573683788</v>
      </c>
      <c r="H44" s="99">
        <v>0</v>
      </c>
      <c r="I44" s="99">
        <v>23.612802516018661</v>
      </c>
      <c r="J44" s="99">
        <v>9.9004885028769196E-2</v>
      </c>
      <c r="K44" s="140">
        <v>4.5409506672129707</v>
      </c>
      <c r="L44" s="140">
        <v>29.485468754519623</v>
      </c>
      <c r="M44" s="140">
        <v>0</v>
      </c>
      <c r="N44" s="140">
        <v>-18.948994014042448</v>
      </c>
      <c r="O44" s="140">
        <v>-6.3</v>
      </c>
    </row>
    <row r="45" spans="2:15" x14ac:dyDescent="0.25">
      <c r="B45" s="102" t="s">
        <v>1298</v>
      </c>
    </row>
    <row r="47" spans="2:15" x14ac:dyDescent="0.25">
      <c r="B47" t="s">
        <v>1299</v>
      </c>
      <c r="C47">
        <v>2010</v>
      </c>
      <c r="D47">
        <v>2011</v>
      </c>
      <c r="E47">
        <v>2012</v>
      </c>
      <c r="F47">
        <v>2013</v>
      </c>
      <c r="G47">
        <v>2014</v>
      </c>
      <c r="H47">
        <v>2015</v>
      </c>
      <c r="I47">
        <v>2016</v>
      </c>
      <c r="J47">
        <v>2017</v>
      </c>
      <c r="K47">
        <v>2018</v>
      </c>
      <c r="L47">
        <v>2019</v>
      </c>
      <c r="M47">
        <v>2020</v>
      </c>
    </row>
    <row r="48" spans="2:15" x14ac:dyDescent="0.25">
      <c r="B48" t="s">
        <v>1300</v>
      </c>
      <c r="C48" s="36">
        <f>C65/C$62*100</f>
        <v>612.92200882217855</v>
      </c>
      <c r="D48" s="36">
        <f t="shared" ref="D48:M48" si="0">D65/D$62*100</f>
        <v>174.36277829074709</v>
      </c>
      <c r="E48" s="36">
        <f t="shared" si="0"/>
        <v>637.72151449082696</v>
      </c>
      <c r="F48" s="36">
        <f t="shared" si="0"/>
        <v>-266.16755069453177</v>
      </c>
      <c r="G48" s="36">
        <f t="shared" si="0"/>
        <v>-119.76238120653548</v>
      </c>
      <c r="H48" s="36">
        <f t="shared" si="0"/>
        <v>519.46625613532331</v>
      </c>
      <c r="I48" s="36">
        <f t="shared" si="0"/>
        <v>168.16653970912037</v>
      </c>
      <c r="J48" s="36">
        <f t="shared" si="0"/>
        <v>-513.0267981223667</v>
      </c>
      <c r="K48" s="36">
        <f t="shared" si="0"/>
        <v>442.30742394432269</v>
      </c>
      <c r="L48" s="36">
        <f t="shared" si="0"/>
        <v>-150.61994083638487</v>
      </c>
      <c r="M48" s="36">
        <f t="shared" si="0"/>
        <v>614.76</v>
      </c>
    </row>
    <row r="49" spans="2:14" x14ac:dyDescent="0.25">
      <c r="B49" t="s">
        <v>1301</v>
      </c>
      <c r="C49" s="36">
        <f t="shared" ref="C49:M49" si="1">C69/C$62*100</f>
        <v>611.72146325744893</v>
      </c>
      <c r="D49" s="36">
        <f t="shared" si="1"/>
        <v>104.57192390509435</v>
      </c>
      <c r="E49" s="36">
        <f t="shared" si="1"/>
        <v>505.99416595725046</v>
      </c>
      <c r="F49" s="36">
        <f t="shared" si="1"/>
        <v>-205.49539860882103</v>
      </c>
      <c r="G49" s="36">
        <f t="shared" si="1"/>
        <v>-156.15403798441346</v>
      </c>
      <c r="H49" s="36">
        <f t="shared" si="1"/>
        <v>519.36725125029466</v>
      </c>
      <c r="I49" s="36">
        <f t="shared" si="1"/>
        <v>250.76526799939938</v>
      </c>
      <c r="J49" s="36">
        <f t="shared" si="1"/>
        <v>-492.23880749298166</v>
      </c>
      <c r="K49" s="36">
        <f t="shared" si="1"/>
        <v>586.09113227523244</v>
      </c>
      <c r="L49" s="36">
        <f t="shared" si="1"/>
        <v>-79.098724047585904</v>
      </c>
      <c r="M49" s="36">
        <f t="shared" si="1"/>
        <v>555.96</v>
      </c>
    </row>
    <row r="50" spans="2:14" x14ac:dyDescent="0.25">
      <c r="B50" t="s">
        <v>1302</v>
      </c>
      <c r="C50" s="36">
        <f t="shared" ref="C50:M50" si="2">C73/C$62*100</f>
        <v>1.0787510871483541</v>
      </c>
      <c r="D50" s="36">
        <f t="shared" si="2"/>
        <v>-4.0842026208832349</v>
      </c>
      <c r="E50" s="36">
        <f t="shared" si="2"/>
        <v>52.511886537523743</v>
      </c>
      <c r="F50" s="36">
        <f t="shared" si="2"/>
        <v>-52.845837968481213</v>
      </c>
      <c r="G50" s="36">
        <f t="shared" si="2"/>
        <v>31.597874364533098</v>
      </c>
      <c r="H50" s="36">
        <f t="shared" si="2"/>
        <v>21.929582033872375</v>
      </c>
      <c r="I50" s="36">
        <f t="shared" si="2"/>
        <v>-33.929051908355376</v>
      </c>
      <c r="J50" s="36">
        <f t="shared" si="2"/>
        <v>-40.818203580767673</v>
      </c>
      <c r="K50" s="36">
        <f t="shared" si="2"/>
        <v>-84.696006522316921</v>
      </c>
      <c r="L50" s="36">
        <f t="shared" si="2"/>
        <v>-82.715024063503549</v>
      </c>
      <c r="M50" s="36">
        <f t="shared" si="2"/>
        <v>114.66000000000001</v>
      </c>
    </row>
    <row r="51" spans="2:14" x14ac:dyDescent="0.25">
      <c r="B51" t="s">
        <v>1303</v>
      </c>
      <c r="C51" s="36">
        <f t="shared" ref="C51:M51" si="3">C77/C$62*100</f>
        <v>0.12179447758126581</v>
      </c>
      <c r="D51" s="36">
        <f t="shared" si="3"/>
        <v>73.875057006535954</v>
      </c>
      <c r="E51" s="36">
        <f t="shared" si="3"/>
        <v>79.215461996052866</v>
      </c>
      <c r="F51" s="36">
        <f t="shared" si="3"/>
        <v>-7.8263141172295674</v>
      </c>
      <c r="G51" s="36">
        <f t="shared" si="3"/>
        <v>4.7937824133448563</v>
      </c>
      <c r="H51" s="36">
        <f t="shared" si="3"/>
        <v>-21.830577148843609</v>
      </c>
      <c r="I51" s="36">
        <f t="shared" si="3"/>
        <v>-48.681319845172901</v>
      </c>
      <c r="J51" s="36">
        <f t="shared" si="3"/>
        <v>20.018902836785475</v>
      </c>
      <c r="K51" s="36">
        <f t="shared" si="3"/>
        <v>-59.08770180859284</v>
      </c>
      <c r="L51" s="36">
        <f t="shared" si="3"/>
        <v>11.193807274704612</v>
      </c>
      <c r="M51" s="36">
        <f t="shared" si="3"/>
        <v>-55.86</v>
      </c>
    </row>
    <row r="52" spans="2:14" x14ac:dyDescent="0.25">
      <c r="B52" t="s">
        <v>1304</v>
      </c>
      <c r="C52" s="36">
        <f t="shared" ref="C52:M52" si="4">C66/C$62*100</f>
        <v>265.51196112715945</v>
      </c>
      <c r="D52" s="36">
        <f t="shared" si="4"/>
        <v>206.49728451185641</v>
      </c>
      <c r="E52" s="36">
        <f t="shared" si="4"/>
        <v>305.76365679653372</v>
      </c>
      <c r="F52" s="36">
        <f t="shared" si="4"/>
        <v>277.5791036811068</v>
      </c>
      <c r="G52" s="36">
        <f t="shared" si="4"/>
        <v>258.04245904976312</v>
      </c>
      <c r="H52" s="36">
        <f t="shared" si="4"/>
        <v>319.36500788155223</v>
      </c>
      <c r="I52" s="36">
        <f t="shared" si="4"/>
        <v>280.78211625600204</v>
      </c>
      <c r="J52" s="36">
        <f t="shared" si="4"/>
        <v>198.0966571673998</v>
      </c>
      <c r="K52" s="36">
        <f t="shared" si="4"/>
        <v>206.79605454007333</v>
      </c>
      <c r="L52" s="36">
        <f t="shared" si="4"/>
        <v>189.59445748192499</v>
      </c>
      <c r="M52" s="36">
        <f t="shared" si="4"/>
        <v>112.18999999999998</v>
      </c>
    </row>
    <row r="53" spans="2:14" x14ac:dyDescent="0.25">
      <c r="B53" t="s">
        <v>1305</v>
      </c>
      <c r="C53" s="36">
        <f t="shared" ref="C53:M53" si="5">C70/C$62*100</f>
        <v>273.89838086918371</v>
      </c>
      <c r="D53" s="36">
        <f t="shared" si="5"/>
        <v>215.1231204471618</v>
      </c>
      <c r="E53" s="36">
        <f t="shared" si="5"/>
        <v>309.60711939143192</v>
      </c>
      <c r="F53" s="36">
        <f t="shared" si="5"/>
        <v>277.79771580728641</v>
      </c>
      <c r="G53" s="36">
        <f t="shared" si="5"/>
        <v>257.86440427441033</v>
      </c>
      <c r="H53" s="36">
        <f t="shared" si="5"/>
        <v>321.74112512224269</v>
      </c>
      <c r="I53" s="36">
        <f t="shared" si="5"/>
        <v>283.5066866563298</v>
      </c>
      <c r="J53" s="36">
        <f t="shared" si="5"/>
        <v>207.20129941802821</v>
      </c>
      <c r="K53" s="36">
        <f t="shared" si="5"/>
        <v>214.34009322117043</v>
      </c>
      <c r="L53" s="36">
        <f t="shared" si="5"/>
        <v>195.03981097410156</v>
      </c>
      <c r="M53" s="36">
        <f t="shared" si="5"/>
        <v>116.43999999999998</v>
      </c>
    </row>
    <row r="54" spans="2:14" x14ac:dyDescent="0.25">
      <c r="B54" t="s">
        <v>1306</v>
      </c>
      <c r="C54" s="36">
        <f t="shared" ref="C54:M54" si="6">C74/C$62*100</f>
        <v>-1.8095179526359491</v>
      </c>
      <c r="D54" s="36">
        <f t="shared" si="6"/>
        <v>-4.8030222821586843</v>
      </c>
      <c r="E54" s="36">
        <f t="shared" si="6"/>
        <v>-2.3925168763422047</v>
      </c>
      <c r="F54" s="36">
        <f t="shared" si="6"/>
        <v>-1.3262468988228877</v>
      </c>
      <c r="G54" s="36">
        <f t="shared" si="6"/>
        <v>-1.629886020537251</v>
      </c>
      <c r="H54" s="36">
        <f t="shared" si="6"/>
        <v>-0.34651709760069221</v>
      </c>
      <c r="I54" s="36">
        <f t="shared" si="6"/>
        <v>-3.4813955115299446</v>
      </c>
      <c r="J54" s="36">
        <f t="shared" si="6"/>
        <v>-2.3525038361872195</v>
      </c>
      <c r="K54" s="36">
        <f t="shared" si="6"/>
        <v>-1.8642060902711022</v>
      </c>
      <c r="L54" s="36">
        <f t="shared" si="6"/>
        <v>-1.3482737053565779</v>
      </c>
      <c r="M54" s="36">
        <f t="shared" si="6"/>
        <v>1.6200000000000003</v>
      </c>
    </row>
    <row r="55" spans="2:14" x14ac:dyDescent="0.25">
      <c r="B55" t="s">
        <v>1307</v>
      </c>
      <c r="C55" s="36">
        <f t="shared" ref="C55:M55" si="7">C78/C$62*100</f>
        <v>-6.5769017893883523</v>
      </c>
      <c r="D55" s="36">
        <f t="shared" si="7"/>
        <v>-3.8228136531467083</v>
      </c>
      <c r="E55" s="36">
        <f t="shared" si="7"/>
        <v>-1.4355101258053229</v>
      </c>
      <c r="F55" s="36">
        <f t="shared" si="7"/>
        <v>1.0930606308979842</v>
      </c>
      <c r="G55" s="36">
        <f t="shared" si="7"/>
        <v>1.794244274709075</v>
      </c>
      <c r="H55" s="36">
        <f t="shared" si="7"/>
        <v>-2.0296001430897683</v>
      </c>
      <c r="I55" s="36">
        <f t="shared" si="7"/>
        <v>0.74518164795289776</v>
      </c>
      <c r="J55" s="36">
        <f t="shared" si="7"/>
        <v>-6.7521384144412027</v>
      </c>
      <c r="K55" s="36">
        <f t="shared" si="7"/>
        <v>-5.6907343808275757</v>
      </c>
      <c r="L55" s="36">
        <f t="shared" si="7"/>
        <v>-4.0970797868199886</v>
      </c>
      <c r="M55" s="36">
        <f t="shared" si="7"/>
        <v>-5.87</v>
      </c>
    </row>
    <row r="56" spans="2:14" x14ac:dyDescent="0.25">
      <c r="B56" t="s">
        <v>1308</v>
      </c>
      <c r="C56" s="36">
        <f t="shared" ref="C56:M56" si="8">C67/C$62*100</f>
        <v>2.1575021742967082</v>
      </c>
      <c r="D56" s="36">
        <f t="shared" si="8"/>
        <v>368.99953839155859</v>
      </c>
      <c r="E56" s="36">
        <f t="shared" si="8"/>
        <v>74.291507908613113</v>
      </c>
      <c r="F56" s="36">
        <f t="shared" si="8"/>
        <v>2.0112315608522908</v>
      </c>
      <c r="G56" s="36">
        <f t="shared" si="8"/>
        <v>317.71820183531611</v>
      </c>
      <c r="H56" s="36">
        <f t="shared" si="8"/>
        <v>511.54586533302188</v>
      </c>
      <c r="I56" s="36">
        <f t="shared" si="8"/>
        <v>988.98412492923717</v>
      </c>
      <c r="J56" s="36">
        <f t="shared" si="8"/>
        <v>-201.67065338006881</v>
      </c>
      <c r="K56" s="36">
        <f t="shared" si="8"/>
        <v>-103.34896921502954</v>
      </c>
      <c r="L56" s="36">
        <f t="shared" si="8"/>
        <v>-1931.5954400050734</v>
      </c>
      <c r="M56" s="36">
        <f t="shared" si="8"/>
        <v>958.8</v>
      </c>
    </row>
    <row r="57" spans="2:14" x14ac:dyDescent="0.25">
      <c r="B57" t="s">
        <v>1309</v>
      </c>
      <c r="C57" s="36">
        <f t="shared" ref="C57:M57" si="9">C71/C$62*100</f>
        <v>124.38696003263846</v>
      </c>
      <c r="D57" s="36">
        <f t="shared" si="9"/>
        <v>370.01242064153763</v>
      </c>
      <c r="E57" s="36">
        <f t="shared" si="9"/>
        <v>69.846057196441777</v>
      </c>
      <c r="F57" s="36">
        <f t="shared" si="9"/>
        <v>2.4193075297208719</v>
      </c>
      <c r="G57" s="36">
        <f t="shared" si="9"/>
        <v>185.23175245164524</v>
      </c>
      <c r="H57" s="36">
        <f t="shared" si="9"/>
        <v>473.10721872060225</v>
      </c>
      <c r="I57" s="36">
        <f t="shared" si="9"/>
        <v>996.13321136428544</v>
      </c>
      <c r="J57" s="36">
        <f t="shared" si="9"/>
        <v>-419.97848533240403</v>
      </c>
      <c r="K57" s="36">
        <f t="shared" si="9"/>
        <v>-124.01876305803545</v>
      </c>
      <c r="L57" s="36">
        <f t="shared" si="9"/>
        <v>-1775.0284624373098</v>
      </c>
      <c r="M57" s="36">
        <f t="shared" si="9"/>
        <v>942.8599999999999</v>
      </c>
    </row>
    <row r="58" spans="2:14" x14ac:dyDescent="0.25">
      <c r="B58" t="s">
        <v>1310</v>
      </c>
      <c r="C58" s="36">
        <f t="shared" ref="C58:M58" si="10">C75/C$62*100</f>
        <v>-132.8429766189949</v>
      </c>
      <c r="D58" s="36">
        <f t="shared" si="10"/>
        <v>1.4213025120673659</v>
      </c>
      <c r="E58" s="36">
        <f t="shared" si="10"/>
        <v>1.3737677548029432</v>
      </c>
      <c r="F58" s="36">
        <f t="shared" si="10"/>
        <v>-0.40807596886858089</v>
      </c>
      <c r="G58" s="36">
        <f t="shared" si="10"/>
        <v>108.85995034647121</v>
      </c>
      <c r="H58" s="36">
        <f t="shared" si="10"/>
        <v>38.327266116762274</v>
      </c>
      <c r="I58" s="36">
        <f t="shared" si="10"/>
        <v>-11.690037102261082</v>
      </c>
      <c r="J58" s="36">
        <f t="shared" si="10"/>
        <v>188.82236319781555</v>
      </c>
      <c r="K58" s="36">
        <f t="shared" si="10"/>
        <v>20.669793843005905</v>
      </c>
      <c r="L58" s="36">
        <f t="shared" si="10"/>
        <v>-137.61798355372139</v>
      </c>
      <c r="M58" s="36">
        <f t="shared" si="10"/>
        <v>22.24</v>
      </c>
    </row>
    <row r="59" spans="2:14" x14ac:dyDescent="0.25">
      <c r="B59" t="s">
        <v>1311</v>
      </c>
      <c r="C59" s="36">
        <f t="shared" ref="C59:M59" si="11">C79/C$62*100</f>
        <v>10.596119549570124</v>
      </c>
      <c r="D59" s="36">
        <f t="shared" si="11"/>
        <v>-2.4341847620464083</v>
      </c>
      <c r="E59" s="36">
        <f t="shared" si="11"/>
        <v>3.0716829573683788</v>
      </c>
      <c r="F59" s="36">
        <f t="shared" si="11"/>
        <v>0</v>
      </c>
      <c r="G59" s="36">
        <f t="shared" si="11"/>
        <v>23.612802516018661</v>
      </c>
      <c r="H59" s="36">
        <f t="shared" si="11"/>
        <v>9.9004885028769196E-2</v>
      </c>
      <c r="I59" s="36">
        <f t="shared" si="11"/>
        <v>4.5409506672129707</v>
      </c>
      <c r="J59" s="36">
        <f t="shared" si="11"/>
        <v>29.485468754519623</v>
      </c>
      <c r="K59" s="36">
        <f t="shared" si="11"/>
        <v>0</v>
      </c>
      <c r="L59" s="36">
        <f t="shared" si="11"/>
        <v>-18.948994014042448</v>
      </c>
      <c r="M59" s="36">
        <f t="shared" si="11"/>
        <v>-6.3</v>
      </c>
    </row>
    <row r="61" spans="2:14" x14ac:dyDescent="0.25">
      <c r="C61">
        <v>2010</v>
      </c>
      <c r="D61">
        <v>2011</v>
      </c>
      <c r="E61">
        <v>2012</v>
      </c>
      <c r="F61">
        <v>2013</v>
      </c>
      <c r="G61">
        <v>2014</v>
      </c>
      <c r="H61">
        <v>2015</v>
      </c>
      <c r="I61">
        <v>2016</v>
      </c>
      <c r="J61">
        <v>2017</v>
      </c>
      <c r="K61">
        <v>2018</v>
      </c>
      <c r="L61">
        <v>2019</v>
      </c>
      <c r="M61">
        <v>2020</v>
      </c>
    </row>
    <row r="62" spans="2:14" x14ac:dyDescent="0.25">
      <c r="B62" t="s">
        <v>1253</v>
      </c>
      <c r="C62">
        <v>57.47387023627028</v>
      </c>
      <c r="D62">
        <v>61.211458687604456</v>
      </c>
      <c r="E62">
        <v>64.785331937541642</v>
      </c>
      <c r="F62">
        <v>68.614675050902804</v>
      </c>
      <c r="G62">
        <v>73.01124035702486</v>
      </c>
      <c r="H62">
        <v>80.80409363311044</v>
      </c>
      <c r="I62">
        <v>85.88509952682756</v>
      </c>
      <c r="J62">
        <v>88.416433929014303</v>
      </c>
      <c r="K62">
        <v>91.72805565458286</v>
      </c>
      <c r="L62">
        <v>95.677902407718747</v>
      </c>
      <c r="M62">
        <v>100</v>
      </c>
    </row>
    <row r="64" spans="2:14" x14ac:dyDescent="0.25">
      <c r="B64" t="s">
        <v>1299</v>
      </c>
      <c r="C64" t="s">
        <v>1312</v>
      </c>
      <c r="D64" t="s">
        <v>1313</v>
      </c>
      <c r="E64" t="s">
        <v>1314</v>
      </c>
      <c r="F64" t="s">
        <v>1315</v>
      </c>
      <c r="G64" t="s">
        <v>1316</v>
      </c>
      <c r="H64" t="s">
        <v>1317</v>
      </c>
      <c r="I64" t="s">
        <v>1318</v>
      </c>
      <c r="J64" t="s">
        <v>1319</v>
      </c>
      <c r="K64" t="s">
        <v>1320</v>
      </c>
      <c r="L64" t="s">
        <v>1321</v>
      </c>
      <c r="M64" t="s">
        <v>1322</v>
      </c>
      <c r="N64" t="s">
        <v>1323</v>
      </c>
    </row>
    <row r="65" spans="2:14" x14ac:dyDescent="0.25">
      <c r="B65" t="s">
        <v>1300</v>
      </c>
      <c r="C65">
        <v>352.27</v>
      </c>
      <c r="D65">
        <v>106.73</v>
      </c>
      <c r="E65">
        <v>413.15</v>
      </c>
      <c r="F65">
        <v>-182.63</v>
      </c>
      <c r="G65">
        <v>-87.44</v>
      </c>
      <c r="H65">
        <v>419.75</v>
      </c>
      <c r="I65">
        <v>144.43</v>
      </c>
      <c r="J65">
        <v>-453.6</v>
      </c>
      <c r="K65">
        <v>405.72</v>
      </c>
      <c r="L65">
        <v>-144.11000000000001</v>
      </c>
      <c r="M65">
        <v>614.76</v>
      </c>
      <c r="N65">
        <v>-36.909999999999997</v>
      </c>
    </row>
    <row r="66" spans="2:14" x14ac:dyDescent="0.25">
      <c r="B66" t="s">
        <v>1304</v>
      </c>
      <c r="C66">
        <v>152.6</v>
      </c>
      <c r="D66">
        <v>126.4</v>
      </c>
      <c r="E66">
        <v>198.09</v>
      </c>
      <c r="F66">
        <v>190.46</v>
      </c>
      <c r="G66">
        <v>188.4</v>
      </c>
      <c r="H66">
        <v>258.06</v>
      </c>
      <c r="I66">
        <v>241.15</v>
      </c>
      <c r="J66">
        <v>175.15</v>
      </c>
      <c r="K66">
        <v>189.69</v>
      </c>
      <c r="L66">
        <v>181.4</v>
      </c>
      <c r="M66">
        <v>112.19</v>
      </c>
      <c r="N66">
        <v>13.52</v>
      </c>
    </row>
    <row r="67" spans="2:14" x14ac:dyDescent="0.25">
      <c r="B67" t="s">
        <v>1308</v>
      </c>
      <c r="C67">
        <v>1.24</v>
      </c>
      <c r="D67">
        <v>225.87</v>
      </c>
      <c r="E67">
        <v>48.13</v>
      </c>
      <c r="F67">
        <v>1.38</v>
      </c>
      <c r="G67">
        <v>231.97</v>
      </c>
      <c r="H67">
        <v>413.35</v>
      </c>
      <c r="I67">
        <v>849.39</v>
      </c>
      <c r="J67">
        <v>-178.31</v>
      </c>
      <c r="K67">
        <v>-94.8</v>
      </c>
      <c r="L67">
        <v>-1848.11</v>
      </c>
      <c r="M67">
        <v>958.8</v>
      </c>
      <c r="N67">
        <v>228.73</v>
      </c>
    </row>
    <row r="68" spans="2:14" x14ac:dyDescent="0.25">
      <c r="B68" t="s">
        <v>1299</v>
      </c>
      <c r="C68" t="s">
        <v>1312</v>
      </c>
      <c r="D68" t="s">
        <v>1313</v>
      </c>
      <c r="E68" t="s">
        <v>1314</v>
      </c>
      <c r="F68" t="s">
        <v>1315</v>
      </c>
      <c r="G68" t="s">
        <v>1316</v>
      </c>
      <c r="H68" t="s">
        <v>1317</v>
      </c>
      <c r="I68" t="s">
        <v>1318</v>
      </c>
      <c r="J68" t="s">
        <v>1319</v>
      </c>
      <c r="K68" t="s">
        <v>1320</v>
      </c>
      <c r="L68" t="s">
        <v>1321</v>
      </c>
      <c r="M68" t="s">
        <v>1322</v>
      </c>
      <c r="N68" t="s">
        <v>1323</v>
      </c>
    </row>
    <row r="69" spans="2:14" x14ac:dyDescent="0.25">
      <c r="B69" t="s">
        <v>1301</v>
      </c>
      <c r="C69">
        <v>351.58</v>
      </c>
      <c r="D69">
        <v>64.010000000000005</v>
      </c>
      <c r="E69">
        <v>327.81</v>
      </c>
      <c r="F69">
        <v>-141</v>
      </c>
      <c r="G69">
        <v>-114.01</v>
      </c>
      <c r="H69">
        <v>419.67</v>
      </c>
      <c r="I69">
        <v>215.37</v>
      </c>
      <c r="J69">
        <v>-435.22</v>
      </c>
      <c r="K69">
        <v>537.61</v>
      </c>
      <c r="L69">
        <v>-75.680000000000007</v>
      </c>
      <c r="M69">
        <v>555.96</v>
      </c>
      <c r="N69">
        <v>-30.54</v>
      </c>
    </row>
    <row r="70" spans="2:14" x14ac:dyDescent="0.25">
      <c r="B70" t="s">
        <v>1305</v>
      </c>
      <c r="C70">
        <v>157.41999999999999</v>
      </c>
      <c r="D70">
        <v>131.68</v>
      </c>
      <c r="E70">
        <v>200.58</v>
      </c>
      <c r="F70">
        <v>190.61</v>
      </c>
      <c r="G70">
        <v>188.27</v>
      </c>
      <c r="H70">
        <v>259.98</v>
      </c>
      <c r="I70">
        <v>243.49</v>
      </c>
      <c r="J70">
        <v>183.2</v>
      </c>
      <c r="K70">
        <v>196.61</v>
      </c>
      <c r="L70">
        <v>186.61</v>
      </c>
      <c r="M70">
        <v>116.44</v>
      </c>
      <c r="N70">
        <v>14.92</v>
      </c>
    </row>
    <row r="71" spans="2:14" x14ac:dyDescent="0.25">
      <c r="B71" t="s">
        <v>1309</v>
      </c>
      <c r="C71">
        <v>71.489999999999995</v>
      </c>
      <c r="D71">
        <v>226.49</v>
      </c>
      <c r="E71">
        <v>45.25</v>
      </c>
      <c r="F71">
        <v>1.66</v>
      </c>
      <c r="G71">
        <v>135.24</v>
      </c>
      <c r="H71">
        <v>382.29</v>
      </c>
      <c r="I71">
        <v>855.53</v>
      </c>
      <c r="J71">
        <v>-371.33</v>
      </c>
      <c r="K71">
        <v>-113.76</v>
      </c>
      <c r="L71">
        <v>-1698.31</v>
      </c>
      <c r="M71">
        <v>942.86</v>
      </c>
      <c r="N71">
        <v>110.35</v>
      </c>
    </row>
    <row r="72" spans="2:14" x14ac:dyDescent="0.25">
      <c r="B72" t="s">
        <v>1299</v>
      </c>
      <c r="C72" t="s">
        <v>1312</v>
      </c>
      <c r="D72" t="s">
        <v>1313</v>
      </c>
      <c r="E72" t="s">
        <v>1314</v>
      </c>
      <c r="F72" t="s">
        <v>1315</v>
      </c>
      <c r="G72" t="s">
        <v>1316</v>
      </c>
      <c r="H72" t="s">
        <v>1317</v>
      </c>
      <c r="I72" t="s">
        <v>1318</v>
      </c>
      <c r="J72" t="s">
        <v>1319</v>
      </c>
      <c r="K72" t="s">
        <v>1320</v>
      </c>
      <c r="L72" t="s">
        <v>1321</v>
      </c>
      <c r="M72" t="s">
        <v>1322</v>
      </c>
      <c r="N72" t="s">
        <v>1323</v>
      </c>
    </row>
    <row r="73" spans="2:14" x14ac:dyDescent="0.25">
      <c r="B73" t="s">
        <v>1302</v>
      </c>
      <c r="C73">
        <v>0.62</v>
      </c>
      <c r="D73">
        <v>-2.5</v>
      </c>
      <c r="E73">
        <v>34.020000000000003</v>
      </c>
      <c r="F73">
        <v>-36.26</v>
      </c>
      <c r="G73">
        <v>23.07</v>
      </c>
      <c r="H73">
        <v>17.72</v>
      </c>
      <c r="I73">
        <v>-29.14</v>
      </c>
      <c r="J73">
        <v>-36.090000000000003</v>
      </c>
      <c r="K73">
        <v>-77.69</v>
      </c>
      <c r="L73">
        <v>-79.14</v>
      </c>
      <c r="M73">
        <v>114.66</v>
      </c>
      <c r="N73">
        <v>-2.25</v>
      </c>
    </row>
    <row r="74" spans="2:14" x14ac:dyDescent="0.25">
      <c r="B74" t="s">
        <v>1306</v>
      </c>
      <c r="C74">
        <v>-1.04</v>
      </c>
      <c r="D74">
        <v>-2.94</v>
      </c>
      <c r="E74">
        <v>-1.55</v>
      </c>
      <c r="F74">
        <v>-0.91</v>
      </c>
      <c r="G74">
        <v>-1.19</v>
      </c>
      <c r="H74">
        <v>-0.28000000000000003</v>
      </c>
      <c r="I74">
        <v>-2.99</v>
      </c>
      <c r="J74">
        <v>-2.08</v>
      </c>
      <c r="K74">
        <v>-1.71</v>
      </c>
      <c r="L74">
        <v>-1.29</v>
      </c>
      <c r="M74">
        <v>1.62</v>
      </c>
      <c r="N74">
        <v>0.88</v>
      </c>
    </row>
    <row r="75" spans="2:14" x14ac:dyDescent="0.25">
      <c r="B75" t="s">
        <v>1310</v>
      </c>
      <c r="C75">
        <v>-76.349999999999994</v>
      </c>
      <c r="D75">
        <v>0.87</v>
      </c>
      <c r="E75">
        <v>0.89</v>
      </c>
      <c r="F75">
        <v>-0.28000000000000003</v>
      </c>
      <c r="G75">
        <v>79.48</v>
      </c>
      <c r="H75">
        <v>30.97</v>
      </c>
      <c r="I75">
        <v>-10.039999999999999</v>
      </c>
      <c r="J75">
        <v>166.95</v>
      </c>
      <c r="K75">
        <v>18.96</v>
      </c>
      <c r="L75">
        <v>-131.66999999999999</v>
      </c>
      <c r="M75">
        <v>22.24</v>
      </c>
      <c r="N75">
        <v>15.22</v>
      </c>
    </row>
    <row r="76" spans="2:14" x14ac:dyDescent="0.25">
      <c r="B76" t="s">
        <v>1299</v>
      </c>
      <c r="C76" t="s">
        <v>1312</v>
      </c>
      <c r="D76" t="s">
        <v>1313</v>
      </c>
      <c r="E76" t="s">
        <v>1314</v>
      </c>
      <c r="F76" t="s">
        <v>1315</v>
      </c>
      <c r="G76" t="s">
        <v>1316</v>
      </c>
      <c r="H76" t="s">
        <v>1317</v>
      </c>
      <c r="I76" t="s">
        <v>1318</v>
      </c>
      <c r="J76" t="s">
        <v>1319</v>
      </c>
      <c r="K76" t="s">
        <v>1320</v>
      </c>
      <c r="L76" t="s">
        <v>1321</v>
      </c>
      <c r="M76" t="s">
        <v>1322</v>
      </c>
      <c r="N76" t="s">
        <v>1323</v>
      </c>
    </row>
    <row r="77" spans="2:14" x14ac:dyDescent="0.25">
      <c r="B77" t="s">
        <v>1303</v>
      </c>
      <c r="C77">
        <v>7.0000000000000007E-2</v>
      </c>
      <c r="D77">
        <v>45.22</v>
      </c>
      <c r="E77">
        <v>51.32</v>
      </c>
      <c r="F77">
        <v>-5.37</v>
      </c>
      <c r="G77">
        <v>3.5</v>
      </c>
      <c r="H77">
        <v>-17.64</v>
      </c>
      <c r="I77">
        <v>-41.81</v>
      </c>
      <c r="J77">
        <v>17.7</v>
      </c>
      <c r="K77">
        <v>-54.2</v>
      </c>
      <c r="L77">
        <v>10.71</v>
      </c>
      <c r="M77">
        <v>-55.86</v>
      </c>
      <c r="N77">
        <v>-4.12</v>
      </c>
    </row>
    <row r="78" spans="2:14" x14ac:dyDescent="0.25">
      <c r="B78" t="s">
        <v>1307</v>
      </c>
      <c r="C78">
        <v>-3.78</v>
      </c>
      <c r="D78">
        <v>-2.34</v>
      </c>
      <c r="E78">
        <v>-0.93</v>
      </c>
      <c r="F78">
        <v>0.75</v>
      </c>
      <c r="G78">
        <v>1.31</v>
      </c>
      <c r="H78">
        <v>-1.64</v>
      </c>
      <c r="I78">
        <v>0.64</v>
      </c>
      <c r="J78">
        <v>-5.97</v>
      </c>
      <c r="K78">
        <v>-5.22</v>
      </c>
      <c r="L78">
        <v>-3.92</v>
      </c>
      <c r="M78">
        <v>-5.87</v>
      </c>
      <c r="N78">
        <v>-2.2799999999999998</v>
      </c>
    </row>
    <row r="79" spans="2:14" x14ac:dyDescent="0.25">
      <c r="B79" t="s">
        <v>1311</v>
      </c>
      <c r="C79">
        <v>6.09</v>
      </c>
      <c r="D79">
        <v>-1.49</v>
      </c>
      <c r="E79">
        <v>1.99</v>
      </c>
      <c r="F79">
        <v>0</v>
      </c>
      <c r="G79">
        <v>17.239999999999998</v>
      </c>
      <c r="H79">
        <v>0.08</v>
      </c>
      <c r="I79">
        <v>3.9</v>
      </c>
      <c r="J79">
        <v>26.07</v>
      </c>
      <c r="K79">
        <v>0</v>
      </c>
      <c r="L79">
        <v>-18.13</v>
      </c>
      <c r="M79">
        <v>-6.3</v>
      </c>
      <c r="N79">
        <v>103.15</v>
      </c>
    </row>
  </sheetData>
  <mergeCells count="15">
    <mergeCell ref="B37:B40"/>
    <mergeCell ref="B41:B44"/>
    <mergeCell ref="J31:J32"/>
    <mergeCell ref="K31:K32"/>
    <mergeCell ref="L31:L32"/>
    <mergeCell ref="O31:O32"/>
    <mergeCell ref="B31:D32"/>
    <mergeCell ref="M31:M32"/>
    <mergeCell ref="N31:N32"/>
    <mergeCell ref="B33:B36"/>
    <mergeCell ref="E31:E32"/>
    <mergeCell ref="F31:F32"/>
    <mergeCell ref="G31:G32"/>
    <mergeCell ref="H31:H32"/>
    <mergeCell ref="I31:I32"/>
  </mergeCells>
  <pageMargins left="0.511811024" right="0.511811024" top="0.78740157499999996" bottom="0.78740157499999996" header="0.31496062000000002" footer="0.31496062000000002"/>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8153D-5AA8-4713-B3AB-9E1E5584F13E}">
  <dimension ref="A1:K36"/>
  <sheetViews>
    <sheetView showGridLines="0" workbookViewId="0"/>
  </sheetViews>
  <sheetFormatPr defaultRowHeight="15" x14ac:dyDescent="0.25"/>
  <cols>
    <col min="1" max="1" width="25.28515625" customWidth="1"/>
    <col min="2" max="11" width="7.5703125" customWidth="1"/>
  </cols>
  <sheetData>
    <row r="1" spans="1:1" x14ac:dyDescent="0.25">
      <c r="A1" t="s">
        <v>1324</v>
      </c>
    </row>
    <row r="3" spans="1:1" x14ac:dyDescent="0.25">
      <c r="A3" t="s">
        <v>48</v>
      </c>
    </row>
    <row r="4" spans="1:1" x14ac:dyDescent="0.25">
      <c r="A4" t="s">
        <v>1325</v>
      </c>
    </row>
    <row r="5" spans="1:1" x14ac:dyDescent="0.25">
      <c r="A5" t="s">
        <v>1326</v>
      </c>
    </row>
    <row r="6" spans="1:1" x14ac:dyDescent="0.25">
      <c r="A6" t="s">
        <v>1327</v>
      </c>
    </row>
    <row r="7" spans="1:1" x14ac:dyDescent="0.25">
      <c r="A7" t="s">
        <v>1328</v>
      </c>
    </row>
    <row r="8" spans="1:1" x14ac:dyDescent="0.25">
      <c r="A8" t="s">
        <v>1329</v>
      </c>
    </row>
    <row r="9" spans="1:1" x14ac:dyDescent="0.25">
      <c r="A9" t="s">
        <v>1330</v>
      </c>
    </row>
    <row r="10" spans="1:1" x14ac:dyDescent="0.25">
      <c r="A10" t="s">
        <v>1331</v>
      </c>
    </row>
    <row r="11" spans="1:1" x14ac:dyDescent="0.25">
      <c r="A11" t="s">
        <v>1332</v>
      </c>
    </row>
    <row r="12" spans="1:1" x14ac:dyDescent="0.25">
      <c r="A12" t="s">
        <v>1333</v>
      </c>
    </row>
    <row r="13" spans="1:1" x14ac:dyDescent="0.25">
      <c r="A13" t="s">
        <v>1334</v>
      </c>
    </row>
    <row r="14" spans="1:1" x14ac:dyDescent="0.25">
      <c r="A14" t="s">
        <v>1335</v>
      </c>
    </row>
    <row r="15" spans="1:1" x14ac:dyDescent="0.25">
      <c r="A15" t="s">
        <v>1336</v>
      </c>
    </row>
    <row r="16" spans="1:1" x14ac:dyDescent="0.25">
      <c r="A16" t="s">
        <v>1337</v>
      </c>
    </row>
    <row r="17" spans="1:11" x14ac:dyDescent="0.25">
      <c r="A17" t="s">
        <v>1338</v>
      </c>
    </row>
    <row r="18" spans="1:11" x14ac:dyDescent="0.25">
      <c r="A18" t="s">
        <v>1339</v>
      </c>
    </row>
    <row r="20" spans="1:11" x14ac:dyDescent="0.25">
      <c r="A20" t="s">
        <v>714</v>
      </c>
    </row>
    <row r="21" spans="1:11" x14ac:dyDescent="0.25">
      <c r="A21" t="s">
        <v>1340</v>
      </c>
    </row>
    <row r="22" spans="1:11" x14ac:dyDescent="0.25">
      <c r="A22" t="s">
        <v>147</v>
      </c>
    </row>
    <row r="24" spans="1:11" ht="10.5" customHeight="1" x14ac:dyDescent="0.25">
      <c r="H24" s="59"/>
      <c r="I24" s="59"/>
      <c r="J24" s="59"/>
      <c r="K24" s="59"/>
    </row>
    <row r="25" spans="1:11" x14ac:dyDescent="0.25">
      <c r="A25" t="s">
        <v>1086</v>
      </c>
    </row>
    <row r="26" spans="1:11" x14ac:dyDescent="0.25">
      <c r="B26">
        <v>2015</v>
      </c>
      <c r="C26">
        <v>2016</v>
      </c>
      <c r="D26">
        <v>2017</v>
      </c>
      <c r="E26">
        <v>2018</v>
      </c>
      <c r="F26">
        <v>2019</v>
      </c>
      <c r="G26">
        <v>2020</v>
      </c>
    </row>
    <row r="27" spans="1:11" x14ac:dyDescent="0.25">
      <c r="A27" t="s">
        <v>1341</v>
      </c>
      <c r="B27">
        <f>B34/B$32*100</f>
        <v>5427593347.7376204</v>
      </c>
      <c r="C27">
        <f t="shared" ref="C27:G27" si="0">C34/C$32*100</f>
        <v>4776098068.0932302</v>
      </c>
      <c r="D27">
        <f t="shared" si="0"/>
        <v>4515599413.4694653</v>
      </c>
      <c r="E27">
        <f t="shared" si="0"/>
        <v>3706631585.837853</v>
      </c>
      <c r="F27">
        <f t="shared" si="0"/>
        <v>3862195377.0479259</v>
      </c>
      <c r="G27">
        <f t="shared" si="0"/>
        <v>3364371947.5299997</v>
      </c>
    </row>
    <row r="28" spans="1:11" x14ac:dyDescent="0.25">
      <c r="A28" t="s">
        <v>1342</v>
      </c>
      <c r="B28">
        <f t="shared" ref="B28:G28" si="1">B35/B$32*100</f>
        <v>7862670541.0057487</v>
      </c>
      <c r="C28">
        <f t="shared" si="1"/>
        <v>7903026084.9482174</v>
      </c>
      <c r="D28">
        <f t="shared" si="1"/>
        <v>7787105933.8062792</v>
      </c>
      <c r="E28">
        <f t="shared" si="1"/>
        <v>8036255768.6464634</v>
      </c>
      <c r="F28">
        <f t="shared" si="1"/>
        <v>8417432660.4441242</v>
      </c>
      <c r="G28">
        <f t="shared" si="1"/>
        <v>8724606234.6200008</v>
      </c>
    </row>
    <row r="29" spans="1:11" ht="10.5" customHeight="1" x14ac:dyDescent="0.25">
      <c r="A29" t="s">
        <v>1343</v>
      </c>
      <c r="B29">
        <f>B36</f>
        <v>69.03</v>
      </c>
      <c r="C29">
        <f t="shared" ref="C29:G29" si="2">C36</f>
        <v>60.43</v>
      </c>
      <c r="D29">
        <f t="shared" si="2"/>
        <v>57.99</v>
      </c>
      <c r="E29">
        <f t="shared" si="2"/>
        <v>46.12</v>
      </c>
      <c r="F29">
        <f t="shared" si="2"/>
        <v>45.88</v>
      </c>
      <c r="G29">
        <f t="shared" si="2"/>
        <v>38.67</v>
      </c>
    </row>
    <row r="30" spans="1:11" ht="10.5" customHeight="1" x14ac:dyDescent="0.25"/>
    <row r="31" spans="1:11" ht="10.5" customHeight="1" x14ac:dyDescent="0.25">
      <c r="B31">
        <v>2015</v>
      </c>
      <c r="C31">
        <v>2016</v>
      </c>
      <c r="D31">
        <v>2017</v>
      </c>
      <c r="E31">
        <v>2018</v>
      </c>
      <c r="F31">
        <v>2019</v>
      </c>
      <c r="G31">
        <v>2020</v>
      </c>
    </row>
    <row r="32" spans="1:11" x14ac:dyDescent="0.25">
      <c r="A32" t="s">
        <v>887</v>
      </c>
      <c r="B32">
        <v>80.80383556421171</v>
      </c>
      <c r="C32">
        <v>85.884771220320133</v>
      </c>
      <c r="D32">
        <v>88.416157278274426</v>
      </c>
      <c r="E32">
        <v>91.727856216696424</v>
      </c>
      <c r="F32">
        <v>95.677796780557458</v>
      </c>
      <c r="G32">
        <v>100</v>
      </c>
    </row>
    <row r="33" spans="1:7" x14ac:dyDescent="0.25">
      <c r="B33">
        <v>2015</v>
      </c>
      <c r="C33">
        <v>2016</v>
      </c>
      <c r="D33">
        <v>2017</v>
      </c>
      <c r="E33">
        <v>2018</v>
      </c>
      <c r="F33">
        <v>2019</v>
      </c>
      <c r="G33">
        <v>2020</v>
      </c>
    </row>
    <row r="34" spans="1:7" x14ac:dyDescent="0.25">
      <c r="A34" t="s">
        <v>1341</v>
      </c>
      <c r="B34">
        <v>4385703603.8000002</v>
      </c>
      <c r="C34">
        <v>4101940899.04</v>
      </c>
      <c r="D34">
        <v>3992519479.4699998</v>
      </c>
      <c r="E34">
        <v>3400013691.54</v>
      </c>
      <c r="F34">
        <v>3695263444.1199999</v>
      </c>
      <c r="G34">
        <v>3364371947.5300002</v>
      </c>
    </row>
    <row r="35" spans="1:7" x14ac:dyDescent="0.25">
      <c r="A35" t="s">
        <v>1342</v>
      </c>
      <c r="B35">
        <v>6353339374.9099998</v>
      </c>
      <c r="C35">
        <v>6787495872.54</v>
      </c>
      <c r="D35">
        <v>6885059829.8599997</v>
      </c>
      <c r="E35">
        <v>7371485136.6700001</v>
      </c>
      <c r="F35">
        <v>8053614115</v>
      </c>
      <c r="G35">
        <v>8724606234.6200008</v>
      </c>
    </row>
    <row r="36" spans="1:7" x14ac:dyDescent="0.25">
      <c r="A36" t="s">
        <v>1343</v>
      </c>
      <c r="B36">
        <v>69.03</v>
      </c>
      <c r="C36">
        <v>60.43</v>
      </c>
      <c r="D36">
        <v>57.99</v>
      </c>
      <c r="E36">
        <v>46.12</v>
      </c>
      <c r="F36">
        <v>45.88</v>
      </c>
      <c r="G36">
        <v>38.67</v>
      </c>
    </row>
  </sheetData>
  <pageMargins left="0.511811024" right="0.511811024" top="0.78740157499999996" bottom="0.78740157499999996" header="0.31496062000000002" footer="0.31496062000000002"/>
  <pageSetup paperSize="9"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5FBDE-982B-4C2A-BA65-E3F96096C4BF}">
  <dimension ref="A1:AB59"/>
  <sheetViews>
    <sheetView workbookViewId="0">
      <selection activeCell="A2" sqref="A2"/>
    </sheetView>
  </sheetViews>
  <sheetFormatPr defaultRowHeight="15" x14ac:dyDescent="0.25"/>
  <cols>
    <col min="2" max="2" width="16.42578125" customWidth="1"/>
    <col min="3" max="3" width="10.28515625" bestFit="1" customWidth="1"/>
  </cols>
  <sheetData>
    <row r="1" spans="1:1" x14ac:dyDescent="0.25">
      <c r="A1" t="s">
        <v>2767</v>
      </c>
    </row>
    <row r="2" spans="1:1" x14ac:dyDescent="0.25">
      <c r="A2" s="26"/>
    </row>
    <row r="3" spans="1:1" x14ac:dyDescent="0.25">
      <c r="A3" t="s">
        <v>48</v>
      </c>
    </row>
    <row r="4" spans="1:1" x14ac:dyDescent="0.25">
      <c r="A4" t="s">
        <v>1325</v>
      </c>
    </row>
    <row r="5" spans="1:1" x14ac:dyDescent="0.25">
      <c r="A5" t="s">
        <v>1326</v>
      </c>
    </row>
    <row r="6" spans="1:1" x14ac:dyDescent="0.25">
      <c r="A6" t="s">
        <v>1327</v>
      </c>
    </row>
    <row r="7" spans="1:1" x14ac:dyDescent="0.25">
      <c r="A7" t="s">
        <v>1328</v>
      </c>
    </row>
    <row r="8" spans="1:1" x14ac:dyDescent="0.25">
      <c r="A8" t="s">
        <v>1329</v>
      </c>
    </row>
    <row r="9" spans="1:1" x14ac:dyDescent="0.25">
      <c r="A9" t="s">
        <v>1330</v>
      </c>
    </row>
    <row r="10" spans="1:1" x14ac:dyDescent="0.25">
      <c r="A10" t="s">
        <v>1331</v>
      </c>
    </row>
    <row r="11" spans="1:1" x14ac:dyDescent="0.25">
      <c r="A11" t="s">
        <v>1332</v>
      </c>
    </row>
    <row r="12" spans="1:1" x14ac:dyDescent="0.25">
      <c r="A12" t="s">
        <v>1333</v>
      </c>
    </row>
    <row r="13" spans="1:1" x14ac:dyDescent="0.25">
      <c r="A13" t="s">
        <v>1334</v>
      </c>
    </row>
    <row r="14" spans="1:1" x14ac:dyDescent="0.25">
      <c r="A14" t="s">
        <v>1335</v>
      </c>
    </row>
    <row r="15" spans="1:1" x14ac:dyDescent="0.25">
      <c r="A15" t="s">
        <v>1344</v>
      </c>
    </row>
    <row r="16" spans="1:1" x14ac:dyDescent="0.25">
      <c r="A16" t="s">
        <v>1345</v>
      </c>
    </row>
    <row r="18" spans="1:28" x14ac:dyDescent="0.25">
      <c r="A18" t="s">
        <v>1346</v>
      </c>
    </row>
    <row r="19" spans="1:28" x14ac:dyDescent="0.25">
      <c r="A19" t="s">
        <v>1347</v>
      </c>
    </row>
    <row r="20" spans="1:28" x14ac:dyDescent="0.25">
      <c r="A20" t="s">
        <v>1348</v>
      </c>
    </row>
    <row r="21" spans="1:28" x14ac:dyDescent="0.25">
      <c r="A21" t="s">
        <v>1349</v>
      </c>
    </row>
    <row r="22" spans="1:28" x14ac:dyDescent="0.25">
      <c r="A22" t="s">
        <v>1350</v>
      </c>
    </row>
    <row r="23" spans="1:28" x14ac:dyDescent="0.25">
      <c r="A23" s="26"/>
    </row>
    <row r="24" spans="1:28" x14ac:dyDescent="0.25">
      <c r="A24" t="s">
        <v>654</v>
      </c>
    </row>
    <row r="25" spans="1:28" x14ac:dyDescent="0.25">
      <c r="A25" t="s">
        <v>1351</v>
      </c>
      <c r="AA25" s="20"/>
      <c r="AB25" s="20"/>
    </row>
    <row r="26" spans="1:28" x14ac:dyDescent="0.25">
      <c r="A26" t="s">
        <v>1352</v>
      </c>
      <c r="AA26" s="20"/>
      <c r="AB26" s="20"/>
    </row>
    <row r="27" spans="1:28" x14ac:dyDescent="0.25">
      <c r="A27" t="s">
        <v>85</v>
      </c>
      <c r="AA27" s="20"/>
      <c r="AB27" s="20"/>
    </row>
    <row r="28" spans="1:28" x14ac:dyDescent="0.25">
      <c r="V28" t="s">
        <v>1353</v>
      </c>
      <c r="Z28" t="s">
        <v>1353</v>
      </c>
      <c r="AA28" s="20"/>
      <c r="AB28" s="20"/>
    </row>
    <row r="29" spans="1:28" x14ac:dyDescent="0.25">
      <c r="A29" s="26"/>
      <c r="C29" t="s">
        <v>1353</v>
      </c>
      <c r="F29" t="s">
        <v>1353</v>
      </c>
      <c r="Q29" t="s">
        <v>1353</v>
      </c>
      <c r="R29" t="s">
        <v>1353</v>
      </c>
      <c r="U29" s="468" t="s">
        <v>295</v>
      </c>
      <c r="V29">
        <v>2020</v>
      </c>
      <c r="Y29" s="469" t="s">
        <v>1354</v>
      </c>
      <c r="Z29" s="470" t="s">
        <v>1354</v>
      </c>
      <c r="AA29" s="20"/>
      <c r="AB29" s="20"/>
    </row>
    <row r="30" spans="1:28" x14ac:dyDescent="0.25">
      <c r="B30" t="s">
        <v>1343</v>
      </c>
      <c r="C30">
        <v>2020</v>
      </c>
      <c r="E30" s="469" t="s">
        <v>1354</v>
      </c>
      <c r="F30" s="470" t="s">
        <v>1354</v>
      </c>
      <c r="I30" s="468" t="s">
        <v>1028</v>
      </c>
      <c r="J30" s="468" t="s">
        <v>290</v>
      </c>
      <c r="K30" s="468" t="s">
        <v>291</v>
      </c>
      <c r="L30" s="468" t="s">
        <v>292</v>
      </c>
      <c r="M30" s="468" t="s">
        <v>293</v>
      </c>
      <c r="N30" s="468" t="s">
        <v>294</v>
      </c>
      <c r="O30" s="468" t="s">
        <v>295</v>
      </c>
      <c r="P30" s="469" t="s">
        <v>1354</v>
      </c>
      <c r="Q30">
        <v>2020</v>
      </c>
      <c r="R30" s="470" t="s">
        <v>1354</v>
      </c>
      <c r="T30" t="s">
        <v>66</v>
      </c>
      <c r="U30" s="16">
        <v>63.027777777777779</v>
      </c>
      <c r="X30" t="s">
        <v>66</v>
      </c>
      <c r="Y30" s="20">
        <v>-13.795185185185185</v>
      </c>
      <c r="Z30" s="20"/>
      <c r="AA30" s="20"/>
      <c r="AB30" s="20"/>
    </row>
    <row r="31" spans="1:28" x14ac:dyDescent="0.25">
      <c r="A31" t="s">
        <v>66</v>
      </c>
      <c r="B31" s="16">
        <v>63.027777777777779</v>
      </c>
      <c r="D31" t="s">
        <v>66</v>
      </c>
      <c r="E31" s="20">
        <v>-13.795185185185185</v>
      </c>
      <c r="F31" s="20"/>
      <c r="I31" s="471" t="s">
        <v>1184</v>
      </c>
      <c r="J31" s="472">
        <v>96.81</v>
      </c>
      <c r="K31" s="472">
        <v>72.67</v>
      </c>
      <c r="L31" s="472">
        <v>71.83</v>
      </c>
      <c r="M31" s="472">
        <v>71.83</v>
      </c>
      <c r="N31" s="472">
        <v>58.18</v>
      </c>
      <c r="O31" s="472">
        <v>58.51</v>
      </c>
      <c r="P31" s="16">
        <f>O31-J31</f>
        <v>-38.300000000000004</v>
      </c>
      <c r="Q31">
        <f>RANK(O31,O$31:O$57)</f>
        <v>7</v>
      </c>
      <c r="R31">
        <f>RANK(P31,P$31:P$57,1)</f>
        <v>5</v>
      </c>
      <c r="T31" t="s">
        <v>69</v>
      </c>
      <c r="U31" s="16">
        <v>41.647777777777783</v>
      </c>
      <c r="X31" t="s">
        <v>69</v>
      </c>
      <c r="Y31" s="20">
        <v>-23.528888888888893</v>
      </c>
      <c r="Z31" s="20"/>
      <c r="AA31" s="20"/>
      <c r="AB31" s="20"/>
    </row>
    <row r="32" spans="1:28" x14ac:dyDescent="0.25">
      <c r="A32" t="s">
        <v>69</v>
      </c>
      <c r="B32" s="16">
        <v>41.647777777777783</v>
      </c>
      <c r="D32" t="s">
        <v>69</v>
      </c>
      <c r="E32" s="20">
        <v>-23.528888888888893</v>
      </c>
      <c r="F32" s="20"/>
      <c r="I32" s="471" t="s">
        <v>430</v>
      </c>
      <c r="J32" s="472">
        <v>47.82</v>
      </c>
      <c r="K32" s="472">
        <v>40.549999999999997</v>
      </c>
      <c r="L32" s="472">
        <v>35.86</v>
      </c>
      <c r="M32" s="472">
        <v>35.86</v>
      </c>
      <c r="N32" s="472">
        <v>29.3</v>
      </c>
      <c r="O32" s="472">
        <v>19.010000000000002</v>
      </c>
      <c r="P32" s="16">
        <f t="shared" ref="P32:P48" si="0">O32-J32</f>
        <v>-28.81</v>
      </c>
      <c r="Q32">
        <f t="shared" ref="Q32:Q57" si="1">RANK(O32,O$31:O$57)</f>
        <v>21</v>
      </c>
      <c r="R32">
        <f t="shared" ref="R32:R57" si="2">RANK(P32,P$31:P$57,1)</f>
        <v>8</v>
      </c>
      <c r="T32" t="s">
        <v>72</v>
      </c>
      <c r="U32" s="16">
        <v>38.67</v>
      </c>
      <c r="V32">
        <v>13</v>
      </c>
      <c r="X32" t="s">
        <v>72</v>
      </c>
      <c r="Y32" s="20">
        <v>-30.36</v>
      </c>
      <c r="Z32">
        <v>7</v>
      </c>
      <c r="AA32" s="20"/>
      <c r="AB32" s="20"/>
    </row>
    <row r="33" spans="1:28" x14ac:dyDescent="0.25">
      <c r="A33" t="s">
        <v>72</v>
      </c>
      <c r="B33" s="16">
        <v>38.67</v>
      </c>
      <c r="C33">
        <v>13</v>
      </c>
      <c r="D33" t="s">
        <v>72</v>
      </c>
      <c r="E33" s="20">
        <v>-30.36</v>
      </c>
      <c r="F33">
        <v>7</v>
      </c>
      <c r="I33" s="471" t="s">
        <v>1185</v>
      </c>
      <c r="J33" s="472">
        <v>27.45</v>
      </c>
      <c r="K33" s="472">
        <v>14.36</v>
      </c>
      <c r="L33" s="165"/>
      <c r="M33" s="472">
        <v>-15.64</v>
      </c>
      <c r="N33" s="472">
        <v>34.58</v>
      </c>
      <c r="O33" s="472">
        <v>16.36</v>
      </c>
      <c r="P33" s="16">
        <f t="shared" si="0"/>
        <v>-11.09</v>
      </c>
      <c r="Q33">
        <f t="shared" si="1"/>
        <v>22</v>
      </c>
      <c r="R33">
        <f t="shared" si="2"/>
        <v>15</v>
      </c>
      <c r="T33" t="s">
        <v>75</v>
      </c>
      <c r="U33" s="16">
        <v>71.34</v>
      </c>
      <c r="V33">
        <v>6</v>
      </c>
      <c r="X33" t="s">
        <v>400</v>
      </c>
      <c r="Y33" s="20">
        <v>-30.42</v>
      </c>
      <c r="Z33">
        <v>6</v>
      </c>
      <c r="AA33" s="20"/>
      <c r="AB33" s="20"/>
    </row>
    <row r="34" spans="1:28" x14ac:dyDescent="0.25">
      <c r="A34" t="s">
        <v>75</v>
      </c>
      <c r="B34" s="16">
        <v>71.34</v>
      </c>
      <c r="C34">
        <v>6</v>
      </c>
      <c r="D34" t="s">
        <v>400</v>
      </c>
      <c r="E34" s="20">
        <v>-30.42</v>
      </c>
      <c r="F34">
        <v>6</v>
      </c>
      <c r="I34" s="471" t="s">
        <v>121</v>
      </c>
      <c r="J34" s="472">
        <v>25.23</v>
      </c>
      <c r="K34" s="472">
        <v>29.89</v>
      </c>
      <c r="L34" s="472">
        <v>33.78</v>
      </c>
      <c r="M34" s="472">
        <v>33.78</v>
      </c>
      <c r="N34" s="472">
        <v>36.07</v>
      </c>
      <c r="O34" s="472">
        <v>32.770000000000003</v>
      </c>
      <c r="P34" s="16">
        <f t="shared" si="0"/>
        <v>7.5400000000000027</v>
      </c>
      <c r="Q34">
        <f t="shared" si="1"/>
        <v>19</v>
      </c>
      <c r="R34">
        <f t="shared" si="2"/>
        <v>24</v>
      </c>
      <c r="T34" t="s">
        <v>370</v>
      </c>
      <c r="U34" s="16">
        <v>74.39</v>
      </c>
      <c r="V34">
        <v>5</v>
      </c>
      <c r="X34" t="s">
        <v>1184</v>
      </c>
      <c r="Y34" s="20">
        <v>-38.300000000000004</v>
      </c>
      <c r="Z34">
        <v>5</v>
      </c>
      <c r="AA34" s="20"/>
      <c r="AB34" s="20"/>
    </row>
    <row r="35" spans="1:28" x14ac:dyDescent="0.25">
      <c r="A35" t="s">
        <v>370</v>
      </c>
      <c r="B35" s="16">
        <v>74.39</v>
      </c>
      <c r="C35">
        <v>5</v>
      </c>
      <c r="D35" t="s">
        <v>1184</v>
      </c>
      <c r="E35" s="20">
        <v>-38.300000000000004</v>
      </c>
      <c r="F35">
        <v>5</v>
      </c>
      <c r="I35" s="471" t="s">
        <v>371</v>
      </c>
      <c r="J35" s="472">
        <v>31.37</v>
      </c>
      <c r="K35" s="472">
        <v>26.41</v>
      </c>
      <c r="L35" s="472">
        <v>17.34</v>
      </c>
      <c r="M35" s="472">
        <v>17.78</v>
      </c>
      <c r="N35" s="472">
        <v>14.04</v>
      </c>
      <c r="O35" s="472">
        <v>9.06</v>
      </c>
      <c r="P35" s="16">
        <f t="shared" si="0"/>
        <v>-22.310000000000002</v>
      </c>
      <c r="Q35">
        <f t="shared" si="1"/>
        <v>25</v>
      </c>
      <c r="R35">
        <f t="shared" si="2"/>
        <v>11</v>
      </c>
      <c r="T35" t="s">
        <v>120</v>
      </c>
      <c r="U35" s="16">
        <v>165.02</v>
      </c>
      <c r="V35">
        <v>4</v>
      </c>
      <c r="X35" t="s">
        <v>342</v>
      </c>
      <c r="Y35" s="20">
        <v>-43.48</v>
      </c>
      <c r="Z35">
        <v>4</v>
      </c>
      <c r="AA35" s="20"/>
      <c r="AB35" s="20"/>
    </row>
    <row r="36" spans="1:28" x14ac:dyDescent="0.25">
      <c r="A36" t="s">
        <v>120</v>
      </c>
      <c r="B36" s="16">
        <v>165.02</v>
      </c>
      <c r="C36">
        <v>4</v>
      </c>
      <c r="D36" t="s">
        <v>342</v>
      </c>
      <c r="E36" s="20">
        <v>-43.48</v>
      </c>
      <c r="F36">
        <v>4</v>
      </c>
      <c r="I36" s="471" t="s">
        <v>370</v>
      </c>
      <c r="J36" s="472">
        <v>98.61</v>
      </c>
      <c r="K36" s="472">
        <v>95.11</v>
      </c>
      <c r="L36" s="472">
        <v>92.03</v>
      </c>
      <c r="M36" s="472">
        <v>92.04</v>
      </c>
      <c r="N36" s="472">
        <v>78.430000000000007</v>
      </c>
      <c r="O36" s="472">
        <v>74.39</v>
      </c>
      <c r="P36" s="16">
        <f t="shared" si="0"/>
        <v>-24.22</v>
      </c>
      <c r="Q36">
        <f t="shared" si="1"/>
        <v>5</v>
      </c>
      <c r="R36">
        <f t="shared" si="2"/>
        <v>10</v>
      </c>
      <c r="T36" t="s">
        <v>372</v>
      </c>
      <c r="U36" s="16">
        <v>188.49</v>
      </c>
      <c r="V36">
        <v>3</v>
      </c>
      <c r="X36" t="s">
        <v>74</v>
      </c>
      <c r="Y36" s="20">
        <v>-44.46</v>
      </c>
      <c r="Z36">
        <v>3</v>
      </c>
      <c r="AA36" s="20"/>
      <c r="AB36" s="20"/>
    </row>
    <row r="37" spans="1:28" x14ac:dyDescent="0.25">
      <c r="A37" t="s">
        <v>372</v>
      </c>
      <c r="B37" s="16">
        <v>188.49</v>
      </c>
      <c r="C37">
        <v>3</v>
      </c>
      <c r="D37" t="s">
        <v>74</v>
      </c>
      <c r="E37" s="20">
        <v>-44.46</v>
      </c>
      <c r="F37">
        <v>3</v>
      </c>
      <c r="I37" s="471" t="s">
        <v>372</v>
      </c>
      <c r="J37" s="472">
        <v>198.66</v>
      </c>
      <c r="K37" s="472">
        <v>203.09</v>
      </c>
      <c r="L37" s="472">
        <v>186.35</v>
      </c>
      <c r="M37" s="472">
        <v>186.35</v>
      </c>
      <c r="N37" s="472">
        <v>191.5</v>
      </c>
      <c r="O37" s="472">
        <v>188.49</v>
      </c>
      <c r="P37" s="16">
        <f t="shared" si="0"/>
        <v>-10.169999999999987</v>
      </c>
      <c r="Q37">
        <f t="shared" si="1"/>
        <v>3</v>
      </c>
      <c r="R37">
        <f t="shared" si="2"/>
        <v>16</v>
      </c>
      <c r="T37" t="s">
        <v>118</v>
      </c>
      <c r="U37" s="16">
        <v>221.81</v>
      </c>
      <c r="V37">
        <v>2</v>
      </c>
      <c r="X37" t="s">
        <v>76</v>
      </c>
      <c r="Y37" s="20">
        <v>-48.360000000000007</v>
      </c>
      <c r="Z37">
        <v>2</v>
      </c>
      <c r="AA37" s="20"/>
      <c r="AB37" s="20"/>
    </row>
    <row r="38" spans="1:28" x14ac:dyDescent="0.25">
      <c r="A38" t="s">
        <v>118</v>
      </c>
      <c r="B38" s="16">
        <v>221.81</v>
      </c>
      <c r="C38">
        <v>2</v>
      </c>
      <c r="D38" t="s">
        <v>76</v>
      </c>
      <c r="E38" s="20">
        <v>-48.360000000000007</v>
      </c>
      <c r="F38">
        <v>2</v>
      </c>
      <c r="I38" s="471" t="s">
        <v>76</v>
      </c>
      <c r="J38" s="472">
        <v>89.18</v>
      </c>
      <c r="K38" s="472">
        <v>78.17</v>
      </c>
      <c r="L38" s="472">
        <v>76.13</v>
      </c>
      <c r="M38" s="472">
        <v>82.43</v>
      </c>
      <c r="N38" s="472">
        <v>61.07</v>
      </c>
      <c r="O38" s="472">
        <v>40.82</v>
      </c>
      <c r="P38" s="16">
        <f t="shared" si="0"/>
        <v>-48.360000000000007</v>
      </c>
      <c r="Q38">
        <f t="shared" si="1"/>
        <v>12</v>
      </c>
      <c r="R38">
        <f t="shared" si="2"/>
        <v>2</v>
      </c>
      <c r="T38" t="s">
        <v>119</v>
      </c>
      <c r="U38" s="16">
        <v>315.74</v>
      </c>
      <c r="V38">
        <v>1</v>
      </c>
      <c r="X38" t="s">
        <v>1183</v>
      </c>
      <c r="Y38" s="20">
        <v>-108.96</v>
      </c>
      <c r="Z38">
        <v>1</v>
      </c>
      <c r="AA38" s="20"/>
      <c r="AB38" s="20"/>
    </row>
    <row r="39" spans="1:28" x14ac:dyDescent="0.25">
      <c r="A39" t="s">
        <v>119</v>
      </c>
      <c r="B39" s="16">
        <v>315.74</v>
      </c>
      <c r="C39">
        <v>1</v>
      </c>
      <c r="D39" t="s">
        <v>1183</v>
      </c>
      <c r="E39" s="20">
        <v>-108.96</v>
      </c>
      <c r="F39">
        <v>1</v>
      </c>
      <c r="I39" s="471" t="s">
        <v>74</v>
      </c>
      <c r="J39" s="472">
        <v>48.75</v>
      </c>
      <c r="K39" s="472">
        <v>43.98</v>
      </c>
      <c r="L39" s="472">
        <v>44.11</v>
      </c>
      <c r="M39" s="472">
        <v>44.11</v>
      </c>
      <c r="N39" s="472">
        <v>27.09</v>
      </c>
      <c r="O39" s="472">
        <v>4.29</v>
      </c>
      <c r="P39" s="16">
        <f t="shared" si="0"/>
        <v>-44.46</v>
      </c>
      <c r="Q39">
        <f t="shared" si="1"/>
        <v>26</v>
      </c>
      <c r="R39">
        <f t="shared" si="2"/>
        <v>3</v>
      </c>
      <c r="X39" s="16"/>
    </row>
    <row r="40" spans="1:28" x14ac:dyDescent="0.25">
      <c r="B40" s="16"/>
      <c r="E40" s="16"/>
      <c r="I40" s="471" t="s">
        <v>345</v>
      </c>
      <c r="J40" s="472">
        <v>12.04</v>
      </c>
      <c r="K40" s="472">
        <v>9.2899999999999991</v>
      </c>
      <c r="L40" s="472">
        <v>6.4</v>
      </c>
      <c r="M40" s="472">
        <v>6.4</v>
      </c>
      <c r="N40" s="472">
        <v>7.51</v>
      </c>
      <c r="O40" s="472">
        <v>2.1800000000000002</v>
      </c>
      <c r="P40" s="16">
        <f t="shared" si="0"/>
        <v>-9.86</v>
      </c>
      <c r="Q40">
        <f t="shared" si="1"/>
        <v>27</v>
      </c>
      <c r="R40">
        <f t="shared" si="2"/>
        <v>17</v>
      </c>
    </row>
    <row r="41" spans="1:28" x14ac:dyDescent="0.25">
      <c r="I41" s="471" t="s">
        <v>431</v>
      </c>
      <c r="J41" s="472">
        <v>50.38</v>
      </c>
      <c r="K41" s="472">
        <v>38.82</v>
      </c>
      <c r="L41" s="472">
        <v>29.34</v>
      </c>
      <c r="M41" s="472">
        <v>29.34</v>
      </c>
      <c r="N41" s="472">
        <v>43.72</v>
      </c>
      <c r="O41" s="472">
        <v>37.11</v>
      </c>
      <c r="P41" s="16">
        <f t="shared" si="0"/>
        <v>-13.270000000000003</v>
      </c>
      <c r="Q41">
        <f t="shared" si="1"/>
        <v>15</v>
      </c>
      <c r="R41">
        <f t="shared" si="2"/>
        <v>14</v>
      </c>
    </row>
    <row r="42" spans="1:28" x14ac:dyDescent="0.25">
      <c r="I42" s="471" t="s">
        <v>119</v>
      </c>
      <c r="J42" s="472">
        <v>197.51</v>
      </c>
      <c r="K42" s="472">
        <v>233.84</v>
      </c>
      <c r="L42" s="472">
        <v>269.74</v>
      </c>
      <c r="M42" s="472">
        <v>269.74</v>
      </c>
      <c r="N42" s="472">
        <v>282.08</v>
      </c>
      <c r="O42" s="472">
        <v>315.74</v>
      </c>
      <c r="P42" s="16">
        <f t="shared" si="0"/>
        <v>118.23000000000002</v>
      </c>
      <c r="Q42">
        <f t="shared" si="1"/>
        <v>1</v>
      </c>
      <c r="R42">
        <f t="shared" si="2"/>
        <v>27</v>
      </c>
    </row>
    <row r="43" spans="1:28" x14ac:dyDescent="0.25">
      <c r="I43" s="471" t="s">
        <v>342</v>
      </c>
      <c r="J43" s="472">
        <v>63.91</v>
      </c>
      <c r="K43" s="472">
        <v>50.06</v>
      </c>
      <c r="L43" s="472">
        <v>48.48</v>
      </c>
      <c r="M43" s="472">
        <v>48.48</v>
      </c>
      <c r="N43" s="472">
        <v>27.92</v>
      </c>
      <c r="O43" s="472">
        <v>20.43</v>
      </c>
      <c r="P43" s="16">
        <f t="shared" si="0"/>
        <v>-43.48</v>
      </c>
      <c r="Q43">
        <f t="shared" si="1"/>
        <v>20</v>
      </c>
      <c r="R43">
        <f t="shared" si="2"/>
        <v>4</v>
      </c>
    </row>
    <row r="44" spans="1:28" x14ac:dyDescent="0.25">
      <c r="I44" s="471" t="s">
        <v>346</v>
      </c>
      <c r="J44" s="472">
        <v>11.77</v>
      </c>
      <c r="K44" s="472">
        <v>37.31</v>
      </c>
      <c r="L44" s="472">
        <v>41.74</v>
      </c>
      <c r="M44" s="472">
        <v>41.78</v>
      </c>
      <c r="N44" s="472">
        <v>38.74</v>
      </c>
      <c r="O44" s="472">
        <v>13.37</v>
      </c>
      <c r="P44" s="16">
        <f t="shared" si="0"/>
        <v>1.5999999999999996</v>
      </c>
      <c r="Q44">
        <f t="shared" si="1"/>
        <v>23</v>
      </c>
      <c r="R44">
        <f t="shared" si="2"/>
        <v>23</v>
      </c>
    </row>
    <row r="45" spans="1:28" x14ac:dyDescent="0.25">
      <c r="I45" s="471" t="s">
        <v>118</v>
      </c>
      <c r="J45" s="472">
        <v>227.23</v>
      </c>
      <c r="K45" s="472">
        <v>212.95</v>
      </c>
      <c r="L45" s="472">
        <v>218.86</v>
      </c>
      <c r="M45" s="472">
        <v>218.86</v>
      </c>
      <c r="N45" s="472">
        <v>224.38</v>
      </c>
      <c r="O45" s="472">
        <v>221.81</v>
      </c>
      <c r="P45" s="16">
        <f t="shared" si="0"/>
        <v>-5.4199999999999875</v>
      </c>
      <c r="Q45">
        <f t="shared" si="1"/>
        <v>2</v>
      </c>
      <c r="R45">
        <f t="shared" si="2"/>
        <v>19</v>
      </c>
    </row>
    <row r="46" spans="1:28" x14ac:dyDescent="0.25">
      <c r="I46" s="471" t="s">
        <v>75</v>
      </c>
      <c r="J46" s="472">
        <v>53.04</v>
      </c>
      <c r="K46" s="472">
        <v>50.21</v>
      </c>
      <c r="L46" s="472">
        <v>51.1</v>
      </c>
      <c r="M46" s="472">
        <v>51.1</v>
      </c>
      <c r="N46" s="472">
        <v>80.290000000000006</v>
      </c>
      <c r="O46" s="472">
        <v>71.34</v>
      </c>
      <c r="P46" s="16">
        <f t="shared" si="0"/>
        <v>18.300000000000004</v>
      </c>
      <c r="Q46">
        <f t="shared" si="1"/>
        <v>6</v>
      </c>
      <c r="R46">
        <f t="shared" si="2"/>
        <v>25</v>
      </c>
    </row>
    <row r="47" spans="1:28" x14ac:dyDescent="0.25">
      <c r="I47" s="471" t="s">
        <v>120</v>
      </c>
      <c r="J47" s="472">
        <v>167.84</v>
      </c>
      <c r="K47" s="472">
        <v>175.47</v>
      </c>
      <c r="L47" s="472">
        <v>170.96</v>
      </c>
      <c r="M47" s="472">
        <v>170.96</v>
      </c>
      <c r="N47" s="472">
        <v>166.24</v>
      </c>
      <c r="O47" s="472">
        <v>165.02</v>
      </c>
      <c r="P47" s="16">
        <f t="shared" si="0"/>
        <v>-2.8199999999999932</v>
      </c>
      <c r="Q47">
        <f t="shared" si="1"/>
        <v>4</v>
      </c>
      <c r="R47">
        <f t="shared" si="2"/>
        <v>21</v>
      </c>
    </row>
    <row r="48" spans="1:28" x14ac:dyDescent="0.25">
      <c r="I48" s="471" t="s">
        <v>344</v>
      </c>
      <c r="J48" s="472">
        <v>40.03</v>
      </c>
      <c r="K48" s="472">
        <v>33.049999999999997</v>
      </c>
      <c r="L48" s="472">
        <v>38.01</v>
      </c>
      <c r="M48" s="472">
        <v>38.01</v>
      </c>
      <c r="N48" s="472">
        <v>56.95</v>
      </c>
      <c r="O48" s="472">
        <v>36.22</v>
      </c>
      <c r="P48" s="16">
        <f t="shared" si="0"/>
        <v>-3.8100000000000023</v>
      </c>
      <c r="Q48">
        <f t="shared" si="1"/>
        <v>17</v>
      </c>
      <c r="R48">
        <f t="shared" si="2"/>
        <v>20</v>
      </c>
    </row>
    <row r="49" spans="9:18" x14ac:dyDescent="0.25">
      <c r="I49" s="471" t="s">
        <v>1183</v>
      </c>
      <c r="J49" s="472">
        <v>166.79</v>
      </c>
      <c r="K49" s="472">
        <v>102.84</v>
      </c>
      <c r="L49" s="472">
        <v>95.26</v>
      </c>
      <c r="M49" s="472">
        <v>95.26</v>
      </c>
      <c r="N49" s="472">
        <v>74.819999999999993</v>
      </c>
      <c r="O49" s="472">
        <v>57.83</v>
      </c>
      <c r="P49" s="16">
        <f t="shared" ref="P49:P57" si="3">O49-J49</f>
        <v>-108.96</v>
      </c>
      <c r="Q49">
        <f t="shared" si="1"/>
        <v>8</v>
      </c>
      <c r="R49">
        <f t="shared" si="2"/>
        <v>1</v>
      </c>
    </row>
    <row r="50" spans="9:18" x14ac:dyDescent="0.25">
      <c r="I50" s="471" t="s">
        <v>399</v>
      </c>
      <c r="J50" s="472">
        <v>59.31</v>
      </c>
      <c r="K50" s="472">
        <v>55.78</v>
      </c>
      <c r="L50" s="472">
        <v>57.52</v>
      </c>
      <c r="M50" s="472">
        <v>57.44</v>
      </c>
      <c r="N50" s="472">
        <v>62.35</v>
      </c>
      <c r="O50" s="472">
        <v>56.87</v>
      </c>
      <c r="P50" s="16">
        <f t="shared" si="3"/>
        <v>-2.4400000000000048</v>
      </c>
      <c r="Q50">
        <f t="shared" si="1"/>
        <v>9</v>
      </c>
      <c r="R50">
        <f t="shared" si="2"/>
        <v>22</v>
      </c>
    </row>
    <row r="51" spans="9:18" x14ac:dyDescent="0.25">
      <c r="I51" s="471" t="s">
        <v>369</v>
      </c>
      <c r="J51" s="472">
        <v>61.74</v>
      </c>
      <c r="K51" s="472">
        <v>43.6</v>
      </c>
      <c r="L51" s="472">
        <v>45.82</v>
      </c>
      <c r="M51" s="472">
        <v>45.82</v>
      </c>
      <c r="N51" s="472">
        <v>52.65</v>
      </c>
      <c r="O51" s="472">
        <v>54.42</v>
      </c>
      <c r="P51" s="16">
        <f t="shared" si="3"/>
        <v>-7.32</v>
      </c>
      <c r="Q51">
        <f t="shared" si="1"/>
        <v>10</v>
      </c>
      <c r="R51">
        <f t="shared" si="2"/>
        <v>18</v>
      </c>
    </row>
    <row r="52" spans="9:18" x14ac:dyDescent="0.25">
      <c r="I52" s="471" t="s">
        <v>343</v>
      </c>
      <c r="J52" s="472">
        <v>60.15</v>
      </c>
      <c r="K52" s="472">
        <v>43.7</v>
      </c>
      <c r="L52" s="472">
        <v>43.77</v>
      </c>
      <c r="M52" s="472">
        <v>43.77</v>
      </c>
      <c r="N52" s="472">
        <v>44.56</v>
      </c>
      <c r="O52" s="472">
        <v>34.17</v>
      </c>
      <c r="P52" s="16">
        <f t="shared" si="3"/>
        <v>-25.979999999999997</v>
      </c>
      <c r="Q52">
        <f t="shared" si="1"/>
        <v>18</v>
      </c>
      <c r="R52">
        <f t="shared" si="2"/>
        <v>9</v>
      </c>
    </row>
    <row r="53" spans="9:18" x14ac:dyDescent="0.25">
      <c r="I53" s="471" t="s">
        <v>400</v>
      </c>
      <c r="J53" s="472">
        <v>41.35</v>
      </c>
      <c r="K53" s="472">
        <v>30.25</v>
      </c>
      <c r="L53" s="472">
        <v>28.93</v>
      </c>
      <c r="M53" s="472">
        <v>28.93</v>
      </c>
      <c r="N53" s="472">
        <v>23.25</v>
      </c>
      <c r="O53" s="472">
        <v>10.93</v>
      </c>
      <c r="P53" s="16">
        <f t="shared" si="3"/>
        <v>-30.42</v>
      </c>
      <c r="Q53">
        <f t="shared" si="1"/>
        <v>24</v>
      </c>
      <c r="R53">
        <f t="shared" si="2"/>
        <v>6</v>
      </c>
    </row>
    <row r="54" spans="9:18" x14ac:dyDescent="0.25">
      <c r="I54" s="471" t="s">
        <v>398</v>
      </c>
      <c r="J54" s="472">
        <v>62.17</v>
      </c>
      <c r="K54" s="472">
        <v>60.68</v>
      </c>
      <c r="L54" s="472">
        <v>61.25</v>
      </c>
      <c r="M54" s="472">
        <v>61.25</v>
      </c>
      <c r="N54" s="472">
        <v>52.32</v>
      </c>
      <c r="O54" s="472">
        <v>48.06</v>
      </c>
      <c r="P54" s="16">
        <f t="shared" si="3"/>
        <v>-14.11</v>
      </c>
      <c r="Q54">
        <f t="shared" si="1"/>
        <v>11</v>
      </c>
      <c r="R54">
        <f t="shared" si="2"/>
        <v>13</v>
      </c>
    </row>
    <row r="55" spans="9:18" x14ac:dyDescent="0.25">
      <c r="I55" s="471" t="s">
        <v>368</v>
      </c>
      <c r="J55" s="472">
        <v>57.01</v>
      </c>
      <c r="K55" s="472">
        <v>45.17</v>
      </c>
      <c r="L55" s="472">
        <v>41.07</v>
      </c>
      <c r="M55" s="472">
        <v>41.07</v>
      </c>
      <c r="N55" s="472">
        <v>54.71</v>
      </c>
      <c r="O55" s="472">
        <v>37.17</v>
      </c>
      <c r="P55" s="16">
        <f t="shared" si="3"/>
        <v>-19.839999999999996</v>
      </c>
      <c r="Q55">
        <f t="shared" si="1"/>
        <v>14</v>
      </c>
      <c r="R55">
        <f t="shared" si="2"/>
        <v>12</v>
      </c>
    </row>
    <row r="56" spans="9:18" x14ac:dyDescent="0.25">
      <c r="I56" s="471" t="s">
        <v>597</v>
      </c>
      <c r="J56" s="472">
        <v>9.0399999999999991</v>
      </c>
      <c r="K56" s="472">
        <v>12.41</v>
      </c>
      <c r="L56" s="472">
        <v>13.22</v>
      </c>
      <c r="M56" s="472">
        <v>14.63</v>
      </c>
      <c r="N56" s="472">
        <v>31.96</v>
      </c>
      <c r="O56" s="472">
        <v>36.71</v>
      </c>
      <c r="P56" s="16">
        <f t="shared" si="3"/>
        <v>27.67</v>
      </c>
      <c r="Q56">
        <f t="shared" si="1"/>
        <v>16</v>
      </c>
      <c r="R56">
        <f t="shared" si="2"/>
        <v>26</v>
      </c>
    </row>
    <row r="57" spans="9:18" x14ac:dyDescent="0.25">
      <c r="I57" s="471" t="s">
        <v>72</v>
      </c>
      <c r="J57" s="472">
        <v>69.03</v>
      </c>
      <c r="K57" s="472">
        <v>60.43</v>
      </c>
      <c r="L57" s="472">
        <v>57.99</v>
      </c>
      <c r="M57" s="472">
        <v>57.99</v>
      </c>
      <c r="N57" s="472">
        <v>45.88</v>
      </c>
      <c r="O57" s="472">
        <v>38.67</v>
      </c>
      <c r="P57" s="16">
        <f t="shared" si="3"/>
        <v>-30.36</v>
      </c>
      <c r="Q57">
        <f t="shared" si="1"/>
        <v>13</v>
      </c>
      <c r="R57">
        <f t="shared" si="2"/>
        <v>7</v>
      </c>
    </row>
    <row r="58" spans="9:18" x14ac:dyDescent="0.25">
      <c r="I58" s="473" t="s">
        <v>69</v>
      </c>
      <c r="J58" s="16">
        <f>AVERAGE(J49:J57)</f>
        <v>65.176666666666662</v>
      </c>
      <c r="K58" s="16">
        <f t="shared" ref="K58:P58" si="4">AVERAGE(K49:K57)</f>
        <v>50.540000000000006</v>
      </c>
      <c r="L58" s="16">
        <f t="shared" si="4"/>
        <v>49.425555555555562</v>
      </c>
      <c r="M58" s="16">
        <f t="shared" si="4"/>
        <v>49.573333333333331</v>
      </c>
      <c r="N58" s="16">
        <f t="shared" si="4"/>
        <v>49.166666666666657</v>
      </c>
      <c r="O58" s="16">
        <f t="shared" si="4"/>
        <v>41.647777777777783</v>
      </c>
      <c r="P58" s="16">
        <f t="shared" si="4"/>
        <v>-23.528888888888893</v>
      </c>
    </row>
    <row r="59" spans="9:18" x14ac:dyDescent="0.25">
      <c r="I59" s="473" t="s">
        <v>66</v>
      </c>
      <c r="J59" s="16">
        <f>AVERAGE(J31:J57)</f>
        <v>76.822962962962961</v>
      </c>
      <c r="K59" s="16">
        <f t="shared" ref="K59:P59" si="5">AVERAGE(K31:K57)</f>
        <v>70.373703703703711</v>
      </c>
      <c r="L59" s="16">
        <f t="shared" si="5"/>
        <v>72.18807692307692</v>
      </c>
      <c r="M59" s="16">
        <f t="shared" si="5"/>
        <v>69.235925925925926</v>
      </c>
      <c r="N59" s="16">
        <f t="shared" si="5"/>
        <v>70.392222222222216</v>
      </c>
      <c r="O59" s="16">
        <f t="shared" si="5"/>
        <v>63.027777777777779</v>
      </c>
      <c r="P59" s="16">
        <f t="shared" si="5"/>
        <v>-13.795185185185185</v>
      </c>
    </row>
  </sheetData>
  <sortState xmlns:xlrd2="http://schemas.microsoft.com/office/spreadsheetml/2017/richdata2" ref="X33:Z38">
    <sortCondition descending="1" ref="Z33:Z38"/>
  </sortState>
  <phoneticPr fontId="1" type="noConversion"/>
  <pageMargins left="0.511811024" right="0.511811024" top="0.78740157499999996" bottom="0.78740157499999996" header="0.31496062000000002" footer="0.31496062000000002"/>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D0033-2CC0-42D5-88D3-1610110AE9B6}">
  <dimension ref="A1:P50"/>
  <sheetViews>
    <sheetView showGridLines="0" workbookViewId="0">
      <selection sqref="A1:XFD1"/>
    </sheetView>
  </sheetViews>
  <sheetFormatPr defaultRowHeight="15" x14ac:dyDescent="0.25"/>
  <cols>
    <col min="2" max="2" width="18.5703125" customWidth="1"/>
    <col min="5" max="5" width="9.28515625" customWidth="1"/>
    <col min="15" max="15" width="10" bestFit="1" customWidth="1"/>
  </cols>
  <sheetData>
    <row r="1" spans="1:2" ht="18" x14ac:dyDescent="0.25">
      <c r="A1" t="s">
        <v>1355</v>
      </c>
      <c r="B1" s="18"/>
    </row>
    <row r="2" spans="1:2" ht="18" x14ac:dyDescent="0.25">
      <c r="B2" s="18"/>
    </row>
    <row r="3" spans="1:2" ht="18" x14ac:dyDescent="0.25">
      <c r="A3" t="s">
        <v>48</v>
      </c>
      <c r="B3" s="18"/>
    </row>
    <row r="4" spans="1:2" ht="18" x14ac:dyDescent="0.25">
      <c r="A4" t="s">
        <v>1356</v>
      </c>
      <c r="B4" s="18"/>
    </row>
    <row r="5" spans="1:2" ht="18" x14ac:dyDescent="0.25">
      <c r="A5" t="s">
        <v>1357</v>
      </c>
      <c r="B5" s="18"/>
    </row>
    <row r="6" spans="1:2" ht="18" x14ac:dyDescent="0.25">
      <c r="A6" t="s">
        <v>1240</v>
      </c>
      <c r="B6" s="18"/>
    </row>
    <row r="7" spans="1:2" ht="18" x14ac:dyDescent="0.25">
      <c r="A7" t="s">
        <v>1358</v>
      </c>
      <c r="B7" s="18"/>
    </row>
    <row r="8" spans="1:2" ht="18" x14ac:dyDescent="0.25">
      <c r="A8" t="s">
        <v>1359</v>
      </c>
      <c r="B8" s="18"/>
    </row>
    <row r="9" spans="1:2" ht="18" x14ac:dyDescent="0.25">
      <c r="A9" t="s">
        <v>1360</v>
      </c>
      <c r="B9" s="18"/>
    </row>
    <row r="10" spans="1:2" ht="18" x14ac:dyDescent="0.25">
      <c r="A10" t="s">
        <v>1244</v>
      </c>
      <c r="B10" s="18"/>
    </row>
    <row r="11" spans="1:2" ht="18" x14ac:dyDescent="0.25">
      <c r="A11" t="s">
        <v>862</v>
      </c>
      <c r="B11" s="18"/>
    </row>
    <row r="12" spans="1:2" ht="18" x14ac:dyDescent="0.25">
      <c r="A12" t="s">
        <v>863</v>
      </c>
      <c r="B12" s="18"/>
    </row>
    <row r="13" spans="1:2" ht="18" x14ac:dyDescent="0.25">
      <c r="B13" s="18"/>
    </row>
    <row r="14" spans="1:2" ht="18" x14ac:dyDescent="0.25">
      <c r="A14" t="s">
        <v>1346</v>
      </c>
      <c r="B14" s="18"/>
    </row>
    <row r="15" spans="1:2" ht="18" x14ac:dyDescent="0.25">
      <c r="A15" t="s">
        <v>1361</v>
      </c>
      <c r="B15" s="18"/>
    </row>
    <row r="16" spans="1:2" ht="18" x14ac:dyDescent="0.25">
      <c r="A16" t="s">
        <v>934</v>
      </c>
      <c r="B16" s="18"/>
    </row>
    <row r="17" spans="1:16" ht="18" x14ac:dyDescent="0.25">
      <c r="A17" s="10" t="s">
        <v>935</v>
      </c>
      <c r="B17" s="18"/>
    </row>
    <row r="18" spans="1:16" ht="18" x14ac:dyDescent="0.25">
      <c r="A18" s="10" t="s">
        <v>936</v>
      </c>
      <c r="B18" s="18"/>
    </row>
    <row r="19" spans="1:16" ht="18" x14ac:dyDescent="0.25">
      <c r="A19" s="10" t="s">
        <v>937</v>
      </c>
      <c r="B19" s="18"/>
    </row>
    <row r="20" spans="1:16" ht="18" x14ac:dyDescent="0.25">
      <c r="A20" s="10" t="s">
        <v>938</v>
      </c>
      <c r="B20" s="18"/>
    </row>
    <row r="21" spans="1:16" ht="18" x14ac:dyDescent="0.25">
      <c r="A21" s="10"/>
      <c r="B21" s="18"/>
    </row>
    <row r="22" spans="1:16" ht="18" x14ac:dyDescent="0.25">
      <c r="A22" s="10" t="s">
        <v>1362</v>
      </c>
      <c r="B22" s="18"/>
    </row>
    <row r="23" spans="1:16" ht="18" x14ac:dyDescent="0.25">
      <c r="A23" t="s">
        <v>1363</v>
      </c>
      <c r="B23" s="18"/>
    </row>
    <row r="24" spans="1:16" ht="15.75" x14ac:dyDescent="0.25">
      <c r="A24" t="s">
        <v>140</v>
      </c>
      <c r="C24" s="95"/>
    </row>
    <row r="25" spans="1:16" ht="15.75" x14ac:dyDescent="0.25">
      <c r="C25" s="95"/>
    </row>
    <row r="26" spans="1:16" ht="15.75" x14ac:dyDescent="0.25">
      <c r="B26" s="434" t="s">
        <v>1355</v>
      </c>
      <c r="C26" s="95"/>
    </row>
    <row r="27" spans="1:16" ht="15" customHeight="1" x14ac:dyDescent="0.25">
      <c r="B27" s="782" t="s">
        <v>1071</v>
      </c>
      <c r="C27" s="782"/>
      <c r="D27" s="782"/>
      <c r="E27" s="778"/>
      <c r="F27" s="780">
        <v>2010</v>
      </c>
      <c r="G27" s="780">
        <v>2011</v>
      </c>
      <c r="H27" s="780">
        <v>2012</v>
      </c>
      <c r="I27" s="780">
        <v>2013</v>
      </c>
      <c r="J27" s="780">
        <v>2014</v>
      </c>
      <c r="K27" s="780">
        <v>2015</v>
      </c>
      <c r="L27" s="780">
        <v>2016</v>
      </c>
      <c r="M27" s="780">
        <v>2017</v>
      </c>
      <c r="N27" s="780">
        <v>2018</v>
      </c>
      <c r="O27" s="797" t="s">
        <v>294</v>
      </c>
      <c r="P27" s="797" t="s">
        <v>1100</v>
      </c>
    </row>
    <row r="28" spans="1:16" ht="15.75" customHeight="1" thickBot="1" x14ac:dyDescent="0.3">
      <c r="B28" s="783"/>
      <c r="C28" s="783"/>
      <c r="D28" s="783"/>
      <c r="E28" s="784"/>
      <c r="F28" s="781"/>
      <c r="G28" s="781"/>
      <c r="H28" s="781"/>
      <c r="I28" s="781"/>
      <c r="J28" s="781"/>
      <c r="K28" s="781"/>
      <c r="L28" s="781"/>
      <c r="M28" s="781"/>
      <c r="N28" s="781"/>
      <c r="O28" s="798"/>
      <c r="P28" s="798"/>
    </row>
    <row r="29" spans="1:16" ht="16.5" customHeight="1" thickBot="1" x14ac:dyDescent="0.3">
      <c r="B29" s="794" t="s">
        <v>1364</v>
      </c>
      <c r="C29" s="96" t="s">
        <v>1293</v>
      </c>
      <c r="D29" s="25"/>
      <c r="E29" s="25"/>
      <c r="F29" s="7">
        <v>2482.1182906406348</v>
      </c>
      <c r="G29" s="7">
        <v>3058.2757494493685</v>
      </c>
      <c r="H29" s="7">
        <v>3892.5746610750357</v>
      </c>
      <c r="I29" s="7">
        <v>3693.1936351638415</v>
      </c>
      <c r="J29" s="7">
        <v>3911.5715659081261</v>
      </c>
      <c r="K29" s="7">
        <v>4862.5925928283596</v>
      </c>
      <c r="L29" s="7">
        <v>5943.4560659648005</v>
      </c>
      <c r="M29" s="7">
        <v>5278.2359974767269</v>
      </c>
      <c r="N29" s="7">
        <v>5602.9658172331438</v>
      </c>
      <c r="O29" s="7">
        <v>3569.0366533657157</v>
      </c>
      <c r="P29" s="7">
        <v>5372.24</v>
      </c>
    </row>
    <row r="30" spans="1:16" ht="16.5" thickBot="1" x14ac:dyDescent="0.3">
      <c r="B30" s="795"/>
      <c r="C30" s="97" t="s">
        <v>1294</v>
      </c>
      <c r="D30" s="122"/>
      <c r="E30" s="122"/>
      <c r="F30" s="7">
        <v>2620.0580806001785</v>
      </c>
      <c r="G30" s="7">
        <v>3129.0082166924803</v>
      </c>
      <c r="H30" s="7">
        <v>3830.2729506803685</v>
      </c>
      <c r="I30" s="7">
        <v>3694.2917812478222</v>
      </c>
      <c r="J30" s="7">
        <v>3747.4138347177045</v>
      </c>
      <c r="K30" s="7">
        <v>4678.6134736292934</v>
      </c>
      <c r="L30" s="7">
        <v>5861.4377673469053</v>
      </c>
      <c r="M30" s="7">
        <v>5014.9564562284295</v>
      </c>
      <c r="N30" s="7">
        <v>5476.8154783980208</v>
      </c>
      <c r="O30" s="7">
        <v>3675.9436355264343</v>
      </c>
      <c r="P30" s="7">
        <v>5341.11</v>
      </c>
    </row>
    <row r="31" spans="1:16" ht="16.5" thickBot="1" x14ac:dyDescent="0.3">
      <c r="B31" s="795"/>
      <c r="C31" s="96" t="s">
        <v>1295</v>
      </c>
      <c r="D31" s="25"/>
      <c r="E31" s="25"/>
      <c r="F31" s="7">
        <v>18.623993795153154</v>
      </c>
      <c r="G31" s="7">
        <v>10.188786638665693</v>
      </c>
      <c r="H31" s="7">
        <v>59.978595769781208</v>
      </c>
      <c r="I31" s="7">
        <v>3.2944382519417954</v>
      </c>
      <c r="J31" s="7">
        <v>138.75443940082377</v>
      </c>
      <c r="K31" s="7">
        <v>184.24565025546059</v>
      </c>
      <c r="L31" s="7">
        <v>124.45990889262575</v>
      </c>
      <c r="M31" s="7">
        <v>262.92706257203741</v>
      </c>
      <c r="N31" s="7">
        <v>188.71734978809221</v>
      </c>
      <c r="O31" s="7">
        <v>-34.689157889718395</v>
      </c>
      <c r="P31" s="7">
        <v>71.22</v>
      </c>
    </row>
    <row r="32" spans="1:16" ht="16.5" thickBot="1" x14ac:dyDescent="0.3">
      <c r="B32" s="796"/>
      <c r="C32" s="98" t="s">
        <v>1296</v>
      </c>
      <c r="D32" s="123"/>
      <c r="E32" s="123"/>
      <c r="F32" s="124">
        <v>-156.58076095961491</v>
      </c>
      <c r="G32" s="124">
        <v>-80.921253881777687</v>
      </c>
      <c r="H32" s="124">
        <v>2.3231146248858918</v>
      </c>
      <c r="I32" s="124">
        <v>-4.3925843359223942</v>
      </c>
      <c r="J32" s="124">
        <v>25.403291789598097</v>
      </c>
      <c r="K32" s="124">
        <v>-0.26653105639269675</v>
      </c>
      <c r="L32" s="124">
        <v>-42.452934076831397</v>
      </c>
      <c r="M32" s="124">
        <v>0.34146371762602262</v>
      </c>
      <c r="N32" s="124">
        <v>-62.567010952968985</v>
      </c>
      <c r="O32" s="124">
        <v>-72.207573337818047</v>
      </c>
      <c r="P32" s="124">
        <v>-40.1</v>
      </c>
    </row>
    <row r="33" spans="2:13" x14ac:dyDescent="0.25">
      <c r="B33" s="102" t="s">
        <v>1365</v>
      </c>
    </row>
    <row r="34" spans="2:13" x14ac:dyDescent="0.25">
      <c r="B34" t="s">
        <v>1366</v>
      </c>
    </row>
    <row r="35" spans="2:13" ht="17.25" x14ac:dyDescent="0.25">
      <c r="B35" t="s">
        <v>1367</v>
      </c>
    </row>
    <row r="37" spans="2:13" x14ac:dyDescent="0.25">
      <c r="B37" t="s">
        <v>1299</v>
      </c>
      <c r="C37">
        <v>2010</v>
      </c>
      <c r="D37">
        <v>2011</v>
      </c>
      <c r="E37">
        <v>2012</v>
      </c>
      <c r="F37">
        <v>2013</v>
      </c>
      <c r="G37">
        <v>2014</v>
      </c>
      <c r="H37">
        <v>2015</v>
      </c>
      <c r="I37">
        <v>2016</v>
      </c>
      <c r="J37">
        <v>2017</v>
      </c>
      <c r="K37">
        <v>2018</v>
      </c>
      <c r="L37">
        <v>2019</v>
      </c>
      <c r="M37" t="s">
        <v>1368</v>
      </c>
    </row>
    <row r="38" spans="2:13" x14ac:dyDescent="0.25">
      <c r="B38" t="s">
        <v>1369</v>
      </c>
      <c r="C38" s="20">
        <f>C47/C$44*100</f>
        <v>2482.1182906406348</v>
      </c>
      <c r="D38" s="20">
        <f t="shared" ref="D38:M38" si="0">D47/D$44*100</f>
        <v>3058.2757494493685</v>
      </c>
      <c r="E38" s="20">
        <f t="shared" si="0"/>
        <v>3892.5746610750357</v>
      </c>
      <c r="F38" s="20">
        <f t="shared" si="0"/>
        <v>3693.1936351638415</v>
      </c>
      <c r="G38" s="20">
        <f t="shared" si="0"/>
        <v>3911.5715659081261</v>
      </c>
      <c r="H38" s="20">
        <f t="shared" si="0"/>
        <v>4862.5925928283596</v>
      </c>
      <c r="I38" s="20">
        <f t="shared" si="0"/>
        <v>5943.4560659648005</v>
      </c>
      <c r="J38" s="20">
        <f t="shared" si="0"/>
        <v>5278.2359974767269</v>
      </c>
      <c r="K38" s="20">
        <f t="shared" si="0"/>
        <v>5602.9658172331438</v>
      </c>
      <c r="L38" s="20">
        <f t="shared" si="0"/>
        <v>3569.0366533657157</v>
      </c>
      <c r="M38" s="20">
        <f t="shared" si="0"/>
        <v>5372.24</v>
      </c>
    </row>
    <row r="39" spans="2:13" x14ac:dyDescent="0.25">
      <c r="B39" t="s">
        <v>1370</v>
      </c>
      <c r="C39" s="20">
        <f t="shared" ref="C39:M39" si="1">C48/C$44*100</f>
        <v>2620.0580806001785</v>
      </c>
      <c r="D39" s="20">
        <f t="shared" si="1"/>
        <v>3129.0082166924803</v>
      </c>
      <c r="E39" s="20">
        <f t="shared" si="1"/>
        <v>3830.2729506803685</v>
      </c>
      <c r="F39" s="20">
        <f t="shared" si="1"/>
        <v>3694.2917812478222</v>
      </c>
      <c r="G39" s="20">
        <f t="shared" si="1"/>
        <v>3747.4138347177045</v>
      </c>
      <c r="H39" s="20">
        <f t="shared" si="1"/>
        <v>4678.6134736292934</v>
      </c>
      <c r="I39" s="20">
        <f t="shared" si="1"/>
        <v>5861.4377673469053</v>
      </c>
      <c r="J39" s="20">
        <f t="shared" si="1"/>
        <v>5014.9564562284295</v>
      </c>
      <c r="K39" s="20">
        <f t="shared" si="1"/>
        <v>5476.8154783980208</v>
      </c>
      <c r="L39" s="20">
        <f t="shared" si="1"/>
        <v>3675.9436355264343</v>
      </c>
      <c r="M39" s="20">
        <f t="shared" si="1"/>
        <v>5341.11</v>
      </c>
    </row>
    <row r="40" spans="2:13" x14ac:dyDescent="0.25">
      <c r="B40" t="s">
        <v>1371</v>
      </c>
      <c r="C40" s="20">
        <f t="shared" ref="C40:M40" si="2">C49/C$44*100</f>
        <v>18.623993795153154</v>
      </c>
      <c r="D40" s="20">
        <f t="shared" si="2"/>
        <v>10.188786638665693</v>
      </c>
      <c r="E40" s="20">
        <f t="shared" si="2"/>
        <v>59.978595769781208</v>
      </c>
      <c r="F40" s="20">
        <f t="shared" si="2"/>
        <v>3.2944382519417954</v>
      </c>
      <c r="G40" s="20">
        <f t="shared" si="2"/>
        <v>138.75443940082377</v>
      </c>
      <c r="H40" s="20">
        <f t="shared" si="2"/>
        <v>184.24565025546059</v>
      </c>
      <c r="I40" s="20">
        <f t="shared" si="2"/>
        <v>124.45990889262575</v>
      </c>
      <c r="J40" s="20">
        <f t="shared" si="2"/>
        <v>262.92706257203741</v>
      </c>
      <c r="K40" s="20">
        <f t="shared" si="2"/>
        <v>188.71734978809221</v>
      </c>
      <c r="L40" s="20">
        <f t="shared" si="2"/>
        <v>-34.689157889718395</v>
      </c>
      <c r="M40" s="20">
        <f t="shared" si="2"/>
        <v>71.22</v>
      </c>
    </row>
    <row r="41" spans="2:13" x14ac:dyDescent="0.25">
      <c r="B41" t="s">
        <v>1372</v>
      </c>
      <c r="C41" s="20">
        <f t="shared" ref="C41:M41" si="3">C50/C$44*100</f>
        <v>-156.58076095961491</v>
      </c>
      <c r="D41" s="20">
        <f t="shared" si="3"/>
        <v>-80.921253881777687</v>
      </c>
      <c r="E41" s="20">
        <f t="shared" si="3"/>
        <v>2.3231146248858918</v>
      </c>
      <c r="F41" s="20">
        <f t="shared" si="3"/>
        <v>-4.3925843359223942</v>
      </c>
      <c r="G41" s="20">
        <f t="shared" si="3"/>
        <v>25.403291789598097</v>
      </c>
      <c r="H41" s="20">
        <f t="shared" si="3"/>
        <v>-0.26653105639269675</v>
      </c>
      <c r="I41" s="20">
        <f t="shared" si="3"/>
        <v>-42.452934076831397</v>
      </c>
      <c r="J41" s="20">
        <f t="shared" si="3"/>
        <v>0.34146371762602262</v>
      </c>
      <c r="K41" s="20">
        <f t="shared" si="3"/>
        <v>-62.567010952968985</v>
      </c>
      <c r="L41" s="20">
        <f t="shared" si="3"/>
        <v>-72.207573337818047</v>
      </c>
      <c r="M41" s="20">
        <f t="shared" si="3"/>
        <v>-40.1</v>
      </c>
    </row>
    <row r="43" spans="2:13" x14ac:dyDescent="0.25">
      <c r="C43">
        <v>2010</v>
      </c>
      <c r="D43">
        <v>2011</v>
      </c>
      <c r="E43">
        <v>2012</v>
      </c>
      <c r="F43">
        <v>2013</v>
      </c>
      <c r="G43">
        <v>2014</v>
      </c>
      <c r="H43">
        <v>2015</v>
      </c>
      <c r="I43">
        <v>2016</v>
      </c>
      <c r="J43">
        <v>2017</v>
      </c>
      <c r="K43">
        <v>2018</v>
      </c>
      <c r="L43">
        <v>2019</v>
      </c>
      <c r="M43" t="s">
        <v>1368</v>
      </c>
    </row>
    <row r="44" spans="2:13" x14ac:dyDescent="0.25">
      <c r="C44">
        <v>58.902511033132505</v>
      </c>
      <c r="D44">
        <v>62.814152724648018</v>
      </c>
      <c r="E44">
        <v>66.29031488601828</v>
      </c>
      <c r="F44">
        <v>70.118175644617054</v>
      </c>
      <c r="G44">
        <v>74.714726568514052</v>
      </c>
      <c r="H44">
        <v>82.541975774808137</v>
      </c>
      <c r="I44">
        <v>88.30956167163977</v>
      </c>
      <c r="J44">
        <v>90.785633728593595</v>
      </c>
      <c r="K44">
        <v>94.45872369454392</v>
      </c>
      <c r="L44">
        <v>97.5520942525674</v>
      </c>
      <c r="M44">
        <v>100</v>
      </c>
    </row>
    <row r="46" spans="2:13" x14ac:dyDescent="0.25">
      <c r="B46" t="s">
        <v>1299</v>
      </c>
      <c r="C46" t="s">
        <v>1312</v>
      </c>
      <c r="D46" t="s">
        <v>1313</v>
      </c>
      <c r="E46" t="s">
        <v>1314</v>
      </c>
      <c r="F46" t="s">
        <v>1315</v>
      </c>
      <c r="G46" t="s">
        <v>1316</v>
      </c>
      <c r="H46" t="s">
        <v>1317</v>
      </c>
      <c r="I46" t="s">
        <v>1318</v>
      </c>
      <c r="J46" t="s">
        <v>1319</v>
      </c>
      <c r="K46" t="s">
        <v>1320</v>
      </c>
      <c r="L46" t="s">
        <v>1321</v>
      </c>
      <c r="M46" t="s">
        <v>1322</v>
      </c>
    </row>
    <row r="47" spans="2:13" x14ac:dyDescent="0.25">
      <c r="B47" t="s">
        <v>1369</v>
      </c>
      <c r="C47">
        <v>1462.03</v>
      </c>
      <c r="D47">
        <v>1921.03</v>
      </c>
      <c r="E47">
        <v>2580.4</v>
      </c>
      <c r="F47">
        <v>2589.6</v>
      </c>
      <c r="G47">
        <v>2922.52</v>
      </c>
      <c r="H47">
        <v>4013.68</v>
      </c>
      <c r="I47">
        <v>5248.64</v>
      </c>
      <c r="J47">
        <v>4791.88</v>
      </c>
      <c r="K47">
        <v>5292.49</v>
      </c>
      <c r="L47">
        <v>3481.67</v>
      </c>
      <c r="M47">
        <v>5372.24</v>
      </c>
    </row>
    <row r="48" spans="2:13" x14ac:dyDescent="0.25">
      <c r="B48" t="s">
        <v>1370</v>
      </c>
      <c r="C48">
        <v>1543.28</v>
      </c>
      <c r="D48">
        <v>1965.46</v>
      </c>
      <c r="E48">
        <v>2539.1</v>
      </c>
      <c r="F48">
        <v>2590.37</v>
      </c>
      <c r="G48">
        <v>2799.87</v>
      </c>
      <c r="H48">
        <v>3861.82</v>
      </c>
      <c r="I48">
        <v>5176.21</v>
      </c>
      <c r="J48">
        <v>4552.8599999999997</v>
      </c>
      <c r="K48">
        <v>5173.33</v>
      </c>
      <c r="L48">
        <v>3585.96</v>
      </c>
      <c r="M48">
        <v>5341.11</v>
      </c>
    </row>
    <row r="49" spans="2:13" x14ac:dyDescent="0.25">
      <c r="B49" t="s">
        <v>1371</v>
      </c>
      <c r="C49">
        <v>10.97</v>
      </c>
      <c r="D49">
        <v>6.4</v>
      </c>
      <c r="E49">
        <v>39.76</v>
      </c>
      <c r="F49">
        <v>2.31</v>
      </c>
      <c r="G49">
        <v>103.67</v>
      </c>
      <c r="H49">
        <v>152.08000000000001</v>
      </c>
      <c r="I49">
        <v>109.91</v>
      </c>
      <c r="J49">
        <v>238.7</v>
      </c>
      <c r="K49">
        <v>178.26</v>
      </c>
      <c r="L49">
        <v>-33.840000000000003</v>
      </c>
      <c r="M49">
        <v>71.22</v>
      </c>
    </row>
    <row r="50" spans="2:13" x14ac:dyDescent="0.25">
      <c r="B50" t="s">
        <v>1372</v>
      </c>
      <c r="C50">
        <v>-92.23</v>
      </c>
      <c r="D50">
        <v>-50.83</v>
      </c>
      <c r="E50">
        <v>1.54</v>
      </c>
      <c r="F50">
        <v>-3.08</v>
      </c>
      <c r="G50">
        <v>18.98</v>
      </c>
      <c r="H50">
        <v>-0.22</v>
      </c>
      <c r="I50">
        <v>-37.49</v>
      </c>
      <c r="J50">
        <v>0.31</v>
      </c>
      <c r="K50">
        <v>-59.1</v>
      </c>
      <c r="L50">
        <v>-70.44</v>
      </c>
      <c r="M50">
        <v>-40.1</v>
      </c>
    </row>
  </sheetData>
  <mergeCells count="13">
    <mergeCell ref="K27:K28"/>
    <mergeCell ref="L27:L28"/>
    <mergeCell ref="M27:M28"/>
    <mergeCell ref="N27:N28"/>
    <mergeCell ref="P27:P28"/>
    <mergeCell ref="O27:O28"/>
    <mergeCell ref="I27:I28"/>
    <mergeCell ref="J27:J28"/>
    <mergeCell ref="B29:B32"/>
    <mergeCell ref="B27:E28"/>
    <mergeCell ref="F27:F28"/>
    <mergeCell ref="G27:G28"/>
    <mergeCell ref="H27:H28"/>
  </mergeCells>
  <pageMargins left="0.511811024" right="0.511811024" top="0.78740157499999996" bottom="0.78740157499999996" header="0.31496062000000002" footer="0.31496062000000002"/>
  <pageSetup paperSize="9" orientation="portrait" horizontalDpi="4294967293" verticalDpi="0" r:id="rId1"/>
  <ignoredErrors>
    <ignoredError sqref="O28:P28 O27" numberStoredAsText="1"/>
  </ignoredError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DE3FF-31D0-45D4-ACA2-6FB9FCF4DF15}">
  <sheetPr>
    <tabColor theme="9" tint="-0.249977111117893"/>
  </sheetPr>
  <dimension ref="A1:P47"/>
  <sheetViews>
    <sheetView showGridLines="0" topLeftCell="A10" zoomScale="90" zoomScaleNormal="90" workbookViewId="0"/>
  </sheetViews>
  <sheetFormatPr defaultRowHeight="15" x14ac:dyDescent="0.25"/>
  <cols>
    <col min="2" max="2" width="28.7109375" customWidth="1"/>
    <col min="3" max="4" width="9.42578125" bestFit="1" customWidth="1"/>
    <col min="8" max="8" width="10" bestFit="1" customWidth="1"/>
    <col min="10" max="12" width="10" bestFit="1" customWidth="1"/>
  </cols>
  <sheetData>
    <row r="1" spans="1:1" x14ac:dyDescent="0.25">
      <c r="A1" t="s">
        <v>1373</v>
      </c>
    </row>
    <row r="3" spans="1:1" x14ac:dyDescent="0.25">
      <c r="A3" t="s">
        <v>48</v>
      </c>
    </row>
    <row r="4" spans="1:1" x14ac:dyDescent="0.25">
      <c r="A4" t="s">
        <v>1374</v>
      </c>
    </row>
    <row r="5" spans="1:1" x14ac:dyDescent="0.25">
      <c r="A5" t="s">
        <v>1239</v>
      </c>
    </row>
    <row r="6" spans="1:1" x14ac:dyDescent="0.25">
      <c r="A6" t="s">
        <v>1375</v>
      </c>
    </row>
    <row r="7" spans="1:1" x14ac:dyDescent="0.25">
      <c r="A7" t="s">
        <v>1376</v>
      </c>
    </row>
    <row r="8" spans="1:1" x14ac:dyDescent="0.25">
      <c r="A8" t="s">
        <v>1242</v>
      </c>
    </row>
    <row r="9" spans="1:1" x14ac:dyDescent="0.25">
      <c r="A9" t="s">
        <v>1377</v>
      </c>
    </row>
    <row r="10" spans="1:1" x14ac:dyDescent="0.25">
      <c r="A10" t="s">
        <v>1286</v>
      </c>
    </row>
    <row r="11" spans="1:1" x14ac:dyDescent="0.25">
      <c r="A11" t="s">
        <v>1287</v>
      </c>
    </row>
    <row r="12" spans="1:1" x14ac:dyDescent="0.25">
      <c r="A12" t="s">
        <v>862</v>
      </c>
    </row>
    <row r="13" spans="1:1" x14ac:dyDescent="0.25">
      <c r="A13" t="s">
        <v>863</v>
      </c>
    </row>
    <row r="15" spans="1:1" x14ac:dyDescent="0.25">
      <c r="A15" t="s">
        <v>1097</v>
      </c>
    </row>
    <row r="16" spans="1:1" x14ac:dyDescent="0.25">
      <c r="A16" t="s">
        <v>1378</v>
      </c>
    </row>
    <row r="17" spans="1:16" x14ac:dyDescent="0.25">
      <c r="A17" t="s">
        <v>1379</v>
      </c>
    </row>
    <row r="18" spans="1:16" x14ac:dyDescent="0.25">
      <c r="A18" s="10" t="s">
        <v>1380</v>
      </c>
    </row>
    <row r="19" spans="1:16" x14ac:dyDescent="0.25">
      <c r="A19" s="10" t="s">
        <v>1381</v>
      </c>
    </row>
    <row r="20" spans="1:16" x14ac:dyDescent="0.25">
      <c r="A20" s="10" t="s">
        <v>1382</v>
      </c>
    </row>
    <row r="21" spans="1:16" x14ac:dyDescent="0.25">
      <c r="A21" s="10" t="s">
        <v>1383</v>
      </c>
    </row>
    <row r="23" spans="1:16" x14ac:dyDescent="0.25">
      <c r="A23" s="10" t="s">
        <v>654</v>
      </c>
    </row>
    <row r="24" spans="1:16" x14ac:dyDescent="0.25">
      <c r="A24" s="10" t="s">
        <v>1384</v>
      </c>
    </row>
    <row r="25" spans="1:16" x14ac:dyDescent="0.25">
      <c r="A25" t="s">
        <v>140</v>
      </c>
    </row>
    <row r="28" spans="1:16" x14ac:dyDescent="0.25">
      <c r="C28">
        <v>2010</v>
      </c>
      <c r="D28">
        <v>2011</v>
      </c>
      <c r="E28">
        <v>2012</v>
      </c>
      <c r="F28">
        <v>2013</v>
      </c>
      <c r="G28">
        <v>2014</v>
      </c>
      <c r="H28">
        <v>2015</v>
      </c>
      <c r="I28">
        <v>2016</v>
      </c>
      <c r="J28">
        <v>2017</v>
      </c>
      <c r="K28">
        <v>2018</v>
      </c>
      <c r="L28">
        <v>2019</v>
      </c>
      <c r="M28">
        <v>2020</v>
      </c>
      <c r="N28">
        <v>2021</v>
      </c>
      <c r="O28">
        <v>2022</v>
      </c>
    </row>
    <row r="29" spans="1:16" x14ac:dyDescent="0.25">
      <c r="B29" t="s">
        <v>1385</v>
      </c>
      <c r="C29" s="69">
        <f t="shared" ref="C29:M29" si="0">C37/C$34*100</f>
        <v>158389.72834484291</v>
      </c>
      <c r="D29" s="69">
        <f t="shared" si="0"/>
        <v>260735.93713073601</v>
      </c>
      <c r="E29" s="69">
        <f t="shared" si="0"/>
        <v>267858.67610466178</v>
      </c>
      <c r="F29" s="69">
        <f t="shared" si="0"/>
        <v>143501.39600407821</v>
      </c>
      <c r="G29" s="69">
        <f t="shared" si="0"/>
        <v>124075.58896858509</v>
      </c>
      <c r="H29" s="69">
        <f t="shared" si="0"/>
        <v>137806.59126852531</v>
      </c>
      <c r="I29" s="69">
        <f t="shared" si="0"/>
        <v>153694.73663546704</v>
      </c>
      <c r="J29" s="69">
        <f t="shared" si="0"/>
        <v>119683.08334045226</v>
      </c>
      <c r="K29" s="69">
        <f t="shared" si="0"/>
        <v>93913.849343509894</v>
      </c>
      <c r="L29" s="69">
        <f t="shared" si="0"/>
        <v>61526.519334617726</v>
      </c>
      <c r="M29" s="69">
        <f t="shared" si="0"/>
        <v>45722.484195022465</v>
      </c>
      <c r="N29" s="69">
        <f t="shared" ref="N29:O29" si="1">N37/N$34*100</f>
        <v>97589.921760315294</v>
      </c>
      <c r="O29" s="69">
        <f t="shared" si="1"/>
        <v>118257</v>
      </c>
    </row>
    <row r="30" spans="1:16" x14ac:dyDescent="0.25">
      <c r="B30" t="s">
        <v>1386</v>
      </c>
      <c r="C30" s="69">
        <f t="shared" ref="C30:M30" si="2">C38/C$34*100</f>
        <v>344670.05089662032</v>
      </c>
      <c r="D30" s="69">
        <f t="shared" si="2"/>
        <v>559387.48744465632</v>
      </c>
      <c r="E30" s="69">
        <f t="shared" si="2"/>
        <v>471318.98524341697</v>
      </c>
      <c r="F30" s="69">
        <f t="shared" si="2"/>
        <v>487589.13497178518</v>
      </c>
      <c r="G30" s="69">
        <f t="shared" si="2"/>
        <v>366862.33592537662</v>
      </c>
      <c r="H30" s="69">
        <f t="shared" si="2"/>
        <v>308947.79310152959</v>
      </c>
      <c r="I30" s="69">
        <f t="shared" si="2"/>
        <v>197744.63098812738</v>
      </c>
      <c r="J30" s="69">
        <f t="shared" si="2"/>
        <v>181707.91160713191</v>
      </c>
      <c r="K30" s="69">
        <f t="shared" si="2"/>
        <v>244136.66068764322</v>
      </c>
      <c r="L30" s="69">
        <f t="shared" si="2"/>
        <v>859303.79661670036</v>
      </c>
      <c r="M30" s="69">
        <f t="shared" si="2"/>
        <v>175127.67449677101</v>
      </c>
      <c r="N30" s="69">
        <f t="shared" ref="N30:O30" si="3">N38/N$34*100</f>
        <v>182178.85560225096</v>
      </c>
      <c r="O30" s="69">
        <f t="shared" si="3"/>
        <v>350002</v>
      </c>
    </row>
    <row r="31" spans="1:16" x14ac:dyDescent="0.25">
      <c r="B31" t="s">
        <v>1387</v>
      </c>
      <c r="C31" s="69">
        <f t="shared" ref="C31:M31" si="4">C39/C$34*100</f>
        <v>-186280.32255177744</v>
      </c>
      <c r="D31" s="69">
        <f t="shared" si="4"/>
        <v>-298651.55031392031</v>
      </c>
      <c r="E31" s="69">
        <f t="shared" si="4"/>
        <v>-203460.30913875517</v>
      </c>
      <c r="F31" s="69">
        <f t="shared" si="4"/>
        <v>-344087.73896770703</v>
      </c>
      <c r="G31" s="69">
        <f t="shared" si="4"/>
        <v>-242786.74695679155</v>
      </c>
      <c r="H31" s="69">
        <f t="shared" si="4"/>
        <v>-171141.20183300428</v>
      </c>
      <c r="I31" s="69">
        <f t="shared" si="4"/>
        <v>-44049.89435266034</v>
      </c>
      <c r="J31" s="69">
        <f t="shared" si="4"/>
        <v>-62024.828266679673</v>
      </c>
      <c r="K31" s="69">
        <f t="shared" si="4"/>
        <v>-150222.81134413334</v>
      </c>
      <c r="L31" s="69">
        <f t="shared" si="4"/>
        <v>-797777.27728208259</v>
      </c>
      <c r="M31" s="69">
        <f t="shared" si="4"/>
        <v>-129405.19030174855</v>
      </c>
      <c r="N31" s="69">
        <f t="shared" ref="N31:O31" si="5">N39/N$34*100</f>
        <v>-84588.933841935665</v>
      </c>
      <c r="O31" s="69">
        <f t="shared" si="5"/>
        <v>-231744.99999999997</v>
      </c>
      <c r="P31" s="69"/>
    </row>
    <row r="33" spans="2:15" x14ac:dyDescent="0.25">
      <c r="C33">
        <v>2010</v>
      </c>
      <c r="D33">
        <v>2011</v>
      </c>
      <c r="E33">
        <v>2012</v>
      </c>
      <c r="F33">
        <v>2013</v>
      </c>
      <c r="G33">
        <v>2014</v>
      </c>
      <c r="H33">
        <v>2015</v>
      </c>
      <c r="I33">
        <v>2016</v>
      </c>
      <c r="J33">
        <v>2017</v>
      </c>
      <c r="K33">
        <v>2018</v>
      </c>
      <c r="L33">
        <v>2019</v>
      </c>
      <c r="M33">
        <v>2020</v>
      </c>
      <c r="N33">
        <v>2021</v>
      </c>
      <c r="O33">
        <v>2022</v>
      </c>
    </row>
    <row r="34" spans="2:15" x14ac:dyDescent="0.25">
      <c r="B34" t="s">
        <v>887</v>
      </c>
      <c r="C34" s="16">
        <v>49.36431220449515</v>
      </c>
      <c r="D34" s="16">
        <v>52.574647556645026</v>
      </c>
      <c r="E34" s="16">
        <v>55.644268151971943</v>
      </c>
      <c r="F34" s="16">
        <v>58.933224592182079</v>
      </c>
      <c r="G34" s="16">
        <v>62.709353747013111</v>
      </c>
      <c r="H34" s="16">
        <v>69.402340715065762</v>
      </c>
      <c r="I34" s="16">
        <v>73.766351718928846</v>
      </c>
      <c r="J34" s="16">
        <v>75.940556896799407</v>
      </c>
      <c r="K34" s="16">
        <v>78.784972096464529</v>
      </c>
      <c r="L34" s="16">
        <v>82.177572446475111</v>
      </c>
      <c r="M34" s="16">
        <v>85.889908852054887</v>
      </c>
      <c r="N34" s="16">
        <v>94.53127775486594</v>
      </c>
      <c r="O34" s="16">
        <v>100</v>
      </c>
    </row>
    <row r="36" spans="2:15" x14ac:dyDescent="0.25">
      <c r="B36" t="s">
        <v>1299</v>
      </c>
      <c r="C36">
        <v>2010</v>
      </c>
      <c r="D36">
        <v>2011</v>
      </c>
      <c r="E36">
        <v>2012</v>
      </c>
      <c r="F36">
        <v>2013</v>
      </c>
      <c r="G36">
        <v>2014</v>
      </c>
      <c r="H36">
        <v>2015</v>
      </c>
      <c r="I36">
        <v>2016</v>
      </c>
      <c r="J36">
        <v>2017</v>
      </c>
      <c r="K36">
        <v>2018</v>
      </c>
      <c r="L36">
        <v>2019</v>
      </c>
      <c r="M36">
        <v>2020</v>
      </c>
      <c r="N36">
        <v>2021</v>
      </c>
      <c r="O36">
        <v>2022</v>
      </c>
    </row>
    <row r="37" spans="2:15" x14ac:dyDescent="0.25">
      <c r="B37" t="s">
        <v>1388</v>
      </c>
      <c r="C37" s="69">
        <v>78188</v>
      </c>
      <c r="D37" s="69">
        <v>137081</v>
      </c>
      <c r="E37" s="69">
        <v>149048</v>
      </c>
      <c r="F37" s="69">
        <v>84570</v>
      </c>
      <c r="G37" s="69">
        <v>77807</v>
      </c>
      <c r="H37" s="69">
        <v>95641</v>
      </c>
      <c r="I37" s="69">
        <v>113375</v>
      </c>
      <c r="J37" s="69">
        <v>90888</v>
      </c>
      <c r="K37" s="69">
        <v>73990</v>
      </c>
      <c r="L37" s="69">
        <v>50561</v>
      </c>
      <c r="M37" s="69">
        <v>39271</v>
      </c>
      <c r="N37" s="69">
        <v>92253</v>
      </c>
      <c r="O37" s="69">
        <v>118257</v>
      </c>
    </row>
    <row r="38" spans="2:15" x14ac:dyDescent="0.25">
      <c r="B38" t="s">
        <v>1389</v>
      </c>
      <c r="C38" s="69">
        <v>170144</v>
      </c>
      <c r="D38" s="69">
        <v>294096</v>
      </c>
      <c r="E38" s="69">
        <v>262262</v>
      </c>
      <c r="F38" s="69">
        <v>287352</v>
      </c>
      <c r="G38" s="69">
        <v>230057</v>
      </c>
      <c r="H38" s="69">
        <v>214417</v>
      </c>
      <c r="I38" s="69">
        <v>145869</v>
      </c>
      <c r="J38" s="69">
        <v>137990</v>
      </c>
      <c r="K38" s="69">
        <v>192343</v>
      </c>
      <c r="L38" s="69">
        <v>706155</v>
      </c>
      <c r="M38" s="69">
        <v>150417</v>
      </c>
      <c r="N38" s="69">
        <v>172216</v>
      </c>
      <c r="O38" s="69">
        <v>350002</v>
      </c>
    </row>
    <row r="39" spans="2:15" x14ac:dyDescent="0.25">
      <c r="B39" t="s">
        <v>1390</v>
      </c>
      <c r="C39" s="69">
        <v>-91956</v>
      </c>
      <c r="D39" s="69">
        <v>-157015</v>
      </c>
      <c r="E39" s="69">
        <v>-113214</v>
      </c>
      <c r="F39" s="69">
        <v>-202782</v>
      </c>
      <c r="G39" s="69">
        <v>-152250</v>
      </c>
      <c r="H39" s="69">
        <v>-118776</v>
      </c>
      <c r="I39" s="69">
        <v>-32494</v>
      </c>
      <c r="J39" s="69">
        <v>-47102</v>
      </c>
      <c r="K39" s="69">
        <v>-118353</v>
      </c>
      <c r="L39" s="69">
        <v>-655594</v>
      </c>
      <c r="M39" s="69">
        <v>-111146</v>
      </c>
      <c r="N39" s="69">
        <v>-79963</v>
      </c>
      <c r="O39" s="69">
        <v>-231745</v>
      </c>
    </row>
    <row r="44" spans="2:15" x14ac:dyDescent="0.25">
      <c r="C44" s="69"/>
      <c r="D44" s="69"/>
      <c r="E44" s="69"/>
      <c r="F44" s="69"/>
      <c r="G44" s="69"/>
      <c r="H44" s="69"/>
      <c r="I44" s="69"/>
      <c r="J44" s="69"/>
      <c r="K44" s="69"/>
      <c r="L44" s="69"/>
      <c r="M44" s="69"/>
    </row>
    <row r="45" spans="2:15" x14ac:dyDescent="0.25">
      <c r="C45" s="69"/>
      <c r="D45" s="69"/>
      <c r="E45" s="69"/>
      <c r="F45" s="69"/>
      <c r="G45" s="69"/>
      <c r="H45" s="69"/>
      <c r="I45" s="69"/>
      <c r="J45" s="69"/>
      <c r="K45" s="69"/>
      <c r="L45" s="69"/>
      <c r="M45" s="69"/>
    </row>
    <row r="46" spans="2:15" x14ac:dyDescent="0.25">
      <c r="C46" s="69"/>
      <c r="D46" s="69"/>
      <c r="E46" s="69"/>
      <c r="F46" s="69"/>
      <c r="G46" s="69"/>
      <c r="H46" s="69"/>
      <c r="I46" s="69"/>
      <c r="J46" s="69"/>
      <c r="K46" s="69"/>
      <c r="L46" s="69"/>
      <c r="M46" s="69"/>
    </row>
    <row r="47" spans="2:15" x14ac:dyDescent="0.25">
      <c r="C47" s="69"/>
      <c r="D47" s="69"/>
      <c r="E47" s="69"/>
      <c r="F47" s="69"/>
      <c r="G47" s="69"/>
      <c r="H47" s="69"/>
      <c r="I47" s="69"/>
      <c r="J47" s="69"/>
      <c r="K47" s="69"/>
      <c r="L47" s="69"/>
      <c r="M47" s="69"/>
    </row>
  </sheetData>
  <pageMargins left="0.511811024" right="0.511811024" top="0.78740157499999996" bottom="0.78740157499999996" header="0.31496062000000002" footer="0.31496062000000002"/>
  <pageSetup paperSize="9"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F6E58-2426-4262-8FD2-9ACBA6B5BBB5}">
  <sheetPr>
    <tabColor theme="9" tint="-0.249977111117893"/>
  </sheetPr>
  <dimension ref="A1:N62"/>
  <sheetViews>
    <sheetView showGridLines="0" zoomScale="90" zoomScaleNormal="90" workbookViewId="0"/>
  </sheetViews>
  <sheetFormatPr defaultRowHeight="15" x14ac:dyDescent="0.25"/>
  <cols>
    <col min="1" max="1" width="36.85546875" customWidth="1"/>
    <col min="2" max="12" width="15.7109375" customWidth="1"/>
    <col min="13" max="14" width="16.42578125" customWidth="1"/>
  </cols>
  <sheetData>
    <row r="1" spans="1:1" x14ac:dyDescent="0.25">
      <c r="A1" t="s">
        <v>1391</v>
      </c>
    </row>
    <row r="3" spans="1:1" x14ac:dyDescent="0.25">
      <c r="A3" t="s">
        <v>48</v>
      </c>
    </row>
    <row r="4" spans="1:1" x14ac:dyDescent="0.25">
      <c r="A4" t="s">
        <v>1374</v>
      </c>
    </row>
    <row r="5" spans="1:1" x14ac:dyDescent="0.25">
      <c r="A5" t="s">
        <v>1392</v>
      </c>
    </row>
    <row r="6" spans="1:1" x14ac:dyDescent="0.25">
      <c r="A6" t="s">
        <v>1393</v>
      </c>
    </row>
    <row r="7" spans="1:1" x14ac:dyDescent="0.25">
      <c r="A7" t="s">
        <v>1394</v>
      </c>
    </row>
    <row r="8" spans="1:1" x14ac:dyDescent="0.25">
      <c r="A8" t="s">
        <v>1395</v>
      </c>
    </row>
    <row r="9" spans="1:1" x14ac:dyDescent="0.25">
      <c r="A9" t="s">
        <v>1396</v>
      </c>
    </row>
    <row r="10" spans="1:1" x14ac:dyDescent="0.25">
      <c r="A10" t="s">
        <v>1397</v>
      </c>
    </row>
    <row r="11" spans="1:1" x14ac:dyDescent="0.25">
      <c r="A11" t="s">
        <v>1398</v>
      </c>
    </row>
    <row r="12" spans="1:1" x14ac:dyDescent="0.25">
      <c r="A12" t="s">
        <v>1399</v>
      </c>
    </row>
    <row r="13" spans="1:1" x14ac:dyDescent="0.25">
      <c r="A13" t="s">
        <v>1400</v>
      </c>
    </row>
    <row r="14" spans="1:1" x14ac:dyDescent="0.25">
      <c r="A14" t="s">
        <v>1401</v>
      </c>
    </row>
    <row r="15" spans="1:1" x14ac:dyDescent="0.25">
      <c r="A15" t="s">
        <v>1402</v>
      </c>
    </row>
    <row r="16" spans="1:1" x14ac:dyDescent="0.25">
      <c r="A16" t="s">
        <v>1403</v>
      </c>
    </row>
    <row r="17" spans="1:14" x14ac:dyDescent="0.25">
      <c r="A17" t="s">
        <v>1404</v>
      </c>
    </row>
    <row r="18" spans="1:14" x14ac:dyDescent="0.25">
      <c r="A18" t="s">
        <v>1405</v>
      </c>
    </row>
    <row r="20" spans="1:14" x14ac:dyDescent="0.25">
      <c r="A20" t="s">
        <v>1097</v>
      </c>
    </row>
    <row r="21" spans="1:14" x14ac:dyDescent="0.25">
      <c r="A21" s="10" t="s">
        <v>1406</v>
      </c>
    </row>
    <row r="22" spans="1:14" x14ac:dyDescent="0.25">
      <c r="A22" t="s">
        <v>2746</v>
      </c>
    </row>
    <row r="23" spans="1:14" x14ac:dyDescent="0.25">
      <c r="A23" s="10" t="s">
        <v>1407</v>
      </c>
    </row>
    <row r="24" spans="1:14" x14ac:dyDescent="0.25">
      <c r="A24" s="10"/>
    </row>
    <row r="25" spans="1:14" x14ac:dyDescent="0.25">
      <c r="A25" s="10" t="s">
        <v>654</v>
      </c>
    </row>
    <row r="26" spans="1:14" x14ac:dyDescent="0.25">
      <c r="A26" s="10" t="s">
        <v>1408</v>
      </c>
    </row>
    <row r="27" spans="1:14" x14ac:dyDescent="0.25">
      <c r="A27" t="s">
        <v>140</v>
      </c>
    </row>
    <row r="29" spans="1:14" x14ac:dyDescent="0.25">
      <c r="B29">
        <v>2010</v>
      </c>
      <c r="C29">
        <v>2011</v>
      </c>
      <c r="D29">
        <v>2012</v>
      </c>
      <c r="E29">
        <f>D29+1</f>
        <v>2013</v>
      </c>
      <c r="F29">
        <f t="shared" ref="F29:J29" si="0">E29+1</f>
        <v>2014</v>
      </c>
      <c r="G29">
        <f t="shared" si="0"/>
        <v>2015</v>
      </c>
      <c r="H29">
        <f t="shared" si="0"/>
        <v>2016</v>
      </c>
      <c r="I29">
        <f t="shared" si="0"/>
        <v>2017</v>
      </c>
      <c r="J29">
        <f t="shared" si="0"/>
        <v>2018</v>
      </c>
      <c r="K29">
        <f t="shared" ref="K29" si="1">J29+1</f>
        <v>2019</v>
      </c>
      <c r="L29">
        <f t="shared" ref="L29:N29" si="2">K29+1</f>
        <v>2020</v>
      </c>
      <c r="M29">
        <f t="shared" si="2"/>
        <v>2021</v>
      </c>
      <c r="N29">
        <f t="shared" si="2"/>
        <v>2022</v>
      </c>
    </row>
    <row r="30" spans="1:14" x14ac:dyDescent="0.25">
      <c r="A30" t="s">
        <v>1409</v>
      </c>
      <c r="B30" s="20">
        <f>(B52/(B50/1000))*100</f>
        <v>3.9009323470713314E-2</v>
      </c>
      <c r="C30" s="20">
        <f t="shared" ref="C30:L30" si="3">(C52/(C50/1000))*100</f>
        <v>5.403989211906645E-2</v>
      </c>
      <c r="D30" s="20">
        <f t="shared" si="3"/>
        <v>6.2115617173366729E-2</v>
      </c>
      <c r="E30" s="20">
        <f t="shared" si="3"/>
        <v>3.6367271158607779E-2</v>
      </c>
      <c r="F30" s="20">
        <f t="shared" si="3"/>
        <v>3.5219020467754061E-2</v>
      </c>
      <c r="G30" s="20">
        <f t="shared" si="3"/>
        <v>5.120451552703742E-2</v>
      </c>
      <c r="H30" s="20">
        <f t="shared" si="3"/>
        <v>6.3152367009959839E-2</v>
      </c>
      <c r="I30" s="20">
        <f t="shared" si="3"/>
        <v>4.2275826647475E-2</v>
      </c>
      <c r="J30" s="20">
        <f t="shared" si="3"/>
        <v>3.190743545265274E-2</v>
      </c>
      <c r="K30" s="20">
        <f t="shared" si="3"/>
        <v>2.2865160736510071E-2</v>
      </c>
      <c r="L30" s="20">
        <f t="shared" si="3"/>
        <v>1.8773761656117348E-2</v>
      </c>
      <c r="M30" s="20">
        <f t="shared" ref="M30:N30" si="4">(M52/(M50/1000))*100</f>
        <v>3.2851927002664517E-2</v>
      </c>
      <c r="N30" s="20">
        <f t="shared" si="4"/>
        <v>3.5391872313437163E-2</v>
      </c>
    </row>
    <row r="31" spans="1:14" x14ac:dyDescent="0.25">
      <c r="A31" t="s">
        <v>1410</v>
      </c>
      <c r="B31" s="20">
        <f>B52/B51*100</f>
        <v>0.49317158439035108</v>
      </c>
      <c r="C31" s="20">
        <f t="shared" ref="C31:K31" si="5">C52/C51*100</f>
        <v>0.72889332701644571</v>
      </c>
      <c r="D31" s="20">
        <f t="shared" si="5"/>
        <v>0.81016205252214357</v>
      </c>
      <c r="E31" s="20">
        <f t="shared" si="5"/>
        <v>0.53813556167398147</v>
      </c>
      <c r="F31" s="20">
        <f t="shared" si="5"/>
        <v>0.48949667974327266</v>
      </c>
      <c r="G31" s="20">
        <f t="shared" si="5"/>
        <v>0.65533303198195947</v>
      </c>
      <c r="H31" s="20">
        <f t="shared" si="5"/>
        <v>0.88750054796064703</v>
      </c>
      <c r="I31" s="20">
        <f t="shared" si="5"/>
        <v>0.54330409445342398</v>
      </c>
      <c r="J31" s="20">
        <f t="shared" si="5"/>
        <v>0.3952506249009069</v>
      </c>
      <c r="K31" s="20">
        <f t="shared" si="5"/>
        <v>0.29950924343305207</v>
      </c>
      <c r="L31" s="20">
        <f>L52/L51*100</f>
        <v>0.24317807507317296</v>
      </c>
      <c r="M31" s="20">
        <f>M52/M51*100</f>
        <v>0.43461638754366338</v>
      </c>
      <c r="N31" s="20">
        <f>N52/N51*100</f>
        <v>0.42637420293475192</v>
      </c>
    </row>
    <row r="49" spans="1:14" x14ac:dyDescent="0.25">
      <c r="B49" s="21" t="s">
        <v>285</v>
      </c>
      <c r="C49" s="21" t="s">
        <v>286</v>
      </c>
      <c r="D49" s="21" t="s">
        <v>287</v>
      </c>
      <c r="E49" s="21" t="s">
        <v>288</v>
      </c>
      <c r="F49" s="21" t="s">
        <v>289</v>
      </c>
      <c r="G49" s="21" t="s">
        <v>290</v>
      </c>
      <c r="H49" s="21" t="s">
        <v>291</v>
      </c>
      <c r="I49" s="21" t="s">
        <v>292</v>
      </c>
      <c r="J49" s="21" t="s">
        <v>293</v>
      </c>
      <c r="K49" s="21" t="s">
        <v>294</v>
      </c>
      <c r="L49" s="21" t="s">
        <v>295</v>
      </c>
      <c r="M49" s="21">
        <v>2021</v>
      </c>
      <c r="N49" s="21">
        <v>2022</v>
      </c>
    </row>
    <row r="50" spans="1:14" x14ac:dyDescent="0.25">
      <c r="A50" t="s">
        <v>5</v>
      </c>
      <c r="B50" s="69">
        <v>200434134826</v>
      </c>
      <c r="C50" s="69">
        <v>253666309507</v>
      </c>
      <c r="D50" s="69">
        <v>239952538158</v>
      </c>
      <c r="E50" s="69">
        <v>232544255606</v>
      </c>
      <c r="F50" s="69">
        <v>220923236838</v>
      </c>
      <c r="G50" s="69">
        <v>186782355063</v>
      </c>
      <c r="H50" s="69">
        <v>179526129214</v>
      </c>
      <c r="I50" s="69">
        <v>214988108353</v>
      </c>
      <c r="J50" s="69">
        <v>231889523399</v>
      </c>
      <c r="K50" s="69">
        <v>221126807647</v>
      </c>
      <c r="L50" s="69">
        <v>209180241655</v>
      </c>
      <c r="M50" s="69">
        <v>280814577460</v>
      </c>
      <c r="N50" s="69">
        <v>334136038220</v>
      </c>
    </row>
    <row r="51" spans="1:14" x14ac:dyDescent="0.25">
      <c r="A51" t="s">
        <v>6</v>
      </c>
      <c r="B51" s="69">
        <v>15854117</v>
      </c>
      <c r="C51" s="69">
        <v>18806730</v>
      </c>
      <c r="D51" s="69">
        <v>18397307</v>
      </c>
      <c r="E51" s="69">
        <v>15715371</v>
      </c>
      <c r="F51" s="69">
        <v>15895307</v>
      </c>
      <c r="G51" s="69">
        <v>14594259</v>
      </c>
      <c r="H51" s="69">
        <v>12774640</v>
      </c>
      <c r="I51" s="69">
        <v>16728753</v>
      </c>
      <c r="J51" s="69">
        <v>18719768</v>
      </c>
      <c r="K51" s="69">
        <v>16881282</v>
      </c>
      <c r="L51" s="69">
        <v>16149071</v>
      </c>
      <c r="M51">
        <v>21226305</v>
      </c>
      <c r="N51">
        <v>27735496</v>
      </c>
    </row>
    <row r="52" spans="1:14" x14ac:dyDescent="0.25">
      <c r="A52" s="167" t="s">
        <v>7</v>
      </c>
      <c r="B52" s="69">
        <f>'g12.1'!C37</f>
        <v>78188</v>
      </c>
      <c r="C52" s="69">
        <f>'g12.1'!D37</f>
        <v>137081</v>
      </c>
      <c r="D52" s="69">
        <f>'g12.1'!E37</f>
        <v>149048</v>
      </c>
      <c r="E52" s="69">
        <f>'g12.1'!F37</f>
        <v>84570</v>
      </c>
      <c r="F52" s="69">
        <f>'g12.1'!G37</f>
        <v>77807</v>
      </c>
      <c r="G52" s="69">
        <f>'g12.1'!H37</f>
        <v>95641</v>
      </c>
      <c r="H52" s="69">
        <f>'g12.1'!I37</f>
        <v>113375</v>
      </c>
      <c r="I52" s="69">
        <f>'g12.1'!J37</f>
        <v>90888</v>
      </c>
      <c r="J52" s="69">
        <f>'g12.1'!K37</f>
        <v>73990</v>
      </c>
      <c r="K52" s="69">
        <f>'g12.1'!L37</f>
        <v>50561</v>
      </c>
      <c r="L52" s="69">
        <f>'g12.1'!M37</f>
        <v>39271</v>
      </c>
      <c r="M52" s="69">
        <f>'g12.1'!N37</f>
        <v>92253</v>
      </c>
      <c r="N52" s="69">
        <f>'g12.1'!O37</f>
        <v>118257</v>
      </c>
    </row>
    <row r="53" spans="1:14" x14ac:dyDescent="0.25">
      <c r="A53" s="167"/>
      <c r="B53" s="69"/>
    </row>
    <row r="54" spans="1:14" x14ac:dyDescent="0.25">
      <c r="L54" s="69"/>
    </row>
    <row r="55" spans="1:14" x14ac:dyDescent="0.25">
      <c r="L55" s="69"/>
    </row>
    <row r="56" spans="1:14" x14ac:dyDescent="0.25">
      <c r="A56" s="69"/>
      <c r="B56" s="69"/>
      <c r="C56" s="69"/>
      <c r="D56" s="69"/>
      <c r="E56" s="69"/>
      <c r="F56" s="69"/>
      <c r="J56" s="69"/>
      <c r="K56" s="69"/>
    </row>
    <row r="57" spans="1:14" x14ac:dyDescent="0.25">
      <c r="A57" s="167"/>
      <c r="B57" s="69"/>
    </row>
    <row r="58" spans="1:14" x14ac:dyDescent="0.25">
      <c r="A58" s="167"/>
      <c r="B58" s="69"/>
    </row>
    <row r="59" spans="1:14" x14ac:dyDescent="0.25">
      <c r="A59" s="167"/>
      <c r="B59" s="69"/>
    </row>
    <row r="60" spans="1:14" x14ac:dyDescent="0.25">
      <c r="A60" s="167"/>
      <c r="B60" s="69"/>
    </row>
    <row r="61" spans="1:14" x14ac:dyDescent="0.25">
      <c r="A61" s="167"/>
      <c r="B61" s="69"/>
    </row>
    <row r="62" spans="1:14" x14ac:dyDescent="0.25">
      <c r="A62" s="167"/>
      <c r="B62" s="69"/>
    </row>
  </sheetData>
  <phoneticPr fontId="1" type="noConversion"/>
  <pageMargins left="0.511811024" right="0.511811024" top="0.78740157499999996" bottom="0.78740157499999996" header="0.31496062000000002" footer="0.31496062000000002"/>
  <pageSetup paperSize="9" orientation="portrait" horizontalDpi="4294967293" verticalDpi="0" r:id="rId1"/>
  <ignoredErrors>
    <ignoredError sqref="B49:L49" numberStoredAsText="1"/>
  </ignoredErrors>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40524-A6A1-4891-8729-53FE8679AB18}">
  <sheetPr>
    <tabColor rgb="FFC00000"/>
  </sheetPr>
  <dimension ref="A1:T95"/>
  <sheetViews>
    <sheetView showGridLines="0" zoomScale="90" zoomScaleNormal="90" workbookViewId="0"/>
  </sheetViews>
  <sheetFormatPr defaultRowHeight="15" x14ac:dyDescent="0.25"/>
  <cols>
    <col min="1" max="2" width="9.140625" style="351"/>
    <col min="3" max="3" width="13.7109375" style="351" customWidth="1"/>
    <col min="4" max="6" width="9.140625" style="351"/>
    <col min="7" max="7" width="2.85546875" style="351" customWidth="1"/>
    <col min="8" max="8" width="3.5703125" style="351" customWidth="1"/>
    <col min="9" max="9" width="10.85546875" style="351" customWidth="1"/>
    <col min="10" max="10" width="9.140625" style="351"/>
    <col min="11" max="11" width="13.85546875" style="351" customWidth="1"/>
    <col min="12" max="16" width="11" style="351" customWidth="1"/>
    <col min="17" max="16384" width="9.140625" style="351"/>
  </cols>
  <sheetData>
    <row r="1" spans="1:1" x14ac:dyDescent="0.25">
      <c r="A1" s="351" t="s">
        <v>1411</v>
      </c>
    </row>
    <row r="3" spans="1:1" x14ac:dyDescent="0.25">
      <c r="A3" s="351" t="s">
        <v>48</v>
      </c>
    </row>
    <row r="4" spans="1:1" x14ac:dyDescent="0.25">
      <c r="A4" s="351" t="s">
        <v>1412</v>
      </c>
    </row>
    <row r="5" spans="1:1" x14ac:dyDescent="0.25">
      <c r="A5" s="351" t="s">
        <v>1413</v>
      </c>
    </row>
    <row r="6" spans="1:1" x14ac:dyDescent="0.25">
      <c r="A6" s="351" t="s">
        <v>1414</v>
      </c>
    </row>
    <row r="7" spans="1:1" x14ac:dyDescent="0.25">
      <c r="A7" s="351" t="s">
        <v>1415</v>
      </c>
    </row>
    <row r="8" spans="1:1" x14ac:dyDescent="0.25">
      <c r="A8" s="351" t="s">
        <v>1416</v>
      </c>
    </row>
    <row r="9" spans="1:1" x14ac:dyDescent="0.25">
      <c r="A9" s="351" t="s">
        <v>1417</v>
      </c>
    </row>
    <row r="10" spans="1:1" x14ac:dyDescent="0.25">
      <c r="A10" s="351" t="s">
        <v>1418</v>
      </c>
    </row>
    <row r="11" spans="1:1" x14ac:dyDescent="0.25">
      <c r="A11" s="639" t="s">
        <v>1419</v>
      </c>
    </row>
    <row r="12" spans="1:1" x14ac:dyDescent="0.25">
      <c r="A12" s="351" t="s">
        <v>1420</v>
      </c>
    </row>
    <row r="13" spans="1:1" x14ac:dyDescent="0.25">
      <c r="A13" s="639" t="s">
        <v>1421</v>
      </c>
    </row>
    <row r="14" spans="1:1" x14ac:dyDescent="0.25">
      <c r="A14" s="351" t="s">
        <v>1422</v>
      </c>
    </row>
    <row r="15" spans="1:1" x14ac:dyDescent="0.25">
      <c r="A15" s="639" t="s">
        <v>1423</v>
      </c>
    </row>
    <row r="16" spans="1:1" x14ac:dyDescent="0.25">
      <c r="A16" s="351" t="s">
        <v>1424</v>
      </c>
    </row>
    <row r="17" spans="1:1" x14ac:dyDescent="0.25">
      <c r="A17" s="351" t="s">
        <v>1425</v>
      </c>
    </row>
    <row r="18" spans="1:1" x14ac:dyDescent="0.25">
      <c r="A18" s="351" t="s">
        <v>1426</v>
      </c>
    </row>
    <row r="19" spans="1:1" x14ac:dyDescent="0.25">
      <c r="A19" s="351" t="s">
        <v>1427</v>
      </c>
    </row>
    <row r="20" spans="1:1" x14ac:dyDescent="0.25">
      <c r="A20" s="351" t="s">
        <v>1428</v>
      </c>
    </row>
    <row r="21" spans="1:1" x14ac:dyDescent="0.25">
      <c r="A21" s="351" t="s">
        <v>1429</v>
      </c>
    </row>
    <row r="22" spans="1:1" x14ac:dyDescent="0.25">
      <c r="A22" s="351" t="s">
        <v>1430</v>
      </c>
    </row>
    <row r="23" spans="1:1" x14ac:dyDescent="0.25">
      <c r="A23" s="351" t="s">
        <v>1431</v>
      </c>
    </row>
    <row r="24" spans="1:1" x14ac:dyDescent="0.25">
      <c r="A24" s="351" t="s">
        <v>1432</v>
      </c>
    </row>
    <row r="25" spans="1:1" x14ac:dyDescent="0.25">
      <c r="A25" s="351" t="s">
        <v>1433</v>
      </c>
    </row>
    <row r="26" spans="1:1" x14ac:dyDescent="0.25">
      <c r="A26" s="351" t="s">
        <v>1434</v>
      </c>
    </row>
    <row r="27" spans="1:1" x14ac:dyDescent="0.25">
      <c r="A27" s="351" t="s">
        <v>1435</v>
      </c>
    </row>
    <row r="28" spans="1:1" x14ac:dyDescent="0.25">
      <c r="A28" s="351" t="s">
        <v>1436</v>
      </c>
    </row>
    <row r="29" spans="1:1" x14ac:dyDescent="0.25">
      <c r="A29" s="351" t="s">
        <v>1437</v>
      </c>
    </row>
    <row r="30" spans="1:1" x14ac:dyDescent="0.25">
      <c r="A30" s="351" t="s">
        <v>1438</v>
      </c>
    </row>
    <row r="31" spans="1:1" x14ac:dyDescent="0.25">
      <c r="A31" s="351" t="s">
        <v>1439</v>
      </c>
    </row>
    <row r="32" spans="1:1" x14ac:dyDescent="0.25">
      <c r="A32" s="351" t="s">
        <v>1440</v>
      </c>
    </row>
    <row r="33" spans="1:1" x14ac:dyDescent="0.25">
      <c r="A33" s="351" t="s">
        <v>1441</v>
      </c>
    </row>
    <row r="34" spans="1:1" x14ac:dyDescent="0.25">
      <c r="A34" s="351" t="s">
        <v>1442</v>
      </c>
    </row>
    <row r="35" spans="1:1" x14ac:dyDescent="0.25">
      <c r="A35" s="351" t="s">
        <v>1443</v>
      </c>
    </row>
    <row r="36" spans="1:1" x14ac:dyDescent="0.25">
      <c r="A36" s="351" t="s">
        <v>1444</v>
      </c>
    </row>
    <row r="37" spans="1:1" x14ac:dyDescent="0.25">
      <c r="A37" s="351" t="s">
        <v>1445</v>
      </c>
    </row>
    <row r="38" spans="1:1" x14ac:dyDescent="0.25">
      <c r="A38" s="351" t="s">
        <v>1446</v>
      </c>
    </row>
    <row r="39" spans="1:1" x14ac:dyDescent="0.25">
      <c r="A39" s="351" t="s">
        <v>1447</v>
      </c>
    </row>
    <row r="40" spans="1:1" x14ac:dyDescent="0.25">
      <c r="A40" s="351" t="s">
        <v>1448</v>
      </c>
    </row>
    <row r="41" spans="1:1" x14ac:dyDescent="0.25">
      <c r="A41" s="351" t="s">
        <v>1449</v>
      </c>
    </row>
    <row r="42" spans="1:1" x14ac:dyDescent="0.25">
      <c r="A42" s="351" t="s">
        <v>1450</v>
      </c>
    </row>
    <row r="43" spans="1:1" x14ac:dyDescent="0.25">
      <c r="A43" s="351" t="s">
        <v>1451</v>
      </c>
    </row>
    <row r="44" spans="1:1" x14ac:dyDescent="0.25">
      <c r="A44" s="351" t="s">
        <v>1452</v>
      </c>
    </row>
    <row r="45" spans="1:1" x14ac:dyDescent="0.25">
      <c r="A45" s="351" t="s">
        <v>1453</v>
      </c>
    </row>
    <row r="46" spans="1:1" x14ac:dyDescent="0.25">
      <c r="A46" s="351" t="s">
        <v>1454</v>
      </c>
    </row>
    <row r="47" spans="1:1" x14ac:dyDescent="0.25">
      <c r="A47" s="351" t="s">
        <v>1455</v>
      </c>
    </row>
    <row r="49" spans="1:20" x14ac:dyDescent="0.25">
      <c r="A49" s="351" t="s">
        <v>1097</v>
      </c>
    </row>
    <row r="50" spans="1:20" x14ac:dyDescent="0.25">
      <c r="A50" s="351" t="s">
        <v>1456</v>
      </c>
    </row>
    <row r="51" spans="1:20" x14ac:dyDescent="0.25">
      <c r="A51" s="351" t="s">
        <v>1457</v>
      </c>
    </row>
    <row r="52" spans="1:20" x14ac:dyDescent="0.25">
      <c r="A52" s="351" t="s">
        <v>1458</v>
      </c>
    </row>
    <row r="53" spans="1:20" x14ac:dyDescent="0.25">
      <c r="A53" s="351" t="s">
        <v>1459</v>
      </c>
    </row>
    <row r="54" spans="1:20" x14ac:dyDescent="0.25">
      <c r="A54" s="351" t="s">
        <v>1460</v>
      </c>
    </row>
    <row r="56" spans="1:20" x14ac:dyDescent="0.25">
      <c r="A56" s="583" t="s">
        <v>654</v>
      </c>
    </row>
    <row r="57" spans="1:20" x14ac:dyDescent="0.25">
      <c r="A57" s="583" t="s">
        <v>1461</v>
      </c>
    </row>
    <row r="58" spans="1:20" x14ac:dyDescent="0.25">
      <c r="A58" s="351" t="s">
        <v>140</v>
      </c>
    </row>
    <row r="60" spans="1:20" ht="18" x14ac:dyDescent="0.25">
      <c r="B60" s="640" t="s">
        <v>1411</v>
      </c>
    </row>
    <row r="61" spans="1:20" ht="16.5" customHeight="1" thickBot="1" x14ac:dyDescent="0.3">
      <c r="B61" s="736" t="s">
        <v>216</v>
      </c>
      <c r="C61" s="736"/>
      <c r="D61" s="736"/>
      <c r="E61" s="736"/>
      <c r="F61" s="736"/>
      <c r="G61" s="736"/>
      <c r="H61" s="736"/>
      <c r="I61" s="737"/>
      <c r="J61" s="740" t="s">
        <v>741</v>
      </c>
      <c r="K61" s="741"/>
      <c r="L61" s="742" t="s">
        <v>282</v>
      </c>
      <c r="M61" s="799"/>
      <c r="N61" s="799"/>
      <c r="O61" s="799"/>
      <c r="P61" s="799"/>
      <c r="Q61" s="799"/>
      <c r="R61" s="800"/>
    </row>
    <row r="62" spans="1:20" ht="16.5" customHeight="1" thickBot="1" x14ac:dyDescent="0.3">
      <c r="B62" s="738"/>
      <c r="C62" s="738"/>
      <c r="D62" s="738"/>
      <c r="E62" s="738"/>
      <c r="F62" s="738"/>
      <c r="G62" s="738"/>
      <c r="H62" s="738"/>
      <c r="I62" s="739"/>
      <c r="J62" s="742"/>
      <c r="K62" s="743"/>
      <c r="L62" s="641">
        <v>2006</v>
      </c>
      <c r="M62" s="641">
        <v>2011</v>
      </c>
      <c r="N62" s="641">
        <v>2016</v>
      </c>
      <c r="O62" s="641">
        <v>2017</v>
      </c>
      <c r="P62" s="641">
        <v>2018</v>
      </c>
      <c r="Q62" s="641">
        <v>2019</v>
      </c>
      <c r="R62" s="642">
        <v>2020</v>
      </c>
      <c r="S62" s="642">
        <v>2021</v>
      </c>
      <c r="T62" s="642">
        <v>2022</v>
      </c>
    </row>
    <row r="63" spans="1:20" ht="15.75" thickBot="1" x14ac:dyDescent="0.3">
      <c r="B63" s="643" t="s">
        <v>1462</v>
      </c>
      <c r="C63" s="644"/>
      <c r="D63" s="644"/>
      <c r="E63" s="644"/>
      <c r="F63" s="644"/>
      <c r="G63" s="644"/>
      <c r="H63" s="644"/>
      <c r="I63" s="645"/>
      <c r="J63" s="811"/>
      <c r="K63" s="812"/>
      <c r="L63" s="646"/>
      <c r="M63" s="646"/>
      <c r="N63" s="647"/>
      <c r="O63" s="647"/>
      <c r="P63" s="647"/>
      <c r="Q63" s="647"/>
      <c r="R63" s="647"/>
      <c r="S63" s="647"/>
      <c r="T63" s="647"/>
    </row>
    <row r="64" spans="1:20" ht="18" thickBot="1" x14ac:dyDescent="0.3">
      <c r="B64" s="648" t="s">
        <v>1463</v>
      </c>
      <c r="C64" s="648"/>
      <c r="D64" s="648"/>
      <c r="E64" s="648"/>
      <c r="F64" s="648"/>
      <c r="G64" s="648"/>
      <c r="H64" s="648"/>
      <c r="I64" s="649"/>
      <c r="J64" s="803" t="s">
        <v>1464</v>
      </c>
      <c r="K64" s="804"/>
      <c r="L64" s="651">
        <v>40.688076374957717</v>
      </c>
      <c r="M64" s="651">
        <v>51.691959843490729</v>
      </c>
      <c r="N64" s="650">
        <v>47.555825009130977</v>
      </c>
      <c r="O64" s="650">
        <v>38.010917752079074</v>
      </c>
      <c r="P64" s="650">
        <v>54.138527576848638</v>
      </c>
      <c r="Q64" s="650">
        <v>52.26794703775991</v>
      </c>
      <c r="R64" s="650">
        <v>59</v>
      </c>
      <c r="S64" s="650"/>
      <c r="T64" s="650">
        <v>51</v>
      </c>
    </row>
    <row r="65" spans="1:20" ht="15.75" thickBot="1" x14ac:dyDescent="0.3">
      <c r="B65" s="643" t="s">
        <v>1465</v>
      </c>
      <c r="C65" s="643"/>
      <c r="D65" s="643"/>
      <c r="E65" s="643"/>
      <c r="F65" s="643"/>
      <c r="G65" s="643"/>
      <c r="H65" s="643"/>
      <c r="I65" s="652"/>
      <c r="J65" s="801" t="s">
        <v>1464</v>
      </c>
      <c r="K65" s="802"/>
      <c r="L65" s="654">
        <v>15.89581639017171</v>
      </c>
      <c r="M65" s="654">
        <v>17.496033419781288</v>
      </c>
      <c r="N65" s="653">
        <v>17.042480578654612</v>
      </c>
      <c r="O65" s="653">
        <v>0.77762335256082427</v>
      </c>
      <c r="P65" s="653">
        <v>1.699796998497086</v>
      </c>
      <c r="Q65" s="653">
        <v>2.543993449847521</v>
      </c>
      <c r="R65" s="653" t="s">
        <v>425</v>
      </c>
      <c r="S65" s="653"/>
      <c r="T65" s="653"/>
    </row>
    <row r="66" spans="1:20" ht="15.75" thickBot="1" x14ac:dyDescent="0.3">
      <c r="B66" s="648" t="s">
        <v>1466</v>
      </c>
      <c r="C66" s="648"/>
      <c r="D66" s="648"/>
      <c r="E66" s="648"/>
      <c r="F66" s="648"/>
      <c r="G66" s="648"/>
      <c r="H66" s="648"/>
      <c r="I66" s="649"/>
      <c r="J66" s="803" t="s">
        <v>1464</v>
      </c>
      <c r="K66" s="804"/>
      <c r="L66" s="651" t="s">
        <v>425</v>
      </c>
      <c r="M66" s="651" t="s">
        <v>425</v>
      </c>
      <c r="N66" s="651" t="s">
        <v>425</v>
      </c>
      <c r="O66" s="651" t="s">
        <v>425</v>
      </c>
      <c r="P66" s="651" t="s">
        <v>425</v>
      </c>
      <c r="Q66" s="651" t="s">
        <v>425</v>
      </c>
      <c r="R66" s="650">
        <v>9.3000000000000007</v>
      </c>
      <c r="S66" s="650"/>
      <c r="T66" s="650">
        <v>2.7</v>
      </c>
    </row>
    <row r="67" spans="1:20" ht="15.75" thickBot="1" x14ac:dyDescent="0.3">
      <c r="B67" s="643" t="s">
        <v>1467</v>
      </c>
      <c r="C67" s="644"/>
      <c r="D67" s="644"/>
      <c r="E67" s="644"/>
      <c r="F67" s="644"/>
      <c r="G67" s="644"/>
      <c r="H67" s="644"/>
      <c r="I67" s="645"/>
      <c r="J67" s="801" t="s">
        <v>1464</v>
      </c>
      <c r="K67" s="802"/>
      <c r="L67" s="654">
        <v>9.6300932871440139</v>
      </c>
      <c r="M67" s="654">
        <v>15.604356889326592</v>
      </c>
      <c r="N67" s="653">
        <v>5.614784449149945</v>
      </c>
      <c r="O67" s="653">
        <v>29.689961798298192</v>
      </c>
      <c r="P67" s="653">
        <v>14.595874285034654</v>
      </c>
      <c r="Q67" s="653">
        <v>12.202318351473734</v>
      </c>
      <c r="R67" s="653">
        <v>5.6</v>
      </c>
      <c r="S67" s="653"/>
      <c r="T67" s="653">
        <v>5</v>
      </c>
    </row>
    <row r="68" spans="1:20" ht="15.75" thickBot="1" x14ac:dyDescent="0.3">
      <c r="B68" s="648" t="s">
        <v>1468</v>
      </c>
      <c r="C68" s="648"/>
      <c r="D68" s="648"/>
      <c r="E68" s="648"/>
      <c r="F68" s="648"/>
      <c r="G68" s="648"/>
      <c r="H68" s="648"/>
      <c r="I68" s="649"/>
      <c r="J68" s="803" t="s">
        <v>1464</v>
      </c>
      <c r="K68" s="804"/>
      <c r="L68" s="651">
        <v>1.4953399625810624</v>
      </c>
      <c r="M68" s="651">
        <v>4.0126108664093563</v>
      </c>
      <c r="N68" s="650">
        <v>5.994283031762337</v>
      </c>
      <c r="O68" s="650">
        <v>7.7063339813647129</v>
      </c>
      <c r="P68" s="650">
        <v>3.9264720987814505</v>
      </c>
      <c r="Q68" s="650">
        <v>3.8438771551441953</v>
      </c>
      <c r="R68" s="650">
        <v>6.5</v>
      </c>
      <c r="S68" s="650"/>
      <c r="T68" s="650">
        <v>10</v>
      </c>
    </row>
    <row r="69" spans="1:20" ht="18" thickBot="1" x14ac:dyDescent="0.3">
      <c r="B69" s="643" t="s">
        <v>1469</v>
      </c>
      <c r="C69" s="644"/>
      <c r="D69" s="644"/>
      <c r="E69" s="644"/>
      <c r="F69" s="644"/>
      <c r="G69" s="644"/>
      <c r="H69" s="644"/>
      <c r="I69" s="645"/>
      <c r="J69" s="801" t="s">
        <v>1464</v>
      </c>
      <c r="K69" s="802"/>
      <c r="L69" s="654">
        <v>0</v>
      </c>
      <c r="M69" s="654">
        <v>6.8522984759844965</v>
      </c>
      <c r="N69" s="653">
        <v>3.1261636425774415</v>
      </c>
      <c r="O69" s="653">
        <v>3.5698433319388636</v>
      </c>
      <c r="P69" s="653">
        <v>4.8374379642544358</v>
      </c>
      <c r="Q69" s="653">
        <v>10.244896490978544</v>
      </c>
      <c r="R69" s="653">
        <v>1.3</v>
      </c>
      <c r="S69" s="653"/>
      <c r="T69" s="653">
        <v>2.9</v>
      </c>
    </row>
    <row r="70" spans="1:20" ht="18" thickBot="1" x14ac:dyDescent="0.3">
      <c r="B70" s="655" t="s">
        <v>1470</v>
      </c>
      <c r="C70" s="655"/>
      <c r="D70" s="655"/>
      <c r="E70" s="655"/>
      <c r="F70" s="655"/>
      <c r="G70" s="655"/>
      <c r="H70" s="655"/>
      <c r="I70" s="656"/>
      <c r="J70" s="805" t="s">
        <v>1464</v>
      </c>
      <c r="K70" s="806"/>
      <c r="L70" s="658">
        <v>0</v>
      </c>
      <c r="M70" s="658">
        <v>1.7779500051985766</v>
      </c>
      <c r="N70" s="657">
        <v>0.23432123696761106</v>
      </c>
      <c r="O70" s="657">
        <v>2.6444506044357614</v>
      </c>
      <c r="P70" s="657">
        <v>4.210609328878653</v>
      </c>
      <c r="Q70" s="657">
        <v>5.2625755678232533</v>
      </c>
      <c r="R70" s="657">
        <v>5.8</v>
      </c>
      <c r="S70" s="657"/>
      <c r="T70" s="657">
        <v>2</v>
      </c>
    </row>
    <row r="71" spans="1:20" ht="15.75" thickBot="1" x14ac:dyDescent="0.3">
      <c r="B71" s="648" t="s">
        <v>1471</v>
      </c>
      <c r="C71" s="648"/>
      <c r="D71" s="648"/>
      <c r="E71" s="648"/>
      <c r="F71" s="648"/>
      <c r="G71" s="648"/>
      <c r="H71" s="648"/>
      <c r="I71" s="649"/>
      <c r="J71" s="807" t="s">
        <v>749</v>
      </c>
      <c r="K71" s="808"/>
      <c r="L71" s="660">
        <v>12.4</v>
      </c>
      <c r="M71" s="660">
        <v>9.6999999999999993</v>
      </c>
      <c r="N71" s="659">
        <v>10.1</v>
      </c>
      <c r="O71" s="659">
        <v>10.4</v>
      </c>
      <c r="P71" s="659">
        <v>12.3</v>
      </c>
      <c r="Q71" s="659">
        <v>11.8</v>
      </c>
      <c r="R71" s="659" t="s">
        <v>425</v>
      </c>
      <c r="S71" s="659"/>
      <c r="T71" s="659"/>
    </row>
    <row r="72" spans="1:20" ht="18" thickBot="1" x14ac:dyDescent="0.3">
      <c r="B72" s="661" t="s">
        <v>1472</v>
      </c>
      <c r="C72" s="662"/>
      <c r="D72" s="662"/>
      <c r="E72" s="662"/>
      <c r="F72" s="662"/>
      <c r="G72" s="662"/>
      <c r="H72" s="662"/>
      <c r="I72" s="663"/>
      <c r="J72" s="809" t="s">
        <v>749</v>
      </c>
      <c r="K72" s="810"/>
      <c r="L72" s="665">
        <v>1.0488690640955032</v>
      </c>
      <c r="M72" s="665">
        <v>0.70222190108697113</v>
      </c>
      <c r="N72" s="664">
        <v>1.008658393099209</v>
      </c>
      <c r="O72" s="664">
        <v>0.7</v>
      </c>
      <c r="P72" s="664">
        <v>0.7</v>
      </c>
      <c r="Q72" s="664" t="s">
        <v>425</v>
      </c>
      <c r="R72" s="664" t="s">
        <v>425</v>
      </c>
      <c r="S72" s="664"/>
      <c r="T72" s="664"/>
    </row>
    <row r="73" spans="1:20" ht="15.75" thickTop="1" x14ac:dyDescent="0.25">
      <c r="B73" s="666" t="s">
        <v>1473</v>
      </c>
    </row>
    <row r="74" spans="1:20" ht="17.25" x14ac:dyDescent="0.25">
      <c r="B74" s="351" t="s">
        <v>1474</v>
      </c>
    </row>
    <row r="75" spans="1:20" ht="17.25" x14ac:dyDescent="0.25">
      <c r="B75" s="351" t="s">
        <v>1475</v>
      </c>
    </row>
    <row r="79" spans="1:20" x14ac:dyDescent="0.25">
      <c r="A79" s="351" t="s">
        <v>1476</v>
      </c>
      <c r="I79" s="351" t="s">
        <v>1477</v>
      </c>
      <c r="N79" s="351" t="s">
        <v>1478</v>
      </c>
    </row>
    <row r="80" spans="1:20" x14ac:dyDescent="0.25">
      <c r="B80" s="351" t="s">
        <v>1479</v>
      </c>
      <c r="C80" s="351" t="s">
        <v>5</v>
      </c>
      <c r="D80" s="351" t="s">
        <v>1480</v>
      </c>
      <c r="E80" s="351" t="s">
        <v>1481</v>
      </c>
      <c r="J80" s="351" t="s">
        <v>7</v>
      </c>
      <c r="K80" s="351" t="s">
        <v>5</v>
      </c>
      <c r="O80" s="351" t="s">
        <v>7</v>
      </c>
      <c r="P80" s="351" t="s">
        <v>5</v>
      </c>
    </row>
    <row r="81" spans="1:16" x14ac:dyDescent="0.25">
      <c r="A81" s="351">
        <v>2006</v>
      </c>
      <c r="B81" s="521">
        <v>78940</v>
      </c>
      <c r="C81" s="667">
        <v>137148.9</v>
      </c>
      <c r="D81" s="351">
        <v>2.1762999999999999</v>
      </c>
      <c r="E81" s="351">
        <f>(B81/1000)*D81</f>
        <v>171.79712199999997</v>
      </c>
      <c r="I81" s="351">
        <v>2006</v>
      </c>
      <c r="K81" s="667">
        <v>1107131.33</v>
      </c>
      <c r="N81" s="351">
        <v>2006</v>
      </c>
      <c r="P81" s="590">
        <f>C81/K81*100</f>
        <v>12.387771557327348</v>
      </c>
    </row>
    <row r="82" spans="1:16" x14ac:dyDescent="0.25">
      <c r="A82" s="351">
        <v>2007</v>
      </c>
      <c r="B82" s="521">
        <v>144256</v>
      </c>
      <c r="C82" s="667">
        <v>159858.29999999999</v>
      </c>
      <c r="D82" s="351">
        <v>1.9475</v>
      </c>
      <c r="E82" s="351">
        <f t="shared" ref="E82:E95" si="0">(B82/1000)*D82</f>
        <v>280.93856</v>
      </c>
      <c r="I82" s="351">
        <v>2007</v>
      </c>
      <c r="K82" s="667">
        <v>1396797.4</v>
      </c>
      <c r="N82" s="351">
        <v>2007</v>
      </c>
      <c r="P82" s="590">
        <f t="shared" ref="P82:P94" si="1">C82/K82*100</f>
        <v>11.444630409535412</v>
      </c>
    </row>
    <row r="83" spans="1:16" x14ac:dyDescent="0.25">
      <c r="A83" s="351">
        <v>2008</v>
      </c>
      <c r="B83" s="521">
        <v>111608</v>
      </c>
      <c r="C83" s="667">
        <v>196909.9</v>
      </c>
      <c r="D83" s="351">
        <v>1.8367</v>
      </c>
      <c r="E83" s="351">
        <f t="shared" si="0"/>
        <v>204.99041360000001</v>
      </c>
      <c r="I83" s="351">
        <v>2008</v>
      </c>
      <c r="K83" s="667">
        <v>1693147</v>
      </c>
      <c r="N83" s="351">
        <v>2008</v>
      </c>
      <c r="P83" s="590">
        <f t="shared" si="1"/>
        <v>11.629817139326946</v>
      </c>
    </row>
    <row r="84" spans="1:16" x14ac:dyDescent="0.25">
      <c r="A84" s="351">
        <v>2009</v>
      </c>
      <c r="B84" s="521">
        <v>60665</v>
      </c>
      <c r="C84" s="667">
        <v>151594.20000000001</v>
      </c>
      <c r="D84" s="351">
        <v>1.9926999999999999</v>
      </c>
      <c r="E84" s="351">
        <f t="shared" si="0"/>
        <v>120.88714549999999</v>
      </c>
      <c r="I84" s="351">
        <v>2009</v>
      </c>
      <c r="K84" s="667">
        <v>1672624.76</v>
      </c>
      <c r="N84" s="351">
        <v>2009</v>
      </c>
      <c r="P84" s="590">
        <f t="shared" si="1"/>
        <v>9.0632521785699272</v>
      </c>
    </row>
    <row r="85" spans="1:16" x14ac:dyDescent="0.25">
      <c r="A85" s="351">
        <v>2010</v>
      </c>
      <c r="B85" s="521">
        <v>78188</v>
      </c>
      <c r="C85" s="667">
        <v>199441.4</v>
      </c>
      <c r="D85" s="351">
        <v>1.7585</v>
      </c>
      <c r="E85" s="351">
        <f t="shared" si="0"/>
        <v>137.49359799999999</v>
      </c>
      <c r="I85" s="351">
        <v>2010</v>
      </c>
      <c r="J85" s="351">
        <v>23686.833795076232</v>
      </c>
      <c r="K85" s="667">
        <v>2209750.92</v>
      </c>
      <c r="N85" s="351">
        <v>2010</v>
      </c>
      <c r="O85" s="493">
        <f>E85/J85*100</f>
        <v>0.58046423253318347</v>
      </c>
      <c r="P85" s="590">
        <f t="shared" si="1"/>
        <v>9.0255149661845149</v>
      </c>
    </row>
    <row r="86" spans="1:16" x14ac:dyDescent="0.25">
      <c r="A86" s="351">
        <v>2011</v>
      </c>
      <c r="B86" s="521">
        <v>137081</v>
      </c>
      <c r="C86" s="667">
        <v>253185</v>
      </c>
      <c r="D86" s="351">
        <v>1.6738999999999999</v>
      </c>
      <c r="E86" s="351">
        <f t="shared" si="0"/>
        <v>229.45988589999996</v>
      </c>
      <c r="I86" s="351">
        <v>2011</v>
      </c>
      <c r="J86" s="351">
        <v>26037.900887911663</v>
      </c>
      <c r="K86" s="667">
        <v>2614482.35</v>
      </c>
      <c r="N86" s="351">
        <v>2011</v>
      </c>
      <c r="O86" s="493">
        <f t="shared" ref="O86:O93" si="2">E86/J86*100</f>
        <v>0.88125339630019428</v>
      </c>
      <c r="P86" s="590">
        <f t="shared" si="1"/>
        <v>9.6839437451165029</v>
      </c>
    </row>
    <row r="87" spans="1:16" x14ac:dyDescent="0.25">
      <c r="A87" s="351">
        <v>2012</v>
      </c>
      <c r="B87" s="521">
        <v>149048</v>
      </c>
      <c r="C87" s="667">
        <v>239850.2</v>
      </c>
      <c r="D87" s="351">
        <v>1.9543999999999999</v>
      </c>
      <c r="E87" s="351">
        <f t="shared" si="0"/>
        <v>291.29941120000001</v>
      </c>
      <c r="I87" s="351">
        <v>2012</v>
      </c>
      <c r="J87" s="351">
        <v>29358.865724803141</v>
      </c>
      <c r="K87" s="667">
        <v>2463548.92</v>
      </c>
      <c r="N87" s="351">
        <v>2012</v>
      </c>
      <c r="O87" s="493">
        <f t="shared" si="2"/>
        <v>0.99220253919381707</v>
      </c>
      <c r="P87" s="590">
        <f t="shared" si="1"/>
        <v>9.7359625397656018</v>
      </c>
    </row>
    <row r="88" spans="1:16" x14ac:dyDescent="0.25">
      <c r="A88" s="351">
        <v>2013</v>
      </c>
      <c r="B88" s="521">
        <v>84570</v>
      </c>
      <c r="C88" s="667">
        <v>239349.1</v>
      </c>
      <c r="D88" s="351">
        <v>2.1598999999999999</v>
      </c>
      <c r="E88" s="351">
        <f t="shared" si="0"/>
        <v>182.66274299999998</v>
      </c>
      <c r="I88" s="351">
        <v>2013</v>
      </c>
      <c r="J88" s="351">
        <v>31608.662118632918</v>
      </c>
      <c r="K88" s="667">
        <v>2468456.41</v>
      </c>
      <c r="N88" s="351">
        <v>2013</v>
      </c>
      <c r="O88" s="493">
        <f t="shared" si="2"/>
        <v>0.57788824567909358</v>
      </c>
      <c r="P88" s="590">
        <f t="shared" si="1"/>
        <v>9.696306527041326</v>
      </c>
    </row>
    <row r="89" spans="1:16" x14ac:dyDescent="0.25">
      <c r="A89" s="351">
        <v>2014</v>
      </c>
      <c r="B89" s="521">
        <v>77807</v>
      </c>
      <c r="C89" s="667">
        <v>221684.3</v>
      </c>
      <c r="D89" s="351">
        <v>2.3540999999999999</v>
      </c>
      <c r="E89" s="351">
        <f t="shared" si="0"/>
        <v>183.16545869999999</v>
      </c>
      <c r="I89" s="351">
        <v>2014</v>
      </c>
      <c r="J89" s="351">
        <v>33664.779803706981</v>
      </c>
      <c r="K89" s="667">
        <v>2454846.0099999998</v>
      </c>
      <c r="N89" s="351">
        <v>2014</v>
      </c>
      <c r="O89" s="493">
        <f t="shared" si="2"/>
        <v>0.54408631147449482</v>
      </c>
      <c r="P89" s="590">
        <f t="shared" si="1"/>
        <v>9.0304768240839675</v>
      </c>
    </row>
    <row r="90" spans="1:16" x14ac:dyDescent="0.25">
      <c r="A90" s="351">
        <v>2015</v>
      </c>
      <c r="B90" s="521">
        <v>95641</v>
      </c>
      <c r="C90" s="667">
        <v>187650.4</v>
      </c>
      <c r="D90" s="351">
        <v>3.3380999999999998</v>
      </c>
      <c r="E90" s="351">
        <f t="shared" si="0"/>
        <v>319.25922209999999</v>
      </c>
      <c r="I90" s="351">
        <v>2015</v>
      </c>
      <c r="J90" s="351">
        <v>34508.572549071119</v>
      </c>
      <c r="K90" s="667">
        <v>1796167.58</v>
      </c>
      <c r="N90" s="351">
        <v>2015</v>
      </c>
      <c r="O90" s="493">
        <f t="shared" si="2"/>
        <v>0.92515916630864414</v>
      </c>
      <c r="P90" s="590">
        <f t="shared" si="1"/>
        <v>10.447265727844837</v>
      </c>
    </row>
    <row r="91" spans="1:16" x14ac:dyDescent="0.25">
      <c r="A91" s="351">
        <v>2016</v>
      </c>
      <c r="B91" s="521">
        <v>113375</v>
      </c>
      <c r="C91" s="667">
        <v>181310.4</v>
      </c>
      <c r="D91" s="351">
        <v>3.4826999999999999</v>
      </c>
      <c r="E91" s="351">
        <f t="shared" si="0"/>
        <v>394.8511125</v>
      </c>
      <c r="I91" s="351">
        <v>2016</v>
      </c>
      <c r="J91" s="351">
        <v>34751.90096183979</v>
      </c>
      <c r="K91" s="667">
        <v>1800134.38</v>
      </c>
      <c r="N91" s="351">
        <v>2016</v>
      </c>
      <c r="O91" s="493">
        <f t="shared" si="2"/>
        <v>1.1362000396282677</v>
      </c>
      <c r="P91" s="590">
        <f t="shared" si="1"/>
        <v>10.072048065656077</v>
      </c>
    </row>
    <row r="92" spans="1:16" x14ac:dyDescent="0.25">
      <c r="A92" s="351">
        <v>2017</v>
      </c>
      <c r="B92" s="521">
        <v>90888</v>
      </c>
      <c r="C92" s="667">
        <v>215165.6</v>
      </c>
      <c r="D92" s="351">
        <v>3.1919</v>
      </c>
      <c r="E92" s="351">
        <f t="shared" si="0"/>
        <v>290.1054072</v>
      </c>
      <c r="I92" s="351">
        <v>2017</v>
      </c>
      <c r="J92" s="351">
        <v>36412.155682202487</v>
      </c>
      <c r="K92" s="667">
        <v>2063184.62</v>
      </c>
      <c r="N92" s="351">
        <v>2017</v>
      </c>
      <c r="O92" s="493">
        <f t="shared" si="2"/>
        <v>0.79672681214476293</v>
      </c>
      <c r="P92" s="590">
        <f t="shared" si="1"/>
        <v>10.428809807626426</v>
      </c>
    </row>
    <row r="93" spans="1:16" x14ac:dyDescent="0.25">
      <c r="A93" s="351">
        <v>2018</v>
      </c>
      <c r="B93" s="521">
        <v>73990</v>
      </c>
      <c r="C93" s="667">
        <v>236637.5</v>
      </c>
      <c r="D93" s="351">
        <v>3.6551999999999998</v>
      </c>
      <c r="E93" s="351">
        <f t="shared" si="0"/>
        <v>270.44824799999998</v>
      </c>
      <c r="I93" s="351">
        <v>2018</v>
      </c>
      <c r="J93" s="351">
        <v>37281.865058379997</v>
      </c>
      <c r="K93" s="667">
        <v>1916212.79</v>
      </c>
      <c r="N93" s="351">
        <v>2018</v>
      </c>
      <c r="O93" s="493">
        <f t="shared" si="2"/>
        <v>0.72541501766744421</v>
      </c>
      <c r="P93" s="590">
        <f t="shared" si="1"/>
        <v>12.349228709615282</v>
      </c>
    </row>
    <row r="94" spans="1:16" x14ac:dyDescent="0.25">
      <c r="A94" s="351">
        <v>2019</v>
      </c>
      <c r="B94" s="521">
        <v>50561</v>
      </c>
      <c r="C94" s="667">
        <v>222195.6</v>
      </c>
      <c r="D94" s="351">
        <v>3.9455</v>
      </c>
      <c r="E94" s="351">
        <f t="shared" si="0"/>
        <v>199.48842550000001</v>
      </c>
      <c r="I94" s="351">
        <v>2019</v>
      </c>
      <c r="K94" s="667">
        <v>1877334.58</v>
      </c>
      <c r="N94" s="351">
        <v>2019</v>
      </c>
      <c r="P94" s="590">
        <f t="shared" si="1"/>
        <v>11.835695265358613</v>
      </c>
    </row>
    <row r="95" spans="1:16" x14ac:dyDescent="0.25">
      <c r="A95" s="351">
        <v>2020</v>
      </c>
      <c r="B95" s="521">
        <v>39271</v>
      </c>
      <c r="C95" s="667">
        <v>205741</v>
      </c>
      <c r="D95" s="351">
        <v>5.1571999999999996</v>
      </c>
      <c r="E95" s="351">
        <f t="shared" si="0"/>
        <v>202.52840119999999</v>
      </c>
      <c r="I95" s="668"/>
    </row>
  </sheetData>
  <mergeCells count="13">
    <mergeCell ref="J71:K71"/>
    <mergeCell ref="J72:K72"/>
    <mergeCell ref="B61:I62"/>
    <mergeCell ref="J61:K62"/>
    <mergeCell ref="J63:K63"/>
    <mergeCell ref="J64:K64"/>
    <mergeCell ref="J65:K65"/>
    <mergeCell ref="J66:K66"/>
    <mergeCell ref="L61:R61"/>
    <mergeCell ref="J67:K67"/>
    <mergeCell ref="J68:K68"/>
    <mergeCell ref="J69:K69"/>
    <mergeCell ref="J70:K70"/>
  </mergeCells>
  <pageMargins left="0.511811024" right="0.511811024" top="0.78740157499999996" bottom="0.78740157499999996" header="0.31496062000000002" footer="0.31496062000000002"/>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09121-D8E8-420B-9EBC-0BEE6D9E7FAA}">
  <sheetPr>
    <tabColor theme="9" tint="-0.249977111117893"/>
  </sheetPr>
  <dimension ref="A1:AI83"/>
  <sheetViews>
    <sheetView showGridLines="0" zoomScale="90" zoomScaleNormal="90" workbookViewId="0"/>
  </sheetViews>
  <sheetFormatPr defaultRowHeight="15" x14ac:dyDescent="0.25"/>
  <cols>
    <col min="1" max="1" width="21" style="351" customWidth="1"/>
    <col min="2" max="4" width="9.140625" style="351"/>
    <col min="5" max="5" width="11" style="351" customWidth="1"/>
    <col min="6" max="14" width="9.140625" style="351"/>
    <col min="15" max="15" width="19.140625" style="351" customWidth="1"/>
    <col min="16" max="27" width="9.140625" style="351"/>
    <col min="28" max="29" width="9" style="351" bestFit="1" customWidth="1"/>
    <col min="30" max="30" width="8.140625" style="351" bestFit="1" customWidth="1"/>
    <col min="31" max="31" width="9.140625" style="351"/>
    <col min="32" max="32" width="12" style="351" bestFit="1" customWidth="1"/>
    <col min="33" max="33" width="8.28515625" style="351" customWidth="1"/>
    <col min="34" max="16384" width="9.140625" style="351"/>
  </cols>
  <sheetData>
    <row r="1" spans="1:1" x14ac:dyDescent="0.25">
      <c r="A1" s="351" t="s">
        <v>1482</v>
      </c>
    </row>
    <row r="3" spans="1:1" x14ac:dyDescent="0.25">
      <c r="A3" s="351" t="s">
        <v>91</v>
      </c>
    </row>
    <row r="4" spans="1:1" x14ac:dyDescent="0.25">
      <c r="A4" s="351" t="s">
        <v>1483</v>
      </c>
    </row>
    <row r="5" spans="1:1" x14ac:dyDescent="0.25">
      <c r="A5" s="351" t="s">
        <v>1484</v>
      </c>
    </row>
    <row r="6" spans="1:1" x14ac:dyDescent="0.25">
      <c r="A6" s="351" t="s">
        <v>1485</v>
      </c>
    </row>
    <row r="7" spans="1:1" x14ac:dyDescent="0.25">
      <c r="A7" s="351" t="s">
        <v>1486</v>
      </c>
    </row>
    <row r="8" spans="1:1" x14ac:dyDescent="0.25">
      <c r="A8" s="351" t="s">
        <v>1487</v>
      </c>
    </row>
    <row r="9" spans="1:1" x14ac:dyDescent="0.25">
      <c r="A9" s="351" t="s">
        <v>383</v>
      </c>
    </row>
    <row r="10" spans="1:1" x14ac:dyDescent="0.25">
      <c r="A10" s="351" t="s">
        <v>1488</v>
      </c>
    </row>
    <row r="11" spans="1:1" x14ac:dyDescent="0.25">
      <c r="A11" s="351" t="s">
        <v>1489</v>
      </c>
    </row>
    <row r="12" spans="1:1" x14ac:dyDescent="0.25">
      <c r="A12" s="351" t="s">
        <v>1490</v>
      </c>
    </row>
    <row r="13" spans="1:1" x14ac:dyDescent="0.25">
      <c r="A13" s="351" t="s">
        <v>1491</v>
      </c>
    </row>
    <row r="14" spans="1:1" x14ac:dyDescent="0.25">
      <c r="A14" s="351" t="s">
        <v>1492</v>
      </c>
    </row>
    <row r="15" spans="1:1" x14ac:dyDescent="0.25">
      <c r="A15" s="351" t="s">
        <v>1493</v>
      </c>
    </row>
    <row r="16" spans="1:1" x14ac:dyDescent="0.25">
      <c r="A16" s="351" t="s">
        <v>1494</v>
      </c>
    </row>
    <row r="17" spans="1:1" x14ac:dyDescent="0.25">
      <c r="A17" s="351" t="s">
        <v>1495</v>
      </c>
    </row>
    <row r="18" spans="1:1" x14ac:dyDescent="0.25">
      <c r="A18" s="351" t="s">
        <v>1496</v>
      </c>
    </row>
    <row r="19" spans="1:1" x14ac:dyDescent="0.25">
      <c r="A19" s="351" t="s">
        <v>1497</v>
      </c>
    </row>
    <row r="20" spans="1:1" x14ac:dyDescent="0.25">
      <c r="A20" s="351" t="s">
        <v>1488</v>
      </c>
    </row>
    <row r="21" spans="1:1" x14ac:dyDescent="0.25">
      <c r="A21" s="351" t="s">
        <v>1489</v>
      </c>
    </row>
    <row r="22" spans="1:1" x14ac:dyDescent="0.25">
      <c r="A22" s="351" t="s">
        <v>1490</v>
      </c>
    </row>
    <row r="23" spans="1:1" x14ac:dyDescent="0.25">
      <c r="A23" s="351" t="s">
        <v>1498</v>
      </c>
    </row>
    <row r="25" spans="1:1" x14ac:dyDescent="0.25">
      <c r="A25" s="351" t="s">
        <v>1097</v>
      </c>
    </row>
    <row r="26" spans="1:1" x14ac:dyDescent="0.25">
      <c r="A26" s="351" t="s">
        <v>1499</v>
      </c>
    </row>
    <row r="27" spans="1:1" x14ac:dyDescent="0.25">
      <c r="A27" s="351" t="s">
        <v>1500</v>
      </c>
    </row>
    <row r="28" spans="1:1" x14ac:dyDescent="0.25">
      <c r="A28" s="351" t="s">
        <v>1501</v>
      </c>
    </row>
    <row r="29" spans="1:1" x14ac:dyDescent="0.25">
      <c r="A29" s="351" t="s">
        <v>1502</v>
      </c>
    </row>
    <row r="30" spans="1:1" x14ac:dyDescent="0.25">
      <c r="A30" s="351" t="s">
        <v>1503</v>
      </c>
    </row>
    <row r="31" spans="1:1" x14ac:dyDescent="0.25">
      <c r="A31" s="351" t="s">
        <v>1504</v>
      </c>
    </row>
    <row r="33" spans="1:9" x14ac:dyDescent="0.25">
      <c r="A33" s="351" t="s">
        <v>654</v>
      </c>
    </row>
    <row r="34" spans="1:9" x14ac:dyDescent="0.25">
      <c r="A34" s="669" t="s">
        <v>1505</v>
      </c>
    </row>
    <row r="35" spans="1:9" x14ac:dyDescent="0.25">
      <c r="A35" s="669" t="s">
        <v>140</v>
      </c>
    </row>
    <row r="37" spans="1:9" x14ac:dyDescent="0.25">
      <c r="B37" s="351">
        <v>2022</v>
      </c>
      <c r="C37" s="608" t="s">
        <v>64</v>
      </c>
      <c r="E37" s="608" t="s">
        <v>2722</v>
      </c>
      <c r="F37" s="608" t="s">
        <v>64</v>
      </c>
      <c r="G37" s="488"/>
      <c r="H37" s="488"/>
      <c r="I37" s="488"/>
    </row>
    <row r="38" spans="1:9" x14ac:dyDescent="0.25">
      <c r="A38" s="608" t="s">
        <v>66</v>
      </c>
      <c r="B38" s="501">
        <f>AB55</f>
        <v>0.50280417365381036</v>
      </c>
      <c r="D38" s="608" t="s">
        <v>66</v>
      </c>
      <c r="E38" s="670">
        <f>AD55</f>
        <v>1.2170981477968468</v>
      </c>
      <c r="G38" s="596"/>
      <c r="H38" s="596"/>
      <c r="I38" s="596"/>
    </row>
    <row r="39" spans="1:9" x14ac:dyDescent="0.25">
      <c r="A39" s="608" t="s">
        <v>69</v>
      </c>
      <c r="B39" s="501">
        <f>AB56</f>
        <v>0.43555601609588451</v>
      </c>
      <c r="D39" s="608" t="s">
        <v>69</v>
      </c>
      <c r="E39" s="670">
        <f>AD56</f>
        <v>-7.7480110135869085E-2</v>
      </c>
      <c r="G39" s="596"/>
      <c r="H39" s="596"/>
      <c r="I39" s="596"/>
    </row>
    <row r="40" spans="1:9" x14ac:dyDescent="0.25">
      <c r="A40" s="608" t="s">
        <v>72</v>
      </c>
      <c r="B40" s="501">
        <f t="shared" ref="B40:B45" si="0">_xlfn.XLOOKUP($C40,$AE$57:$AE$83,$AB$57:$AB$83)</f>
        <v>0.46362098138747887</v>
      </c>
      <c r="C40" s="351">
        <f>AE71</f>
        <v>18</v>
      </c>
      <c r="D40" s="608" t="s">
        <v>72</v>
      </c>
      <c r="E40" s="670">
        <f>AD71</f>
        <v>-1.0453092686595222</v>
      </c>
      <c r="F40" s="351">
        <f>AF71</f>
        <v>22</v>
      </c>
      <c r="G40" s="596"/>
      <c r="H40" s="596"/>
      <c r="I40" s="596"/>
    </row>
    <row r="41" spans="1:9" x14ac:dyDescent="0.25">
      <c r="A41" s="608" t="str">
        <f t="shared" ref="A41:A45" si="1">_xlfn.XLOOKUP($B41,$AB$57:$AB$83,$N$57:$N$83)</f>
        <v>MS</v>
      </c>
      <c r="B41" s="501">
        <f t="shared" si="0"/>
        <v>0.53224082650516569</v>
      </c>
      <c r="C41" s="351">
        <v>6</v>
      </c>
      <c r="D41" s="608" t="str">
        <f t="shared" ref="D41:D45" si="2">_xlfn.XLOOKUP($E41,$AC$57:$AC$83,$N$57:$N$83)</f>
        <v>AL</v>
      </c>
      <c r="E41" s="670">
        <f t="shared" ref="E41:E45" si="3">_xlfn.XLOOKUP($F41,$AF$57:$AF$83,$AC$57:$AC$83)</f>
        <v>0.38482972136222909</v>
      </c>
      <c r="F41" s="351">
        <v>6</v>
      </c>
    </row>
    <row r="42" spans="1:9" x14ac:dyDescent="0.25">
      <c r="A42" s="608" t="str">
        <f t="shared" si="1"/>
        <v>GO</v>
      </c>
      <c r="B42" s="501">
        <f t="shared" si="0"/>
        <v>0.53423349699945444</v>
      </c>
      <c r="C42" s="351">
        <v>5</v>
      </c>
      <c r="D42" s="608" t="str">
        <f t="shared" si="2"/>
        <v>TO</v>
      </c>
      <c r="E42" s="670">
        <f t="shared" si="3"/>
        <v>0.46606648199445982</v>
      </c>
      <c r="F42" s="351">
        <v>5</v>
      </c>
    </row>
    <row r="43" spans="1:9" x14ac:dyDescent="0.25">
      <c r="A43" s="608" t="str">
        <f t="shared" si="1"/>
        <v>RS</v>
      </c>
      <c r="B43" s="501">
        <f t="shared" si="0"/>
        <v>0.54242002781641163</v>
      </c>
      <c r="C43" s="351">
        <v>4</v>
      </c>
      <c r="D43" s="608" t="str">
        <f t="shared" si="2"/>
        <v>PA</v>
      </c>
      <c r="E43" s="670">
        <f t="shared" si="3"/>
        <v>0.44877435575109992</v>
      </c>
      <c r="F43" s="351">
        <v>4</v>
      </c>
    </row>
    <row r="44" spans="1:9" x14ac:dyDescent="0.25">
      <c r="A44" s="608" t="str">
        <f t="shared" si="1"/>
        <v>SP</v>
      </c>
      <c r="B44" s="501">
        <f t="shared" si="0"/>
        <v>0.5495489759100074</v>
      </c>
      <c r="C44" s="351">
        <v>3</v>
      </c>
      <c r="D44" s="608" t="str">
        <f t="shared" si="2"/>
        <v>MS</v>
      </c>
      <c r="E44" s="670">
        <f t="shared" si="3"/>
        <v>0.50259481037924147</v>
      </c>
      <c r="F44" s="351">
        <v>3</v>
      </c>
    </row>
    <row r="45" spans="1:9" x14ac:dyDescent="0.25">
      <c r="A45" s="608" t="str">
        <f t="shared" si="1"/>
        <v>SC</v>
      </c>
      <c r="B45" s="501">
        <f t="shared" si="0"/>
        <v>0.55315145813734712</v>
      </c>
      <c r="C45" s="351">
        <v>2</v>
      </c>
      <c r="D45" s="608" t="str">
        <f t="shared" si="2"/>
        <v>AP</v>
      </c>
      <c r="E45" s="670">
        <f t="shared" si="3"/>
        <v>0.45192307692307693</v>
      </c>
      <c r="F45" s="351">
        <v>2</v>
      </c>
    </row>
    <row r="46" spans="1:9" x14ac:dyDescent="0.25">
      <c r="A46" s="608" t="str">
        <f>_xlfn.XLOOKUP($B46,$AB$57:$AB$83,$N$57:$N$83)</f>
        <v>DF</v>
      </c>
      <c r="B46" s="501">
        <f>_xlfn.XLOOKUP($C46,$AE$57:$AE$83,$AB$57:$AB$83)</f>
        <v>0.57697201017811706</v>
      </c>
      <c r="C46" s="351">
        <v>1</v>
      </c>
      <c r="D46" s="608" t="str">
        <f>_xlfn.XLOOKUP($E46,$AC$57:$AC$83,$N$57:$N$83)</f>
        <v>DF</v>
      </c>
      <c r="E46" s="670">
        <f>_xlfn.XLOOKUP($F46,$AF$57:$AF$83,$AC$57:$AC$83)</f>
        <v>0.53250547845142437</v>
      </c>
      <c r="F46" s="351">
        <v>1</v>
      </c>
    </row>
    <row r="52" spans="1:35" x14ac:dyDescent="0.25">
      <c r="N52" s="666">
        <v>1</v>
      </c>
      <c r="O52" s="666">
        <v>2</v>
      </c>
      <c r="P52" s="666">
        <v>3</v>
      </c>
      <c r="Q52" s="666">
        <v>4</v>
      </c>
      <c r="R52" s="666">
        <v>5</v>
      </c>
      <c r="S52" s="666">
        <v>6</v>
      </c>
      <c r="T52" s="666">
        <v>7</v>
      </c>
      <c r="U52" s="666">
        <v>8</v>
      </c>
      <c r="V52" s="666">
        <v>9</v>
      </c>
      <c r="W52" s="666">
        <v>10</v>
      </c>
      <c r="X52" s="666">
        <v>11</v>
      </c>
      <c r="Y52" s="666">
        <v>12</v>
      </c>
      <c r="Z52" s="666">
        <v>13</v>
      </c>
      <c r="AA52" s="666">
        <v>14</v>
      </c>
      <c r="AB52" s="666">
        <v>15</v>
      </c>
      <c r="AC52" s="666">
        <v>16</v>
      </c>
      <c r="AD52" s="666">
        <v>17</v>
      </c>
      <c r="AE52" s="666">
        <v>18</v>
      </c>
      <c r="AF52" s="666">
        <v>19</v>
      </c>
    </row>
    <row r="53" spans="1:35" x14ac:dyDescent="0.25">
      <c r="A53" s="351" t="s">
        <v>1507</v>
      </c>
      <c r="O53" s="351" t="s">
        <v>1508</v>
      </c>
    </row>
    <row r="54" spans="1:35" ht="17.25" x14ac:dyDescent="0.25">
      <c r="B54" s="351">
        <v>2012</v>
      </c>
      <c r="C54" s="351">
        <v>2013</v>
      </c>
      <c r="D54" s="351">
        <v>2014</v>
      </c>
      <c r="E54" s="351">
        <v>2015</v>
      </c>
      <c r="F54" s="351">
        <v>2016</v>
      </c>
      <c r="G54" s="351">
        <v>2017</v>
      </c>
      <c r="H54" s="351">
        <v>2018</v>
      </c>
      <c r="I54" s="351">
        <v>2019</v>
      </c>
      <c r="J54" s="351" t="s">
        <v>1506</v>
      </c>
      <c r="K54" s="351">
        <v>2021</v>
      </c>
      <c r="L54" s="351">
        <v>2022</v>
      </c>
      <c r="P54" s="351">
        <v>2012</v>
      </c>
      <c r="Q54" s="351">
        <v>2013</v>
      </c>
      <c r="R54" s="351">
        <v>2014</v>
      </c>
      <c r="S54" s="351">
        <v>2015</v>
      </c>
      <c r="T54" s="351">
        <v>2016</v>
      </c>
      <c r="U54" s="351">
        <v>2017</v>
      </c>
      <c r="V54" s="351">
        <v>2018</v>
      </c>
      <c r="W54" s="351">
        <v>2019</v>
      </c>
      <c r="X54" s="351" t="s">
        <v>1506</v>
      </c>
      <c r="Y54" s="351">
        <v>2021</v>
      </c>
      <c r="Z54" s="351">
        <v>2022</v>
      </c>
      <c r="AB54" s="351" t="s">
        <v>2718</v>
      </c>
      <c r="AC54" s="351" t="s">
        <v>1509</v>
      </c>
      <c r="AD54" s="351" t="s">
        <v>2719</v>
      </c>
      <c r="AE54" s="351" t="s">
        <v>2720</v>
      </c>
      <c r="AF54" s="351" t="s">
        <v>2721</v>
      </c>
    </row>
    <row r="55" spans="1:35" x14ac:dyDescent="0.25">
      <c r="A55" s="351" t="s">
        <v>5</v>
      </c>
      <c r="B55" s="521">
        <v>198360</v>
      </c>
      <c r="C55" s="521">
        <v>200074</v>
      </c>
      <c r="D55" s="521">
        <v>201783</v>
      </c>
      <c r="E55" s="521">
        <v>203482</v>
      </c>
      <c r="F55" s="521">
        <v>205165</v>
      </c>
      <c r="G55" s="521">
        <v>206829</v>
      </c>
      <c r="H55" s="521">
        <v>208468</v>
      </c>
      <c r="I55" s="521">
        <v>210077</v>
      </c>
      <c r="J55" s="521">
        <v>210474</v>
      </c>
      <c r="K55" s="521">
        <v>213188</v>
      </c>
      <c r="L55" s="521">
        <v>214680</v>
      </c>
      <c r="N55" s="488" t="s">
        <v>66</v>
      </c>
      <c r="O55" s="351" t="s">
        <v>5</v>
      </c>
      <c r="P55" s="521">
        <v>97322</v>
      </c>
      <c r="Q55" s="521">
        <v>98321</v>
      </c>
      <c r="R55" s="521">
        <v>99516</v>
      </c>
      <c r="S55" s="521">
        <v>101588</v>
      </c>
      <c r="T55" s="521">
        <v>102650</v>
      </c>
      <c r="U55" s="521">
        <v>104682</v>
      </c>
      <c r="V55" s="521">
        <v>105947</v>
      </c>
      <c r="W55" s="521">
        <v>107418</v>
      </c>
      <c r="X55" s="611">
        <v>106263</v>
      </c>
      <c r="Y55" s="611">
        <v>107758</v>
      </c>
      <c r="Z55" s="611">
        <v>107942</v>
      </c>
      <c r="AA55" s="593"/>
      <c r="AB55" s="671">
        <f>Z55/L55</f>
        <v>0.50280417365381036</v>
      </c>
      <c r="AC55" s="672">
        <f>P55/B55</f>
        <v>0.49063319217584189</v>
      </c>
      <c r="AD55" s="673">
        <f>(AB55-AC55)*100</f>
        <v>1.2170981477968468</v>
      </c>
      <c r="AI55" s="670"/>
    </row>
    <row r="56" spans="1:35" x14ac:dyDescent="0.25">
      <c r="A56" s="351" t="s">
        <v>6</v>
      </c>
      <c r="B56" s="521">
        <v>54846</v>
      </c>
      <c r="C56" s="521">
        <v>55165</v>
      </c>
      <c r="D56" s="521">
        <v>55484</v>
      </c>
      <c r="E56" s="521">
        <v>55803</v>
      </c>
      <c r="F56" s="521">
        <v>56119</v>
      </c>
      <c r="G56" s="521">
        <v>56431</v>
      </c>
      <c r="H56" s="521">
        <v>56739</v>
      </c>
      <c r="I56" s="521">
        <v>57042</v>
      </c>
      <c r="J56" s="521">
        <v>57116</v>
      </c>
      <c r="K56" s="521" t="s">
        <v>2112</v>
      </c>
      <c r="L56" s="521">
        <v>57903</v>
      </c>
      <c r="N56" s="488" t="s">
        <v>69</v>
      </c>
      <c r="O56" s="351" t="s">
        <v>6</v>
      </c>
      <c r="P56" s="521">
        <v>23931</v>
      </c>
      <c r="Q56" s="521">
        <v>24374</v>
      </c>
      <c r="R56" s="521">
        <v>24769</v>
      </c>
      <c r="S56" s="521">
        <v>24955</v>
      </c>
      <c r="T56" s="521">
        <v>24593</v>
      </c>
      <c r="U56" s="521">
        <v>24820</v>
      </c>
      <c r="V56" s="521">
        <v>25045</v>
      </c>
      <c r="W56" s="521">
        <v>25213</v>
      </c>
      <c r="X56" s="611">
        <v>24974</v>
      </c>
      <c r="Y56" s="618" t="s">
        <v>2112</v>
      </c>
      <c r="Z56" s="611">
        <v>25220</v>
      </c>
      <c r="AA56" s="593"/>
      <c r="AB56" s="671">
        <f t="shared" ref="AB56:AB83" si="4">Z56/L56</f>
        <v>0.43555601609588451</v>
      </c>
      <c r="AC56" s="672">
        <f t="shared" ref="AC56:AC83" si="5">P56/B56</f>
        <v>0.4363308171972432</v>
      </c>
      <c r="AD56" s="673">
        <f t="shared" ref="AD56:AD83" si="6">(AB56-AC56)*100</f>
        <v>-7.7480110135869085E-2</v>
      </c>
      <c r="AI56" s="670"/>
    </row>
    <row r="57" spans="1:35" x14ac:dyDescent="0.25">
      <c r="A57" s="351" t="s">
        <v>8</v>
      </c>
      <c r="B57" s="521">
        <v>1636</v>
      </c>
      <c r="C57" s="521">
        <v>1656</v>
      </c>
      <c r="D57" s="521">
        <v>1675</v>
      </c>
      <c r="E57" s="521">
        <v>1695</v>
      </c>
      <c r="F57" s="521">
        <v>1715</v>
      </c>
      <c r="G57" s="521">
        <v>1735</v>
      </c>
      <c r="H57" s="521">
        <v>1754</v>
      </c>
      <c r="I57" s="521">
        <v>1774</v>
      </c>
      <c r="J57" s="521">
        <v>1778</v>
      </c>
      <c r="K57" s="521" t="s">
        <v>2112</v>
      </c>
      <c r="L57" s="521">
        <v>1829</v>
      </c>
      <c r="N57" s="488" t="s">
        <v>342</v>
      </c>
      <c r="O57" s="351" t="s">
        <v>8</v>
      </c>
      <c r="P57" s="521">
        <v>805</v>
      </c>
      <c r="Q57" s="521">
        <v>786</v>
      </c>
      <c r="R57" s="521">
        <v>802</v>
      </c>
      <c r="S57" s="521">
        <v>816</v>
      </c>
      <c r="T57" s="521">
        <v>828</v>
      </c>
      <c r="U57" s="521">
        <v>855</v>
      </c>
      <c r="V57" s="521">
        <v>876</v>
      </c>
      <c r="W57" s="521">
        <v>883</v>
      </c>
      <c r="X57" s="611">
        <v>892</v>
      </c>
      <c r="Y57" s="618" t="s">
        <v>2112</v>
      </c>
      <c r="Z57" s="611">
        <v>856</v>
      </c>
      <c r="AA57" s="593"/>
      <c r="AB57" s="671">
        <f t="shared" si="4"/>
        <v>0.46801530891197374</v>
      </c>
      <c r="AC57" s="672">
        <f t="shared" si="5"/>
        <v>0.49205378973105135</v>
      </c>
      <c r="AD57" s="673">
        <f t="shared" si="6"/>
        <v>-2.4038480819077614</v>
      </c>
      <c r="AE57" s="351">
        <f>RANK(AB57,AB$57:AB$83)</f>
        <v>15</v>
      </c>
      <c r="AF57" s="351">
        <f>RANK(AD57,AD$57:AD$83)</f>
        <v>26</v>
      </c>
      <c r="AI57" s="670"/>
    </row>
    <row r="58" spans="1:35" x14ac:dyDescent="0.25">
      <c r="A58" s="351" t="s">
        <v>9</v>
      </c>
      <c r="B58" s="521">
        <v>782</v>
      </c>
      <c r="C58" s="521">
        <v>795</v>
      </c>
      <c r="D58" s="521">
        <v>808</v>
      </c>
      <c r="E58" s="521">
        <v>820</v>
      </c>
      <c r="F58" s="521">
        <v>833</v>
      </c>
      <c r="G58" s="521">
        <v>846</v>
      </c>
      <c r="H58" s="521">
        <v>858</v>
      </c>
      <c r="I58" s="521">
        <v>870</v>
      </c>
      <c r="J58" s="521">
        <v>873</v>
      </c>
      <c r="K58" s="521" t="s">
        <v>2112</v>
      </c>
      <c r="L58" s="521">
        <v>906</v>
      </c>
      <c r="N58" s="488" t="s">
        <v>1184</v>
      </c>
      <c r="O58" s="351" t="s">
        <v>9</v>
      </c>
      <c r="P58" s="521">
        <v>332</v>
      </c>
      <c r="Q58" s="521">
        <v>326</v>
      </c>
      <c r="R58" s="521">
        <v>334</v>
      </c>
      <c r="S58" s="521">
        <v>344</v>
      </c>
      <c r="T58" s="521">
        <v>330</v>
      </c>
      <c r="U58" s="521">
        <v>354</v>
      </c>
      <c r="V58" s="521">
        <v>364</v>
      </c>
      <c r="W58" s="521">
        <v>353</v>
      </c>
      <c r="X58" s="611">
        <v>340</v>
      </c>
      <c r="Y58" s="618" t="s">
        <v>2112</v>
      </c>
      <c r="Z58" s="611">
        <v>354</v>
      </c>
      <c r="AA58" s="593"/>
      <c r="AB58" s="671">
        <f t="shared" si="4"/>
        <v>0.39072847682119205</v>
      </c>
      <c r="AC58" s="672">
        <f t="shared" si="5"/>
        <v>0.42455242966751916</v>
      </c>
      <c r="AD58" s="673">
        <f t="shared" si="6"/>
        <v>-3.382395284632711</v>
      </c>
      <c r="AE58" s="351">
        <f t="shared" ref="AE58:AE83" si="7">RANK(AB58,AB$57:AB$83)</f>
        <v>27</v>
      </c>
      <c r="AF58" s="351">
        <f t="shared" ref="AF58:AF83" si="8">RANK(AD58,AD$57:AD$83)</f>
        <v>27</v>
      </c>
      <c r="AI58" s="670"/>
    </row>
    <row r="59" spans="1:35" x14ac:dyDescent="0.25">
      <c r="A59" s="351" t="s">
        <v>10</v>
      </c>
      <c r="B59" s="521">
        <v>3567</v>
      </c>
      <c r="C59" s="521">
        <v>3631</v>
      </c>
      <c r="D59" s="521">
        <v>3695</v>
      </c>
      <c r="E59" s="521">
        <v>3758</v>
      </c>
      <c r="F59" s="521">
        <v>3821</v>
      </c>
      <c r="G59" s="521">
        <v>3883</v>
      </c>
      <c r="H59" s="521">
        <v>3945</v>
      </c>
      <c r="I59" s="521">
        <v>4006</v>
      </c>
      <c r="J59" s="521">
        <v>4021</v>
      </c>
      <c r="K59" s="521" t="s">
        <v>2112</v>
      </c>
      <c r="L59" s="521">
        <v>4184</v>
      </c>
      <c r="N59" s="488" t="s">
        <v>430</v>
      </c>
      <c r="O59" s="351" t="s">
        <v>10</v>
      </c>
      <c r="P59" s="521">
        <v>1605</v>
      </c>
      <c r="Q59" s="521">
        <v>1633</v>
      </c>
      <c r="R59" s="521">
        <v>1622</v>
      </c>
      <c r="S59" s="521">
        <v>1659</v>
      </c>
      <c r="T59" s="521">
        <v>1721</v>
      </c>
      <c r="U59" s="521">
        <v>1751</v>
      </c>
      <c r="V59" s="521">
        <v>1834</v>
      </c>
      <c r="W59" s="521">
        <v>1902</v>
      </c>
      <c r="X59" s="611">
        <v>1908</v>
      </c>
      <c r="Y59" s="618" t="s">
        <v>2112</v>
      </c>
      <c r="Z59" s="611">
        <v>1957</v>
      </c>
      <c r="AA59" s="593"/>
      <c r="AB59" s="671">
        <f t="shared" si="4"/>
        <v>0.46773422562141492</v>
      </c>
      <c r="AC59" s="672">
        <f t="shared" si="5"/>
        <v>0.4499579478553406</v>
      </c>
      <c r="AD59" s="673">
        <f t="shared" si="6"/>
        <v>1.7776277766074322</v>
      </c>
      <c r="AE59" s="351">
        <f t="shared" si="7"/>
        <v>16</v>
      </c>
      <c r="AF59" s="351">
        <f t="shared" si="8"/>
        <v>11</v>
      </c>
      <c r="AI59" s="670"/>
    </row>
    <row r="60" spans="1:35" x14ac:dyDescent="0.25">
      <c r="A60" s="351" t="s">
        <v>11</v>
      </c>
      <c r="B60" s="521">
        <v>427</v>
      </c>
      <c r="C60" s="521">
        <v>439</v>
      </c>
      <c r="D60" s="521">
        <v>453</v>
      </c>
      <c r="E60" s="521">
        <v>468</v>
      </c>
      <c r="F60" s="521">
        <v>485</v>
      </c>
      <c r="G60" s="521">
        <v>503</v>
      </c>
      <c r="H60" s="521">
        <v>522</v>
      </c>
      <c r="I60" s="521">
        <v>541</v>
      </c>
      <c r="J60" s="521">
        <v>546</v>
      </c>
      <c r="K60" s="521" t="s">
        <v>2112</v>
      </c>
      <c r="L60" s="521">
        <v>596</v>
      </c>
      <c r="N60" s="488" t="s">
        <v>346</v>
      </c>
      <c r="O60" s="351" t="s">
        <v>11</v>
      </c>
      <c r="P60" s="521">
        <v>196</v>
      </c>
      <c r="Q60" s="521">
        <v>202</v>
      </c>
      <c r="R60" s="521">
        <v>223</v>
      </c>
      <c r="S60" s="521">
        <v>221</v>
      </c>
      <c r="T60" s="521">
        <v>210</v>
      </c>
      <c r="U60" s="521">
        <v>234</v>
      </c>
      <c r="V60" s="521">
        <v>253</v>
      </c>
      <c r="W60" s="521">
        <v>256</v>
      </c>
      <c r="X60" s="611">
        <v>255</v>
      </c>
      <c r="Y60" s="618" t="s">
        <v>2112</v>
      </c>
      <c r="Z60" s="611">
        <v>267</v>
      </c>
      <c r="AA60" s="593"/>
      <c r="AB60" s="671">
        <f t="shared" si="4"/>
        <v>0.44798657718120805</v>
      </c>
      <c r="AC60" s="672">
        <f t="shared" si="5"/>
        <v>0.45901639344262296</v>
      </c>
      <c r="AD60" s="673">
        <f t="shared" si="6"/>
        <v>-1.1029816261414915</v>
      </c>
      <c r="AE60" s="351">
        <f t="shared" si="7"/>
        <v>19</v>
      </c>
      <c r="AF60" s="351">
        <f t="shared" si="8"/>
        <v>23</v>
      </c>
      <c r="AI60" s="670"/>
    </row>
    <row r="61" spans="1:35" x14ac:dyDescent="0.25">
      <c r="A61" s="351" t="s">
        <v>12</v>
      </c>
      <c r="B61" s="521">
        <v>7955</v>
      </c>
      <c r="C61" s="521">
        <v>8049</v>
      </c>
      <c r="D61" s="521">
        <v>8143</v>
      </c>
      <c r="E61" s="521">
        <v>8236</v>
      </c>
      <c r="F61" s="521">
        <v>8327</v>
      </c>
      <c r="G61" s="521">
        <v>8418</v>
      </c>
      <c r="H61" s="521">
        <v>8507</v>
      </c>
      <c r="I61" s="521">
        <v>8595</v>
      </c>
      <c r="J61" s="521">
        <v>8617</v>
      </c>
      <c r="K61" s="521" t="s">
        <v>2112</v>
      </c>
      <c r="L61" s="521">
        <v>8850</v>
      </c>
      <c r="N61" s="488" t="s">
        <v>345</v>
      </c>
      <c r="O61" s="351" t="s">
        <v>12</v>
      </c>
      <c r="P61" s="521">
        <v>3570</v>
      </c>
      <c r="Q61" s="521">
        <v>3593</v>
      </c>
      <c r="R61" s="521">
        <v>3643</v>
      </c>
      <c r="S61" s="521">
        <v>3811</v>
      </c>
      <c r="T61" s="521">
        <v>3792</v>
      </c>
      <c r="U61" s="521">
        <v>3892</v>
      </c>
      <c r="V61" s="521">
        <v>3866</v>
      </c>
      <c r="W61" s="521">
        <v>3881</v>
      </c>
      <c r="X61" s="611">
        <v>3874</v>
      </c>
      <c r="Y61" s="618" t="s">
        <v>2112</v>
      </c>
      <c r="Z61" s="611">
        <v>4215</v>
      </c>
      <c r="AA61" s="593"/>
      <c r="AB61" s="671">
        <f t="shared" si="4"/>
        <v>0.47627118644067795</v>
      </c>
      <c r="AC61" s="672">
        <f t="shared" si="5"/>
        <v>0.44877435575109992</v>
      </c>
      <c r="AD61" s="673">
        <f t="shared" si="6"/>
        <v>2.7496830689578031</v>
      </c>
      <c r="AE61" s="351">
        <f t="shared" si="7"/>
        <v>14</v>
      </c>
      <c r="AF61" s="351">
        <f t="shared" si="8"/>
        <v>4</v>
      </c>
      <c r="AI61" s="670"/>
    </row>
    <row r="62" spans="1:35" x14ac:dyDescent="0.25">
      <c r="A62" s="351" t="s">
        <v>13</v>
      </c>
      <c r="B62" s="521">
        <v>728</v>
      </c>
      <c r="C62" s="521">
        <v>745</v>
      </c>
      <c r="D62" s="521">
        <v>762</v>
      </c>
      <c r="E62" s="521">
        <v>778</v>
      </c>
      <c r="F62" s="521">
        <v>795</v>
      </c>
      <c r="G62" s="521">
        <v>811</v>
      </c>
      <c r="H62" s="521">
        <v>827</v>
      </c>
      <c r="I62" s="521">
        <v>843</v>
      </c>
      <c r="J62" s="521">
        <v>847</v>
      </c>
      <c r="K62" s="521" t="s">
        <v>2112</v>
      </c>
      <c r="L62" s="521">
        <v>890</v>
      </c>
      <c r="N62" s="488" t="s">
        <v>1185</v>
      </c>
      <c r="O62" s="351" t="s">
        <v>13</v>
      </c>
      <c r="P62" s="521">
        <v>329</v>
      </c>
      <c r="Q62" s="521">
        <v>335</v>
      </c>
      <c r="R62" s="521">
        <v>345</v>
      </c>
      <c r="S62" s="521">
        <v>352</v>
      </c>
      <c r="T62" s="521">
        <v>359</v>
      </c>
      <c r="U62" s="521">
        <v>367</v>
      </c>
      <c r="V62" s="521">
        <v>377</v>
      </c>
      <c r="W62" s="521">
        <v>393</v>
      </c>
      <c r="X62" s="611">
        <v>388</v>
      </c>
      <c r="Y62" s="618" t="s">
        <v>2112</v>
      </c>
      <c r="Z62" s="611">
        <v>431</v>
      </c>
      <c r="AA62" s="593"/>
      <c r="AB62" s="671">
        <f t="shared" si="4"/>
        <v>0.48426966292134832</v>
      </c>
      <c r="AC62" s="672">
        <f t="shared" si="5"/>
        <v>0.45192307692307693</v>
      </c>
      <c r="AD62" s="673">
        <f t="shared" si="6"/>
        <v>3.2346585998271395</v>
      </c>
      <c r="AE62" s="351">
        <f t="shared" si="7"/>
        <v>13</v>
      </c>
      <c r="AF62" s="351">
        <f t="shared" si="8"/>
        <v>2</v>
      </c>
      <c r="AI62" s="670"/>
    </row>
    <row r="63" spans="1:35" x14ac:dyDescent="0.25">
      <c r="A63" s="351" t="s">
        <v>14</v>
      </c>
      <c r="B63" s="521">
        <v>1444</v>
      </c>
      <c r="C63" s="521">
        <v>1461</v>
      </c>
      <c r="D63" s="521">
        <v>1479</v>
      </c>
      <c r="E63" s="521">
        <v>1497</v>
      </c>
      <c r="F63" s="521">
        <v>1514</v>
      </c>
      <c r="G63" s="521">
        <v>1532</v>
      </c>
      <c r="H63" s="521">
        <v>1549</v>
      </c>
      <c r="I63" s="521">
        <v>1566</v>
      </c>
      <c r="J63" s="521">
        <v>1571</v>
      </c>
      <c r="K63" s="521" t="s">
        <v>2112</v>
      </c>
      <c r="L63" s="521">
        <v>1617</v>
      </c>
      <c r="N63" s="488" t="s">
        <v>344</v>
      </c>
      <c r="O63" s="351" t="s">
        <v>14</v>
      </c>
      <c r="P63" s="521">
        <v>673</v>
      </c>
      <c r="Q63" s="521">
        <v>658</v>
      </c>
      <c r="R63" s="521">
        <v>677</v>
      </c>
      <c r="S63" s="521">
        <v>678</v>
      </c>
      <c r="T63" s="521">
        <v>697</v>
      </c>
      <c r="U63" s="521">
        <v>698</v>
      </c>
      <c r="V63" s="521">
        <v>732</v>
      </c>
      <c r="W63" s="521">
        <v>723</v>
      </c>
      <c r="X63" s="611">
        <v>728</v>
      </c>
      <c r="Y63" s="618" t="s">
        <v>2112</v>
      </c>
      <c r="Z63" s="611">
        <v>794</v>
      </c>
      <c r="AA63" s="593"/>
      <c r="AB63" s="671">
        <f t="shared" si="4"/>
        <v>0.49103277674706247</v>
      </c>
      <c r="AC63" s="672">
        <f t="shared" si="5"/>
        <v>0.46606648199445982</v>
      </c>
      <c r="AD63" s="673">
        <f t="shared" si="6"/>
        <v>2.4966294752602645</v>
      </c>
      <c r="AE63" s="351">
        <f t="shared" si="7"/>
        <v>12</v>
      </c>
      <c r="AF63" s="351">
        <f t="shared" si="8"/>
        <v>5</v>
      </c>
      <c r="AI63" s="670"/>
    </row>
    <row r="64" spans="1:35" x14ac:dyDescent="0.25">
      <c r="A64" s="351" t="s">
        <v>15</v>
      </c>
      <c r="B64" s="521">
        <v>6777</v>
      </c>
      <c r="C64" s="521">
        <v>6817</v>
      </c>
      <c r="D64" s="521">
        <v>6857</v>
      </c>
      <c r="E64" s="521">
        <v>6897</v>
      </c>
      <c r="F64" s="521">
        <v>6937</v>
      </c>
      <c r="G64" s="521">
        <v>6977</v>
      </c>
      <c r="H64" s="521">
        <v>7017</v>
      </c>
      <c r="I64" s="521">
        <v>7056</v>
      </c>
      <c r="J64" s="521">
        <v>7065</v>
      </c>
      <c r="K64" s="521" t="s">
        <v>2112</v>
      </c>
      <c r="L64" s="521">
        <v>7169</v>
      </c>
      <c r="N64" s="488" t="s">
        <v>343</v>
      </c>
      <c r="O64" s="351" t="s">
        <v>15</v>
      </c>
      <c r="P64" s="521">
        <v>2725</v>
      </c>
      <c r="Q64" s="521">
        <v>2736</v>
      </c>
      <c r="R64" s="521">
        <v>2833</v>
      </c>
      <c r="S64" s="521">
        <v>2873</v>
      </c>
      <c r="T64" s="521">
        <v>2709</v>
      </c>
      <c r="U64" s="521">
        <v>2699</v>
      </c>
      <c r="V64" s="521">
        <v>2651</v>
      </c>
      <c r="W64" s="521">
        <v>2660</v>
      </c>
      <c r="X64" s="611">
        <v>2644</v>
      </c>
      <c r="Y64" s="618" t="s">
        <v>2112</v>
      </c>
      <c r="Z64" s="611">
        <v>2825</v>
      </c>
      <c r="AA64" s="593"/>
      <c r="AB64" s="671">
        <f t="shared" si="4"/>
        <v>0.39405774863997767</v>
      </c>
      <c r="AC64" s="672">
        <f t="shared" si="5"/>
        <v>0.4020953224140475</v>
      </c>
      <c r="AD64" s="673">
        <f t="shared" si="6"/>
        <v>-0.80375737740698283</v>
      </c>
      <c r="AE64" s="351">
        <f t="shared" si="7"/>
        <v>26</v>
      </c>
      <c r="AF64" s="351">
        <f t="shared" si="8"/>
        <v>18</v>
      </c>
      <c r="AI64" s="501"/>
    </row>
    <row r="65" spans="1:32" x14ac:dyDescent="0.25">
      <c r="A65" s="351" t="s">
        <v>16</v>
      </c>
      <c r="B65" s="521">
        <v>3214</v>
      </c>
      <c r="C65" s="521">
        <v>3223</v>
      </c>
      <c r="D65" s="521">
        <v>3232</v>
      </c>
      <c r="E65" s="521">
        <v>3241</v>
      </c>
      <c r="F65" s="521">
        <v>3250</v>
      </c>
      <c r="G65" s="521">
        <v>3259</v>
      </c>
      <c r="H65" s="521">
        <v>3267</v>
      </c>
      <c r="I65" s="521">
        <v>3276</v>
      </c>
      <c r="J65" s="521">
        <v>3278</v>
      </c>
      <c r="K65" s="521" t="s">
        <v>2112</v>
      </c>
      <c r="L65" s="521">
        <v>3298</v>
      </c>
      <c r="N65" s="488" t="s">
        <v>368</v>
      </c>
      <c r="O65" s="351" t="s">
        <v>16</v>
      </c>
      <c r="P65" s="521">
        <v>1453</v>
      </c>
      <c r="Q65" s="521">
        <v>1485</v>
      </c>
      <c r="R65" s="521">
        <v>1494</v>
      </c>
      <c r="S65" s="521">
        <v>1497</v>
      </c>
      <c r="T65" s="521">
        <v>1404</v>
      </c>
      <c r="U65" s="521">
        <v>1435</v>
      </c>
      <c r="V65" s="521">
        <v>1461</v>
      </c>
      <c r="W65" s="521">
        <v>1503</v>
      </c>
      <c r="X65" s="611">
        <v>1434</v>
      </c>
      <c r="Y65" s="618" t="s">
        <v>2112</v>
      </c>
      <c r="Z65" s="611">
        <v>1418</v>
      </c>
      <c r="AA65" s="593"/>
      <c r="AB65" s="671">
        <f t="shared" si="4"/>
        <v>0.42995755003032143</v>
      </c>
      <c r="AC65" s="672">
        <f t="shared" si="5"/>
        <v>0.45208462974486618</v>
      </c>
      <c r="AD65" s="673">
        <f t="shared" si="6"/>
        <v>-2.2127079714544751</v>
      </c>
      <c r="AE65" s="351">
        <f t="shared" si="7"/>
        <v>22</v>
      </c>
      <c r="AF65" s="351">
        <f t="shared" si="8"/>
        <v>25</v>
      </c>
    </row>
    <row r="66" spans="1:32" x14ac:dyDescent="0.25">
      <c r="A66" s="351" t="s">
        <v>17</v>
      </c>
      <c r="B66" s="521">
        <v>8754</v>
      </c>
      <c r="C66" s="521">
        <v>8810</v>
      </c>
      <c r="D66" s="521">
        <v>8867</v>
      </c>
      <c r="E66" s="521">
        <v>8924</v>
      </c>
      <c r="F66" s="521">
        <v>8981</v>
      </c>
      <c r="G66" s="521">
        <v>9038</v>
      </c>
      <c r="H66" s="521">
        <v>9094</v>
      </c>
      <c r="I66" s="521">
        <v>9149</v>
      </c>
      <c r="J66" s="521">
        <v>9163</v>
      </c>
      <c r="K66" s="521" t="s">
        <v>2112</v>
      </c>
      <c r="L66" s="521">
        <v>9308</v>
      </c>
      <c r="N66" s="488" t="s">
        <v>369</v>
      </c>
      <c r="O66" s="351" t="s">
        <v>17</v>
      </c>
      <c r="P66" s="521">
        <v>3641</v>
      </c>
      <c r="Q66" s="521">
        <v>3793</v>
      </c>
      <c r="R66" s="521">
        <v>3761</v>
      </c>
      <c r="S66" s="521">
        <v>3795</v>
      </c>
      <c r="T66" s="521">
        <v>3920</v>
      </c>
      <c r="U66" s="521">
        <v>4106</v>
      </c>
      <c r="V66" s="521">
        <v>4125</v>
      </c>
      <c r="W66" s="521">
        <v>4227</v>
      </c>
      <c r="X66" s="611">
        <v>4143</v>
      </c>
      <c r="Y66" s="618" t="s">
        <v>2112</v>
      </c>
      <c r="Z66" s="611">
        <v>4020</v>
      </c>
      <c r="AA66" s="593"/>
      <c r="AB66" s="671">
        <f t="shared" si="4"/>
        <v>0.43188654920498498</v>
      </c>
      <c r="AC66" s="672">
        <f t="shared" si="5"/>
        <v>0.41592414896047519</v>
      </c>
      <c r="AD66" s="673">
        <f t="shared" si="6"/>
        <v>1.5962400244509789</v>
      </c>
      <c r="AE66" s="351">
        <f t="shared" si="7"/>
        <v>21</v>
      </c>
      <c r="AF66" s="351">
        <f t="shared" si="8"/>
        <v>12</v>
      </c>
    </row>
    <row r="67" spans="1:32" x14ac:dyDescent="0.25">
      <c r="A67" s="351" t="s">
        <v>18</v>
      </c>
      <c r="B67" s="521">
        <v>3314</v>
      </c>
      <c r="C67" s="521">
        <v>3344</v>
      </c>
      <c r="D67" s="521">
        <v>3374</v>
      </c>
      <c r="E67" s="521">
        <v>3404</v>
      </c>
      <c r="F67" s="521">
        <v>3433</v>
      </c>
      <c r="G67" s="521">
        <v>3462</v>
      </c>
      <c r="H67" s="521">
        <v>3490</v>
      </c>
      <c r="I67" s="521">
        <v>3518</v>
      </c>
      <c r="J67" s="521">
        <v>3524</v>
      </c>
      <c r="K67" s="521" t="s">
        <v>2112</v>
      </c>
      <c r="L67" s="521">
        <v>3597</v>
      </c>
      <c r="N67" s="488" t="s">
        <v>597</v>
      </c>
      <c r="O67" s="351" t="s">
        <v>18</v>
      </c>
      <c r="P67" s="521">
        <v>1448</v>
      </c>
      <c r="Q67" s="521">
        <v>1492</v>
      </c>
      <c r="R67" s="521">
        <v>1488</v>
      </c>
      <c r="S67" s="521">
        <v>1533</v>
      </c>
      <c r="T67" s="521">
        <v>1517</v>
      </c>
      <c r="U67" s="521">
        <v>1507</v>
      </c>
      <c r="V67" s="521">
        <v>1548</v>
      </c>
      <c r="W67" s="521">
        <v>1534</v>
      </c>
      <c r="X67" s="611">
        <v>1565</v>
      </c>
      <c r="Y67" s="618" t="s">
        <v>2112</v>
      </c>
      <c r="Z67" s="611">
        <v>1536</v>
      </c>
      <c r="AA67" s="593"/>
      <c r="AB67" s="671">
        <f t="shared" si="4"/>
        <v>0.42702251876563802</v>
      </c>
      <c r="AC67" s="672">
        <f t="shared" si="5"/>
        <v>0.43693421846710923</v>
      </c>
      <c r="AD67" s="673">
        <f t="shared" si="6"/>
        <v>-0.99116997014712105</v>
      </c>
      <c r="AE67" s="351">
        <f t="shared" si="7"/>
        <v>23</v>
      </c>
      <c r="AF67" s="351">
        <f t="shared" si="8"/>
        <v>20</v>
      </c>
    </row>
    <row r="68" spans="1:32" x14ac:dyDescent="0.25">
      <c r="A68" s="351" t="s">
        <v>19</v>
      </c>
      <c r="B68" s="521">
        <v>3861</v>
      </c>
      <c r="C68" s="521">
        <v>3880</v>
      </c>
      <c r="D68" s="521">
        <v>3900</v>
      </c>
      <c r="E68" s="521">
        <v>3920</v>
      </c>
      <c r="F68" s="521">
        <v>3940</v>
      </c>
      <c r="G68" s="521">
        <v>3961</v>
      </c>
      <c r="H68" s="521">
        <v>3982</v>
      </c>
      <c r="I68" s="521">
        <v>4003</v>
      </c>
      <c r="J68" s="521">
        <v>4009</v>
      </c>
      <c r="K68" s="521" t="s">
        <v>2112</v>
      </c>
      <c r="L68" s="521">
        <v>4065</v>
      </c>
      <c r="N68" s="488" t="s">
        <v>400</v>
      </c>
      <c r="O68" s="351" t="s">
        <v>19</v>
      </c>
      <c r="P68" s="521">
        <v>1647</v>
      </c>
      <c r="Q68" s="521">
        <v>1696</v>
      </c>
      <c r="R68" s="521">
        <v>1713</v>
      </c>
      <c r="S68" s="521">
        <v>1729</v>
      </c>
      <c r="T68" s="521">
        <v>1662</v>
      </c>
      <c r="U68" s="521">
        <v>1711</v>
      </c>
      <c r="V68" s="521">
        <v>1726</v>
      </c>
      <c r="W68" s="521">
        <v>1695</v>
      </c>
      <c r="X68" s="611">
        <v>1672</v>
      </c>
      <c r="Y68" s="618" t="s">
        <v>2112</v>
      </c>
      <c r="Z68" s="611">
        <v>1689</v>
      </c>
      <c r="AA68" s="593"/>
      <c r="AB68" s="671">
        <f t="shared" si="4"/>
        <v>0.41549815498154979</v>
      </c>
      <c r="AC68" s="672">
        <f t="shared" si="5"/>
        <v>0.42657342657342656</v>
      </c>
      <c r="AD68" s="673">
        <f t="shared" si="6"/>
        <v>-1.1075271591876767</v>
      </c>
      <c r="AE68" s="351">
        <f t="shared" si="7"/>
        <v>24</v>
      </c>
      <c r="AF68" s="351">
        <f t="shared" si="8"/>
        <v>24</v>
      </c>
    </row>
    <row r="69" spans="1:32" x14ac:dyDescent="0.25">
      <c r="A69" s="351" t="s">
        <v>20</v>
      </c>
      <c r="B69" s="521">
        <v>9094</v>
      </c>
      <c r="C69" s="521">
        <v>9157</v>
      </c>
      <c r="D69" s="521">
        <v>9219</v>
      </c>
      <c r="E69" s="521">
        <v>9281</v>
      </c>
      <c r="F69" s="521">
        <v>9342</v>
      </c>
      <c r="G69" s="521">
        <v>9403</v>
      </c>
      <c r="H69" s="521">
        <v>9463</v>
      </c>
      <c r="I69" s="521">
        <v>9523</v>
      </c>
      <c r="J69" s="521">
        <v>9537</v>
      </c>
      <c r="K69" s="521" t="s">
        <v>2112</v>
      </c>
      <c r="L69" s="521">
        <v>9693</v>
      </c>
      <c r="N69" s="488" t="s">
        <v>398</v>
      </c>
      <c r="O69" s="351" t="s">
        <v>20</v>
      </c>
      <c r="P69" s="521">
        <v>3902</v>
      </c>
      <c r="Q69" s="521">
        <v>3962</v>
      </c>
      <c r="R69" s="521">
        <v>4008</v>
      </c>
      <c r="S69" s="521">
        <v>4084</v>
      </c>
      <c r="T69" s="521">
        <v>4071</v>
      </c>
      <c r="U69" s="521">
        <v>4167</v>
      </c>
      <c r="V69" s="521">
        <v>4245</v>
      </c>
      <c r="W69" s="521">
        <v>4247</v>
      </c>
      <c r="X69" s="611">
        <v>4128</v>
      </c>
      <c r="Y69" s="618" t="s">
        <v>2112</v>
      </c>
      <c r="Z69" s="611">
        <v>4263</v>
      </c>
      <c r="AA69" s="593"/>
      <c r="AB69" s="671">
        <f t="shared" si="4"/>
        <v>0.43980191891055403</v>
      </c>
      <c r="AC69" s="672">
        <f t="shared" si="5"/>
        <v>0.42907411480096769</v>
      </c>
      <c r="AD69" s="673">
        <f t="shared" si="6"/>
        <v>1.0727804109586347</v>
      </c>
      <c r="AE69" s="351">
        <f t="shared" si="7"/>
        <v>20</v>
      </c>
      <c r="AF69" s="351">
        <f t="shared" si="8"/>
        <v>14</v>
      </c>
    </row>
    <row r="70" spans="1:32" x14ac:dyDescent="0.25">
      <c r="A70" s="351" t="s">
        <v>21</v>
      </c>
      <c r="B70" s="521">
        <v>3230</v>
      </c>
      <c r="C70" s="521">
        <v>3246</v>
      </c>
      <c r="D70" s="521">
        <v>3262</v>
      </c>
      <c r="E70" s="521">
        <v>3277</v>
      </c>
      <c r="F70" s="521">
        <v>3292</v>
      </c>
      <c r="G70" s="521">
        <v>3307</v>
      </c>
      <c r="H70" s="521">
        <v>3322</v>
      </c>
      <c r="I70" s="521">
        <v>3336</v>
      </c>
      <c r="J70" s="521">
        <v>3340</v>
      </c>
      <c r="K70" s="521" t="s">
        <v>2112</v>
      </c>
      <c r="L70" s="521">
        <v>3376</v>
      </c>
      <c r="N70" s="488" t="s">
        <v>1183</v>
      </c>
      <c r="O70" s="351" t="s">
        <v>21</v>
      </c>
      <c r="P70" s="521">
        <v>1243</v>
      </c>
      <c r="Q70" s="521">
        <v>1245</v>
      </c>
      <c r="R70" s="521">
        <v>1287</v>
      </c>
      <c r="S70" s="521">
        <v>1263</v>
      </c>
      <c r="T70" s="521">
        <v>1246</v>
      </c>
      <c r="U70" s="521">
        <v>1169</v>
      </c>
      <c r="V70" s="521">
        <v>1193</v>
      </c>
      <c r="W70" s="521">
        <v>1193</v>
      </c>
      <c r="X70" s="611">
        <v>1224</v>
      </c>
      <c r="Y70" s="618" t="s">
        <v>2112</v>
      </c>
      <c r="Z70" s="611">
        <v>1376</v>
      </c>
      <c r="AA70" s="593"/>
      <c r="AB70" s="671">
        <f t="shared" si="4"/>
        <v>0.40758293838862558</v>
      </c>
      <c r="AC70" s="672">
        <f t="shared" si="5"/>
        <v>0.38482972136222909</v>
      </c>
      <c r="AD70" s="673">
        <f t="shared" si="6"/>
        <v>2.2753217026396486</v>
      </c>
      <c r="AE70" s="351">
        <f t="shared" si="7"/>
        <v>25</v>
      </c>
      <c r="AF70" s="351">
        <f t="shared" si="8"/>
        <v>6</v>
      </c>
    </row>
    <row r="71" spans="1:32" x14ac:dyDescent="0.25">
      <c r="A71" s="351" t="s">
        <v>7</v>
      </c>
      <c r="B71" s="521">
        <v>2160</v>
      </c>
      <c r="C71" s="521">
        <v>2181</v>
      </c>
      <c r="D71" s="521">
        <v>2203</v>
      </c>
      <c r="E71" s="521">
        <v>2224</v>
      </c>
      <c r="F71" s="521">
        <v>2245</v>
      </c>
      <c r="G71" s="521">
        <v>2266</v>
      </c>
      <c r="H71" s="521">
        <v>2286</v>
      </c>
      <c r="I71" s="521">
        <v>2306</v>
      </c>
      <c r="J71" s="521">
        <v>2311</v>
      </c>
      <c r="K71" s="521" t="s">
        <v>2112</v>
      </c>
      <c r="L71" s="521">
        <v>2364</v>
      </c>
      <c r="N71" s="488" t="s">
        <v>72</v>
      </c>
      <c r="O71" s="351" t="s">
        <v>7</v>
      </c>
      <c r="P71" s="521">
        <v>1024</v>
      </c>
      <c r="Q71" s="521">
        <v>1001</v>
      </c>
      <c r="R71" s="521">
        <v>1034</v>
      </c>
      <c r="S71" s="521">
        <v>1011</v>
      </c>
      <c r="T71" s="521">
        <v>1026</v>
      </c>
      <c r="U71" s="521">
        <v>1044</v>
      </c>
      <c r="V71" s="521">
        <v>1065</v>
      </c>
      <c r="W71" s="521">
        <v>1125</v>
      </c>
      <c r="X71" s="611">
        <v>1083</v>
      </c>
      <c r="Y71" s="618" t="s">
        <v>2112</v>
      </c>
      <c r="Z71" s="611">
        <v>1096</v>
      </c>
      <c r="AA71" s="593"/>
      <c r="AB71" s="671">
        <f t="shared" si="4"/>
        <v>0.46362098138747887</v>
      </c>
      <c r="AC71" s="672">
        <f t="shared" si="5"/>
        <v>0.47407407407407409</v>
      </c>
      <c r="AD71" s="673">
        <f t="shared" si="6"/>
        <v>-1.0453092686595222</v>
      </c>
      <c r="AE71" s="351">
        <f t="shared" si="7"/>
        <v>18</v>
      </c>
      <c r="AF71" s="351">
        <f t="shared" si="8"/>
        <v>22</v>
      </c>
    </row>
    <row r="72" spans="1:32" x14ac:dyDescent="0.25">
      <c r="A72" s="351" t="s">
        <v>22</v>
      </c>
      <c r="B72" s="521">
        <v>14442</v>
      </c>
      <c r="C72" s="521">
        <v>14507</v>
      </c>
      <c r="D72" s="521">
        <v>14571</v>
      </c>
      <c r="E72" s="521">
        <v>14634</v>
      </c>
      <c r="F72" s="521">
        <v>14697</v>
      </c>
      <c r="G72" s="521">
        <v>14758</v>
      </c>
      <c r="H72" s="521">
        <v>14817</v>
      </c>
      <c r="I72" s="521">
        <v>14875</v>
      </c>
      <c r="J72" s="521">
        <v>14889</v>
      </c>
      <c r="K72" s="521" t="s">
        <v>2112</v>
      </c>
      <c r="L72" s="521">
        <v>15034</v>
      </c>
      <c r="N72" s="488" t="s">
        <v>399</v>
      </c>
      <c r="O72" s="351" t="s">
        <v>22</v>
      </c>
      <c r="P72" s="521">
        <v>6847</v>
      </c>
      <c r="Q72" s="521">
        <v>6965</v>
      </c>
      <c r="R72" s="521">
        <v>7151</v>
      </c>
      <c r="S72" s="521">
        <v>7171</v>
      </c>
      <c r="T72" s="521">
        <v>7039</v>
      </c>
      <c r="U72" s="521">
        <v>6982</v>
      </c>
      <c r="V72" s="521">
        <v>7032</v>
      </c>
      <c r="W72" s="521">
        <v>7029</v>
      </c>
      <c r="X72" s="611">
        <v>7081</v>
      </c>
      <c r="Y72" s="618" t="s">
        <v>2112</v>
      </c>
      <c r="Z72" s="611">
        <v>6997</v>
      </c>
      <c r="AA72" s="593"/>
      <c r="AB72" s="671">
        <f t="shared" si="4"/>
        <v>0.4654117334042836</v>
      </c>
      <c r="AC72" s="672">
        <f t="shared" si="5"/>
        <v>0.47410330979088766</v>
      </c>
      <c r="AD72" s="673">
        <f t="shared" si="6"/>
        <v>-0.86915763866040607</v>
      </c>
      <c r="AE72" s="351">
        <f t="shared" si="7"/>
        <v>17</v>
      </c>
      <c r="AF72" s="351">
        <f t="shared" si="8"/>
        <v>19</v>
      </c>
    </row>
    <row r="73" spans="1:32" x14ac:dyDescent="0.25">
      <c r="A73" s="351" t="s">
        <v>23</v>
      </c>
      <c r="B73" s="521">
        <v>20276</v>
      </c>
      <c r="C73" s="521">
        <v>20414</v>
      </c>
      <c r="D73" s="521">
        <v>20551</v>
      </c>
      <c r="E73" s="521">
        <v>20686</v>
      </c>
      <c r="F73" s="521">
        <v>20820</v>
      </c>
      <c r="G73" s="521">
        <v>20951</v>
      </c>
      <c r="H73" s="521">
        <v>21079</v>
      </c>
      <c r="I73" s="521">
        <v>21204</v>
      </c>
      <c r="J73" s="521">
        <v>21235</v>
      </c>
      <c r="K73" s="521" t="s">
        <v>2112</v>
      </c>
      <c r="L73" s="521">
        <v>21555</v>
      </c>
      <c r="N73" s="488" t="s">
        <v>372</v>
      </c>
      <c r="O73" s="351" t="s">
        <v>23</v>
      </c>
      <c r="P73" s="521">
        <v>10352</v>
      </c>
      <c r="Q73" s="521">
        <v>10429</v>
      </c>
      <c r="R73" s="521">
        <v>10501</v>
      </c>
      <c r="S73" s="521">
        <v>10813</v>
      </c>
      <c r="T73" s="521">
        <v>10936</v>
      </c>
      <c r="U73" s="521">
        <v>11179</v>
      </c>
      <c r="V73" s="521">
        <v>11224</v>
      </c>
      <c r="W73" s="521">
        <v>11461</v>
      </c>
      <c r="X73" s="611">
        <v>11286</v>
      </c>
      <c r="Y73" s="618" t="s">
        <v>2112</v>
      </c>
      <c r="Z73" s="611">
        <v>11218</v>
      </c>
      <c r="AA73" s="593"/>
      <c r="AB73" s="671">
        <f t="shared" si="4"/>
        <v>0.52043609371375554</v>
      </c>
      <c r="AC73" s="672">
        <f t="shared" si="5"/>
        <v>0.51055434997040838</v>
      </c>
      <c r="AD73" s="673">
        <f t="shared" si="6"/>
        <v>0.988174374334716</v>
      </c>
      <c r="AE73" s="351">
        <f t="shared" si="7"/>
        <v>8</v>
      </c>
      <c r="AF73" s="351">
        <f t="shared" si="8"/>
        <v>15</v>
      </c>
    </row>
    <row r="74" spans="1:32" x14ac:dyDescent="0.25">
      <c r="A74" s="351" t="s">
        <v>24</v>
      </c>
      <c r="B74" s="521">
        <v>3704</v>
      </c>
      <c r="C74" s="521">
        <v>3752</v>
      </c>
      <c r="D74" s="521">
        <v>3799</v>
      </c>
      <c r="E74" s="521">
        <v>3846</v>
      </c>
      <c r="F74" s="521">
        <v>3893</v>
      </c>
      <c r="G74" s="521">
        <v>3940</v>
      </c>
      <c r="H74" s="521">
        <v>3986</v>
      </c>
      <c r="I74" s="521">
        <v>4032</v>
      </c>
      <c r="J74" s="521">
        <v>4043</v>
      </c>
      <c r="K74" s="521" t="s">
        <v>2112</v>
      </c>
      <c r="L74" s="521">
        <v>4164</v>
      </c>
      <c r="N74" s="488" t="s">
        <v>371</v>
      </c>
      <c r="O74" s="351" t="s">
        <v>24</v>
      </c>
      <c r="P74" s="521">
        <v>1952</v>
      </c>
      <c r="Q74" s="521">
        <v>1936</v>
      </c>
      <c r="R74" s="521">
        <v>1920</v>
      </c>
      <c r="S74" s="521">
        <v>1953</v>
      </c>
      <c r="T74" s="521">
        <v>2009</v>
      </c>
      <c r="U74" s="521">
        <v>2067</v>
      </c>
      <c r="V74" s="521">
        <v>2120</v>
      </c>
      <c r="W74" s="521">
        <v>2175</v>
      </c>
      <c r="X74" s="611">
        <v>2155</v>
      </c>
      <c r="Y74" s="618" t="s">
        <v>2112</v>
      </c>
      <c r="Z74" s="611">
        <v>2152</v>
      </c>
      <c r="AA74" s="593"/>
      <c r="AB74" s="671">
        <f t="shared" si="4"/>
        <v>0.51681075888568684</v>
      </c>
      <c r="AC74" s="672">
        <f t="shared" si="5"/>
        <v>0.52699784017278617</v>
      </c>
      <c r="AD74" s="673">
        <f t="shared" si="6"/>
        <v>-1.0187081287099331</v>
      </c>
      <c r="AE74" s="351">
        <f t="shared" si="7"/>
        <v>9</v>
      </c>
      <c r="AF74" s="351">
        <f t="shared" si="8"/>
        <v>21</v>
      </c>
    </row>
    <row r="75" spans="1:32" x14ac:dyDescent="0.25">
      <c r="A75" s="351" t="s">
        <v>25</v>
      </c>
      <c r="B75" s="521">
        <v>16553</v>
      </c>
      <c r="C75" s="521">
        <v>16662</v>
      </c>
      <c r="D75" s="521">
        <v>16771</v>
      </c>
      <c r="E75" s="521">
        <v>16879</v>
      </c>
      <c r="F75" s="521">
        <v>16987</v>
      </c>
      <c r="G75" s="521">
        <v>17093</v>
      </c>
      <c r="H75" s="521">
        <v>17197</v>
      </c>
      <c r="I75" s="521">
        <v>17299</v>
      </c>
      <c r="J75" s="521">
        <v>17325</v>
      </c>
      <c r="K75" s="521" t="s">
        <v>2112</v>
      </c>
      <c r="L75" s="521">
        <v>17587</v>
      </c>
      <c r="N75" s="488" t="s">
        <v>119</v>
      </c>
      <c r="O75" s="351" t="s">
        <v>25</v>
      </c>
      <c r="P75" s="521">
        <v>8136</v>
      </c>
      <c r="Q75" s="521">
        <v>8052</v>
      </c>
      <c r="R75" s="521">
        <v>8099</v>
      </c>
      <c r="S75" s="521">
        <v>8314</v>
      </c>
      <c r="T75" s="521">
        <v>8518</v>
      </c>
      <c r="U75" s="521">
        <v>8863</v>
      </c>
      <c r="V75" s="521">
        <v>8924</v>
      </c>
      <c r="W75" s="521">
        <v>9008</v>
      </c>
      <c r="X75" s="611">
        <v>8942</v>
      </c>
      <c r="Y75" s="618" t="s">
        <v>2112</v>
      </c>
      <c r="Z75" s="611">
        <v>8983</v>
      </c>
      <c r="AA75" s="593"/>
      <c r="AB75" s="671">
        <f t="shared" si="4"/>
        <v>0.51077500426451361</v>
      </c>
      <c r="AC75" s="672">
        <f t="shared" si="5"/>
        <v>0.49151211260798644</v>
      </c>
      <c r="AD75" s="673">
        <f t="shared" si="6"/>
        <v>1.926289165652717</v>
      </c>
      <c r="AE75" s="351">
        <f t="shared" si="7"/>
        <v>11</v>
      </c>
      <c r="AF75" s="351">
        <f t="shared" si="8"/>
        <v>10</v>
      </c>
    </row>
    <row r="76" spans="1:32" x14ac:dyDescent="0.25">
      <c r="A76" s="351" t="s">
        <v>26</v>
      </c>
      <c r="B76" s="521">
        <v>43275</v>
      </c>
      <c r="C76" s="521">
        <v>43687</v>
      </c>
      <c r="D76" s="521">
        <v>44096</v>
      </c>
      <c r="E76" s="521">
        <v>44500</v>
      </c>
      <c r="F76" s="521">
        <v>44898</v>
      </c>
      <c r="G76" s="521">
        <v>45289</v>
      </c>
      <c r="H76" s="521">
        <v>45673</v>
      </c>
      <c r="I76" s="521">
        <v>46048</v>
      </c>
      <c r="J76" s="521">
        <v>46140</v>
      </c>
      <c r="K76" s="521" t="s">
        <v>2112</v>
      </c>
      <c r="L76" s="521">
        <v>47115</v>
      </c>
      <c r="N76" s="488" t="s">
        <v>120</v>
      </c>
      <c r="O76" s="351" t="s">
        <v>26</v>
      </c>
      <c r="P76" s="521">
        <v>22858</v>
      </c>
      <c r="Q76" s="521">
        <v>23021</v>
      </c>
      <c r="R76" s="521">
        <v>23436</v>
      </c>
      <c r="S76" s="521">
        <v>24033</v>
      </c>
      <c r="T76" s="521">
        <v>24661</v>
      </c>
      <c r="U76" s="521">
        <v>25198</v>
      </c>
      <c r="V76" s="521">
        <v>25615</v>
      </c>
      <c r="W76" s="521">
        <v>26029</v>
      </c>
      <c r="X76" s="611">
        <v>25654</v>
      </c>
      <c r="Y76" s="618" t="s">
        <v>2112</v>
      </c>
      <c r="Z76" s="611">
        <v>25892</v>
      </c>
      <c r="AA76" s="593"/>
      <c r="AB76" s="671">
        <f t="shared" si="4"/>
        <v>0.5495489759100074</v>
      </c>
      <c r="AC76" s="672">
        <f t="shared" si="5"/>
        <v>0.52820335066435586</v>
      </c>
      <c r="AD76" s="673">
        <f t="shared" si="6"/>
        <v>2.1345625245651534</v>
      </c>
      <c r="AE76" s="351">
        <f t="shared" si="7"/>
        <v>3</v>
      </c>
      <c r="AF76" s="351">
        <f t="shared" si="8"/>
        <v>7</v>
      </c>
    </row>
    <row r="77" spans="1:32" x14ac:dyDescent="0.25">
      <c r="A77" s="351" t="s">
        <v>27</v>
      </c>
      <c r="B77" s="521">
        <v>10844</v>
      </c>
      <c r="C77" s="521">
        <v>10932</v>
      </c>
      <c r="D77" s="521">
        <v>11020</v>
      </c>
      <c r="E77" s="521">
        <v>11108</v>
      </c>
      <c r="F77" s="521">
        <v>11195</v>
      </c>
      <c r="G77" s="521">
        <v>11281</v>
      </c>
      <c r="H77" s="521">
        <v>11366</v>
      </c>
      <c r="I77" s="521">
        <v>11450</v>
      </c>
      <c r="J77" s="521">
        <v>11471</v>
      </c>
      <c r="K77" s="521" t="s">
        <v>2112</v>
      </c>
      <c r="L77" s="521">
        <v>11690</v>
      </c>
      <c r="N77" s="488" t="s">
        <v>431</v>
      </c>
      <c r="O77" s="351" t="s">
        <v>27</v>
      </c>
      <c r="P77" s="521">
        <v>5678</v>
      </c>
      <c r="Q77" s="521">
        <v>5760</v>
      </c>
      <c r="R77" s="521">
        <v>5731</v>
      </c>
      <c r="S77" s="521">
        <v>5873</v>
      </c>
      <c r="T77" s="521">
        <v>5945</v>
      </c>
      <c r="U77" s="521">
        <v>6010</v>
      </c>
      <c r="V77" s="521">
        <v>6071</v>
      </c>
      <c r="W77" s="521">
        <v>6122</v>
      </c>
      <c r="X77" s="611">
        <v>6085</v>
      </c>
      <c r="Y77" s="618" t="s">
        <v>2112</v>
      </c>
      <c r="Z77" s="611">
        <v>6198</v>
      </c>
      <c r="AA77" s="593"/>
      <c r="AB77" s="671">
        <f t="shared" si="4"/>
        <v>0.53019674935842598</v>
      </c>
      <c r="AC77" s="672">
        <f t="shared" si="5"/>
        <v>0.52360752489856144</v>
      </c>
      <c r="AD77" s="673">
        <f t="shared" si="6"/>
        <v>0.658922445986454</v>
      </c>
      <c r="AE77" s="351">
        <f t="shared" si="7"/>
        <v>7</v>
      </c>
      <c r="AF77" s="351">
        <f t="shared" si="8"/>
        <v>17</v>
      </c>
    </row>
    <row r="78" spans="1:32" x14ac:dyDescent="0.25">
      <c r="A78" s="351" t="s">
        <v>28</v>
      </c>
      <c r="B78" s="521">
        <v>6554</v>
      </c>
      <c r="C78" s="521">
        <v>6644</v>
      </c>
      <c r="D78" s="521">
        <v>6735</v>
      </c>
      <c r="E78" s="521">
        <v>6826</v>
      </c>
      <c r="F78" s="521">
        <v>6917</v>
      </c>
      <c r="G78" s="521">
        <v>7007</v>
      </c>
      <c r="H78" s="521">
        <v>7096</v>
      </c>
      <c r="I78" s="521">
        <v>7184</v>
      </c>
      <c r="J78" s="521">
        <v>7206</v>
      </c>
      <c r="K78" s="521" t="s">
        <v>2112</v>
      </c>
      <c r="L78" s="521">
        <v>7441</v>
      </c>
      <c r="N78" s="488" t="s">
        <v>75</v>
      </c>
      <c r="O78" s="351" t="s">
        <v>28</v>
      </c>
      <c r="P78" s="521">
        <v>3498</v>
      </c>
      <c r="Q78" s="521">
        <v>3465</v>
      </c>
      <c r="R78" s="521">
        <v>3623</v>
      </c>
      <c r="S78" s="521">
        <v>3693</v>
      </c>
      <c r="T78" s="521">
        <v>3706</v>
      </c>
      <c r="U78" s="521">
        <v>3890</v>
      </c>
      <c r="V78" s="521">
        <v>3939</v>
      </c>
      <c r="W78" s="521">
        <v>3983</v>
      </c>
      <c r="X78" s="611">
        <v>3896</v>
      </c>
      <c r="Y78" s="618" t="s">
        <v>2112</v>
      </c>
      <c r="Z78" s="611">
        <v>4116</v>
      </c>
      <c r="AA78" s="593"/>
      <c r="AB78" s="671">
        <f t="shared" si="4"/>
        <v>0.55315145813734712</v>
      </c>
      <c r="AC78" s="672">
        <f t="shared" si="5"/>
        <v>0.53371986573085139</v>
      </c>
      <c r="AD78" s="673">
        <f t="shared" si="6"/>
        <v>1.9431592406495724</v>
      </c>
      <c r="AE78" s="351">
        <f t="shared" si="7"/>
        <v>2</v>
      </c>
      <c r="AF78" s="351">
        <f t="shared" si="8"/>
        <v>9</v>
      </c>
    </row>
    <row r="79" spans="1:32" x14ac:dyDescent="0.25">
      <c r="A79" s="351" t="s">
        <v>29</v>
      </c>
      <c r="B79" s="521">
        <v>11018</v>
      </c>
      <c r="C79" s="521">
        <v>11072</v>
      </c>
      <c r="D79" s="521">
        <v>11125</v>
      </c>
      <c r="E79" s="521">
        <v>11177</v>
      </c>
      <c r="F79" s="521">
        <v>11228</v>
      </c>
      <c r="G79" s="521">
        <v>11278</v>
      </c>
      <c r="H79" s="521">
        <v>11327</v>
      </c>
      <c r="I79" s="521">
        <v>11374</v>
      </c>
      <c r="J79" s="521">
        <v>11386</v>
      </c>
      <c r="K79" s="521" t="s">
        <v>2112</v>
      </c>
      <c r="L79" s="521">
        <v>11504</v>
      </c>
      <c r="N79" s="488" t="s">
        <v>118</v>
      </c>
      <c r="O79" s="351" t="s">
        <v>29</v>
      </c>
      <c r="P79" s="521">
        <v>5836</v>
      </c>
      <c r="Q79" s="521">
        <v>5988</v>
      </c>
      <c r="R79" s="521">
        <v>5929</v>
      </c>
      <c r="S79" s="521">
        <v>6108</v>
      </c>
      <c r="T79" s="521">
        <v>6114</v>
      </c>
      <c r="U79" s="521">
        <v>6138</v>
      </c>
      <c r="V79" s="521">
        <v>6121</v>
      </c>
      <c r="W79" s="521">
        <v>6274</v>
      </c>
      <c r="X79" s="611">
        <v>6197</v>
      </c>
      <c r="Y79" s="618" t="s">
        <v>2112</v>
      </c>
      <c r="Z79" s="611">
        <v>6240</v>
      </c>
      <c r="AA79" s="593"/>
      <c r="AB79" s="671">
        <f t="shared" si="4"/>
        <v>0.54242002781641163</v>
      </c>
      <c r="AC79" s="672">
        <f t="shared" si="5"/>
        <v>0.52967870756943181</v>
      </c>
      <c r="AD79" s="673">
        <f t="shared" si="6"/>
        <v>1.2741320246979826</v>
      </c>
      <c r="AE79" s="351">
        <f t="shared" si="7"/>
        <v>4</v>
      </c>
      <c r="AF79" s="351">
        <f t="shared" si="8"/>
        <v>13</v>
      </c>
    </row>
    <row r="80" spans="1:32" x14ac:dyDescent="0.25">
      <c r="A80" s="351" t="s">
        <v>30</v>
      </c>
      <c r="B80" s="521">
        <v>2505</v>
      </c>
      <c r="C80" s="521">
        <v>2536</v>
      </c>
      <c r="D80" s="521">
        <v>2568</v>
      </c>
      <c r="E80" s="521">
        <v>2599</v>
      </c>
      <c r="F80" s="521">
        <v>2629</v>
      </c>
      <c r="G80" s="521">
        <v>2660</v>
      </c>
      <c r="H80" s="521">
        <v>2690</v>
      </c>
      <c r="I80" s="521">
        <v>2720</v>
      </c>
      <c r="J80" s="521">
        <v>2727</v>
      </c>
      <c r="K80" s="521" t="s">
        <v>2112</v>
      </c>
      <c r="L80" s="521">
        <v>2807</v>
      </c>
      <c r="N80" s="488" t="s">
        <v>76</v>
      </c>
      <c r="O80" s="351" t="s">
        <v>30</v>
      </c>
      <c r="P80" s="521">
        <v>1259</v>
      </c>
      <c r="Q80" s="521">
        <v>1277</v>
      </c>
      <c r="R80" s="521">
        <v>1298</v>
      </c>
      <c r="S80" s="521">
        <v>1330</v>
      </c>
      <c r="T80" s="521">
        <v>1379</v>
      </c>
      <c r="U80" s="521">
        <v>1389</v>
      </c>
      <c r="V80" s="521">
        <v>1438</v>
      </c>
      <c r="W80" s="521">
        <v>1432</v>
      </c>
      <c r="X80" s="611">
        <v>1406</v>
      </c>
      <c r="Y80" s="618" t="s">
        <v>2112</v>
      </c>
      <c r="Z80" s="611">
        <v>1494</v>
      </c>
      <c r="AA80" s="593"/>
      <c r="AB80" s="671">
        <f t="shared" si="4"/>
        <v>0.53224082650516569</v>
      </c>
      <c r="AC80" s="672">
        <f t="shared" si="5"/>
        <v>0.50259481037924147</v>
      </c>
      <c r="AD80" s="673">
        <f t="shared" si="6"/>
        <v>2.9646016125924213</v>
      </c>
      <c r="AE80" s="351">
        <f t="shared" si="7"/>
        <v>6</v>
      </c>
      <c r="AF80" s="351">
        <f t="shared" si="8"/>
        <v>3</v>
      </c>
    </row>
    <row r="81" spans="1:32" x14ac:dyDescent="0.25">
      <c r="A81" s="351" t="s">
        <v>31</v>
      </c>
      <c r="B81" s="521">
        <v>3153</v>
      </c>
      <c r="C81" s="521">
        <v>3195</v>
      </c>
      <c r="D81" s="521">
        <v>3237</v>
      </c>
      <c r="E81" s="521">
        <v>3278</v>
      </c>
      <c r="F81" s="521">
        <v>3320</v>
      </c>
      <c r="G81" s="521">
        <v>3362</v>
      </c>
      <c r="H81" s="521">
        <v>3404</v>
      </c>
      <c r="I81" s="521">
        <v>3445</v>
      </c>
      <c r="J81" s="521">
        <v>3455</v>
      </c>
      <c r="K81" s="521" t="s">
        <v>2112</v>
      </c>
      <c r="L81" s="521">
        <v>3566</v>
      </c>
      <c r="N81" s="488" t="s">
        <v>74</v>
      </c>
      <c r="O81" s="351" t="s">
        <v>31</v>
      </c>
      <c r="P81" s="521">
        <v>1588</v>
      </c>
      <c r="Q81" s="521">
        <v>1632</v>
      </c>
      <c r="R81" s="521">
        <v>1646</v>
      </c>
      <c r="S81" s="521">
        <v>1647</v>
      </c>
      <c r="T81" s="521">
        <v>1693</v>
      </c>
      <c r="U81" s="521">
        <v>1718</v>
      </c>
      <c r="V81" s="521">
        <v>1796</v>
      </c>
      <c r="W81" s="521">
        <v>1820</v>
      </c>
      <c r="X81" s="611">
        <v>1842</v>
      </c>
      <c r="Y81" s="618" t="s">
        <v>2112</v>
      </c>
      <c r="Z81" s="611">
        <v>1826</v>
      </c>
      <c r="AA81" s="593"/>
      <c r="AB81" s="671">
        <f t="shared" si="4"/>
        <v>0.51205832865956258</v>
      </c>
      <c r="AC81" s="672">
        <f t="shared" si="5"/>
        <v>0.50364732001268631</v>
      </c>
      <c r="AD81" s="673">
        <f t="shared" si="6"/>
        <v>0.84110086468762724</v>
      </c>
      <c r="AE81" s="351">
        <f t="shared" si="7"/>
        <v>10</v>
      </c>
      <c r="AF81" s="351">
        <f t="shared" si="8"/>
        <v>16</v>
      </c>
    </row>
    <row r="82" spans="1:32" x14ac:dyDescent="0.25">
      <c r="A82" s="351" t="s">
        <v>32</v>
      </c>
      <c r="B82" s="521">
        <v>6356</v>
      </c>
      <c r="C82" s="521">
        <v>6459</v>
      </c>
      <c r="D82" s="521">
        <v>6561</v>
      </c>
      <c r="E82" s="521">
        <v>6662</v>
      </c>
      <c r="F82" s="521">
        <v>6762</v>
      </c>
      <c r="G82" s="521">
        <v>6862</v>
      </c>
      <c r="H82" s="521">
        <v>6959</v>
      </c>
      <c r="I82" s="521">
        <v>7055</v>
      </c>
      <c r="J82" s="521">
        <v>7079</v>
      </c>
      <c r="K82" s="521" t="s">
        <v>2112</v>
      </c>
      <c r="L82" s="521">
        <v>7332</v>
      </c>
      <c r="N82" s="488" t="s">
        <v>370</v>
      </c>
      <c r="O82" s="351" t="s">
        <v>32</v>
      </c>
      <c r="P82" s="521">
        <v>3265</v>
      </c>
      <c r="Q82" s="521">
        <v>3341</v>
      </c>
      <c r="R82" s="521">
        <v>3434</v>
      </c>
      <c r="S82" s="521">
        <v>3468</v>
      </c>
      <c r="T82" s="521">
        <v>3562</v>
      </c>
      <c r="U82" s="521">
        <v>3668</v>
      </c>
      <c r="V82" s="521">
        <v>3689</v>
      </c>
      <c r="W82" s="521">
        <v>3836</v>
      </c>
      <c r="X82" s="611">
        <v>3765</v>
      </c>
      <c r="Y82" s="618" t="s">
        <v>2112</v>
      </c>
      <c r="Z82" s="611">
        <v>3917</v>
      </c>
      <c r="AA82" s="593"/>
      <c r="AB82" s="671">
        <f t="shared" si="4"/>
        <v>0.53423349699945444</v>
      </c>
      <c r="AC82" s="672">
        <f t="shared" si="5"/>
        <v>0.51368785399622408</v>
      </c>
      <c r="AD82" s="673">
        <f t="shared" si="6"/>
        <v>2.0545643003230363</v>
      </c>
      <c r="AE82" s="351">
        <f t="shared" si="7"/>
        <v>5</v>
      </c>
      <c r="AF82" s="351">
        <f t="shared" si="8"/>
        <v>8</v>
      </c>
    </row>
    <row r="83" spans="1:32" x14ac:dyDescent="0.25">
      <c r="A83" s="351" t="s">
        <v>33</v>
      </c>
      <c r="B83" s="521">
        <v>2738</v>
      </c>
      <c r="C83" s="521">
        <v>2780</v>
      </c>
      <c r="D83" s="521">
        <v>2822</v>
      </c>
      <c r="E83" s="521">
        <v>2864</v>
      </c>
      <c r="F83" s="521">
        <v>2905</v>
      </c>
      <c r="G83" s="521">
        <v>2947</v>
      </c>
      <c r="H83" s="521">
        <v>2987</v>
      </c>
      <c r="I83" s="521">
        <v>3027</v>
      </c>
      <c r="J83" s="521">
        <v>3037</v>
      </c>
      <c r="K83" s="521" t="s">
        <v>2112</v>
      </c>
      <c r="L83" s="521">
        <v>3144</v>
      </c>
      <c r="N83" s="488" t="s">
        <v>121</v>
      </c>
      <c r="O83" s="351" t="s">
        <v>33</v>
      </c>
      <c r="P83" s="521">
        <v>1458</v>
      </c>
      <c r="Q83" s="521">
        <v>1515</v>
      </c>
      <c r="R83" s="521">
        <v>1483</v>
      </c>
      <c r="S83" s="521">
        <v>1518</v>
      </c>
      <c r="T83" s="521">
        <v>1595</v>
      </c>
      <c r="U83" s="521">
        <v>1589</v>
      </c>
      <c r="V83" s="521">
        <v>1661</v>
      </c>
      <c r="W83" s="521">
        <v>1674</v>
      </c>
      <c r="X83" s="611">
        <v>1677</v>
      </c>
      <c r="Y83" s="618" t="s">
        <v>2112</v>
      </c>
      <c r="Z83" s="611">
        <v>1814</v>
      </c>
      <c r="AA83" s="593"/>
      <c r="AB83" s="671">
        <f t="shared" si="4"/>
        <v>0.57697201017811706</v>
      </c>
      <c r="AC83" s="672">
        <f t="shared" si="5"/>
        <v>0.53250547845142437</v>
      </c>
      <c r="AD83" s="673">
        <f t="shared" si="6"/>
        <v>4.4466531726692686</v>
      </c>
      <c r="AE83" s="351">
        <f t="shared" si="7"/>
        <v>1</v>
      </c>
      <c r="AF83" s="351">
        <f t="shared" si="8"/>
        <v>1</v>
      </c>
    </row>
  </sheetData>
  <sortState xmlns:xlrd2="http://schemas.microsoft.com/office/spreadsheetml/2017/richdata2" ref="AH58:AJ63">
    <sortCondition descending="1" ref="AJ58:AJ63"/>
  </sortState>
  <phoneticPr fontId="1" type="noConversion"/>
  <pageMargins left="0.511811024" right="0.511811024" top="0.78740157499999996" bottom="0.78740157499999996" header="0.31496062000000002" footer="0.31496062000000002"/>
  <pageSetup paperSize="9"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DE410-BBF7-49F4-97C0-C31EB44204C3}">
  <sheetPr>
    <tabColor theme="9" tint="-0.249977111117893"/>
  </sheetPr>
  <dimension ref="A1:Y79"/>
  <sheetViews>
    <sheetView showGridLines="0" zoomScale="90" zoomScaleNormal="90" workbookViewId="0"/>
  </sheetViews>
  <sheetFormatPr defaultRowHeight="15" x14ac:dyDescent="0.25"/>
  <cols>
    <col min="1" max="1" width="19.28515625" customWidth="1"/>
    <col min="14" max="14" width="20.42578125" customWidth="1"/>
    <col min="23" max="23" width="15.140625" customWidth="1"/>
  </cols>
  <sheetData>
    <row r="1" spans="1:1" x14ac:dyDescent="0.25">
      <c r="A1" t="s">
        <v>1510</v>
      </c>
    </row>
    <row r="3" spans="1:1" x14ac:dyDescent="0.25">
      <c r="A3" t="s">
        <v>91</v>
      </c>
    </row>
    <row r="4" spans="1:1" x14ac:dyDescent="0.25">
      <c r="A4" t="s">
        <v>1483</v>
      </c>
    </row>
    <row r="5" spans="1:1" x14ac:dyDescent="0.25">
      <c r="A5" t="s">
        <v>1484</v>
      </c>
    </row>
    <row r="6" spans="1:1" x14ac:dyDescent="0.25">
      <c r="A6" t="s">
        <v>1485</v>
      </c>
    </row>
    <row r="7" spans="1:1" x14ac:dyDescent="0.25">
      <c r="A7" t="s">
        <v>1486</v>
      </c>
    </row>
    <row r="8" spans="1:1" x14ac:dyDescent="0.25">
      <c r="A8" t="s">
        <v>1487</v>
      </c>
    </row>
    <row r="9" spans="1:1" x14ac:dyDescent="0.25">
      <c r="A9" t="s">
        <v>383</v>
      </c>
    </row>
    <row r="10" spans="1:1" x14ac:dyDescent="0.25">
      <c r="A10" t="s">
        <v>1488</v>
      </c>
    </row>
    <row r="11" spans="1:1" x14ac:dyDescent="0.25">
      <c r="A11" t="s">
        <v>1489</v>
      </c>
    </row>
    <row r="12" spans="1:1" x14ac:dyDescent="0.25">
      <c r="A12" t="s">
        <v>1490</v>
      </c>
    </row>
    <row r="13" spans="1:1" x14ac:dyDescent="0.25">
      <c r="A13" t="s">
        <v>1491</v>
      </c>
    </row>
    <row r="14" spans="1:1" x14ac:dyDescent="0.25">
      <c r="A14" t="s">
        <v>1492</v>
      </c>
    </row>
    <row r="15" spans="1:1" x14ac:dyDescent="0.25">
      <c r="A15" t="s">
        <v>1493</v>
      </c>
    </row>
    <row r="16" spans="1:1" x14ac:dyDescent="0.25">
      <c r="A16" t="s">
        <v>1494</v>
      </c>
    </row>
    <row r="17" spans="1:1" x14ac:dyDescent="0.25">
      <c r="A17" t="s">
        <v>1495</v>
      </c>
    </row>
    <row r="18" spans="1:1" x14ac:dyDescent="0.25">
      <c r="A18" t="s">
        <v>1496</v>
      </c>
    </row>
    <row r="19" spans="1:1" x14ac:dyDescent="0.25">
      <c r="A19" t="s">
        <v>1497</v>
      </c>
    </row>
    <row r="20" spans="1:1" x14ac:dyDescent="0.25">
      <c r="A20" t="s">
        <v>1488</v>
      </c>
    </row>
    <row r="21" spans="1:1" x14ac:dyDescent="0.25">
      <c r="A21" t="s">
        <v>1489</v>
      </c>
    </row>
    <row r="22" spans="1:1" x14ac:dyDescent="0.25">
      <c r="A22" t="s">
        <v>1490</v>
      </c>
    </row>
    <row r="23" spans="1:1" x14ac:dyDescent="0.25">
      <c r="A23" t="s">
        <v>1498</v>
      </c>
    </row>
    <row r="25" spans="1:1" x14ac:dyDescent="0.25">
      <c r="A25" t="s">
        <v>1097</v>
      </c>
    </row>
    <row r="26" spans="1:1" x14ac:dyDescent="0.25">
      <c r="A26" t="s">
        <v>1511</v>
      </c>
    </row>
    <row r="27" spans="1:1" x14ac:dyDescent="0.25">
      <c r="A27" t="s">
        <v>1500</v>
      </c>
    </row>
    <row r="29" spans="1:1" x14ac:dyDescent="0.25">
      <c r="A29" t="s">
        <v>654</v>
      </c>
    </row>
    <row r="30" spans="1:1" x14ac:dyDescent="0.25">
      <c r="A30" s="109" t="s">
        <v>1512</v>
      </c>
    </row>
    <row r="31" spans="1:1" x14ac:dyDescent="0.25">
      <c r="A31" s="109" t="s">
        <v>140</v>
      </c>
    </row>
    <row r="33" spans="1:12" x14ac:dyDescent="0.25">
      <c r="B33" s="6" t="s">
        <v>1513</v>
      </c>
      <c r="C33" s="6" t="s">
        <v>1514</v>
      </c>
      <c r="D33" s="6" t="s">
        <v>1515</v>
      </c>
      <c r="E33" s="6" t="s">
        <v>1516</v>
      </c>
      <c r="F33" s="6" t="s">
        <v>1517</v>
      </c>
      <c r="G33" s="6" t="s">
        <v>1518</v>
      </c>
      <c r="H33" s="6" t="s">
        <v>1519</v>
      </c>
      <c r="I33" s="6" t="s">
        <v>1520</v>
      </c>
      <c r="J33" s="6" t="s">
        <v>1521</v>
      </c>
      <c r="K33" s="6" t="s">
        <v>2723</v>
      </c>
      <c r="L33" s="6" t="s">
        <v>2724</v>
      </c>
    </row>
    <row r="34" spans="1:12" x14ac:dyDescent="0.25">
      <c r="A34" t="s">
        <v>5</v>
      </c>
      <c r="B34" s="9">
        <f t="shared" ref="B34:J35" si="0">O51/B51*100</f>
        <v>49.063319217584187</v>
      </c>
      <c r="C34" s="9">
        <f t="shared" si="0"/>
        <v>49.14231734258324</v>
      </c>
      <c r="D34" s="9">
        <f t="shared" si="0"/>
        <v>49.318327113780647</v>
      </c>
      <c r="E34" s="9">
        <f t="shared" si="0"/>
        <v>49.92480907402129</v>
      </c>
      <c r="F34" s="9">
        <f t="shared" si="0"/>
        <v>50.032900348499986</v>
      </c>
      <c r="G34" s="9">
        <f t="shared" si="0"/>
        <v>50.61282508739103</v>
      </c>
      <c r="H34" s="9">
        <f t="shared" si="0"/>
        <v>50.821708847401034</v>
      </c>
      <c r="I34" s="9">
        <f t="shared" si="0"/>
        <v>51.132679922123792</v>
      </c>
      <c r="J34" s="9">
        <f t="shared" si="0"/>
        <v>50.487471136577447</v>
      </c>
      <c r="K34" s="9">
        <f t="shared" ref="K34:L34" si="1">X51/K51*100</f>
        <v>50.545996960429292</v>
      </c>
      <c r="L34" s="9">
        <f t="shared" si="1"/>
        <v>50.280417365381034</v>
      </c>
    </row>
    <row r="35" spans="1:12" x14ac:dyDescent="0.25">
      <c r="A35" t="s">
        <v>6</v>
      </c>
      <c r="B35" s="9">
        <f t="shared" si="0"/>
        <v>43.633081719724323</v>
      </c>
      <c r="C35" s="9">
        <f t="shared" si="0"/>
        <v>44.183812199764347</v>
      </c>
      <c r="D35" s="9">
        <f t="shared" si="0"/>
        <v>44.641698507677887</v>
      </c>
      <c r="E35" s="9">
        <f t="shared" si="0"/>
        <v>44.719817930935612</v>
      </c>
      <c r="F35" s="9">
        <f t="shared" si="0"/>
        <v>43.822947664783761</v>
      </c>
      <c r="G35" s="9">
        <f t="shared" si="0"/>
        <v>43.98291719090571</v>
      </c>
      <c r="H35" s="9">
        <f t="shared" si="0"/>
        <v>44.140714499726819</v>
      </c>
      <c r="I35" s="9">
        <f t="shared" si="0"/>
        <v>44.200764349076124</v>
      </c>
      <c r="J35" s="9">
        <f t="shared" si="0"/>
        <v>43.725050773863714</v>
      </c>
      <c r="K35" s="9"/>
      <c r="L35" s="9">
        <f t="shared" ref="L35" si="2">Y52/L52*100</f>
        <v>43.55560160958845</v>
      </c>
    </row>
    <row r="36" spans="1:12" x14ac:dyDescent="0.25">
      <c r="A36" t="s">
        <v>7</v>
      </c>
      <c r="B36" s="9">
        <f t="shared" ref="B36:J36" si="3">O67/B67*100</f>
        <v>47.407407407407412</v>
      </c>
      <c r="C36" s="9">
        <f t="shared" si="3"/>
        <v>45.896377808344795</v>
      </c>
      <c r="D36" s="9">
        <f t="shared" si="3"/>
        <v>46.935996368588292</v>
      </c>
      <c r="E36" s="9">
        <f t="shared" si="3"/>
        <v>45.458633093525179</v>
      </c>
      <c r="F36" s="9">
        <f t="shared" si="3"/>
        <v>45.701559020044542</v>
      </c>
      <c r="G36" s="9">
        <f t="shared" si="3"/>
        <v>46.072374227714036</v>
      </c>
      <c r="H36" s="9">
        <f t="shared" si="3"/>
        <v>46.587926509186353</v>
      </c>
      <c r="I36" s="9">
        <f t="shared" si="3"/>
        <v>48.785776235906333</v>
      </c>
      <c r="J36" s="9">
        <f t="shared" si="3"/>
        <v>46.8628299437473</v>
      </c>
      <c r="K36" s="9"/>
      <c r="L36" s="9">
        <f t="shared" ref="L36" si="4">Y67/L67*100</f>
        <v>46.362098138747889</v>
      </c>
    </row>
    <row r="48" spans="1:12" x14ac:dyDescent="0.25">
      <c r="B48" s="5"/>
    </row>
    <row r="49" spans="1:25" x14ac:dyDescent="0.25">
      <c r="A49" t="s">
        <v>1507</v>
      </c>
      <c r="N49" t="s">
        <v>1508</v>
      </c>
    </row>
    <row r="50" spans="1:25" ht="17.25" x14ac:dyDescent="0.25">
      <c r="B50">
        <v>2012</v>
      </c>
      <c r="C50">
        <v>2013</v>
      </c>
      <c r="D50">
        <v>2014</v>
      </c>
      <c r="E50">
        <v>2015</v>
      </c>
      <c r="F50">
        <v>2016</v>
      </c>
      <c r="G50">
        <v>2017</v>
      </c>
      <c r="H50">
        <v>2018</v>
      </c>
      <c r="I50">
        <v>2019</v>
      </c>
      <c r="J50" t="s">
        <v>1506</v>
      </c>
      <c r="K50">
        <v>2021</v>
      </c>
      <c r="L50">
        <v>2022</v>
      </c>
      <c r="O50">
        <v>2012</v>
      </c>
      <c r="P50">
        <v>2013</v>
      </c>
      <c r="Q50">
        <v>2014</v>
      </c>
      <c r="R50">
        <v>2015</v>
      </c>
      <c r="S50">
        <v>2016</v>
      </c>
      <c r="T50">
        <v>2017</v>
      </c>
      <c r="U50">
        <v>2018</v>
      </c>
      <c r="V50">
        <v>2019</v>
      </c>
      <c r="W50" s="21" t="s">
        <v>1506</v>
      </c>
      <c r="X50">
        <v>2021</v>
      </c>
      <c r="Y50">
        <v>2022</v>
      </c>
    </row>
    <row r="51" spans="1:25" x14ac:dyDescent="0.25">
      <c r="A51" t="s">
        <v>5</v>
      </c>
      <c r="B51" s="69">
        <f>'g13.1'!B55</f>
        <v>198360</v>
      </c>
      <c r="C51" s="69">
        <f>'g13.1'!C55</f>
        <v>200074</v>
      </c>
      <c r="D51" s="69">
        <f>'g13.1'!D55</f>
        <v>201783</v>
      </c>
      <c r="E51" s="69">
        <f>'g13.1'!E55</f>
        <v>203482</v>
      </c>
      <c r="F51" s="69">
        <f>'g13.1'!F55</f>
        <v>205165</v>
      </c>
      <c r="G51" s="69">
        <f>'g13.1'!G55</f>
        <v>206829</v>
      </c>
      <c r="H51" s="69">
        <f>'g13.1'!H55</f>
        <v>208468</v>
      </c>
      <c r="I51" s="69">
        <f>'g13.1'!I55</f>
        <v>210077</v>
      </c>
      <c r="J51" s="69">
        <f>'g13.1'!J55</f>
        <v>210474</v>
      </c>
      <c r="K51" s="615">
        <f>'g13.1'!K55</f>
        <v>213188</v>
      </c>
      <c r="L51" s="69">
        <f>'g13.1'!L55</f>
        <v>214680</v>
      </c>
      <c r="N51" t="s">
        <v>5</v>
      </c>
      <c r="O51" s="615">
        <f>'g13.1'!P55</f>
        <v>97322</v>
      </c>
      <c r="P51" s="615">
        <f>'g13.1'!Q55</f>
        <v>98321</v>
      </c>
      <c r="Q51" s="615">
        <f>'g13.1'!R55</f>
        <v>99516</v>
      </c>
      <c r="R51" s="615">
        <f>'g13.1'!S55</f>
        <v>101588</v>
      </c>
      <c r="S51" s="615">
        <f>'g13.1'!T55</f>
        <v>102650</v>
      </c>
      <c r="T51" s="615">
        <f>'g13.1'!U55</f>
        <v>104682</v>
      </c>
      <c r="U51" s="615">
        <f>'g13.1'!V55</f>
        <v>105947</v>
      </c>
      <c r="V51" s="615">
        <f>'g13.1'!W55</f>
        <v>107418</v>
      </c>
      <c r="W51" s="615">
        <f>'g13.1'!X55</f>
        <v>106263</v>
      </c>
      <c r="X51" s="615">
        <f>'g13.1'!Y55</f>
        <v>107758</v>
      </c>
      <c r="Y51" s="615">
        <f>'g13.1'!Z55</f>
        <v>107942</v>
      </c>
    </row>
    <row r="52" spans="1:25" x14ac:dyDescent="0.25">
      <c r="A52" t="s">
        <v>6</v>
      </c>
      <c r="B52" s="69">
        <f>'g13.1'!B56</f>
        <v>54846</v>
      </c>
      <c r="C52" s="69">
        <f>'g13.1'!C56</f>
        <v>55165</v>
      </c>
      <c r="D52" s="69">
        <f>'g13.1'!D56</f>
        <v>55484</v>
      </c>
      <c r="E52" s="69">
        <f>'g13.1'!E56</f>
        <v>55803</v>
      </c>
      <c r="F52" s="69">
        <f>'g13.1'!F56</f>
        <v>56119</v>
      </c>
      <c r="G52" s="69">
        <f>'g13.1'!G56</f>
        <v>56431</v>
      </c>
      <c r="H52" s="69">
        <f>'g13.1'!H56</f>
        <v>56739</v>
      </c>
      <c r="I52" s="69">
        <f>'g13.1'!I56</f>
        <v>57042</v>
      </c>
      <c r="J52" s="69">
        <f>'g13.1'!J56</f>
        <v>57116</v>
      </c>
      <c r="K52" s="615" t="str">
        <f>'g13.1'!K56</f>
        <v>...</v>
      </c>
      <c r="L52" s="69">
        <f>'g13.1'!L56</f>
        <v>57903</v>
      </c>
      <c r="N52" t="s">
        <v>6</v>
      </c>
      <c r="O52" s="615">
        <f>'g13.1'!P56</f>
        <v>23931</v>
      </c>
      <c r="P52" s="615">
        <f>'g13.1'!Q56</f>
        <v>24374</v>
      </c>
      <c r="Q52" s="615">
        <f>'g13.1'!R56</f>
        <v>24769</v>
      </c>
      <c r="R52" s="615">
        <f>'g13.1'!S56</f>
        <v>24955</v>
      </c>
      <c r="S52" s="615">
        <f>'g13.1'!T56</f>
        <v>24593</v>
      </c>
      <c r="T52" s="615">
        <f>'g13.1'!U56</f>
        <v>24820</v>
      </c>
      <c r="U52" s="615">
        <f>'g13.1'!V56</f>
        <v>25045</v>
      </c>
      <c r="V52" s="615">
        <f>'g13.1'!W56</f>
        <v>25213</v>
      </c>
      <c r="W52" s="615">
        <f>'g13.1'!X56</f>
        <v>24974</v>
      </c>
      <c r="X52" s="615" t="str">
        <f>'g13.1'!Y56</f>
        <v>...</v>
      </c>
      <c r="Y52" s="615">
        <f>'g13.1'!Z56</f>
        <v>25220</v>
      </c>
    </row>
    <row r="53" spans="1:25" x14ac:dyDescent="0.25">
      <c r="A53" t="s">
        <v>8</v>
      </c>
      <c r="B53" s="69">
        <f>'g13.1'!B57</f>
        <v>1636</v>
      </c>
      <c r="C53" s="69">
        <f>'g13.1'!C57</f>
        <v>1656</v>
      </c>
      <c r="D53" s="69">
        <f>'g13.1'!D57</f>
        <v>1675</v>
      </c>
      <c r="E53" s="69">
        <f>'g13.1'!E57</f>
        <v>1695</v>
      </c>
      <c r="F53" s="69">
        <f>'g13.1'!F57</f>
        <v>1715</v>
      </c>
      <c r="G53" s="69">
        <f>'g13.1'!G57</f>
        <v>1735</v>
      </c>
      <c r="H53" s="69">
        <f>'g13.1'!H57</f>
        <v>1754</v>
      </c>
      <c r="I53" s="69">
        <f>'g13.1'!I57</f>
        <v>1774</v>
      </c>
      <c r="J53" s="69">
        <f>'g13.1'!J57</f>
        <v>1778</v>
      </c>
      <c r="K53" s="615" t="str">
        <f>'g13.1'!K57</f>
        <v>...</v>
      </c>
      <c r="L53" s="69">
        <f>'g13.1'!L57</f>
        <v>1829</v>
      </c>
      <c r="N53" t="s">
        <v>8</v>
      </c>
      <c r="O53" s="615">
        <f>'g13.1'!P57</f>
        <v>805</v>
      </c>
      <c r="P53" s="615">
        <f>'g13.1'!Q57</f>
        <v>786</v>
      </c>
      <c r="Q53" s="615">
        <f>'g13.1'!R57</f>
        <v>802</v>
      </c>
      <c r="R53" s="615">
        <f>'g13.1'!S57</f>
        <v>816</v>
      </c>
      <c r="S53" s="615">
        <f>'g13.1'!T57</f>
        <v>828</v>
      </c>
      <c r="T53" s="615">
        <f>'g13.1'!U57</f>
        <v>855</v>
      </c>
      <c r="U53" s="615">
        <f>'g13.1'!V57</f>
        <v>876</v>
      </c>
      <c r="V53" s="615">
        <f>'g13.1'!W57</f>
        <v>883</v>
      </c>
      <c r="W53" s="615">
        <f>'g13.1'!X57</f>
        <v>892</v>
      </c>
      <c r="X53" s="615" t="str">
        <f>'g13.1'!Y57</f>
        <v>...</v>
      </c>
      <c r="Y53" s="615">
        <f>'g13.1'!Z57</f>
        <v>856</v>
      </c>
    </row>
    <row r="54" spans="1:25" x14ac:dyDescent="0.25">
      <c r="A54" t="s">
        <v>9</v>
      </c>
      <c r="B54" s="69">
        <f>'g13.1'!B58</f>
        <v>782</v>
      </c>
      <c r="C54" s="69">
        <f>'g13.1'!C58</f>
        <v>795</v>
      </c>
      <c r="D54" s="69">
        <f>'g13.1'!D58</f>
        <v>808</v>
      </c>
      <c r="E54" s="69">
        <f>'g13.1'!E58</f>
        <v>820</v>
      </c>
      <c r="F54" s="69">
        <f>'g13.1'!F58</f>
        <v>833</v>
      </c>
      <c r="G54" s="69">
        <f>'g13.1'!G58</f>
        <v>846</v>
      </c>
      <c r="H54" s="69">
        <f>'g13.1'!H58</f>
        <v>858</v>
      </c>
      <c r="I54" s="69">
        <f>'g13.1'!I58</f>
        <v>870</v>
      </c>
      <c r="J54" s="69">
        <f>'g13.1'!J58</f>
        <v>873</v>
      </c>
      <c r="K54" s="615" t="str">
        <f>'g13.1'!K58</f>
        <v>...</v>
      </c>
      <c r="L54" s="69">
        <f>'g13.1'!L58</f>
        <v>906</v>
      </c>
      <c r="N54" t="s">
        <v>9</v>
      </c>
      <c r="O54" s="615">
        <f>'g13.1'!P58</f>
        <v>332</v>
      </c>
      <c r="P54" s="615">
        <f>'g13.1'!Q58</f>
        <v>326</v>
      </c>
      <c r="Q54" s="615">
        <f>'g13.1'!R58</f>
        <v>334</v>
      </c>
      <c r="R54" s="615">
        <f>'g13.1'!S58</f>
        <v>344</v>
      </c>
      <c r="S54" s="615">
        <f>'g13.1'!T58</f>
        <v>330</v>
      </c>
      <c r="T54" s="615">
        <f>'g13.1'!U58</f>
        <v>354</v>
      </c>
      <c r="U54" s="615">
        <f>'g13.1'!V58</f>
        <v>364</v>
      </c>
      <c r="V54" s="615">
        <f>'g13.1'!W58</f>
        <v>353</v>
      </c>
      <c r="W54" s="615">
        <f>'g13.1'!X58</f>
        <v>340</v>
      </c>
      <c r="X54" s="615" t="str">
        <f>'g13.1'!Y58</f>
        <v>...</v>
      </c>
      <c r="Y54" s="615">
        <f>'g13.1'!Z58</f>
        <v>354</v>
      </c>
    </row>
    <row r="55" spans="1:25" x14ac:dyDescent="0.25">
      <c r="A55" t="s">
        <v>10</v>
      </c>
      <c r="B55" s="69">
        <f>'g13.1'!B59</f>
        <v>3567</v>
      </c>
      <c r="C55" s="69">
        <f>'g13.1'!C59</f>
        <v>3631</v>
      </c>
      <c r="D55" s="69">
        <f>'g13.1'!D59</f>
        <v>3695</v>
      </c>
      <c r="E55" s="69">
        <f>'g13.1'!E59</f>
        <v>3758</v>
      </c>
      <c r="F55" s="69">
        <f>'g13.1'!F59</f>
        <v>3821</v>
      </c>
      <c r="G55" s="69">
        <f>'g13.1'!G59</f>
        <v>3883</v>
      </c>
      <c r="H55" s="69">
        <f>'g13.1'!H59</f>
        <v>3945</v>
      </c>
      <c r="I55" s="69">
        <f>'g13.1'!I59</f>
        <v>4006</v>
      </c>
      <c r="J55" s="69">
        <f>'g13.1'!J59</f>
        <v>4021</v>
      </c>
      <c r="K55" s="615" t="str">
        <f>'g13.1'!K59</f>
        <v>...</v>
      </c>
      <c r="L55" s="69">
        <f>'g13.1'!L59</f>
        <v>4184</v>
      </c>
      <c r="N55" t="s">
        <v>10</v>
      </c>
      <c r="O55" s="615">
        <f>'g13.1'!P59</f>
        <v>1605</v>
      </c>
      <c r="P55" s="615">
        <f>'g13.1'!Q59</f>
        <v>1633</v>
      </c>
      <c r="Q55" s="615">
        <f>'g13.1'!R59</f>
        <v>1622</v>
      </c>
      <c r="R55" s="615">
        <f>'g13.1'!S59</f>
        <v>1659</v>
      </c>
      <c r="S55" s="615">
        <f>'g13.1'!T59</f>
        <v>1721</v>
      </c>
      <c r="T55" s="615">
        <f>'g13.1'!U59</f>
        <v>1751</v>
      </c>
      <c r="U55" s="615">
        <f>'g13.1'!V59</f>
        <v>1834</v>
      </c>
      <c r="V55" s="615">
        <f>'g13.1'!W59</f>
        <v>1902</v>
      </c>
      <c r="W55" s="615">
        <f>'g13.1'!X59</f>
        <v>1908</v>
      </c>
      <c r="X55" s="615" t="str">
        <f>'g13.1'!Y59</f>
        <v>...</v>
      </c>
      <c r="Y55" s="615">
        <f>'g13.1'!Z59</f>
        <v>1957</v>
      </c>
    </row>
    <row r="56" spans="1:25" x14ac:dyDescent="0.25">
      <c r="A56" t="s">
        <v>11</v>
      </c>
      <c r="B56" s="69">
        <f>'g13.1'!B60</f>
        <v>427</v>
      </c>
      <c r="C56" s="69">
        <f>'g13.1'!C60</f>
        <v>439</v>
      </c>
      <c r="D56" s="69">
        <f>'g13.1'!D60</f>
        <v>453</v>
      </c>
      <c r="E56" s="69">
        <f>'g13.1'!E60</f>
        <v>468</v>
      </c>
      <c r="F56" s="69">
        <f>'g13.1'!F60</f>
        <v>485</v>
      </c>
      <c r="G56" s="69">
        <f>'g13.1'!G60</f>
        <v>503</v>
      </c>
      <c r="H56" s="69">
        <f>'g13.1'!H60</f>
        <v>522</v>
      </c>
      <c r="I56" s="69">
        <f>'g13.1'!I60</f>
        <v>541</v>
      </c>
      <c r="J56" s="69">
        <f>'g13.1'!J60</f>
        <v>546</v>
      </c>
      <c r="K56" s="615" t="str">
        <f>'g13.1'!K60</f>
        <v>...</v>
      </c>
      <c r="L56" s="69">
        <f>'g13.1'!L60</f>
        <v>596</v>
      </c>
      <c r="N56" t="s">
        <v>11</v>
      </c>
      <c r="O56" s="615">
        <f>'g13.1'!P60</f>
        <v>196</v>
      </c>
      <c r="P56" s="615">
        <f>'g13.1'!Q60</f>
        <v>202</v>
      </c>
      <c r="Q56" s="615">
        <f>'g13.1'!R60</f>
        <v>223</v>
      </c>
      <c r="R56" s="615">
        <f>'g13.1'!S60</f>
        <v>221</v>
      </c>
      <c r="S56" s="615">
        <f>'g13.1'!T60</f>
        <v>210</v>
      </c>
      <c r="T56" s="615">
        <f>'g13.1'!U60</f>
        <v>234</v>
      </c>
      <c r="U56" s="615">
        <f>'g13.1'!V60</f>
        <v>253</v>
      </c>
      <c r="V56" s="615">
        <f>'g13.1'!W60</f>
        <v>256</v>
      </c>
      <c r="W56" s="615">
        <f>'g13.1'!X60</f>
        <v>255</v>
      </c>
      <c r="X56" s="615" t="str">
        <f>'g13.1'!Y60</f>
        <v>...</v>
      </c>
      <c r="Y56" s="615">
        <f>'g13.1'!Z60</f>
        <v>267</v>
      </c>
    </row>
    <row r="57" spans="1:25" x14ac:dyDescent="0.25">
      <c r="A57" t="s">
        <v>12</v>
      </c>
      <c r="B57" s="69">
        <f>'g13.1'!B61</f>
        <v>7955</v>
      </c>
      <c r="C57" s="69">
        <f>'g13.1'!C61</f>
        <v>8049</v>
      </c>
      <c r="D57" s="69">
        <f>'g13.1'!D61</f>
        <v>8143</v>
      </c>
      <c r="E57" s="69">
        <f>'g13.1'!E61</f>
        <v>8236</v>
      </c>
      <c r="F57" s="69">
        <f>'g13.1'!F61</f>
        <v>8327</v>
      </c>
      <c r="G57" s="69">
        <f>'g13.1'!G61</f>
        <v>8418</v>
      </c>
      <c r="H57" s="69">
        <f>'g13.1'!H61</f>
        <v>8507</v>
      </c>
      <c r="I57" s="69">
        <f>'g13.1'!I61</f>
        <v>8595</v>
      </c>
      <c r="J57" s="69">
        <f>'g13.1'!J61</f>
        <v>8617</v>
      </c>
      <c r="K57" s="615" t="str">
        <f>'g13.1'!K61</f>
        <v>...</v>
      </c>
      <c r="L57" s="69">
        <f>'g13.1'!L61</f>
        <v>8850</v>
      </c>
      <c r="N57" t="s">
        <v>12</v>
      </c>
      <c r="O57" s="615">
        <f>'g13.1'!P61</f>
        <v>3570</v>
      </c>
      <c r="P57" s="615">
        <f>'g13.1'!Q61</f>
        <v>3593</v>
      </c>
      <c r="Q57" s="615">
        <f>'g13.1'!R61</f>
        <v>3643</v>
      </c>
      <c r="R57" s="615">
        <f>'g13.1'!S61</f>
        <v>3811</v>
      </c>
      <c r="S57" s="615">
        <f>'g13.1'!T61</f>
        <v>3792</v>
      </c>
      <c r="T57" s="615">
        <f>'g13.1'!U61</f>
        <v>3892</v>
      </c>
      <c r="U57" s="615">
        <f>'g13.1'!V61</f>
        <v>3866</v>
      </c>
      <c r="V57" s="615">
        <f>'g13.1'!W61</f>
        <v>3881</v>
      </c>
      <c r="W57" s="615">
        <f>'g13.1'!X61</f>
        <v>3874</v>
      </c>
      <c r="X57" s="615" t="str">
        <f>'g13.1'!Y61</f>
        <v>...</v>
      </c>
      <c r="Y57" s="615">
        <f>'g13.1'!Z61</f>
        <v>4215</v>
      </c>
    </row>
    <row r="58" spans="1:25" x14ac:dyDescent="0.25">
      <c r="A58" t="s">
        <v>13</v>
      </c>
      <c r="B58" s="69">
        <f>'g13.1'!B62</f>
        <v>728</v>
      </c>
      <c r="C58" s="69">
        <f>'g13.1'!C62</f>
        <v>745</v>
      </c>
      <c r="D58" s="69">
        <f>'g13.1'!D62</f>
        <v>762</v>
      </c>
      <c r="E58" s="69">
        <f>'g13.1'!E62</f>
        <v>778</v>
      </c>
      <c r="F58" s="69">
        <f>'g13.1'!F62</f>
        <v>795</v>
      </c>
      <c r="G58" s="69">
        <f>'g13.1'!G62</f>
        <v>811</v>
      </c>
      <c r="H58" s="69">
        <f>'g13.1'!H62</f>
        <v>827</v>
      </c>
      <c r="I58" s="69">
        <f>'g13.1'!I62</f>
        <v>843</v>
      </c>
      <c r="J58" s="69">
        <f>'g13.1'!J62</f>
        <v>847</v>
      </c>
      <c r="K58" s="615" t="str">
        <f>'g13.1'!K62</f>
        <v>...</v>
      </c>
      <c r="L58" s="69">
        <f>'g13.1'!L62</f>
        <v>890</v>
      </c>
      <c r="N58" t="s">
        <v>13</v>
      </c>
      <c r="O58" s="615">
        <f>'g13.1'!P62</f>
        <v>329</v>
      </c>
      <c r="P58" s="615">
        <f>'g13.1'!Q62</f>
        <v>335</v>
      </c>
      <c r="Q58" s="615">
        <f>'g13.1'!R62</f>
        <v>345</v>
      </c>
      <c r="R58" s="615">
        <f>'g13.1'!S62</f>
        <v>352</v>
      </c>
      <c r="S58" s="615">
        <f>'g13.1'!T62</f>
        <v>359</v>
      </c>
      <c r="T58" s="615">
        <f>'g13.1'!U62</f>
        <v>367</v>
      </c>
      <c r="U58" s="615">
        <f>'g13.1'!V62</f>
        <v>377</v>
      </c>
      <c r="V58" s="615">
        <f>'g13.1'!W62</f>
        <v>393</v>
      </c>
      <c r="W58" s="615">
        <f>'g13.1'!X62</f>
        <v>388</v>
      </c>
      <c r="X58" s="615" t="str">
        <f>'g13.1'!Y62</f>
        <v>...</v>
      </c>
      <c r="Y58" s="615">
        <f>'g13.1'!Z62</f>
        <v>431</v>
      </c>
    </row>
    <row r="59" spans="1:25" x14ac:dyDescent="0.25">
      <c r="A59" t="s">
        <v>14</v>
      </c>
      <c r="B59" s="69">
        <f>'g13.1'!B63</f>
        <v>1444</v>
      </c>
      <c r="C59" s="69">
        <f>'g13.1'!C63</f>
        <v>1461</v>
      </c>
      <c r="D59" s="69">
        <f>'g13.1'!D63</f>
        <v>1479</v>
      </c>
      <c r="E59" s="69">
        <f>'g13.1'!E63</f>
        <v>1497</v>
      </c>
      <c r="F59" s="69">
        <f>'g13.1'!F63</f>
        <v>1514</v>
      </c>
      <c r="G59" s="69">
        <f>'g13.1'!G63</f>
        <v>1532</v>
      </c>
      <c r="H59" s="69">
        <f>'g13.1'!H63</f>
        <v>1549</v>
      </c>
      <c r="I59" s="69">
        <f>'g13.1'!I63</f>
        <v>1566</v>
      </c>
      <c r="J59" s="69">
        <f>'g13.1'!J63</f>
        <v>1571</v>
      </c>
      <c r="K59" s="615" t="str">
        <f>'g13.1'!K63</f>
        <v>...</v>
      </c>
      <c r="L59" s="69">
        <f>'g13.1'!L63</f>
        <v>1617</v>
      </c>
      <c r="N59" t="s">
        <v>14</v>
      </c>
      <c r="O59" s="615">
        <f>'g13.1'!P63</f>
        <v>673</v>
      </c>
      <c r="P59" s="615">
        <f>'g13.1'!Q63</f>
        <v>658</v>
      </c>
      <c r="Q59" s="615">
        <f>'g13.1'!R63</f>
        <v>677</v>
      </c>
      <c r="R59" s="615">
        <f>'g13.1'!S63</f>
        <v>678</v>
      </c>
      <c r="S59" s="615">
        <f>'g13.1'!T63</f>
        <v>697</v>
      </c>
      <c r="T59" s="615">
        <f>'g13.1'!U63</f>
        <v>698</v>
      </c>
      <c r="U59" s="615">
        <f>'g13.1'!V63</f>
        <v>732</v>
      </c>
      <c r="V59" s="615">
        <f>'g13.1'!W63</f>
        <v>723</v>
      </c>
      <c r="W59" s="615">
        <f>'g13.1'!X63</f>
        <v>728</v>
      </c>
      <c r="X59" s="615" t="str">
        <f>'g13.1'!Y63</f>
        <v>...</v>
      </c>
      <c r="Y59" s="615">
        <f>'g13.1'!Z63</f>
        <v>794</v>
      </c>
    </row>
    <row r="60" spans="1:25" x14ac:dyDescent="0.25">
      <c r="A60" t="s">
        <v>15</v>
      </c>
      <c r="B60" s="69">
        <f>'g13.1'!B64</f>
        <v>6777</v>
      </c>
      <c r="C60" s="69">
        <f>'g13.1'!C64</f>
        <v>6817</v>
      </c>
      <c r="D60" s="69">
        <f>'g13.1'!D64</f>
        <v>6857</v>
      </c>
      <c r="E60" s="69">
        <f>'g13.1'!E64</f>
        <v>6897</v>
      </c>
      <c r="F60" s="69">
        <f>'g13.1'!F64</f>
        <v>6937</v>
      </c>
      <c r="G60" s="69">
        <f>'g13.1'!G64</f>
        <v>6977</v>
      </c>
      <c r="H60" s="69">
        <f>'g13.1'!H64</f>
        <v>7017</v>
      </c>
      <c r="I60" s="69">
        <f>'g13.1'!I64</f>
        <v>7056</v>
      </c>
      <c r="J60" s="69">
        <f>'g13.1'!J64</f>
        <v>7065</v>
      </c>
      <c r="K60" s="615" t="str">
        <f>'g13.1'!K64</f>
        <v>...</v>
      </c>
      <c r="L60" s="69">
        <f>'g13.1'!L64</f>
        <v>7169</v>
      </c>
      <c r="N60" t="s">
        <v>15</v>
      </c>
      <c r="O60" s="615">
        <f>'g13.1'!P64</f>
        <v>2725</v>
      </c>
      <c r="P60" s="615">
        <f>'g13.1'!Q64</f>
        <v>2736</v>
      </c>
      <c r="Q60" s="615">
        <f>'g13.1'!R64</f>
        <v>2833</v>
      </c>
      <c r="R60" s="615">
        <f>'g13.1'!S64</f>
        <v>2873</v>
      </c>
      <c r="S60" s="615">
        <f>'g13.1'!T64</f>
        <v>2709</v>
      </c>
      <c r="T60" s="615">
        <f>'g13.1'!U64</f>
        <v>2699</v>
      </c>
      <c r="U60" s="615">
        <f>'g13.1'!V64</f>
        <v>2651</v>
      </c>
      <c r="V60" s="615">
        <f>'g13.1'!W64</f>
        <v>2660</v>
      </c>
      <c r="W60" s="615">
        <f>'g13.1'!X64</f>
        <v>2644</v>
      </c>
      <c r="X60" s="615" t="str">
        <f>'g13.1'!Y64</f>
        <v>...</v>
      </c>
      <c r="Y60" s="615">
        <f>'g13.1'!Z64</f>
        <v>2825</v>
      </c>
    </row>
    <row r="61" spans="1:25" x14ac:dyDescent="0.25">
      <c r="A61" t="s">
        <v>16</v>
      </c>
      <c r="B61" s="69">
        <f>'g13.1'!B65</f>
        <v>3214</v>
      </c>
      <c r="C61" s="69">
        <f>'g13.1'!C65</f>
        <v>3223</v>
      </c>
      <c r="D61" s="69">
        <f>'g13.1'!D65</f>
        <v>3232</v>
      </c>
      <c r="E61" s="69">
        <f>'g13.1'!E65</f>
        <v>3241</v>
      </c>
      <c r="F61" s="69">
        <f>'g13.1'!F65</f>
        <v>3250</v>
      </c>
      <c r="G61" s="69">
        <f>'g13.1'!G65</f>
        <v>3259</v>
      </c>
      <c r="H61" s="69">
        <f>'g13.1'!H65</f>
        <v>3267</v>
      </c>
      <c r="I61" s="69">
        <f>'g13.1'!I65</f>
        <v>3276</v>
      </c>
      <c r="J61" s="69">
        <f>'g13.1'!J65</f>
        <v>3278</v>
      </c>
      <c r="K61" s="615" t="str">
        <f>'g13.1'!K65</f>
        <v>...</v>
      </c>
      <c r="L61" s="69">
        <f>'g13.1'!L65</f>
        <v>3298</v>
      </c>
      <c r="N61" t="s">
        <v>16</v>
      </c>
      <c r="O61" s="615">
        <f>'g13.1'!P65</f>
        <v>1453</v>
      </c>
      <c r="P61" s="615">
        <f>'g13.1'!Q65</f>
        <v>1485</v>
      </c>
      <c r="Q61" s="615">
        <f>'g13.1'!R65</f>
        <v>1494</v>
      </c>
      <c r="R61" s="615">
        <f>'g13.1'!S65</f>
        <v>1497</v>
      </c>
      <c r="S61" s="615">
        <f>'g13.1'!T65</f>
        <v>1404</v>
      </c>
      <c r="T61" s="615">
        <f>'g13.1'!U65</f>
        <v>1435</v>
      </c>
      <c r="U61" s="615">
        <f>'g13.1'!V65</f>
        <v>1461</v>
      </c>
      <c r="V61" s="615">
        <f>'g13.1'!W65</f>
        <v>1503</v>
      </c>
      <c r="W61" s="615">
        <f>'g13.1'!X65</f>
        <v>1434</v>
      </c>
      <c r="X61" s="615" t="str">
        <f>'g13.1'!Y65</f>
        <v>...</v>
      </c>
      <c r="Y61" s="615">
        <f>'g13.1'!Z65</f>
        <v>1418</v>
      </c>
    </row>
    <row r="62" spans="1:25" x14ac:dyDescent="0.25">
      <c r="A62" t="s">
        <v>17</v>
      </c>
      <c r="B62" s="69">
        <f>'g13.1'!B66</f>
        <v>8754</v>
      </c>
      <c r="C62" s="69">
        <f>'g13.1'!C66</f>
        <v>8810</v>
      </c>
      <c r="D62" s="69">
        <f>'g13.1'!D66</f>
        <v>8867</v>
      </c>
      <c r="E62" s="69">
        <f>'g13.1'!E66</f>
        <v>8924</v>
      </c>
      <c r="F62" s="69">
        <f>'g13.1'!F66</f>
        <v>8981</v>
      </c>
      <c r="G62" s="69">
        <f>'g13.1'!G66</f>
        <v>9038</v>
      </c>
      <c r="H62" s="69">
        <f>'g13.1'!H66</f>
        <v>9094</v>
      </c>
      <c r="I62" s="69">
        <f>'g13.1'!I66</f>
        <v>9149</v>
      </c>
      <c r="J62" s="69">
        <f>'g13.1'!J66</f>
        <v>9163</v>
      </c>
      <c r="K62" s="615" t="str">
        <f>'g13.1'!K66</f>
        <v>...</v>
      </c>
      <c r="L62" s="69">
        <f>'g13.1'!L66</f>
        <v>9308</v>
      </c>
      <c r="N62" t="s">
        <v>17</v>
      </c>
      <c r="O62" s="615">
        <f>'g13.1'!P66</f>
        <v>3641</v>
      </c>
      <c r="P62" s="615">
        <f>'g13.1'!Q66</f>
        <v>3793</v>
      </c>
      <c r="Q62" s="615">
        <f>'g13.1'!R66</f>
        <v>3761</v>
      </c>
      <c r="R62" s="615">
        <f>'g13.1'!S66</f>
        <v>3795</v>
      </c>
      <c r="S62" s="615">
        <f>'g13.1'!T66</f>
        <v>3920</v>
      </c>
      <c r="T62" s="615">
        <f>'g13.1'!U66</f>
        <v>4106</v>
      </c>
      <c r="U62" s="615">
        <f>'g13.1'!V66</f>
        <v>4125</v>
      </c>
      <c r="V62" s="615">
        <f>'g13.1'!W66</f>
        <v>4227</v>
      </c>
      <c r="W62" s="615">
        <f>'g13.1'!X66</f>
        <v>4143</v>
      </c>
      <c r="X62" s="615" t="str">
        <f>'g13.1'!Y66</f>
        <v>...</v>
      </c>
      <c r="Y62" s="615">
        <f>'g13.1'!Z66</f>
        <v>4020</v>
      </c>
    </row>
    <row r="63" spans="1:25" x14ac:dyDescent="0.25">
      <c r="A63" t="s">
        <v>18</v>
      </c>
      <c r="B63" s="69">
        <f>'g13.1'!B67</f>
        <v>3314</v>
      </c>
      <c r="C63" s="69">
        <f>'g13.1'!C67</f>
        <v>3344</v>
      </c>
      <c r="D63" s="69">
        <f>'g13.1'!D67</f>
        <v>3374</v>
      </c>
      <c r="E63" s="69">
        <f>'g13.1'!E67</f>
        <v>3404</v>
      </c>
      <c r="F63" s="69">
        <f>'g13.1'!F67</f>
        <v>3433</v>
      </c>
      <c r="G63" s="69">
        <f>'g13.1'!G67</f>
        <v>3462</v>
      </c>
      <c r="H63" s="69">
        <f>'g13.1'!H67</f>
        <v>3490</v>
      </c>
      <c r="I63" s="69">
        <f>'g13.1'!I67</f>
        <v>3518</v>
      </c>
      <c r="J63" s="69">
        <f>'g13.1'!J67</f>
        <v>3524</v>
      </c>
      <c r="K63" s="615" t="str">
        <f>'g13.1'!K67</f>
        <v>...</v>
      </c>
      <c r="L63" s="69">
        <f>'g13.1'!L67</f>
        <v>3597</v>
      </c>
      <c r="N63" t="s">
        <v>18</v>
      </c>
      <c r="O63" s="615">
        <f>'g13.1'!P67</f>
        <v>1448</v>
      </c>
      <c r="P63" s="615">
        <f>'g13.1'!Q67</f>
        <v>1492</v>
      </c>
      <c r="Q63" s="615">
        <f>'g13.1'!R67</f>
        <v>1488</v>
      </c>
      <c r="R63" s="615">
        <f>'g13.1'!S67</f>
        <v>1533</v>
      </c>
      <c r="S63" s="615">
        <f>'g13.1'!T67</f>
        <v>1517</v>
      </c>
      <c r="T63" s="615">
        <f>'g13.1'!U67</f>
        <v>1507</v>
      </c>
      <c r="U63" s="615">
        <f>'g13.1'!V67</f>
        <v>1548</v>
      </c>
      <c r="V63" s="615">
        <f>'g13.1'!W67</f>
        <v>1534</v>
      </c>
      <c r="W63" s="615">
        <f>'g13.1'!X67</f>
        <v>1565</v>
      </c>
      <c r="X63" s="615" t="str">
        <f>'g13.1'!Y67</f>
        <v>...</v>
      </c>
      <c r="Y63" s="615">
        <f>'g13.1'!Z67</f>
        <v>1536</v>
      </c>
    </row>
    <row r="64" spans="1:25" x14ac:dyDescent="0.25">
      <c r="A64" t="s">
        <v>19</v>
      </c>
      <c r="B64" s="69">
        <f>'g13.1'!B68</f>
        <v>3861</v>
      </c>
      <c r="C64" s="69">
        <f>'g13.1'!C68</f>
        <v>3880</v>
      </c>
      <c r="D64" s="69">
        <f>'g13.1'!D68</f>
        <v>3900</v>
      </c>
      <c r="E64" s="69">
        <f>'g13.1'!E68</f>
        <v>3920</v>
      </c>
      <c r="F64" s="69">
        <f>'g13.1'!F68</f>
        <v>3940</v>
      </c>
      <c r="G64" s="69">
        <f>'g13.1'!G68</f>
        <v>3961</v>
      </c>
      <c r="H64" s="69">
        <f>'g13.1'!H68</f>
        <v>3982</v>
      </c>
      <c r="I64" s="69">
        <f>'g13.1'!I68</f>
        <v>4003</v>
      </c>
      <c r="J64" s="69">
        <f>'g13.1'!J68</f>
        <v>4009</v>
      </c>
      <c r="K64" s="615" t="str">
        <f>'g13.1'!K68</f>
        <v>...</v>
      </c>
      <c r="L64" s="69">
        <f>'g13.1'!L68</f>
        <v>4065</v>
      </c>
      <c r="N64" t="s">
        <v>19</v>
      </c>
      <c r="O64" s="615">
        <f>'g13.1'!P68</f>
        <v>1647</v>
      </c>
      <c r="P64" s="615">
        <f>'g13.1'!Q68</f>
        <v>1696</v>
      </c>
      <c r="Q64" s="615">
        <f>'g13.1'!R68</f>
        <v>1713</v>
      </c>
      <c r="R64" s="615">
        <f>'g13.1'!S68</f>
        <v>1729</v>
      </c>
      <c r="S64" s="615">
        <f>'g13.1'!T68</f>
        <v>1662</v>
      </c>
      <c r="T64" s="615">
        <f>'g13.1'!U68</f>
        <v>1711</v>
      </c>
      <c r="U64" s="615">
        <f>'g13.1'!V68</f>
        <v>1726</v>
      </c>
      <c r="V64" s="615">
        <f>'g13.1'!W68</f>
        <v>1695</v>
      </c>
      <c r="W64" s="615">
        <f>'g13.1'!X68</f>
        <v>1672</v>
      </c>
      <c r="X64" s="615" t="str">
        <f>'g13.1'!Y68</f>
        <v>...</v>
      </c>
      <c r="Y64" s="615">
        <f>'g13.1'!Z68</f>
        <v>1689</v>
      </c>
    </row>
    <row r="65" spans="1:25" x14ac:dyDescent="0.25">
      <c r="A65" t="s">
        <v>20</v>
      </c>
      <c r="B65" s="69">
        <f>'g13.1'!B69</f>
        <v>9094</v>
      </c>
      <c r="C65" s="69">
        <f>'g13.1'!C69</f>
        <v>9157</v>
      </c>
      <c r="D65" s="69">
        <f>'g13.1'!D69</f>
        <v>9219</v>
      </c>
      <c r="E65" s="69">
        <f>'g13.1'!E69</f>
        <v>9281</v>
      </c>
      <c r="F65" s="69">
        <f>'g13.1'!F69</f>
        <v>9342</v>
      </c>
      <c r="G65" s="69">
        <f>'g13.1'!G69</f>
        <v>9403</v>
      </c>
      <c r="H65" s="69">
        <f>'g13.1'!H69</f>
        <v>9463</v>
      </c>
      <c r="I65" s="69">
        <f>'g13.1'!I69</f>
        <v>9523</v>
      </c>
      <c r="J65" s="69">
        <f>'g13.1'!J69</f>
        <v>9537</v>
      </c>
      <c r="K65" s="615" t="str">
        <f>'g13.1'!K69</f>
        <v>...</v>
      </c>
      <c r="L65" s="69">
        <f>'g13.1'!L69</f>
        <v>9693</v>
      </c>
      <c r="N65" t="s">
        <v>20</v>
      </c>
      <c r="O65" s="615">
        <f>'g13.1'!P69</f>
        <v>3902</v>
      </c>
      <c r="P65" s="615">
        <f>'g13.1'!Q69</f>
        <v>3962</v>
      </c>
      <c r="Q65" s="615">
        <f>'g13.1'!R69</f>
        <v>4008</v>
      </c>
      <c r="R65" s="615">
        <f>'g13.1'!S69</f>
        <v>4084</v>
      </c>
      <c r="S65" s="615">
        <f>'g13.1'!T69</f>
        <v>4071</v>
      </c>
      <c r="T65" s="615">
        <f>'g13.1'!U69</f>
        <v>4167</v>
      </c>
      <c r="U65" s="615">
        <f>'g13.1'!V69</f>
        <v>4245</v>
      </c>
      <c r="V65" s="615">
        <f>'g13.1'!W69</f>
        <v>4247</v>
      </c>
      <c r="W65" s="615">
        <f>'g13.1'!X69</f>
        <v>4128</v>
      </c>
      <c r="X65" s="615" t="str">
        <f>'g13.1'!Y69</f>
        <v>...</v>
      </c>
      <c r="Y65" s="615">
        <f>'g13.1'!Z69</f>
        <v>4263</v>
      </c>
    </row>
    <row r="66" spans="1:25" x14ac:dyDescent="0.25">
      <c r="A66" t="s">
        <v>21</v>
      </c>
      <c r="B66" s="69">
        <f>'g13.1'!B70</f>
        <v>3230</v>
      </c>
      <c r="C66" s="69">
        <f>'g13.1'!C70</f>
        <v>3246</v>
      </c>
      <c r="D66" s="69">
        <f>'g13.1'!D70</f>
        <v>3262</v>
      </c>
      <c r="E66" s="69">
        <f>'g13.1'!E70</f>
        <v>3277</v>
      </c>
      <c r="F66" s="69">
        <f>'g13.1'!F70</f>
        <v>3292</v>
      </c>
      <c r="G66" s="69">
        <f>'g13.1'!G70</f>
        <v>3307</v>
      </c>
      <c r="H66" s="69">
        <f>'g13.1'!H70</f>
        <v>3322</v>
      </c>
      <c r="I66" s="69">
        <f>'g13.1'!I70</f>
        <v>3336</v>
      </c>
      <c r="J66" s="69">
        <f>'g13.1'!J70</f>
        <v>3340</v>
      </c>
      <c r="K66" s="615" t="str">
        <f>'g13.1'!K70</f>
        <v>...</v>
      </c>
      <c r="L66" s="69">
        <f>'g13.1'!L70</f>
        <v>3376</v>
      </c>
      <c r="N66" t="s">
        <v>21</v>
      </c>
      <c r="O66" s="615">
        <f>'g13.1'!P70</f>
        <v>1243</v>
      </c>
      <c r="P66" s="615">
        <f>'g13.1'!Q70</f>
        <v>1245</v>
      </c>
      <c r="Q66" s="615">
        <f>'g13.1'!R70</f>
        <v>1287</v>
      </c>
      <c r="R66" s="615">
        <f>'g13.1'!S70</f>
        <v>1263</v>
      </c>
      <c r="S66" s="615">
        <f>'g13.1'!T70</f>
        <v>1246</v>
      </c>
      <c r="T66" s="615">
        <f>'g13.1'!U70</f>
        <v>1169</v>
      </c>
      <c r="U66" s="615">
        <f>'g13.1'!V70</f>
        <v>1193</v>
      </c>
      <c r="V66" s="615">
        <f>'g13.1'!W70</f>
        <v>1193</v>
      </c>
      <c r="W66" s="615">
        <f>'g13.1'!X70</f>
        <v>1224</v>
      </c>
      <c r="X66" s="615" t="str">
        <f>'g13.1'!Y70</f>
        <v>...</v>
      </c>
      <c r="Y66" s="615">
        <f>'g13.1'!Z70</f>
        <v>1376</v>
      </c>
    </row>
    <row r="67" spans="1:25" x14ac:dyDescent="0.25">
      <c r="A67" t="s">
        <v>7</v>
      </c>
      <c r="B67" s="69">
        <f>'g13.1'!B71</f>
        <v>2160</v>
      </c>
      <c r="C67" s="69">
        <f>'g13.1'!C71</f>
        <v>2181</v>
      </c>
      <c r="D67" s="69">
        <f>'g13.1'!D71</f>
        <v>2203</v>
      </c>
      <c r="E67" s="69">
        <f>'g13.1'!E71</f>
        <v>2224</v>
      </c>
      <c r="F67" s="69">
        <f>'g13.1'!F71</f>
        <v>2245</v>
      </c>
      <c r="G67" s="69">
        <f>'g13.1'!G71</f>
        <v>2266</v>
      </c>
      <c r="H67" s="69">
        <f>'g13.1'!H71</f>
        <v>2286</v>
      </c>
      <c r="I67" s="69">
        <f>'g13.1'!I71</f>
        <v>2306</v>
      </c>
      <c r="J67" s="69">
        <f>'g13.1'!J71</f>
        <v>2311</v>
      </c>
      <c r="K67" s="615" t="str">
        <f>'g13.1'!K71</f>
        <v>...</v>
      </c>
      <c r="L67" s="69">
        <f>'g13.1'!L71</f>
        <v>2364</v>
      </c>
      <c r="N67" t="s">
        <v>7</v>
      </c>
      <c r="O67" s="615">
        <f>'g13.1'!P71</f>
        <v>1024</v>
      </c>
      <c r="P67" s="615">
        <f>'g13.1'!Q71</f>
        <v>1001</v>
      </c>
      <c r="Q67" s="615">
        <f>'g13.1'!R71</f>
        <v>1034</v>
      </c>
      <c r="R67" s="615">
        <f>'g13.1'!S71</f>
        <v>1011</v>
      </c>
      <c r="S67" s="615">
        <f>'g13.1'!T71</f>
        <v>1026</v>
      </c>
      <c r="T67" s="615">
        <f>'g13.1'!U71</f>
        <v>1044</v>
      </c>
      <c r="U67" s="615">
        <f>'g13.1'!V71</f>
        <v>1065</v>
      </c>
      <c r="V67" s="615">
        <f>'g13.1'!W71</f>
        <v>1125</v>
      </c>
      <c r="W67" s="615">
        <f>'g13.1'!X71</f>
        <v>1083</v>
      </c>
      <c r="X67" s="615" t="str">
        <f>'g13.1'!Y71</f>
        <v>...</v>
      </c>
      <c r="Y67" s="615">
        <f>'g13.1'!Z71</f>
        <v>1096</v>
      </c>
    </row>
    <row r="68" spans="1:25" x14ac:dyDescent="0.25">
      <c r="A68" t="s">
        <v>22</v>
      </c>
      <c r="B68" s="69">
        <f>'g13.1'!B72</f>
        <v>14442</v>
      </c>
      <c r="C68" s="69">
        <f>'g13.1'!C72</f>
        <v>14507</v>
      </c>
      <c r="D68" s="69">
        <f>'g13.1'!D72</f>
        <v>14571</v>
      </c>
      <c r="E68" s="69">
        <f>'g13.1'!E72</f>
        <v>14634</v>
      </c>
      <c r="F68" s="69">
        <f>'g13.1'!F72</f>
        <v>14697</v>
      </c>
      <c r="G68" s="69">
        <f>'g13.1'!G72</f>
        <v>14758</v>
      </c>
      <c r="H68" s="69">
        <f>'g13.1'!H72</f>
        <v>14817</v>
      </c>
      <c r="I68" s="69">
        <f>'g13.1'!I72</f>
        <v>14875</v>
      </c>
      <c r="J68" s="69">
        <f>'g13.1'!J72</f>
        <v>14889</v>
      </c>
      <c r="K68" s="615" t="str">
        <f>'g13.1'!K72</f>
        <v>...</v>
      </c>
      <c r="L68" s="69">
        <f>'g13.1'!L72</f>
        <v>15034</v>
      </c>
      <c r="N68" t="s">
        <v>22</v>
      </c>
      <c r="O68" s="615">
        <f>'g13.1'!P72</f>
        <v>6847</v>
      </c>
      <c r="P68" s="615">
        <f>'g13.1'!Q72</f>
        <v>6965</v>
      </c>
      <c r="Q68" s="615">
        <f>'g13.1'!R72</f>
        <v>7151</v>
      </c>
      <c r="R68" s="615">
        <f>'g13.1'!S72</f>
        <v>7171</v>
      </c>
      <c r="S68" s="615">
        <f>'g13.1'!T72</f>
        <v>7039</v>
      </c>
      <c r="T68" s="615">
        <f>'g13.1'!U72</f>
        <v>6982</v>
      </c>
      <c r="U68" s="615">
        <f>'g13.1'!V72</f>
        <v>7032</v>
      </c>
      <c r="V68" s="615">
        <f>'g13.1'!W72</f>
        <v>7029</v>
      </c>
      <c r="W68" s="615">
        <f>'g13.1'!X72</f>
        <v>7081</v>
      </c>
      <c r="X68" s="615" t="str">
        <f>'g13.1'!Y72</f>
        <v>...</v>
      </c>
      <c r="Y68" s="615">
        <f>'g13.1'!Z72</f>
        <v>6997</v>
      </c>
    </row>
    <row r="69" spans="1:25" x14ac:dyDescent="0.25">
      <c r="A69" t="s">
        <v>23</v>
      </c>
      <c r="B69" s="69">
        <f>'g13.1'!B73</f>
        <v>20276</v>
      </c>
      <c r="C69" s="69">
        <f>'g13.1'!C73</f>
        <v>20414</v>
      </c>
      <c r="D69" s="69">
        <f>'g13.1'!D73</f>
        <v>20551</v>
      </c>
      <c r="E69" s="69">
        <f>'g13.1'!E73</f>
        <v>20686</v>
      </c>
      <c r="F69" s="69">
        <f>'g13.1'!F73</f>
        <v>20820</v>
      </c>
      <c r="G69" s="69">
        <f>'g13.1'!G73</f>
        <v>20951</v>
      </c>
      <c r="H69" s="69">
        <f>'g13.1'!H73</f>
        <v>21079</v>
      </c>
      <c r="I69" s="69">
        <f>'g13.1'!I73</f>
        <v>21204</v>
      </c>
      <c r="J69" s="69">
        <f>'g13.1'!J73</f>
        <v>21235</v>
      </c>
      <c r="K69" s="615" t="str">
        <f>'g13.1'!K73</f>
        <v>...</v>
      </c>
      <c r="L69" s="69">
        <f>'g13.1'!L73</f>
        <v>21555</v>
      </c>
      <c r="N69" t="s">
        <v>23</v>
      </c>
      <c r="O69" s="615">
        <f>'g13.1'!P73</f>
        <v>10352</v>
      </c>
      <c r="P69" s="615">
        <f>'g13.1'!Q73</f>
        <v>10429</v>
      </c>
      <c r="Q69" s="615">
        <f>'g13.1'!R73</f>
        <v>10501</v>
      </c>
      <c r="R69" s="615">
        <f>'g13.1'!S73</f>
        <v>10813</v>
      </c>
      <c r="S69" s="615">
        <f>'g13.1'!T73</f>
        <v>10936</v>
      </c>
      <c r="T69" s="615">
        <f>'g13.1'!U73</f>
        <v>11179</v>
      </c>
      <c r="U69" s="615">
        <f>'g13.1'!V73</f>
        <v>11224</v>
      </c>
      <c r="V69" s="615">
        <f>'g13.1'!W73</f>
        <v>11461</v>
      </c>
      <c r="W69" s="615">
        <f>'g13.1'!X73</f>
        <v>11286</v>
      </c>
      <c r="X69" s="615" t="str">
        <f>'g13.1'!Y73</f>
        <v>...</v>
      </c>
      <c r="Y69" s="615">
        <f>'g13.1'!Z73</f>
        <v>11218</v>
      </c>
    </row>
    <row r="70" spans="1:25" x14ac:dyDescent="0.25">
      <c r="A70" t="s">
        <v>24</v>
      </c>
      <c r="B70" s="69">
        <f>'g13.1'!B74</f>
        <v>3704</v>
      </c>
      <c r="C70" s="69">
        <f>'g13.1'!C74</f>
        <v>3752</v>
      </c>
      <c r="D70" s="69">
        <f>'g13.1'!D74</f>
        <v>3799</v>
      </c>
      <c r="E70" s="69">
        <f>'g13.1'!E74</f>
        <v>3846</v>
      </c>
      <c r="F70" s="69">
        <f>'g13.1'!F74</f>
        <v>3893</v>
      </c>
      <c r="G70" s="69">
        <f>'g13.1'!G74</f>
        <v>3940</v>
      </c>
      <c r="H70" s="69">
        <f>'g13.1'!H74</f>
        <v>3986</v>
      </c>
      <c r="I70" s="69">
        <f>'g13.1'!I74</f>
        <v>4032</v>
      </c>
      <c r="J70" s="69">
        <f>'g13.1'!J74</f>
        <v>4043</v>
      </c>
      <c r="K70" s="615" t="str">
        <f>'g13.1'!K74</f>
        <v>...</v>
      </c>
      <c r="L70" s="69">
        <f>'g13.1'!L74</f>
        <v>4164</v>
      </c>
      <c r="N70" t="s">
        <v>24</v>
      </c>
      <c r="O70" s="615">
        <f>'g13.1'!P74</f>
        <v>1952</v>
      </c>
      <c r="P70" s="615">
        <f>'g13.1'!Q74</f>
        <v>1936</v>
      </c>
      <c r="Q70" s="615">
        <f>'g13.1'!R74</f>
        <v>1920</v>
      </c>
      <c r="R70" s="615">
        <f>'g13.1'!S74</f>
        <v>1953</v>
      </c>
      <c r="S70" s="615">
        <f>'g13.1'!T74</f>
        <v>2009</v>
      </c>
      <c r="T70" s="615">
        <f>'g13.1'!U74</f>
        <v>2067</v>
      </c>
      <c r="U70" s="615">
        <f>'g13.1'!V74</f>
        <v>2120</v>
      </c>
      <c r="V70" s="615">
        <f>'g13.1'!W74</f>
        <v>2175</v>
      </c>
      <c r="W70" s="615">
        <f>'g13.1'!X74</f>
        <v>2155</v>
      </c>
      <c r="X70" s="615" t="str">
        <f>'g13.1'!Y74</f>
        <v>...</v>
      </c>
      <c r="Y70" s="615">
        <f>'g13.1'!Z74</f>
        <v>2152</v>
      </c>
    </row>
    <row r="71" spans="1:25" x14ac:dyDescent="0.25">
      <c r="A71" t="s">
        <v>25</v>
      </c>
      <c r="B71" s="69">
        <f>'g13.1'!B75</f>
        <v>16553</v>
      </c>
      <c r="C71" s="69">
        <f>'g13.1'!C75</f>
        <v>16662</v>
      </c>
      <c r="D71" s="69">
        <f>'g13.1'!D75</f>
        <v>16771</v>
      </c>
      <c r="E71" s="69">
        <f>'g13.1'!E75</f>
        <v>16879</v>
      </c>
      <c r="F71" s="69">
        <f>'g13.1'!F75</f>
        <v>16987</v>
      </c>
      <c r="G71" s="69">
        <f>'g13.1'!G75</f>
        <v>17093</v>
      </c>
      <c r="H71" s="69">
        <f>'g13.1'!H75</f>
        <v>17197</v>
      </c>
      <c r="I71" s="69">
        <f>'g13.1'!I75</f>
        <v>17299</v>
      </c>
      <c r="J71" s="69">
        <f>'g13.1'!J75</f>
        <v>17325</v>
      </c>
      <c r="K71" s="615" t="str">
        <f>'g13.1'!K75</f>
        <v>...</v>
      </c>
      <c r="L71" s="69">
        <f>'g13.1'!L75</f>
        <v>17587</v>
      </c>
      <c r="N71" t="s">
        <v>25</v>
      </c>
      <c r="O71" s="615">
        <f>'g13.1'!P75</f>
        <v>8136</v>
      </c>
      <c r="P71" s="615">
        <f>'g13.1'!Q75</f>
        <v>8052</v>
      </c>
      <c r="Q71" s="615">
        <f>'g13.1'!R75</f>
        <v>8099</v>
      </c>
      <c r="R71" s="615">
        <f>'g13.1'!S75</f>
        <v>8314</v>
      </c>
      <c r="S71" s="615">
        <f>'g13.1'!T75</f>
        <v>8518</v>
      </c>
      <c r="T71" s="615">
        <f>'g13.1'!U75</f>
        <v>8863</v>
      </c>
      <c r="U71" s="615">
        <f>'g13.1'!V75</f>
        <v>8924</v>
      </c>
      <c r="V71" s="615">
        <f>'g13.1'!W75</f>
        <v>9008</v>
      </c>
      <c r="W71" s="615">
        <f>'g13.1'!X75</f>
        <v>8942</v>
      </c>
      <c r="X71" s="615" t="str">
        <f>'g13.1'!Y75</f>
        <v>...</v>
      </c>
      <c r="Y71" s="615">
        <f>'g13.1'!Z75</f>
        <v>8983</v>
      </c>
    </row>
    <row r="72" spans="1:25" x14ac:dyDescent="0.25">
      <c r="A72" t="s">
        <v>26</v>
      </c>
      <c r="B72" s="69">
        <f>'g13.1'!B76</f>
        <v>43275</v>
      </c>
      <c r="C72" s="69">
        <f>'g13.1'!C76</f>
        <v>43687</v>
      </c>
      <c r="D72" s="69">
        <f>'g13.1'!D76</f>
        <v>44096</v>
      </c>
      <c r="E72" s="69">
        <f>'g13.1'!E76</f>
        <v>44500</v>
      </c>
      <c r="F72" s="69">
        <f>'g13.1'!F76</f>
        <v>44898</v>
      </c>
      <c r="G72" s="69">
        <f>'g13.1'!G76</f>
        <v>45289</v>
      </c>
      <c r="H72" s="69">
        <f>'g13.1'!H76</f>
        <v>45673</v>
      </c>
      <c r="I72" s="69">
        <f>'g13.1'!I76</f>
        <v>46048</v>
      </c>
      <c r="J72" s="69">
        <f>'g13.1'!J76</f>
        <v>46140</v>
      </c>
      <c r="K72" s="615" t="str">
        <f>'g13.1'!K76</f>
        <v>...</v>
      </c>
      <c r="L72" s="69">
        <f>'g13.1'!L76</f>
        <v>47115</v>
      </c>
      <c r="N72" t="s">
        <v>26</v>
      </c>
      <c r="O72" s="615">
        <f>'g13.1'!P76</f>
        <v>22858</v>
      </c>
      <c r="P72" s="615">
        <f>'g13.1'!Q76</f>
        <v>23021</v>
      </c>
      <c r="Q72" s="615">
        <f>'g13.1'!R76</f>
        <v>23436</v>
      </c>
      <c r="R72" s="615">
        <f>'g13.1'!S76</f>
        <v>24033</v>
      </c>
      <c r="S72" s="615">
        <f>'g13.1'!T76</f>
        <v>24661</v>
      </c>
      <c r="T72" s="615">
        <f>'g13.1'!U76</f>
        <v>25198</v>
      </c>
      <c r="U72" s="615">
        <f>'g13.1'!V76</f>
        <v>25615</v>
      </c>
      <c r="V72" s="615">
        <f>'g13.1'!W76</f>
        <v>26029</v>
      </c>
      <c r="W72" s="615">
        <f>'g13.1'!X76</f>
        <v>25654</v>
      </c>
      <c r="X72" s="615" t="str">
        <f>'g13.1'!Y76</f>
        <v>...</v>
      </c>
      <c r="Y72" s="615">
        <f>'g13.1'!Z76</f>
        <v>25892</v>
      </c>
    </row>
    <row r="73" spans="1:25" x14ac:dyDescent="0.25">
      <c r="A73" t="s">
        <v>27</v>
      </c>
      <c r="B73" s="69">
        <f>'g13.1'!B77</f>
        <v>10844</v>
      </c>
      <c r="C73" s="69">
        <f>'g13.1'!C77</f>
        <v>10932</v>
      </c>
      <c r="D73" s="69">
        <f>'g13.1'!D77</f>
        <v>11020</v>
      </c>
      <c r="E73" s="69">
        <f>'g13.1'!E77</f>
        <v>11108</v>
      </c>
      <c r="F73" s="69">
        <f>'g13.1'!F77</f>
        <v>11195</v>
      </c>
      <c r="G73" s="69">
        <f>'g13.1'!G77</f>
        <v>11281</v>
      </c>
      <c r="H73" s="69">
        <f>'g13.1'!H77</f>
        <v>11366</v>
      </c>
      <c r="I73" s="69">
        <f>'g13.1'!I77</f>
        <v>11450</v>
      </c>
      <c r="J73" s="69">
        <f>'g13.1'!J77</f>
        <v>11471</v>
      </c>
      <c r="K73" s="615" t="str">
        <f>'g13.1'!K77</f>
        <v>...</v>
      </c>
      <c r="L73" s="69">
        <f>'g13.1'!L77</f>
        <v>11690</v>
      </c>
      <c r="N73" t="s">
        <v>27</v>
      </c>
      <c r="O73" s="615">
        <f>'g13.1'!P77</f>
        <v>5678</v>
      </c>
      <c r="P73" s="615">
        <f>'g13.1'!Q77</f>
        <v>5760</v>
      </c>
      <c r="Q73" s="615">
        <f>'g13.1'!R77</f>
        <v>5731</v>
      </c>
      <c r="R73" s="615">
        <f>'g13.1'!S77</f>
        <v>5873</v>
      </c>
      <c r="S73" s="615">
        <f>'g13.1'!T77</f>
        <v>5945</v>
      </c>
      <c r="T73" s="615">
        <f>'g13.1'!U77</f>
        <v>6010</v>
      </c>
      <c r="U73" s="615">
        <f>'g13.1'!V77</f>
        <v>6071</v>
      </c>
      <c r="V73" s="615">
        <f>'g13.1'!W77</f>
        <v>6122</v>
      </c>
      <c r="W73" s="615">
        <f>'g13.1'!X77</f>
        <v>6085</v>
      </c>
      <c r="X73" s="615" t="str">
        <f>'g13.1'!Y77</f>
        <v>...</v>
      </c>
      <c r="Y73" s="615">
        <f>'g13.1'!Z77</f>
        <v>6198</v>
      </c>
    </row>
    <row r="74" spans="1:25" x14ac:dyDescent="0.25">
      <c r="A74" t="s">
        <v>28</v>
      </c>
      <c r="B74" s="69">
        <f>'g13.1'!B78</f>
        <v>6554</v>
      </c>
      <c r="C74" s="69">
        <f>'g13.1'!C78</f>
        <v>6644</v>
      </c>
      <c r="D74" s="69">
        <f>'g13.1'!D78</f>
        <v>6735</v>
      </c>
      <c r="E74" s="69">
        <f>'g13.1'!E78</f>
        <v>6826</v>
      </c>
      <c r="F74" s="69">
        <f>'g13.1'!F78</f>
        <v>6917</v>
      </c>
      <c r="G74" s="69">
        <f>'g13.1'!G78</f>
        <v>7007</v>
      </c>
      <c r="H74" s="69">
        <f>'g13.1'!H78</f>
        <v>7096</v>
      </c>
      <c r="I74" s="69">
        <f>'g13.1'!I78</f>
        <v>7184</v>
      </c>
      <c r="J74" s="69">
        <f>'g13.1'!J78</f>
        <v>7206</v>
      </c>
      <c r="K74" s="615" t="str">
        <f>'g13.1'!K78</f>
        <v>...</v>
      </c>
      <c r="L74" s="69">
        <f>'g13.1'!L78</f>
        <v>7441</v>
      </c>
      <c r="N74" t="s">
        <v>28</v>
      </c>
      <c r="O74" s="615">
        <f>'g13.1'!P78</f>
        <v>3498</v>
      </c>
      <c r="P74" s="615">
        <f>'g13.1'!Q78</f>
        <v>3465</v>
      </c>
      <c r="Q74" s="615">
        <f>'g13.1'!R78</f>
        <v>3623</v>
      </c>
      <c r="R74" s="615">
        <f>'g13.1'!S78</f>
        <v>3693</v>
      </c>
      <c r="S74" s="615">
        <f>'g13.1'!T78</f>
        <v>3706</v>
      </c>
      <c r="T74" s="615">
        <f>'g13.1'!U78</f>
        <v>3890</v>
      </c>
      <c r="U74" s="615">
        <f>'g13.1'!V78</f>
        <v>3939</v>
      </c>
      <c r="V74" s="615">
        <f>'g13.1'!W78</f>
        <v>3983</v>
      </c>
      <c r="W74" s="615">
        <f>'g13.1'!X78</f>
        <v>3896</v>
      </c>
      <c r="X74" s="615" t="str">
        <f>'g13.1'!Y78</f>
        <v>...</v>
      </c>
      <c r="Y74" s="615">
        <f>'g13.1'!Z78</f>
        <v>4116</v>
      </c>
    </row>
    <row r="75" spans="1:25" x14ac:dyDescent="0.25">
      <c r="A75" t="s">
        <v>29</v>
      </c>
      <c r="B75" s="69">
        <f>'g13.1'!B79</f>
        <v>11018</v>
      </c>
      <c r="C75" s="69">
        <f>'g13.1'!C79</f>
        <v>11072</v>
      </c>
      <c r="D75" s="69">
        <f>'g13.1'!D79</f>
        <v>11125</v>
      </c>
      <c r="E75" s="69">
        <f>'g13.1'!E79</f>
        <v>11177</v>
      </c>
      <c r="F75" s="69">
        <f>'g13.1'!F79</f>
        <v>11228</v>
      </c>
      <c r="G75" s="69">
        <f>'g13.1'!G79</f>
        <v>11278</v>
      </c>
      <c r="H75" s="69">
        <f>'g13.1'!H79</f>
        <v>11327</v>
      </c>
      <c r="I75" s="69">
        <f>'g13.1'!I79</f>
        <v>11374</v>
      </c>
      <c r="J75" s="69">
        <f>'g13.1'!J79</f>
        <v>11386</v>
      </c>
      <c r="K75" s="615" t="str">
        <f>'g13.1'!K79</f>
        <v>...</v>
      </c>
      <c r="L75" s="69">
        <f>'g13.1'!L79</f>
        <v>11504</v>
      </c>
      <c r="N75" t="s">
        <v>29</v>
      </c>
      <c r="O75" s="615">
        <f>'g13.1'!P79</f>
        <v>5836</v>
      </c>
      <c r="P75" s="615">
        <f>'g13.1'!Q79</f>
        <v>5988</v>
      </c>
      <c r="Q75" s="615">
        <f>'g13.1'!R79</f>
        <v>5929</v>
      </c>
      <c r="R75" s="615">
        <f>'g13.1'!S79</f>
        <v>6108</v>
      </c>
      <c r="S75" s="615">
        <f>'g13.1'!T79</f>
        <v>6114</v>
      </c>
      <c r="T75" s="615">
        <f>'g13.1'!U79</f>
        <v>6138</v>
      </c>
      <c r="U75" s="615">
        <f>'g13.1'!V79</f>
        <v>6121</v>
      </c>
      <c r="V75" s="615">
        <f>'g13.1'!W79</f>
        <v>6274</v>
      </c>
      <c r="W75" s="615">
        <f>'g13.1'!X79</f>
        <v>6197</v>
      </c>
      <c r="X75" s="615" t="str">
        <f>'g13.1'!Y79</f>
        <v>...</v>
      </c>
      <c r="Y75" s="615">
        <f>'g13.1'!Z79</f>
        <v>6240</v>
      </c>
    </row>
    <row r="76" spans="1:25" x14ac:dyDescent="0.25">
      <c r="A76" t="s">
        <v>30</v>
      </c>
      <c r="B76" s="69">
        <f>'g13.1'!B80</f>
        <v>2505</v>
      </c>
      <c r="C76" s="69">
        <f>'g13.1'!C80</f>
        <v>2536</v>
      </c>
      <c r="D76" s="69">
        <f>'g13.1'!D80</f>
        <v>2568</v>
      </c>
      <c r="E76" s="69">
        <f>'g13.1'!E80</f>
        <v>2599</v>
      </c>
      <c r="F76" s="69">
        <f>'g13.1'!F80</f>
        <v>2629</v>
      </c>
      <c r="G76" s="69">
        <f>'g13.1'!G80</f>
        <v>2660</v>
      </c>
      <c r="H76" s="69">
        <f>'g13.1'!H80</f>
        <v>2690</v>
      </c>
      <c r="I76" s="69">
        <f>'g13.1'!I80</f>
        <v>2720</v>
      </c>
      <c r="J76" s="69">
        <f>'g13.1'!J80</f>
        <v>2727</v>
      </c>
      <c r="K76" s="615" t="str">
        <f>'g13.1'!K80</f>
        <v>...</v>
      </c>
      <c r="L76" s="69">
        <f>'g13.1'!L80</f>
        <v>2807</v>
      </c>
      <c r="N76" t="s">
        <v>30</v>
      </c>
      <c r="O76" s="615">
        <f>'g13.1'!P80</f>
        <v>1259</v>
      </c>
      <c r="P76" s="615">
        <f>'g13.1'!Q80</f>
        <v>1277</v>
      </c>
      <c r="Q76" s="615">
        <f>'g13.1'!R80</f>
        <v>1298</v>
      </c>
      <c r="R76" s="615">
        <f>'g13.1'!S80</f>
        <v>1330</v>
      </c>
      <c r="S76" s="615">
        <f>'g13.1'!T80</f>
        <v>1379</v>
      </c>
      <c r="T76" s="615">
        <f>'g13.1'!U80</f>
        <v>1389</v>
      </c>
      <c r="U76" s="615">
        <f>'g13.1'!V80</f>
        <v>1438</v>
      </c>
      <c r="V76" s="615">
        <f>'g13.1'!W80</f>
        <v>1432</v>
      </c>
      <c r="W76" s="615">
        <f>'g13.1'!X80</f>
        <v>1406</v>
      </c>
      <c r="X76" s="615" t="str">
        <f>'g13.1'!Y80</f>
        <v>...</v>
      </c>
      <c r="Y76" s="615">
        <f>'g13.1'!Z80</f>
        <v>1494</v>
      </c>
    </row>
    <row r="77" spans="1:25" x14ac:dyDescent="0.25">
      <c r="A77" t="s">
        <v>31</v>
      </c>
      <c r="B77" s="69">
        <f>'g13.1'!B81</f>
        <v>3153</v>
      </c>
      <c r="C77" s="69">
        <f>'g13.1'!C81</f>
        <v>3195</v>
      </c>
      <c r="D77" s="69">
        <f>'g13.1'!D81</f>
        <v>3237</v>
      </c>
      <c r="E77" s="69">
        <f>'g13.1'!E81</f>
        <v>3278</v>
      </c>
      <c r="F77" s="69">
        <f>'g13.1'!F81</f>
        <v>3320</v>
      </c>
      <c r="G77" s="69">
        <f>'g13.1'!G81</f>
        <v>3362</v>
      </c>
      <c r="H77" s="69">
        <f>'g13.1'!H81</f>
        <v>3404</v>
      </c>
      <c r="I77" s="69">
        <f>'g13.1'!I81</f>
        <v>3445</v>
      </c>
      <c r="J77" s="69">
        <f>'g13.1'!J81</f>
        <v>3455</v>
      </c>
      <c r="K77" s="615" t="str">
        <f>'g13.1'!K81</f>
        <v>...</v>
      </c>
      <c r="L77" s="69">
        <f>'g13.1'!L81</f>
        <v>3566</v>
      </c>
      <c r="N77" t="s">
        <v>31</v>
      </c>
      <c r="O77" s="615">
        <f>'g13.1'!P81</f>
        <v>1588</v>
      </c>
      <c r="P77" s="615">
        <f>'g13.1'!Q81</f>
        <v>1632</v>
      </c>
      <c r="Q77" s="615">
        <f>'g13.1'!R81</f>
        <v>1646</v>
      </c>
      <c r="R77" s="615">
        <f>'g13.1'!S81</f>
        <v>1647</v>
      </c>
      <c r="S77" s="615">
        <f>'g13.1'!T81</f>
        <v>1693</v>
      </c>
      <c r="T77" s="615">
        <f>'g13.1'!U81</f>
        <v>1718</v>
      </c>
      <c r="U77" s="615">
        <f>'g13.1'!V81</f>
        <v>1796</v>
      </c>
      <c r="V77" s="615">
        <f>'g13.1'!W81</f>
        <v>1820</v>
      </c>
      <c r="W77" s="615">
        <f>'g13.1'!X81</f>
        <v>1842</v>
      </c>
      <c r="X77" s="615" t="str">
        <f>'g13.1'!Y81</f>
        <v>...</v>
      </c>
      <c r="Y77" s="615">
        <f>'g13.1'!Z81</f>
        <v>1826</v>
      </c>
    </row>
    <row r="78" spans="1:25" x14ac:dyDescent="0.25">
      <c r="A78" t="s">
        <v>32</v>
      </c>
      <c r="B78" s="69">
        <f>'g13.1'!B82</f>
        <v>6356</v>
      </c>
      <c r="C78" s="69">
        <f>'g13.1'!C82</f>
        <v>6459</v>
      </c>
      <c r="D78" s="69">
        <f>'g13.1'!D82</f>
        <v>6561</v>
      </c>
      <c r="E78" s="69">
        <f>'g13.1'!E82</f>
        <v>6662</v>
      </c>
      <c r="F78" s="69">
        <f>'g13.1'!F82</f>
        <v>6762</v>
      </c>
      <c r="G78" s="69">
        <f>'g13.1'!G82</f>
        <v>6862</v>
      </c>
      <c r="H78" s="69">
        <f>'g13.1'!H82</f>
        <v>6959</v>
      </c>
      <c r="I78" s="69">
        <f>'g13.1'!I82</f>
        <v>7055</v>
      </c>
      <c r="J78" s="69">
        <f>'g13.1'!J82</f>
        <v>7079</v>
      </c>
      <c r="K78" s="615" t="str">
        <f>'g13.1'!K82</f>
        <v>...</v>
      </c>
      <c r="L78" s="69">
        <f>'g13.1'!L82</f>
        <v>7332</v>
      </c>
      <c r="N78" t="s">
        <v>32</v>
      </c>
      <c r="O78" s="615">
        <f>'g13.1'!P82</f>
        <v>3265</v>
      </c>
      <c r="P78" s="615">
        <f>'g13.1'!Q82</f>
        <v>3341</v>
      </c>
      <c r="Q78" s="615">
        <f>'g13.1'!R82</f>
        <v>3434</v>
      </c>
      <c r="R78" s="615">
        <f>'g13.1'!S82</f>
        <v>3468</v>
      </c>
      <c r="S78" s="615">
        <f>'g13.1'!T82</f>
        <v>3562</v>
      </c>
      <c r="T78" s="615">
        <f>'g13.1'!U82</f>
        <v>3668</v>
      </c>
      <c r="U78" s="615">
        <f>'g13.1'!V82</f>
        <v>3689</v>
      </c>
      <c r="V78" s="615">
        <f>'g13.1'!W82</f>
        <v>3836</v>
      </c>
      <c r="W78" s="615">
        <f>'g13.1'!X82</f>
        <v>3765</v>
      </c>
      <c r="X78" s="615" t="str">
        <f>'g13.1'!Y82</f>
        <v>...</v>
      </c>
      <c r="Y78" s="615">
        <f>'g13.1'!Z82</f>
        <v>3917</v>
      </c>
    </row>
    <row r="79" spans="1:25" x14ac:dyDescent="0.25">
      <c r="A79" t="s">
        <v>33</v>
      </c>
      <c r="B79" s="69">
        <f>'g13.1'!B83</f>
        <v>2738</v>
      </c>
      <c r="C79" s="69">
        <f>'g13.1'!C83</f>
        <v>2780</v>
      </c>
      <c r="D79" s="69">
        <f>'g13.1'!D83</f>
        <v>2822</v>
      </c>
      <c r="E79" s="69">
        <f>'g13.1'!E83</f>
        <v>2864</v>
      </c>
      <c r="F79" s="69">
        <f>'g13.1'!F83</f>
        <v>2905</v>
      </c>
      <c r="G79" s="69">
        <f>'g13.1'!G83</f>
        <v>2947</v>
      </c>
      <c r="H79" s="69">
        <f>'g13.1'!H83</f>
        <v>2987</v>
      </c>
      <c r="I79" s="69">
        <f>'g13.1'!I83</f>
        <v>3027</v>
      </c>
      <c r="J79" s="69">
        <f>'g13.1'!J83</f>
        <v>3037</v>
      </c>
      <c r="K79" s="615" t="str">
        <f>'g13.1'!K83</f>
        <v>...</v>
      </c>
      <c r="L79" s="69">
        <f>'g13.1'!L83</f>
        <v>3144</v>
      </c>
      <c r="N79" t="s">
        <v>33</v>
      </c>
      <c r="O79" s="615">
        <f>'g13.1'!P83</f>
        <v>1458</v>
      </c>
      <c r="P79" s="615">
        <f>'g13.1'!Q83</f>
        <v>1515</v>
      </c>
      <c r="Q79" s="615">
        <f>'g13.1'!R83</f>
        <v>1483</v>
      </c>
      <c r="R79" s="615">
        <f>'g13.1'!S83</f>
        <v>1518</v>
      </c>
      <c r="S79" s="615">
        <f>'g13.1'!T83</f>
        <v>1595</v>
      </c>
      <c r="T79" s="615">
        <f>'g13.1'!U83</f>
        <v>1589</v>
      </c>
      <c r="U79" s="615">
        <f>'g13.1'!V83</f>
        <v>1661</v>
      </c>
      <c r="V79" s="615">
        <f>'g13.1'!W83</f>
        <v>1674</v>
      </c>
      <c r="W79" s="615">
        <f>'g13.1'!X83</f>
        <v>1677</v>
      </c>
      <c r="X79" s="615" t="str">
        <f>'g13.1'!Y83</f>
        <v>...</v>
      </c>
      <c r="Y79" s="615">
        <f>'g13.1'!Z83</f>
        <v>1814</v>
      </c>
    </row>
  </sheetData>
  <phoneticPr fontId="1" type="noConversion"/>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03568-3A9A-4939-8D83-21E8BC8A5D95}">
  <sheetPr>
    <tabColor theme="9" tint="-0.249977111117893"/>
  </sheetPr>
  <dimension ref="A1:AI104"/>
  <sheetViews>
    <sheetView showGridLines="0" zoomScale="90" zoomScaleNormal="90" workbookViewId="0"/>
  </sheetViews>
  <sheetFormatPr defaultRowHeight="15" x14ac:dyDescent="0.25"/>
  <cols>
    <col min="1" max="1" width="18.7109375" style="351" customWidth="1"/>
    <col min="2" max="4" width="9.140625" style="351"/>
    <col min="5" max="5" width="10" style="351" customWidth="1"/>
    <col min="6" max="13" width="9.140625" style="351"/>
    <col min="14" max="14" width="21.42578125" style="351" customWidth="1"/>
    <col min="15" max="16384" width="9.140625" style="351"/>
  </cols>
  <sheetData>
    <row r="1" spans="1:1" x14ac:dyDescent="0.25">
      <c r="A1" s="351" t="s">
        <v>1522</v>
      </c>
    </row>
    <row r="3" spans="1:1" x14ac:dyDescent="0.25">
      <c r="A3" s="351" t="s">
        <v>91</v>
      </c>
    </row>
    <row r="4" spans="1:1" x14ac:dyDescent="0.25">
      <c r="A4" s="351" t="s">
        <v>1523</v>
      </c>
    </row>
    <row r="5" spans="1:1" x14ac:dyDescent="0.25">
      <c r="A5" s="351" t="s">
        <v>1524</v>
      </c>
    </row>
    <row r="6" spans="1:1" x14ac:dyDescent="0.25">
      <c r="A6" s="351" t="s">
        <v>1525</v>
      </c>
    </row>
    <row r="7" spans="1:1" x14ac:dyDescent="0.25">
      <c r="A7" s="351" t="s">
        <v>1526</v>
      </c>
    </row>
    <row r="8" spans="1:1" x14ac:dyDescent="0.25">
      <c r="A8" s="351" t="s">
        <v>331</v>
      </c>
    </row>
    <row r="9" spans="1:1" x14ac:dyDescent="0.25">
      <c r="A9" s="351" t="s">
        <v>1488</v>
      </c>
    </row>
    <row r="10" spans="1:1" x14ac:dyDescent="0.25">
      <c r="A10" s="351" t="s">
        <v>1489</v>
      </c>
    </row>
    <row r="11" spans="1:1" x14ac:dyDescent="0.25">
      <c r="A11" s="351" t="s">
        <v>1490</v>
      </c>
    </row>
    <row r="12" spans="1:1" x14ac:dyDescent="0.25">
      <c r="A12" s="351" t="s">
        <v>1527</v>
      </c>
    </row>
    <row r="14" spans="1:1" x14ac:dyDescent="0.25">
      <c r="A14" s="351" t="s">
        <v>1097</v>
      </c>
    </row>
    <row r="15" spans="1:1" x14ac:dyDescent="0.25">
      <c r="A15" s="351" t="s">
        <v>1528</v>
      </c>
    </row>
    <row r="16" spans="1:1" x14ac:dyDescent="0.25">
      <c r="A16" s="351" t="s">
        <v>1529</v>
      </c>
    </row>
    <row r="17" spans="1:6" x14ac:dyDescent="0.25">
      <c r="A17" s="351" t="s">
        <v>1501</v>
      </c>
    </row>
    <row r="18" spans="1:6" x14ac:dyDescent="0.25">
      <c r="A18" s="351" t="s">
        <v>1502</v>
      </c>
    </row>
    <row r="19" spans="1:6" x14ac:dyDescent="0.25">
      <c r="A19" s="351" t="s">
        <v>1530</v>
      </c>
    </row>
    <row r="20" spans="1:6" x14ac:dyDescent="0.25">
      <c r="A20" s="351" t="s">
        <v>1504</v>
      </c>
    </row>
    <row r="22" spans="1:6" x14ac:dyDescent="0.25">
      <c r="A22" s="351" t="s">
        <v>654</v>
      </c>
    </row>
    <row r="23" spans="1:6" x14ac:dyDescent="0.25">
      <c r="A23" s="669" t="s">
        <v>1505</v>
      </c>
    </row>
    <row r="24" spans="1:6" x14ac:dyDescent="0.25">
      <c r="A24" s="669" t="s">
        <v>140</v>
      </c>
    </row>
    <row r="26" spans="1:6" x14ac:dyDescent="0.25">
      <c r="A26" s="488"/>
      <c r="B26" s="488">
        <v>2022</v>
      </c>
      <c r="C26" s="488" t="s">
        <v>64</v>
      </c>
      <c r="D26" s="488"/>
      <c r="E26" s="488" t="s">
        <v>2722</v>
      </c>
      <c r="F26" s="488" t="s">
        <v>64</v>
      </c>
    </row>
    <row r="27" spans="1:6" x14ac:dyDescent="0.25">
      <c r="A27" s="677" t="s">
        <v>66</v>
      </c>
      <c r="B27" s="677">
        <f>AB43</f>
        <v>0.92058698189768584</v>
      </c>
      <c r="C27" s="488"/>
      <c r="D27" s="677" t="s">
        <v>66</v>
      </c>
      <c r="E27" s="678">
        <f>AD43</f>
        <v>-1.0271405722790505</v>
      </c>
      <c r="F27" s="488"/>
    </row>
    <row r="28" spans="1:6" x14ac:dyDescent="0.25">
      <c r="A28" s="677" t="s">
        <v>69</v>
      </c>
      <c r="B28" s="677">
        <f>AB44</f>
        <v>0.89139571768437753</v>
      </c>
      <c r="C28" s="488"/>
      <c r="D28" s="677" t="s">
        <v>69</v>
      </c>
      <c r="E28" s="678">
        <f>AD44</f>
        <v>-1.4834694751375221</v>
      </c>
      <c r="F28" s="488"/>
    </row>
    <row r="29" spans="1:6" x14ac:dyDescent="0.25">
      <c r="A29" s="677" t="s">
        <v>72</v>
      </c>
      <c r="B29" s="677">
        <f>AB59</f>
        <v>0.88047445255474455</v>
      </c>
      <c r="C29" s="488">
        <f>AE59</f>
        <v>24</v>
      </c>
      <c r="D29" s="677" t="s">
        <v>72</v>
      </c>
      <c r="E29" s="678">
        <f>AD59</f>
        <v>-2.2845859945255453</v>
      </c>
      <c r="F29" s="488">
        <f>AE59</f>
        <v>24</v>
      </c>
    </row>
    <row r="30" spans="1:6" x14ac:dyDescent="0.25">
      <c r="A30" s="677" t="str">
        <f t="shared" ref="A30:A34" si="0">_xlfn.XLOOKUP($C30,$AE$45:$AE$71,$AA$45:$AA$71)</f>
        <v>RR</v>
      </c>
      <c r="B30" s="677">
        <f t="shared" ref="B30:B34" si="1">_xlfn.XLOOKUP($C30,$AE$45:$AE$71,$AB$45:$AB$71)</f>
        <v>0.95131086142322097</v>
      </c>
      <c r="C30" s="488">
        <v>6</v>
      </c>
      <c r="D30" s="677" t="str">
        <f t="shared" ref="D30:D34" si="2">_xlfn.XLOOKUP($F30,$AF$45:$AF$71,$AA$45:$AA$71)</f>
        <v>MS</v>
      </c>
      <c r="E30" s="678">
        <f t="shared" ref="E30:E34" si="3">_xlfn.XLOOKUP($F30,$AF$45:$AF$71,$AD$45:$AD$71)</f>
        <v>1.6572511916875921</v>
      </c>
      <c r="F30" s="488">
        <v>6</v>
      </c>
    </row>
    <row r="31" spans="1:6" x14ac:dyDescent="0.25">
      <c r="A31" s="677" t="str">
        <f t="shared" si="0"/>
        <v>RS</v>
      </c>
      <c r="B31" s="677">
        <f t="shared" si="1"/>
        <v>0.95368589743589749</v>
      </c>
      <c r="C31" s="488">
        <v>5</v>
      </c>
      <c r="D31" s="677" t="str">
        <f t="shared" si="2"/>
        <v>RN</v>
      </c>
      <c r="E31" s="678">
        <f t="shared" si="3"/>
        <v>1.7063766114180479</v>
      </c>
      <c r="F31" s="488">
        <v>5</v>
      </c>
    </row>
    <row r="32" spans="1:6" x14ac:dyDescent="0.25">
      <c r="A32" s="677" t="str">
        <f t="shared" si="0"/>
        <v>MT</v>
      </c>
      <c r="B32" s="677">
        <f t="shared" si="1"/>
        <v>0.96440306681270538</v>
      </c>
      <c r="C32" s="488">
        <v>4</v>
      </c>
      <c r="D32" s="677" t="str">
        <f t="shared" si="2"/>
        <v>AL</v>
      </c>
      <c r="E32" s="678">
        <f t="shared" si="3"/>
        <v>1.7998465827237076</v>
      </c>
      <c r="F32" s="488">
        <v>4</v>
      </c>
    </row>
    <row r="33" spans="1:35" x14ac:dyDescent="0.25">
      <c r="A33" s="677" t="str">
        <f t="shared" si="0"/>
        <v>MS</v>
      </c>
      <c r="B33" s="677">
        <f t="shared" si="1"/>
        <v>0.96653279785809909</v>
      </c>
      <c r="C33" s="488">
        <v>3</v>
      </c>
      <c r="D33" s="677" t="str">
        <f t="shared" si="2"/>
        <v>RO</v>
      </c>
      <c r="E33" s="678">
        <f t="shared" si="3"/>
        <v>2.3042317292621961</v>
      </c>
      <c r="F33" s="488">
        <v>3</v>
      </c>
      <c r="G33" s="488"/>
      <c r="H33" s="488"/>
      <c r="I33" s="488"/>
      <c r="J33" s="488"/>
    </row>
    <row r="34" spans="1:35" x14ac:dyDescent="0.25">
      <c r="A34" s="677" t="str">
        <f t="shared" si="0"/>
        <v>SC</v>
      </c>
      <c r="B34" s="677">
        <f t="shared" si="1"/>
        <v>0.96768707482993199</v>
      </c>
      <c r="C34" s="488">
        <v>2</v>
      </c>
      <c r="D34" s="677" t="str">
        <f t="shared" si="2"/>
        <v>TO</v>
      </c>
      <c r="E34" s="678">
        <f t="shared" si="3"/>
        <v>2.5628693657108848</v>
      </c>
      <c r="F34" s="488">
        <v>2</v>
      </c>
      <c r="G34" s="596"/>
      <c r="H34" s="596"/>
      <c r="I34" s="596"/>
    </row>
    <row r="35" spans="1:35" x14ac:dyDescent="0.25">
      <c r="A35" s="677" t="str">
        <f>_xlfn.XLOOKUP($C35,$AE$45:$AE$71,$AA$45:$AA$71)</f>
        <v>RO</v>
      </c>
      <c r="B35" s="677">
        <f>_xlfn.XLOOKUP($C35,$AE$45:$AE$71,$AB$45:$AB$71)</f>
        <v>0.96962616822429903</v>
      </c>
      <c r="C35" s="488">
        <v>1</v>
      </c>
      <c r="D35" s="677" t="str">
        <f>_xlfn.XLOOKUP($F35,$AF$45:$AF$71,$AA$45:$AA$71)</f>
        <v>RR</v>
      </c>
      <c r="E35" s="678">
        <f>_xlfn.XLOOKUP($F35,$AF$45:$AF$71,$AD$45:$AD$71)</f>
        <v>3.8045555300772027</v>
      </c>
      <c r="F35" s="488">
        <v>1</v>
      </c>
      <c r="G35" s="596"/>
      <c r="H35" s="596"/>
      <c r="I35" s="596"/>
    </row>
    <row r="36" spans="1:35" x14ac:dyDescent="0.25">
      <c r="G36" s="596"/>
      <c r="H36" s="596"/>
      <c r="I36" s="596"/>
    </row>
    <row r="37" spans="1:35" x14ac:dyDescent="0.25">
      <c r="E37" s="493"/>
      <c r="F37" s="586"/>
      <c r="G37" s="596"/>
      <c r="H37" s="596"/>
      <c r="I37" s="596"/>
    </row>
    <row r="38" spans="1:35" x14ac:dyDescent="0.25">
      <c r="E38" s="493"/>
      <c r="F38" s="586"/>
      <c r="G38" s="596"/>
      <c r="H38" s="596"/>
      <c r="I38" s="596"/>
    </row>
    <row r="39" spans="1:35" x14ac:dyDescent="0.25">
      <c r="E39" s="493"/>
      <c r="F39" s="586"/>
      <c r="G39" s="596"/>
      <c r="H39" s="596"/>
      <c r="I39" s="596"/>
    </row>
    <row r="41" spans="1:35" x14ac:dyDescent="0.25">
      <c r="A41" s="351" t="s">
        <v>1531</v>
      </c>
      <c r="N41" s="351" t="s">
        <v>1532</v>
      </c>
    </row>
    <row r="42" spans="1:35" ht="17.25" x14ac:dyDescent="0.25">
      <c r="B42" s="351">
        <v>2012</v>
      </c>
      <c r="C42" s="351">
        <v>2013</v>
      </c>
      <c r="D42" s="351">
        <v>2014</v>
      </c>
      <c r="E42" s="351">
        <v>2015</v>
      </c>
      <c r="F42" s="351">
        <v>2016</v>
      </c>
      <c r="G42" s="351">
        <v>2017</v>
      </c>
      <c r="H42" s="351">
        <v>2018</v>
      </c>
      <c r="I42" s="351">
        <v>2019</v>
      </c>
      <c r="J42" s="583" t="s">
        <v>1506</v>
      </c>
      <c r="K42" s="351">
        <v>2021</v>
      </c>
      <c r="L42" s="351">
        <v>2022</v>
      </c>
      <c r="O42" s="351">
        <v>2012</v>
      </c>
      <c r="P42" s="351">
        <v>2013</v>
      </c>
      <c r="Q42" s="351">
        <v>2014</v>
      </c>
      <c r="R42" s="351">
        <v>2015</v>
      </c>
      <c r="S42" s="351">
        <v>2016</v>
      </c>
      <c r="T42" s="351">
        <v>2017</v>
      </c>
      <c r="U42" s="351">
        <v>2018</v>
      </c>
      <c r="V42" s="351">
        <v>2019</v>
      </c>
      <c r="W42" s="351" t="s">
        <v>1506</v>
      </c>
      <c r="X42" s="351">
        <v>2021</v>
      </c>
      <c r="Y42" s="351">
        <v>2022</v>
      </c>
      <c r="AB42" s="351" t="s">
        <v>2718</v>
      </c>
      <c r="AC42" s="351" t="s">
        <v>1509</v>
      </c>
      <c r="AD42" s="351" t="s">
        <v>2719</v>
      </c>
      <c r="AE42" s="351" t="s">
        <v>2720</v>
      </c>
      <c r="AF42" s="351" t="s">
        <v>2721</v>
      </c>
    </row>
    <row r="43" spans="1:35" x14ac:dyDescent="0.25">
      <c r="A43" s="351" t="s">
        <v>5</v>
      </c>
      <c r="B43" s="609">
        <f>'g13.1'!P55</f>
        <v>97322</v>
      </c>
      <c r="C43" s="609">
        <f>'g13.1'!Q55</f>
        <v>98321</v>
      </c>
      <c r="D43" s="609">
        <f>'g13.1'!R55</f>
        <v>99516</v>
      </c>
      <c r="E43" s="609">
        <f>'g13.1'!S55</f>
        <v>101588</v>
      </c>
      <c r="F43" s="609">
        <f>'g13.1'!T55</f>
        <v>102650</v>
      </c>
      <c r="G43" s="609">
        <f>'g13.1'!U55</f>
        <v>104682</v>
      </c>
      <c r="H43" s="609">
        <f>'g13.1'!V55</f>
        <v>105947</v>
      </c>
      <c r="I43" s="609">
        <f>'g13.1'!W55</f>
        <v>107418</v>
      </c>
      <c r="J43" s="609">
        <f>'g13.1'!X55</f>
        <v>106263</v>
      </c>
      <c r="K43" s="609">
        <f>'g13.1'!Y55</f>
        <v>107758</v>
      </c>
      <c r="L43" s="609">
        <f>'g13.1'!Z55</f>
        <v>107942</v>
      </c>
      <c r="N43" s="351" t="s">
        <v>5</v>
      </c>
      <c r="O43" s="521">
        <v>90593</v>
      </c>
      <c r="P43" s="521">
        <v>92170</v>
      </c>
      <c r="Q43" s="521">
        <v>92962</v>
      </c>
      <c r="R43" s="521">
        <v>92366</v>
      </c>
      <c r="S43" s="521">
        <v>90174</v>
      </c>
      <c r="T43" s="521">
        <v>92228</v>
      </c>
      <c r="U43" s="521">
        <v>93534</v>
      </c>
      <c r="V43" s="521">
        <v>95515</v>
      </c>
      <c r="W43" s="521">
        <v>93115</v>
      </c>
      <c r="X43" s="521">
        <v>95747</v>
      </c>
      <c r="Y43" s="521">
        <v>99370</v>
      </c>
      <c r="Z43" s="521"/>
      <c r="AA43" s="488" t="s">
        <v>66</v>
      </c>
      <c r="AB43" s="671">
        <f>Y43/L43</f>
        <v>0.92058698189768584</v>
      </c>
      <c r="AC43" s="492">
        <f>O43/B43</f>
        <v>0.93085838762047635</v>
      </c>
      <c r="AD43" s="673">
        <f>(AB43-AC43)*100</f>
        <v>-1.0271405722790505</v>
      </c>
      <c r="AH43" s="492"/>
      <c r="AI43" s="670"/>
    </row>
    <row r="44" spans="1:35" x14ac:dyDescent="0.25">
      <c r="A44" s="351" t="s">
        <v>6</v>
      </c>
      <c r="B44" s="609">
        <f>'g13.1'!P56</f>
        <v>23931</v>
      </c>
      <c r="C44" s="609">
        <f>'g13.1'!Q56</f>
        <v>24374</v>
      </c>
      <c r="D44" s="609">
        <f>'g13.1'!R56</f>
        <v>24769</v>
      </c>
      <c r="E44" s="609">
        <f>'g13.1'!S56</f>
        <v>24955</v>
      </c>
      <c r="F44" s="609">
        <f>'g13.1'!T56</f>
        <v>24593</v>
      </c>
      <c r="G44" s="609">
        <f>'g13.1'!U56</f>
        <v>24820</v>
      </c>
      <c r="H44" s="609">
        <f>'g13.1'!V56</f>
        <v>25045</v>
      </c>
      <c r="I44" s="609">
        <f>'g13.1'!W56</f>
        <v>25213</v>
      </c>
      <c r="J44" s="609">
        <f>'g13.1'!X56</f>
        <v>24974</v>
      </c>
      <c r="K44" s="609" t="str">
        <f>'g13.1'!Y56</f>
        <v>...</v>
      </c>
      <c r="L44" s="609">
        <f>'g13.1'!Z56</f>
        <v>25220</v>
      </c>
      <c r="N44" s="351" t="s">
        <v>6</v>
      </c>
      <c r="O44" s="521">
        <v>21687</v>
      </c>
      <c r="P44" s="521">
        <v>22433</v>
      </c>
      <c r="Q44" s="521">
        <v>22705</v>
      </c>
      <c r="R44" s="521">
        <v>22312</v>
      </c>
      <c r="S44" s="521">
        <v>21022</v>
      </c>
      <c r="T44" s="521">
        <v>21352</v>
      </c>
      <c r="U44" s="521">
        <v>21404</v>
      </c>
      <c r="V44" s="521">
        <v>21744</v>
      </c>
      <c r="W44" s="521">
        <v>21033</v>
      </c>
      <c r="X44" s="609" t="s">
        <v>2112</v>
      </c>
      <c r="Y44" s="521">
        <v>22481</v>
      </c>
      <c r="Z44" s="521"/>
      <c r="AA44" s="488" t="s">
        <v>69</v>
      </c>
      <c r="AB44" s="671">
        <f t="shared" ref="AB44:AB71" si="4">Y44/L44</f>
        <v>0.89139571768437753</v>
      </c>
      <c r="AC44" s="492">
        <f t="shared" ref="AC44:AC71" si="5">O44/B44</f>
        <v>0.90623041243575275</v>
      </c>
      <c r="AD44" s="673">
        <f t="shared" ref="AD44:AD71" si="6">(AB44-AC44)*100</f>
        <v>-1.4834694751375221</v>
      </c>
      <c r="AH44" s="492"/>
      <c r="AI44" s="670"/>
    </row>
    <row r="45" spans="1:35" x14ac:dyDescent="0.25">
      <c r="A45" s="351" t="s">
        <v>8</v>
      </c>
      <c r="B45" s="609">
        <f>'g13.1'!P57</f>
        <v>805</v>
      </c>
      <c r="C45" s="609">
        <f>'g13.1'!Q57</f>
        <v>786</v>
      </c>
      <c r="D45" s="609">
        <f>'g13.1'!R57</f>
        <v>802</v>
      </c>
      <c r="E45" s="609">
        <f>'g13.1'!S57</f>
        <v>816</v>
      </c>
      <c r="F45" s="609">
        <f>'g13.1'!T57</f>
        <v>828</v>
      </c>
      <c r="G45" s="609">
        <f>'g13.1'!U57</f>
        <v>855</v>
      </c>
      <c r="H45" s="609">
        <f>'g13.1'!V57</f>
        <v>876</v>
      </c>
      <c r="I45" s="609">
        <f>'g13.1'!W57</f>
        <v>883</v>
      </c>
      <c r="J45" s="609">
        <f>'g13.1'!X57</f>
        <v>892</v>
      </c>
      <c r="K45" s="609" t="str">
        <f>'g13.1'!Y57</f>
        <v>...</v>
      </c>
      <c r="L45" s="609">
        <f>'g13.1'!Z57</f>
        <v>856</v>
      </c>
      <c r="N45" s="351" t="s">
        <v>8</v>
      </c>
      <c r="O45" s="521">
        <v>762</v>
      </c>
      <c r="P45" s="521">
        <v>747</v>
      </c>
      <c r="Q45" s="521">
        <v>773</v>
      </c>
      <c r="R45" s="521">
        <v>764</v>
      </c>
      <c r="S45" s="521">
        <v>762</v>
      </c>
      <c r="T45" s="521">
        <v>790</v>
      </c>
      <c r="U45" s="521">
        <v>796</v>
      </c>
      <c r="V45" s="521">
        <v>810</v>
      </c>
      <c r="W45" s="521">
        <v>817</v>
      </c>
      <c r="X45" s="609" t="s">
        <v>2112</v>
      </c>
      <c r="Y45" s="521">
        <v>830</v>
      </c>
      <c r="Z45" s="521"/>
      <c r="AA45" s="488" t="s">
        <v>342</v>
      </c>
      <c r="AB45" s="671">
        <f t="shared" si="4"/>
        <v>0.96962616822429903</v>
      </c>
      <c r="AC45" s="492">
        <f t="shared" si="5"/>
        <v>0.94658385093167707</v>
      </c>
      <c r="AD45" s="673">
        <f t="shared" si="6"/>
        <v>2.3042317292621961</v>
      </c>
      <c r="AE45" s="351">
        <f>RANK(AB45,AB$45:AB$71)</f>
        <v>1</v>
      </c>
      <c r="AF45" s="351">
        <f>RANK(AD45,AD$45:AD$71)</f>
        <v>3</v>
      </c>
      <c r="AI45" s="493"/>
    </row>
    <row r="46" spans="1:35" x14ac:dyDescent="0.25">
      <c r="A46" s="351" t="s">
        <v>9</v>
      </c>
      <c r="B46" s="609">
        <f>'g13.1'!P58</f>
        <v>332</v>
      </c>
      <c r="C46" s="609">
        <f>'g13.1'!Q58</f>
        <v>326</v>
      </c>
      <c r="D46" s="609">
        <f>'g13.1'!R58</f>
        <v>334</v>
      </c>
      <c r="E46" s="609">
        <f>'g13.1'!S58</f>
        <v>344</v>
      </c>
      <c r="F46" s="609">
        <f>'g13.1'!T58</f>
        <v>330</v>
      </c>
      <c r="G46" s="609">
        <f>'g13.1'!U58</f>
        <v>354</v>
      </c>
      <c r="H46" s="609">
        <f>'g13.1'!V58</f>
        <v>364</v>
      </c>
      <c r="I46" s="609">
        <f>'g13.1'!W58</f>
        <v>353</v>
      </c>
      <c r="J46" s="609">
        <f>'g13.1'!X58</f>
        <v>340</v>
      </c>
      <c r="K46" s="609" t="str">
        <f>'g13.1'!Y58</f>
        <v>...</v>
      </c>
      <c r="L46" s="609">
        <f>'g13.1'!Z58</f>
        <v>354</v>
      </c>
      <c r="N46" s="351" t="s">
        <v>9</v>
      </c>
      <c r="O46" s="521">
        <v>305</v>
      </c>
      <c r="P46" s="521">
        <v>303</v>
      </c>
      <c r="Q46" s="521">
        <v>313</v>
      </c>
      <c r="R46" s="521">
        <v>317</v>
      </c>
      <c r="S46" s="521">
        <v>291</v>
      </c>
      <c r="T46" s="521">
        <v>310</v>
      </c>
      <c r="U46" s="521">
        <v>316</v>
      </c>
      <c r="V46" s="521">
        <v>304</v>
      </c>
      <c r="W46" s="521">
        <v>293</v>
      </c>
      <c r="X46" s="609" t="s">
        <v>2112</v>
      </c>
      <c r="Y46" s="521">
        <v>318</v>
      </c>
      <c r="Z46" s="521"/>
      <c r="AA46" s="488" t="s">
        <v>1184</v>
      </c>
      <c r="AB46" s="671">
        <f t="shared" si="4"/>
        <v>0.89830508474576276</v>
      </c>
      <c r="AC46" s="492">
        <f t="shared" si="5"/>
        <v>0.91867469879518071</v>
      </c>
      <c r="AD46" s="673">
        <f t="shared" si="6"/>
        <v>-2.036961404941795</v>
      </c>
      <c r="AE46" s="351">
        <f t="shared" ref="AE46:AE71" si="7">RANK(AB46,AB$45:AB$71)</f>
        <v>20</v>
      </c>
      <c r="AF46" s="351">
        <f t="shared" ref="AF46:AF71" si="8">RANK(AD46,AD$45:AD$71)</f>
        <v>22</v>
      </c>
      <c r="AH46" s="492"/>
      <c r="AI46" s="670"/>
    </row>
    <row r="47" spans="1:35" x14ac:dyDescent="0.25">
      <c r="A47" s="351" t="s">
        <v>10</v>
      </c>
      <c r="B47" s="609">
        <f>'g13.1'!P59</f>
        <v>1605</v>
      </c>
      <c r="C47" s="609">
        <f>'g13.1'!Q59</f>
        <v>1633</v>
      </c>
      <c r="D47" s="609">
        <f>'g13.1'!R59</f>
        <v>1622</v>
      </c>
      <c r="E47" s="609">
        <f>'g13.1'!S59</f>
        <v>1659</v>
      </c>
      <c r="F47" s="609">
        <f>'g13.1'!T59</f>
        <v>1721</v>
      </c>
      <c r="G47" s="609">
        <f>'g13.1'!U59</f>
        <v>1751</v>
      </c>
      <c r="H47" s="609">
        <f>'g13.1'!V59</f>
        <v>1834</v>
      </c>
      <c r="I47" s="609">
        <f>'g13.1'!W59</f>
        <v>1902</v>
      </c>
      <c r="J47" s="609">
        <f>'g13.1'!X59</f>
        <v>1908</v>
      </c>
      <c r="K47" s="609" t="str">
        <f>'g13.1'!Y59</f>
        <v>...</v>
      </c>
      <c r="L47" s="609">
        <f>'g13.1'!Z59</f>
        <v>1957</v>
      </c>
      <c r="N47" s="351" t="s">
        <v>10</v>
      </c>
      <c r="O47" s="521">
        <v>1472</v>
      </c>
      <c r="P47" s="521">
        <v>1507</v>
      </c>
      <c r="Q47" s="521">
        <v>1494</v>
      </c>
      <c r="R47" s="521">
        <v>1505</v>
      </c>
      <c r="S47" s="521">
        <v>1462</v>
      </c>
      <c r="T47" s="521">
        <v>1514</v>
      </c>
      <c r="U47" s="521">
        <v>1566</v>
      </c>
      <c r="V47" s="521">
        <v>1654</v>
      </c>
      <c r="W47" s="521">
        <v>1629</v>
      </c>
      <c r="X47" s="609" t="s">
        <v>2112</v>
      </c>
      <c r="Y47" s="521">
        <v>1761</v>
      </c>
      <c r="Z47" s="521"/>
      <c r="AA47" s="488" t="s">
        <v>430</v>
      </c>
      <c r="AB47" s="671">
        <f t="shared" si="4"/>
        <v>0.89984670413898826</v>
      </c>
      <c r="AC47" s="492">
        <f t="shared" si="5"/>
        <v>0.9171339563862928</v>
      </c>
      <c r="AD47" s="673">
        <f t="shared" si="6"/>
        <v>-1.7287252247304541</v>
      </c>
      <c r="AE47" s="351">
        <f t="shared" si="7"/>
        <v>19</v>
      </c>
      <c r="AF47" s="351">
        <f t="shared" si="8"/>
        <v>21</v>
      </c>
      <c r="AH47" s="492"/>
      <c r="AI47" s="670"/>
    </row>
    <row r="48" spans="1:35" x14ac:dyDescent="0.25">
      <c r="A48" s="351" t="s">
        <v>11</v>
      </c>
      <c r="B48" s="609">
        <f>'g13.1'!P60</f>
        <v>196</v>
      </c>
      <c r="C48" s="609">
        <f>'g13.1'!Q60</f>
        <v>202</v>
      </c>
      <c r="D48" s="609">
        <f>'g13.1'!R60</f>
        <v>223</v>
      </c>
      <c r="E48" s="609">
        <f>'g13.1'!S60</f>
        <v>221</v>
      </c>
      <c r="F48" s="609">
        <f>'g13.1'!T60</f>
        <v>210</v>
      </c>
      <c r="G48" s="609">
        <f>'g13.1'!U60</f>
        <v>234</v>
      </c>
      <c r="H48" s="609">
        <f>'g13.1'!V60</f>
        <v>253</v>
      </c>
      <c r="I48" s="609">
        <f>'g13.1'!W60</f>
        <v>256</v>
      </c>
      <c r="J48" s="609">
        <f>'g13.1'!X60</f>
        <v>255</v>
      </c>
      <c r="K48" s="609" t="str">
        <f>'g13.1'!Y60</f>
        <v>...</v>
      </c>
      <c r="L48" s="609">
        <f>'g13.1'!Z60</f>
        <v>267</v>
      </c>
      <c r="N48" s="351" t="s">
        <v>11</v>
      </c>
      <c r="O48" s="521">
        <v>179</v>
      </c>
      <c r="P48" s="521">
        <v>188</v>
      </c>
      <c r="Q48" s="521">
        <v>209</v>
      </c>
      <c r="R48" s="521">
        <v>203</v>
      </c>
      <c r="S48" s="521">
        <v>190</v>
      </c>
      <c r="T48" s="521">
        <v>212</v>
      </c>
      <c r="U48" s="521">
        <v>217</v>
      </c>
      <c r="V48" s="521">
        <v>217</v>
      </c>
      <c r="W48" s="521">
        <v>212</v>
      </c>
      <c r="X48" s="609" t="s">
        <v>2112</v>
      </c>
      <c r="Y48" s="521">
        <v>254</v>
      </c>
      <c r="Z48" s="521"/>
      <c r="AA48" s="488" t="s">
        <v>346</v>
      </c>
      <c r="AB48" s="671">
        <f t="shared" si="4"/>
        <v>0.95131086142322097</v>
      </c>
      <c r="AC48" s="492">
        <f t="shared" si="5"/>
        <v>0.91326530612244894</v>
      </c>
      <c r="AD48" s="673">
        <f t="shared" si="6"/>
        <v>3.8045555300772027</v>
      </c>
      <c r="AE48" s="351">
        <f t="shared" si="7"/>
        <v>6</v>
      </c>
      <c r="AF48" s="351">
        <f t="shared" si="8"/>
        <v>1</v>
      </c>
      <c r="AH48" s="492"/>
      <c r="AI48" s="670"/>
    </row>
    <row r="49" spans="1:35" x14ac:dyDescent="0.25">
      <c r="A49" s="351" t="s">
        <v>12</v>
      </c>
      <c r="B49" s="609">
        <f>'g13.1'!P61</f>
        <v>3570</v>
      </c>
      <c r="C49" s="609">
        <f>'g13.1'!Q61</f>
        <v>3593</v>
      </c>
      <c r="D49" s="609">
        <f>'g13.1'!R61</f>
        <v>3643</v>
      </c>
      <c r="E49" s="609">
        <f>'g13.1'!S61</f>
        <v>3811</v>
      </c>
      <c r="F49" s="609">
        <f>'g13.1'!T61</f>
        <v>3792</v>
      </c>
      <c r="G49" s="609">
        <f>'g13.1'!U61</f>
        <v>3892</v>
      </c>
      <c r="H49" s="609">
        <f>'g13.1'!V61</f>
        <v>3866</v>
      </c>
      <c r="I49" s="609">
        <f>'g13.1'!W61</f>
        <v>3881</v>
      </c>
      <c r="J49" s="609">
        <f>'g13.1'!X61</f>
        <v>3874</v>
      </c>
      <c r="K49" s="609" t="str">
        <f>'g13.1'!Y61</f>
        <v>...</v>
      </c>
      <c r="L49" s="609">
        <f>'g13.1'!Z61</f>
        <v>4215</v>
      </c>
      <c r="N49" s="351" t="s">
        <v>12</v>
      </c>
      <c r="O49" s="521">
        <v>3325</v>
      </c>
      <c r="P49" s="521">
        <v>3372</v>
      </c>
      <c r="Q49" s="521">
        <v>3384</v>
      </c>
      <c r="R49" s="521">
        <v>3477</v>
      </c>
      <c r="S49" s="521">
        <v>3303</v>
      </c>
      <c r="T49" s="521">
        <v>3474</v>
      </c>
      <c r="U49" s="521">
        <v>3469</v>
      </c>
      <c r="V49" s="521">
        <v>3521</v>
      </c>
      <c r="W49" s="521">
        <v>3457</v>
      </c>
      <c r="X49" s="609" t="s">
        <v>2112</v>
      </c>
      <c r="Y49" s="521">
        <v>3868</v>
      </c>
      <c r="Z49" s="521"/>
      <c r="AA49" s="488" t="s">
        <v>345</v>
      </c>
      <c r="AB49" s="671">
        <f t="shared" si="4"/>
        <v>0.91767497034400947</v>
      </c>
      <c r="AC49" s="492">
        <f t="shared" si="5"/>
        <v>0.93137254901960786</v>
      </c>
      <c r="AD49" s="673">
        <f t="shared" si="6"/>
        <v>-1.3697578675598399</v>
      </c>
      <c r="AE49" s="351">
        <f t="shared" si="7"/>
        <v>14</v>
      </c>
      <c r="AF49" s="351">
        <f t="shared" si="8"/>
        <v>18</v>
      </c>
      <c r="AH49" s="492"/>
      <c r="AI49" s="670"/>
    </row>
    <row r="50" spans="1:35" x14ac:dyDescent="0.25">
      <c r="A50" s="351" t="s">
        <v>13</v>
      </c>
      <c r="B50" s="609">
        <f>'g13.1'!P62</f>
        <v>329</v>
      </c>
      <c r="C50" s="609">
        <f>'g13.1'!Q62</f>
        <v>335</v>
      </c>
      <c r="D50" s="609">
        <f>'g13.1'!R62</f>
        <v>345</v>
      </c>
      <c r="E50" s="609">
        <f>'g13.1'!S62</f>
        <v>352</v>
      </c>
      <c r="F50" s="609">
        <f>'g13.1'!T62</f>
        <v>359</v>
      </c>
      <c r="G50" s="609">
        <f>'g13.1'!U62</f>
        <v>367</v>
      </c>
      <c r="H50" s="609">
        <f>'g13.1'!V62</f>
        <v>377</v>
      </c>
      <c r="I50" s="609">
        <f>'g13.1'!W62</f>
        <v>393</v>
      </c>
      <c r="J50" s="609">
        <f>'g13.1'!X62</f>
        <v>388</v>
      </c>
      <c r="K50" s="609" t="str">
        <f>'g13.1'!Y62</f>
        <v>...</v>
      </c>
      <c r="L50" s="609">
        <f>'g13.1'!Z62</f>
        <v>431</v>
      </c>
      <c r="N50" s="351" t="s">
        <v>13</v>
      </c>
      <c r="O50" s="521">
        <v>289</v>
      </c>
      <c r="P50" s="521">
        <v>304</v>
      </c>
      <c r="Q50" s="521">
        <v>312</v>
      </c>
      <c r="R50" s="521">
        <v>306</v>
      </c>
      <c r="S50" s="521">
        <v>298</v>
      </c>
      <c r="T50" s="521">
        <v>297</v>
      </c>
      <c r="U50" s="521">
        <v>302</v>
      </c>
      <c r="V50" s="521">
        <v>331</v>
      </c>
      <c r="W50" s="521">
        <v>320</v>
      </c>
      <c r="X50" s="609" t="s">
        <v>2112</v>
      </c>
      <c r="Y50" s="521">
        <v>373</v>
      </c>
      <c r="Z50" s="521"/>
      <c r="AA50" s="488" t="s">
        <v>1185</v>
      </c>
      <c r="AB50" s="671">
        <f t="shared" si="4"/>
        <v>0.86542923433874708</v>
      </c>
      <c r="AC50" s="492">
        <f t="shared" si="5"/>
        <v>0.87841945288753798</v>
      </c>
      <c r="AD50" s="673">
        <f t="shared" si="6"/>
        <v>-1.2990218548790899</v>
      </c>
      <c r="AE50" s="351">
        <f t="shared" si="7"/>
        <v>26</v>
      </c>
      <c r="AF50" s="351">
        <f t="shared" si="8"/>
        <v>17</v>
      </c>
      <c r="AH50" s="492"/>
      <c r="AI50" s="670"/>
    </row>
    <row r="51" spans="1:35" x14ac:dyDescent="0.25">
      <c r="A51" s="351" t="s">
        <v>14</v>
      </c>
      <c r="B51" s="609">
        <f>'g13.1'!P63</f>
        <v>673</v>
      </c>
      <c r="C51" s="609">
        <f>'g13.1'!Q63</f>
        <v>658</v>
      </c>
      <c r="D51" s="609">
        <f>'g13.1'!R63</f>
        <v>677</v>
      </c>
      <c r="E51" s="609">
        <f>'g13.1'!S63</f>
        <v>678</v>
      </c>
      <c r="F51" s="609">
        <f>'g13.1'!T63</f>
        <v>697</v>
      </c>
      <c r="G51" s="609">
        <f>'g13.1'!U63</f>
        <v>698</v>
      </c>
      <c r="H51" s="609">
        <f>'g13.1'!V63</f>
        <v>732</v>
      </c>
      <c r="I51" s="609">
        <f>'g13.1'!W63</f>
        <v>723</v>
      </c>
      <c r="J51" s="609">
        <f>'g13.1'!X63</f>
        <v>728</v>
      </c>
      <c r="K51" s="609" t="str">
        <f>'g13.1'!Y63</f>
        <v>...</v>
      </c>
      <c r="L51" s="609">
        <f>'g13.1'!Z63</f>
        <v>794</v>
      </c>
      <c r="N51" s="351" t="s">
        <v>14</v>
      </c>
      <c r="O51" s="521">
        <v>621</v>
      </c>
      <c r="P51" s="521">
        <v>615</v>
      </c>
      <c r="Q51" s="521">
        <v>634</v>
      </c>
      <c r="R51" s="521">
        <v>617</v>
      </c>
      <c r="S51" s="521">
        <v>606</v>
      </c>
      <c r="T51" s="521">
        <v>624</v>
      </c>
      <c r="U51" s="521">
        <v>655</v>
      </c>
      <c r="V51" s="521">
        <v>656</v>
      </c>
      <c r="W51" s="521">
        <v>644</v>
      </c>
      <c r="X51" s="609" t="s">
        <v>2112</v>
      </c>
      <c r="Y51" s="521">
        <v>753</v>
      </c>
      <c r="Z51" s="521"/>
      <c r="AA51" s="488" t="s">
        <v>344</v>
      </c>
      <c r="AB51" s="671">
        <f t="shared" si="4"/>
        <v>0.94836272040302272</v>
      </c>
      <c r="AC51" s="492">
        <f t="shared" si="5"/>
        <v>0.92273402674591387</v>
      </c>
      <c r="AD51" s="673">
        <f t="shared" si="6"/>
        <v>2.5628693657108848</v>
      </c>
      <c r="AE51" s="351">
        <f t="shared" si="7"/>
        <v>8</v>
      </c>
      <c r="AF51" s="351">
        <f t="shared" si="8"/>
        <v>2</v>
      </c>
      <c r="AH51" s="492"/>
      <c r="AI51" s="670"/>
    </row>
    <row r="52" spans="1:35" x14ac:dyDescent="0.25">
      <c r="A52" s="351" t="s">
        <v>15</v>
      </c>
      <c r="B52" s="609">
        <f>'g13.1'!P64</f>
        <v>2725</v>
      </c>
      <c r="C52" s="609">
        <f>'g13.1'!Q64</f>
        <v>2736</v>
      </c>
      <c r="D52" s="609">
        <f>'g13.1'!R64</f>
        <v>2833</v>
      </c>
      <c r="E52" s="609">
        <f>'g13.1'!S64</f>
        <v>2873</v>
      </c>
      <c r="F52" s="609">
        <f>'g13.1'!T64</f>
        <v>2709</v>
      </c>
      <c r="G52" s="609">
        <f>'g13.1'!U64</f>
        <v>2699</v>
      </c>
      <c r="H52" s="609">
        <f>'g13.1'!V64</f>
        <v>2651</v>
      </c>
      <c r="I52" s="609">
        <f>'g13.1'!W64</f>
        <v>2660</v>
      </c>
      <c r="J52" s="609">
        <f>'g13.1'!X64</f>
        <v>2644</v>
      </c>
      <c r="K52" s="609" t="str">
        <f>'g13.1'!Y64</f>
        <v>...</v>
      </c>
      <c r="L52" s="609">
        <f>'g13.1'!Z64</f>
        <v>2825</v>
      </c>
      <c r="N52" s="351" t="s">
        <v>15</v>
      </c>
      <c r="O52" s="521">
        <v>2518</v>
      </c>
      <c r="P52" s="521">
        <v>2583</v>
      </c>
      <c r="Q52" s="521">
        <v>2629</v>
      </c>
      <c r="R52" s="521">
        <v>2632</v>
      </c>
      <c r="S52" s="521">
        <v>2351</v>
      </c>
      <c r="T52" s="521">
        <v>2337</v>
      </c>
      <c r="U52" s="521">
        <v>2273</v>
      </c>
      <c r="V52" s="521">
        <v>2330</v>
      </c>
      <c r="W52" s="521">
        <v>2212</v>
      </c>
      <c r="X52" s="609" t="s">
        <v>2112</v>
      </c>
      <c r="Y52" s="521">
        <v>2589</v>
      </c>
      <c r="Z52" s="521"/>
      <c r="AA52" s="488" t="s">
        <v>343</v>
      </c>
      <c r="AB52" s="671">
        <f t="shared" si="4"/>
        <v>0.91646017699115045</v>
      </c>
      <c r="AC52" s="492">
        <f t="shared" si="5"/>
        <v>0.92403669724770643</v>
      </c>
      <c r="AD52" s="673">
        <f t="shared" si="6"/>
        <v>-0.75765202565559742</v>
      </c>
      <c r="AE52" s="351">
        <f t="shared" si="7"/>
        <v>15</v>
      </c>
      <c r="AF52" s="351">
        <f t="shared" si="8"/>
        <v>14</v>
      </c>
      <c r="AH52" s="492"/>
      <c r="AI52" s="670"/>
    </row>
    <row r="53" spans="1:35" x14ac:dyDescent="0.25">
      <c r="A53" s="351" t="s">
        <v>16</v>
      </c>
      <c r="B53" s="609">
        <f>'g13.1'!P65</f>
        <v>1453</v>
      </c>
      <c r="C53" s="609">
        <f>'g13.1'!Q65</f>
        <v>1485</v>
      </c>
      <c r="D53" s="609">
        <f>'g13.1'!R65</f>
        <v>1494</v>
      </c>
      <c r="E53" s="609">
        <f>'g13.1'!S65</f>
        <v>1497</v>
      </c>
      <c r="F53" s="609">
        <f>'g13.1'!T65</f>
        <v>1404</v>
      </c>
      <c r="G53" s="609">
        <f>'g13.1'!U65</f>
        <v>1435</v>
      </c>
      <c r="H53" s="609">
        <f>'g13.1'!V65</f>
        <v>1461</v>
      </c>
      <c r="I53" s="609">
        <f>'g13.1'!W65</f>
        <v>1503</v>
      </c>
      <c r="J53" s="609">
        <f>'g13.1'!X65</f>
        <v>1434</v>
      </c>
      <c r="K53" s="609" t="str">
        <f>'g13.1'!Y65</f>
        <v>...</v>
      </c>
      <c r="L53" s="609">
        <f>'g13.1'!Z65</f>
        <v>1418</v>
      </c>
      <c r="N53" s="351" t="s">
        <v>16</v>
      </c>
      <c r="O53" s="521">
        <v>1351</v>
      </c>
      <c r="P53" s="521">
        <v>1381</v>
      </c>
      <c r="Q53" s="521">
        <v>1404</v>
      </c>
      <c r="R53" s="521">
        <v>1387</v>
      </c>
      <c r="S53" s="521">
        <v>1279</v>
      </c>
      <c r="T53" s="521">
        <v>1242</v>
      </c>
      <c r="U53" s="521">
        <v>1280</v>
      </c>
      <c r="V53" s="521">
        <v>1303</v>
      </c>
      <c r="W53" s="521">
        <v>1233</v>
      </c>
      <c r="X53" s="609" t="s">
        <v>2112</v>
      </c>
      <c r="Y53" s="521">
        <v>1284</v>
      </c>
      <c r="Z53" s="521"/>
      <c r="AA53" s="488" t="s">
        <v>368</v>
      </c>
      <c r="AB53" s="671">
        <f t="shared" si="4"/>
        <v>0.90550070521861781</v>
      </c>
      <c r="AC53" s="492">
        <f t="shared" si="5"/>
        <v>0.92980041293874738</v>
      </c>
      <c r="AD53" s="673">
        <f t="shared" si="6"/>
        <v>-2.4299707720129571</v>
      </c>
      <c r="AE53" s="351">
        <f t="shared" si="7"/>
        <v>17</v>
      </c>
      <c r="AF53" s="351">
        <f t="shared" si="8"/>
        <v>24</v>
      </c>
    </row>
    <row r="54" spans="1:35" x14ac:dyDescent="0.25">
      <c r="A54" s="351" t="s">
        <v>17</v>
      </c>
      <c r="B54" s="609">
        <f>'g13.1'!P66</f>
        <v>3641</v>
      </c>
      <c r="C54" s="609">
        <f>'g13.1'!Q66</f>
        <v>3793</v>
      </c>
      <c r="D54" s="609">
        <f>'g13.1'!R66</f>
        <v>3761</v>
      </c>
      <c r="E54" s="609">
        <f>'g13.1'!S66</f>
        <v>3795</v>
      </c>
      <c r="F54" s="609">
        <f>'g13.1'!T66</f>
        <v>3920</v>
      </c>
      <c r="G54" s="609">
        <f>'g13.1'!U66</f>
        <v>4106</v>
      </c>
      <c r="H54" s="609">
        <f>'g13.1'!V66</f>
        <v>4125</v>
      </c>
      <c r="I54" s="609">
        <f>'g13.1'!W66</f>
        <v>4227</v>
      </c>
      <c r="J54" s="609">
        <f>'g13.1'!X66</f>
        <v>4143</v>
      </c>
      <c r="K54" s="609" t="str">
        <f>'g13.1'!Y66</f>
        <v>...</v>
      </c>
      <c r="L54" s="609">
        <f>'g13.1'!Z66</f>
        <v>4020</v>
      </c>
      <c r="N54" s="351" t="s">
        <v>17</v>
      </c>
      <c r="O54" s="521">
        <v>3366</v>
      </c>
      <c r="P54" s="521">
        <v>3530</v>
      </c>
      <c r="Q54" s="521">
        <v>3511</v>
      </c>
      <c r="R54" s="521">
        <v>3451</v>
      </c>
      <c r="S54" s="521">
        <v>3426</v>
      </c>
      <c r="T54" s="521">
        <v>3646</v>
      </c>
      <c r="U54" s="521">
        <v>3705</v>
      </c>
      <c r="V54" s="521">
        <v>3790</v>
      </c>
      <c r="W54" s="521">
        <v>3630</v>
      </c>
      <c r="X54" s="609" t="s">
        <v>2112</v>
      </c>
      <c r="Y54" s="521">
        <v>3707</v>
      </c>
      <c r="Z54" s="521"/>
      <c r="AA54" s="488" t="s">
        <v>369</v>
      </c>
      <c r="AB54" s="671">
        <f t="shared" si="4"/>
        <v>0.9221393034825871</v>
      </c>
      <c r="AC54" s="492">
        <f t="shared" si="5"/>
        <v>0.92447129909365555</v>
      </c>
      <c r="AD54" s="673">
        <f t="shared" si="6"/>
        <v>-0.23319956110684492</v>
      </c>
      <c r="AE54" s="351">
        <f t="shared" si="7"/>
        <v>13</v>
      </c>
      <c r="AF54" s="351">
        <f t="shared" si="8"/>
        <v>9</v>
      </c>
    </row>
    <row r="55" spans="1:35" x14ac:dyDescent="0.25">
      <c r="A55" s="351" t="s">
        <v>18</v>
      </c>
      <c r="B55" s="609">
        <f>'g13.1'!P67</f>
        <v>1448</v>
      </c>
      <c r="C55" s="609">
        <f>'g13.1'!Q67</f>
        <v>1492</v>
      </c>
      <c r="D55" s="609">
        <f>'g13.1'!R67</f>
        <v>1488</v>
      </c>
      <c r="E55" s="609">
        <f>'g13.1'!S67</f>
        <v>1533</v>
      </c>
      <c r="F55" s="609">
        <f>'g13.1'!T67</f>
        <v>1517</v>
      </c>
      <c r="G55" s="609">
        <f>'g13.1'!U67</f>
        <v>1507</v>
      </c>
      <c r="H55" s="609">
        <f>'g13.1'!V67</f>
        <v>1548</v>
      </c>
      <c r="I55" s="609">
        <f>'g13.1'!W67</f>
        <v>1534</v>
      </c>
      <c r="J55" s="609">
        <f>'g13.1'!X67</f>
        <v>1565</v>
      </c>
      <c r="K55" s="609" t="str">
        <f>'g13.1'!Y67</f>
        <v>...</v>
      </c>
      <c r="L55" s="609">
        <f>'g13.1'!Z67</f>
        <v>1536</v>
      </c>
      <c r="N55" s="351" t="s">
        <v>18</v>
      </c>
      <c r="O55" s="521">
        <v>1280</v>
      </c>
      <c r="P55" s="521">
        <v>1346</v>
      </c>
      <c r="Q55" s="521">
        <v>1332</v>
      </c>
      <c r="R55" s="521">
        <v>1344</v>
      </c>
      <c r="S55" s="521">
        <v>1295</v>
      </c>
      <c r="T55" s="521">
        <v>1320</v>
      </c>
      <c r="U55" s="521">
        <v>1337</v>
      </c>
      <c r="V55" s="521">
        <v>1335</v>
      </c>
      <c r="W55" s="521">
        <v>1321</v>
      </c>
      <c r="X55" s="609" t="s">
        <v>2112</v>
      </c>
      <c r="Y55" s="521">
        <v>1384</v>
      </c>
      <c r="Z55" s="521"/>
      <c r="AA55" s="488" t="s">
        <v>597</v>
      </c>
      <c r="AB55" s="671">
        <f t="shared" si="4"/>
        <v>0.90104166666666663</v>
      </c>
      <c r="AC55" s="492">
        <f t="shared" si="5"/>
        <v>0.88397790055248615</v>
      </c>
      <c r="AD55" s="673">
        <f t="shared" si="6"/>
        <v>1.7063766114180479</v>
      </c>
      <c r="AE55" s="351">
        <f t="shared" si="7"/>
        <v>18</v>
      </c>
      <c r="AF55" s="351">
        <f t="shared" si="8"/>
        <v>5</v>
      </c>
    </row>
    <row r="56" spans="1:35" x14ac:dyDescent="0.25">
      <c r="A56" s="351" t="s">
        <v>19</v>
      </c>
      <c r="B56" s="609">
        <f>'g13.1'!P68</f>
        <v>1647</v>
      </c>
      <c r="C56" s="609">
        <f>'g13.1'!Q68</f>
        <v>1696</v>
      </c>
      <c r="D56" s="609">
        <f>'g13.1'!R68</f>
        <v>1713</v>
      </c>
      <c r="E56" s="609">
        <f>'g13.1'!S68</f>
        <v>1729</v>
      </c>
      <c r="F56" s="609">
        <f>'g13.1'!T68</f>
        <v>1662</v>
      </c>
      <c r="G56" s="609">
        <f>'g13.1'!U68</f>
        <v>1711</v>
      </c>
      <c r="H56" s="609">
        <f>'g13.1'!V68</f>
        <v>1726</v>
      </c>
      <c r="I56" s="609">
        <f>'g13.1'!W68</f>
        <v>1695</v>
      </c>
      <c r="J56" s="609">
        <f>'g13.1'!X68</f>
        <v>1672</v>
      </c>
      <c r="K56" s="609" t="str">
        <f>'g13.1'!Y68</f>
        <v>...</v>
      </c>
      <c r="L56" s="609">
        <f>'g13.1'!Z68</f>
        <v>1689</v>
      </c>
      <c r="N56" s="351" t="s">
        <v>19</v>
      </c>
      <c r="O56" s="521">
        <v>1496</v>
      </c>
      <c r="P56" s="521">
        <v>1552</v>
      </c>
      <c r="Q56" s="521">
        <v>1573</v>
      </c>
      <c r="R56" s="521">
        <v>1562</v>
      </c>
      <c r="S56" s="521">
        <v>1459</v>
      </c>
      <c r="T56" s="521">
        <v>1536</v>
      </c>
      <c r="U56" s="521">
        <v>1532</v>
      </c>
      <c r="V56" s="521">
        <v>1489</v>
      </c>
      <c r="W56" s="521">
        <v>1440</v>
      </c>
      <c r="X56" s="609" t="s">
        <v>2112</v>
      </c>
      <c r="Y56" s="521">
        <v>1515</v>
      </c>
      <c r="Z56" s="521"/>
      <c r="AA56" s="488" t="s">
        <v>400</v>
      </c>
      <c r="AB56" s="671">
        <f t="shared" si="4"/>
        <v>0.89698046181172286</v>
      </c>
      <c r="AC56" s="492">
        <f t="shared" si="5"/>
        <v>0.90831815421979356</v>
      </c>
      <c r="AD56" s="673">
        <f t="shared" si="6"/>
        <v>-1.1337692408070699</v>
      </c>
      <c r="AE56" s="351">
        <f t="shared" si="7"/>
        <v>22</v>
      </c>
      <c r="AF56" s="351">
        <f t="shared" si="8"/>
        <v>16</v>
      </c>
    </row>
    <row r="57" spans="1:35" x14ac:dyDescent="0.25">
      <c r="A57" s="351" t="s">
        <v>20</v>
      </c>
      <c r="B57" s="609">
        <f>'g13.1'!P69</f>
        <v>3902</v>
      </c>
      <c r="C57" s="609">
        <f>'g13.1'!Q69</f>
        <v>3962</v>
      </c>
      <c r="D57" s="609">
        <f>'g13.1'!R69</f>
        <v>4008</v>
      </c>
      <c r="E57" s="609">
        <f>'g13.1'!S69</f>
        <v>4084</v>
      </c>
      <c r="F57" s="609">
        <f>'g13.1'!T69</f>
        <v>4071</v>
      </c>
      <c r="G57" s="609">
        <f>'g13.1'!U69</f>
        <v>4167</v>
      </c>
      <c r="H57" s="609">
        <f>'g13.1'!V69</f>
        <v>4245</v>
      </c>
      <c r="I57" s="609">
        <f>'g13.1'!W69</f>
        <v>4247</v>
      </c>
      <c r="J57" s="609">
        <f>'g13.1'!X69</f>
        <v>4128</v>
      </c>
      <c r="K57" s="609" t="str">
        <f>'g13.1'!Y69</f>
        <v>...</v>
      </c>
      <c r="L57" s="609">
        <f>'g13.1'!Z69</f>
        <v>4263</v>
      </c>
      <c r="N57" s="351" t="s">
        <v>20</v>
      </c>
      <c r="O57" s="521">
        <v>3543</v>
      </c>
      <c r="P57" s="521">
        <v>3668</v>
      </c>
      <c r="Q57" s="521">
        <v>3698</v>
      </c>
      <c r="R57" s="521">
        <v>3629</v>
      </c>
      <c r="S57" s="521">
        <v>3422</v>
      </c>
      <c r="T57" s="521">
        <v>3458</v>
      </c>
      <c r="U57" s="521">
        <v>3581</v>
      </c>
      <c r="V57" s="521">
        <v>3646</v>
      </c>
      <c r="W57" s="521">
        <v>3517</v>
      </c>
      <c r="X57" s="609" t="s">
        <v>2112</v>
      </c>
      <c r="Y57" s="521">
        <v>3738</v>
      </c>
      <c r="Z57" s="521"/>
      <c r="AA57" s="488" t="s">
        <v>398</v>
      </c>
      <c r="AB57" s="671">
        <f t="shared" si="4"/>
        <v>0.87684729064039413</v>
      </c>
      <c r="AC57" s="492">
        <f t="shared" si="5"/>
        <v>0.90799589953869808</v>
      </c>
      <c r="AD57" s="673">
        <f t="shared" si="6"/>
        <v>-3.1148608898303953</v>
      </c>
      <c r="AE57" s="351">
        <f t="shared" si="7"/>
        <v>25</v>
      </c>
      <c r="AF57" s="351">
        <f t="shared" si="8"/>
        <v>26</v>
      </c>
    </row>
    <row r="58" spans="1:35" x14ac:dyDescent="0.25">
      <c r="A58" s="351" t="s">
        <v>21</v>
      </c>
      <c r="B58" s="609">
        <f>'g13.1'!P70</f>
        <v>1243</v>
      </c>
      <c r="C58" s="609">
        <f>'g13.1'!Q70</f>
        <v>1245</v>
      </c>
      <c r="D58" s="609">
        <f>'g13.1'!R70</f>
        <v>1287</v>
      </c>
      <c r="E58" s="609">
        <f>'g13.1'!S70</f>
        <v>1263</v>
      </c>
      <c r="F58" s="609">
        <f>'g13.1'!T70</f>
        <v>1246</v>
      </c>
      <c r="G58" s="609">
        <f>'g13.1'!U70</f>
        <v>1169</v>
      </c>
      <c r="H58" s="609">
        <f>'g13.1'!V70</f>
        <v>1193</v>
      </c>
      <c r="I58" s="609">
        <f>'g13.1'!W70</f>
        <v>1193</v>
      </c>
      <c r="J58" s="609">
        <f>'g13.1'!X70</f>
        <v>1224</v>
      </c>
      <c r="K58" s="609" t="str">
        <f>'g13.1'!Y70</f>
        <v>...</v>
      </c>
      <c r="L58" s="609">
        <f>'g13.1'!Z70</f>
        <v>1376</v>
      </c>
      <c r="N58" s="351" t="s">
        <v>21</v>
      </c>
      <c r="O58" s="521">
        <v>1105</v>
      </c>
      <c r="P58" s="521">
        <v>1128</v>
      </c>
      <c r="Q58" s="521">
        <v>1165</v>
      </c>
      <c r="R58" s="521">
        <v>1118</v>
      </c>
      <c r="S58" s="521">
        <v>1060</v>
      </c>
      <c r="T58" s="521">
        <v>984</v>
      </c>
      <c r="U58" s="521">
        <v>1000</v>
      </c>
      <c r="V58" s="521">
        <v>1028</v>
      </c>
      <c r="W58" s="521">
        <v>1019</v>
      </c>
      <c r="X58" s="609" t="s">
        <v>2112</v>
      </c>
      <c r="Y58" s="521">
        <v>1248</v>
      </c>
      <c r="Z58" s="521"/>
      <c r="AA58" s="488" t="s">
        <v>1183</v>
      </c>
      <c r="AB58" s="671">
        <f t="shared" si="4"/>
        <v>0.90697674418604646</v>
      </c>
      <c r="AC58" s="492">
        <f t="shared" si="5"/>
        <v>0.88897827835880938</v>
      </c>
      <c r="AD58" s="673">
        <f t="shared" si="6"/>
        <v>1.7998465827237076</v>
      </c>
      <c r="AE58" s="351">
        <f t="shared" si="7"/>
        <v>16</v>
      </c>
      <c r="AF58" s="351">
        <f t="shared" si="8"/>
        <v>4</v>
      </c>
    </row>
    <row r="59" spans="1:35" x14ac:dyDescent="0.25">
      <c r="A59" s="351" t="s">
        <v>7</v>
      </c>
      <c r="B59" s="609">
        <f>'g13.1'!P71</f>
        <v>1024</v>
      </c>
      <c r="C59" s="609">
        <f>'g13.1'!Q71</f>
        <v>1001</v>
      </c>
      <c r="D59" s="609">
        <f>'g13.1'!R71</f>
        <v>1034</v>
      </c>
      <c r="E59" s="609">
        <f>'g13.1'!S71</f>
        <v>1011</v>
      </c>
      <c r="F59" s="609">
        <f>'g13.1'!T71</f>
        <v>1026</v>
      </c>
      <c r="G59" s="609">
        <f>'g13.1'!U71</f>
        <v>1044</v>
      </c>
      <c r="H59" s="609">
        <f>'g13.1'!V71</f>
        <v>1065</v>
      </c>
      <c r="I59" s="609">
        <f>'g13.1'!W71</f>
        <v>1125</v>
      </c>
      <c r="J59" s="609">
        <f>'g13.1'!X71</f>
        <v>1083</v>
      </c>
      <c r="K59" s="609" t="str">
        <f>'g13.1'!Y71</f>
        <v>...</v>
      </c>
      <c r="L59" s="609">
        <f>'g13.1'!Z71</f>
        <v>1096</v>
      </c>
      <c r="N59" s="351" t="s">
        <v>7</v>
      </c>
      <c r="O59" s="521">
        <v>925</v>
      </c>
      <c r="P59" s="521">
        <v>913</v>
      </c>
      <c r="Q59" s="521">
        <v>941</v>
      </c>
      <c r="R59" s="521">
        <v>909</v>
      </c>
      <c r="S59" s="521">
        <v>870</v>
      </c>
      <c r="T59" s="521">
        <v>903</v>
      </c>
      <c r="U59" s="521">
        <v>903</v>
      </c>
      <c r="V59" s="521">
        <v>957</v>
      </c>
      <c r="W59" s="521">
        <v>912</v>
      </c>
      <c r="X59" s="609" t="s">
        <v>2112</v>
      </c>
      <c r="Y59" s="521">
        <v>965</v>
      </c>
      <c r="Z59" s="521"/>
      <c r="AA59" s="488" t="s">
        <v>72</v>
      </c>
      <c r="AB59" s="671">
        <f t="shared" si="4"/>
        <v>0.88047445255474455</v>
      </c>
      <c r="AC59" s="492">
        <f t="shared" si="5"/>
        <v>0.9033203125</v>
      </c>
      <c r="AD59" s="673">
        <f t="shared" si="6"/>
        <v>-2.2845859945255453</v>
      </c>
      <c r="AE59" s="351">
        <f t="shared" si="7"/>
        <v>24</v>
      </c>
      <c r="AF59" s="351">
        <f t="shared" si="8"/>
        <v>23</v>
      </c>
    </row>
    <row r="60" spans="1:35" x14ac:dyDescent="0.25">
      <c r="A60" s="351" t="s">
        <v>22</v>
      </c>
      <c r="B60" s="609">
        <f>'g13.1'!P72</f>
        <v>6847</v>
      </c>
      <c r="C60" s="609">
        <f>'g13.1'!Q72</f>
        <v>6965</v>
      </c>
      <c r="D60" s="609">
        <f>'g13.1'!R72</f>
        <v>7151</v>
      </c>
      <c r="E60" s="609">
        <f>'g13.1'!S72</f>
        <v>7171</v>
      </c>
      <c r="F60" s="609">
        <f>'g13.1'!T72</f>
        <v>7039</v>
      </c>
      <c r="G60" s="609">
        <f>'g13.1'!U72</f>
        <v>6982</v>
      </c>
      <c r="H60" s="609">
        <f>'g13.1'!V72</f>
        <v>7032</v>
      </c>
      <c r="I60" s="609">
        <f>'g13.1'!W72</f>
        <v>7029</v>
      </c>
      <c r="J60" s="609">
        <f>'g13.1'!X72</f>
        <v>7081</v>
      </c>
      <c r="K60" s="609" t="str">
        <f>'g13.1'!Y72</f>
        <v>...</v>
      </c>
      <c r="L60" s="609">
        <f>'g13.1'!Z72</f>
        <v>6997</v>
      </c>
      <c r="N60" s="351" t="s">
        <v>22</v>
      </c>
      <c r="O60" s="521">
        <v>6104</v>
      </c>
      <c r="P60" s="521">
        <v>6332</v>
      </c>
      <c r="Q60" s="521">
        <v>6451</v>
      </c>
      <c r="R60" s="521">
        <v>6282</v>
      </c>
      <c r="S60" s="521">
        <v>5859</v>
      </c>
      <c r="T60" s="521">
        <v>5927</v>
      </c>
      <c r="U60" s="521">
        <v>5793</v>
      </c>
      <c r="V60" s="521">
        <v>5867</v>
      </c>
      <c r="W60" s="521">
        <v>5748</v>
      </c>
      <c r="X60" s="609" t="s">
        <v>2112</v>
      </c>
      <c r="Y60" s="521">
        <v>6052</v>
      </c>
      <c r="Z60" s="521"/>
      <c r="AA60" s="488" t="s">
        <v>399</v>
      </c>
      <c r="AB60" s="671">
        <f t="shared" si="4"/>
        <v>0.86494211805059307</v>
      </c>
      <c r="AC60" s="492">
        <f t="shared" si="5"/>
        <v>0.89148532203884912</v>
      </c>
      <c r="AD60" s="673">
        <f t="shared" si="6"/>
        <v>-2.6543203988256048</v>
      </c>
      <c r="AE60" s="351">
        <f t="shared" si="7"/>
        <v>27</v>
      </c>
      <c r="AF60" s="351">
        <f t="shared" si="8"/>
        <v>25</v>
      </c>
    </row>
    <row r="61" spans="1:35" x14ac:dyDescent="0.25">
      <c r="A61" s="351" t="s">
        <v>23</v>
      </c>
      <c r="B61" s="609">
        <f>'g13.1'!P73</f>
        <v>10352</v>
      </c>
      <c r="C61" s="609">
        <f>'g13.1'!Q73</f>
        <v>10429</v>
      </c>
      <c r="D61" s="609">
        <f>'g13.1'!R73</f>
        <v>10501</v>
      </c>
      <c r="E61" s="609">
        <f>'g13.1'!S73</f>
        <v>10813</v>
      </c>
      <c r="F61" s="609">
        <f>'g13.1'!T73</f>
        <v>10936</v>
      </c>
      <c r="G61" s="609">
        <f>'g13.1'!U73</f>
        <v>11179</v>
      </c>
      <c r="H61" s="609">
        <f>'g13.1'!V73</f>
        <v>11224</v>
      </c>
      <c r="I61" s="609">
        <f>'g13.1'!W73</f>
        <v>11461</v>
      </c>
      <c r="J61" s="609">
        <f>'g13.1'!X73</f>
        <v>11286</v>
      </c>
      <c r="K61" s="609" t="str">
        <f>'g13.1'!Y73</f>
        <v>...</v>
      </c>
      <c r="L61" s="609">
        <f>'g13.1'!Z73</f>
        <v>11218</v>
      </c>
      <c r="N61" s="351" t="s">
        <v>23</v>
      </c>
      <c r="O61" s="521">
        <v>9700</v>
      </c>
      <c r="P61" s="521">
        <v>9826</v>
      </c>
      <c r="Q61" s="521">
        <v>9836</v>
      </c>
      <c r="R61" s="521">
        <v>9798</v>
      </c>
      <c r="S61" s="521">
        <v>9710</v>
      </c>
      <c r="T61" s="521">
        <v>9986</v>
      </c>
      <c r="U61" s="521">
        <v>10131</v>
      </c>
      <c r="V61" s="521">
        <v>10363</v>
      </c>
      <c r="W61" s="521">
        <v>9967</v>
      </c>
      <c r="X61" s="609" t="s">
        <v>2112</v>
      </c>
      <c r="Y61" s="521">
        <v>10570</v>
      </c>
      <c r="Z61" s="521"/>
      <c r="AA61" s="488" t="s">
        <v>372</v>
      </c>
      <c r="AB61" s="671">
        <f t="shared" si="4"/>
        <v>0.94223569263683371</v>
      </c>
      <c r="AC61" s="492">
        <f t="shared" si="5"/>
        <v>0.93701700154559509</v>
      </c>
      <c r="AD61" s="673">
        <f t="shared" si="6"/>
        <v>0.52186910912386253</v>
      </c>
      <c r="AE61" s="351">
        <f t="shared" si="7"/>
        <v>9</v>
      </c>
      <c r="AF61" s="351">
        <f t="shared" si="8"/>
        <v>8</v>
      </c>
    </row>
    <row r="62" spans="1:35" x14ac:dyDescent="0.25">
      <c r="A62" s="351" t="s">
        <v>24</v>
      </c>
      <c r="B62" s="609">
        <f>'g13.1'!P74</f>
        <v>1952</v>
      </c>
      <c r="C62" s="609">
        <f>'g13.1'!Q74</f>
        <v>1936</v>
      </c>
      <c r="D62" s="609">
        <f>'g13.1'!R74</f>
        <v>1920</v>
      </c>
      <c r="E62" s="609">
        <f>'g13.1'!S74</f>
        <v>1953</v>
      </c>
      <c r="F62" s="609">
        <f>'g13.1'!T74</f>
        <v>2009</v>
      </c>
      <c r="G62" s="609">
        <f>'g13.1'!U74</f>
        <v>2067</v>
      </c>
      <c r="H62" s="609">
        <f>'g13.1'!V74</f>
        <v>2120</v>
      </c>
      <c r="I62" s="609">
        <f>'g13.1'!W74</f>
        <v>2175</v>
      </c>
      <c r="J62" s="609">
        <f>'g13.1'!X74</f>
        <v>2155</v>
      </c>
      <c r="K62" s="609" t="str">
        <f>'g13.1'!Y74</f>
        <v>...</v>
      </c>
      <c r="L62" s="609">
        <f>'g13.1'!Z74</f>
        <v>2152</v>
      </c>
      <c r="N62" s="351" t="s">
        <v>24</v>
      </c>
      <c r="O62" s="521">
        <v>1821</v>
      </c>
      <c r="P62" s="521">
        <v>1821</v>
      </c>
      <c r="Q62" s="521">
        <v>1801</v>
      </c>
      <c r="R62" s="521">
        <v>1773</v>
      </c>
      <c r="S62" s="521">
        <v>1732</v>
      </c>
      <c r="T62" s="521">
        <v>1825</v>
      </c>
      <c r="U62" s="521">
        <v>1900</v>
      </c>
      <c r="V62" s="521">
        <v>1948</v>
      </c>
      <c r="W62" s="521">
        <v>1912</v>
      </c>
      <c r="X62" s="609" t="s">
        <v>2112</v>
      </c>
      <c r="Y62" s="521">
        <v>1997</v>
      </c>
      <c r="Z62" s="521"/>
      <c r="AA62" s="488" t="s">
        <v>371</v>
      </c>
      <c r="AB62" s="671">
        <f t="shared" si="4"/>
        <v>0.92797397769516732</v>
      </c>
      <c r="AC62" s="492">
        <f t="shared" si="5"/>
        <v>0.93288934426229508</v>
      </c>
      <c r="AD62" s="673">
        <f t="shared" si="6"/>
        <v>-0.49153665671277658</v>
      </c>
      <c r="AE62" s="351">
        <f t="shared" si="7"/>
        <v>11</v>
      </c>
      <c r="AF62" s="351">
        <f t="shared" si="8"/>
        <v>11</v>
      </c>
    </row>
    <row r="63" spans="1:35" x14ac:dyDescent="0.25">
      <c r="A63" s="351" t="s">
        <v>25</v>
      </c>
      <c r="B63" s="609">
        <f>'g13.1'!P75</f>
        <v>8136</v>
      </c>
      <c r="C63" s="609">
        <f>'g13.1'!Q75</f>
        <v>8052</v>
      </c>
      <c r="D63" s="609">
        <f>'g13.1'!R75</f>
        <v>8099</v>
      </c>
      <c r="E63" s="609">
        <f>'g13.1'!S75</f>
        <v>8314</v>
      </c>
      <c r="F63" s="609">
        <f>'g13.1'!T75</f>
        <v>8518</v>
      </c>
      <c r="G63" s="609">
        <f>'g13.1'!U75</f>
        <v>8863</v>
      </c>
      <c r="H63" s="609">
        <f>'g13.1'!V75</f>
        <v>8924</v>
      </c>
      <c r="I63" s="609">
        <f>'g13.1'!W75</f>
        <v>9008</v>
      </c>
      <c r="J63" s="609">
        <f>'g13.1'!X75</f>
        <v>8942</v>
      </c>
      <c r="K63" s="609" t="str">
        <f>'g13.1'!Y75</f>
        <v>...</v>
      </c>
      <c r="L63" s="609">
        <f>'g13.1'!Z75</f>
        <v>8983</v>
      </c>
      <c r="N63" s="351" t="s">
        <v>25</v>
      </c>
      <c r="O63" s="521">
        <v>7577</v>
      </c>
      <c r="P63" s="521">
        <v>7549</v>
      </c>
      <c r="Q63" s="521">
        <v>7625</v>
      </c>
      <c r="R63" s="521">
        <v>7594</v>
      </c>
      <c r="S63" s="521">
        <v>7358</v>
      </c>
      <c r="T63" s="521">
        <v>7511</v>
      </c>
      <c r="U63" s="521">
        <v>7589</v>
      </c>
      <c r="V63" s="521">
        <v>7761</v>
      </c>
      <c r="W63" s="521">
        <v>7629</v>
      </c>
      <c r="X63" s="609" t="s">
        <v>2112</v>
      </c>
      <c r="Y63" s="521">
        <v>7956</v>
      </c>
      <c r="Z63" s="521"/>
      <c r="AA63" s="488" t="s">
        <v>119</v>
      </c>
      <c r="AB63" s="671">
        <f t="shared" si="4"/>
        <v>0.88567293777134593</v>
      </c>
      <c r="AC63" s="492">
        <f t="shared" si="5"/>
        <v>0.93129301868239922</v>
      </c>
      <c r="AD63" s="673">
        <f t="shared" si="6"/>
        <v>-4.56200809110533</v>
      </c>
      <c r="AE63" s="351">
        <f t="shared" si="7"/>
        <v>23</v>
      </c>
      <c r="AF63" s="351">
        <f t="shared" si="8"/>
        <v>27</v>
      </c>
    </row>
    <row r="64" spans="1:35" x14ac:dyDescent="0.25">
      <c r="A64" s="351" t="s">
        <v>26</v>
      </c>
      <c r="B64" s="609">
        <f>'g13.1'!P76</f>
        <v>22858</v>
      </c>
      <c r="C64" s="609">
        <f>'g13.1'!Q76</f>
        <v>23021</v>
      </c>
      <c r="D64" s="609">
        <f>'g13.1'!R76</f>
        <v>23436</v>
      </c>
      <c r="E64" s="609">
        <f>'g13.1'!S76</f>
        <v>24033</v>
      </c>
      <c r="F64" s="609">
        <f>'g13.1'!T76</f>
        <v>24661</v>
      </c>
      <c r="G64" s="609">
        <f>'g13.1'!U76</f>
        <v>25198</v>
      </c>
      <c r="H64" s="609">
        <f>'g13.1'!V76</f>
        <v>25615</v>
      </c>
      <c r="I64" s="609">
        <f>'g13.1'!W76</f>
        <v>26029</v>
      </c>
      <c r="J64" s="609">
        <f>'g13.1'!X76</f>
        <v>25654</v>
      </c>
      <c r="K64" s="609" t="str">
        <f>'g13.1'!Y76</f>
        <v>...</v>
      </c>
      <c r="L64" s="609">
        <f>'g13.1'!Z76</f>
        <v>25892</v>
      </c>
      <c r="N64" s="351" t="s">
        <v>26</v>
      </c>
      <c r="O64" s="521">
        <v>21310</v>
      </c>
      <c r="P64" s="521">
        <v>21498</v>
      </c>
      <c r="Q64" s="521">
        <v>21742</v>
      </c>
      <c r="R64" s="521">
        <v>21569</v>
      </c>
      <c r="S64" s="521">
        <v>21580</v>
      </c>
      <c r="T64" s="521">
        <v>21960</v>
      </c>
      <c r="U64" s="521">
        <v>22390</v>
      </c>
      <c r="V64" s="521">
        <v>23014</v>
      </c>
      <c r="W64" s="521">
        <v>22502</v>
      </c>
      <c r="X64" s="609" t="s">
        <v>2112</v>
      </c>
      <c r="Y64" s="521">
        <v>23906</v>
      </c>
      <c r="Z64" s="521"/>
      <c r="AA64" s="488" t="s">
        <v>120</v>
      </c>
      <c r="AB64" s="671">
        <f t="shared" si="4"/>
        <v>0.92329677120346054</v>
      </c>
      <c r="AC64" s="492">
        <f t="shared" si="5"/>
        <v>0.93227753959226534</v>
      </c>
      <c r="AD64" s="673">
        <f t="shared" si="6"/>
        <v>-0.8980768388804794</v>
      </c>
      <c r="AE64" s="351">
        <f t="shared" si="7"/>
        <v>12</v>
      </c>
      <c r="AF64" s="351">
        <f t="shared" si="8"/>
        <v>15</v>
      </c>
    </row>
    <row r="65" spans="1:32" x14ac:dyDescent="0.25">
      <c r="A65" s="351" t="s">
        <v>27</v>
      </c>
      <c r="B65" s="609">
        <f>'g13.1'!P77</f>
        <v>5678</v>
      </c>
      <c r="C65" s="609">
        <f>'g13.1'!Q77</f>
        <v>5760</v>
      </c>
      <c r="D65" s="609">
        <f>'g13.1'!R77</f>
        <v>5731</v>
      </c>
      <c r="E65" s="609">
        <f>'g13.1'!S77</f>
        <v>5873</v>
      </c>
      <c r="F65" s="609">
        <f>'g13.1'!T77</f>
        <v>5945</v>
      </c>
      <c r="G65" s="609">
        <f>'g13.1'!U77</f>
        <v>6010</v>
      </c>
      <c r="H65" s="609">
        <f>'g13.1'!V77</f>
        <v>6071</v>
      </c>
      <c r="I65" s="609">
        <f>'g13.1'!W77</f>
        <v>6122</v>
      </c>
      <c r="J65" s="609">
        <f>'g13.1'!X77</f>
        <v>6085</v>
      </c>
      <c r="K65" s="609" t="str">
        <f>'g13.1'!Y77</f>
        <v>...</v>
      </c>
      <c r="L65" s="609">
        <f>'g13.1'!Z77</f>
        <v>6198</v>
      </c>
      <c r="N65" s="351" t="s">
        <v>27</v>
      </c>
      <c r="O65" s="521">
        <v>5424</v>
      </c>
      <c r="P65" s="521">
        <v>5542</v>
      </c>
      <c r="Q65" s="521">
        <v>5516</v>
      </c>
      <c r="R65" s="521">
        <v>5527</v>
      </c>
      <c r="S65" s="521">
        <v>5460</v>
      </c>
      <c r="T65" s="521">
        <v>5514</v>
      </c>
      <c r="U65" s="521">
        <v>5593</v>
      </c>
      <c r="V65" s="521">
        <v>5671</v>
      </c>
      <c r="W65" s="521">
        <v>5598</v>
      </c>
      <c r="X65" s="609" t="s">
        <v>2112</v>
      </c>
      <c r="Y65" s="521">
        <v>5879</v>
      </c>
      <c r="Z65" s="521"/>
      <c r="AA65" s="488" t="s">
        <v>431</v>
      </c>
      <c r="AB65" s="671">
        <f t="shared" si="4"/>
        <v>0.94853178444659569</v>
      </c>
      <c r="AC65" s="492">
        <f t="shared" si="5"/>
        <v>0.95526593871081367</v>
      </c>
      <c r="AD65" s="673">
        <f t="shared" si="6"/>
        <v>-0.6734154264217973</v>
      </c>
      <c r="AE65" s="351">
        <f t="shared" si="7"/>
        <v>7</v>
      </c>
      <c r="AF65" s="351">
        <f t="shared" si="8"/>
        <v>13</v>
      </c>
    </row>
    <row r="66" spans="1:32" x14ac:dyDescent="0.25">
      <c r="A66" s="351" t="s">
        <v>28</v>
      </c>
      <c r="B66" s="609">
        <f>'g13.1'!P78</f>
        <v>3498</v>
      </c>
      <c r="C66" s="609">
        <f>'g13.1'!Q78</f>
        <v>3465</v>
      </c>
      <c r="D66" s="609">
        <f>'g13.1'!R78</f>
        <v>3623</v>
      </c>
      <c r="E66" s="609">
        <f>'g13.1'!S78</f>
        <v>3693</v>
      </c>
      <c r="F66" s="609">
        <f>'g13.1'!T78</f>
        <v>3706</v>
      </c>
      <c r="G66" s="609">
        <f>'g13.1'!U78</f>
        <v>3890</v>
      </c>
      <c r="H66" s="609">
        <f>'g13.1'!V78</f>
        <v>3939</v>
      </c>
      <c r="I66" s="609">
        <f>'g13.1'!W78</f>
        <v>3983</v>
      </c>
      <c r="J66" s="609">
        <f>'g13.1'!X78</f>
        <v>3896</v>
      </c>
      <c r="K66" s="609" t="str">
        <f>'g13.1'!Y78</f>
        <v>...</v>
      </c>
      <c r="L66" s="609">
        <f>'g13.1'!Z78</f>
        <v>4116</v>
      </c>
      <c r="N66" s="351" t="s">
        <v>28</v>
      </c>
      <c r="O66" s="521">
        <v>3404</v>
      </c>
      <c r="P66" s="521">
        <v>3376</v>
      </c>
      <c r="Q66" s="521">
        <v>3525</v>
      </c>
      <c r="R66" s="521">
        <v>3536</v>
      </c>
      <c r="S66" s="521">
        <v>3475</v>
      </c>
      <c r="T66" s="521">
        <v>3640</v>
      </c>
      <c r="U66" s="521">
        <v>3689</v>
      </c>
      <c r="V66" s="521">
        <v>3767</v>
      </c>
      <c r="W66" s="521">
        <v>3674</v>
      </c>
      <c r="X66" s="609" t="s">
        <v>2112</v>
      </c>
      <c r="Y66" s="521">
        <v>3983</v>
      </c>
      <c r="Z66" s="521"/>
      <c r="AA66" s="488" t="s">
        <v>75</v>
      </c>
      <c r="AB66" s="671">
        <f t="shared" si="4"/>
        <v>0.96768707482993199</v>
      </c>
      <c r="AC66" s="492">
        <f t="shared" si="5"/>
        <v>0.9731275014293882</v>
      </c>
      <c r="AD66" s="673">
        <f t="shared" si="6"/>
        <v>-0.54404265994562051</v>
      </c>
      <c r="AE66" s="351">
        <f t="shared" si="7"/>
        <v>2</v>
      </c>
      <c r="AF66" s="351">
        <f t="shared" si="8"/>
        <v>12</v>
      </c>
    </row>
    <row r="67" spans="1:32" x14ac:dyDescent="0.25">
      <c r="A67" s="351" t="s">
        <v>29</v>
      </c>
      <c r="B67" s="609">
        <f>'g13.1'!P79</f>
        <v>5836</v>
      </c>
      <c r="C67" s="609">
        <f>'g13.1'!Q79</f>
        <v>5988</v>
      </c>
      <c r="D67" s="609">
        <f>'g13.1'!R79</f>
        <v>5929</v>
      </c>
      <c r="E67" s="609">
        <f>'g13.1'!S79</f>
        <v>6108</v>
      </c>
      <c r="F67" s="609">
        <f>'g13.1'!T79</f>
        <v>6114</v>
      </c>
      <c r="G67" s="609">
        <f>'g13.1'!U79</f>
        <v>6138</v>
      </c>
      <c r="H67" s="609">
        <f>'g13.1'!V79</f>
        <v>6121</v>
      </c>
      <c r="I67" s="609">
        <f>'g13.1'!W79</f>
        <v>6274</v>
      </c>
      <c r="J67" s="609">
        <f>'g13.1'!X79</f>
        <v>6197</v>
      </c>
      <c r="K67" s="609" t="str">
        <f>'g13.1'!Y79</f>
        <v>...</v>
      </c>
      <c r="L67" s="609">
        <f>'g13.1'!Z79</f>
        <v>6240</v>
      </c>
      <c r="N67" s="351" t="s">
        <v>29</v>
      </c>
      <c r="O67" s="521">
        <v>5580</v>
      </c>
      <c r="P67" s="521">
        <v>5705</v>
      </c>
      <c r="Q67" s="521">
        <v>5656</v>
      </c>
      <c r="R67" s="521">
        <v>5700</v>
      </c>
      <c r="S67" s="521">
        <v>5600</v>
      </c>
      <c r="T67" s="521">
        <v>5642</v>
      </c>
      <c r="U67" s="521">
        <v>5664</v>
      </c>
      <c r="V67" s="521">
        <v>5819</v>
      </c>
      <c r="W67" s="521">
        <v>5668</v>
      </c>
      <c r="X67" s="609" t="s">
        <v>2112</v>
      </c>
      <c r="Y67" s="521">
        <v>5951</v>
      </c>
      <c r="Z67" s="521"/>
      <c r="AA67" s="488" t="s">
        <v>118</v>
      </c>
      <c r="AB67" s="671">
        <f t="shared" si="4"/>
        <v>0.95368589743589749</v>
      </c>
      <c r="AC67" s="492">
        <f t="shared" si="5"/>
        <v>0.95613433858807406</v>
      </c>
      <c r="AD67" s="673">
        <f t="shared" si="6"/>
        <v>-0.24484411521765725</v>
      </c>
      <c r="AE67" s="351">
        <f t="shared" si="7"/>
        <v>5</v>
      </c>
      <c r="AF67" s="351">
        <f t="shared" si="8"/>
        <v>10</v>
      </c>
    </row>
    <row r="68" spans="1:32" x14ac:dyDescent="0.25">
      <c r="A68" s="351" t="s">
        <v>30</v>
      </c>
      <c r="B68" s="609">
        <f>'g13.1'!P80</f>
        <v>1259</v>
      </c>
      <c r="C68" s="609">
        <f>'g13.1'!Q80</f>
        <v>1277</v>
      </c>
      <c r="D68" s="609">
        <f>'g13.1'!R80</f>
        <v>1298</v>
      </c>
      <c r="E68" s="609">
        <f>'g13.1'!S80</f>
        <v>1330</v>
      </c>
      <c r="F68" s="609">
        <f>'g13.1'!T80</f>
        <v>1379</v>
      </c>
      <c r="G68" s="609">
        <f>'g13.1'!U80</f>
        <v>1389</v>
      </c>
      <c r="H68" s="609">
        <f>'g13.1'!V80</f>
        <v>1438</v>
      </c>
      <c r="I68" s="609">
        <f>'g13.1'!W80</f>
        <v>1432</v>
      </c>
      <c r="J68" s="609">
        <f>'g13.1'!X80</f>
        <v>1406</v>
      </c>
      <c r="K68" s="609" t="str">
        <f>'g13.1'!Y80</f>
        <v>...</v>
      </c>
      <c r="L68" s="609">
        <f>'g13.1'!Z80</f>
        <v>1494</v>
      </c>
      <c r="N68" s="351" t="s">
        <v>30</v>
      </c>
      <c r="O68" s="521">
        <v>1196</v>
      </c>
      <c r="P68" s="521">
        <v>1220</v>
      </c>
      <c r="Q68" s="521">
        <v>1247</v>
      </c>
      <c r="R68" s="521">
        <v>1251</v>
      </c>
      <c r="S68" s="521">
        <v>1266</v>
      </c>
      <c r="T68" s="521">
        <v>1286</v>
      </c>
      <c r="U68" s="521">
        <v>1337</v>
      </c>
      <c r="V68" s="521">
        <v>1336</v>
      </c>
      <c r="W68" s="521">
        <v>1295</v>
      </c>
      <c r="X68" s="609" t="s">
        <v>2112</v>
      </c>
      <c r="Y68" s="521">
        <v>1444</v>
      </c>
      <c r="Z68" s="521"/>
      <c r="AA68" s="488" t="s">
        <v>76</v>
      </c>
      <c r="AB68" s="671">
        <f t="shared" si="4"/>
        <v>0.96653279785809909</v>
      </c>
      <c r="AC68" s="492">
        <f t="shared" si="5"/>
        <v>0.94996028594122317</v>
      </c>
      <c r="AD68" s="673">
        <f t="shared" si="6"/>
        <v>1.6572511916875921</v>
      </c>
      <c r="AE68" s="351">
        <f t="shared" si="7"/>
        <v>3</v>
      </c>
      <c r="AF68" s="351">
        <f t="shared" si="8"/>
        <v>6</v>
      </c>
    </row>
    <row r="69" spans="1:32" x14ac:dyDescent="0.25">
      <c r="A69" s="351" t="s">
        <v>31</v>
      </c>
      <c r="B69" s="609">
        <f>'g13.1'!P81</f>
        <v>1588</v>
      </c>
      <c r="C69" s="609">
        <f>'g13.1'!Q81</f>
        <v>1632</v>
      </c>
      <c r="D69" s="609">
        <f>'g13.1'!R81</f>
        <v>1646</v>
      </c>
      <c r="E69" s="609">
        <f>'g13.1'!S81</f>
        <v>1647</v>
      </c>
      <c r="F69" s="609">
        <f>'g13.1'!T81</f>
        <v>1693</v>
      </c>
      <c r="G69" s="609">
        <f>'g13.1'!U81</f>
        <v>1718</v>
      </c>
      <c r="H69" s="609">
        <f>'g13.1'!V81</f>
        <v>1796</v>
      </c>
      <c r="I69" s="609">
        <f>'g13.1'!W81</f>
        <v>1820</v>
      </c>
      <c r="J69" s="609">
        <f>'g13.1'!X81</f>
        <v>1842</v>
      </c>
      <c r="K69" s="609" t="str">
        <f>'g13.1'!Y81</f>
        <v>...</v>
      </c>
      <c r="L69" s="609">
        <f>'g13.1'!Z81</f>
        <v>1826</v>
      </c>
      <c r="N69" s="351" t="s">
        <v>31</v>
      </c>
      <c r="O69" s="521">
        <v>1513</v>
      </c>
      <c r="P69" s="521">
        <v>1570</v>
      </c>
      <c r="Q69" s="521">
        <v>1579</v>
      </c>
      <c r="R69" s="521">
        <v>1552</v>
      </c>
      <c r="S69" s="521">
        <v>1530</v>
      </c>
      <c r="T69" s="521">
        <v>1592</v>
      </c>
      <c r="U69" s="521">
        <v>1672</v>
      </c>
      <c r="V69" s="521">
        <v>1703</v>
      </c>
      <c r="W69" s="521">
        <v>1684</v>
      </c>
      <c r="X69" s="609" t="s">
        <v>2112</v>
      </c>
      <c r="Y69" s="521">
        <v>1761</v>
      </c>
      <c r="Z69" s="521"/>
      <c r="AA69" s="488" t="s">
        <v>74</v>
      </c>
      <c r="AB69" s="671">
        <f t="shared" si="4"/>
        <v>0.96440306681270538</v>
      </c>
      <c r="AC69" s="492">
        <f t="shared" si="5"/>
        <v>0.95277078085642319</v>
      </c>
      <c r="AD69" s="673">
        <f t="shared" si="6"/>
        <v>1.1632285956282185</v>
      </c>
      <c r="AE69" s="351">
        <f t="shared" si="7"/>
        <v>4</v>
      </c>
      <c r="AF69" s="351">
        <f t="shared" si="8"/>
        <v>7</v>
      </c>
    </row>
    <row r="70" spans="1:32" x14ac:dyDescent="0.25">
      <c r="A70" s="351" t="s">
        <v>32</v>
      </c>
      <c r="B70" s="609">
        <f>'g13.1'!P82</f>
        <v>3265</v>
      </c>
      <c r="C70" s="609">
        <f>'g13.1'!Q82</f>
        <v>3341</v>
      </c>
      <c r="D70" s="609">
        <f>'g13.1'!R82</f>
        <v>3434</v>
      </c>
      <c r="E70" s="609">
        <f>'g13.1'!S82</f>
        <v>3468</v>
      </c>
      <c r="F70" s="609">
        <f>'g13.1'!T82</f>
        <v>3562</v>
      </c>
      <c r="G70" s="609">
        <f>'g13.1'!U82</f>
        <v>3668</v>
      </c>
      <c r="H70" s="609">
        <f>'g13.1'!V82</f>
        <v>3689</v>
      </c>
      <c r="I70" s="609">
        <f>'g13.1'!W82</f>
        <v>3836</v>
      </c>
      <c r="J70" s="609">
        <f>'g13.1'!X82</f>
        <v>3765</v>
      </c>
      <c r="K70" s="609" t="str">
        <f>'g13.1'!Y82</f>
        <v>...</v>
      </c>
      <c r="L70" s="609">
        <f>'g13.1'!Z82</f>
        <v>3917</v>
      </c>
      <c r="N70" s="351" t="s">
        <v>32</v>
      </c>
      <c r="O70" s="521">
        <v>3098</v>
      </c>
      <c r="P70" s="521">
        <v>3209</v>
      </c>
      <c r="Q70" s="521">
        <v>3258</v>
      </c>
      <c r="R70" s="521">
        <v>3197</v>
      </c>
      <c r="S70" s="521">
        <v>3158</v>
      </c>
      <c r="T70" s="521">
        <v>3322</v>
      </c>
      <c r="U70" s="521">
        <v>3384</v>
      </c>
      <c r="V70" s="521">
        <v>3431</v>
      </c>
      <c r="W70" s="521">
        <v>3331</v>
      </c>
      <c r="X70" s="609" t="s">
        <v>2112</v>
      </c>
      <c r="Y70" s="521">
        <v>3656</v>
      </c>
      <c r="Z70" s="521"/>
      <c r="AA70" s="488" t="s">
        <v>370</v>
      </c>
      <c r="AB70" s="671">
        <f t="shared" si="4"/>
        <v>0.93336737298953276</v>
      </c>
      <c r="AC70" s="492">
        <f t="shared" si="5"/>
        <v>0.94885145482388977</v>
      </c>
      <c r="AD70" s="673">
        <f t="shared" si="6"/>
        <v>-1.5484081834357011</v>
      </c>
      <c r="AE70" s="351">
        <f t="shared" si="7"/>
        <v>10</v>
      </c>
      <c r="AF70" s="351">
        <f t="shared" si="8"/>
        <v>20</v>
      </c>
    </row>
    <row r="71" spans="1:32" x14ac:dyDescent="0.25">
      <c r="A71" s="351" t="s">
        <v>33</v>
      </c>
      <c r="B71" s="609">
        <f>'g13.1'!P83</f>
        <v>1458</v>
      </c>
      <c r="C71" s="609">
        <f>'g13.1'!Q83</f>
        <v>1515</v>
      </c>
      <c r="D71" s="609">
        <f>'g13.1'!R83</f>
        <v>1483</v>
      </c>
      <c r="E71" s="609">
        <f>'g13.1'!S83</f>
        <v>1518</v>
      </c>
      <c r="F71" s="609">
        <f>'g13.1'!T83</f>
        <v>1595</v>
      </c>
      <c r="G71" s="609">
        <f>'g13.1'!U83</f>
        <v>1589</v>
      </c>
      <c r="H71" s="609">
        <f>'g13.1'!V83</f>
        <v>1661</v>
      </c>
      <c r="I71" s="609">
        <f>'g13.1'!W83</f>
        <v>1674</v>
      </c>
      <c r="J71" s="609">
        <f>'g13.1'!X83</f>
        <v>1677</v>
      </c>
      <c r="K71" s="609" t="str">
        <f>'g13.1'!Y83</f>
        <v>...</v>
      </c>
      <c r="L71" s="609">
        <f>'g13.1'!Z83</f>
        <v>1814</v>
      </c>
      <c r="N71" s="351" t="s">
        <v>33</v>
      </c>
      <c r="O71" s="521">
        <v>1329</v>
      </c>
      <c r="P71" s="521">
        <v>1385</v>
      </c>
      <c r="Q71" s="521">
        <v>1353</v>
      </c>
      <c r="R71" s="521">
        <v>1369</v>
      </c>
      <c r="S71" s="521">
        <v>1372</v>
      </c>
      <c r="T71" s="521">
        <v>1377</v>
      </c>
      <c r="U71" s="521">
        <v>1461</v>
      </c>
      <c r="V71" s="521">
        <v>1463</v>
      </c>
      <c r="W71" s="521">
        <v>1449</v>
      </c>
      <c r="X71" s="609" t="s">
        <v>2112</v>
      </c>
      <c r="Y71" s="521">
        <v>1628</v>
      </c>
      <c r="Z71" s="521"/>
      <c r="AA71" s="488" t="s">
        <v>121</v>
      </c>
      <c r="AB71" s="671">
        <f t="shared" si="4"/>
        <v>0.89746416758544656</v>
      </c>
      <c r="AC71" s="492">
        <f t="shared" si="5"/>
        <v>0.91152263374485598</v>
      </c>
      <c r="AD71" s="673">
        <f t="shared" si="6"/>
        <v>-1.4058466159409422</v>
      </c>
      <c r="AE71" s="351">
        <f t="shared" si="7"/>
        <v>21</v>
      </c>
      <c r="AF71" s="351">
        <f t="shared" si="8"/>
        <v>19</v>
      </c>
    </row>
    <row r="72" spans="1:32" x14ac:dyDescent="0.25">
      <c r="A72" s="351" t="s">
        <v>1533</v>
      </c>
      <c r="N72" s="351" t="s">
        <v>1533</v>
      </c>
    </row>
    <row r="74" spans="1:32" x14ac:dyDescent="0.25">
      <c r="A74" s="351" t="s">
        <v>1534</v>
      </c>
    </row>
    <row r="75" spans="1:32" x14ac:dyDescent="0.25">
      <c r="B75" s="351">
        <v>2012</v>
      </c>
      <c r="C75" s="351">
        <v>2013</v>
      </c>
      <c r="D75" s="351">
        <v>2014</v>
      </c>
      <c r="E75" s="351">
        <v>2015</v>
      </c>
      <c r="F75" s="351">
        <v>2016</v>
      </c>
      <c r="G75" s="351">
        <v>2017</v>
      </c>
      <c r="H75" s="351">
        <v>2018</v>
      </c>
      <c r="I75" s="351">
        <v>2019</v>
      </c>
      <c r="J75" s="351">
        <v>2020</v>
      </c>
      <c r="K75" s="351">
        <v>2021</v>
      </c>
      <c r="L75" s="351">
        <v>2022</v>
      </c>
      <c r="O75" s="351">
        <v>2019</v>
      </c>
      <c r="P75" s="351" t="s">
        <v>1353</v>
      </c>
      <c r="Q75" s="351" t="s">
        <v>1535</v>
      </c>
      <c r="R75" s="351" t="s">
        <v>1353</v>
      </c>
    </row>
    <row r="76" spans="1:32" x14ac:dyDescent="0.25">
      <c r="A76" s="351" t="s">
        <v>5</v>
      </c>
      <c r="B76" s="493">
        <f t="shared" ref="B76" si="9">O43/B43*100</f>
        <v>93.085838762047629</v>
      </c>
      <c r="C76" s="493">
        <f t="shared" ref="C76" si="10">P43/C43*100</f>
        <v>93.743961106986291</v>
      </c>
      <c r="D76" s="493">
        <f t="shared" ref="D76" si="11">Q43/D43*100</f>
        <v>93.414124361911661</v>
      </c>
      <c r="E76" s="493">
        <f t="shared" ref="E76" si="12">R43/E43*100</f>
        <v>90.922156160176399</v>
      </c>
      <c r="F76" s="493">
        <f t="shared" ref="F76" si="13">S43/F43*100</f>
        <v>87.846078908913782</v>
      </c>
      <c r="G76" s="493">
        <f t="shared" ref="G76" si="14">T43/G43*100</f>
        <v>88.103016755507156</v>
      </c>
      <c r="H76" s="493">
        <f t="shared" ref="H76" si="15">U43/H43*100</f>
        <v>88.283764523771325</v>
      </c>
      <c r="I76" s="493">
        <f t="shared" ref="I76" si="16">V43/I43*100</f>
        <v>88.918989368634684</v>
      </c>
      <c r="J76" s="493">
        <f t="shared" ref="J76" si="17">W43/J43*100</f>
        <v>87.626925646744397</v>
      </c>
      <c r="K76" s="493">
        <f t="shared" ref="K76" si="18">X43/K43*100</f>
        <v>88.853727797472118</v>
      </c>
      <c r="L76" s="493">
        <f t="shared" ref="L76" si="19">Y43/L43*100</f>
        <v>92.058698189768577</v>
      </c>
      <c r="N76" s="351" t="s">
        <v>5</v>
      </c>
      <c r="O76" s="493">
        <f t="shared" ref="O76:O104" si="20">H76</f>
        <v>88.283764523771325</v>
      </c>
      <c r="Q76" s="493">
        <f t="shared" ref="Q76:Q104" si="21">H76-B76</f>
        <v>-4.8020742382763046</v>
      </c>
    </row>
    <row r="77" spans="1:32" x14ac:dyDescent="0.25">
      <c r="A77" s="351" t="s">
        <v>6</v>
      </c>
      <c r="B77" s="493">
        <f t="shared" ref="B77:B104" si="22">O44/B44*100</f>
        <v>90.623041243575273</v>
      </c>
      <c r="C77" s="493">
        <f t="shared" ref="C77:C104" si="23">P44/C44*100</f>
        <v>92.036596373184537</v>
      </c>
      <c r="D77" s="493">
        <f t="shared" ref="D77:D104" si="24">Q44/D44*100</f>
        <v>91.667003108724614</v>
      </c>
      <c r="E77" s="493">
        <f t="shared" ref="E77:E104" si="25">R44/E44*100</f>
        <v>89.408936084952913</v>
      </c>
      <c r="F77" s="493">
        <f t="shared" ref="F77:F104" si="26">S44/F44*100</f>
        <v>85.479608018541867</v>
      </c>
      <c r="G77" s="493">
        <f t="shared" ref="G77:G104" si="27">T44/G44*100</f>
        <v>86.027397260273972</v>
      </c>
      <c r="H77" s="493">
        <f t="shared" ref="H77:H104" si="28">U44/H44*100</f>
        <v>85.462168097424637</v>
      </c>
      <c r="I77" s="493">
        <f t="shared" ref="I77:I104" si="29">V44/I44*100</f>
        <v>86.241224765002173</v>
      </c>
      <c r="J77" s="493">
        <f t="shared" ref="J77:J104" si="30">W44/J44*100</f>
        <v>84.219588371906781</v>
      </c>
      <c r="K77" s="493"/>
      <c r="L77" s="493">
        <f t="shared" ref="L77:L104" si="31">Y44/L44*100</f>
        <v>89.139571768437747</v>
      </c>
      <c r="N77" s="351" t="s">
        <v>6</v>
      </c>
      <c r="O77" s="493">
        <f t="shared" si="20"/>
        <v>85.462168097424637</v>
      </c>
      <c r="Q77" s="493">
        <f t="shared" si="21"/>
        <v>-5.1608731461506352</v>
      </c>
    </row>
    <row r="78" spans="1:32" x14ac:dyDescent="0.25">
      <c r="A78" s="351" t="s">
        <v>8</v>
      </c>
      <c r="B78" s="493">
        <f t="shared" si="22"/>
        <v>94.658385093167709</v>
      </c>
      <c r="C78" s="493">
        <f t="shared" si="23"/>
        <v>95.038167938931295</v>
      </c>
      <c r="D78" s="493">
        <f t="shared" si="24"/>
        <v>96.384039900249377</v>
      </c>
      <c r="E78" s="493">
        <f t="shared" si="25"/>
        <v>93.627450980392155</v>
      </c>
      <c r="F78" s="493">
        <f t="shared" si="26"/>
        <v>92.028985507246375</v>
      </c>
      <c r="G78" s="493">
        <f t="shared" si="27"/>
        <v>92.397660818713447</v>
      </c>
      <c r="H78" s="493">
        <f t="shared" si="28"/>
        <v>90.867579908675793</v>
      </c>
      <c r="I78" s="493">
        <f t="shared" si="29"/>
        <v>91.732729331823322</v>
      </c>
      <c r="J78" s="493">
        <f t="shared" si="30"/>
        <v>91.591928251121075</v>
      </c>
      <c r="K78" s="493"/>
      <c r="L78" s="493">
        <f t="shared" si="31"/>
        <v>96.962616822429908</v>
      </c>
      <c r="N78" s="351" t="s">
        <v>8</v>
      </c>
      <c r="O78" s="493">
        <f t="shared" si="20"/>
        <v>90.867579908675793</v>
      </c>
      <c r="P78" s="586">
        <f t="shared" ref="P78:P104" si="32">RANK(O78,O$78:O$104)</f>
        <v>7</v>
      </c>
      <c r="Q78" s="493">
        <f t="shared" si="21"/>
        <v>-3.7908051844919157</v>
      </c>
      <c r="R78" s="586">
        <f t="shared" ref="R78:R104" si="33">RANK(Q78,Q$78:Q$104)</f>
        <v>15</v>
      </c>
    </row>
    <row r="79" spans="1:32" x14ac:dyDescent="0.25">
      <c r="A79" s="351" t="s">
        <v>9</v>
      </c>
      <c r="B79" s="493">
        <f t="shared" si="22"/>
        <v>91.867469879518069</v>
      </c>
      <c r="C79" s="493">
        <f t="shared" si="23"/>
        <v>92.944785276073617</v>
      </c>
      <c r="D79" s="493">
        <f t="shared" si="24"/>
        <v>93.712574850299404</v>
      </c>
      <c r="E79" s="493">
        <f t="shared" si="25"/>
        <v>92.151162790697668</v>
      </c>
      <c r="F79" s="493">
        <f t="shared" si="26"/>
        <v>88.181818181818187</v>
      </c>
      <c r="G79" s="493">
        <f t="shared" si="27"/>
        <v>87.570621468926561</v>
      </c>
      <c r="H79" s="493">
        <f t="shared" si="28"/>
        <v>86.813186813186817</v>
      </c>
      <c r="I79" s="493">
        <f t="shared" si="29"/>
        <v>86.118980169971664</v>
      </c>
      <c r="J79" s="493">
        <f t="shared" si="30"/>
        <v>86.176470588235304</v>
      </c>
      <c r="K79" s="493"/>
      <c r="L79" s="493">
        <f t="shared" si="31"/>
        <v>89.830508474576277</v>
      </c>
      <c r="N79" s="351" t="s">
        <v>9</v>
      </c>
      <c r="O79" s="493">
        <f t="shared" si="20"/>
        <v>86.813186813186817</v>
      </c>
      <c r="P79" s="586">
        <f t="shared" si="32"/>
        <v>17</v>
      </c>
      <c r="Q79" s="493">
        <f t="shared" si="21"/>
        <v>-5.0542830663312515</v>
      </c>
      <c r="R79" s="586">
        <f t="shared" si="33"/>
        <v>16</v>
      </c>
    </row>
    <row r="80" spans="1:32" x14ac:dyDescent="0.25">
      <c r="A80" s="351" t="s">
        <v>10</v>
      </c>
      <c r="B80" s="493">
        <f t="shared" si="22"/>
        <v>91.713395638629279</v>
      </c>
      <c r="C80" s="493">
        <f t="shared" si="23"/>
        <v>92.284139620330691</v>
      </c>
      <c r="D80" s="493">
        <f t="shared" si="24"/>
        <v>92.108508014796556</v>
      </c>
      <c r="E80" s="493">
        <f t="shared" si="25"/>
        <v>90.71729957805907</v>
      </c>
      <c r="F80" s="493">
        <f t="shared" si="26"/>
        <v>84.95061011040093</v>
      </c>
      <c r="G80" s="493">
        <f t="shared" si="27"/>
        <v>86.464877213021126</v>
      </c>
      <c r="H80" s="493">
        <f t="shared" si="28"/>
        <v>85.387131952017441</v>
      </c>
      <c r="I80" s="493">
        <f t="shared" si="29"/>
        <v>86.961093585699274</v>
      </c>
      <c r="J80" s="493">
        <f t="shared" si="30"/>
        <v>85.377358490566039</v>
      </c>
      <c r="K80" s="493"/>
      <c r="L80" s="493">
        <f t="shared" si="31"/>
        <v>89.984670413898826</v>
      </c>
      <c r="N80" s="351" t="s">
        <v>10</v>
      </c>
      <c r="O80" s="493">
        <f t="shared" si="20"/>
        <v>85.387131952017441</v>
      </c>
      <c r="P80" s="586">
        <f t="shared" si="32"/>
        <v>21</v>
      </c>
      <c r="Q80" s="493">
        <f t="shared" si="21"/>
        <v>-6.3262636866118385</v>
      </c>
      <c r="R80" s="586">
        <f t="shared" si="33"/>
        <v>22</v>
      </c>
    </row>
    <row r="81" spans="1:18" x14ac:dyDescent="0.25">
      <c r="A81" s="351" t="s">
        <v>11</v>
      </c>
      <c r="B81" s="493">
        <f t="shared" si="22"/>
        <v>91.326530612244895</v>
      </c>
      <c r="C81" s="493">
        <f t="shared" si="23"/>
        <v>93.069306930693074</v>
      </c>
      <c r="D81" s="493">
        <f t="shared" si="24"/>
        <v>93.721973094170409</v>
      </c>
      <c r="E81" s="493">
        <f t="shared" si="25"/>
        <v>91.855203619909503</v>
      </c>
      <c r="F81" s="493">
        <f t="shared" si="26"/>
        <v>90.476190476190482</v>
      </c>
      <c r="G81" s="493">
        <f t="shared" si="27"/>
        <v>90.598290598290603</v>
      </c>
      <c r="H81" s="493">
        <f t="shared" si="28"/>
        <v>85.770750988142296</v>
      </c>
      <c r="I81" s="493">
        <f t="shared" si="29"/>
        <v>84.765625</v>
      </c>
      <c r="J81" s="493">
        <f t="shared" si="30"/>
        <v>83.137254901960787</v>
      </c>
      <c r="K81" s="493"/>
      <c r="L81" s="493">
        <f t="shared" si="31"/>
        <v>95.13108614232209</v>
      </c>
      <c r="N81" s="351" t="s">
        <v>11</v>
      </c>
      <c r="O81" s="493">
        <f t="shared" si="20"/>
        <v>85.770750988142296</v>
      </c>
      <c r="P81" s="586">
        <f t="shared" si="32"/>
        <v>19</v>
      </c>
      <c r="Q81" s="493">
        <f t="shared" si="21"/>
        <v>-5.5557796241025983</v>
      </c>
      <c r="R81" s="586">
        <f t="shared" si="33"/>
        <v>20</v>
      </c>
    </row>
    <row r="82" spans="1:18" x14ac:dyDescent="0.25">
      <c r="A82" s="351" t="s">
        <v>12</v>
      </c>
      <c r="B82" s="493">
        <f t="shared" si="22"/>
        <v>93.137254901960787</v>
      </c>
      <c r="C82" s="493">
        <f t="shared" si="23"/>
        <v>93.84915112719176</v>
      </c>
      <c r="D82" s="493">
        <f t="shared" si="24"/>
        <v>92.890474883337902</v>
      </c>
      <c r="E82" s="493">
        <f t="shared" si="25"/>
        <v>91.23589609026503</v>
      </c>
      <c r="F82" s="493">
        <f t="shared" si="26"/>
        <v>87.10443037974683</v>
      </c>
      <c r="G82" s="493">
        <f t="shared" si="27"/>
        <v>89.260020554984592</v>
      </c>
      <c r="H82" s="493">
        <f t="shared" si="28"/>
        <v>89.73098810139679</v>
      </c>
      <c r="I82" s="493">
        <f t="shared" si="29"/>
        <v>90.724040195825822</v>
      </c>
      <c r="J82" s="493">
        <f t="shared" si="30"/>
        <v>89.235931853381516</v>
      </c>
      <c r="K82" s="493"/>
      <c r="L82" s="493">
        <f t="shared" si="31"/>
        <v>91.767497034400947</v>
      </c>
      <c r="N82" s="351" t="s">
        <v>12</v>
      </c>
      <c r="O82" s="493">
        <f t="shared" si="20"/>
        <v>89.73098810139679</v>
      </c>
      <c r="P82" s="586">
        <f t="shared" si="32"/>
        <v>10</v>
      </c>
      <c r="Q82" s="493">
        <f t="shared" si="21"/>
        <v>-3.4062668005639978</v>
      </c>
      <c r="R82" s="586">
        <f t="shared" si="33"/>
        <v>11</v>
      </c>
    </row>
    <row r="83" spans="1:18" x14ac:dyDescent="0.25">
      <c r="A83" s="351" t="s">
        <v>13</v>
      </c>
      <c r="B83" s="493">
        <f t="shared" si="22"/>
        <v>87.841945288753791</v>
      </c>
      <c r="C83" s="493">
        <f t="shared" si="23"/>
        <v>90.746268656716424</v>
      </c>
      <c r="D83" s="493">
        <f t="shared" si="24"/>
        <v>90.434782608695656</v>
      </c>
      <c r="E83" s="493">
        <f t="shared" si="25"/>
        <v>86.931818181818173</v>
      </c>
      <c r="F83" s="493">
        <f t="shared" si="26"/>
        <v>83.008356545961007</v>
      </c>
      <c r="G83" s="493">
        <f t="shared" si="27"/>
        <v>80.926430517711168</v>
      </c>
      <c r="H83" s="493">
        <f t="shared" si="28"/>
        <v>80.106100795755964</v>
      </c>
      <c r="I83" s="493">
        <f t="shared" si="29"/>
        <v>84.223918575063621</v>
      </c>
      <c r="J83" s="493">
        <f t="shared" si="30"/>
        <v>82.474226804123703</v>
      </c>
      <c r="K83" s="493"/>
      <c r="L83" s="493">
        <f t="shared" si="31"/>
        <v>86.542923433874705</v>
      </c>
      <c r="N83" s="351" t="s">
        <v>13</v>
      </c>
      <c r="O83" s="493">
        <f t="shared" si="20"/>
        <v>80.106100795755964</v>
      </c>
      <c r="P83" s="586">
        <f t="shared" si="32"/>
        <v>27</v>
      </c>
      <c r="Q83" s="493">
        <f t="shared" si="21"/>
        <v>-7.7358444929978276</v>
      </c>
      <c r="R83" s="586">
        <f t="shared" si="33"/>
        <v>26</v>
      </c>
    </row>
    <row r="84" spans="1:18" x14ac:dyDescent="0.25">
      <c r="A84" s="351" t="s">
        <v>14</v>
      </c>
      <c r="B84" s="493">
        <f t="shared" si="22"/>
        <v>92.273402674591381</v>
      </c>
      <c r="C84" s="493">
        <f t="shared" si="23"/>
        <v>93.465045592705167</v>
      </c>
      <c r="D84" s="493">
        <f t="shared" si="24"/>
        <v>93.648449039881825</v>
      </c>
      <c r="E84" s="493">
        <f t="shared" si="25"/>
        <v>91.002949852507371</v>
      </c>
      <c r="F84" s="493">
        <f t="shared" si="26"/>
        <v>86.94404591104734</v>
      </c>
      <c r="G84" s="493">
        <f t="shared" si="27"/>
        <v>89.398280802292263</v>
      </c>
      <c r="H84" s="493">
        <f t="shared" si="28"/>
        <v>89.480874316939889</v>
      </c>
      <c r="I84" s="493">
        <f t="shared" si="29"/>
        <v>90.733056708160447</v>
      </c>
      <c r="J84" s="493">
        <f t="shared" si="30"/>
        <v>88.461538461538453</v>
      </c>
      <c r="K84" s="493"/>
      <c r="L84" s="493">
        <f t="shared" si="31"/>
        <v>94.836272040302276</v>
      </c>
      <c r="N84" s="674" t="s">
        <v>14</v>
      </c>
      <c r="O84" s="493">
        <f t="shared" si="20"/>
        <v>89.480874316939889</v>
      </c>
      <c r="P84" s="586">
        <f t="shared" si="32"/>
        <v>12</v>
      </c>
      <c r="Q84" s="493">
        <f t="shared" si="21"/>
        <v>-2.7925283576514914</v>
      </c>
      <c r="R84" s="675">
        <f t="shared" si="33"/>
        <v>6</v>
      </c>
    </row>
    <row r="85" spans="1:18" x14ac:dyDescent="0.25">
      <c r="A85" s="351" t="s">
        <v>15</v>
      </c>
      <c r="B85" s="493">
        <f t="shared" si="22"/>
        <v>92.403669724770637</v>
      </c>
      <c r="C85" s="493">
        <f t="shared" si="23"/>
        <v>94.407894736842096</v>
      </c>
      <c r="D85" s="493">
        <f t="shared" si="24"/>
        <v>92.799152841510761</v>
      </c>
      <c r="E85" s="493">
        <f t="shared" si="25"/>
        <v>91.611555864949537</v>
      </c>
      <c r="F85" s="493">
        <f t="shared" si="26"/>
        <v>86.784791435954219</v>
      </c>
      <c r="G85" s="493">
        <f t="shared" si="27"/>
        <v>86.587625046313448</v>
      </c>
      <c r="H85" s="493">
        <f t="shared" si="28"/>
        <v>85.74122972463222</v>
      </c>
      <c r="I85" s="493">
        <f t="shared" si="29"/>
        <v>87.593984962406012</v>
      </c>
      <c r="J85" s="493">
        <f t="shared" si="30"/>
        <v>83.661119515885019</v>
      </c>
      <c r="K85" s="493"/>
      <c r="L85" s="493">
        <f t="shared" si="31"/>
        <v>91.646017699115049</v>
      </c>
      <c r="N85" s="351" t="s">
        <v>15</v>
      </c>
      <c r="O85" s="493">
        <f t="shared" si="20"/>
        <v>85.74122972463222</v>
      </c>
      <c r="P85" s="586">
        <f t="shared" si="32"/>
        <v>20</v>
      </c>
      <c r="Q85" s="493">
        <f t="shared" si="21"/>
        <v>-6.6624400001384174</v>
      </c>
      <c r="R85" s="586">
        <f t="shared" si="33"/>
        <v>24</v>
      </c>
    </row>
    <row r="86" spans="1:18" x14ac:dyDescent="0.25">
      <c r="A86" s="351" t="s">
        <v>16</v>
      </c>
      <c r="B86" s="493">
        <f t="shared" si="22"/>
        <v>92.980041293874734</v>
      </c>
      <c r="C86" s="493">
        <f t="shared" si="23"/>
        <v>92.996632996632997</v>
      </c>
      <c r="D86" s="493">
        <f t="shared" si="24"/>
        <v>93.975903614457835</v>
      </c>
      <c r="E86" s="493">
        <f t="shared" si="25"/>
        <v>92.651970607882433</v>
      </c>
      <c r="F86" s="493">
        <f t="shared" si="26"/>
        <v>91.096866096866094</v>
      </c>
      <c r="G86" s="493">
        <f t="shared" si="27"/>
        <v>86.550522648083628</v>
      </c>
      <c r="H86" s="493">
        <f t="shared" si="28"/>
        <v>87.611225188227237</v>
      </c>
      <c r="I86" s="493">
        <f t="shared" si="29"/>
        <v>86.693280106453756</v>
      </c>
      <c r="J86" s="493">
        <f t="shared" si="30"/>
        <v>85.98326359832636</v>
      </c>
      <c r="K86" s="493"/>
      <c r="L86" s="493">
        <f t="shared" si="31"/>
        <v>90.550070521861784</v>
      </c>
      <c r="N86" s="351" t="s">
        <v>16</v>
      </c>
      <c r="O86" s="493">
        <f t="shared" si="20"/>
        <v>87.611225188227237</v>
      </c>
      <c r="P86" s="586">
        <f t="shared" si="32"/>
        <v>15</v>
      </c>
      <c r="Q86" s="493">
        <f t="shared" si="21"/>
        <v>-5.3688161056474968</v>
      </c>
      <c r="R86" s="586">
        <f t="shared" si="33"/>
        <v>18</v>
      </c>
    </row>
    <row r="87" spans="1:18" x14ac:dyDescent="0.25">
      <c r="A87" s="351" t="s">
        <v>17</v>
      </c>
      <c r="B87" s="493">
        <f t="shared" si="22"/>
        <v>92.447129909365557</v>
      </c>
      <c r="C87" s="493">
        <f t="shared" si="23"/>
        <v>93.066174532032704</v>
      </c>
      <c r="D87" s="493">
        <f t="shared" si="24"/>
        <v>93.352831693698477</v>
      </c>
      <c r="E87" s="493">
        <f t="shared" si="25"/>
        <v>90.935441370223984</v>
      </c>
      <c r="F87" s="493">
        <f t="shared" si="26"/>
        <v>87.397959183673464</v>
      </c>
      <c r="G87" s="493">
        <f t="shared" si="27"/>
        <v>88.796882610813441</v>
      </c>
      <c r="H87" s="493">
        <f t="shared" si="28"/>
        <v>89.818181818181813</v>
      </c>
      <c r="I87" s="493">
        <f t="shared" si="29"/>
        <v>89.661698604211026</v>
      </c>
      <c r="J87" s="493">
        <f t="shared" si="30"/>
        <v>87.617668356263579</v>
      </c>
      <c r="K87" s="493"/>
      <c r="L87" s="493">
        <f t="shared" si="31"/>
        <v>92.213930348258714</v>
      </c>
      <c r="N87" s="674" t="s">
        <v>17</v>
      </c>
      <c r="O87" s="493">
        <f t="shared" si="20"/>
        <v>89.818181818181813</v>
      </c>
      <c r="P87" s="586">
        <f t="shared" si="32"/>
        <v>9</v>
      </c>
      <c r="Q87" s="493">
        <f t="shared" si="21"/>
        <v>-2.6289480911837444</v>
      </c>
      <c r="R87" s="675">
        <f t="shared" si="33"/>
        <v>5</v>
      </c>
    </row>
    <row r="88" spans="1:18" x14ac:dyDescent="0.25">
      <c r="A88" s="351" t="s">
        <v>18</v>
      </c>
      <c r="B88" s="493">
        <f t="shared" si="22"/>
        <v>88.39779005524862</v>
      </c>
      <c r="C88" s="493">
        <f t="shared" si="23"/>
        <v>90.21447721179625</v>
      </c>
      <c r="D88" s="493">
        <f t="shared" si="24"/>
        <v>89.516129032258064</v>
      </c>
      <c r="E88" s="493">
        <f t="shared" si="25"/>
        <v>87.671232876712324</v>
      </c>
      <c r="F88" s="493">
        <f t="shared" si="26"/>
        <v>85.365853658536579</v>
      </c>
      <c r="G88" s="493">
        <f t="shared" si="27"/>
        <v>87.591240875912419</v>
      </c>
      <c r="H88" s="493">
        <f t="shared" si="28"/>
        <v>86.36950904392765</v>
      </c>
      <c r="I88" s="493">
        <f t="shared" si="29"/>
        <v>87.027379400260756</v>
      </c>
      <c r="J88" s="493">
        <f t="shared" si="30"/>
        <v>84.408945686900964</v>
      </c>
      <c r="K88" s="493"/>
      <c r="L88" s="493">
        <f t="shared" si="31"/>
        <v>90.104166666666657</v>
      </c>
      <c r="N88" s="674" t="s">
        <v>18</v>
      </c>
      <c r="O88" s="493">
        <f t="shared" si="20"/>
        <v>86.36950904392765</v>
      </c>
      <c r="P88" s="586">
        <f t="shared" si="32"/>
        <v>18</v>
      </c>
      <c r="Q88" s="493">
        <f t="shared" si="21"/>
        <v>-2.0282810113209706</v>
      </c>
      <c r="R88" s="675">
        <f t="shared" si="33"/>
        <v>2</v>
      </c>
    </row>
    <row r="89" spans="1:18" x14ac:dyDescent="0.25">
      <c r="A89" s="351" t="s">
        <v>19</v>
      </c>
      <c r="B89" s="493">
        <f t="shared" si="22"/>
        <v>90.831815421979357</v>
      </c>
      <c r="C89" s="493">
        <f t="shared" si="23"/>
        <v>91.509433962264154</v>
      </c>
      <c r="D89" s="493">
        <f t="shared" si="24"/>
        <v>91.827203736135431</v>
      </c>
      <c r="E89" s="493">
        <f t="shared" si="25"/>
        <v>90.341237709658756</v>
      </c>
      <c r="F89" s="493">
        <f t="shared" si="26"/>
        <v>87.785800240673879</v>
      </c>
      <c r="G89" s="493">
        <f t="shared" si="27"/>
        <v>89.772063120981883</v>
      </c>
      <c r="H89" s="493">
        <f t="shared" si="28"/>
        <v>88.760139049826194</v>
      </c>
      <c r="I89" s="493">
        <f t="shared" si="29"/>
        <v>87.846607669616517</v>
      </c>
      <c r="J89" s="493">
        <f t="shared" si="30"/>
        <v>86.124401913875602</v>
      </c>
      <c r="K89" s="493"/>
      <c r="L89" s="493">
        <f t="shared" si="31"/>
        <v>89.698046181172288</v>
      </c>
      <c r="N89" s="674" t="s">
        <v>19</v>
      </c>
      <c r="O89" s="493">
        <f t="shared" si="20"/>
        <v>88.760139049826194</v>
      </c>
      <c r="P89" s="586">
        <f t="shared" si="32"/>
        <v>13</v>
      </c>
      <c r="Q89" s="493">
        <f t="shared" si="21"/>
        <v>-2.0716763721531635</v>
      </c>
      <c r="R89" s="675">
        <f t="shared" si="33"/>
        <v>3</v>
      </c>
    </row>
    <row r="90" spans="1:18" x14ac:dyDescent="0.25">
      <c r="A90" s="351" t="s">
        <v>20</v>
      </c>
      <c r="B90" s="493">
        <f t="shared" si="22"/>
        <v>90.799589953869813</v>
      </c>
      <c r="C90" s="493">
        <f t="shared" si="23"/>
        <v>92.579505300353361</v>
      </c>
      <c r="D90" s="493">
        <f t="shared" si="24"/>
        <v>92.265469061876246</v>
      </c>
      <c r="E90" s="493">
        <f t="shared" si="25"/>
        <v>88.858961802154752</v>
      </c>
      <c r="F90" s="493">
        <f t="shared" si="26"/>
        <v>84.05797101449275</v>
      </c>
      <c r="G90" s="493">
        <f t="shared" si="27"/>
        <v>82.985361171106305</v>
      </c>
      <c r="H90" s="493">
        <f t="shared" si="28"/>
        <v>84.358068315665491</v>
      </c>
      <c r="I90" s="493">
        <f t="shared" si="29"/>
        <v>85.848834471391569</v>
      </c>
      <c r="J90" s="493">
        <f t="shared" si="30"/>
        <v>85.198643410852711</v>
      </c>
      <c r="K90" s="493"/>
      <c r="L90" s="493">
        <f t="shared" si="31"/>
        <v>87.684729064039416</v>
      </c>
      <c r="N90" s="351" t="s">
        <v>20</v>
      </c>
      <c r="O90" s="493">
        <f t="shared" si="20"/>
        <v>84.358068315665491</v>
      </c>
      <c r="P90" s="586">
        <f t="shared" si="32"/>
        <v>24</v>
      </c>
      <c r="Q90" s="493">
        <f t="shared" si="21"/>
        <v>-6.4415216382043212</v>
      </c>
      <c r="R90" s="586">
        <f t="shared" si="33"/>
        <v>23</v>
      </c>
    </row>
    <row r="91" spans="1:18" x14ac:dyDescent="0.25">
      <c r="A91" s="351" t="s">
        <v>21</v>
      </c>
      <c r="B91" s="493">
        <f t="shared" si="22"/>
        <v>88.897827835880932</v>
      </c>
      <c r="C91" s="493">
        <f t="shared" si="23"/>
        <v>90.602409638554221</v>
      </c>
      <c r="D91" s="493">
        <f t="shared" si="24"/>
        <v>90.520590520590517</v>
      </c>
      <c r="E91" s="493">
        <f t="shared" si="25"/>
        <v>88.519398258115601</v>
      </c>
      <c r="F91" s="493">
        <f t="shared" si="26"/>
        <v>85.072231139646874</v>
      </c>
      <c r="G91" s="493">
        <f t="shared" si="27"/>
        <v>84.174508126603925</v>
      </c>
      <c r="H91" s="493">
        <f t="shared" si="28"/>
        <v>83.822296730930418</v>
      </c>
      <c r="I91" s="493">
        <f t="shared" si="29"/>
        <v>86.169321039396479</v>
      </c>
      <c r="J91" s="493">
        <f t="shared" si="30"/>
        <v>83.251633986928113</v>
      </c>
      <c r="K91" s="493"/>
      <c r="L91" s="493">
        <f t="shared" si="31"/>
        <v>90.697674418604649</v>
      </c>
      <c r="N91" s="351" t="s">
        <v>21</v>
      </c>
      <c r="O91" s="493">
        <f t="shared" si="20"/>
        <v>83.822296730930418</v>
      </c>
      <c r="P91" s="586">
        <f t="shared" si="32"/>
        <v>25</v>
      </c>
      <c r="Q91" s="493">
        <f t="shared" si="21"/>
        <v>-5.0755311049505138</v>
      </c>
      <c r="R91" s="586">
        <f t="shared" si="33"/>
        <v>17</v>
      </c>
    </row>
    <row r="92" spans="1:18" x14ac:dyDescent="0.25">
      <c r="A92" s="351" t="s">
        <v>7</v>
      </c>
      <c r="B92" s="493">
        <f t="shared" si="22"/>
        <v>90.33203125</v>
      </c>
      <c r="C92" s="493">
        <f t="shared" si="23"/>
        <v>91.208791208791212</v>
      </c>
      <c r="D92" s="493">
        <f t="shared" si="24"/>
        <v>91.005802707930371</v>
      </c>
      <c r="E92" s="493">
        <f t="shared" si="25"/>
        <v>89.910979228486639</v>
      </c>
      <c r="F92" s="493">
        <f t="shared" si="26"/>
        <v>84.795321637426895</v>
      </c>
      <c r="G92" s="493">
        <f t="shared" si="27"/>
        <v>86.494252873563212</v>
      </c>
      <c r="H92" s="493">
        <f t="shared" si="28"/>
        <v>84.788732394366193</v>
      </c>
      <c r="I92" s="493">
        <f t="shared" si="29"/>
        <v>85.066666666666663</v>
      </c>
      <c r="J92" s="493">
        <f t="shared" si="30"/>
        <v>84.210526315789465</v>
      </c>
      <c r="K92" s="493"/>
      <c r="L92" s="493">
        <f t="shared" si="31"/>
        <v>88.047445255474457</v>
      </c>
      <c r="N92" s="352" t="s">
        <v>7</v>
      </c>
      <c r="O92" s="493">
        <f t="shared" si="20"/>
        <v>84.788732394366193</v>
      </c>
      <c r="P92" s="676">
        <f t="shared" si="32"/>
        <v>23</v>
      </c>
      <c r="Q92" s="493">
        <f t="shared" si="21"/>
        <v>-5.5432988556338074</v>
      </c>
      <c r="R92" s="676">
        <f t="shared" si="33"/>
        <v>19</v>
      </c>
    </row>
    <row r="93" spans="1:18" x14ac:dyDescent="0.25">
      <c r="A93" s="351" t="s">
        <v>22</v>
      </c>
      <c r="B93" s="493">
        <f t="shared" si="22"/>
        <v>89.148532203884912</v>
      </c>
      <c r="C93" s="493">
        <f t="shared" si="23"/>
        <v>90.911701363962678</v>
      </c>
      <c r="D93" s="493">
        <f t="shared" si="24"/>
        <v>90.211159278422599</v>
      </c>
      <c r="E93" s="493">
        <f t="shared" si="25"/>
        <v>87.602844791521406</v>
      </c>
      <c r="F93" s="493">
        <f t="shared" si="26"/>
        <v>83.236255149879241</v>
      </c>
      <c r="G93" s="493">
        <f t="shared" si="27"/>
        <v>84.889716413635057</v>
      </c>
      <c r="H93" s="493">
        <f t="shared" si="28"/>
        <v>82.38054607508532</v>
      </c>
      <c r="I93" s="493">
        <f t="shared" si="29"/>
        <v>83.468487693839805</v>
      </c>
      <c r="J93" s="493">
        <f t="shared" si="30"/>
        <v>81.174975285976558</v>
      </c>
      <c r="K93" s="493"/>
      <c r="L93" s="493">
        <f t="shared" si="31"/>
        <v>86.494211805059308</v>
      </c>
      <c r="N93" s="351" t="s">
        <v>22</v>
      </c>
      <c r="O93" s="493">
        <f t="shared" si="20"/>
        <v>82.38054607508532</v>
      </c>
      <c r="P93" s="586">
        <f t="shared" si="32"/>
        <v>26</v>
      </c>
      <c r="Q93" s="493">
        <f t="shared" si="21"/>
        <v>-6.7679861287995919</v>
      </c>
      <c r="R93" s="586">
        <f t="shared" si="33"/>
        <v>25</v>
      </c>
    </row>
    <row r="94" spans="1:18" x14ac:dyDescent="0.25">
      <c r="A94" s="351" t="s">
        <v>23</v>
      </c>
      <c r="B94" s="493">
        <f t="shared" si="22"/>
        <v>93.701700154559504</v>
      </c>
      <c r="C94" s="493">
        <f t="shared" si="23"/>
        <v>94.218045833732859</v>
      </c>
      <c r="D94" s="493">
        <f t="shared" si="24"/>
        <v>93.667269783830108</v>
      </c>
      <c r="E94" s="493">
        <f t="shared" si="25"/>
        <v>90.613150836955512</v>
      </c>
      <c r="F94" s="493">
        <f t="shared" si="26"/>
        <v>88.789319678127285</v>
      </c>
      <c r="G94" s="493">
        <f t="shared" si="27"/>
        <v>89.328204669469542</v>
      </c>
      <c r="H94" s="493">
        <f t="shared" si="28"/>
        <v>90.261938702779759</v>
      </c>
      <c r="I94" s="493">
        <f t="shared" si="29"/>
        <v>90.419684146235056</v>
      </c>
      <c r="J94" s="493">
        <f t="shared" si="30"/>
        <v>88.312954102427781</v>
      </c>
      <c r="K94" s="493"/>
      <c r="L94" s="493">
        <f t="shared" si="31"/>
        <v>94.223569263683373</v>
      </c>
      <c r="N94" s="351" t="s">
        <v>23</v>
      </c>
      <c r="O94" s="493">
        <f t="shared" si="20"/>
        <v>90.261938702779759</v>
      </c>
      <c r="P94" s="586">
        <f t="shared" si="32"/>
        <v>8</v>
      </c>
      <c r="Q94" s="493">
        <f t="shared" si="21"/>
        <v>-3.439761451779745</v>
      </c>
      <c r="R94" s="586">
        <f t="shared" si="33"/>
        <v>12</v>
      </c>
    </row>
    <row r="95" spans="1:18" x14ac:dyDescent="0.25">
      <c r="A95" s="351" t="s">
        <v>24</v>
      </c>
      <c r="B95" s="493">
        <f t="shared" si="22"/>
        <v>93.288934426229503</v>
      </c>
      <c r="C95" s="493">
        <f t="shared" si="23"/>
        <v>94.059917355371908</v>
      </c>
      <c r="D95" s="493">
        <f t="shared" si="24"/>
        <v>93.802083333333329</v>
      </c>
      <c r="E95" s="493">
        <f t="shared" si="25"/>
        <v>90.78341013824884</v>
      </c>
      <c r="F95" s="493">
        <f t="shared" si="26"/>
        <v>86.212045793927331</v>
      </c>
      <c r="G95" s="493">
        <f t="shared" si="27"/>
        <v>88.292210933720369</v>
      </c>
      <c r="H95" s="493">
        <f t="shared" si="28"/>
        <v>89.622641509433961</v>
      </c>
      <c r="I95" s="493">
        <f t="shared" si="29"/>
        <v>89.563218390804593</v>
      </c>
      <c r="J95" s="493">
        <f t="shared" si="30"/>
        <v>88.72389791183295</v>
      </c>
      <c r="K95" s="493"/>
      <c r="L95" s="493">
        <f t="shared" si="31"/>
        <v>92.797397769516735</v>
      </c>
      <c r="N95" s="351" t="s">
        <v>24</v>
      </c>
      <c r="O95" s="493">
        <f t="shared" si="20"/>
        <v>89.622641509433961</v>
      </c>
      <c r="P95" s="586">
        <f t="shared" si="32"/>
        <v>11</v>
      </c>
      <c r="Q95" s="493">
        <f t="shared" si="21"/>
        <v>-3.6662929167955411</v>
      </c>
      <c r="R95" s="586">
        <f t="shared" si="33"/>
        <v>14</v>
      </c>
    </row>
    <row r="96" spans="1:18" x14ac:dyDescent="0.25">
      <c r="A96" s="351" t="s">
        <v>25</v>
      </c>
      <c r="B96" s="493">
        <f t="shared" si="22"/>
        <v>93.129301868239921</v>
      </c>
      <c r="C96" s="493">
        <f t="shared" si="23"/>
        <v>93.753104818678594</v>
      </c>
      <c r="D96" s="493">
        <f t="shared" si="24"/>
        <v>94.147425608099766</v>
      </c>
      <c r="E96" s="493">
        <f t="shared" si="25"/>
        <v>91.339908587923986</v>
      </c>
      <c r="F96" s="493">
        <f t="shared" si="26"/>
        <v>86.381779760507158</v>
      </c>
      <c r="G96" s="493">
        <f t="shared" si="27"/>
        <v>84.745571476926557</v>
      </c>
      <c r="H96" s="493">
        <f t="shared" si="28"/>
        <v>85.040340654415061</v>
      </c>
      <c r="I96" s="493">
        <f t="shared" si="29"/>
        <v>86.156749555950256</v>
      </c>
      <c r="J96" s="493">
        <f t="shared" si="30"/>
        <v>85.316484008051887</v>
      </c>
      <c r="K96" s="493"/>
      <c r="L96" s="493">
        <f t="shared" si="31"/>
        <v>88.567293777134594</v>
      </c>
      <c r="N96" s="351" t="s">
        <v>25</v>
      </c>
      <c r="O96" s="493">
        <f t="shared" si="20"/>
        <v>85.040340654415061</v>
      </c>
      <c r="P96" s="586">
        <f t="shared" si="32"/>
        <v>22</v>
      </c>
      <c r="Q96" s="493">
        <f t="shared" si="21"/>
        <v>-8.0889612138248594</v>
      </c>
      <c r="R96" s="586">
        <f t="shared" si="33"/>
        <v>27</v>
      </c>
    </row>
    <row r="97" spans="1:18" x14ac:dyDescent="0.25">
      <c r="A97" s="351" t="s">
        <v>26</v>
      </c>
      <c r="B97" s="493">
        <f t="shared" si="22"/>
        <v>93.227753959226533</v>
      </c>
      <c r="C97" s="493">
        <f t="shared" si="23"/>
        <v>93.384301290126402</v>
      </c>
      <c r="D97" s="493">
        <f t="shared" si="24"/>
        <v>92.771804062126634</v>
      </c>
      <c r="E97" s="493">
        <f t="shared" si="25"/>
        <v>89.747430616236016</v>
      </c>
      <c r="F97" s="493">
        <f t="shared" si="26"/>
        <v>87.506589351607801</v>
      </c>
      <c r="G97" s="493">
        <f t="shared" si="27"/>
        <v>87.149773791570766</v>
      </c>
      <c r="H97" s="493">
        <f t="shared" si="28"/>
        <v>87.409720866679677</v>
      </c>
      <c r="I97" s="493">
        <f t="shared" si="29"/>
        <v>88.416765914941038</v>
      </c>
      <c r="J97" s="493">
        <f t="shared" si="30"/>
        <v>87.71341701099243</v>
      </c>
      <c r="K97" s="493"/>
      <c r="L97" s="493">
        <f t="shared" si="31"/>
        <v>92.329677120346048</v>
      </c>
      <c r="N97" s="351" t="s">
        <v>26</v>
      </c>
      <c r="O97" s="493">
        <f t="shared" si="20"/>
        <v>87.409720866679677</v>
      </c>
      <c r="P97" s="586">
        <f t="shared" si="32"/>
        <v>16</v>
      </c>
      <c r="Q97" s="493">
        <f t="shared" si="21"/>
        <v>-5.8180330925468553</v>
      </c>
      <c r="R97" s="586">
        <f t="shared" si="33"/>
        <v>21</v>
      </c>
    </row>
    <row r="98" spans="1:18" x14ac:dyDescent="0.25">
      <c r="A98" s="351" t="s">
        <v>27</v>
      </c>
      <c r="B98" s="493">
        <f t="shared" si="22"/>
        <v>95.52659387108136</v>
      </c>
      <c r="C98" s="493">
        <f t="shared" si="23"/>
        <v>96.215277777777771</v>
      </c>
      <c r="D98" s="493">
        <f t="shared" si="24"/>
        <v>96.24847321584366</v>
      </c>
      <c r="E98" s="493">
        <f t="shared" si="25"/>
        <v>94.108632726034386</v>
      </c>
      <c r="F98" s="493">
        <f t="shared" si="26"/>
        <v>91.841883936080734</v>
      </c>
      <c r="G98" s="493">
        <f t="shared" si="27"/>
        <v>91.747088186356081</v>
      </c>
      <c r="H98" s="493">
        <f t="shared" si="28"/>
        <v>92.126503047273928</v>
      </c>
      <c r="I98" s="493">
        <f t="shared" si="29"/>
        <v>92.633126429271485</v>
      </c>
      <c r="J98" s="493">
        <f t="shared" si="30"/>
        <v>91.996713229252265</v>
      </c>
      <c r="K98" s="493"/>
      <c r="L98" s="493">
        <f t="shared" si="31"/>
        <v>94.853178444659562</v>
      </c>
      <c r="N98" s="352" t="s">
        <v>27</v>
      </c>
      <c r="O98" s="493">
        <f t="shared" si="20"/>
        <v>92.126503047273928</v>
      </c>
      <c r="P98" s="676">
        <f t="shared" si="32"/>
        <v>5</v>
      </c>
      <c r="Q98" s="493">
        <f t="shared" si="21"/>
        <v>-3.4000908238074317</v>
      </c>
      <c r="R98" s="586">
        <f t="shared" si="33"/>
        <v>10</v>
      </c>
    </row>
    <row r="99" spans="1:18" x14ac:dyDescent="0.25">
      <c r="A99" s="351" t="s">
        <v>28</v>
      </c>
      <c r="B99" s="493">
        <f t="shared" si="22"/>
        <v>97.312750142938825</v>
      </c>
      <c r="C99" s="493">
        <f t="shared" si="23"/>
        <v>97.431457431457432</v>
      </c>
      <c r="D99" s="493">
        <f t="shared" si="24"/>
        <v>97.295059343085839</v>
      </c>
      <c r="E99" s="493">
        <f t="shared" si="25"/>
        <v>95.748713782832382</v>
      </c>
      <c r="F99" s="493">
        <f t="shared" si="26"/>
        <v>93.766864543982734</v>
      </c>
      <c r="G99" s="493">
        <f t="shared" si="27"/>
        <v>93.573264781491005</v>
      </c>
      <c r="H99" s="493">
        <f t="shared" si="28"/>
        <v>93.653211474993654</v>
      </c>
      <c r="I99" s="493">
        <f t="shared" si="29"/>
        <v>94.57695204619634</v>
      </c>
      <c r="J99" s="493">
        <f t="shared" si="30"/>
        <v>94.301848049281318</v>
      </c>
      <c r="K99" s="493"/>
      <c r="L99" s="493">
        <f t="shared" si="31"/>
        <v>96.768707482993193</v>
      </c>
      <c r="N99" s="352" t="s">
        <v>28</v>
      </c>
      <c r="O99" s="493">
        <f t="shared" si="20"/>
        <v>93.653211474993654</v>
      </c>
      <c r="P99" s="676">
        <f t="shared" si="32"/>
        <v>1</v>
      </c>
      <c r="Q99" s="493">
        <f t="shared" si="21"/>
        <v>-3.6595386679451707</v>
      </c>
      <c r="R99" s="586">
        <f t="shared" si="33"/>
        <v>13</v>
      </c>
    </row>
    <row r="100" spans="1:18" x14ac:dyDescent="0.25">
      <c r="A100" s="351" t="s">
        <v>29</v>
      </c>
      <c r="B100" s="493">
        <f t="shared" si="22"/>
        <v>95.613433858807412</v>
      </c>
      <c r="C100" s="493">
        <f t="shared" si="23"/>
        <v>95.273881095524388</v>
      </c>
      <c r="D100" s="493">
        <f t="shared" si="24"/>
        <v>95.395513577331755</v>
      </c>
      <c r="E100" s="493">
        <f t="shared" si="25"/>
        <v>93.320235756385074</v>
      </c>
      <c r="F100" s="493">
        <f t="shared" si="26"/>
        <v>91.593065096499842</v>
      </c>
      <c r="G100" s="493">
        <f t="shared" si="27"/>
        <v>91.919191919191917</v>
      </c>
      <c r="H100" s="493">
        <f t="shared" si="28"/>
        <v>92.533899689593198</v>
      </c>
      <c r="I100" s="493">
        <f t="shared" si="29"/>
        <v>92.74784826267134</v>
      </c>
      <c r="J100" s="493">
        <f t="shared" si="30"/>
        <v>91.463611424883013</v>
      </c>
      <c r="K100" s="493"/>
      <c r="L100" s="493">
        <f t="shared" si="31"/>
        <v>95.368589743589752</v>
      </c>
      <c r="N100" s="352" t="s">
        <v>29</v>
      </c>
      <c r="O100" s="493">
        <f t="shared" si="20"/>
        <v>92.533899689593198</v>
      </c>
      <c r="P100" s="676">
        <f t="shared" si="32"/>
        <v>4</v>
      </c>
      <c r="Q100" s="493">
        <f t="shared" si="21"/>
        <v>-3.0795341692142131</v>
      </c>
      <c r="R100" s="586">
        <f t="shared" si="33"/>
        <v>7</v>
      </c>
    </row>
    <row r="101" spans="1:18" x14ac:dyDescent="0.25">
      <c r="A101" s="351" t="s">
        <v>30</v>
      </c>
      <c r="B101" s="493">
        <f t="shared" si="22"/>
        <v>94.996028594122322</v>
      </c>
      <c r="C101" s="493">
        <f t="shared" si="23"/>
        <v>95.536413469068123</v>
      </c>
      <c r="D101" s="493">
        <f t="shared" si="24"/>
        <v>96.070878274268097</v>
      </c>
      <c r="E101" s="493">
        <f t="shared" si="25"/>
        <v>94.060150375939855</v>
      </c>
      <c r="F101" s="493">
        <f t="shared" si="26"/>
        <v>91.805656272661352</v>
      </c>
      <c r="G101" s="493">
        <f t="shared" si="27"/>
        <v>92.584593232541408</v>
      </c>
      <c r="H101" s="493">
        <f t="shared" si="28"/>
        <v>92.976356050069541</v>
      </c>
      <c r="I101" s="493">
        <f t="shared" si="29"/>
        <v>93.296089385474858</v>
      </c>
      <c r="J101" s="493">
        <f t="shared" si="30"/>
        <v>92.10526315789474</v>
      </c>
      <c r="K101" s="493"/>
      <c r="L101" s="493">
        <f t="shared" si="31"/>
        <v>96.653279785809914</v>
      </c>
      <c r="N101" s="352" t="s">
        <v>30</v>
      </c>
      <c r="O101" s="493">
        <f t="shared" si="20"/>
        <v>92.976356050069541</v>
      </c>
      <c r="P101" s="676">
        <f t="shared" si="32"/>
        <v>3</v>
      </c>
      <c r="Q101" s="493">
        <f t="shared" si="21"/>
        <v>-2.0196725440527814</v>
      </c>
      <c r="R101" s="676">
        <f t="shared" si="33"/>
        <v>1</v>
      </c>
    </row>
    <row r="102" spans="1:18" x14ac:dyDescent="0.25">
      <c r="A102" s="351" t="s">
        <v>31</v>
      </c>
      <c r="B102" s="493">
        <f t="shared" si="22"/>
        <v>95.277078085642316</v>
      </c>
      <c r="C102" s="493">
        <f t="shared" si="23"/>
        <v>96.200980392156865</v>
      </c>
      <c r="D102" s="493">
        <f t="shared" si="24"/>
        <v>95.92952612393681</v>
      </c>
      <c r="E102" s="493">
        <f t="shared" si="25"/>
        <v>94.231936854887678</v>
      </c>
      <c r="F102" s="493">
        <f t="shared" si="26"/>
        <v>90.372120496160662</v>
      </c>
      <c r="G102" s="493">
        <f t="shared" si="27"/>
        <v>92.665890570430733</v>
      </c>
      <c r="H102" s="493">
        <f t="shared" si="28"/>
        <v>93.095768374164805</v>
      </c>
      <c r="I102" s="493">
        <f t="shared" si="29"/>
        <v>93.571428571428569</v>
      </c>
      <c r="J102" s="493">
        <f t="shared" si="30"/>
        <v>91.42236699239956</v>
      </c>
      <c r="K102" s="493"/>
      <c r="L102" s="493">
        <f t="shared" si="31"/>
        <v>96.440306681270542</v>
      </c>
      <c r="N102" s="352" t="s">
        <v>31</v>
      </c>
      <c r="O102" s="493">
        <f t="shared" si="20"/>
        <v>93.095768374164805</v>
      </c>
      <c r="P102" s="676">
        <f t="shared" si="32"/>
        <v>2</v>
      </c>
      <c r="Q102" s="493">
        <f t="shared" si="21"/>
        <v>-2.1813097114775104</v>
      </c>
      <c r="R102" s="676">
        <f t="shared" si="33"/>
        <v>4</v>
      </c>
    </row>
    <row r="103" spans="1:18" x14ac:dyDescent="0.25">
      <c r="A103" s="351" t="s">
        <v>32</v>
      </c>
      <c r="B103" s="493">
        <f t="shared" si="22"/>
        <v>94.885145482388978</v>
      </c>
      <c r="C103" s="493">
        <f t="shared" si="23"/>
        <v>96.049087099670757</v>
      </c>
      <c r="D103" s="493">
        <f t="shared" si="24"/>
        <v>94.874781595806638</v>
      </c>
      <c r="E103" s="493">
        <f t="shared" si="25"/>
        <v>92.185697808535181</v>
      </c>
      <c r="F103" s="493">
        <f t="shared" si="26"/>
        <v>88.658057271195958</v>
      </c>
      <c r="G103" s="493">
        <f t="shared" si="27"/>
        <v>90.567066521264991</v>
      </c>
      <c r="H103" s="493">
        <f t="shared" si="28"/>
        <v>91.732176741664404</v>
      </c>
      <c r="I103" s="493">
        <f t="shared" si="29"/>
        <v>89.442127215849837</v>
      </c>
      <c r="J103" s="493">
        <f t="shared" si="30"/>
        <v>88.472775564409034</v>
      </c>
      <c r="K103" s="493"/>
      <c r="L103" s="493">
        <f t="shared" si="31"/>
        <v>93.336737298953281</v>
      </c>
      <c r="N103" s="352" t="s">
        <v>32</v>
      </c>
      <c r="O103" s="493">
        <f t="shared" si="20"/>
        <v>91.732176741664404</v>
      </c>
      <c r="P103" s="676">
        <f t="shared" si="32"/>
        <v>6</v>
      </c>
      <c r="Q103" s="493">
        <f t="shared" si="21"/>
        <v>-3.1529687407245746</v>
      </c>
      <c r="R103" s="586">
        <f t="shared" si="33"/>
        <v>8</v>
      </c>
    </row>
    <row r="104" spans="1:18" x14ac:dyDescent="0.25">
      <c r="A104" s="351" t="s">
        <v>33</v>
      </c>
      <c r="B104" s="493">
        <f t="shared" si="22"/>
        <v>91.152263374485599</v>
      </c>
      <c r="C104" s="493">
        <f t="shared" si="23"/>
        <v>91.419141914191414</v>
      </c>
      <c r="D104" s="493">
        <f t="shared" si="24"/>
        <v>91.233985165205667</v>
      </c>
      <c r="E104" s="493">
        <f t="shared" si="25"/>
        <v>90.184453227931499</v>
      </c>
      <c r="F104" s="493">
        <f t="shared" si="26"/>
        <v>86.01880877742947</v>
      </c>
      <c r="G104" s="493">
        <f t="shared" si="27"/>
        <v>86.658275645059788</v>
      </c>
      <c r="H104" s="493">
        <f t="shared" si="28"/>
        <v>87.959060806742926</v>
      </c>
      <c r="I104" s="493">
        <f t="shared" si="29"/>
        <v>87.395459976105144</v>
      </c>
      <c r="J104" s="493">
        <f t="shared" si="30"/>
        <v>86.404293381037562</v>
      </c>
      <c r="K104" s="493"/>
      <c r="L104" s="493">
        <f t="shared" si="31"/>
        <v>89.746416758544655</v>
      </c>
      <c r="N104" s="351" t="s">
        <v>33</v>
      </c>
      <c r="O104" s="493">
        <f t="shared" si="20"/>
        <v>87.959060806742926</v>
      </c>
      <c r="P104" s="586">
        <f t="shared" si="32"/>
        <v>14</v>
      </c>
      <c r="Q104" s="493">
        <f t="shared" si="21"/>
        <v>-3.1932025677426736</v>
      </c>
      <c r="R104" s="586">
        <f t="shared" si="33"/>
        <v>9</v>
      </c>
    </row>
  </sheetData>
  <sortState xmlns:xlrd2="http://schemas.microsoft.com/office/spreadsheetml/2017/richdata2" ref="AH46:AJ52">
    <sortCondition descending="1" ref="AJ46:AJ52"/>
  </sortState>
  <phoneticPr fontId="1" type="noConversion"/>
  <pageMargins left="0.511811024" right="0.511811024" top="0.78740157499999996" bottom="0.78740157499999996" header="0.31496062000000002" footer="0.31496062000000002"/>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C8B1E-EA5F-4CB4-A6C5-082F64D23618}">
  <sheetPr>
    <tabColor theme="9" tint="-0.249977111117893"/>
  </sheetPr>
  <dimension ref="A1:L39"/>
  <sheetViews>
    <sheetView showGridLines="0" zoomScale="90" zoomScaleNormal="90" workbookViewId="0"/>
  </sheetViews>
  <sheetFormatPr defaultRowHeight="15" x14ac:dyDescent="0.25"/>
  <sheetData>
    <row r="1" spans="1:1" x14ac:dyDescent="0.25">
      <c r="A1" t="s">
        <v>1536</v>
      </c>
    </row>
    <row r="3" spans="1:1" x14ac:dyDescent="0.25">
      <c r="A3" t="s">
        <v>91</v>
      </c>
    </row>
    <row r="4" spans="1:1" x14ac:dyDescent="0.25">
      <c r="A4" t="s">
        <v>1523</v>
      </c>
    </row>
    <row r="5" spans="1:1" x14ac:dyDescent="0.25">
      <c r="A5" t="s">
        <v>1524</v>
      </c>
    </row>
    <row r="6" spans="1:1" x14ac:dyDescent="0.25">
      <c r="A6" t="s">
        <v>1525</v>
      </c>
    </row>
    <row r="7" spans="1:1" x14ac:dyDescent="0.25">
      <c r="A7" t="s">
        <v>1526</v>
      </c>
    </row>
    <row r="8" spans="1:1" x14ac:dyDescent="0.25">
      <c r="A8" t="s">
        <v>331</v>
      </c>
    </row>
    <row r="9" spans="1:1" x14ac:dyDescent="0.25">
      <c r="A9" t="s">
        <v>1488</v>
      </c>
    </row>
    <row r="10" spans="1:1" x14ac:dyDescent="0.25">
      <c r="A10" t="s">
        <v>1489</v>
      </c>
    </row>
    <row r="11" spans="1:1" x14ac:dyDescent="0.25">
      <c r="A11" t="s">
        <v>1537</v>
      </c>
    </row>
    <row r="12" spans="1:1" x14ac:dyDescent="0.25">
      <c r="A12" t="s">
        <v>1527</v>
      </c>
    </row>
    <row r="14" spans="1:1" x14ac:dyDescent="0.25">
      <c r="A14" t="s">
        <v>1097</v>
      </c>
    </row>
    <row r="15" spans="1:1" x14ac:dyDescent="0.25">
      <c r="A15" t="s">
        <v>1538</v>
      </c>
    </row>
    <row r="16" spans="1:1" x14ac:dyDescent="0.25">
      <c r="A16" t="s">
        <v>1529</v>
      </c>
    </row>
    <row r="18" spans="1:12" x14ac:dyDescent="0.25">
      <c r="A18" t="s">
        <v>654</v>
      </c>
    </row>
    <row r="19" spans="1:12" x14ac:dyDescent="0.25">
      <c r="A19" s="109" t="s">
        <v>1539</v>
      </c>
    </row>
    <row r="20" spans="1:12" x14ac:dyDescent="0.25">
      <c r="A20" s="109" t="s">
        <v>140</v>
      </c>
    </row>
    <row r="22" spans="1:12" x14ac:dyDescent="0.25">
      <c r="B22" s="6" t="s">
        <v>1513</v>
      </c>
      <c r="C22" s="6" t="s">
        <v>1514</v>
      </c>
      <c r="D22" s="6" t="s">
        <v>1515</v>
      </c>
      <c r="E22" s="6" t="s">
        <v>1516</v>
      </c>
      <c r="F22" s="6" t="s">
        <v>1517</v>
      </c>
      <c r="G22" s="6" t="s">
        <v>1518</v>
      </c>
      <c r="H22" s="6" t="s">
        <v>1519</v>
      </c>
      <c r="I22" s="6" t="s">
        <v>1520</v>
      </c>
      <c r="J22" s="6" t="s">
        <v>1521</v>
      </c>
      <c r="K22" s="6" t="s">
        <v>2723</v>
      </c>
      <c r="L22" s="6" t="s">
        <v>2724</v>
      </c>
    </row>
    <row r="23" spans="1:12" x14ac:dyDescent="0.25">
      <c r="A23" t="s">
        <v>5</v>
      </c>
      <c r="B23" s="16">
        <f t="shared" ref="B23" si="0">B37/B30*100</f>
        <v>93.085838762047629</v>
      </c>
      <c r="C23" s="16">
        <f t="shared" ref="C23:L23" si="1">C37/C30*100</f>
        <v>93.743961106986291</v>
      </c>
      <c r="D23" s="16">
        <f t="shared" si="1"/>
        <v>93.414124361911661</v>
      </c>
      <c r="E23" s="16">
        <f t="shared" si="1"/>
        <v>90.922156160176399</v>
      </c>
      <c r="F23" s="16">
        <f t="shared" si="1"/>
        <v>87.846078908913782</v>
      </c>
      <c r="G23" s="16">
        <f t="shared" si="1"/>
        <v>88.103016755507156</v>
      </c>
      <c r="H23" s="16">
        <f t="shared" si="1"/>
        <v>88.283764523771325</v>
      </c>
      <c r="I23" s="16">
        <f t="shared" si="1"/>
        <v>88.918989368634684</v>
      </c>
      <c r="J23" s="16">
        <f t="shared" si="1"/>
        <v>87.626925646744397</v>
      </c>
      <c r="K23" s="16">
        <f t="shared" si="1"/>
        <v>88.853727797472118</v>
      </c>
      <c r="L23" s="16">
        <f t="shared" si="1"/>
        <v>92.058698189768577</v>
      </c>
    </row>
    <row r="24" spans="1:12" x14ac:dyDescent="0.25">
      <c r="A24" t="s">
        <v>6</v>
      </c>
      <c r="B24" s="16">
        <f t="shared" ref="B24" si="2">B38/B31*100</f>
        <v>90.623041243575273</v>
      </c>
      <c r="C24" s="16">
        <f t="shared" ref="C24:L24" si="3">C38/C31*100</f>
        <v>92.036596373184537</v>
      </c>
      <c r="D24" s="16">
        <f t="shared" si="3"/>
        <v>91.667003108724614</v>
      </c>
      <c r="E24" s="16">
        <f t="shared" si="3"/>
        <v>89.408936084952913</v>
      </c>
      <c r="F24" s="16">
        <f t="shared" si="3"/>
        <v>85.479608018541867</v>
      </c>
      <c r="G24" s="16">
        <f t="shared" si="3"/>
        <v>86.027397260273972</v>
      </c>
      <c r="H24" s="16">
        <f t="shared" si="3"/>
        <v>85.462168097424637</v>
      </c>
      <c r="I24" s="16">
        <f t="shared" si="3"/>
        <v>86.241224765002173</v>
      </c>
      <c r="J24" s="16">
        <f t="shared" si="3"/>
        <v>84.219588371906781</v>
      </c>
      <c r="K24" s="16"/>
      <c r="L24" s="16">
        <f t="shared" si="3"/>
        <v>89.139571768437747</v>
      </c>
    </row>
    <row r="25" spans="1:12" x14ac:dyDescent="0.25">
      <c r="A25" t="s">
        <v>7</v>
      </c>
      <c r="B25" s="16">
        <f t="shared" ref="B25" si="4">B39/B32*100</f>
        <v>90.33203125</v>
      </c>
      <c r="C25" s="16">
        <f t="shared" ref="C25:L25" si="5">C39/C32*100</f>
        <v>91.208791208791212</v>
      </c>
      <c r="D25" s="16">
        <f t="shared" si="5"/>
        <v>91.005802707930371</v>
      </c>
      <c r="E25" s="16">
        <f t="shared" si="5"/>
        <v>89.910979228486639</v>
      </c>
      <c r="F25" s="16">
        <f t="shared" si="5"/>
        <v>84.795321637426895</v>
      </c>
      <c r="G25" s="16">
        <f t="shared" si="5"/>
        <v>86.494252873563212</v>
      </c>
      <c r="H25" s="16">
        <f t="shared" si="5"/>
        <v>84.788732394366193</v>
      </c>
      <c r="I25" s="16">
        <f t="shared" si="5"/>
        <v>85.066666666666663</v>
      </c>
      <c r="J25" s="16">
        <f t="shared" si="5"/>
        <v>84.210526315789465</v>
      </c>
      <c r="K25" s="16"/>
      <c r="L25" s="16">
        <f t="shared" si="5"/>
        <v>88.047445255474457</v>
      </c>
    </row>
    <row r="27" spans="1:12" x14ac:dyDescent="0.25">
      <c r="C27" s="6"/>
      <c r="D27" s="6"/>
      <c r="E27" s="6"/>
      <c r="F27" s="6"/>
      <c r="G27" s="6"/>
      <c r="H27" s="6"/>
      <c r="I27" s="6"/>
    </row>
    <row r="28" spans="1:12" x14ac:dyDescent="0.25">
      <c r="B28" t="s">
        <v>1508</v>
      </c>
    </row>
    <row r="29" spans="1:12" x14ac:dyDescent="0.25">
      <c r="B29" s="6" t="s">
        <v>1513</v>
      </c>
      <c r="C29" s="6" t="s">
        <v>1514</v>
      </c>
      <c r="D29" s="6" t="s">
        <v>1515</v>
      </c>
      <c r="E29" s="6" t="s">
        <v>1516</v>
      </c>
      <c r="F29" s="6" t="s">
        <v>1517</v>
      </c>
      <c r="G29" s="6" t="s">
        <v>1518</v>
      </c>
      <c r="H29" s="6" t="s">
        <v>1519</v>
      </c>
      <c r="I29" s="6" t="s">
        <v>1520</v>
      </c>
      <c r="J29" s="6" t="s">
        <v>1521</v>
      </c>
      <c r="K29" s="6" t="s">
        <v>2723</v>
      </c>
      <c r="L29" s="6" t="s">
        <v>2724</v>
      </c>
    </row>
    <row r="30" spans="1:12" x14ac:dyDescent="0.25">
      <c r="A30" t="s">
        <v>5</v>
      </c>
      <c r="B30" s="69">
        <f>'g13.3'!B43</f>
        <v>97322</v>
      </c>
      <c r="C30" s="69">
        <f>'g13.3'!C43</f>
        <v>98321</v>
      </c>
      <c r="D30" s="69">
        <f>'g13.3'!D43</f>
        <v>99516</v>
      </c>
      <c r="E30" s="69">
        <f>'g13.3'!E43</f>
        <v>101588</v>
      </c>
      <c r="F30" s="69">
        <f>'g13.3'!F43</f>
        <v>102650</v>
      </c>
      <c r="G30" s="69">
        <f>'g13.3'!G43</f>
        <v>104682</v>
      </c>
      <c r="H30" s="69">
        <f>'g13.3'!H43</f>
        <v>105947</v>
      </c>
      <c r="I30" s="69">
        <f>'g13.3'!I43</f>
        <v>107418</v>
      </c>
      <c r="J30" s="69">
        <f>'g13.3'!J43</f>
        <v>106263</v>
      </c>
      <c r="K30" s="69">
        <f>'g13.3'!K43</f>
        <v>107758</v>
      </c>
      <c r="L30" s="69">
        <f>'g13.3'!L43</f>
        <v>107942</v>
      </c>
    </row>
    <row r="31" spans="1:12" x14ac:dyDescent="0.25">
      <c r="A31" t="s">
        <v>6</v>
      </c>
      <c r="B31" s="69">
        <f>'g13.3'!B44</f>
        <v>23931</v>
      </c>
      <c r="C31" s="69">
        <f>'g13.3'!C44</f>
        <v>24374</v>
      </c>
      <c r="D31" s="69">
        <f>'g13.3'!D44</f>
        <v>24769</v>
      </c>
      <c r="E31" s="69">
        <f>'g13.3'!E44</f>
        <v>24955</v>
      </c>
      <c r="F31" s="69">
        <f>'g13.3'!F44</f>
        <v>24593</v>
      </c>
      <c r="G31" s="69">
        <f>'g13.3'!G44</f>
        <v>24820</v>
      </c>
      <c r="H31" s="69">
        <f>'g13.3'!H44</f>
        <v>25045</v>
      </c>
      <c r="I31" s="69">
        <f>'g13.3'!I44</f>
        <v>25213</v>
      </c>
      <c r="J31" s="69">
        <f>'g13.3'!J44</f>
        <v>24974</v>
      </c>
      <c r="K31" s="615" t="str">
        <f>'g13.3'!K44</f>
        <v>...</v>
      </c>
      <c r="L31" s="69">
        <f>'g13.3'!L44</f>
        <v>25220</v>
      </c>
    </row>
    <row r="32" spans="1:12" x14ac:dyDescent="0.25">
      <c r="A32" t="s">
        <v>7</v>
      </c>
      <c r="B32" s="69">
        <f>'g13.3'!B59</f>
        <v>1024</v>
      </c>
      <c r="C32" s="69">
        <f>'g13.3'!C59</f>
        <v>1001</v>
      </c>
      <c r="D32" s="69">
        <f>'g13.3'!D59</f>
        <v>1034</v>
      </c>
      <c r="E32" s="69">
        <f>'g13.3'!E59</f>
        <v>1011</v>
      </c>
      <c r="F32" s="69">
        <f>'g13.3'!F59</f>
        <v>1026</v>
      </c>
      <c r="G32" s="69">
        <f>'g13.3'!G59</f>
        <v>1044</v>
      </c>
      <c r="H32" s="69">
        <f>'g13.3'!H59</f>
        <v>1065</v>
      </c>
      <c r="I32" s="69">
        <f>'g13.3'!I59</f>
        <v>1125</v>
      </c>
      <c r="J32" s="69">
        <f>'g13.3'!J59</f>
        <v>1083</v>
      </c>
      <c r="K32" s="615" t="str">
        <f>'g13.3'!K59</f>
        <v>...</v>
      </c>
      <c r="L32" s="69">
        <f>'g13.3'!L59</f>
        <v>1096</v>
      </c>
    </row>
    <row r="35" spans="1:12" x14ac:dyDescent="0.25">
      <c r="B35" t="s">
        <v>1540</v>
      </c>
    </row>
    <row r="36" spans="1:12" x14ac:dyDescent="0.25">
      <c r="B36" s="6" t="s">
        <v>1513</v>
      </c>
      <c r="C36" s="6" t="s">
        <v>1514</v>
      </c>
      <c r="D36" s="6" t="s">
        <v>1515</v>
      </c>
      <c r="E36" s="6" t="s">
        <v>1516</v>
      </c>
      <c r="F36" s="6" t="s">
        <v>1517</v>
      </c>
      <c r="G36" s="6" t="s">
        <v>1518</v>
      </c>
      <c r="H36" s="6" t="s">
        <v>1519</v>
      </c>
      <c r="I36" s="6" t="s">
        <v>1520</v>
      </c>
      <c r="J36" s="6" t="s">
        <v>1521</v>
      </c>
      <c r="K36" s="6" t="s">
        <v>2723</v>
      </c>
      <c r="L36" s="6" t="s">
        <v>2724</v>
      </c>
    </row>
    <row r="37" spans="1:12" x14ac:dyDescent="0.25">
      <c r="A37" t="s">
        <v>5</v>
      </c>
      <c r="B37" s="69">
        <f>'g13.3'!O43</f>
        <v>90593</v>
      </c>
      <c r="C37" s="69">
        <f>'g13.3'!P43</f>
        <v>92170</v>
      </c>
      <c r="D37" s="69">
        <f>'g13.3'!Q43</f>
        <v>92962</v>
      </c>
      <c r="E37" s="69">
        <f>'g13.3'!R43</f>
        <v>92366</v>
      </c>
      <c r="F37" s="69">
        <f>'g13.3'!S43</f>
        <v>90174</v>
      </c>
      <c r="G37" s="69">
        <f>'g13.3'!T43</f>
        <v>92228</v>
      </c>
      <c r="H37" s="69">
        <f>'g13.3'!U43</f>
        <v>93534</v>
      </c>
      <c r="I37" s="69">
        <f>'g13.3'!V43</f>
        <v>95515</v>
      </c>
      <c r="J37" s="69">
        <f>'g13.3'!W43</f>
        <v>93115</v>
      </c>
      <c r="K37" s="69">
        <f>'g13.3'!X43</f>
        <v>95747</v>
      </c>
      <c r="L37" s="69">
        <f>'g13.3'!Y43</f>
        <v>99370</v>
      </c>
    </row>
    <row r="38" spans="1:12" x14ac:dyDescent="0.25">
      <c r="A38" t="s">
        <v>6</v>
      </c>
      <c r="B38" s="69">
        <f>'g13.3'!O44</f>
        <v>21687</v>
      </c>
      <c r="C38" s="69">
        <f>'g13.3'!P44</f>
        <v>22433</v>
      </c>
      <c r="D38" s="69">
        <f>'g13.3'!Q44</f>
        <v>22705</v>
      </c>
      <c r="E38" s="69">
        <f>'g13.3'!R44</f>
        <v>22312</v>
      </c>
      <c r="F38" s="69">
        <f>'g13.3'!S44</f>
        <v>21022</v>
      </c>
      <c r="G38" s="69">
        <f>'g13.3'!T44</f>
        <v>21352</v>
      </c>
      <c r="H38" s="69">
        <f>'g13.3'!U44</f>
        <v>21404</v>
      </c>
      <c r="I38" s="69">
        <f>'g13.3'!V44</f>
        <v>21744</v>
      </c>
      <c r="J38" s="69">
        <f>'g13.3'!W44</f>
        <v>21033</v>
      </c>
      <c r="K38" s="615" t="str">
        <f>'g13.3'!X44</f>
        <v>...</v>
      </c>
      <c r="L38" s="69">
        <f>'g13.3'!Y44</f>
        <v>22481</v>
      </c>
    </row>
    <row r="39" spans="1:12" x14ac:dyDescent="0.25">
      <c r="A39" t="s">
        <v>7</v>
      </c>
      <c r="B39" s="69">
        <f>'g13.3'!O59</f>
        <v>925</v>
      </c>
      <c r="C39" s="69">
        <f>'g13.3'!P59</f>
        <v>913</v>
      </c>
      <c r="D39" s="69">
        <f>'g13.3'!Q59</f>
        <v>941</v>
      </c>
      <c r="E39" s="69">
        <f>'g13.3'!R59</f>
        <v>909</v>
      </c>
      <c r="F39" s="69">
        <f>'g13.3'!S59</f>
        <v>870</v>
      </c>
      <c r="G39" s="69">
        <f>'g13.3'!T59</f>
        <v>903</v>
      </c>
      <c r="H39" s="69">
        <f>'g13.3'!U59</f>
        <v>903</v>
      </c>
      <c r="I39" s="69">
        <f>'g13.3'!V59</f>
        <v>957</v>
      </c>
      <c r="J39" s="69">
        <f>'g13.3'!W59</f>
        <v>912</v>
      </c>
      <c r="K39" s="615" t="str">
        <f>'g13.3'!X59</f>
        <v>...</v>
      </c>
      <c r="L39" s="69">
        <f>'g13.3'!Y59</f>
        <v>965</v>
      </c>
    </row>
  </sheetData>
  <phoneticPr fontId="1" type="noConversion"/>
  <pageMargins left="0.511811024" right="0.511811024" top="0.78740157499999996" bottom="0.78740157499999996" header="0.31496062000000002" footer="0.31496062000000002"/>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55959-2459-4D83-B0C6-48EBF9F7CF89}">
  <sheetPr>
    <tabColor theme="9" tint="-0.249977111117893"/>
  </sheetPr>
  <dimension ref="A1:X70"/>
  <sheetViews>
    <sheetView showGridLines="0" zoomScale="90" zoomScaleNormal="90" workbookViewId="0"/>
  </sheetViews>
  <sheetFormatPr defaultRowHeight="15" x14ac:dyDescent="0.25"/>
  <cols>
    <col min="1" max="1" width="19.42578125" style="351" customWidth="1"/>
    <col min="2" max="10" width="16.42578125" style="351" bestFit="1" customWidth="1"/>
    <col min="11" max="12" width="16.42578125" style="351" customWidth="1"/>
    <col min="13" max="14" width="8.85546875" style="351" customWidth="1"/>
    <col min="15" max="15" width="10.5703125" style="351" bestFit="1" customWidth="1"/>
    <col min="16" max="16" width="16.42578125" style="351" bestFit="1" customWidth="1"/>
    <col min="17" max="17" width="10.5703125" style="351" bestFit="1" customWidth="1"/>
    <col min="18" max="19" width="9.140625" style="351"/>
    <col min="20" max="20" width="10.42578125" style="351" bestFit="1" customWidth="1"/>
    <col min="21" max="22" width="9.140625" style="351"/>
    <col min="23" max="23" width="10.5703125" style="351" bestFit="1" customWidth="1"/>
    <col min="24" max="16384" width="9.140625" style="351"/>
  </cols>
  <sheetData>
    <row r="1" spans="1:1" x14ac:dyDescent="0.25">
      <c r="A1" s="351" t="s">
        <v>1541</v>
      </c>
    </row>
    <row r="3" spans="1:1" x14ac:dyDescent="0.25">
      <c r="A3" s="351" t="s">
        <v>91</v>
      </c>
    </row>
    <row r="4" spans="1:1" x14ac:dyDescent="0.25">
      <c r="A4" s="351" t="s">
        <v>1523</v>
      </c>
    </row>
    <row r="5" spans="1:1" x14ac:dyDescent="0.25">
      <c r="A5" s="351" t="s">
        <v>1542</v>
      </c>
    </row>
    <row r="6" spans="1:1" x14ac:dyDescent="0.25">
      <c r="A6" s="351" t="s">
        <v>1525</v>
      </c>
    </row>
    <row r="7" spans="1:1" x14ac:dyDescent="0.25">
      <c r="A7" s="351" t="s">
        <v>1526</v>
      </c>
    </row>
    <row r="8" spans="1:1" x14ac:dyDescent="0.25">
      <c r="A8" s="351" t="s">
        <v>331</v>
      </c>
    </row>
    <row r="9" spans="1:1" x14ac:dyDescent="0.25">
      <c r="A9" s="351" t="s">
        <v>1488</v>
      </c>
    </row>
    <row r="10" spans="1:1" x14ac:dyDescent="0.25">
      <c r="A10" s="351" t="s">
        <v>1489</v>
      </c>
    </row>
    <row r="11" spans="1:1" x14ac:dyDescent="0.25">
      <c r="A11" s="351" t="s">
        <v>1490</v>
      </c>
    </row>
    <row r="12" spans="1:1" x14ac:dyDescent="0.25">
      <c r="A12" s="351" t="s">
        <v>1527</v>
      </c>
    </row>
    <row r="14" spans="1:1" x14ac:dyDescent="0.25">
      <c r="A14" s="351" t="s">
        <v>1097</v>
      </c>
    </row>
    <row r="15" spans="1:1" x14ac:dyDescent="0.25">
      <c r="A15" s="351" t="s">
        <v>1543</v>
      </c>
    </row>
    <row r="16" spans="1:1" x14ac:dyDescent="0.25">
      <c r="A16" s="351" t="s">
        <v>1544</v>
      </c>
    </row>
    <row r="17" spans="1:1" x14ac:dyDescent="0.25">
      <c r="A17" s="351" t="s">
        <v>1545</v>
      </c>
    </row>
    <row r="18" spans="1:1" x14ac:dyDescent="0.25">
      <c r="A18" s="351" t="s">
        <v>1546</v>
      </c>
    </row>
    <row r="20" spans="1:1" x14ac:dyDescent="0.25">
      <c r="A20" s="351" t="s">
        <v>654</v>
      </c>
    </row>
    <row r="21" spans="1:1" x14ac:dyDescent="0.25">
      <c r="A21" s="669" t="s">
        <v>1547</v>
      </c>
    </row>
    <row r="22" spans="1:1" x14ac:dyDescent="0.25">
      <c r="A22" s="669" t="s">
        <v>140</v>
      </c>
    </row>
    <row r="39" spans="1:24" x14ac:dyDescent="0.25">
      <c r="P39" s="608" t="s">
        <v>64</v>
      </c>
      <c r="Q39" s="608" t="s">
        <v>64</v>
      </c>
      <c r="S39" s="488" t="s">
        <v>1548</v>
      </c>
      <c r="T39" s="488"/>
      <c r="U39" s="488"/>
      <c r="V39" s="488"/>
      <c r="W39" s="488"/>
      <c r="X39" s="488"/>
    </row>
    <row r="40" spans="1:24" x14ac:dyDescent="0.25">
      <c r="B40" s="608" t="s">
        <v>511</v>
      </c>
      <c r="C40" s="608" t="s">
        <v>512</v>
      </c>
      <c r="D40" s="608" t="s">
        <v>513</v>
      </c>
      <c r="E40" s="608" t="s">
        <v>514</v>
      </c>
      <c r="F40" s="608" t="s">
        <v>515</v>
      </c>
      <c r="G40" s="608" t="s">
        <v>516</v>
      </c>
      <c r="H40" s="608" t="s">
        <v>517</v>
      </c>
      <c r="I40" s="608" t="s">
        <v>518</v>
      </c>
      <c r="J40" s="608" t="s">
        <v>1549</v>
      </c>
      <c r="K40" s="608" t="s">
        <v>2703</v>
      </c>
      <c r="L40" s="608" t="s">
        <v>2704</v>
      </c>
      <c r="M40" s="608"/>
      <c r="N40" s="608"/>
      <c r="O40" s="608" t="s">
        <v>2722</v>
      </c>
      <c r="P40" s="608" t="str">
        <f>L40</f>
        <v>4º trimestre 2022</v>
      </c>
      <c r="Q40" s="608" t="s">
        <v>2722</v>
      </c>
      <c r="S40" s="488"/>
      <c r="T40" s="608" t="s">
        <v>2725</v>
      </c>
      <c r="U40" s="488"/>
      <c r="V40" s="488"/>
      <c r="W40" s="488" t="s">
        <v>2722</v>
      </c>
      <c r="X40" s="488"/>
    </row>
    <row r="41" spans="1:24" x14ac:dyDescent="0.25">
      <c r="A41" s="351" t="s">
        <v>5</v>
      </c>
      <c r="B41" s="351">
        <v>6.9</v>
      </c>
      <c r="C41" s="351">
        <v>6.3</v>
      </c>
      <c r="D41" s="351">
        <v>6.6</v>
      </c>
      <c r="E41" s="351">
        <v>9.1</v>
      </c>
      <c r="F41" s="351">
        <v>12.2</v>
      </c>
      <c r="G41" s="351">
        <v>11.9</v>
      </c>
      <c r="H41" s="351">
        <v>11.7</v>
      </c>
      <c r="I41" s="351">
        <v>11.1</v>
      </c>
      <c r="J41" s="351">
        <v>12.4</v>
      </c>
      <c r="K41" s="351">
        <v>11.1</v>
      </c>
      <c r="L41" s="351">
        <v>7.9</v>
      </c>
      <c r="N41" s="488" t="s">
        <v>66</v>
      </c>
      <c r="O41" s="493">
        <f>L41-B41</f>
        <v>1</v>
      </c>
      <c r="S41" s="488" t="s">
        <v>66</v>
      </c>
      <c r="T41" s="488">
        <f>L41</f>
        <v>7.9</v>
      </c>
      <c r="U41" s="488"/>
      <c r="V41" s="488" t="s">
        <v>66</v>
      </c>
      <c r="W41" s="596">
        <f>O41</f>
        <v>1</v>
      </c>
      <c r="X41" s="488"/>
    </row>
    <row r="42" spans="1:24" x14ac:dyDescent="0.25">
      <c r="A42" s="351" t="s">
        <v>6</v>
      </c>
      <c r="B42" s="351">
        <v>9.4</v>
      </c>
      <c r="C42" s="351">
        <v>8</v>
      </c>
      <c r="D42" s="351">
        <v>8.3000000000000007</v>
      </c>
      <c r="E42" s="351">
        <v>10.6</v>
      </c>
      <c r="F42" s="351">
        <v>14.5</v>
      </c>
      <c r="G42" s="351">
        <v>14</v>
      </c>
      <c r="H42" s="351">
        <v>14.5</v>
      </c>
      <c r="I42" s="351">
        <v>13.8</v>
      </c>
      <c r="J42" s="351">
        <v>15.8</v>
      </c>
      <c r="K42" s="608" t="s">
        <v>2112</v>
      </c>
      <c r="L42" s="351">
        <v>10.9</v>
      </c>
      <c r="N42" s="488" t="s">
        <v>69</v>
      </c>
      <c r="O42" s="493">
        <f t="shared" ref="O42:O69" si="0">L42-B42</f>
        <v>1.5</v>
      </c>
      <c r="S42" s="488" t="s">
        <v>69</v>
      </c>
      <c r="T42" s="488">
        <f>L42</f>
        <v>10.9</v>
      </c>
      <c r="U42" s="488"/>
      <c r="V42" s="488" t="s">
        <v>69</v>
      </c>
      <c r="W42" s="596">
        <f>O42</f>
        <v>1.5</v>
      </c>
      <c r="X42" s="488"/>
    </row>
    <row r="43" spans="1:24" x14ac:dyDescent="0.25">
      <c r="A43" s="351" t="s">
        <v>8</v>
      </c>
      <c r="B43" s="351">
        <v>5.2</v>
      </c>
      <c r="C43" s="351">
        <v>5</v>
      </c>
      <c r="D43" s="351">
        <v>3.6</v>
      </c>
      <c r="E43" s="351">
        <v>6.5</v>
      </c>
      <c r="F43" s="351">
        <v>8</v>
      </c>
      <c r="G43" s="351">
        <v>7.6</v>
      </c>
      <c r="H43" s="351">
        <v>9.1</v>
      </c>
      <c r="I43" s="351">
        <v>8.1999999999999993</v>
      </c>
      <c r="J43" s="351">
        <v>8.5</v>
      </c>
      <c r="K43" s="608" t="s">
        <v>2112</v>
      </c>
      <c r="L43" s="351">
        <v>3.1</v>
      </c>
      <c r="N43" s="488" t="s">
        <v>342</v>
      </c>
      <c r="O43" s="493">
        <f t="shared" si="0"/>
        <v>-2.1</v>
      </c>
      <c r="P43" s="351">
        <f>RANK(L43,L$43:L$69)</f>
        <v>27</v>
      </c>
      <c r="Q43" s="351">
        <f>RANK(O43,O$43:O$69)</f>
        <v>25</v>
      </c>
      <c r="S43" s="488" t="str">
        <f t="shared" ref="S43:S48" si="1">_xlfn.XLOOKUP($U43,$P$43:$P$69,$N$43:$N$69)</f>
        <v>PB</v>
      </c>
      <c r="T43" s="488">
        <f t="shared" ref="T43:T48" si="2">_xlfn.XLOOKUP($U43,$P$43:$P$69,$L$43:$L$69)</f>
        <v>10.3</v>
      </c>
      <c r="U43" s="488">
        <f>Q44</f>
        <v>6</v>
      </c>
      <c r="V43" s="488" t="str">
        <f t="shared" ref="V43:V47" si="3">_xlfn.XLOOKUP($X43,$Q$43:$Q$69,$N$43:$N$69)</f>
        <v>AC</v>
      </c>
      <c r="W43" s="488">
        <f t="shared" ref="W43:W47" si="4">_xlfn.XLOOKUP($X43,$Q$43:$Q$69,$O$43:$O$69)</f>
        <v>1.8000000000000007</v>
      </c>
      <c r="X43" s="488">
        <v>6</v>
      </c>
    </row>
    <row r="44" spans="1:24" x14ac:dyDescent="0.25">
      <c r="A44" s="351" t="s">
        <v>9</v>
      </c>
      <c r="B44" s="351">
        <v>8.1999999999999993</v>
      </c>
      <c r="C44" s="351">
        <v>7</v>
      </c>
      <c r="D44" s="351">
        <v>6.3</v>
      </c>
      <c r="E44" s="351">
        <v>7.8</v>
      </c>
      <c r="F44" s="351">
        <v>11.8</v>
      </c>
      <c r="G44" s="351">
        <v>12.4</v>
      </c>
      <c r="H44" s="351">
        <v>13.3</v>
      </c>
      <c r="I44" s="351">
        <v>13.9</v>
      </c>
      <c r="J44" s="351">
        <v>13.7</v>
      </c>
      <c r="K44" s="608" t="s">
        <v>2112</v>
      </c>
      <c r="L44" s="351">
        <v>10</v>
      </c>
      <c r="N44" s="488" t="s">
        <v>1184</v>
      </c>
      <c r="O44" s="493">
        <f t="shared" si="0"/>
        <v>1.8000000000000007</v>
      </c>
      <c r="P44" s="351">
        <f t="shared" ref="P44:P69" si="5">RANK(L44,L$43:L$69)</f>
        <v>8</v>
      </c>
      <c r="Q44" s="351">
        <f t="shared" ref="Q44:Q69" si="6">RANK(O44,O$43:O$69)</f>
        <v>6</v>
      </c>
      <c r="S44" s="488" t="str">
        <f t="shared" si="1"/>
        <v>RJ</v>
      </c>
      <c r="T44" s="488">
        <f t="shared" si="2"/>
        <v>11.4</v>
      </c>
      <c r="U44" s="488">
        <f>Q57</f>
        <v>5</v>
      </c>
      <c r="V44" s="488" t="str">
        <f t="shared" si="3"/>
        <v>SE</v>
      </c>
      <c r="W44" s="488">
        <f t="shared" si="4"/>
        <v>2.2000000000000011</v>
      </c>
      <c r="X44" s="488">
        <v>5</v>
      </c>
    </row>
    <row r="45" spans="1:24" x14ac:dyDescent="0.25">
      <c r="A45" s="351" t="s">
        <v>10</v>
      </c>
      <c r="B45" s="351">
        <v>8.3000000000000007</v>
      </c>
      <c r="C45" s="351">
        <v>7.7</v>
      </c>
      <c r="D45" s="351">
        <v>7.9</v>
      </c>
      <c r="E45" s="351">
        <v>9.3000000000000007</v>
      </c>
      <c r="F45" s="351">
        <v>15.1</v>
      </c>
      <c r="G45" s="351">
        <v>13.6</v>
      </c>
      <c r="H45" s="351">
        <v>14.6</v>
      </c>
      <c r="I45" s="351">
        <v>13.1</v>
      </c>
      <c r="J45" s="351">
        <v>14.6</v>
      </c>
      <c r="K45" s="608" t="s">
        <v>2112</v>
      </c>
      <c r="L45" s="351">
        <v>10</v>
      </c>
      <c r="N45" s="488" t="s">
        <v>430</v>
      </c>
      <c r="O45" s="493">
        <f t="shared" si="0"/>
        <v>1.6999999999999993</v>
      </c>
      <c r="P45" s="351">
        <f t="shared" si="5"/>
        <v>8</v>
      </c>
      <c r="Q45" s="351">
        <f t="shared" si="6"/>
        <v>7</v>
      </c>
      <c r="S45" s="488" t="str">
        <f t="shared" si="1"/>
        <v>SE</v>
      </c>
      <c r="T45" s="488">
        <f t="shared" si="2"/>
        <v>11.9</v>
      </c>
      <c r="U45" s="488">
        <f>P57</f>
        <v>4</v>
      </c>
      <c r="V45" s="488" t="str">
        <f t="shared" si="3"/>
        <v>PI</v>
      </c>
      <c r="W45" s="488">
        <f t="shared" si="4"/>
        <v>2.5</v>
      </c>
      <c r="X45" s="488">
        <v>4</v>
      </c>
    </row>
    <row r="46" spans="1:24" x14ac:dyDescent="0.25">
      <c r="A46" s="351" t="s">
        <v>11</v>
      </c>
      <c r="B46" s="351">
        <v>8.4</v>
      </c>
      <c r="C46" s="351">
        <v>6.8</v>
      </c>
      <c r="D46" s="351">
        <v>6.4</v>
      </c>
      <c r="E46" s="351">
        <v>8.1</v>
      </c>
      <c r="F46" s="351">
        <v>9.3000000000000007</v>
      </c>
      <c r="G46" s="351">
        <v>9.6</v>
      </c>
      <c r="H46" s="351">
        <v>14.2</v>
      </c>
      <c r="I46" s="351">
        <v>15</v>
      </c>
      <c r="J46" s="351">
        <v>16.7</v>
      </c>
      <c r="K46" s="608" t="s">
        <v>2112</v>
      </c>
      <c r="L46" s="351">
        <v>4.5999999999999996</v>
      </c>
      <c r="N46" s="488" t="s">
        <v>346</v>
      </c>
      <c r="O46" s="493">
        <f t="shared" si="0"/>
        <v>-3.8000000000000007</v>
      </c>
      <c r="P46" s="351">
        <f t="shared" si="5"/>
        <v>22</v>
      </c>
      <c r="Q46" s="351">
        <f t="shared" si="6"/>
        <v>27</v>
      </c>
      <c r="S46" s="488" t="str">
        <f t="shared" si="1"/>
        <v>PE</v>
      </c>
      <c r="T46" s="488">
        <f t="shared" si="2"/>
        <v>12.3</v>
      </c>
      <c r="U46" s="488">
        <f>P55</f>
        <v>3</v>
      </c>
      <c r="V46" s="488" t="str">
        <f t="shared" si="3"/>
        <v>BA</v>
      </c>
      <c r="W46" s="488">
        <f t="shared" si="4"/>
        <v>2.6999999999999993</v>
      </c>
      <c r="X46" s="488">
        <v>3</v>
      </c>
    </row>
    <row r="47" spans="1:24" x14ac:dyDescent="0.25">
      <c r="A47" s="351" t="s">
        <v>12</v>
      </c>
      <c r="B47" s="351">
        <v>6.9</v>
      </c>
      <c r="C47" s="351">
        <v>6.1</v>
      </c>
      <c r="D47" s="351">
        <v>7.1</v>
      </c>
      <c r="E47" s="351">
        <v>8.8000000000000007</v>
      </c>
      <c r="F47" s="351">
        <v>12.9</v>
      </c>
      <c r="G47" s="351">
        <v>10.7</v>
      </c>
      <c r="H47" s="351">
        <v>10.3</v>
      </c>
      <c r="I47" s="351">
        <v>9.3000000000000007</v>
      </c>
      <c r="J47" s="351">
        <v>10.8</v>
      </c>
      <c r="K47" s="608" t="s">
        <v>2112</v>
      </c>
      <c r="L47" s="351">
        <v>8.1999999999999993</v>
      </c>
      <c r="N47" s="488" t="s">
        <v>345</v>
      </c>
      <c r="O47" s="493">
        <f t="shared" si="0"/>
        <v>1.2999999999999989</v>
      </c>
      <c r="P47" s="351">
        <f t="shared" si="5"/>
        <v>14</v>
      </c>
      <c r="Q47" s="351">
        <f t="shared" si="6"/>
        <v>10</v>
      </c>
      <c r="S47" s="488" t="str">
        <f t="shared" si="1"/>
        <v>AP</v>
      </c>
      <c r="T47" s="488">
        <f t="shared" si="2"/>
        <v>13.3</v>
      </c>
      <c r="U47" s="488">
        <f>P48</f>
        <v>2</v>
      </c>
      <c r="V47" s="488" t="str">
        <f t="shared" si="3"/>
        <v>PE</v>
      </c>
      <c r="W47" s="488">
        <f t="shared" si="4"/>
        <v>3.1000000000000014</v>
      </c>
      <c r="X47" s="488">
        <v>2</v>
      </c>
    </row>
    <row r="48" spans="1:24" x14ac:dyDescent="0.25">
      <c r="A48" s="351" t="s">
        <v>13</v>
      </c>
      <c r="B48" s="351">
        <v>12.1</v>
      </c>
      <c r="C48" s="351">
        <v>9.1999999999999993</v>
      </c>
      <c r="D48" s="351">
        <v>9.6999999999999993</v>
      </c>
      <c r="E48" s="351">
        <v>12.9</v>
      </c>
      <c r="F48" s="351">
        <v>17.100000000000001</v>
      </c>
      <c r="G48" s="351">
        <v>19.100000000000001</v>
      </c>
      <c r="H48" s="351">
        <v>19.8</v>
      </c>
      <c r="I48" s="351">
        <v>15.8</v>
      </c>
      <c r="J48" s="351">
        <v>17.3</v>
      </c>
      <c r="K48" s="608" t="s">
        <v>2112</v>
      </c>
      <c r="L48" s="351">
        <v>13.3</v>
      </c>
      <c r="N48" s="488" t="s">
        <v>1185</v>
      </c>
      <c r="O48" s="493">
        <f t="shared" si="0"/>
        <v>1.2000000000000011</v>
      </c>
      <c r="P48" s="351">
        <f t="shared" si="5"/>
        <v>2</v>
      </c>
      <c r="Q48" s="351">
        <f t="shared" si="6"/>
        <v>11</v>
      </c>
      <c r="S48" s="488" t="str">
        <f t="shared" si="1"/>
        <v>BA</v>
      </c>
      <c r="T48" s="488">
        <f t="shared" si="2"/>
        <v>13.5</v>
      </c>
      <c r="U48" s="488">
        <f>P58</f>
        <v>1</v>
      </c>
      <c r="V48" s="488" t="str">
        <f>_xlfn.XLOOKUP($X48,$Q$43:$Q$69,$N$43:$N$69)</f>
        <v>RJ</v>
      </c>
      <c r="W48" s="488">
        <f>_xlfn.XLOOKUP($X48,$Q$43:$Q$69,$O$43:$O$69)</f>
        <v>4.5</v>
      </c>
      <c r="X48" s="488">
        <v>1</v>
      </c>
    </row>
    <row r="49" spans="1:17" x14ac:dyDescent="0.25">
      <c r="A49" s="351" t="s">
        <v>14</v>
      </c>
      <c r="B49" s="351">
        <v>7.7</v>
      </c>
      <c r="C49" s="351">
        <v>6.5</v>
      </c>
      <c r="D49" s="351">
        <v>6.4</v>
      </c>
      <c r="E49" s="351">
        <v>9</v>
      </c>
      <c r="F49" s="351">
        <v>13.1</v>
      </c>
      <c r="G49" s="351">
        <v>10.6</v>
      </c>
      <c r="H49" s="351">
        <v>10.5</v>
      </c>
      <c r="I49" s="351">
        <v>9.3000000000000007</v>
      </c>
      <c r="J49" s="351">
        <v>11.5</v>
      </c>
      <c r="K49" s="608" t="s">
        <v>2112</v>
      </c>
      <c r="L49" s="351">
        <v>5.2</v>
      </c>
      <c r="N49" s="488" t="s">
        <v>344</v>
      </c>
      <c r="O49" s="493">
        <f t="shared" si="0"/>
        <v>-2.5</v>
      </c>
      <c r="P49" s="351">
        <f t="shared" si="5"/>
        <v>20</v>
      </c>
      <c r="Q49" s="351">
        <f t="shared" si="6"/>
        <v>26</v>
      </c>
    </row>
    <row r="50" spans="1:17" x14ac:dyDescent="0.25">
      <c r="A50" s="351" t="s">
        <v>15</v>
      </c>
      <c r="B50" s="351">
        <v>7.6</v>
      </c>
      <c r="C50" s="351">
        <v>5.6</v>
      </c>
      <c r="D50" s="351">
        <v>7.2</v>
      </c>
      <c r="E50" s="351">
        <v>8.4</v>
      </c>
      <c r="F50" s="351">
        <v>13.2</v>
      </c>
      <c r="G50" s="351">
        <v>13.4</v>
      </c>
      <c r="H50" s="351">
        <v>14.3</v>
      </c>
      <c r="I50" s="351">
        <v>12.4</v>
      </c>
      <c r="J50" s="351">
        <v>16.3</v>
      </c>
      <c r="K50" s="608" t="s">
        <v>2112</v>
      </c>
      <c r="L50" s="351">
        <v>8.3000000000000007</v>
      </c>
      <c r="N50" s="488" t="s">
        <v>343</v>
      </c>
      <c r="O50" s="493">
        <f t="shared" si="0"/>
        <v>0.70000000000000107</v>
      </c>
      <c r="P50" s="351">
        <f t="shared" si="5"/>
        <v>13</v>
      </c>
      <c r="Q50" s="351">
        <f t="shared" si="6"/>
        <v>14</v>
      </c>
    </row>
    <row r="51" spans="1:17" x14ac:dyDescent="0.25">
      <c r="A51" s="351" t="s">
        <v>16</v>
      </c>
      <c r="B51" s="351">
        <v>7</v>
      </c>
      <c r="C51" s="351">
        <v>7</v>
      </c>
      <c r="D51" s="351">
        <v>6</v>
      </c>
      <c r="E51" s="351">
        <v>7.4</v>
      </c>
      <c r="F51" s="351">
        <v>8.9</v>
      </c>
      <c r="G51" s="351">
        <v>13.5</v>
      </c>
      <c r="H51" s="351">
        <v>12.4</v>
      </c>
      <c r="I51" s="351">
        <v>13.3</v>
      </c>
      <c r="J51" s="351">
        <v>14.1</v>
      </c>
      <c r="K51" s="608" t="s">
        <v>2112</v>
      </c>
      <c r="L51" s="351">
        <v>9.5</v>
      </c>
      <c r="N51" s="488" t="s">
        <v>368</v>
      </c>
      <c r="O51" s="493">
        <f t="shared" si="0"/>
        <v>2.5</v>
      </c>
      <c r="P51" s="351">
        <f t="shared" si="5"/>
        <v>11</v>
      </c>
      <c r="Q51" s="351">
        <f t="shared" si="6"/>
        <v>4</v>
      </c>
    </row>
    <row r="52" spans="1:17" x14ac:dyDescent="0.25">
      <c r="A52" s="351" t="s">
        <v>17</v>
      </c>
      <c r="B52" s="351">
        <v>7.6</v>
      </c>
      <c r="C52" s="351">
        <v>6.9</v>
      </c>
      <c r="D52" s="351">
        <v>6.7</v>
      </c>
      <c r="E52" s="351">
        <v>9.1</v>
      </c>
      <c r="F52" s="351">
        <v>12.6</v>
      </c>
      <c r="G52" s="351">
        <v>11.2</v>
      </c>
      <c r="H52" s="351">
        <v>10.199999999999999</v>
      </c>
      <c r="I52" s="351">
        <v>10.3</v>
      </c>
      <c r="J52" s="351">
        <v>12.4</v>
      </c>
      <c r="K52" s="608" t="s">
        <v>2112</v>
      </c>
      <c r="L52" s="351">
        <v>7.8</v>
      </c>
      <c r="N52" s="488" t="s">
        <v>369</v>
      </c>
      <c r="O52" s="493">
        <f t="shared" si="0"/>
        <v>0.20000000000000018</v>
      </c>
      <c r="P52" s="351">
        <f t="shared" si="5"/>
        <v>15</v>
      </c>
      <c r="Q52" s="351">
        <f t="shared" si="6"/>
        <v>18</v>
      </c>
    </row>
    <row r="53" spans="1:17" x14ac:dyDescent="0.25">
      <c r="A53" s="351" t="s">
        <v>18</v>
      </c>
      <c r="B53" s="351">
        <v>11.6</v>
      </c>
      <c r="C53" s="351">
        <v>9.8000000000000007</v>
      </c>
      <c r="D53" s="351">
        <v>10.5</v>
      </c>
      <c r="E53" s="351">
        <v>12.3</v>
      </c>
      <c r="F53" s="351">
        <v>14.7</v>
      </c>
      <c r="G53" s="351">
        <v>12.4</v>
      </c>
      <c r="H53" s="351">
        <v>13.6</v>
      </c>
      <c r="I53" s="351">
        <v>13</v>
      </c>
      <c r="J53" s="351">
        <v>15.6</v>
      </c>
      <c r="K53" s="608" t="s">
        <v>2112</v>
      </c>
      <c r="L53" s="351">
        <v>9.9</v>
      </c>
      <c r="N53" s="488" t="s">
        <v>597</v>
      </c>
      <c r="O53" s="493">
        <f t="shared" si="0"/>
        <v>-1.6999999999999993</v>
      </c>
      <c r="P53" s="351">
        <f t="shared" si="5"/>
        <v>10</v>
      </c>
      <c r="Q53" s="351">
        <f t="shared" si="6"/>
        <v>22</v>
      </c>
    </row>
    <row r="54" spans="1:17" x14ac:dyDescent="0.25">
      <c r="A54" s="351" t="s">
        <v>19</v>
      </c>
      <c r="B54" s="351">
        <v>9.1999999999999993</v>
      </c>
      <c r="C54" s="351">
        <v>8.5</v>
      </c>
      <c r="D54" s="351">
        <v>8.1999999999999993</v>
      </c>
      <c r="E54" s="351">
        <v>9.6999999999999993</v>
      </c>
      <c r="F54" s="351">
        <v>12.2</v>
      </c>
      <c r="G54" s="351">
        <v>10.199999999999999</v>
      </c>
      <c r="H54" s="351">
        <v>11.2</v>
      </c>
      <c r="I54" s="351">
        <v>12.2</v>
      </c>
      <c r="J54" s="351">
        <v>13.9</v>
      </c>
      <c r="K54" s="608" t="s">
        <v>2112</v>
      </c>
      <c r="L54" s="351">
        <v>10.3</v>
      </c>
      <c r="N54" s="488" t="s">
        <v>400</v>
      </c>
      <c r="O54" s="493">
        <f t="shared" si="0"/>
        <v>1.1000000000000014</v>
      </c>
      <c r="P54" s="351">
        <f t="shared" si="5"/>
        <v>6</v>
      </c>
      <c r="Q54" s="351">
        <f t="shared" si="6"/>
        <v>12</v>
      </c>
    </row>
    <row r="55" spans="1:17" x14ac:dyDescent="0.25">
      <c r="A55" s="351" t="s">
        <v>20</v>
      </c>
      <c r="B55" s="351">
        <v>9.1999999999999993</v>
      </c>
      <c r="C55" s="351">
        <v>7.4</v>
      </c>
      <c r="D55" s="351">
        <v>7.8</v>
      </c>
      <c r="E55" s="351">
        <v>11.1</v>
      </c>
      <c r="F55" s="351">
        <v>15.9</v>
      </c>
      <c r="G55" s="351">
        <v>17</v>
      </c>
      <c r="H55" s="351">
        <v>15.6</v>
      </c>
      <c r="I55" s="351">
        <v>14.1</v>
      </c>
      <c r="J55" s="351">
        <v>14.8</v>
      </c>
      <c r="K55" s="608" t="s">
        <v>2112</v>
      </c>
      <c r="L55" s="351">
        <v>12.3</v>
      </c>
      <c r="N55" s="488" t="s">
        <v>398</v>
      </c>
      <c r="O55" s="493">
        <f t="shared" si="0"/>
        <v>3.1000000000000014</v>
      </c>
      <c r="P55" s="351">
        <f t="shared" si="5"/>
        <v>3</v>
      </c>
      <c r="Q55" s="351">
        <f t="shared" si="6"/>
        <v>2</v>
      </c>
    </row>
    <row r="56" spans="1:17" x14ac:dyDescent="0.25">
      <c r="A56" s="351" t="s">
        <v>21</v>
      </c>
      <c r="B56" s="351">
        <v>11.1</v>
      </c>
      <c r="C56" s="351">
        <v>9.4</v>
      </c>
      <c r="D56" s="351">
        <v>9.5</v>
      </c>
      <c r="E56" s="351">
        <v>11.5</v>
      </c>
      <c r="F56" s="351">
        <v>14.9</v>
      </c>
      <c r="G56" s="351">
        <v>15.8</v>
      </c>
      <c r="H56" s="351">
        <v>16.2</v>
      </c>
      <c r="I56" s="351">
        <v>13.8</v>
      </c>
      <c r="J56" s="351">
        <v>16.7</v>
      </c>
      <c r="K56" s="608" t="s">
        <v>2112</v>
      </c>
      <c r="L56" s="351">
        <v>9.3000000000000007</v>
      </c>
      <c r="N56" s="488" t="s">
        <v>1183</v>
      </c>
      <c r="O56" s="493">
        <f t="shared" si="0"/>
        <v>-1.7999999999999989</v>
      </c>
      <c r="P56" s="351">
        <f t="shared" si="5"/>
        <v>12</v>
      </c>
      <c r="Q56" s="351">
        <f t="shared" si="6"/>
        <v>24</v>
      </c>
    </row>
    <row r="57" spans="1:17" x14ac:dyDescent="0.25">
      <c r="A57" s="351" t="s">
        <v>7</v>
      </c>
      <c r="B57" s="351">
        <v>9.6999999999999993</v>
      </c>
      <c r="C57" s="351">
        <v>8.8000000000000007</v>
      </c>
      <c r="D57" s="351">
        <v>9</v>
      </c>
      <c r="E57" s="351">
        <v>10.1</v>
      </c>
      <c r="F57" s="351">
        <v>15.2</v>
      </c>
      <c r="G57" s="351">
        <v>13.6</v>
      </c>
      <c r="H57" s="351">
        <v>15.2</v>
      </c>
      <c r="I57" s="351">
        <v>15</v>
      </c>
      <c r="J57" s="351">
        <v>15.8</v>
      </c>
      <c r="K57" s="608" t="s">
        <v>2112</v>
      </c>
      <c r="L57" s="351">
        <v>11.9</v>
      </c>
      <c r="N57" s="488" t="s">
        <v>72</v>
      </c>
      <c r="O57" s="493">
        <f t="shared" si="0"/>
        <v>2.2000000000000011</v>
      </c>
      <c r="P57" s="351">
        <f t="shared" si="5"/>
        <v>4</v>
      </c>
      <c r="Q57" s="351">
        <f t="shared" si="6"/>
        <v>5</v>
      </c>
    </row>
    <row r="58" spans="1:17" x14ac:dyDescent="0.25">
      <c r="A58" s="351" t="s">
        <v>22</v>
      </c>
      <c r="B58" s="351">
        <v>10.8</v>
      </c>
      <c r="C58" s="351">
        <v>9.1</v>
      </c>
      <c r="D58" s="351">
        <v>9.8000000000000007</v>
      </c>
      <c r="E58" s="351">
        <v>12.4</v>
      </c>
      <c r="F58" s="351">
        <v>16.8</v>
      </c>
      <c r="G58" s="351">
        <v>15.1</v>
      </c>
      <c r="H58" s="351">
        <v>17.600000000000001</v>
      </c>
      <c r="I58" s="351">
        <v>16.5</v>
      </c>
      <c r="J58" s="351">
        <v>18.8</v>
      </c>
      <c r="K58" s="608" t="s">
        <v>2112</v>
      </c>
      <c r="L58" s="351">
        <v>13.5</v>
      </c>
      <c r="N58" s="488" t="s">
        <v>399</v>
      </c>
      <c r="O58" s="493">
        <f t="shared" si="0"/>
        <v>2.6999999999999993</v>
      </c>
      <c r="P58" s="351">
        <f t="shared" si="5"/>
        <v>1</v>
      </c>
      <c r="Q58" s="351">
        <f t="shared" si="6"/>
        <v>3</v>
      </c>
    </row>
    <row r="59" spans="1:17" x14ac:dyDescent="0.25">
      <c r="A59" s="351" t="s">
        <v>23</v>
      </c>
      <c r="B59" s="351">
        <v>6.3</v>
      </c>
      <c r="C59" s="351">
        <v>5.8</v>
      </c>
      <c r="D59" s="351">
        <v>6.3</v>
      </c>
      <c r="E59" s="351">
        <v>9.4</v>
      </c>
      <c r="F59" s="351">
        <v>11.2</v>
      </c>
      <c r="G59" s="351">
        <v>10.7</v>
      </c>
      <c r="H59" s="351">
        <v>9.6999999999999993</v>
      </c>
      <c r="I59" s="351">
        <v>9.6</v>
      </c>
      <c r="J59" s="351">
        <v>11.7</v>
      </c>
      <c r="K59" s="608" t="s">
        <v>2112</v>
      </c>
      <c r="L59" s="351">
        <v>5.8</v>
      </c>
      <c r="N59" s="488" t="s">
        <v>372</v>
      </c>
      <c r="O59" s="493">
        <f t="shared" si="0"/>
        <v>-0.5</v>
      </c>
      <c r="P59" s="351">
        <f t="shared" si="5"/>
        <v>19</v>
      </c>
      <c r="Q59" s="351">
        <f t="shared" si="6"/>
        <v>20</v>
      </c>
    </row>
    <row r="60" spans="1:17" x14ac:dyDescent="0.25">
      <c r="A60" s="351" t="s">
        <v>24</v>
      </c>
      <c r="B60" s="351">
        <v>6.7</v>
      </c>
      <c r="C60" s="351">
        <v>5.9</v>
      </c>
      <c r="D60" s="351">
        <v>6.2</v>
      </c>
      <c r="E60" s="351">
        <v>9.1999999999999993</v>
      </c>
      <c r="F60" s="351">
        <v>13.8</v>
      </c>
      <c r="G60" s="351">
        <v>11.7</v>
      </c>
      <c r="H60" s="351">
        <v>10.4</v>
      </c>
      <c r="I60" s="351">
        <v>10.4</v>
      </c>
      <c r="J60" s="351">
        <v>11.3</v>
      </c>
      <c r="K60" s="608" t="s">
        <v>2112</v>
      </c>
      <c r="L60" s="351">
        <v>7.2</v>
      </c>
      <c r="N60" s="488" t="s">
        <v>371</v>
      </c>
      <c r="O60" s="493">
        <f t="shared" si="0"/>
        <v>0.5</v>
      </c>
      <c r="P60" s="351">
        <f t="shared" si="5"/>
        <v>17</v>
      </c>
      <c r="Q60" s="351">
        <f t="shared" si="6"/>
        <v>16</v>
      </c>
    </row>
    <row r="61" spans="1:17" x14ac:dyDescent="0.25">
      <c r="A61" s="351" t="s">
        <v>25</v>
      </c>
      <c r="B61" s="351">
        <v>6.9</v>
      </c>
      <c r="C61" s="351">
        <v>6.2</v>
      </c>
      <c r="D61" s="351">
        <v>5.8</v>
      </c>
      <c r="E61" s="351">
        <v>8.6999999999999993</v>
      </c>
      <c r="F61" s="351">
        <v>13.6</v>
      </c>
      <c r="G61" s="351">
        <v>15.3</v>
      </c>
      <c r="H61" s="351">
        <v>15</v>
      </c>
      <c r="I61" s="351">
        <v>13.8</v>
      </c>
      <c r="J61" s="351">
        <v>14.7</v>
      </c>
      <c r="K61" s="608" t="s">
        <v>2112</v>
      </c>
      <c r="L61" s="351">
        <v>11.4</v>
      </c>
      <c r="N61" s="488" t="s">
        <v>119</v>
      </c>
      <c r="O61" s="493">
        <f t="shared" si="0"/>
        <v>4.5</v>
      </c>
      <c r="P61" s="351">
        <f t="shared" si="5"/>
        <v>5</v>
      </c>
      <c r="Q61" s="351">
        <f t="shared" si="6"/>
        <v>1</v>
      </c>
    </row>
    <row r="62" spans="1:17" x14ac:dyDescent="0.25">
      <c r="A62" s="351" t="s">
        <v>26</v>
      </c>
      <c r="B62" s="351">
        <v>6.8</v>
      </c>
      <c r="C62" s="351">
        <v>6.6</v>
      </c>
      <c r="D62" s="351">
        <v>7.2</v>
      </c>
      <c r="E62" s="351">
        <v>10.3</v>
      </c>
      <c r="F62" s="351">
        <v>12.5</v>
      </c>
      <c r="G62" s="351">
        <v>12.8</v>
      </c>
      <c r="H62" s="351">
        <v>12.6</v>
      </c>
      <c r="I62" s="351">
        <v>11.6</v>
      </c>
      <c r="J62" s="351">
        <v>12.3</v>
      </c>
      <c r="K62" s="608" t="s">
        <v>2112</v>
      </c>
      <c r="L62" s="351">
        <v>7.7</v>
      </c>
      <c r="N62" s="488" t="s">
        <v>120</v>
      </c>
      <c r="O62" s="493">
        <f t="shared" si="0"/>
        <v>0.90000000000000036</v>
      </c>
      <c r="P62" s="351">
        <f t="shared" si="5"/>
        <v>16</v>
      </c>
      <c r="Q62" s="351">
        <f t="shared" si="6"/>
        <v>13</v>
      </c>
    </row>
    <row r="63" spans="1:17" x14ac:dyDescent="0.25">
      <c r="A63" s="351" t="s">
        <v>27</v>
      </c>
      <c r="B63" s="351">
        <v>4.5</v>
      </c>
      <c r="C63" s="351">
        <v>3.8</v>
      </c>
      <c r="D63" s="351">
        <v>3.8</v>
      </c>
      <c r="E63" s="351">
        <v>5.9</v>
      </c>
      <c r="F63" s="351">
        <v>8.1999999999999993</v>
      </c>
      <c r="G63" s="351">
        <v>8.3000000000000007</v>
      </c>
      <c r="H63" s="351">
        <v>7.9</v>
      </c>
      <c r="I63" s="351">
        <v>7.4</v>
      </c>
      <c r="J63" s="351">
        <v>8</v>
      </c>
      <c r="K63" s="608" t="s">
        <v>2112</v>
      </c>
      <c r="L63" s="351">
        <v>5.0999999999999996</v>
      </c>
      <c r="N63" s="488" t="s">
        <v>431</v>
      </c>
      <c r="O63" s="493">
        <f t="shared" si="0"/>
        <v>0.59999999999999964</v>
      </c>
      <c r="P63" s="351">
        <f t="shared" si="5"/>
        <v>21</v>
      </c>
      <c r="Q63" s="351">
        <f t="shared" si="6"/>
        <v>15</v>
      </c>
    </row>
    <row r="64" spans="1:17" x14ac:dyDescent="0.25">
      <c r="A64" s="351" t="s">
        <v>28</v>
      </c>
      <c r="B64" s="351">
        <v>2.7</v>
      </c>
      <c r="C64" s="351">
        <v>2.6</v>
      </c>
      <c r="D64" s="351">
        <v>2.7</v>
      </c>
      <c r="E64" s="351">
        <v>4.3</v>
      </c>
      <c r="F64" s="351">
        <v>6.2</v>
      </c>
      <c r="G64" s="351">
        <v>6.4</v>
      </c>
      <c r="H64" s="351">
        <v>6.3</v>
      </c>
      <c r="I64" s="351">
        <v>5.4</v>
      </c>
      <c r="J64" s="351">
        <v>5.7</v>
      </c>
      <c r="K64" s="608" t="s">
        <v>2112</v>
      </c>
      <c r="L64" s="351">
        <v>3.2</v>
      </c>
      <c r="N64" s="488" t="s">
        <v>75</v>
      </c>
      <c r="O64" s="493">
        <f t="shared" si="0"/>
        <v>0.5</v>
      </c>
      <c r="P64" s="351">
        <f t="shared" si="5"/>
        <v>26</v>
      </c>
      <c r="Q64" s="351">
        <f t="shared" si="6"/>
        <v>16</v>
      </c>
    </row>
    <row r="65" spans="1:17" x14ac:dyDescent="0.25">
      <c r="A65" s="351" t="s">
        <v>29</v>
      </c>
      <c r="B65" s="351">
        <v>4.4000000000000004</v>
      </c>
      <c r="C65" s="351">
        <v>4.7</v>
      </c>
      <c r="D65" s="351">
        <v>4.5999999999999996</v>
      </c>
      <c r="E65" s="351">
        <v>6.7</v>
      </c>
      <c r="F65" s="351">
        <v>8.4</v>
      </c>
      <c r="G65" s="351">
        <v>8.1</v>
      </c>
      <c r="H65" s="351">
        <v>7.5</v>
      </c>
      <c r="I65" s="351">
        <v>7.3</v>
      </c>
      <c r="J65" s="351">
        <v>8.5</v>
      </c>
      <c r="K65" s="608" t="s">
        <v>2112</v>
      </c>
      <c r="L65" s="351">
        <v>4.5999999999999996</v>
      </c>
      <c r="N65" s="488" t="s">
        <v>118</v>
      </c>
      <c r="O65" s="493">
        <f t="shared" si="0"/>
        <v>0.19999999999999929</v>
      </c>
      <c r="P65" s="351">
        <f t="shared" si="5"/>
        <v>22</v>
      </c>
      <c r="Q65" s="351">
        <f t="shared" si="6"/>
        <v>19</v>
      </c>
    </row>
    <row r="66" spans="1:17" x14ac:dyDescent="0.25">
      <c r="A66" s="351" t="s">
        <v>30</v>
      </c>
      <c r="B66" s="351">
        <v>5</v>
      </c>
      <c r="C66" s="351">
        <v>4.5</v>
      </c>
      <c r="D66" s="351">
        <v>3.9</v>
      </c>
      <c r="E66" s="351">
        <v>6</v>
      </c>
      <c r="F66" s="351">
        <v>8.1999999999999993</v>
      </c>
      <c r="G66" s="351">
        <v>7.4</v>
      </c>
      <c r="H66" s="351">
        <v>7</v>
      </c>
      <c r="I66" s="351">
        <v>6.7</v>
      </c>
      <c r="J66" s="351">
        <v>7.9</v>
      </c>
      <c r="K66" s="608" t="s">
        <v>2112</v>
      </c>
      <c r="L66" s="351">
        <v>3.3</v>
      </c>
      <c r="N66" s="488" t="s">
        <v>76</v>
      </c>
      <c r="O66" s="493">
        <f t="shared" si="0"/>
        <v>-1.7000000000000002</v>
      </c>
      <c r="P66" s="351">
        <f t="shared" si="5"/>
        <v>25</v>
      </c>
      <c r="Q66" s="351">
        <f t="shared" si="6"/>
        <v>23</v>
      </c>
    </row>
    <row r="67" spans="1:17" x14ac:dyDescent="0.25">
      <c r="A67" s="351" t="s">
        <v>31</v>
      </c>
      <c r="B67" s="351">
        <v>4.8</v>
      </c>
      <c r="C67" s="351">
        <v>3.8</v>
      </c>
      <c r="D67" s="351">
        <v>4.0999999999999996</v>
      </c>
      <c r="E67" s="351">
        <v>5.8</v>
      </c>
      <c r="F67" s="351">
        <v>9.6</v>
      </c>
      <c r="G67" s="351">
        <v>7.4</v>
      </c>
      <c r="H67" s="351">
        <v>6.9</v>
      </c>
      <c r="I67" s="351">
        <v>6.4</v>
      </c>
      <c r="J67" s="351">
        <v>8.6</v>
      </c>
      <c r="K67" s="608" t="s">
        <v>2112</v>
      </c>
      <c r="L67" s="351">
        <v>3.5</v>
      </c>
      <c r="N67" s="488" t="s">
        <v>74</v>
      </c>
      <c r="O67" s="493">
        <f t="shared" si="0"/>
        <v>-1.2999999999999998</v>
      </c>
      <c r="P67" s="351">
        <f t="shared" si="5"/>
        <v>24</v>
      </c>
      <c r="Q67" s="351">
        <f t="shared" si="6"/>
        <v>21</v>
      </c>
    </row>
    <row r="68" spans="1:17" x14ac:dyDescent="0.25">
      <c r="A68" s="351" t="s">
        <v>32</v>
      </c>
      <c r="B68" s="351">
        <v>5.0999999999999996</v>
      </c>
      <c r="C68" s="351">
        <v>3.9</v>
      </c>
      <c r="D68" s="351">
        <v>5.2</v>
      </c>
      <c r="E68" s="351">
        <v>7.8</v>
      </c>
      <c r="F68" s="351">
        <v>11.3</v>
      </c>
      <c r="G68" s="351">
        <v>9.4</v>
      </c>
      <c r="H68" s="351">
        <v>8.3000000000000007</v>
      </c>
      <c r="I68" s="351">
        <v>10.6</v>
      </c>
      <c r="J68" s="351">
        <v>11.6</v>
      </c>
      <c r="K68" s="608" t="s">
        <v>2112</v>
      </c>
      <c r="L68" s="351">
        <v>6.6</v>
      </c>
      <c r="N68" s="488" t="s">
        <v>370</v>
      </c>
      <c r="O68" s="493">
        <f t="shared" si="0"/>
        <v>1.5</v>
      </c>
      <c r="P68" s="351">
        <f t="shared" si="5"/>
        <v>18</v>
      </c>
      <c r="Q68" s="351">
        <f t="shared" si="6"/>
        <v>8</v>
      </c>
    </row>
    <row r="69" spans="1:17" x14ac:dyDescent="0.25">
      <c r="A69" s="351" t="s">
        <v>33</v>
      </c>
      <c r="B69" s="351">
        <v>8.9</v>
      </c>
      <c r="C69" s="351">
        <v>8.5</v>
      </c>
      <c r="D69" s="351">
        <v>8.8000000000000007</v>
      </c>
      <c r="E69" s="351">
        <v>9.8000000000000007</v>
      </c>
      <c r="F69" s="351">
        <v>14</v>
      </c>
      <c r="G69" s="351">
        <v>13.4</v>
      </c>
      <c r="H69" s="351">
        <v>12.1</v>
      </c>
      <c r="I69" s="351">
        <v>12.5</v>
      </c>
      <c r="J69" s="351">
        <v>13.6</v>
      </c>
      <c r="K69" s="608" t="s">
        <v>2112</v>
      </c>
      <c r="L69" s="351">
        <v>10.3</v>
      </c>
      <c r="N69" s="488" t="s">
        <v>121</v>
      </c>
      <c r="O69" s="493">
        <f t="shared" si="0"/>
        <v>1.4000000000000004</v>
      </c>
      <c r="P69" s="351">
        <f t="shared" si="5"/>
        <v>6</v>
      </c>
      <c r="Q69" s="351">
        <f t="shared" si="6"/>
        <v>9</v>
      </c>
    </row>
    <row r="70" spans="1:17" x14ac:dyDescent="0.25">
      <c r="A70" s="726" t="s">
        <v>1533</v>
      </c>
      <c r="B70" s="726"/>
      <c r="C70" s="726"/>
      <c r="D70" s="726"/>
      <c r="E70" s="726"/>
      <c r="F70" s="726"/>
      <c r="G70" s="726"/>
      <c r="H70" s="726"/>
      <c r="I70" s="726"/>
    </row>
  </sheetData>
  <sortState xmlns:xlrd2="http://schemas.microsoft.com/office/spreadsheetml/2017/richdata2" ref="V43:X48">
    <sortCondition descending="1" ref="X43:X48"/>
  </sortState>
  <mergeCells count="1">
    <mergeCell ref="A70:I70"/>
  </mergeCells>
  <phoneticPr fontId="1" type="noConversion"/>
  <pageMargins left="0.511811024" right="0.511811024" top="0.78740157499999996" bottom="0.78740157499999996" header="0.31496062000000002" footer="0.31496062000000002"/>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D5256-2D95-45A4-A6E9-2EF4437CA629}">
  <sheetPr>
    <tabColor theme="9" tint="-0.249977111117893"/>
  </sheetPr>
  <dimension ref="A1:M34"/>
  <sheetViews>
    <sheetView showGridLines="0" zoomScale="90" zoomScaleNormal="90" workbookViewId="0"/>
  </sheetViews>
  <sheetFormatPr defaultRowHeight="15" x14ac:dyDescent="0.25"/>
  <sheetData>
    <row r="1" spans="1:1" x14ac:dyDescent="0.25">
      <c r="A1" t="s">
        <v>1550</v>
      </c>
    </row>
    <row r="3" spans="1:1" x14ac:dyDescent="0.25">
      <c r="A3" t="s">
        <v>91</v>
      </c>
    </row>
    <row r="4" spans="1:1" x14ac:dyDescent="0.25">
      <c r="A4" t="s">
        <v>1523</v>
      </c>
    </row>
    <row r="5" spans="1:1" x14ac:dyDescent="0.25">
      <c r="A5" t="s">
        <v>1542</v>
      </c>
    </row>
    <row r="6" spans="1:1" x14ac:dyDescent="0.25">
      <c r="A6" t="s">
        <v>1525</v>
      </c>
    </row>
    <row r="7" spans="1:1" ht="17.25" x14ac:dyDescent="0.25">
      <c r="A7" t="s">
        <v>1551</v>
      </c>
    </row>
    <row r="8" spans="1:1" x14ac:dyDescent="0.25">
      <c r="A8" t="s">
        <v>331</v>
      </c>
    </row>
    <row r="9" spans="1:1" x14ac:dyDescent="0.25">
      <c r="A9" t="s">
        <v>1488</v>
      </c>
    </row>
    <row r="10" spans="1:1" x14ac:dyDescent="0.25">
      <c r="A10" t="s">
        <v>1489</v>
      </c>
    </row>
    <row r="11" spans="1:1" x14ac:dyDescent="0.25">
      <c r="A11" t="s">
        <v>1552</v>
      </c>
    </row>
    <row r="12" spans="1:1" x14ac:dyDescent="0.25">
      <c r="A12" t="s">
        <v>1527</v>
      </c>
    </row>
    <row r="14" spans="1:1" x14ac:dyDescent="0.25">
      <c r="A14" t="s">
        <v>714</v>
      </c>
    </row>
    <row r="15" spans="1:1" x14ac:dyDescent="0.25">
      <c r="A15" s="109" t="s">
        <v>1553</v>
      </c>
    </row>
    <row r="16" spans="1:1" x14ac:dyDescent="0.25">
      <c r="A16" s="109" t="s">
        <v>147</v>
      </c>
    </row>
    <row r="18" spans="2:13" x14ac:dyDescent="0.25">
      <c r="C18" s="21" t="s">
        <v>1513</v>
      </c>
      <c r="D18" s="21" t="s">
        <v>1514</v>
      </c>
      <c r="E18" s="21" t="s">
        <v>1515</v>
      </c>
      <c r="F18" s="21" t="s">
        <v>1516</v>
      </c>
      <c r="G18" s="21" t="s">
        <v>1517</v>
      </c>
      <c r="H18" s="21" t="s">
        <v>1518</v>
      </c>
      <c r="I18" s="21" t="s">
        <v>1519</v>
      </c>
      <c r="J18" s="21" t="s">
        <v>1520</v>
      </c>
      <c r="K18" s="21" t="s">
        <v>1554</v>
      </c>
      <c r="L18" s="21" t="s">
        <v>2723</v>
      </c>
      <c r="M18" s="21" t="s">
        <v>2724</v>
      </c>
    </row>
    <row r="19" spans="2:13" x14ac:dyDescent="0.25">
      <c r="B19" t="s">
        <v>5</v>
      </c>
      <c r="C19" s="16">
        <f>'g13.5'!B41</f>
        <v>6.9</v>
      </c>
      <c r="D19" s="16">
        <f>'g13.5'!C41</f>
        <v>6.3</v>
      </c>
      <c r="E19" s="16">
        <f>'g13.5'!D41</f>
        <v>6.6</v>
      </c>
      <c r="F19" s="16">
        <f>'g13.5'!E41</f>
        <v>9.1</v>
      </c>
      <c r="G19" s="16">
        <f>'g13.5'!F41</f>
        <v>12.2</v>
      </c>
      <c r="H19" s="16">
        <f>'g13.5'!G41</f>
        <v>11.9</v>
      </c>
      <c r="I19" s="16">
        <f>'g13.5'!H41</f>
        <v>11.7</v>
      </c>
      <c r="J19" s="16">
        <f>'g13.5'!I41</f>
        <v>11.1</v>
      </c>
      <c r="K19" s="16">
        <f>'g13.5'!J41</f>
        <v>12.4</v>
      </c>
      <c r="L19" s="16">
        <f>'g13.5'!K41</f>
        <v>11.1</v>
      </c>
      <c r="M19" s="16">
        <f>'g13.5'!L41</f>
        <v>7.9</v>
      </c>
    </row>
    <row r="20" spans="2:13" x14ac:dyDescent="0.25">
      <c r="B20" t="s">
        <v>6</v>
      </c>
      <c r="C20" s="16">
        <f>'g13.5'!B42</f>
        <v>9.4</v>
      </c>
      <c r="D20" s="16">
        <f>'g13.5'!C42</f>
        <v>8</v>
      </c>
      <c r="E20" s="16">
        <f>'g13.5'!D42</f>
        <v>8.3000000000000007</v>
      </c>
      <c r="F20" s="16">
        <f>'g13.5'!E42</f>
        <v>10.6</v>
      </c>
      <c r="G20" s="16">
        <f>'g13.5'!F42</f>
        <v>14.5</v>
      </c>
      <c r="H20" s="16">
        <f>'g13.5'!G42</f>
        <v>14</v>
      </c>
      <c r="I20" s="16">
        <f>'g13.5'!H42</f>
        <v>14.5</v>
      </c>
      <c r="J20" s="16">
        <f>'g13.5'!I42</f>
        <v>13.8</v>
      </c>
      <c r="K20" s="16">
        <f>'g13.5'!J42</f>
        <v>15.8</v>
      </c>
      <c r="L20" s="16"/>
      <c r="M20" s="16">
        <f>'g13.5'!L42</f>
        <v>10.9</v>
      </c>
    </row>
    <row r="21" spans="2:13" x14ac:dyDescent="0.25">
      <c r="B21" t="s">
        <v>7</v>
      </c>
      <c r="C21" s="16">
        <f>'g13.5'!B57</f>
        <v>9.6999999999999993</v>
      </c>
      <c r="D21" s="16">
        <f>'g13.5'!C57</f>
        <v>8.8000000000000007</v>
      </c>
      <c r="E21" s="16">
        <f>'g13.5'!D57</f>
        <v>9</v>
      </c>
      <c r="F21" s="16">
        <f>'g13.5'!E57</f>
        <v>10.1</v>
      </c>
      <c r="G21" s="16">
        <f>'g13.5'!F57</f>
        <v>15.2</v>
      </c>
      <c r="H21" s="16">
        <f>'g13.5'!G57</f>
        <v>13.6</v>
      </c>
      <c r="I21" s="16">
        <f>'g13.5'!H57</f>
        <v>15.2</v>
      </c>
      <c r="J21" s="16">
        <f>'g13.5'!I57</f>
        <v>15</v>
      </c>
      <c r="K21" s="16">
        <f>'g13.5'!J57</f>
        <v>15.8</v>
      </c>
      <c r="L21" s="16"/>
      <c r="M21" s="16">
        <f>'g13.5'!L57</f>
        <v>11.9</v>
      </c>
    </row>
    <row r="23" spans="2:13" x14ac:dyDescent="0.25">
      <c r="C23" s="6"/>
      <c r="D23" s="6"/>
      <c r="E23" s="6"/>
      <c r="F23" s="6"/>
      <c r="G23" s="6"/>
      <c r="H23" s="6"/>
      <c r="I23" s="6"/>
    </row>
    <row r="34" spans="2:2" x14ac:dyDescent="0.25">
      <c r="B34" s="5"/>
    </row>
  </sheetData>
  <phoneticPr fontId="1" type="noConversion"/>
  <pageMargins left="0.511811024" right="0.511811024" top="0.78740157499999996" bottom="0.78740157499999996" header="0.31496062000000002" footer="0.31496062000000002"/>
  <pageSetup paperSize="9"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908CA-5DDC-45A0-8BE3-65DADD39B675}">
  <sheetPr>
    <tabColor theme="9" tint="-0.249977111117893"/>
  </sheetPr>
  <dimension ref="A1:AC61"/>
  <sheetViews>
    <sheetView showGridLines="0" zoomScale="90" zoomScaleNormal="90" workbookViewId="0"/>
  </sheetViews>
  <sheetFormatPr defaultRowHeight="15" x14ac:dyDescent="0.25"/>
  <cols>
    <col min="2" max="2" width="10.5703125" customWidth="1"/>
    <col min="3" max="26" width="7.7109375" customWidth="1"/>
  </cols>
  <sheetData>
    <row r="1" spans="1:1" x14ac:dyDescent="0.25">
      <c r="A1" t="s">
        <v>2768</v>
      </c>
    </row>
    <row r="3" spans="1:1" x14ac:dyDescent="0.25">
      <c r="A3" t="s">
        <v>91</v>
      </c>
    </row>
    <row r="4" spans="1:1" x14ac:dyDescent="0.25">
      <c r="A4" t="s">
        <v>1483</v>
      </c>
    </row>
    <row r="5" spans="1:1" x14ac:dyDescent="0.25">
      <c r="A5" t="s">
        <v>1484</v>
      </c>
    </row>
    <row r="6" spans="1:1" x14ac:dyDescent="0.25">
      <c r="A6" t="s">
        <v>1556</v>
      </c>
    </row>
    <row r="7" spans="1:1" x14ac:dyDescent="0.25">
      <c r="A7" t="s">
        <v>1486</v>
      </c>
    </row>
    <row r="8" spans="1:1" ht="17.25" x14ac:dyDescent="0.25">
      <c r="A8" t="s">
        <v>1557</v>
      </c>
    </row>
    <row r="9" spans="1:1" x14ac:dyDescent="0.25">
      <c r="A9" t="s">
        <v>383</v>
      </c>
    </row>
    <row r="10" spans="1:1" x14ac:dyDescent="0.25">
      <c r="A10" t="s">
        <v>1488</v>
      </c>
    </row>
    <row r="11" spans="1:1" x14ac:dyDescent="0.25">
      <c r="A11" t="s">
        <v>1558</v>
      </c>
    </row>
    <row r="12" spans="1:1" x14ac:dyDescent="0.25">
      <c r="A12" t="s">
        <v>1559</v>
      </c>
    </row>
    <row r="13" spans="1:1" x14ac:dyDescent="0.25">
      <c r="A13" t="s">
        <v>1491</v>
      </c>
    </row>
    <row r="14" spans="1:1" x14ac:dyDescent="0.25">
      <c r="A14" t="s">
        <v>1492</v>
      </c>
    </row>
    <row r="15" spans="1:1" x14ac:dyDescent="0.25">
      <c r="A15" t="s">
        <v>1493</v>
      </c>
    </row>
    <row r="16" spans="1:1" x14ac:dyDescent="0.25">
      <c r="A16" t="s">
        <v>1494</v>
      </c>
    </row>
    <row r="17" spans="1:18" x14ac:dyDescent="0.25">
      <c r="A17" t="s">
        <v>1495</v>
      </c>
    </row>
    <row r="18" spans="1:18" x14ac:dyDescent="0.25">
      <c r="A18" t="s">
        <v>1496</v>
      </c>
    </row>
    <row r="19" spans="1:18" x14ac:dyDescent="0.25">
      <c r="A19" t="s">
        <v>1497</v>
      </c>
    </row>
    <row r="20" spans="1:18" x14ac:dyDescent="0.25">
      <c r="A20" t="s">
        <v>1488</v>
      </c>
    </row>
    <row r="21" spans="1:18" x14ac:dyDescent="0.25">
      <c r="A21" t="s">
        <v>1489</v>
      </c>
    </row>
    <row r="22" spans="1:18" x14ac:dyDescent="0.25">
      <c r="A22" t="s">
        <v>1559</v>
      </c>
    </row>
    <row r="23" spans="1:18" x14ac:dyDescent="0.25">
      <c r="A23" t="s">
        <v>1498</v>
      </c>
    </row>
    <row r="25" spans="1:18" x14ac:dyDescent="0.25">
      <c r="A25" t="s">
        <v>1097</v>
      </c>
    </row>
    <row r="26" spans="1:18" x14ac:dyDescent="0.25">
      <c r="A26" t="s">
        <v>1560</v>
      </c>
    </row>
    <row r="27" spans="1:18" x14ac:dyDescent="0.25">
      <c r="A27" t="s">
        <v>1561</v>
      </c>
    </row>
    <row r="29" spans="1:18" x14ac:dyDescent="0.25">
      <c r="A29" t="s">
        <v>654</v>
      </c>
    </row>
    <row r="30" spans="1:18" x14ac:dyDescent="0.25">
      <c r="A30" s="109" t="s">
        <v>1562</v>
      </c>
    </row>
    <row r="31" spans="1:18" x14ac:dyDescent="0.25">
      <c r="A31" s="109" t="s">
        <v>1563</v>
      </c>
    </row>
    <row r="32" spans="1:18" x14ac:dyDescent="0.25">
      <c r="C32" s="5"/>
      <c r="D32" s="5"/>
      <c r="E32" s="5"/>
      <c r="F32" s="5"/>
      <c r="G32" s="5"/>
      <c r="H32" s="5"/>
      <c r="I32" s="5"/>
      <c r="J32" s="5"/>
      <c r="K32" s="5"/>
      <c r="L32" s="5"/>
      <c r="M32" s="5"/>
      <c r="N32" s="5"/>
      <c r="O32" s="5"/>
      <c r="P32" s="5"/>
      <c r="Q32" s="5"/>
      <c r="R32" s="5"/>
    </row>
    <row r="33" spans="2:26" ht="18" x14ac:dyDescent="0.25">
      <c r="B33" s="18" t="s">
        <v>1555</v>
      </c>
    </row>
    <row r="34" spans="2:26" ht="18.75" thickBot="1" x14ac:dyDescent="0.3">
      <c r="B34" s="382" t="s">
        <v>1564</v>
      </c>
      <c r="C34" s="729" t="s">
        <v>1565</v>
      </c>
      <c r="D34" s="729"/>
      <c r="E34" s="729"/>
      <c r="F34" s="729" t="s">
        <v>1566</v>
      </c>
      <c r="G34" s="729"/>
      <c r="H34" s="729"/>
      <c r="I34" s="729" t="s">
        <v>1567</v>
      </c>
      <c r="J34" s="729"/>
      <c r="K34" s="729"/>
      <c r="L34" s="720" t="s">
        <v>1568</v>
      </c>
      <c r="M34" s="721"/>
      <c r="N34" s="722"/>
      <c r="O34" s="729" t="s">
        <v>1569</v>
      </c>
      <c r="P34" s="729"/>
      <c r="Q34" s="729"/>
      <c r="R34" s="729" t="s">
        <v>2726</v>
      </c>
      <c r="S34" s="729"/>
      <c r="T34" s="729"/>
      <c r="U34" s="729" t="s">
        <v>2727</v>
      </c>
      <c r="V34" s="729"/>
      <c r="W34" s="729"/>
      <c r="X34" s="729" t="s">
        <v>2728</v>
      </c>
      <c r="Y34" s="729"/>
      <c r="Z34" s="729"/>
    </row>
    <row r="35" spans="2:26" ht="18.75" thickBot="1" x14ac:dyDescent="0.3">
      <c r="B35" s="383" t="s">
        <v>1570</v>
      </c>
      <c r="C35" s="17" t="s">
        <v>66</v>
      </c>
      <c r="D35" s="17" t="s">
        <v>69</v>
      </c>
      <c r="E35" s="17" t="s">
        <v>72</v>
      </c>
      <c r="F35" s="17" t="s">
        <v>66</v>
      </c>
      <c r="G35" s="17" t="s">
        <v>69</v>
      </c>
      <c r="H35" s="17" t="s">
        <v>72</v>
      </c>
      <c r="I35" s="17" t="s">
        <v>66</v>
      </c>
      <c r="J35" s="17" t="s">
        <v>69</v>
      </c>
      <c r="K35" s="17" t="s">
        <v>72</v>
      </c>
      <c r="L35" s="17" t="s">
        <v>66</v>
      </c>
      <c r="M35" s="17" t="s">
        <v>69</v>
      </c>
      <c r="N35" s="17" t="s">
        <v>72</v>
      </c>
      <c r="O35" s="17" t="s">
        <v>66</v>
      </c>
      <c r="P35" s="17" t="s">
        <v>69</v>
      </c>
      <c r="Q35" s="17" t="s">
        <v>72</v>
      </c>
      <c r="R35" s="17" t="s">
        <v>66</v>
      </c>
      <c r="S35" s="17" t="s">
        <v>69</v>
      </c>
      <c r="T35" s="17" t="s">
        <v>72</v>
      </c>
      <c r="U35" s="17" t="s">
        <v>66</v>
      </c>
      <c r="V35" s="17" t="s">
        <v>69</v>
      </c>
      <c r="W35" s="17" t="s">
        <v>72</v>
      </c>
      <c r="X35" s="17" t="s">
        <v>66</v>
      </c>
      <c r="Y35" s="17" t="s">
        <v>69</v>
      </c>
      <c r="Z35" s="17" t="s">
        <v>72</v>
      </c>
    </row>
    <row r="36" spans="2:26" ht="16.5" thickBot="1" x14ac:dyDescent="0.3">
      <c r="B36" s="24" t="s">
        <v>1571</v>
      </c>
      <c r="C36" s="177">
        <f>G51/B51</f>
        <v>0.78307118370639239</v>
      </c>
      <c r="D36" s="177">
        <f t="shared" ref="D36:E36" si="0">H51/C51</f>
        <v>0.75983663348284292</v>
      </c>
      <c r="E36" s="177">
        <f t="shared" si="0"/>
        <v>0.76388888888888884</v>
      </c>
      <c r="F36" s="177">
        <f>G53/B53</f>
        <v>0.7913402020982937</v>
      </c>
      <c r="G36" s="177">
        <f t="shared" ref="G36:H36" si="1">H53/C53</f>
        <v>0.76890635138057817</v>
      </c>
      <c r="H36" s="177">
        <f t="shared" si="1"/>
        <v>0.76895142986836129</v>
      </c>
      <c r="I36" s="177">
        <f>G55/B55</f>
        <v>0.79742158750274172</v>
      </c>
      <c r="J36" s="177">
        <f t="shared" ref="J36:K36" si="2">H55/C55</f>
        <v>0.78039523156150326</v>
      </c>
      <c r="K36" s="177">
        <f t="shared" si="2"/>
        <v>0.78886414253897552</v>
      </c>
      <c r="L36" s="177">
        <f>G57/B57</f>
        <v>0.80226221770247708</v>
      </c>
      <c r="M36" s="177">
        <f t="shared" ref="M36:N36" si="3">H57/C57</f>
        <v>0.78540333809196494</v>
      </c>
      <c r="N36" s="177">
        <f t="shared" si="3"/>
        <v>0.78827646544181973</v>
      </c>
      <c r="O36" s="177">
        <f>G58/B58</f>
        <v>0.80445265307482494</v>
      </c>
      <c r="P36" s="177">
        <f t="shared" ref="P36:Q36" si="4">H58/C58</f>
        <v>0.78962869464605023</v>
      </c>
      <c r="Q36" s="177">
        <f t="shared" si="4"/>
        <v>0.78751084128360793</v>
      </c>
      <c r="R36" s="177">
        <f>G59/B59</f>
        <v>0.80497828710434538</v>
      </c>
      <c r="S36" s="177">
        <f t="shared" ref="S36:T36" si="5">H59/C59</f>
        <v>0.79072414034596261</v>
      </c>
      <c r="T36" s="177">
        <f t="shared" si="5"/>
        <v>0.78321073128515795</v>
      </c>
      <c r="U36" s="177">
        <f>G60/B60</f>
        <v>0.80812709908625247</v>
      </c>
      <c r="V36" s="177" t="s">
        <v>425</v>
      </c>
      <c r="W36" s="177" t="s">
        <v>425</v>
      </c>
      <c r="X36" s="177">
        <f>G61/B61</f>
        <v>0.80978200111794296</v>
      </c>
      <c r="Y36" s="177">
        <f t="shared" ref="Y36:Z36" si="6">H61/C61</f>
        <v>0.79821425487453157</v>
      </c>
      <c r="Z36" s="177">
        <f t="shared" si="6"/>
        <v>0.78553299492385786</v>
      </c>
    </row>
    <row r="37" spans="2:26" ht="16.5" thickBot="1" x14ac:dyDescent="0.3">
      <c r="B37" s="25" t="s">
        <v>1572</v>
      </c>
      <c r="C37" s="178">
        <f>L51/B51</f>
        <v>0.49063319217584189</v>
      </c>
      <c r="D37" s="178">
        <f t="shared" ref="D37:E37" si="7">M51/C51</f>
        <v>0.4363308171972432</v>
      </c>
      <c r="E37" s="178">
        <f t="shared" si="7"/>
        <v>0.47407407407407409</v>
      </c>
      <c r="F37" s="178">
        <f>L53/B53</f>
        <v>0.49318327113780647</v>
      </c>
      <c r="G37" s="178">
        <f t="shared" ref="G37:H37" si="8">M53/C53</f>
        <v>0.4464169850767789</v>
      </c>
      <c r="H37" s="178">
        <f t="shared" si="8"/>
        <v>0.4693599636858829</v>
      </c>
      <c r="I37" s="178">
        <f>L55/B55</f>
        <v>0.50032900348499987</v>
      </c>
      <c r="J37" s="178">
        <f t="shared" ref="J37:K37" si="9">M55/C55</f>
        <v>0.43822947664783762</v>
      </c>
      <c r="K37" s="178">
        <f t="shared" si="9"/>
        <v>0.45701559020044541</v>
      </c>
      <c r="L37" s="178">
        <f>L57/B57</f>
        <v>0.50821708847401037</v>
      </c>
      <c r="M37" s="178">
        <f t="shared" ref="M37:N37" si="10">M57/C57</f>
        <v>0.44140714499726819</v>
      </c>
      <c r="N37" s="178">
        <f t="shared" si="10"/>
        <v>0.4658792650918635</v>
      </c>
      <c r="O37" s="178">
        <f>L58/B58</f>
        <v>0.51132679922123792</v>
      </c>
      <c r="P37" s="178">
        <f t="shared" ref="P37:Q37" si="11">M58/C58</f>
        <v>0.44200764349076122</v>
      </c>
      <c r="Q37" s="178">
        <f t="shared" si="11"/>
        <v>0.48785776235906331</v>
      </c>
      <c r="R37" s="178">
        <f>L59/B59</f>
        <v>0.50487471136577444</v>
      </c>
      <c r="S37" s="178">
        <f t="shared" ref="S37:T37" si="12">M59/C59</f>
        <v>0.43725050773863716</v>
      </c>
      <c r="T37" s="178">
        <f t="shared" si="12"/>
        <v>0.46862829943747297</v>
      </c>
      <c r="U37" s="178">
        <f>L60/B60</f>
        <v>0.50545996960429296</v>
      </c>
      <c r="V37" s="178" t="s">
        <v>425</v>
      </c>
      <c r="W37" s="178" t="s">
        <v>425</v>
      </c>
      <c r="X37" s="178">
        <f>L61/B61</f>
        <v>0.50280417365381036</v>
      </c>
      <c r="Y37" s="178">
        <f t="shared" ref="Y37:Z37" si="13">M61/C61</f>
        <v>0.43555601609588451</v>
      </c>
      <c r="Z37" s="178">
        <f t="shared" si="13"/>
        <v>0.46362098138747887</v>
      </c>
    </row>
    <row r="38" spans="2:26" ht="16.5" thickBot="1" x14ac:dyDescent="0.3">
      <c r="B38" s="24" t="s">
        <v>1573</v>
      </c>
      <c r="C38" s="177">
        <f>Q51/B51</f>
        <v>0.4567100221818915</v>
      </c>
      <c r="D38" s="177">
        <f t="shared" ref="D38:E38" si="14">R51/C51</f>
        <v>0.39541625642708678</v>
      </c>
      <c r="E38" s="177">
        <f t="shared" si="14"/>
        <v>0.42824074074074076</v>
      </c>
      <c r="F38" s="177">
        <f>Q53/B53</f>
        <v>0.46070283423281444</v>
      </c>
      <c r="G38" s="177">
        <f t="shared" ref="G38:H38" si="15">R53/C53</f>
        <v>0.40921707158820558</v>
      </c>
      <c r="H38" s="177">
        <f t="shared" si="15"/>
        <v>0.42714480254198822</v>
      </c>
      <c r="I38" s="177">
        <f>Q55/B55</f>
        <v>0.439519411205615</v>
      </c>
      <c r="J38" s="177">
        <f t="shared" ref="J38:K38" si="16">R55/C55</f>
        <v>0.37459683886027906</v>
      </c>
      <c r="K38" s="177">
        <f t="shared" si="16"/>
        <v>0.38752783964365256</v>
      </c>
      <c r="L38" s="177">
        <f>Q57/B57</f>
        <v>0.44867317765796189</v>
      </c>
      <c r="M38" s="177">
        <f t="shared" ref="M38:N38" si="17">R57/C57</f>
        <v>0.37723611625160824</v>
      </c>
      <c r="N38" s="177">
        <f t="shared" si="17"/>
        <v>0.39501312335958005</v>
      </c>
      <c r="O38" s="177">
        <f>Q58/$B58</f>
        <v>0.45466662223851256</v>
      </c>
      <c r="P38" s="177">
        <f t="shared" ref="P38:Q38" si="18">R58/C58</f>
        <v>0.38119280530135691</v>
      </c>
      <c r="Q38" s="177">
        <f t="shared" si="18"/>
        <v>0.41500433651344321</v>
      </c>
      <c r="R38" s="177">
        <f>Q59/B59</f>
        <v>0.44240618793770253</v>
      </c>
      <c r="S38" s="177">
        <f t="shared" ref="S38:T38" si="19">R59/C59</f>
        <v>0.36825057777155262</v>
      </c>
      <c r="T38" s="177">
        <f t="shared" si="19"/>
        <v>0.39463435742102987</v>
      </c>
      <c r="U38" s="177">
        <f>Q60/B60</f>
        <v>0.44912002551738373</v>
      </c>
      <c r="V38" s="177" t="s">
        <v>425</v>
      </c>
      <c r="W38" s="177" t="s">
        <v>425</v>
      </c>
      <c r="X38" s="177">
        <f>Q61/B61</f>
        <v>0.46287497670952116</v>
      </c>
      <c r="Y38" s="177">
        <f t="shared" ref="Y38:Z38" si="20">R61/C61</f>
        <v>0.38825276755953925</v>
      </c>
      <c r="Z38" s="177">
        <f t="shared" si="20"/>
        <v>0.40820642978003385</v>
      </c>
    </row>
    <row r="39" spans="2:26" ht="16.5" thickBot="1" x14ac:dyDescent="0.3">
      <c r="B39" s="25" t="s">
        <v>1574</v>
      </c>
      <c r="C39" s="178">
        <f>V51/B51</f>
        <v>3.3928211332930024E-2</v>
      </c>
      <c r="D39" s="178">
        <f t="shared" ref="D39:E39" si="21">W51/C51</f>
        <v>4.0914560770156441E-2</v>
      </c>
      <c r="E39" s="178">
        <f t="shared" si="21"/>
        <v>4.583333333333333E-2</v>
      </c>
      <c r="F39" s="178">
        <f>V53/B53</f>
        <v>3.2485392723866725E-2</v>
      </c>
      <c r="G39" s="178">
        <f t="shared" ref="G39:H39" si="22">W53/C53</f>
        <v>3.719991348857328E-2</v>
      </c>
      <c r="H39" s="178">
        <f t="shared" si="22"/>
        <v>4.2215161143894689E-2</v>
      </c>
      <c r="I39" s="178">
        <f>V55/B55</f>
        <v>6.0809592279384886E-2</v>
      </c>
      <c r="J39" s="178">
        <f t="shared" ref="J39:K39" si="23">W55/C55</f>
        <v>6.3650457064452326E-2</v>
      </c>
      <c r="K39" s="178">
        <f t="shared" si="23"/>
        <v>6.9487750556792877E-2</v>
      </c>
      <c r="L39" s="178">
        <f>V57/B57</f>
        <v>5.9543910816048505E-2</v>
      </c>
      <c r="M39" s="178">
        <f t="shared" ref="M39:N39" si="24">W57/C57</f>
        <v>6.4188653307248988E-2</v>
      </c>
      <c r="N39" s="178">
        <f t="shared" si="24"/>
        <v>7.0428696412948383E-2</v>
      </c>
      <c r="O39" s="178">
        <f>V58/B58</f>
        <v>5.666017698272538E-2</v>
      </c>
      <c r="P39" s="178">
        <f t="shared" ref="P39:Q39" si="25">W58/C58</f>
        <v>6.0797307247291467E-2</v>
      </c>
      <c r="Q39" s="178">
        <f t="shared" si="25"/>
        <v>7.2853425845620115E-2</v>
      </c>
      <c r="R39" s="178">
        <f>V59/B59</f>
        <v>6.2468523428071875E-2</v>
      </c>
      <c r="S39" s="178">
        <f t="shared" ref="S39:T39" si="26">W59/C59</f>
        <v>6.8999929967084525E-2</v>
      </c>
      <c r="T39" s="178">
        <f t="shared" si="26"/>
        <v>7.3993942016443104E-2</v>
      </c>
      <c r="U39" s="178">
        <f>V60/B60</f>
        <v>5.6339944086909205E-2</v>
      </c>
      <c r="V39" s="178" t="s">
        <v>425</v>
      </c>
      <c r="W39" s="178" t="s">
        <v>425</v>
      </c>
      <c r="X39" s="178">
        <f>V61/B61</f>
        <v>3.9929196944289175E-2</v>
      </c>
      <c r="Y39" s="178">
        <f t="shared" ref="Y39:Z39" si="27">W61/C61</f>
        <v>4.7285978274009981E-2</v>
      </c>
      <c r="Z39" s="178">
        <f t="shared" si="27"/>
        <v>5.541455160744501E-2</v>
      </c>
    </row>
    <row r="40" spans="2:26" ht="16.5" thickBot="1" x14ac:dyDescent="0.3">
      <c r="B40" s="175" t="s">
        <v>1575</v>
      </c>
      <c r="C40" s="179">
        <f>AA51/B51</f>
        <v>0.2924329501915709</v>
      </c>
      <c r="D40" s="179">
        <f t="shared" ref="D40:E40" si="28">AB51/C51</f>
        <v>0.32350581628559966</v>
      </c>
      <c r="E40" s="179">
        <f t="shared" si="28"/>
        <v>0.2898148148148148</v>
      </c>
      <c r="F40" s="179">
        <f>AA53/B53</f>
        <v>0.29815197514161251</v>
      </c>
      <c r="G40" s="179">
        <f t="shared" ref="G40:H40" si="29">AB53/C53</f>
        <v>0.32248936630379932</v>
      </c>
      <c r="H40" s="179">
        <f t="shared" si="29"/>
        <v>0.29959146618247845</v>
      </c>
      <c r="I40" s="179">
        <f>AA55/B55</f>
        <v>0.2970925840177418</v>
      </c>
      <c r="J40" s="179">
        <f t="shared" ref="J40:K40" si="30">AB55/C55</f>
        <v>0.34216575491366558</v>
      </c>
      <c r="K40" s="179">
        <f t="shared" si="30"/>
        <v>0.33229398663697107</v>
      </c>
      <c r="L40" s="179">
        <f>AA57/B57</f>
        <v>0.29404512922846671</v>
      </c>
      <c r="M40" s="179">
        <f t="shared" ref="M40:N40" si="31">AB57/C57</f>
        <v>0.34399619309469676</v>
      </c>
      <c r="N40" s="179">
        <f t="shared" si="31"/>
        <v>0.32239720034995628</v>
      </c>
      <c r="O40" s="179">
        <f>AA58/B58</f>
        <v>0.29312585385358703</v>
      </c>
      <c r="P40" s="179">
        <f t="shared" ref="P40:Q40" si="32">AB58/C58</f>
        <v>0.34762105115528907</v>
      </c>
      <c r="Q40" s="179">
        <f t="shared" si="32"/>
        <v>0.29965307892454468</v>
      </c>
      <c r="R40" s="179">
        <f>AA59/B59</f>
        <v>0.30010357573857105</v>
      </c>
      <c r="S40" s="179">
        <f t="shared" ref="S40:T40" si="33">AB59/C59</f>
        <v>0.35347363260732545</v>
      </c>
      <c r="T40" s="179">
        <f t="shared" si="33"/>
        <v>0.31458243184768497</v>
      </c>
      <c r="U40" s="179">
        <f>AA60/B60</f>
        <v>0.30266712948195956</v>
      </c>
      <c r="V40" s="179" t="s">
        <v>425</v>
      </c>
      <c r="W40" s="179" t="s">
        <v>425</v>
      </c>
      <c r="X40" s="179">
        <f>AA61/B61</f>
        <v>0.3069824855599031</v>
      </c>
      <c r="Y40" s="179">
        <f t="shared" ref="Y40:Z40" si="34">AB61/C61</f>
        <v>0.36265823877864706</v>
      </c>
      <c r="Z40" s="179">
        <f t="shared" si="34"/>
        <v>0.32191201353637899</v>
      </c>
    </row>
    <row r="41" spans="2:26" ht="15.75" thickTop="1" x14ac:dyDescent="0.25">
      <c r="B41" t="s">
        <v>1576</v>
      </c>
      <c r="C41" t="s">
        <v>1577</v>
      </c>
    </row>
    <row r="42" spans="2:26" x14ac:dyDescent="0.25">
      <c r="C42" t="s">
        <v>1578</v>
      </c>
    </row>
    <row r="43" spans="2:26" x14ac:dyDescent="0.25">
      <c r="C43" t="s">
        <v>1579</v>
      </c>
    </row>
    <row r="44" spans="2:26" x14ac:dyDescent="0.25">
      <c r="C44" t="s">
        <v>1580</v>
      </c>
    </row>
    <row r="45" spans="2:26" x14ac:dyDescent="0.25">
      <c r="C45" t="s">
        <v>1581</v>
      </c>
    </row>
    <row r="47" spans="2:26" x14ac:dyDescent="0.25">
      <c r="E47" t="s">
        <v>1582</v>
      </c>
    </row>
    <row r="48" spans="2:26" x14ac:dyDescent="0.25">
      <c r="E48" t="s">
        <v>1533</v>
      </c>
    </row>
    <row r="49" spans="1:29" x14ac:dyDescent="0.25">
      <c r="A49" t="s">
        <v>1507</v>
      </c>
      <c r="E49" t="s">
        <v>1583</v>
      </c>
      <c r="K49" t="s">
        <v>1508</v>
      </c>
      <c r="P49" t="s">
        <v>1540</v>
      </c>
      <c r="U49" t="s">
        <v>1584</v>
      </c>
      <c r="Z49" t="s">
        <v>1585</v>
      </c>
    </row>
    <row r="50" spans="1:29" x14ac:dyDescent="0.25">
      <c r="B50" t="s">
        <v>5</v>
      </c>
      <c r="C50" t="s">
        <v>6</v>
      </c>
      <c r="D50" t="s">
        <v>7</v>
      </c>
      <c r="G50" t="s">
        <v>5</v>
      </c>
      <c r="H50" t="s">
        <v>6</v>
      </c>
      <c r="I50" t="s">
        <v>7</v>
      </c>
      <c r="L50" t="s">
        <v>5</v>
      </c>
      <c r="M50" t="s">
        <v>6</v>
      </c>
      <c r="N50" t="s">
        <v>7</v>
      </c>
      <c r="Q50" t="s">
        <v>5</v>
      </c>
      <c r="R50" t="s">
        <v>6</v>
      </c>
      <c r="S50" t="s">
        <v>7</v>
      </c>
      <c r="V50" t="s">
        <v>5</v>
      </c>
      <c r="W50" t="s">
        <v>6</v>
      </c>
      <c r="X50" t="s">
        <v>7</v>
      </c>
      <c r="AA50" t="s">
        <v>5</v>
      </c>
      <c r="AB50" t="s">
        <v>6</v>
      </c>
      <c r="AC50" t="s">
        <v>7</v>
      </c>
    </row>
    <row r="51" spans="1:29" x14ac:dyDescent="0.25">
      <c r="A51">
        <v>2012</v>
      </c>
      <c r="B51" s="615">
        <v>198360</v>
      </c>
      <c r="C51" s="615">
        <v>54846</v>
      </c>
      <c r="D51" s="615">
        <v>2160</v>
      </c>
      <c r="F51" t="s">
        <v>511</v>
      </c>
      <c r="G51" s="615">
        <v>155330</v>
      </c>
      <c r="H51" s="615">
        <v>41674</v>
      </c>
      <c r="I51" s="615">
        <v>1650</v>
      </c>
      <c r="K51" t="s">
        <v>511</v>
      </c>
      <c r="L51" s="615">
        <v>97322</v>
      </c>
      <c r="M51" s="615">
        <v>23931</v>
      </c>
      <c r="N51" s="615">
        <v>1024</v>
      </c>
      <c r="P51" t="s">
        <v>511</v>
      </c>
      <c r="Q51" s="615">
        <v>90593</v>
      </c>
      <c r="R51" s="615">
        <v>21687</v>
      </c>
      <c r="S51" s="615">
        <v>925</v>
      </c>
      <c r="U51" t="s">
        <v>511</v>
      </c>
      <c r="V51" s="615">
        <v>6730</v>
      </c>
      <c r="W51" s="615">
        <v>2244</v>
      </c>
      <c r="X51" s="615">
        <v>99</v>
      </c>
      <c r="Z51" t="s">
        <v>511</v>
      </c>
      <c r="AA51" s="615">
        <v>58007</v>
      </c>
      <c r="AB51" s="615">
        <v>17743</v>
      </c>
      <c r="AC51" s="615">
        <v>626</v>
      </c>
    </row>
    <row r="52" spans="1:29" x14ac:dyDescent="0.25">
      <c r="A52">
        <v>2013</v>
      </c>
      <c r="B52" s="615">
        <v>200074</v>
      </c>
      <c r="C52" s="615">
        <v>55165</v>
      </c>
      <c r="D52" s="615">
        <v>2181</v>
      </c>
      <c r="F52" t="s">
        <v>512</v>
      </c>
      <c r="G52" s="615">
        <v>157565</v>
      </c>
      <c r="H52" s="615">
        <v>42197</v>
      </c>
      <c r="I52" s="615">
        <v>1664</v>
      </c>
      <c r="K52" t="s">
        <v>512</v>
      </c>
      <c r="L52" s="615">
        <v>98321</v>
      </c>
      <c r="M52" s="615">
        <v>24374</v>
      </c>
      <c r="N52" s="615">
        <v>1001</v>
      </c>
      <c r="P52" t="s">
        <v>512</v>
      </c>
      <c r="Q52" s="615">
        <v>92170</v>
      </c>
      <c r="R52" s="615">
        <v>22433</v>
      </c>
      <c r="S52" s="615">
        <v>913</v>
      </c>
      <c r="U52" t="s">
        <v>512</v>
      </c>
      <c r="V52" s="615">
        <v>6151</v>
      </c>
      <c r="W52" s="615">
        <v>1941</v>
      </c>
      <c r="X52" s="615">
        <v>88</v>
      </c>
      <c r="Z52" t="s">
        <v>512</v>
      </c>
      <c r="AA52" s="615">
        <v>59244</v>
      </c>
      <c r="AB52" s="615">
        <v>17822</v>
      </c>
      <c r="AC52" s="615">
        <v>663</v>
      </c>
    </row>
    <row r="53" spans="1:29" x14ac:dyDescent="0.25">
      <c r="A53">
        <v>2014</v>
      </c>
      <c r="B53" s="615">
        <v>201783</v>
      </c>
      <c r="C53" s="615">
        <v>55484</v>
      </c>
      <c r="D53" s="615">
        <v>2203</v>
      </c>
      <c r="F53" t="s">
        <v>513</v>
      </c>
      <c r="G53" s="615">
        <v>159679</v>
      </c>
      <c r="H53" s="615">
        <v>42662</v>
      </c>
      <c r="I53" s="615">
        <v>1694</v>
      </c>
      <c r="K53" t="s">
        <v>513</v>
      </c>
      <c r="L53" s="615">
        <v>99516</v>
      </c>
      <c r="M53" s="615">
        <v>24769</v>
      </c>
      <c r="N53" s="615">
        <v>1034</v>
      </c>
      <c r="P53" t="s">
        <v>513</v>
      </c>
      <c r="Q53" s="615">
        <v>92962</v>
      </c>
      <c r="R53" s="615">
        <v>22705</v>
      </c>
      <c r="S53" s="615">
        <v>941</v>
      </c>
      <c r="U53" t="s">
        <v>513</v>
      </c>
      <c r="V53" s="615">
        <v>6555</v>
      </c>
      <c r="W53" s="615">
        <v>2064</v>
      </c>
      <c r="X53" s="615">
        <v>93</v>
      </c>
      <c r="Z53" t="s">
        <v>513</v>
      </c>
      <c r="AA53" s="615">
        <v>60162</v>
      </c>
      <c r="AB53" s="615">
        <v>17893</v>
      </c>
      <c r="AC53" s="615">
        <v>660</v>
      </c>
    </row>
    <row r="54" spans="1:29" x14ac:dyDescent="0.25">
      <c r="A54">
        <v>2015</v>
      </c>
      <c r="B54" s="615">
        <v>203482</v>
      </c>
      <c r="C54" s="615">
        <v>55803</v>
      </c>
      <c r="D54" s="615">
        <v>2224</v>
      </c>
      <c r="F54" t="s">
        <v>514</v>
      </c>
      <c r="G54" s="615">
        <v>161679</v>
      </c>
      <c r="H54" s="615">
        <v>43217</v>
      </c>
      <c r="I54" s="615">
        <v>1746</v>
      </c>
      <c r="K54" t="s">
        <v>514</v>
      </c>
      <c r="L54" s="615">
        <v>101588</v>
      </c>
      <c r="M54" s="615">
        <v>24955</v>
      </c>
      <c r="N54" s="615">
        <v>1011</v>
      </c>
      <c r="P54" t="s">
        <v>514</v>
      </c>
      <c r="Q54" s="615">
        <v>92366</v>
      </c>
      <c r="R54" s="615">
        <v>22312</v>
      </c>
      <c r="S54" s="615">
        <v>909</v>
      </c>
      <c r="U54" t="s">
        <v>514</v>
      </c>
      <c r="V54" s="615">
        <v>9222</v>
      </c>
      <c r="W54" s="615">
        <v>2643</v>
      </c>
      <c r="X54" s="615">
        <v>103</v>
      </c>
      <c r="Z54" t="s">
        <v>514</v>
      </c>
      <c r="AA54" s="615">
        <v>60092</v>
      </c>
      <c r="AB54" s="615">
        <v>18262</v>
      </c>
      <c r="AC54" s="615">
        <v>735</v>
      </c>
    </row>
    <row r="55" spans="1:29" x14ac:dyDescent="0.25">
      <c r="A55">
        <v>2016</v>
      </c>
      <c r="B55" s="615">
        <v>205165</v>
      </c>
      <c r="C55" s="615">
        <v>56119</v>
      </c>
      <c r="D55" s="615">
        <v>2245</v>
      </c>
      <c r="F55" t="s">
        <v>515</v>
      </c>
      <c r="G55" s="615">
        <v>163603</v>
      </c>
      <c r="H55" s="615">
        <v>43795</v>
      </c>
      <c r="I55" s="615">
        <v>1771</v>
      </c>
      <c r="K55" t="s">
        <v>515</v>
      </c>
      <c r="L55" s="615">
        <v>102650</v>
      </c>
      <c r="M55" s="615">
        <v>24593</v>
      </c>
      <c r="N55" s="615">
        <v>1026</v>
      </c>
      <c r="P55" t="s">
        <v>515</v>
      </c>
      <c r="Q55" s="615">
        <v>90174</v>
      </c>
      <c r="R55" s="615">
        <v>21022</v>
      </c>
      <c r="S55" s="615">
        <v>870</v>
      </c>
      <c r="U55" t="s">
        <v>515</v>
      </c>
      <c r="V55" s="615">
        <v>12476</v>
      </c>
      <c r="W55" s="615">
        <v>3572</v>
      </c>
      <c r="X55" s="615">
        <v>156</v>
      </c>
      <c r="Z55" t="s">
        <v>515</v>
      </c>
      <c r="AA55" s="615">
        <v>60953</v>
      </c>
      <c r="AB55" s="615">
        <v>19202</v>
      </c>
      <c r="AC55" s="615">
        <v>746</v>
      </c>
    </row>
    <row r="56" spans="1:29" x14ac:dyDescent="0.25">
      <c r="A56">
        <v>2017</v>
      </c>
      <c r="B56" s="615">
        <v>206829</v>
      </c>
      <c r="C56" s="615">
        <v>56431</v>
      </c>
      <c r="D56" s="615">
        <v>2266</v>
      </c>
      <c r="F56" t="s">
        <v>516</v>
      </c>
      <c r="G56" s="615">
        <v>165459</v>
      </c>
      <c r="H56" s="615">
        <v>44178</v>
      </c>
      <c r="I56" s="615">
        <v>1768</v>
      </c>
      <c r="K56" t="s">
        <v>516</v>
      </c>
      <c r="L56" s="615">
        <v>104682</v>
      </c>
      <c r="M56" s="615">
        <v>24820</v>
      </c>
      <c r="N56" s="615">
        <v>1044</v>
      </c>
      <c r="P56" t="s">
        <v>516</v>
      </c>
      <c r="Q56" s="615">
        <v>92228</v>
      </c>
      <c r="R56" s="615">
        <v>21352</v>
      </c>
      <c r="S56" s="615">
        <v>903</v>
      </c>
      <c r="U56" t="s">
        <v>516</v>
      </c>
      <c r="V56" s="615">
        <v>12453</v>
      </c>
      <c r="W56" s="615">
        <v>3468</v>
      </c>
      <c r="X56" s="615">
        <v>142</v>
      </c>
      <c r="Z56" t="s">
        <v>516</v>
      </c>
      <c r="AA56" s="615">
        <v>60777</v>
      </c>
      <c r="AB56" s="615">
        <v>19358</v>
      </c>
      <c r="AC56" s="615">
        <v>724</v>
      </c>
    </row>
    <row r="57" spans="1:29" x14ac:dyDescent="0.25">
      <c r="A57">
        <v>2018</v>
      </c>
      <c r="B57" s="615">
        <v>208468</v>
      </c>
      <c r="C57" s="615">
        <v>56739</v>
      </c>
      <c r="D57" s="615">
        <v>2286</v>
      </c>
      <c r="F57" t="s">
        <v>517</v>
      </c>
      <c r="G57" s="615">
        <v>167246</v>
      </c>
      <c r="H57" s="615">
        <v>44563</v>
      </c>
      <c r="I57" s="615">
        <v>1802</v>
      </c>
      <c r="K57" t="s">
        <v>517</v>
      </c>
      <c r="L57" s="615">
        <v>105947</v>
      </c>
      <c r="M57" s="615">
        <v>25045</v>
      </c>
      <c r="N57" s="615">
        <v>1065</v>
      </c>
      <c r="P57" t="s">
        <v>517</v>
      </c>
      <c r="Q57" s="615">
        <v>93534</v>
      </c>
      <c r="R57" s="615">
        <v>21404</v>
      </c>
      <c r="S57" s="615">
        <v>903</v>
      </c>
      <c r="U57" t="s">
        <v>517</v>
      </c>
      <c r="V57" s="615">
        <v>12413</v>
      </c>
      <c r="W57" s="615">
        <v>3642</v>
      </c>
      <c r="X57" s="615">
        <v>161</v>
      </c>
      <c r="Z57" t="s">
        <v>517</v>
      </c>
      <c r="AA57" s="615">
        <v>61299</v>
      </c>
      <c r="AB57" s="615">
        <v>19518</v>
      </c>
      <c r="AC57" s="615">
        <v>737</v>
      </c>
    </row>
    <row r="58" spans="1:29" x14ac:dyDescent="0.25">
      <c r="A58">
        <v>2019</v>
      </c>
      <c r="B58" s="615">
        <v>210077</v>
      </c>
      <c r="C58" s="615">
        <v>57042</v>
      </c>
      <c r="D58" s="615">
        <v>2306</v>
      </c>
      <c r="F58" t="s">
        <v>518</v>
      </c>
      <c r="G58" s="615">
        <v>168997</v>
      </c>
      <c r="H58" s="615">
        <v>45042</v>
      </c>
      <c r="I58" s="615">
        <v>1816</v>
      </c>
      <c r="K58" t="s">
        <v>518</v>
      </c>
      <c r="L58" s="615">
        <v>107418</v>
      </c>
      <c r="M58" s="615">
        <v>25213</v>
      </c>
      <c r="N58" s="615">
        <v>1125</v>
      </c>
      <c r="P58" t="s">
        <v>518</v>
      </c>
      <c r="Q58" s="615">
        <v>95515</v>
      </c>
      <c r="R58" s="615">
        <v>21744</v>
      </c>
      <c r="S58" s="615">
        <v>957</v>
      </c>
      <c r="U58" t="s">
        <v>518</v>
      </c>
      <c r="V58" s="615">
        <v>11903</v>
      </c>
      <c r="W58" s="615">
        <v>3468</v>
      </c>
      <c r="X58" s="615">
        <v>168</v>
      </c>
      <c r="Z58" t="s">
        <v>518</v>
      </c>
      <c r="AA58" s="615">
        <v>61579</v>
      </c>
      <c r="AB58" s="615">
        <v>19829</v>
      </c>
      <c r="AC58" s="615">
        <v>691</v>
      </c>
    </row>
    <row r="59" spans="1:29" x14ac:dyDescent="0.25">
      <c r="A59">
        <v>2020</v>
      </c>
      <c r="B59" s="615">
        <v>210474</v>
      </c>
      <c r="C59" s="615">
        <v>57116</v>
      </c>
      <c r="D59" s="615">
        <v>2311</v>
      </c>
      <c r="F59" t="s">
        <v>1549</v>
      </c>
      <c r="G59" s="615">
        <v>169427</v>
      </c>
      <c r="H59" s="615">
        <v>45163</v>
      </c>
      <c r="I59" s="615">
        <v>1810</v>
      </c>
      <c r="K59" t="s">
        <v>1549</v>
      </c>
      <c r="L59" s="615">
        <v>106263</v>
      </c>
      <c r="M59" s="615">
        <v>24974</v>
      </c>
      <c r="N59" s="615">
        <v>1083</v>
      </c>
      <c r="P59" t="s">
        <v>1549</v>
      </c>
      <c r="Q59" s="615">
        <v>93115</v>
      </c>
      <c r="R59" s="615">
        <v>21033</v>
      </c>
      <c r="S59" s="615">
        <v>912</v>
      </c>
      <c r="U59" t="s">
        <v>1549</v>
      </c>
      <c r="V59" s="615">
        <v>13148</v>
      </c>
      <c r="W59" s="615">
        <v>3941</v>
      </c>
      <c r="X59" s="615">
        <v>171</v>
      </c>
      <c r="Z59" t="s">
        <v>1549</v>
      </c>
      <c r="AA59" s="615">
        <v>63164</v>
      </c>
      <c r="AB59" s="615">
        <v>20189</v>
      </c>
      <c r="AC59" s="615">
        <v>727</v>
      </c>
    </row>
    <row r="60" spans="1:29" x14ac:dyDescent="0.25">
      <c r="A60">
        <v>2021</v>
      </c>
      <c r="B60" s="615">
        <v>213188</v>
      </c>
      <c r="C60" s="615" t="s">
        <v>2112</v>
      </c>
      <c r="D60" s="615" t="s">
        <v>2112</v>
      </c>
      <c r="F60" t="s">
        <v>2703</v>
      </c>
      <c r="G60" s="615">
        <v>172283</v>
      </c>
      <c r="H60" s="615" t="s">
        <v>2112</v>
      </c>
      <c r="I60" s="615" t="s">
        <v>2112</v>
      </c>
      <c r="K60" t="s">
        <v>2703</v>
      </c>
      <c r="L60" s="615">
        <v>107758</v>
      </c>
      <c r="M60" s="615" t="s">
        <v>2112</v>
      </c>
      <c r="N60" s="615" t="s">
        <v>2112</v>
      </c>
      <c r="P60" t="s">
        <v>2703</v>
      </c>
      <c r="Q60" s="615">
        <v>95747</v>
      </c>
      <c r="R60" s="615" t="s">
        <v>2112</v>
      </c>
      <c r="S60" s="615" t="s">
        <v>2112</v>
      </c>
      <c r="U60" t="s">
        <v>2703</v>
      </c>
      <c r="V60" s="615">
        <v>12011</v>
      </c>
      <c r="W60" s="615" t="s">
        <v>2112</v>
      </c>
      <c r="X60" s="615" t="s">
        <v>2112</v>
      </c>
      <c r="Z60" t="s">
        <v>2703</v>
      </c>
      <c r="AA60" s="615">
        <v>64525</v>
      </c>
      <c r="AB60" s="615" t="s">
        <v>2112</v>
      </c>
      <c r="AC60" s="615" t="s">
        <v>2112</v>
      </c>
    </row>
    <row r="61" spans="1:29" x14ac:dyDescent="0.25">
      <c r="A61">
        <v>2022</v>
      </c>
      <c r="B61" s="615">
        <v>214680</v>
      </c>
      <c r="C61" s="615">
        <v>57903</v>
      </c>
      <c r="D61" s="615">
        <v>2364</v>
      </c>
      <c r="F61" t="s">
        <v>2704</v>
      </c>
      <c r="G61" s="615">
        <v>173844</v>
      </c>
      <c r="H61" s="615">
        <v>46219</v>
      </c>
      <c r="I61" s="615">
        <v>1857</v>
      </c>
      <c r="K61" t="s">
        <v>2704</v>
      </c>
      <c r="L61" s="615">
        <v>107942</v>
      </c>
      <c r="M61" s="615">
        <v>25220</v>
      </c>
      <c r="N61" s="615">
        <v>1096</v>
      </c>
      <c r="P61" t="s">
        <v>2704</v>
      </c>
      <c r="Q61" s="615">
        <v>99370</v>
      </c>
      <c r="R61" s="615">
        <v>22481</v>
      </c>
      <c r="S61" s="615">
        <v>965</v>
      </c>
      <c r="U61" t="s">
        <v>2704</v>
      </c>
      <c r="V61" s="615">
        <v>8572</v>
      </c>
      <c r="W61" s="615">
        <v>2738</v>
      </c>
      <c r="X61" s="615">
        <v>131</v>
      </c>
      <c r="Z61" t="s">
        <v>2704</v>
      </c>
      <c r="AA61" s="615">
        <v>65903</v>
      </c>
      <c r="AB61" s="615">
        <v>20999</v>
      </c>
      <c r="AC61" s="615">
        <v>761</v>
      </c>
    </row>
  </sheetData>
  <mergeCells count="8">
    <mergeCell ref="R34:T34"/>
    <mergeCell ref="U34:W34"/>
    <mergeCell ref="X34:Z34"/>
    <mergeCell ref="C34:E34"/>
    <mergeCell ref="F34:H34"/>
    <mergeCell ref="I34:K34"/>
    <mergeCell ref="L34:N34"/>
    <mergeCell ref="O34:Q34"/>
  </mergeCells>
  <phoneticPr fontId="1" type="noConversion"/>
  <pageMargins left="0.511811024" right="0.511811024" top="0.78740157499999996" bottom="0.78740157499999996" header="0.31496062000000002" footer="0.31496062000000002"/>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E0F66-636A-4901-AAA3-E723383751A5}">
  <sheetPr>
    <tabColor theme="9" tint="-0.249977111117893"/>
  </sheetPr>
  <dimension ref="A1:BN45"/>
  <sheetViews>
    <sheetView showGridLines="0" workbookViewId="0"/>
  </sheetViews>
  <sheetFormatPr defaultRowHeight="15" x14ac:dyDescent="0.25"/>
  <cols>
    <col min="2" max="2" width="33.7109375" customWidth="1"/>
  </cols>
  <sheetData>
    <row r="1" spans="1:1" x14ac:dyDescent="0.25">
      <c r="A1" t="s">
        <v>1586</v>
      </c>
    </row>
    <row r="3" spans="1:1" x14ac:dyDescent="0.25">
      <c r="A3" t="s">
        <v>91</v>
      </c>
    </row>
    <row r="4" spans="1:1" x14ac:dyDescent="0.25">
      <c r="A4" t="s">
        <v>1587</v>
      </c>
    </row>
    <row r="5" spans="1:1" x14ac:dyDescent="0.25">
      <c r="A5" t="s">
        <v>1588</v>
      </c>
    </row>
    <row r="6" spans="1:1" x14ac:dyDescent="0.25">
      <c r="A6" t="s">
        <v>1589</v>
      </c>
    </row>
    <row r="7" spans="1:1" x14ac:dyDescent="0.25">
      <c r="A7" t="s">
        <v>1590</v>
      </c>
    </row>
    <row r="8" spans="1:1" x14ac:dyDescent="0.25">
      <c r="A8" t="s">
        <v>1591</v>
      </c>
    </row>
    <row r="9" spans="1:1" x14ac:dyDescent="0.25">
      <c r="A9" t="s">
        <v>1592</v>
      </c>
    </row>
    <row r="10" spans="1:1" x14ac:dyDescent="0.25">
      <c r="A10" t="s">
        <v>1593</v>
      </c>
    </row>
    <row r="11" spans="1:1" x14ac:dyDescent="0.25">
      <c r="A11" t="s">
        <v>1594</v>
      </c>
    </row>
    <row r="12" spans="1:1" x14ac:dyDescent="0.25">
      <c r="A12" t="s">
        <v>1595</v>
      </c>
    </row>
    <row r="13" spans="1:1" x14ac:dyDescent="0.25">
      <c r="A13" t="s">
        <v>1596</v>
      </c>
    </row>
    <row r="14" spans="1:1" x14ac:dyDescent="0.25">
      <c r="A14" t="s">
        <v>1597</v>
      </c>
    </row>
    <row r="15" spans="1:1" x14ac:dyDescent="0.25">
      <c r="A15" t="s">
        <v>1598</v>
      </c>
    </row>
    <row r="17" spans="1:13" x14ac:dyDescent="0.25">
      <c r="A17" t="s">
        <v>1097</v>
      </c>
    </row>
    <row r="18" spans="1:13" x14ac:dyDescent="0.25">
      <c r="A18" t="s">
        <v>1599</v>
      </c>
    </row>
    <row r="19" spans="1:13" x14ac:dyDescent="0.25">
      <c r="A19" t="s">
        <v>1600</v>
      </c>
    </row>
    <row r="21" spans="1:13" x14ac:dyDescent="0.25">
      <c r="A21" t="s">
        <v>654</v>
      </c>
    </row>
    <row r="22" spans="1:13" x14ac:dyDescent="0.25">
      <c r="A22" t="s">
        <v>1601</v>
      </c>
    </row>
    <row r="23" spans="1:13" x14ac:dyDescent="0.25">
      <c r="A23" s="109" t="s">
        <v>140</v>
      </c>
    </row>
    <row r="26" spans="1:13" x14ac:dyDescent="0.25">
      <c r="C26" t="s">
        <v>1513</v>
      </c>
      <c r="D26" t="s">
        <v>1514</v>
      </c>
      <c r="E26" t="s">
        <v>1515</v>
      </c>
      <c r="F26" t="s">
        <v>1516</v>
      </c>
      <c r="G26" t="s">
        <v>1517</v>
      </c>
      <c r="H26" t="s">
        <v>1518</v>
      </c>
      <c r="I26" t="s">
        <v>1519</v>
      </c>
      <c r="J26" t="s">
        <v>1520</v>
      </c>
      <c r="K26" t="s">
        <v>1602</v>
      </c>
      <c r="L26" t="s">
        <v>2723</v>
      </c>
      <c r="M26" t="s">
        <v>2724</v>
      </c>
    </row>
    <row r="27" spans="1:13" x14ac:dyDescent="0.25">
      <c r="B27" t="s">
        <v>1603</v>
      </c>
      <c r="C27" s="16">
        <f>A45+C45</f>
        <v>28.8</v>
      </c>
      <c r="D27" s="16">
        <f>G45+I45</f>
        <v>30.4</v>
      </c>
      <c r="E27" s="16">
        <f>M45+O45</f>
        <v>29.5</v>
      </c>
      <c r="F27" s="16">
        <f>S45+U45</f>
        <v>30.2</v>
      </c>
      <c r="G27" s="16">
        <f>Y45+AA45</f>
        <v>28.799999999999997</v>
      </c>
      <c r="H27" s="16">
        <f>AE45+AG45</f>
        <v>27.2</v>
      </c>
      <c r="I27" s="16">
        <f>AK45+AM45</f>
        <v>28</v>
      </c>
      <c r="J27" s="16">
        <f>AQ45+AS45</f>
        <v>27.4</v>
      </c>
      <c r="K27" s="16">
        <f>AW45+AY45</f>
        <v>25.200000000000003</v>
      </c>
      <c r="L27" s="16">
        <f>BC45+BE45</f>
        <v>25</v>
      </c>
      <c r="M27" s="16">
        <f>BI45+BK45</f>
        <v>28.700000000000003</v>
      </c>
    </row>
    <row r="28" spans="1:13" x14ac:dyDescent="0.25">
      <c r="B28" t="s">
        <v>1604</v>
      </c>
      <c r="C28" s="16">
        <f>E45</f>
        <v>13.9</v>
      </c>
      <c r="D28" s="16">
        <f>K45</f>
        <v>13.9</v>
      </c>
      <c r="E28" s="16">
        <f>Q45</f>
        <v>14.4</v>
      </c>
      <c r="F28" s="16">
        <f>W45</f>
        <v>14.4</v>
      </c>
      <c r="G28" s="16">
        <f>AC45</f>
        <v>14.8</v>
      </c>
      <c r="H28" s="16">
        <f>AI45</f>
        <v>13.1</v>
      </c>
      <c r="I28" s="16">
        <f>AO45</f>
        <v>14.2</v>
      </c>
      <c r="J28" s="16">
        <f>AU45</f>
        <v>13.8</v>
      </c>
      <c r="K28" s="16">
        <f>BA45</f>
        <v>14.3</v>
      </c>
      <c r="L28" s="16">
        <f>BG45</f>
        <v>14.5</v>
      </c>
      <c r="M28" s="16">
        <f>BM45</f>
        <v>15.5</v>
      </c>
    </row>
    <row r="29" spans="1:13" x14ac:dyDescent="0.25">
      <c r="B29" t="s">
        <v>1605</v>
      </c>
      <c r="C29" s="16">
        <f>B45+D45</f>
        <v>23.7</v>
      </c>
      <c r="D29" s="16">
        <f>H45+J45</f>
        <v>19.600000000000001</v>
      </c>
      <c r="E29" s="16">
        <f>N45+P45</f>
        <v>16.7</v>
      </c>
      <c r="F29" s="16">
        <f>T45+V45</f>
        <v>15.3</v>
      </c>
      <c r="G29" s="16">
        <f>Z45+AB45</f>
        <v>19.7</v>
      </c>
      <c r="H29" s="16">
        <f>AF45+AH45</f>
        <v>22</v>
      </c>
      <c r="I29" s="16">
        <f>AL45+AN45</f>
        <v>21.6</v>
      </c>
      <c r="J29" s="16">
        <f>AR45+AT45</f>
        <v>24.3</v>
      </c>
      <c r="K29" s="16">
        <f>AX45+AZ45</f>
        <v>22.1</v>
      </c>
      <c r="L29" s="16">
        <f>BD45+BF45</f>
        <v>22.6</v>
      </c>
      <c r="M29" s="16">
        <f>BJ45+BL45</f>
        <v>24.700000000000003</v>
      </c>
    </row>
    <row r="30" spans="1:13" x14ac:dyDescent="0.25">
      <c r="B30" t="s">
        <v>1606</v>
      </c>
      <c r="C30" s="16">
        <f>F45</f>
        <v>25.7</v>
      </c>
      <c r="D30" s="16">
        <f>L45</f>
        <v>29.5</v>
      </c>
      <c r="E30" s="16">
        <f>R45</f>
        <v>31.3</v>
      </c>
      <c r="F30" s="16">
        <f>X45</f>
        <v>32.5</v>
      </c>
      <c r="G30" s="16">
        <f>AD45</f>
        <v>28.1</v>
      </c>
      <c r="H30" s="16">
        <f>AJ45</f>
        <v>28.6</v>
      </c>
      <c r="I30" s="16">
        <f>AP45</f>
        <v>29</v>
      </c>
      <c r="J30" s="16">
        <f>AV45</f>
        <v>27.4</v>
      </c>
      <c r="K30" s="16">
        <f>BB45</f>
        <v>30</v>
      </c>
      <c r="L30" s="16">
        <f>BH45</f>
        <v>29.5</v>
      </c>
      <c r="M30" s="16">
        <f>BN45</f>
        <v>23.4</v>
      </c>
    </row>
    <row r="31" spans="1:13" x14ac:dyDescent="0.25">
      <c r="C31" s="16"/>
      <c r="D31" s="16"/>
      <c r="E31" s="16"/>
      <c r="F31" s="16"/>
      <c r="G31" s="16"/>
      <c r="H31" s="16"/>
      <c r="I31" s="16"/>
      <c r="J31" s="16"/>
    </row>
    <row r="35" spans="1:66" x14ac:dyDescent="0.25">
      <c r="B35" s="9"/>
    </row>
    <row r="40" spans="1:66" x14ac:dyDescent="0.25">
      <c r="A40" t="s">
        <v>1607</v>
      </c>
    </row>
    <row r="41" spans="1:66" x14ac:dyDescent="0.25">
      <c r="A41" t="s">
        <v>1608</v>
      </c>
    </row>
    <row r="42" spans="1:66" x14ac:dyDescent="0.25">
      <c r="A42" t="s">
        <v>7</v>
      </c>
    </row>
    <row r="43" spans="1:66" x14ac:dyDescent="0.25">
      <c r="A43" s="679" t="s">
        <v>511</v>
      </c>
      <c r="B43" s="679"/>
      <c r="C43" s="679"/>
      <c r="D43" s="679"/>
      <c r="E43" s="679"/>
      <c r="F43" s="679"/>
      <c r="G43" t="s">
        <v>512</v>
      </c>
      <c r="M43" s="679" t="s">
        <v>513</v>
      </c>
      <c r="N43" s="679"/>
      <c r="O43" s="679"/>
      <c r="P43" s="679"/>
      <c r="Q43" s="679"/>
      <c r="R43" s="679"/>
      <c r="S43" t="s">
        <v>514</v>
      </c>
      <c r="Y43" s="679" t="s">
        <v>515</v>
      </c>
      <c r="Z43" s="679"/>
      <c r="AA43" s="679"/>
      <c r="AB43" s="679"/>
      <c r="AC43" s="679"/>
      <c r="AD43" s="679"/>
      <c r="AE43" t="s">
        <v>516</v>
      </c>
      <c r="AK43" s="679" t="s">
        <v>517</v>
      </c>
      <c r="AL43" s="679"/>
      <c r="AM43" s="679"/>
      <c r="AN43" s="679"/>
      <c r="AO43" s="679"/>
      <c r="AP43" s="679"/>
      <c r="AQ43" t="s">
        <v>518</v>
      </c>
      <c r="AW43" s="813" t="s">
        <v>519</v>
      </c>
      <c r="AX43" s="813"/>
      <c r="AY43" s="813"/>
      <c r="AZ43" s="813"/>
      <c r="BA43" s="813"/>
      <c r="BB43" s="813"/>
      <c r="BC43" s="725" t="s">
        <v>2703</v>
      </c>
      <c r="BD43" s="725"/>
      <c r="BE43" s="725"/>
      <c r="BF43" s="725"/>
      <c r="BG43" s="725"/>
      <c r="BH43" s="725"/>
      <c r="BI43" s="813" t="s">
        <v>2704</v>
      </c>
      <c r="BJ43" s="813"/>
      <c r="BK43" s="813"/>
      <c r="BL43" s="813"/>
      <c r="BM43" s="813"/>
      <c r="BN43" s="813"/>
    </row>
    <row r="44" spans="1:66" x14ac:dyDescent="0.25">
      <c r="A44" s="679" t="s">
        <v>1609</v>
      </c>
      <c r="B44" s="679" t="s">
        <v>1610</v>
      </c>
      <c r="C44" s="679" t="s">
        <v>1611</v>
      </c>
      <c r="D44" s="679" t="s">
        <v>1612</v>
      </c>
      <c r="E44" s="679" t="s">
        <v>1613</v>
      </c>
      <c r="F44" s="679" t="s">
        <v>1614</v>
      </c>
      <c r="G44" t="s">
        <v>1609</v>
      </c>
      <c r="H44" t="s">
        <v>1610</v>
      </c>
      <c r="I44" t="s">
        <v>1611</v>
      </c>
      <c r="J44" t="s">
        <v>1612</v>
      </c>
      <c r="K44" t="s">
        <v>1613</v>
      </c>
      <c r="L44" t="s">
        <v>1614</v>
      </c>
      <c r="M44" s="679" t="s">
        <v>1609</v>
      </c>
      <c r="N44" s="679" t="s">
        <v>1610</v>
      </c>
      <c r="O44" s="679" t="s">
        <v>1611</v>
      </c>
      <c r="P44" s="679" t="s">
        <v>1612</v>
      </c>
      <c r="Q44" s="679" t="s">
        <v>1613</v>
      </c>
      <c r="R44" s="679" t="s">
        <v>1614</v>
      </c>
      <c r="S44" t="s">
        <v>1609</v>
      </c>
      <c r="T44" t="s">
        <v>1610</v>
      </c>
      <c r="U44" t="s">
        <v>1611</v>
      </c>
      <c r="V44" t="s">
        <v>1612</v>
      </c>
      <c r="W44" t="s">
        <v>1613</v>
      </c>
      <c r="X44" t="s">
        <v>1614</v>
      </c>
      <c r="Y44" s="679" t="s">
        <v>1609</v>
      </c>
      <c r="Z44" s="679" t="s">
        <v>1610</v>
      </c>
      <c r="AA44" s="679" t="s">
        <v>1611</v>
      </c>
      <c r="AB44" s="679" t="s">
        <v>1612</v>
      </c>
      <c r="AC44" s="679" t="s">
        <v>1613</v>
      </c>
      <c r="AD44" s="679" t="s">
        <v>1614</v>
      </c>
      <c r="AE44" t="s">
        <v>1609</v>
      </c>
      <c r="AF44" t="s">
        <v>1610</v>
      </c>
      <c r="AG44" t="s">
        <v>1611</v>
      </c>
      <c r="AH44" t="s">
        <v>1612</v>
      </c>
      <c r="AI44" t="s">
        <v>1613</v>
      </c>
      <c r="AJ44" t="s">
        <v>1614</v>
      </c>
      <c r="AK44" s="679" t="s">
        <v>1609</v>
      </c>
      <c r="AL44" s="679" t="s">
        <v>1610</v>
      </c>
      <c r="AM44" s="679" t="s">
        <v>1611</v>
      </c>
      <c r="AN44" s="679" t="s">
        <v>1612</v>
      </c>
      <c r="AO44" s="679" t="s">
        <v>1613</v>
      </c>
      <c r="AP44" s="679" t="s">
        <v>1614</v>
      </c>
      <c r="AQ44" t="s">
        <v>1609</v>
      </c>
      <c r="AR44" t="s">
        <v>1610</v>
      </c>
      <c r="AS44" t="s">
        <v>1611</v>
      </c>
      <c r="AT44" t="s">
        <v>1612</v>
      </c>
      <c r="AU44" t="s">
        <v>1613</v>
      </c>
      <c r="AV44" t="s">
        <v>1614</v>
      </c>
      <c r="AW44" s="679" t="s">
        <v>1609</v>
      </c>
      <c r="AX44" s="679" t="s">
        <v>1610</v>
      </c>
      <c r="AY44" s="679" t="s">
        <v>1611</v>
      </c>
      <c r="AZ44" s="679" t="s">
        <v>1612</v>
      </c>
      <c r="BA44" s="679" t="s">
        <v>1613</v>
      </c>
      <c r="BB44" s="679" t="s">
        <v>1614</v>
      </c>
      <c r="BC44" t="s">
        <v>1609</v>
      </c>
      <c r="BD44" t="s">
        <v>1610</v>
      </c>
      <c r="BE44" t="s">
        <v>1611</v>
      </c>
      <c r="BF44" t="s">
        <v>1612</v>
      </c>
      <c r="BG44" t="s">
        <v>1613</v>
      </c>
      <c r="BH44" t="s">
        <v>1614</v>
      </c>
      <c r="BI44" s="679" t="s">
        <v>1609</v>
      </c>
      <c r="BJ44" s="679" t="s">
        <v>1610</v>
      </c>
      <c r="BK44" s="679" t="s">
        <v>1611</v>
      </c>
      <c r="BL44" s="679" t="s">
        <v>1612</v>
      </c>
      <c r="BM44" s="679" t="s">
        <v>1613</v>
      </c>
      <c r="BN44" s="679" t="s">
        <v>1614</v>
      </c>
    </row>
    <row r="45" spans="1:66" x14ac:dyDescent="0.25">
      <c r="A45" s="679">
        <v>27.7</v>
      </c>
      <c r="B45" s="679">
        <v>18.399999999999999</v>
      </c>
      <c r="C45" s="679">
        <v>1.1000000000000001</v>
      </c>
      <c r="D45" s="679">
        <v>5.3</v>
      </c>
      <c r="E45" s="679">
        <v>13.9</v>
      </c>
      <c r="F45" s="679">
        <v>25.7</v>
      </c>
      <c r="G45">
        <v>29</v>
      </c>
      <c r="H45">
        <v>14.6</v>
      </c>
      <c r="I45">
        <v>1.4</v>
      </c>
      <c r="J45">
        <v>5</v>
      </c>
      <c r="K45">
        <v>13.9</v>
      </c>
      <c r="L45">
        <v>29.5</v>
      </c>
      <c r="M45" s="679">
        <v>28.3</v>
      </c>
      <c r="N45" s="679">
        <v>12.7</v>
      </c>
      <c r="O45" s="679">
        <v>1.2</v>
      </c>
      <c r="P45" s="679">
        <v>4</v>
      </c>
      <c r="Q45" s="679">
        <v>14.4</v>
      </c>
      <c r="R45" s="679">
        <v>31.3</v>
      </c>
      <c r="S45">
        <v>28.3</v>
      </c>
      <c r="T45">
        <v>11.1</v>
      </c>
      <c r="U45">
        <v>1.9</v>
      </c>
      <c r="V45">
        <v>4.2</v>
      </c>
      <c r="W45">
        <v>14.4</v>
      </c>
      <c r="X45">
        <v>32.5</v>
      </c>
      <c r="Y45" s="679">
        <v>27.4</v>
      </c>
      <c r="Z45" s="679">
        <v>15.8</v>
      </c>
      <c r="AA45" s="679">
        <v>1.4</v>
      </c>
      <c r="AB45" s="679">
        <v>3.9</v>
      </c>
      <c r="AC45" s="679">
        <v>14.8</v>
      </c>
      <c r="AD45" s="679">
        <v>28.1</v>
      </c>
      <c r="AE45">
        <v>25.8</v>
      </c>
      <c r="AF45">
        <v>16.7</v>
      </c>
      <c r="AG45">
        <v>1.4</v>
      </c>
      <c r="AH45">
        <v>5.3</v>
      </c>
      <c r="AI45">
        <v>13.1</v>
      </c>
      <c r="AJ45">
        <v>28.6</v>
      </c>
      <c r="AK45" s="679">
        <v>26.6</v>
      </c>
      <c r="AL45" s="679">
        <v>17.2</v>
      </c>
      <c r="AM45" s="679">
        <v>1.4</v>
      </c>
      <c r="AN45" s="679">
        <v>4.4000000000000004</v>
      </c>
      <c r="AO45" s="679">
        <v>14.2</v>
      </c>
      <c r="AP45" s="679">
        <v>29</v>
      </c>
      <c r="AQ45">
        <v>25.9</v>
      </c>
      <c r="AR45">
        <v>18.600000000000001</v>
      </c>
      <c r="AS45">
        <v>1.5</v>
      </c>
      <c r="AT45">
        <v>5.7</v>
      </c>
      <c r="AU45">
        <v>13.8</v>
      </c>
      <c r="AV45">
        <v>27.4</v>
      </c>
      <c r="AW45" s="679">
        <v>24.6</v>
      </c>
      <c r="AX45" s="679">
        <v>19.100000000000001</v>
      </c>
      <c r="AY45" s="679">
        <v>0.6</v>
      </c>
      <c r="AZ45" s="679">
        <v>3</v>
      </c>
      <c r="BA45" s="679">
        <v>14.3</v>
      </c>
      <c r="BB45" s="679">
        <v>30</v>
      </c>
      <c r="BC45">
        <v>24.1</v>
      </c>
      <c r="BD45">
        <v>17.600000000000001</v>
      </c>
      <c r="BE45">
        <v>0.9</v>
      </c>
      <c r="BF45">
        <v>5</v>
      </c>
      <c r="BG45">
        <v>14.5</v>
      </c>
      <c r="BH45">
        <v>29.5</v>
      </c>
      <c r="BI45" s="679">
        <v>27.6</v>
      </c>
      <c r="BJ45" s="679">
        <v>20.100000000000001</v>
      </c>
      <c r="BK45" s="679">
        <v>1.1000000000000001</v>
      </c>
      <c r="BL45" s="679">
        <v>4.5999999999999996</v>
      </c>
      <c r="BM45" s="679">
        <v>15.5</v>
      </c>
      <c r="BN45" s="679">
        <v>23.4</v>
      </c>
    </row>
  </sheetData>
  <mergeCells count="3">
    <mergeCell ref="AW43:BB43"/>
    <mergeCell ref="BC43:BH43"/>
    <mergeCell ref="BI43:BN43"/>
  </mergeCells>
  <phoneticPr fontId="1" type="noConversion"/>
  <pageMargins left="0.511811024" right="0.511811024" top="0.78740157499999996" bottom="0.78740157499999996" header="0.31496062000000002" footer="0.31496062000000002"/>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4E215-553A-4FC8-A26C-3469F1B849DF}">
  <sheetPr>
    <tabColor theme="9" tint="-0.249977111117893"/>
  </sheetPr>
  <dimension ref="A1:K31"/>
  <sheetViews>
    <sheetView showGridLines="0" workbookViewId="0"/>
  </sheetViews>
  <sheetFormatPr defaultRowHeight="15" x14ac:dyDescent="0.25"/>
  <cols>
    <col min="1" max="1" width="18.7109375" customWidth="1"/>
  </cols>
  <sheetData>
    <row r="1" spans="1:11" x14ac:dyDescent="0.25">
      <c r="A1" t="s">
        <v>1615</v>
      </c>
    </row>
    <row r="3" spans="1:11" x14ac:dyDescent="0.25">
      <c r="A3" t="s">
        <v>91</v>
      </c>
    </row>
    <row r="4" spans="1:11" x14ac:dyDescent="0.25">
      <c r="A4" t="s">
        <v>1616</v>
      </c>
    </row>
    <row r="5" spans="1:11" x14ac:dyDescent="0.25">
      <c r="A5" t="s">
        <v>1617</v>
      </c>
    </row>
    <row r="6" spans="1:11" x14ac:dyDescent="0.25">
      <c r="A6" t="s">
        <v>2729</v>
      </c>
    </row>
    <row r="7" spans="1:11" x14ac:dyDescent="0.25">
      <c r="A7" t="s">
        <v>2730</v>
      </c>
    </row>
    <row r="8" spans="1:11" x14ac:dyDescent="0.25">
      <c r="A8" t="s">
        <v>1618</v>
      </c>
    </row>
    <row r="10" spans="1:11" x14ac:dyDescent="0.25">
      <c r="A10" t="s">
        <v>714</v>
      </c>
    </row>
    <row r="11" spans="1:11" x14ac:dyDescent="0.25">
      <c r="A11" t="s">
        <v>1619</v>
      </c>
    </row>
    <row r="12" spans="1:11" x14ac:dyDescent="0.25">
      <c r="A12" s="109" t="s">
        <v>147</v>
      </c>
    </row>
    <row r="13" spans="1:11" ht="15" customHeight="1" x14ac:dyDescent="0.25">
      <c r="A13" s="15"/>
      <c r="B13" s="15"/>
    </row>
    <row r="14" spans="1:11" x14ac:dyDescent="0.25">
      <c r="A14" t="s">
        <v>7</v>
      </c>
    </row>
    <row r="15" spans="1:11" x14ac:dyDescent="0.25">
      <c r="B15">
        <v>2012</v>
      </c>
      <c r="C15">
        <v>2017</v>
      </c>
      <c r="D15">
        <v>2018</v>
      </c>
      <c r="E15">
        <v>2019</v>
      </c>
      <c r="F15">
        <v>2020</v>
      </c>
      <c r="G15">
        <v>2021</v>
      </c>
    </row>
    <row r="16" spans="1:11" x14ac:dyDescent="0.25">
      <c r="A16" s="109" t="s">
        <v>1620</v>
      </c>
      <c r="B16" s="16">
        <v>25.605347879836319</v>
      </c>
      <c r="C16" s="16">
        <v>24.634034290991057</v>
      </c>
      <c r="D16" s="16">
        <v>28.408661375293082</v>
      </c>
      <c r="E16" s="16">
        <v>26.098242770688881</v>
      </c>
      <c r="F16" s="16">
        <v>29.626167216971496</v>
      </c>
      <c r="G16" s="16">
        <v>26.508745030702539</v>
      </c>
      <c r="H16" s="16"/>
      <c r="I16" s="16"/>
      <c r="J16" s="16"/>
      <c r="K16" s="16"/>
    </row>
    <row r="17" spans="1:11" ht="14.45" customHeight="1" x14ac:dyDescent="0.25">
      <c r="A17" s="109" t="s">
        <v>1621</v>
      </c>
      <c r="B17" s="16">
        <v>11.964393458849509</v>
      </c>
      <c r="C17" s="16">
        <v>9.6783210032687972</v>
      </c>
      <c r="D17" s="16">
        <v>8.0177340744708196</v>
      </c>
      <c r="E17" s="16">
        <v>8.9784452712921698</v>
      </c>
      <c r="F17" s="16">
        <v>6.6170843145462719</v>
      </c>
      <c r="G17" s="16">
        <v>7.825615709242955</v>
      </c>
      <c r="H17" s="16"/>
      <c r="I17" s="16"/>
      <c r="J17" s="16"/>
      <c r="K17" s="16"/>
    </row>
    <row r="18" spans="1:11" x14ac:dyDescent="0.25">
      <c r="A18" s="109" t="s">
        <v>1622</v>
      </c>
      <c r="B18" s="16">
        <v>38.252865222409397</v>
      </c>
      <c r="C18" s="16">
        <v>35.044382977978039</v>
      </c>
      <c r="D18" s="16">
        <v>32.270022254218418</v>
      </c>
      <c r="E18" s="16">
        <v>37.384202465331462</v>
      </c>
      <c r="F18" s="16">
        <v>31.352900262870797</v>
      </c>
      <c r="G18" s="16">
        <v>32.698338309444757</v>
      </c>
      <c r="H18" s="16"/>
      <c r="I18" s="16"/>
      <c r="J18" s="16"/>
      <c r="K18" s="16"/>
    </row>
    <row r="19" spans="1:11" ht="14.45" customHeight="1" x14ac:dyDescent="0.25">
      <c r="A19" s="109" t="s">
        <v>1623</v>
      </c>
      <c r="B19" s="16">
        <v>24.177393438904542</v>
      </c>
      <c r="C19" s="16">
        <v>30.643261727762297</v>
      </c>
      <c r="D19" s="16">
        <v>31.303582296017524</v>
      </c>
      <c r="E19" s="16">
        <v>27.539109492687594</v>
      </c>
      <c r="F19" s="16">
        <v>32.40384820561173</v>
      </c>
      <c r="G19" s="16">
        <v>32.967300950609875</v>
      </c>
      <c r="H19" s="16"/>
      <c r="I19" s="16"/>
      <c r="J19" s="16"/>
      <c r="K19" s="16"/>
    </row>
    <row r="20" spans="1:11" x14ac:dyDescent="0.25">
      <c r="B20" s="16">
        <f>SUM(B16:B19)</f>
        <v>99.999999999999773</v>
      </c>
      <c r="C20" s="16">
        <f t="shared" ref="C20:G20" si="0">SUM(C16:C19)</f>
        <v>100.00000000000018</v>
      </c>
      <c r="D20" s="16">
        <f t="shared" si="0"/>
        <v>99.999999999999844</v>
      </c>
      <c r="E20" s="16">
        <f t="shared" si="0"/>
        <v>100.00000000000011</v>
      </c>
      <c r="F20" s="16">
        <f t="shared" si="0"/>
        <v>100.00000000000028</v>
      </c>
      <c r="G20" s="16">
        <f t="shared" si="0"/>
        <v>100.00000000000014</v>
      </c>
      <c r="H20" s="16"/>
      <c r="I20" s="16"/>
      <c r="J20" s="16"/>
      <c r="K20" s="16"/>
    </row>
    <row r="24" spans="1:11" x14ac:dyDescent="0.25">
      <c r="C24" s="16"/>
      <c r="D24" s="16"/>
      <c r="E24" s="16"/>
      <c r="F24" s="16"/>
    </row>
    <row r="25" spans="1:11" x14ac:dyDescent="0.25">
      <c r="C25" s="16"/>
      <c r="D25" s="16"/>
      <c r="E25" s="16"/>
      <c r="F25" s="16"/>
    </row>
    <row r="26" spans="1:11" x14ac:dyDescent="0.25">
      <c r="C26" s="16"/>
      <c r="D26" s="16"/>
      <c r="E26" s="16"/>
      <c r="F26" s="16"/>
    </row>
    <row r="27" spans="1:11" x14ac:dyDescent="0.25">
      <c r="C27" s="16"/>
      <c r="D27" s="16"/>
      <c r="E27" s="16"/>
      <c r="F27" s="16"/>
    </row>
    <row r="29" spans="1:11" x14ac:dyDescent="0.25">
      <c r="B29" s="180"/>
    </row>
    <row r="30" spans="1:11" ht="15" customHeight="1" x14ac:dyDescent="0.25"/>
    <row r="31" spans="1:11" x14ac:dyDescent="0.25">
      <c r="A31" t="s">
        <v>1624</v>
      </c>
    </row>
  </sheetData>
  <pageMargins left="0.511811024" right="0.511811024" top="0.78740157499999996" bottom="0.78740157499999996" header="0.31496062000000002" footer="0.31496062000000002"/>
  <ignoredErrors>
    <ignoredError sqref="B20 C20:G20" formulaRange="1"/>
  </ignoredErrors>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0C47B-072C-46F7-963D-A20EB5193979}">
  <sheetPr>
    <tabColor theme="9" tint="-0.249977111117893"/>
  </sheetPr>
  <dimension ref="A1:BU117"/>
  <sheetViews>
    <sheetView showGridLines="0" zoomScale="90" zoomScaleNormal="90" workbookViewId="0"/>
  </sheetViews>
  <sheetFormatPr defaultRowHeight="15" x14ac:dyDescent="0.25"/>
  <cols>
    <col min="2" max="2" width="4.42578125" customWidth="1"/>
    <col min="3" max="3" width="8.5703125" bestFit="1" customWidth="1"/>
    <col min="4" max="4" width="5.140625" bestFit="1" customWidth="1"/>
    <col min="5" max="5" width="8.5703125" bestFit="1" customWidth="1"/>
    <col min="6" max="6" width="5.140625" bestFit="1" customWidth="1"/>
    <col min="7" max="7" width="8.5703125" bestFit="1" customWidth="1"/>
    <col min="8" max="8" width="6.5703125" customWidth="1"/>
    <col min="9" max="9" width="8.5703125" bestFit="1" customWidth="1"/>
    <col min="10" max="10" width="5.140625" bestFit="1" customWidth="1"/>
    <col min="11" max="11" width="8.5703125" bestFit="1" customWidth="1"/>
    <col min="12" max="12" width="5.140625" bestFit="1" customWidth="1"/>
    <col min="13" max="13" width="8.5703125" bestFit="1" customWidth="1"/>
    <col min="14" max="14" width="5.140625" bestFit="1" customWidth="1"/>
    <col min="15" max="15" width="8.5703125" bestFit="1" customWidth="1"/>
    <col min="16" max="16" width="5.140625" bestFit="1" customWidth="1"/>
    <col min="17" max="17" width="8.5703125" bestFit="1" customWidth="1"/>
    <col min="18" max="18" width="5.140625" bestFit="1" customWidth="1"/>
    <col min="19" max="19" width="8.5703125" bestFit="1" customWidth="1"/>
    <col min="20" max="20" width="5.140625" bestFit="1" customWidth="1"/>
    <col min="21" max="21" width="8.5703125" bestFit="1" customWidth="1"/>
    <col min="22" max="22" width="5.140625" bestFit="1" customWidth="1"/>
    <col min="23" max="23" width="8.5703125" bestFit="1" customWidth="1"/>
    <col min="24" max="24" width="5.140625" bestFit="1" customWidth="1"/>
  </cols>
  <sheetData>
    <row r="1" spans="1:1" x14ac:dyDescent="0.25">
      <c r="A1" t="s">
        <v>1625</v>
      </c>
    </row>
    <row r="3" spans="1:1" x14ac:dyDescent="0.25">
      <c r="A3" t="s">
        <v>91</v>
      </c>
    </row>
    <row r="4" spans="1:1" x14ac:dyDescent="0.25">
      <c r="A4" t="s">
        <v>1626</v>
      </c>
    </row>
    <row r="5" spans="1:1" x14ac:dyDescent="0.25">
      <c r="A5" t="s">
        <v>1627</v>
      </c>
    </row>
    <row r="6" spans="1:1" x14ac:dyDescent="0.25">
      <c r="A6" t="s">
        <v>1628</v>
      </c>
    </row>
    <row r="7" spans="1:1" x14ac:dyDescent="0.25">
      <c r="A7" t="s">
        <v>1629</v>
      </c>
    </row>
    <row r="8" spans="1:1" x14ac:dyDescent="0.25">
      <c r="A8" t="s">
        <v>1630</v>
      </c>
    </row>
    <row r="9" spans="1:1" x14ac:dyDescent="0.25">
      <c r="A9" t="s">
        <v>1631</v>
      </c>
    </row>
    <row r="10" spans="1:1" x14ac:dyDescent="0.25">
      <c r="A10" t="s">
        <v>1632</v>
      </c>
    </row>
    <row r="11" spans="1:1" x14ac:dyDescent="0.25">
      <c r="A11" t="s">
        <v>1633</v>
      </c>
    </row>
    <row r="12" spans="1:1" x14ac:dyDescent="0.25">
      <c r="A12" t="s">
        <v>1634</v>
      </c>
    </row>
    <row r="13" spans="1:1" x14ac:dyDescent="0.25">
      <c r="A13" t="s">
        <v>1635</v>
      </c>
    </row>
    <row r="14" spans="1:1" x14ac:dyDescent="0.25">
      <c r="A14" t="s">
        <v>1636</v>
      </c>
    </row>
    <row r="15" spans="1:1" x14ac:dyDescent="0.25">
      <c r="A15" t="s">
        <v>1637</v>
      </c>
    </row>
    <row r="16" spans="1:1" x14ac:dyDescent="0.25">
      <c r="A16" t="s">
        <v>1638</v>
      </c>
    </row>
    <row r="17" spans="1:24" x14ac:dyDescent="0.25">
      <c r="A17" t="s">
        <v>1639</v>
      </c>
    </row>
    <row r="18" spans="1:24" x14ac:dyDescent="0.25">
      <c r="A18" t="s">
        <v>1597</v>
      </c>
    </row>
    <row r="19" spans="1:24" x14ac:dyDescent="0.25">
      <c r="A19" t="s">
        <v>1598</v>
      </c>
    </row>
    <row r="21" spans="1:24" x14ac:dyDescent="0.25">
      <c r="A21" t="s">
        <v>714</v>
      </c>
    </row>
    <row r="22" spans="1:24" x14ac:dyDescent="0.25">
      <c r="A22" s="109" t="s">
        <v>1640</v>
      </c>
    </row>
    <row r="23" spans="1:24" x14ac:dyDescent="0.25">
      <c r="A23" s="109" t="s">
        <v>1641</v>
      </c>
    </row>
    <row r="25" spans="1:24" ht="18" x14ac:dyDescent="0.25">
      <c r="B25" s="18" t="s">
        <v>1625</v>
      </c>
    </row>
    <row r="26" spans="1:24" ht="14.45" customHeight="1" thickBot="1" x14ac:dyDescent="0.3">
      <c r="B26" s="778" t="s">
        <v>1642</v>
      </c>
      <c r="C26" s="814" t="s">
        <v>1565</v>
      </c>
      <c r="D26" s="814"/>
      <c r="E26" s="814" t="s">
        <v>1643</v>
      </c>
      <c r="F26" s="814"/>
      <c r="G26" s="814" t="s">
        <v>1566</v>
      </c>
      <c r="H26" s="814"/>
      <c r="I26" s="814" t="s">
        <v>1644</v>
      </c>
      <c r="J26" s="814"/>
      <c r="K26" s="814" t="s">
        <v>1567</v>
      </c>
      <c r="L26" s="814"/>
      <c r="M26" s="814" t="s">
        <v>1645</v>
      </c>
      <c r="N26" s="814"/>
      <c r="O26" s="814" t="s">
        <v>1568</v>
      </c>
      <c r="P26" s="814"/>
      <c r="Q26" s="814" t="s">
        <v>1569</v>
      </c>
      <c r="R26" s="814"/>
      <c r="S26" s="814" t="s">
        <v>1646</v>
      </c>
      <c r="T26" s="814"/>
      <c r="U26" s="814" t="s">
        <v>2727</v>
      </c>
      <c r="V26" s="814"/>
      <c r="W26" s="814" t="s">
        <v>2728</v>
      </c>
      <c r="X26" s="814"/>
    </row>
    <row r="27" spans="1:24" ht="15" customHeight="1" thickBot="1" x14ac:dyDescent="0.3">
      <c r="B27" s="779"/>
      <c r="C27" s="181" t="s">
        <v>879</v>
      </c>
      <c r="D27" s="181" t="s">
        <v>749</v>
      </c>
      <c r="E27" s="181" t="s">
        <v>879</v>
      </c>
      <c r="F27" s="181" t="s">
        <v>749</v>
      </c>
      <c r="G27" s="181" t="s">
        <v>879</v>
      </c>
      <c r="H27" s="181" t="s">
        <v>749</v>
      </c>
      <c r="I27" s="181" t="s">
        <v>879</v>
      </c>
      <c r="J27" s="181" t="s">
        <v>749</v>
      </c>
      <c r="K27" s="181" t="s">
        <v>879</v>
      </c>
      <c r="L27" s="181" t="s">
        <v>749</v>
      </c>
      <c r="M27" s="181" t="s">
        <v>879</v>
      </c>
      <c r="N27" s="181" t="s">
        <v>749</v>
      </c>
      <c r="O27" s="181" t="s">
        <v>879</v>
      </c>
      <c r="P27" s="181" t="s">
        <v>749</v>
      </c>
      <c r="Q27" s="181" t="s">
        <v>879</v>
      </c>
      <c r="R27" s="181" t="s">
        <v>749</v>
      </c>
      <c r="S27" s="181" t="s">
        <v>879</v>
      </c>
      <c r="T27" s="181" t="s">
        <v>749</v>
      </c>
      <c r="U27" s="181" t="s">
        <v>879</v>
      </c>
      <c r="V27" s="181" t="s">
        <v>749</v>
      </c>
      <c r="W27" s="181" t="s">
        <v>879</v>
      </c>
      <c r="X27" s="181" t="s">
        <v>749</v>
      </c>
    </row>
    <row r="28" spans="1:24" ht="16.5" thickBot="1" x14ac:dyDescent="0.3">
      <c r="B28" s="25" t="s">
        <v>1571</v>
      </c>
      <c r="C28" s="74">
        <v>153</v>
      </c>
      <c r="D28" s="7">
        <v>16.600000000000001</v>
      </c>
      <c r="E28" s="74">
        <v>152</v>
      </c>
      <c r="F28" s="7">
        <v>16.600000000000001</v>
      </c>
      <c r="G28" s="74">
        <v>158</v>
      </c>
      <c r="H28" s="7">
        <v>16.8</v>
      </c>
      <c r="I28" s="74">
        <v>163</v>
      </c>
      <c r="J28" s="7">
        <v>17.899999999999999</v>
      </c>
      <c r="K28" s="74">
        <v>146</v>
      </c>
      <c r="L28" s="7">
        <v>16.8</v>
      </c>
      <c r="M28" s="74">
        <v>138</v>
      </c>
      <c r="N28" s="7">
        <v>15.3</v>
      </c>
      <c r="O28" s="74">
        <v>119</v>
      </c>
      <c r="P28" s="7">
        <v>13.2</v>
      </c>
      <c r="Q28" s="74">
        <v>128</v>
      </c>
      <c r="R28" s="7">
        <v>13.4</v>
      </c>
      <c r="S28" s="74">
        <v>140</v>
      </c>
      <c r="T28" s="7">
        <v>16.3</v>
      </c>
      <c r="U28" s="74">
        <v>147</v>
      </c>
      <c r="V28" s="7">
        <v>15.1</v>
      </c>
      <c r="W28" s="74">
        <v>126</v>
      </c>
      <c r="X28" s="7">
        <v>13</v>
      </c>
    </row>
    <row r="29" spans="1:24" ht="16.5" thickBot="1" x14ac:dyDescent="0.3">
      <c r="B29" s="24" t="s">
        <v>1572</v>
      </c>
      <c r="C29" s="72">
        <v>109</v>
      </c>
      <c r="D29" s="8">
        <v>11.8</v>
      </c>
      <c r="E29" s="72">
        <v>97</v>
      </c>
      <c r="F29" s="8">
        <v>10.6</v>
      </c>
      <c r="G29" s="72">
        <v>99</v>
      </c>
      <c r="H29" s="8">
        <v>10.5</v>
      </c>
      <c r="I29" s="72">
        <v>88</v>
      </c>
      <c r="J29" s="8">
        <v>9.6999999999999993</v>
      </c>
      <c r="K29" s="72">
        <v>75</v>
      </c>
      <c r="L29" s="8">
        <v>8.6</v>
      </c>
      <c r="M29" s="72">
        <v>80</v>
      </c>
      <c r="N29" s="8">
        <v>8.9</v>
      </c>
      <c r="O29" s="72">
        <v>88</v>
      </c>
      <c r="P29" s="8">
        <v>9.8000000000000007</v>
      </c>
      <c r="Q29" s="72">
        <v>83</v>
      </c>
      <c r="R29" s="8">
        <v>8.6999999999999993</v>
      </c>
      <c r="S29" s="72">
        <v>74</v>
      </c>
      <c r="T29" s="8">
        <v>8.5</v>
      </c>
      <c r="U29" s="72">
        <v>86</v>
      </c>
      <c r="V29" s="8">
        <v>8.8000000000000007</v>
      </c>
      <c r="W29" s="72">
        <v>79</v>
      </c>
      <c r="X29" s="8">
        <v>8.1999999999999993</v>
      </c>
    </row>
    <row r="30" spans="1:24" ht="16.5" thickBot="1" x14ac:dyDescent="0.3">
      <c r="B30" s="25" t="s">
        <v>1573</v>
      </c>
      <c r="C30" s="74">
        <v>90</v>
      </c>
      <c r="D30" s="7">
        <v>9.6999999999999993</v>
      </c>
      <c r="E30" s="74">
        <v>79</v>
      </c>
      <c r="F30" s="7">
        <v>8.6999999999999993</v>
      </c>
      <c r="G30" s="74">
        <v>75</v>
      </c>
      <c r="H30" s="7">
        <v>7.9</v>
      </c>
      <c r="I30" s="74">
        <v>81</v>
      </c>
      <c r="J30" s="7">
        <v>8.9</v>
      </c>
      <c r="K30" s="74">
        <v>69</v>
      </c>
      <c r="L30" s="7">
        <v>8</v>
      </c>
      <c r="M30" s="74">
        <v>70</v>
      </c>
      <c r="N30" s="7">
        <v>7.8</v>
      </c>
      <c r="O30" s="74">
        <v>65</v>
      </c>
      <c r="P30" s="7">
        <v>7.2</v>
      </c>
      <c r="Q30" s="74">
        <v>76</v>
      </c>
      <c r="R30" s="7">
        <v>7.9</v>
      </c>
      <c r="S30" s="74">
        <v>58</v>
      </c>
      <c r="T30" s="7">
        <v>6.7</v>
      </c>
      <c r="U30" s="74">
        <v>67</v>
      </c>
      <c r="V30" s="7">
        <v>6.8</v>
      </c>
      <c r="W30" s="74">
        <v>76</v>
      </c>
      <c r="X30" s="7">
        <v>7.9</v>
      </c>
    </row>
    <row r="31" spans="1:24" ht="16.5" thickBot="1" x14ac:dyDescent="0.3">
      <c r="B31" s="24" t="s">
        <v>1574</v>
      </c>
      <c r="C31" s="72">
        <v>175</v>
      </c>
      <c r="D31" s="8">
        <v>18.899999999999999</v>
      </c>
      <c r="E31" s="72">
        <v>185</v>
      </c>
      <c r="F31" s="8">
        <v>20.3</v>
      </c>
      <c r="G31" s="72">
        <v>190</v>
      </c>
      <c r="H31" s="8">
        <v>20.2</v>
      </c>
      <c r="I31" s="72">
        <v>187</v>
      </c>
      <c r="J31" s="8">
        <v>20.6</v>
      </c>
      <c r="K31" s="72">
        <v>185</v>
      </c>
      <c r="L31" s="8">
        <v>21.3</v>
      </c>
      <c r="M31" s="72">
        <v>193</v>
      </c>
      <c r="N31" s="8">
        <v>21.3</v>
      </c>
      <c r="O31" s="72">
        <v>190</v>
      </c>
      <c r="P31" s="8">
        <v>21</v>
      </c>
      <c r="Q31" s="72">
        <v>190</v>
      </c>
      <c r="R31" s="8">
        <v>19.899999999999999</v>
      </c>
      <c r="S31" s="72">
        <v>160</v>
      </c>
      <c r="T31" s="8">
        <v>18.5</v>
      </c>
      <c r="U31" s="72">
        <v>210</v>
      </c>
      <c r="V31" s="8">
        <v>21.5</v>
      </c>
      <c r="W31" s="72">
        <v>203</v>
      </c>
      <c r="X31" s="8">
        <v>21</v>
      </c>
    </row>
    <row r="32" spans="1:24" ht="16.5" thickBot="1" x14ac:dyDescent="0.3">
      <c r="B32" s="25" t="s">
        <v>1575</v>
      </c>
      <c r="C32" s="74">
        <v>41</v>
      </c>
      <c r="D32" s="7">
        <v>4.5</v>
      </c>
      <c r="E32" s="74">
        <v>44</v>
      </c>
      <c r="F32" s="7">
        <v>4.8</v>
      </c>
      <c r="G32" s="74">
        <v>45</v>
      </c>
      <c r="H32" s="7">
        <v>4.8</v>
      </c>
      <c r="I32" s="74">
        <v>41</v>
      </c>
      <c r="J32" s="7">
        <v>4.5</v>
      </c>
      <c r="K32" s="74">
        <v>39</v>
      </c>
      <c r="L32" s="7">
        <v>4.4000000000000004</v>
      </c>
      <c r="M32" s="74">
        <v>39</v>
      </c>
      <c r="N32" s="7">
        <v>4.3</v>
      </c>
      <c r="O32" s="74">
        <v>48</v>
      </c>
      <c r="P32" s="7">
        <v>5.4</v>
      </c>
      <c r="Q32" s="74">
        <v>46</v>
      </c>
      <c r="R32" s="7">
        <v>4.8</v>
      </c>
      <c r="S32" s="74">
        <v>38</v>
      </c>
      <c r="T32" s="7">
        <v>4.4000000000000004</v>
      </c>
      <c r="U32" s="74">
        <v>42</v>
      </c>
      <c r="V32" s="7">
        <v>4.3</v>
      </c>
      <c r="W32" s="74">
        <v>40</v>
      </c>
      <c r="X32" s="7">
        <v>4.0999999999999996</v>
      </c>
    </row>
    <row r="33" spans="1:24" ht="16.5" thickBot="1" x14ac:dyDescent="0.3">
      <c r="B33" s="24" t="s">
        <v>1647</v>
      </c>
      <c r="C33" s="72">
        <v>41</v>
      </c>
      <c r="D33" s="8">
        <v>4.4000000000000004</v>
      </c>
      <c r="E33" s="72">
        <v>33</v>
      </c>
      <c r="F33" s="8">
        <v>3.6</v>
      </c>
      <c r="G33" s="72">
        <v>41</v>
      </c>
      <c r="H33" s="8">
        <v>4.3</v>
      </c>
      <c r="I33" s="72">
        <v>37</v>
      </c>
      <c r="J33" s="8">
        <v>4.0999999999999996</v>
      </c>
      <c r="K33" s="72">
        <v>46</v>
      </c>
      <c r="L33" s="8">
        <v>5.3</v>
      </c>
      <c r="M33" s="72">
        <v>45</v>
      </c>
      <c r="N33" s="8">
        <v>5</v>
      </c>
      <c r="O33" s="72">
        <v>45</v>
      </c>
      <c r="P33" s="8">
        <v>5</v>
      </c>
      <c r="Q33" s="72">
        <v>52</v>
      </c>
      <c r="R33" s="8">
        <v>5.5</v>
      </c>
      <c r="S33" s="72">
        <v>46</v>
      </c>
      <c r="T33" s="8">
        <v>5.4</v>
      </c>
      <c r="U33" s="72">
        <v>43</v>
      </c>
      <c r="V33" s="8">
        <v>4.4000000000000004</v>
      </c>
      <c r="W33" s="72">
        <v>49</v>
      </c>
      <c r="X33" s="8">
        <v>5.0999999999999996</v>
      </c>
    </row>
    <row r="34" spans="1:24" ht="16.5" thickBot="1" x14ac:dyDescent="0.3">
      <c r="B34" s="25" t="s">
        <v>1648</v>
      </c>
      <c r="C34" s="74">
        <v>69</v>
      </c>
      <c r="D34" s="7">
        <v>7.5</v>
      </c>
      <c r="E34" s="74">
        <v>71</v>
      </c>
      <c r="F34" s="7">
        <v>7.8</v>
      </c>
      <c r="G34" s="74">
        <v>83</v>
      </c>
      <c r="H34" s="7">
        <v>8.8000000000000007</v>
      </c>
      <c r="I34" s="74">
        <v>63</v>
      </c>
      <c r="J34" s="7">
        <v>6.9</v>
      </c>
      <c r="K34" s="74">
        <v>66</v>
      </c>
      <c r="L34" s="7">
        <v>7.6</v>
      </c>
      <c r="M34" s="74">
        <v>77</v>
      </c>
      <c r="N34" s="7">
        <v>8.6</v>
      </c>
      <c r="O34" s="74">
        <v>82</v>
      </c>
      <c r="P34" s="7">
        <v>9</v>
      </c>
      <c r="Q34" s="74">
        <v>94</v>
      </c>
      <c r="R34" s="7">
        <v>9.8000000000000007</v>
      </c>
      <c r="S34" s="74">
        <v>99</v>
      </c>
      <c r="T34" s="7">
        <v>11.5</v>
      </c>
      <c r="U34" s="74">
        <v>93</v>
      </c>
      <c r="V34" s="7">
        <v>9.5</v>
      </c>
      <c r="W34" s="74">
        <v>90</v>
      </c>
      <c r="X34" s="7">
        <v>9.4</v>
      </c>
    </row>
    <row r="35" spans="1:24" ht="16.5" thickBot="1" x14ac:dyDescent="0.3">
      <c r="B35" s="175" t="s">
        <v>1649</v>
      </c>
      <c r="C35" s="176">
        <v>149</v>
      </c>
      <c r="D35" s="182">
        <v>16.100000000000001</v>
      </c>
      <c r="E35" s="176">
        <v>156</v>
      </c>
      <c r="F35" s="182">
        <v>17.100000000000001</v>
      </c>
      <c r="G35" s="176">
        <v>163</v>
      </c>
      <c r="H35" s="182">
        <v>17.399999999999999</v>
      </c>
      <c r="I35" s="176">
        <v>156</v>
      </c>
      <c r="J35" s="182">
        <v>17.2</v>
      </c>
      <c r="K35" s="176">
        <v>155</v>
      </c>
      <c r="L35" s="183">
        <v>17.8</v>
      </c>
      <c r="M35" s="176">
        <v>153</v>
      </c>
      <c r="N35" s="183">
        <v>16.899999999999999</v>
      </c>
      <c r="O35" s="176">
        <v>158</v>
      </c>
      <c r="P35" s="183">
        <v>17.399999999999999</v>
      </c>
      <c r="Q35" s="176">
        <v>171</v>
      </c>
      <c r="R35" s="183">
        <v>17.899999999999999</v>
      </c>
      <c r="S35" s="176">
        <v>172</v>
      </c>
      <c r="T35" s="183">
        <v>19.899999999999999</v>
      </c>
      <c r="U35" s="176">
        <v>177</v>
      </c>
      <c r="V35" s="183">
        <v>18.2</v>
      </c>
      <c r="W35" s="176">
        <v>191</v>
      </c>
      <c r="X35" s="183">
        <v>19.8</v>
      </c>
    </row>
    <row r="36" spans="1:24" ht="15.75" thickTop="1" x14ac:dyDescent="0.25">
      <c r="B36" s="184" t="s">
        <v>1650</v>
      </c>
      <c r="C36" s="185"/>
      <c r="D36" s="69"/>
    </row>
    <row r="37" spans="1:24" x14ac:dyDescent="0.25">
      <c r="B37" s="184" t="s">
        <v>1651</v>
      </c>
      <c r="D37" s="69"/>
    </row>
    <row r="38" spans="1:24" ht="10.5" customHeight="1" x14ac:dyDescent="0.25">
      <c r="B38" s="184" t="s">
        <v>1652</v>
      </c>
    </row>
    <row r="39" spans="1:24" ht="10.5" customHeight="1" x14ac:dyDescent="0.25">
      <c r="B39" s="184" t="s">
        <v>1653</v>
      </c>
      <c r="J39" s="184" t="s">
        <v>1654</v>
      </c>
    </row>
    <row r="40" spans="1:24" ht="10.5" customHeight="1" x14ac:dyDescent="0.25">
      <c r="B40" s="184" t="s">
        <v>1655</v>
      </c>
      <c r="J40" s="184" t="s">
        <v>1656</v>
      </c>
    </row>
    <row r="41" spans="1:24" ht="10.5" customHeight="1" x14ac:dyDescent="0.25">
      <c r="B41" s="184" t="s">
        <v>1657</v>
      </c>
      <c r="J41" s="184" t="s">
        <v>1658</v>
      </c>
    </row>
    <row r="42" spans="1:24" ht="10.5" customHeight="1" x14ac:dyDescent="0.25">
      <c r="B42" s="184" t="s">
        <v>1659</v>
      </c>
      <c r="J42" s="184" t="s">
        <v>1660</v>
      </c>
    </row>
    <row r="43" spans="1:24" ht="10.5" customHeight="1" x14ac:dyDescent="0.25"/>
    <row r="44" spans="1:24" ht="10.5" customHeight="1" x14ac:dyDescent="0.25"/>
    <row r="45" spans="1:24" ht="10.5" customHeight="1" x14ac:dyDescent="0.25"/>
    <row r="46" spans="1:24" ht="15.75" customHeight="1" x14ac:dyDescent="0.25">
      <c r="A46" t="s">
        <v>1661</v>
      </c>
    </row>
    <row r="47" spans="1:24" x14ac:dyDescent="0.25">
      <c r="A47" t="s">
        <v>1540</v>
      </c>
    </row>
    <row r="48" spans="1:24" x14ac:dyDescent="0.25">
      <c r="B48" t="s">
        <v>1662</v>
      </c>
    </row>
    <row r="49" spans="1:73" x14ac:dyDescent="0.25">
      <c r="B49" t="s">
        <v>511</v>
      </c>
      <c r="J49" t="s">
        <v>512</v>
      </c>
      <c r="R49" t="s">
        <v>513</v>
      </c>
      <c r="Z49" t="s">
        <v>514</v>
      </c>
      <c r="AH49" t="s">
        <v>515</v>
      </c>
      <c r="AP49" t="s">
        <v>516</v>
      </c>
      <c r="AX49" t="s">
        <v>517</v>
      </c>
      <c r="BF49" t="s">
        <v>518</v>
      </c>
      <c r="BN49" t="s">
        <v>519</v>
      </c>
    </row>
    <row r="50" spans="1:73" x14ac:dyDescent="0.25">
      <c r="B50" t="s">
        <v>1663</v>
      </c>
      <c r="C50" t="s">
        <v>1664</v>
      </c>
      <c r="D50" t="s">
        <v>223</v>
      </c>
      <c r="E50" t="s">
        <v>1665</v>
      </c>
      <c r="F50" t="s">
        <v>1666</v>
      </c>
      <c r="G50" t="s">
        <v>194</v>
      </c>
      <c r="H50" t="s">
        <v>1667</v>
      </c>
      <c r="I50" t="s">
        <v>1668</v>
      </c>
      <c r="J50" t="s">
        <v>1663</v>
      </c>
      <c r="K50" t="s">
        <v>1664</v>
      </c>
      <c r="L50" t="s">
        <v>223</v>
      </c>
      <c r="M50" t="s">
        <v>1665</v>
      </c>
      <c r="N50" t="s">
        <v>1666</v>
      </c>
      <c r="O50" t="s">
        <v>194</v>
      </c>
      <c r="P50" t="s">
        <v>1667</v>
      </c>
      <c r="Q50" t="s">
        <v>1668</v>
      </c>
      <c r="R50" t="s">
        <v>1663</v>
      </c>
      <c r="S50" t="s">
        <v>1664</v>
      </c>
      <c r="T50" t="s">
        <v>223</v>
      </c>
      <c r="U50" t="s">
        <v>1665</v>
      </c>
      <c r="V50" t="s">
        <v>1666</v>
      </c>
      <c r="W50" t="s">
        <v>194</v>
      </c>
      <c r="X50" t="s">
        <v>1667</v>
      </c>
      <c r="Y50" t="s">
        <v>1668</v>
      </c>
      <c r="Z50" t="s">
        <v>1663</v>
      </c>
      <c r="AA50" t="s">
        <v>1664</v>
      </c>
      <c r="AB50" t="s">
        <v>223</v>
      </c>
      <c r="AC50" t="s">
        <v>1665</v>
      </c>
      <c r="AD50" t="s">
        <v>1666</v>
      </c>
      <c r="AE50" t="s">
        <v>194</v>
      </c>
      <c r="AF50" t="s">
        <v>1667</v>
      </c>
      <c r="AG50" t="s">
        <v>1668</v>
      </c>
      <c r="AH50" t="s">
        <v>1663</v>
      </c>
      <c r="AI50" t="s">
        <v>1664</v>
      </c>
      <c r="AJ50" t="s">
        <v>223</v>
      </c>
      <c r="AK50" t="s">
        <v>1665</v>
      </c>
      <c r="AL50" t="s">
        <v>1666</v>
      </c>
      <c r="AM50" t="s">
        <v>194</v>
      </c>
      <c r="AN50" t="s">
        <v>1667</v>
      </c>
      <c r="AO50" t="s">
        <v>1668</v>
      </c>
      <c r="AP50" t="s">
        <v>1663</v>
      </c>
      <c r="AQ50" t="s">
        <v>1664</v>
      </c>
      <c r="AR50" t="s">
        <v>223</v>
      </c>
      <c r="AS50" t="s">
        <v>1665</v>
      </c>
      <c r="AT50" t="s">
        <v>1666</v>
      </c>
      <c r="AU50" t="s">
        <v>194</v>
      </c>
      <c r="AV50" t="s">
        <v>1667</v>
      </c>
      <c r="AW50" t="s">
        <v>1668</v>
      </c>
      <c r="AX50" t="s">
        <v>1663</v>
      </c>
      <c r="AY50" t="s">
        <v>1664</v>
      </c>
      <c r="AZ50" t="s">
        <v>223</v>
      </c>
      <c r="BA50" t="s">
        <v>1665</v>
      </c>
      <c r="BB50" t="s">
        <v>1666</v>
      </c>
      <c r="BC50" t="s">
        <v>194</v>
      </c>
      <c r="BD50" t="s">
        <v>1667</v>
      </c>
      <c r="BE50" t="s">
        <v>1668</v>
      </c>
      <c r="BF50" t="s">
        <v>1663</v>
      </c>
      <c r="BG50" t="s">
        <v>1664</v>
      </c>
      <c r="BH50" t="s">
        <v>223</v>
      </c>
      <c r="BI50" t="s">
        <v>1665</v>
      </c>
      <c r="BJ50" t="s">
        <v>1666</v>
      </c>
      <c r="BK50" t="s">
        <v>194</v>
      </c>
      <c r="BL50" t="s">
        <v>1667</v>
      </c>
      <c r="BM50" t="s">
        <v>1668</v>
      </c>
      <c r="BN50" t="s">
        <v>1663</v>
      </c>
      <c r="BO50" t="s">
        <v>1664</v>
      </c>
      <c r="BP50" t="s">
        <v>223</v>
      </c>
      <c r="BQ50" t="s">
        <v>1665</v>
      </c>
      <c r="BR50" t="s">
        <v>1666</v>
      </c>
      <c r="BS50" t="s">
        <v>194</v>
      </c>
      <c r="BT50" t="s">
        <v>1667</v>
      </c>
      <c r="BU50" t="s">
        <v>1668</v>
      </c>
    </row>
    <row r="51" spans="1:73" x14ac:dyDescent="0.25">
      <c r="A51" t="s">
        <v>7</v>
      </c>
      <c r="B51">
        <v>153</v>
      </c>
      <c r="C51">
        <v>107</v>
      </c>
      <c r="D51">
        <v>87</v>
      </c>
      <c r="E51">
        <v>172</v>
      </c>
      <c r="F51">
        <v>40</v>
      </c>
      <c r="G51">
        <v>41</v>
      </c>
      <c r="H51">
        <v>68</v>
      </c>
      <c r="I51">
        <v>154</v>
      </c>
      <c r="J51">
        <v>152</v>
      </c>
      <c r="K51">
        <v>96</v>
      </c>
      <c r="L51">
        <v>77</v>
      </c>
      <c r="M51">
        <v>182</v>
      </c>
      <c r="N51">
        <v>44</v>
      </c>
      <c r="O51">
        <v>33</v>
      </c>
      <c r="P51">
        <v>70</v>
      </c>
      <c r="Q51">
        <v>159</v>
      </c>
      <c r="R51">
        <v>160</v>
      </c>
      <c r="S51">
        <v>98</v>
      </c>
      <c r="T51">
        <v>72</v>
      </c>
      <c r="U51">
        <v>189</v>
      </c>
      <c r="V51">
        <v>45</v>
      </c>
      <c r="W51">
        <v>40</v>
      </c>
      <c r="X51">
        <v>81</v>
      </c>
      <c r="Y51">
        <v>166</v>
      </c>
      <c r="Z51">
        <v>162</v>
      </c>
      <c r="AA51">
        <v>87</v>
      </c>
      <c r="AB51">
        <v>79</v>
      </c>
      <c r="AC51">
        <v>185</v>
      </c>
      <c r="AD51">
        <v>40</v>
      </c>
      <c r="AE51">
        <v>36</v>
      </c>
      <c r="AF51">
        <v>62</v>
      </c>
      <c r="AG51">
        <v>157</v>
      </c>
      <c r="AH51">
        <v>145</v>
      </c>
      <c r="AI51">
        <v>74</v>
      </c>
      <c r="AJ51">
        <v>67</v>
      </c>
      <c r="AK51">
        <v>184</v>
      </c>
      <c r="AL51">
        <v>38</v>
      </c>
      <c r="AM51">
        <v>46</v>
      </c>
      <c r="AN51">
        <v>65</v>
      </c>
      <c r="AO51">
        <v>157</v>
      </c>
      <c r="AP51">
        <v>138</v>
      </c>
      <c r="AQ51">
        <v>78</v>
      </c>
      <c r="AR51">
        <v>68</v>
      </c>
      <c r="AS51">
        <v>189</v>
      </c>
      <c r="AT51">
        <v>38</v>
      </c>
      <c r="AU51">
        <v>45</v>
      </c>
      <c r="AV51">
        <v>76</v>
      </c>
      <c r="AW51">
        <v>155</v>
      </c>
      <c r="AX51">
        <v>118</v>
      </c>
      <c r="AY51">
        <v>86</v>
      </c>
      <c r="AZ51">
        <v>63</v>
      </c>
      <c r="BA51">
        <v>186</v>
      </c>
      <c r="BB51">
        <v>47</v>
      </c>
      <c r="BC51">
        <v>45</v>
      </c>
      <c r="BD51">
        <v>81</v>
      </c>
      <c r="BE51">
        <v>161</v>
      </c>
      <c r="BF51">
        <v>127</v>
      </c>
      <c r="BG51">
        <v>81</v>
      </c>
      <c r="BH51">
        <v>73</v>
      </c>
      <c r="BI51">
        <v>186</v>
      </c>
      <c r="BJ51">
        <v>44</v>
      </c>
      <c r="BK51">
        <v>52</v>
      </c>
      <c r="BL51">
        <v>91</v>
      </c>
      <c r="BM51">
        <v>177</v>
      </c>
      <c r="BN51">
        <v>144</v>
      </c>
      <c r="BO51">
        <v>73</v>
      </c>
      <c r="BP51">
        <v>56</v>
      </c>
      <c r="BQ51">
        <v>159</v>
      </c>
      <c r="BR51">
        <v>38</v>
      </c>
      <c r="BS51">
        <v>46</v>
      </c>
      <c r="BT51">
        <v>90</v>
      </c>
      <c r="BU51">
        <v>178</v>
      </c>
    </row>
    <row r="52" spans="1:73" x14ac:dyDescent="0.25">
      <c r="A52" t="s">
        <v>1533</v>
      </c>
    </row>
    <row r="54" spans="1:73" x14ac:dyDescent="0.25">
      <c r="A54" t="s">
        <v>1661</v>
      </c>
    </row>
    <row r="55" spans="1:73" x14ac:dyDescent="0.25">
      <c r="A55" t="s">
        <v>1608</v>
      </c>
    </row>
    <row r="56" spans="1:73" x14ac:dyDescent="0.25">
      <c r="B56" t="s">
        <v>1662</v>
      </c>
    </row>
    <row r="57" spans="1:73" x14ac:dyDescent="0.25">
      <c r="B57" t="s">
        <v>511</v>
      </c>
      <c r="J57" t="s">
        <v>512</v>
      </c>
      <c r="R57" t="s">
        <v>513</v>
      </c>
      <c r="Z57" t="s">
        <v>514</v>
      </c>
      <c r="AH57" t="s">
        <v>515</v>
      </c>
      <c r="AP57" t="s">
        <v>516</v>
      </c>
      <c r="AX57" t="s">
        <v>517</v>
      </c>
      <c r="BF57" t="s">
        <v>518</v>
      </c>
      <c r="BN57" t="s">
        <v>519</v>
      </c>
    </row>
    <row r="58" spans="1:73" x14ac:dyDescent="0.25">
      <c r="B58" t="s">
        <v>1663</v>
      </c>
      <c r="C58" t="s">
        <v>1664</v>
      </c>
      <c r="D58" t="s">
        <v>223</v>
      </c>
      <c r="E58" t="s">
        <v>1665</v>
      </c>
      <c r="F58" t="s">
        <v>1666</v>
      </c>
      <c r="G58" t="s">
        <v>194</v>
      </c>
      <c r="H58" t="s">
        <v>1667</v>
      </c>
      <c r="I58" t="s">
        <v>1668</v>
      </c>
      <c r="J58" t="s">
        <v>1663</v>
      </c>
      <c r="K58" t="s">
        <v>1664</v>
      </c>
      <c r="L58" t="s">
        <v>223</v>
      </c>
      <c r="M58" t="s">
        <v>1665</v>
      </c>
      <c r="N58" t="s">
        <v>1666</v>
      </c>
      <c r="O58" t="s">
        <v>194</v>
      </c>
      <c r="P58" t="s">
        <v>1667</v>
      </c>
      <c r="Q58" t="s">
        <v>1668</v>
      </c>
      <c r="R58" t="s">
        <v>1663</v>
      </c>
      <c r="S58" t="s">
        <v>1664</v>
      </c>
      <c r="T58" t="s">
        <v>223</v>
      </c>
      <c r="U58" t="s">
        <v>1665</v>
      </c>
      <c r="V58" t="s">
        <v>1666</v>
      </c>
      <c r="W58" t="s">
        <v>194</v>
      </c>
      <c r="X58" t="s">
        <v>1667</v>
      </c>
      <c r="Y58" t="s">
        <v>1668</v>
      </c>
      <c r="Z58" t="s">
        <v>1663</v>
      </c>
      <c r="AA58" t="s">
        <v>1664</v>
      </c>
      <c r="AB58" t="s">
        <v>223</v>
      </c>
      <c r="AC58" t="s">
        <v>1665</v>
      </c>
      <c r="AD58" t="s">
        <v>1666</v>
      </c>
      <c r="AE58" t="s">
        <v>194</v>
      </c>
      <c r="AF58" t="s">
        <v>1667</v>
      </c>
      <c r="AG58" t="s">
        <v>1668</v>
      </c>
      <c r="AH58" t="s">
        <v>1663</v>
      </c>
      <c r="AI58" t="s">
        <v>1664</v>
      </c>
      <c r="AJ58" t="s">
        <v>223</v>
      </c>
      <c r="AK58" t="s">
        <v>1665</v>
      </c>
      <c r="AL58" t="s">
        <v>1666</v>
      </c>
      <c r="AM58" t="s">
        <v>194</v>
      </c>
      <c r="AN58" t="s">
        <v>1667</v>
      </c>
      <c r="AO58" t="s">
        <v>1668</v>
      </c>
      <c r="AP58" t="s">
        <v>1663</v>
      </c>
      <c r="AQ58" t="s">
        <v>1664</v>
      </c>
      <c r="AR58" t="s">
        <v>223</v>
      </c>
      <c r="AS58" t="s">
        <v>1665</v>
      </c>
      <c r="AT58" t="s">
        <v>1666</v>
      </c>
      <c r="AU58" t="s">
        <v>194</v>
      </c>
      <c r="AV58" t="s">
        <v>1667</v>
      </c>
      <c r="AW58" t="s">
        <v>1668</v>
      </c>
      <c r="AX58" t="s">
        <v>1663</v>
      </c>
      <c r="AY58" t="s">
        <v>1664</v>
      </c>
      <c r="AZ58" t="s">
        <v>223</v>
      </c>
      <c r="BA58" t="s">
        <v>1665</v>
      </c>
      <c r="BB58" t="s">
        <v>1666</v>
      </c>
      <c r="BC58" t="s">
        <v>194</v>
      </c>
      <c r="BD58" t="s">
        <v>1667</v>
      </c>
      <c r="BE58" t="s">
        <v>1668</v>
      </c>
      <c r="BF58" t="s">
        <v>1663</v>
      </c>
      <c r="BG58" t="s">
        <v>1664</v>
      </c>
      <c r="BH58" t="s">
        <v>223</v>
      </c>
      <c r="BI58" t="s">
        <v>1665</v>
      </c>
      <c r="BJ58" t="s">
        <v>1666</v>
      </c>
      <c r="BK58" t="s">
        <v>194</v>
      </c>
      <c r="BL58" t="s">
        <v>1667</v>
      </c>
      <c r="BM58" t="s">
        <v>1668</v>
      </c>
      <c r="BN58" t="s">
        <v>1663</v>
      </c>
      <c r="BO58" t="s">
        <v>1664</v>
      </c>
      <c r="BP58" t="s">
        <v>223</v>
      </c>
      <c r="BQ58" t="s">
        <v>1665</v>
      </c>
      <c r="BR58" t="s">
        <v>1666</v>
      </c>
      <c r="BS58" t="s">
        <v>194</v>
      </c>
      <c r="BT58" t="s">
        <v>1667</v>
      </c>
      <c r="BU58" t="s">
        <v>1668</v>
      </c>
    </row>
    <row r="59" spans="1:73" x14ac:dyDescent="0.25">
      <c r="A59" t="s">
        <v>7</v>
      </c>
      <c r="B59">
        <v>16.600000000000001</v>
      </c>
      <c r="C59">
        <v>11.7</v>
      </c>
      <c r="D59">
        <v>9.5</v>
      </c>
      <c r="E59">
        <v>18.7</v>
      </c>
      <c r="F59">
        <v>4.4000000000000004</v>
      </c>
      <c r="G59">
        <v>4.4000000000000004</v>
      </c>
      <c r="H59">
        <v>7.4</v>
      </c>
      <c r="I59">
        <v>16.7</v>
      </c>
      <c r="J59">
        <v>16.7</v>
      </c>
      <c r="K59">
        <v>10.5</v>
      </c>
      <c r="L59">
        <v>8.5</v>
      </c>
      <c r="M59">
        <v>20</v>
      </c>
      <c r="N59">
        <v>4.8</v>
      </c>
      <c r="O59">
        <v>3.6</v>
      </c>
      <c r="P59">
        <v>7.7</v>
      </c>
      <c r="Q59">
        <v>17.5</v>
      </c>
      <c r="R59">
        <v>17.100000000000001</v>
      </c>
      <c r="S59">
        <v>10.4</v>
      </c>
      <c r="T59">
        <v>7.7</v>
      </c>
      <c r="U59">
        <v>20.100000000000001</v>
      </c>
      <c r="V59">
        <v>4.8</v>
      </c>
      <c r="W59">
        <v>4.3</v>
      </c>
      <c r="X59">
        <v>8.6</v>
      </c>
      <c r="Y59">
        <v>17.7</v>
      </c>
      <c r="Z59">
        <v>18</v>
      </c>
      <c r="AA59">
        <v>9.6</v>
      </c>
      <c r="AB59">
        <v>8.6999999999999993</v>
      </c>
      <c r="AC59">
        <v>20.5</v>
      </c>
      <c r="AD59">
        <v>4.4000000000000004</v>
      </c>
      <c r="AE59">
        <v>4</v>
      </c>
      <c r="AF59">
        <v>6.9</v>
      </c>
      <c r="AG59">
        <v>17.5</v>
      </c>
      <c r="AH59">
        <v>16.7</v>
      </c>
      <c r="AI59">
        <v>8.6</v>
      </c>
      <c r="AJ59">
        <v>7.7</v>
      </c>
      <c r="AK59">
        <v>21.3</v>
      </c>
      <c r="AL59">
        <v>4.4000000000000004</v>
      </c>
      <c r="AM59">
        <v>5.4</v>
      </c>
      <c r="AN59">
        <v>7.5</v>
      </c>
      <c r="AO59">
        <v>18.100000000000001</v>
      </c>
      <c r="AP59">
        <v>15.4</v>
      </c>
      <c r="AQ59">
        <v>8.6999999999999993</v>
      </c>
      <c r="AR59">
        <v>7.6</v>
      </c>
      <c r="AS59">
        <v>21.1</v>
      </c>
      <c r="AT59">
        <v>4.3</v>
      </c>
      <c r="AU59">
        <v>5.0999999999999996</v>
      </c>
      <c r="AV59">
        <v>8.5</v>
      </c>
      <c r="AW59">
        <v>17.399999999999999</v>
      </c>
      <c r="AX59">
        <v>13.2</v>
      </c>
      <c r="AY59">
        <v>9.6999999999999993</v>
      </c>
      <c r="AZ59">
        <v>7</v>
      </c>
      <c r="BA59">
        <v>20.7</v>
      </c>
      <c r="BB59">
        <v>5.3</v>
      </c>
      <c r="BC59">
        <v>5</v>
      </c>
      <c r="BD59">
        <v>9</v>
      </c>
      <c r="BE59">
        <v>18</v>
      </c>
      <c r="BF59">
        <v>13.4</v>
      </c>
      <c r="BG59">
        <v>8.6</v>
      </c>
      <c r="BH59">
        <v>7.7</v>
      </c>
      <c r="BI59">
        <v>19.600000000000001</v>
      </c>
      <c r="BJ59">
        <v>4.7</v>
      </c>
      <c r="BK59">
        <v>5.5</v>
      </c>
      <c r="BL59">
        <v>9.6</v>
      </c>
      <c r="BM59">
        <v>18.7</v>
      </c>
      <c r="BN59">
        <v>16.8</v>
      </c>
      <c r="BO59">
        <v>8.5</v>
      </c>
      <c r="BP59">
        <v>6.5</v>
      </c>
      <c r="BQ59">
        <v>18.5</v>
      </c>
      <c r="BR59">
        <v>4.4000000000000004</v>
      </c>
      <c r="BS59">
        <v>5.3</v>
      </c>
      <c r="BT59">
        <v>10.5</v>
      </c>
      <c r="BU59">
        <v>20.7</v>
      </c>
    </row>
    <row r="60" spans="1:73" x14ac:dyDescent="0.25">
      <c r="A60" t="s">
        <v>1533</v>
      </c>
    </row>
    <row r="73" spans="1:1" x14ac:dyDescent="0.25">
      <c r="A73" s="725"/>
    </row>
    <row r="74" spans="1:1" x14ac:dyDescent="0.25">
      <c r="A74" s="725"/>
    </row>
    <row r="75" spans="1:1" x14ac:dyDescent="0.25">
      <c r="A75" s="725"/>
    </row>
    <row r="76" spans="1:1" x14ac:dyDescent="0.25">
      <c r="A76" s="725"/>
    </row>
    <row r="77" spans="1:1" x14ac:dyDescent="0.25">
      <c r="A77" s="725"/>
    </row>
    <row r="78" spans="1:1" x14ac:dyDescent="0.25">
      <c r="A78" s="725"/>
    </row>
    <row r="79" spans="1:1" x14ac:dyDescent="0.25">
      <c r="A79" s="725"/>
    </row>
    <row r="80" spans="1:1" x14ac:dyDescent="0.25">
      <c r="A80" s="725"/>
    </row>
    <row r="81" spans="1:1" x14ac:dyDescent="0.25">
      <c r="A81" s="725"/>
    </row>
    <row r="82" spans="1:1" x14ac:dyDescent="0.25">
      <c r="A82" s="725"/>
    </row>
    <row r="83" spans="1:1" x14ac:dyDescent="0.25">
      <c r="A83" s="725"/>
    </row>
    <row r="84" spans="1:1" x14ac:dyDescent="0.25">
      <c r="A84" s="725"/>
    </row>
    <row r="85" spans="1:1" x14ac:dyDescent="0.25">
      <c r="A85" s="725"/>
    </row>
    <row r="86" spans="1:1" x14ac:dyDescent="0.25">
      <c r="A86" s="725"/>
    </row>
    <row r="87" spans="1:1" x14ac:dyDescent="0.25">
      <c r="A87" s="725"/>
    </row>
    <row r="88" spans="1:1" x14ac:dyDescent="0.25">
      <c r="A88" s="725"/>
    </row>
    <row r="89" spans="1:1" x14ac:dyDescent="0.25">
      <c r="A89" s="725"/>
    </row>
    <row r="90" spans="1:1" x14ac:dyDescent="0.25">
      <c r="A90" s="725"/>
    </row>
    <row r="91" spans="1:1" x14ac:dyDescent="0.25">
      <c r="A91" s="725"/>
    </row>
    <row r="92" spans="1:1" x14ac:dyDescent="0.25">
      <c r="A92" s="725"/>
    </row>
    <row r="93" spans="1:1" x14ac:dyDescent="0.25">
      <c r="A93" s="725"/>
    </row>
    <row r="94" spans="1:1" x14ac:dyDescent="0.25">
      <c r="A94" s="725"/>
    </row>
    <row r="95" spans="1:1" x14ac:dyDescent="0.25">
      <c r="A95" s="725"/>
    </row>
    <row r="96" spans="1:1" x14ac:dyDescent="0.25">
      <c r="A96" s="725"/>
    </row>
    <row r="97" spans="1:1" x14ac:dyDescent="0.25">
      <c r="A97" s="725"/>
    </row>
    <row r="98" spans="1:1" x14ac:dyDescent="0.25">
      <c r="A98" s="725"/>
    </row>
    <row r="99" spans="1:1" x14ac:dyDescent="0.25">
      <c r="A99" s="725"/>
    </row>
    <row r="100" spans="1:1" x14ac:dyDescent="0.25">
      <c r="A100" s="725"/>
    </row>
    <row r="101" spans="1:1" x14ac:dyDescent="0.25">
      <c r="A101" s="725"/>
    </row>
    <row r="102" spans="1:1" x14ac:dyDescent="0.25">
      <c r="A102" s="725"/>
    </row>
    <row r="103" spans="1:1" x14ac:dyDescent="0.25">
      <c r="A103" s="725"/>
    </row>
    <row r="104" spans="1:1" x14ac:dyDescent="0.25">
      <c r="A104" s="725"/>
    </row>
    <row r="105" spans="1:1" x14ac:dyDescent="0.25">
      <c r="A105" s="725"/>
    </row>
    <row r="106" spans="1:1" x14ac:dyDescent="0.25">
      <c r="A106" s="725"/>
    </row>
    <row r="107" spans="1:1" x14ac:dyDescent="0.25">
      <c r="A107" s="725"/>
    </row>
    <row r="108" spans="1:1" x14ac:dyDescent="0.25">
      <c r="A108" s="725"/>
    </row>
    <row r="109" spans="1:1" x14ac:dyDescent="0.25">
      <c r="A109" s="725"/>
    </row>
    <row r="110" spans="1:1" x14ac:dyDescent="0.25">
      <c r="A110" s="725"/>
    </row>
    <row r="111" spans="1:1" x14ac:dyDescent="0.25">
      <c r="A111" s="725"/>
    </row>
    <row r="112" spans="1:1" x14ac:dyDescent="0.25">
      <c r="A112" s="725"/>
    </row>
    <row r="113" spans="1:1" x14ac:dyDescent="0.25">
      <c r="A113" s="725"/>
    </row>
    <row r="114" spans="1:1" x14ac:dyDescent="0.25">
      <c r="A114" s="725"/>
    </row>
    <row r="115" spans="1:1" x14ac:dyDescent="0.25">
      <c r="A115" s="725"/>
    </row>
    <row r="116" spans="1:1" x14ac:dyDescent="0.25">
      <c r="A116" s="725"/>
    </row>
    <row r="117" spans="1:1" x14ac:dyDescent="0.25">
      <c r="A117" s="725"/>
    </row>
  </sheetData>
  <mergeCells count="17">
    <mergeCell ref="M26:N26"/>
    <mergeCell ref="U26:V26"/>
    <mergeCell ref="W26:X26"/>
    <mergeCell ref="S26:T26"/>
    <mergeCell ref="Q26:R26"/>
    <mergeCell ref="A109:A117"/>
    <mergeCell ref="O26:P26"/>
    <mergeCell ref="C26:D26"/>
    <mergeCell ref="A73:A81"/>
    <mergeCell ref="A82:A90"/>
    <mergeCell ref="A91:A99"/>
    <mergeCell ref="A100:A108"/>
    <mergeCell ref="B26:B27"/>
    <mergeCell ref="E26:F26"/>
    <mergeCell ref="G26:H26"/>
    <mergeCell ref="I26:J26"/>
    <mergeCell ref="K26:L26"/>
  </mergeCells>
  <phoneticPr fontId="1" type="noConversion"/>
  <pageMargins left="0.511811024" right="0.511811024" top="0.78740157499999996" bottom="0.78740157499999996" header="0.31496062000000002" footer="0.31496062000000002"/>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0D32E-D48C-4FC3-843A-79168F06C9B5}">
  <sheetPr>
    <tabColor rgb="FFFFFF00"/>
  </sheetPr>
  <dimension ref="A1:AG117"/>
  <sheetViews>
    <sheetView showGridLines="0" zoomScale="90" zoomScaleNormal="90" workbookViewId="0"/>
  </sheetViews>
  <sheetFormatPr defaultRowHeight="15" x14ac:dyDescent="0.25"/>
  <cols>
    <col min="1" max="1" width="18.140625" customWidth="1"/>
    <col min="2" max="2" width="14.7109375" bestFit="1" customWidth="1"/>
    <col min="3" max="3" width="14.85546875" bestFit="1" customWidth="1"/>
    <col min="4" max="4" width="10.140625" bestFit="1" customWidth="1"/>
    <col min="8" max="8" width="12.42578125" bestFit="1" customWidth="1"/>
    <col min="9" max="9" width="9.7109375" bestFit="1" customWidth="1"/>
    <col min="10" max="13" width="9.7109375" customWidth="1"/>
    <col min="14" max="14" width="19.7109375" customWidth="1"/>
  </cols>
  <sheetData>
    <row r="1" spans="1:1" x14ac:dyDescent="0.25">
      <c r="A1" t="s">
        <v>1669</v>
      </c>
    </row>
    <row r="3" spans="1:1" x14ac:dyDescent="0.25">
      <c r="A3" t="s">
        <v>91</v>
      </c>
    </row>
    <row r="4" spans="1:1" x14ac:dyDescent="0.25">
      <c r="A4" t="s">
        <v>1670</v>
      </c>
    </row>
    <row r="5" spans="1:1" x14ac:dyDescent="0.25">
      <c r="A5" t="s">
        <v>1671</v>
      </c>
    </row>
    <row r="6" spans="1:1" x14ac:dyDescent="0.25">
      <c r="A6" t="s">
        <v>1672</v>
      </c>
    </row>
    <row r="7" spans="1:1" x14ac:dyDescent="0.25">
      <c r="A7" t="s">
        <v>1673</v>
      </c>
    </row>
    <row r="8" spans="1:1" x14ac:dyDescent="0.25">
      <c r="A8" t="s">
        <v>1674</v>
      </c>
    </row>
    <row r="9" spans="1:1" x14ac:dyDescent="0.25">
      <c r="A9" t="s">
        <v>1675</v>
      </c>
    </row>
    <row r="10" spans="1:1" x14ac:dyDescent="0.25">
      <c r="A10" t="s">
        <v>1676</v>
      </c>
    </row>
    <row r="11" spans="1:1" x14ac:dyDescent="0.25">
      <c r="A11" t="s">
        <v>1677</v>
      </c>
    </row>
    <row r="12" spans="1:1" x14ac:dyDescent="0.25">
      <c r="A12" s="170" t="s">
        <v>1678</v>
      </c>
    </row>
    <row r="13" spans="1:1" x14ac:dyDescent="0.25">
      <c r="A13" s="170" t="s">
        <v>1679</v>
      </c>
    </row>
    <row r="14" spans="1:1" x14ac:dyDescent="0.25">
      <c r="A14" s="170" t="s">
        <v>1680</v>
      </c>
    </row>
    <row r="15" spans="1:1" x14ac:dyDescent="0.25">
      <c r="A15" s="170" t="s">
        <v>1681</v>
      </c>
    </row>
    <row r="16" spans="1:1" x14ac:dyDescent="0.25">
      <c r="A16" s="170" t="s">
        <v>1682</v>
      </c>
    </row>
    <row r="17" spans="1:1" x14ac:dyDescent="0.25">
      <c r="A17" s="170" t="s">
        <v>1683</v>
      </c>
    </row>
    <row r="18" spans="1:1" x14ac:dyDescent="0.25">
      <c r="A18" s="170" t="s">
        <v>1684</v>
      </c>
    </row>
    <row r="19" spans="1:1" x14ac:dyDescent="0.25">
      <c r="A19" t="s">
        <v>1685</v>
      </c>
    </row>
    <row r="20" spans="1:1" x14ac:dyDescent="0.25">
      <c r="A20" t="s">
        <v>1686</v>
      </c>
    </row>
    <row r="21" spans="1:1" x14ac:dyDescent="0.25">
      <c r="A21" t="s">
        <v>1687</v>
      </c>
    </row>
    <row r="22" spans="1:1" x14ac:dyDescent="0.25">
      <c r="A22" t="s">
        <v>1688</v>
      </c>
    </row>
    <row r="23" spans="1:1" ht="17.25" x14ac:dyDescent="0.25">
      <c r="A23" t="s">
        <v>1689</v>
      </c>
    </row>
    <row r="24" spans="1:1" x14ac:dyDescent="0.25">
      <c r="A24" t="s">
        <v>1497</v>
      </c>
    </row>
    <row r="25" spans="1:1" x14ac:dyDescent="0.25">
      <c r="A25" t="s">
        <v>1690</v>
      </c>
    </row>
    <row r="26" spans="1:1" x14ac:dyDescent="0.25">
      <c r="A26" t="s">
        <v>1691</v>
      </c>
    </row>
    <row r="27" spans="1:1" x14ac:dyDescent="0.25">
      <c r="A27" t="s">
        <v>1498</v>
      </c>
    </row>
    <row r="29" spans="1:1" x14ac:dyDescent="0.25">
      <c r="A29" t="s">
        <v>718</v>
      </c>
    </row>
    <row r="30" spans="1:1" x14ac:dyDescent="0.25">
      <c r="A30" t="s">
        <v>1692</v>
      </c>
    </row>
    <row r="31" spans="1:1" x14ac:dyDescent="0.25">
      <c r="A31" t="s">
        <v>1693</v>
      </c>
    </row>
    <row r="33" spans="1:8" x14ac:dyDescent="0.25">
      <c r="A33" t="s">
        <v>654</v>
      </c>
    </row>
    <row r="34" spans="1:8" x14ac:dyDescent="0.25">
      <c r="A34" s="109" t="s">
        <v>1694</v>
      </c>
    </row>
    <row r="35" spans="1:8" x14ac:dyDescent="0.25">
      <c r="A35" s="109" t="s">
        <v>140</v>
      </c>
    </row>
    <row r="37" spans="1:8" x14ac:dyDescent="0.25">
      <c r="H37" s="6" t="s">
        <v>1353</v>
      </c>
    </row>
    <row r="38" spans="1:8" x14ac:dyDescent="0.25">
      <c r="C38">
        <v>2019</v>
      </c>
      <c r="G38">
        <v>2019</v>
      </c>
      <c r="H38">
        <v>2019</v>
      </c>
    </row>
    <row r="39" spans="1:8" x14ac:dyDescent="0.25">
      <c r="B39" t="s">
        <v>66</v>
      </c>
      <c r="C39" s="20">
        <v>0.42681421936133379</v>
      </c>
      <c r="F39" t="s">
        <v>66</v>
      </c>
      <c r="G39" s="20">
        <v>99.281853518757927</v>
      </c>
      <c r="H39" s="207"/>
    </row>
    <row r="40" spans="1:8" x14ac:dyDescent="0.25">
      <c r="B40" t="s">
        <v>69</v>
      </c>
      <c r="C40" s="20">
        <v>0.2354896927889629</v>
      </c>
      <c r="F40" t="s">
        <v>69</v>
      </c>
      <c r="G40" s="20">
        <v>98.889598969483586</v>
      </c>
      <c r="H40" s="378"/>
    </row>
    <row r="41" spans="1:8" x14ac:dyDescent="0.25">
      <c r="B41" t="s">
        <v>72</v>
      </c>
      <c r="C41" s="20">
        <v>0.13893884892086331</v>
      </c>
      <c r="D41">
        <v>22</v>
      </c>
      <c r="F41" t="s">
        <v>72</v>
      </c>
      <c r="G41" s="20">
        <v>99.963454205273663</v>
      </c>
      <c r="H41" s="378">
        <v>10</v>
      </c>
    </row>
    <row r="42" spans="1:8" x14ac:dyDescent="0.25">
      <c r="B42" t="s">
        <v>371</v>
      </c>
      <c r="C42" s="20">
        <v>0.75640668523676879</v>
      </c>
      <c r="D42">
        <v>6</v>
      </c>
      <c r="F42" t="s">
        <v>346</v>
      </c>
      <c r="G42" s="20">
        <v>100.46623313623152</v>
      </c>
      <c r="H42" s="378">
        <v>6</v>
      </c>
    </row>
    <row r="43" spans="1:8" x14ac:dyDescent="0.25">
      <c r="B43" t="s">
        <v>372</v>
      </c>
      <c r="C43" s="20">
        <v>0.79656178186317839</v>
      </c>
      <c r="D43">
        <v>5</v>
      </c>
      <c r="F43" t="s">
        <v>370</v>
      </c>
      <c r="G43" s="20">
        <v>101.46263856527929</v>
      </c>
      <c r="H43" s="378">
        <v>5</v>
      </c>
    </row>
    <row r="44" spans="1:8" x14ac:dyDescent="0.25">
      <c r="B44" t="s">
        <v>431</v>
      </c>
      <c r="C44" s="20">
        <v>0.79897452861395957</v>
      </c>
      <c r="D44">
        <v>4</v>
      </c>
      <c r="F44" t="s">
        <v>74</v>
      </c>
      <c r="G44" s="20">
        <v>101.55653353896395</v>
      </c>
      <c r="H44" s="378">
        <v>4</v>
      </c>
    </row>
    <row r="45" spans="1:8" x14ac:dyDescent="0.25">
      <c r="B45" t="s">
        <v>76</v>
      </c>
      <c r="C45" s="20">
        <v>0.81540084388185652</v>
      </c>
      <c r="D45">
        <v>3</v>
      </c>
      <c r="F45" t="s">
        <v>369</v>
      </c>
      <c r="G45" s="20">
        <v>101.61752195347168</v>
      </c>
      <c r="H45" s="378">
        <v>3</v>
      </c>
    </row>
    <row r="46" spans="1:8" x14ac:dyDescent="0.25">
      <c r="B46" t="s">
        <v>74</v>
      </c>
      <c r="C46" s="20">
        <v>1.1495575221238938</v>
      </c>
      <c r="D46">
        <v>2</v>
      </c>
      <c r="F46" t="s">
        <v>431</v>
      </c>
      <c r="G46" s="20">
        <v>101.71653762385898</v>
      </c>
      <c r="H46" s="378">
        <v>2</v>
      </c>
    </row>
    <row r="47" spans="1:8" x14ac:dyDescent="0.25">
      <c r="B47" t="s">
        <v>75</v>
      </c>
      <c r="C47" s="20">
        <v>1.7669313524590164</v>
      </c>
      <c r="D47">
        <v>1</v>
      </c>
      <c r="F47" t="s">
        <v>75</v>
      </c>
      <c r="G47" s="20">
        <v>104.10669739086778</v>
      </c>
      <c r="H47" s="378">
        <v>1</v>
      </c>
    </row>
    <row r="54" spans="1:25" x14ac:dyDescent="0.25">
      <c r="A54" t="s">
        <v>1695</v>
      </c>
      <c r="N54" s="725" t="s">
        <v>1508</v>
      </c>
      <c r="O54" s="725"/>
      <c r="P54" s="725"/>
      <c r="Q54" s="725"/>
      <c r="R54" s="725"/>
      <c r="S54" s="725"/>
      <c r="T54" s="725"/>
      <c r="U54" s="725"/>
      <c r="V54" s="725"/>
    </row>
    <row r="55" spans="1:25" x14ac:dyDescent="0.25">
      <c r="B55">
        <v>2012</v>
      </c>
      <c r="C55">
        <v>2013</v>
      </c>
      <c r="D55">
        <v>2014</v>
      </c>
      <c r="E55">
        <v>2015</v>
      </c>
      <c r="F55">
        <v>2016</v>
      </c>
      <c r="G55">
        <v>2017</v>
      </c>
      <c r="H55">
        <v>2018</v>
      </c>
      <c r="I55">
        <v>2019</v>
      </c>
      <c r="J55">
        <v>2020</v>
      </c>
      <c r="K55">
        <v>2021</v>
      </c>
      <c r="L55">
        <v>2022</v>
      </c>
      <c r="O55" t="s">
        <v>511</v>
      </c>
      <c r="P55" t="s">
        <v>512</v>
      </c>
      <c r="Q55" t="s">
        <v>513</v>
      </c>
      <c r="R55" t="s">
        <v>514</v>
      </c>
      <c r="S55" t="s">
        <v>515</v>
      </c>
      <c r="T55" t="s">
        <v>516</v>
      </c>
      <c r="U55" t="s">
        <v>517</v>
      </c>
      <c r="V55" t="s">
        <v>518</v>
      </c>
      <c r="W55" t="s">
        <v>519</v>
      </c>
      <c r="X55" t="s">
        <v>2703</v>
      </c>
      <c r="Y55" t="s">
        <v>2704</v>
      </c>
    </row>
    <row r="56" spans="1:25" x14ac:dyDescent="0.25">
      <c r="A56" t="s">
        <v>8</v>
      </c>
      <c r="B56">
        <v>1296</v>
      </c>
      <c r="C56">
        <v>-6735</v>
      </c>
      <c r="D56">
        <v>-5198</v>
      </c>
      <c r="E56">
        <v>-17995</v>
      </c>
      <c r="F56">
        <v>-13867</v>
      </c>
      <c r="G56">
        <v>119</v>
      </c>
      <c r="H56">
        <v>1365</v>
      </c>
      <c r="I56">
        <v>2735</v>
      </c>
      <c r="N56" t="s">
        <v>8</v>
      </c>
      <c r="O56">
        <v>803</v>
      </c>
      <c r="P56">
        <v>781</v>
      </c>
      <c r="Q56">
        <v>801</v>
      </c>
      <c r="R56">
        <v>816</v>
      </c>
      <c r="S56">
        <v>830</v>
      </c>
      <c r="T56">
        <v>853</v>
      </c>
      <c r="U56">
        <v>872</v>
      </c>
      <c r="V56">
        <v>877</v>
      </c>
    </row>
    <row r="57" spans="1:25" x14ac:dyDescent="0.25">
      <c r="A57" t="s">
        <v>9</v>
      </c>
      <c r="B57">
        <v>-509</v>
      </c>
      <c r="C57">
        <v>-105</v>
      </c>
      <c r="D57">
        <v>-1064</v>
      </c>
      <c r="E57">
        <v>-2646</v>
      </c>
      <c r="F57">
        <v>-2894</v>
      </c>
      <c r="G57">
        <v>-996</v>
      </c>
      <c r="H57">
        <v>-1050</v>
      </c>
      <c r="I57">
        <v>-644</v>
      </c>
      <c r="N57" t="s">
        <v>9</v>
      </c>
      <c r="O57">
        <v>332</v>
      </c>
      <c r="P57">
        <v>326</v>
      </c>
      <c r="Q57">
        <v>335</v>
      </c>
      <c r="R57">
        <v>345</v>
      </c>
      <c r="S57">
        <v>331</v>
      </c>
      <c r="T57">
        <v>355</v>
      </c>
      <c r="U57">
        <v>364</v>
      </c>
      <c r="V57">
        <v>352</v>
      </c>
    </row>
    <row r="58" spans="1:25" x14ac:dyDescent="0.25">
      <c r="A58" t="s">
        <v>10</v>
      </c>
      <c r="B58">
        <v>-3728</v>
      </c>
      <c r="C58">
        <v>12664</v>
      </c>
      <c r="D58">
        <v>-12670</v>
      </c>
      <c r="E58">
        <v>-39912</v>
      </c>
      <c r="F58">
        <v>-19934</v>
      </c>
      <c r="G58">
        <v>-947</v>
      </c>
      <c r="H58">
        <v>3775</v>
      </c>
      <c r="I58">
        <v>9241</v>
      </c>
      <c r="N58" t="s">
        <v>10</v>
      </c>
      <c r="O58">
        <v>1607</v>
      </c>
      <c r="P58">
        <v>1632</v>
      </c>
      <c r="Q58">
        <v>1629</v>
      </c>
      <c r="R58">
        <v>1662</v>
      </c>
      <c r="S58">
        <v>1734</v>
      </c>
      <c r="T58">
        <v>1760</v>
      </c>
      <c r="U58">
        <v>1838</v>
      </c>
      <c r="V58">
        <v>1902</v>
      </c>
    </row>
    <row r="59" spans="1:25" x14ac:dyDescent="0.25">
      <c r="A59" t="s">
        <v>11</v>
      </c>
      <c r="B59">
        <v>1628</v>
      </c>
      <c r="C59">
        <v>-1737</v>
      </c>
      <c r="D59">
        <v>1035</v>
      </c>
      <c r="E59">
        <v>-1062</v>
      </c>
      <c r="F59">
        <v>-688</v>
      </c>
      <c r="G59">
        <v>1797</v>
      </c>
      <c r="H59">
        <v>209</v>
      </c>
      <c r="I59">
        <v>1833</v>
      </c>
      <c r="N59" t="s">
        <v>11</v>
      </c>
      <c r="O59">
        <v>195</v>
      </c>
      <c r="P59">
        <v>202</v>
      </c>
      <c r="Q59">
        <v>224</v>
      </c>
      <c r="R59">
        <v>221</v>
      </c>
      <c r="S59">
        <v>211</v>
      </c>
      <c r="T59">
        <v>235</v>
      </c>
      <c r="U59">
        <v>252</v>
      </c>
      <c r="V59">
        <v>255</v>
      </c>
    </row>
    <row r="60" spans="1:25" x14ac:dyDescent="0.25">
      <c r="A60" t="s">
        <v>1696</v>
      </c>
      <c r="B60">
        <v>17624</v>
      </c>
      <c r="C60">
        <v>12358</v>
      </c>
      <c r="D60">
        <v>6012</v>
      </c>
      <c r="E60">
        <v>-44576</v>
      </c>
      <c r="F60">
        <v>-43448</v>
      </c>
      <c r="G60">
        <v>-11443</v>
      </c>
      <c r="H60">
        <v>10491</v>
      </c>
      <c r="I60">
        <v>11197</v>
      </c>
      <c r="N60" t="s">
        <v>12</v>
      </c>
      <c r="O60">
        <v>3570</v>
      </c>
      <c r="P60">
        <v>3587</v>
      </c>
      <c r="Q60">
        <v>3655</v>
      </c>
      <c r="R60">
        <v>3816</v>
      </c>
      <c r="S60">
        <v>3806</v>
      </c>
      <c r="T60">
        <v>3907</v>
      </c>
      <c r="U60">
        <v>3868</v>
      </c>
      <c r="V60">
        <v>3876</v>
      </c>
    </row>
    <row r="61" spans="1:25" x14ac:dyDescent="0.25">
      <c r="A61" t="s">
        <v>1697</v>
      </c>
      <c r="B61">
        <v>2540</v>
      </c>
      <c r="C61">
        <v>1472</v>
      </c>
      <c r="D61">
        <v>-2563</v>
      </c>
      <c r="E61">
        <v>-4941</v>
      </c>
      <c r="F61">
        <v>-3862</v>
      </c>
      <c r="G61">
        <v>-925</v>
      </c>
      <c r="H61">
        <v>1345</v>
      </c>
      <c r="I61">
        <v>-19</v>
      </c>
      <c r="N61" t="s">
        <v>13</v>
      </c>
      <c r="O61">
        <v>328</v>
      </c>
      <c r="P61">
        <v>335</v>
      </c>
      <c r="Q61">
        <v>346</v>
      </c>
      <c r="R61">
        <v>354</v>
      </c>
      <c r="S61">
        <v>362</v>
      </c>
      <c r="T61">
        <v>371</v>
      </c>
      <c r="U61">
        <v>378</v>
      </c>
      <c r="V61">
        <v>394</v>
      </c>
    </row>
    <row r="62" spans="1:25" x14ac:dyDescent="0.25">
      <c r="A62" t="s">
        <v>14</v>
      </c>
      <c r="B62">
        <v>461</v>
      </c>
      <c r="C62">
        <v>-819</v>
      </c>
      <c r="D62">
        <v>2087</v>
      </c>
      <c r="E62">
        <v>-4471</v>
      </c>
      <c r="F62">
        <v>-4629</v>
      </c>
      <c r="G62">
        <v>1374</v>
      </c>
      <c r="H62">
        <v>1199</v>
      </c>
      <c r="I62">
        <v>355</v>
      </c>
      <c r="N62" t="s">
        <v>14</v>
      </c>
      <c r="O62">
        <v>671</v>
      </c>
      <c r="P62">
        <v>654</v>
      </c>
      <c r="Q62">
        <v>675</v>
      </c>
      <c r="R62">
        <v>676</v>
      </c>
      <c r="S62">
        <v>696</v>
      </c>
      <c r="T62">
        <v>698</v>
      </c>
      <c r="U62">
        <v>725</v>
      </c>
      <c r="V62">
        <v>716</v>
      </c>
    </row>
    <row r="63" spans="1:25" x14ac:dyDescent="0.25">
      <c r="A63" t="s">
        <v>15</v>
      </c>
      <c r="B63">
        <v>-585</v>
      </c>
      <c r="C63">
        <v>-581</v>
      </c>
      <c r="D63">
        <v>-8240</v>
      </c>
      <c r="E63">
        <v>-16586</v>
      </c>
      <c r="F63">
        <v>-20634</v>
      </c>
      <c r="G63">
        <v>-2825</v>
      </c>
      <c r="H63">
        <v>7255</v>
      </c>
      <c r="I63">
        <v>9641</v>
      </c>
      <c r="N63" t="s">
        <v>15</v>
      </c>
      <c r="O63">
        <v>2710</v>
      </c>
      <c r="P63">
        <v>2726</v>
      </c>
      <c r="Q63">
        <v>2835</v>
      </c>
      <c r="R63">
        <v>2870</v>
      </c>
      <c r="S63">
        <v>2716</v>
      </c>
      <c r="T63">
        <v>2703</v>
      </c>
      <c r="U63">
        <v>2639</v>
      </c>
      <c r="V63">
        <v>2644</v>
      </c>
    </row>
    <row r="64" spans="1:25" x14ac:dyDescent="0.25">
      <c r="A64" t="s">
        <v>1698</v>
      </c>
      <c r="B64">
        <v>4180</v>
      </c>
      <c r="C64">
        <v>6493</v>
      </c>
      <c r="D64">
        <v>7305</v>
      </c>
      <c r="E64">
        <v>-4844</v>
      </c>
      <c r="F64">
        <v>-13516</v>
      </c>
      <c r="G64">
        <v>1873</v>
      </c>
      <c r="H64">
        <v>3000</v>
      </c>
      <c r="I64">
        <v>204</v>
      </c>
      <c r="N64" t="s">
        <v>16</v>
      </c>
      <c r="O64">
        <v>1447</v>
      </c>
      <c r="P64">
        <v>1478</v>
      </c>
      <c r="Q64">
        <v>1490</v>
      </c>
      <c r="R64">
        <v>1492</v>
      </c>
      <c r="S64">
        <v>1406</v>
      </c>
      <c r="T64">
        <v>1429</v>
      </c>
      <c r="U64">
        <v>1456</v>
      </c>
      <c r="V64">
        <v>1494</v>
      </c>
    </row>
    <row r="65" spans="1:22" x14ac:dyDescent="0.25">
      <c r="A65" t="s">
        <v>17</v>
      </c>
      <c r="B65">
        <v>30128</v>
      </c>
      <c r="C65">
        <v>45815</v>
      </c>
      <c r="D65">
        <v>41944</v>
      </c>
      <c r="E65">
        <v>-35842</v>
      </c>
      <c r="F65">
        <v>-36901</v>
      </c>
      <c r="G65">
        <v>-5306</v>
      </c>
      <c r="H65">
        <v>19625</v>
      </c>
      <c r="I65">
        <v>9546</v>
      </c>
      <c r="N65" t="s">
        <v>17</v>
      </c>
      <c r="O65">
        <v>3611</v>
      </c>
      <c r="P65">
        <v>3756</v>
      </c>
      <c r="Q65">
        <v>3734</v>
      </c>
      <c r="R65">
        <v>3776</v>
      </c>
      <c r="S65">
        <v>3899</v>
      </c>
      <c r="T65">
        <v>4081</v>
      </c>
      <c r="U65">
        <v>4087</v>
      </c>
      <c r="V65">
        <v>4185</v>
      </c>
    </row>
    <row r="66" spans="1:22" x14ac:dyDescent="0.25">
      <c r="A66" t="s">
        <v>18</v>
      </c>
      <c r="B66">
        <v>7516</v>
      </c>
      <c r="C66">
        <v>6623</v>
      </c>
      <c r="D66">
        <v>6710</v>
      </c>
      <c r="E66">
        <v>-14955</v>
      </c>
      <c r="F66">
        <v>-16286</v>
      </c>
      <c r="G66">
        <v>-1761</v>
      </c>
      <c r="H66">
        <v>4428</v>
      </c>
      <c r="I66">
        <v>3148</v>
      </c>
      <c r="N66" t="s">
        <v>18</v>
      </c>
      <c r="O66">
        <v>1434</v>
      </c>
      <c r="P66">
        <v>1478</v>
      </c>
      <c r="Q66">
        <v>1477</v>
      </c>
      <c r="R66">
        <v>1521</v>
      </c>
      <c r="S66">
        <v>1508</v>
      </c>
      <c r="T66">
        <v>1491</v>
      </c>
      <c r="U66">
        <v>1532</v>
      </c>
      <c r="V66">
        <v>1513</v>
      </c>
    </row>
    <row r="67" spans="1:22" x14ac:dyDescent="0.25">
      <c r="A67" t="s">
        <v>19</v>
      </c>
      <c r="B67">
        <v>13433</v>
      </c>
      <c r="C67">
        <v>8374</v>
      </c>
      <c r="D67">
        <v>11680</v>
      </c>
      <c r="E67">
        <v>-17039</v>
      </c>
      <c r="F67">
        <v>-12952</v>
      </c>
      <c r="G67">
        <v>-3853</v>
      </c>
      <c r="H67">
        <v>3789</v>
      </c>
      <c r="I67">
        <v>4887</v>
      </c>
      <c r="N67" t="s">
        <v>19</v>
      </c>
      <c r="O67">
        <v>1641</v>
      </c>
      <c r="P67">
        <v>1681</v>
      </c>
      <c r="Q67">
        <v>1705</v>
      </c>
      <c r="R67">
        <v>1718</v>
      </c>
      <c r="S67">
        <v>1652</v>
      </c>
      <c r="T67">
        <v>1703</v>
      </c>
      <c r="U67">
        <v>1711</v>
      </c>
      <c r="V67">
        <v>1676</v>
      </c>
    </row>
    <row r="68" spans="1:22" x14ac:dyDescent="0.25">
      <c r="A68" t="s">
        <v>20</v>
      </c>
      <c r="B68">
        <v>27800</v>
      </c>
      <c r="C68">
        <v>8062</v>
      </c>
      <c r="D68">
        <v>-25517</v>
      </c>
      <c r="E68">
        <v>-92100</v>
      </c>
      <c r="F68">
        <v>-52949</v>
      </c>
      <c r="G68">
        <v>-13067</v>
      </c>
      <c r="H68">
        <v>-3040</v>
      </c>
      <c r="I68">
        <v>6857</v>
      </c>
      <c r="N68" t="s">
        <v>20</v>
      </c>
      <c r="O68">
        <v>3872</v>
      </c>
      <c r="P68">
        <v>3922</v>
      </c>
      <c r="Q68">
        <v>3976</v>
      </c>
      <c r="R68">
        <v>4047</v>
      </c>
      <c r="S68">
        <v>4047</v>
      </c>
      <c r="T68">
        <v>4132</v>
      </c>
      <c r="U68">
        <v>4196</v>
      </c>
      <c r="V68">
        <v>4188</v>
      </c>
    </row>
    <row r="69" spans="1:22" x14ac:dyDescent="0.25">
      <c r="A69" t="s">
        <v>21</v>
      </c>
      <c r="B69">
        <v>-6281</v>
      </c>
      <c r="C69">
        <v>-5607</v>
      </c>
      <c r="D69">
        <v>-6246</v>
      </c>
      <c r="E69">
        <v>-5487</v>
      </c>
      <c r="F69">
        <v>-10649</v>
      </c>
      <c r="G69">
        <v>-8324</v>
      </c>
      <c r="H69">
        <v>82</v>
      </c>
      <c r="I69">
        <v>731</v>
      </c>
      <c r="N69" t="s">
        <v>21</v>
      </c>
      <c r="O69">
        <v>1233</v>
      </c>
      <c r="P69">
        <v>1232</v>
      </c>
      <c r="Q69">
        <v>1283</v>
      </c>
      <c r="R69">
        <v>1254</v>
      </c>
      <c r="S69">
        <v>1240</v>
      </c>
      <c r="T69">
        <v>1156</v>
      </c>
      <c r="U69">
        <v>1172</v>
      </c>
      <c r="V69">
        <v>1172</v>
      </c>
    </row>
    <row r="70" spans="1:22" x14ac:dyDescent="0.25">
      <c r="A70" t="s">
        <v>7</v>
      </c>
      <c r="B70">
        <v>6583</v>
      </c>
      <c r="C70">
        <v>10603</v>
      </c>
      <c r="D70">
        <v>6968</v>
      </c>
      <c r="E70">
        <v>-6356</v>
      </c>
      <c r="F70">
        <v>-15450</v>
      </c>
      <c r="G70">
        <v>-2427</v>
      </c>
      <c r="H70">
        <v>-193</v>
      </c>
      <c r="I70">
        <v>1545</v>
      </c>
      <c r="N70" t="s">
        <v>7</v>
      </c>
      <c r="O70">
        <v>1016</v>
      </c>
      <c r="P70">
        <v>994</v>
      </c>
      <c r="Q70">
        <v>1031</v>
      </c>
      <c r="R70">
        <v>1000</v>
      </c>
      <c r="S70">
        <v>1020</v>
      </c>
      <c r="T70">
        <v>1035</v>
      </c>
      <c r="U70">
        <v>1053</v>
      </c>
      <c r="V70">
        <v>1112</v>
      </c>
    </row>
    <row r="71" spans="1:22" x14ac:dyDescent="0.25">
      <c r="A71" t="s">
        <v>22</v>
      </c>
      <c r="B71">
        <v>9310</v>
      </c>
      <c r="C71">
        <v>23605</v>
      </c>
      <c r="D71">
        <v>1644</v>
      </c>
      <c r="E71">
        <v>-83076</v>
      </c>
      <c r="F71">
        <v>-69404</v>
      </c>
      <c r="G71">
        <v>-3906</v>
      </c>
      <c r="H71">
        <v>20739</v>
      </c>
      <c r="I71">
        <v>22158</v>
      </c>
      <c r="N71" t="s">
        <v>22</v>
      </c>
      <c r="O71">
        <v>6825</v>
      </c>
      <c r="P71">
        <v>6919</v>
      </c>
      <c r="Q71">
        <v>7126</v>
      </c>
      <c r="R71">
        <v>7132</v>
      </c>
      <c r="S71">
        <v>7019</v>
      </c>
      <c r="T71">
        <v>6947</v>
      </c>
      <c r="U71">
        <v>6964</v>
      </c>
      <c r="V71">
        <v>6950</v>
      </c>
    </row>
    <row r="72" spans="1:22" x14ac:dyDescent="0.25">
      <c r="A72" t="s">
        <v>6</v>
      </c>
      <c r="B72">
        <f>SUM(B63:B71)</f>
        <v>92084</v>
      </c>
      <c r="C72">
        <f t="shared" ref="C72:I72" si="0">SUM(C63:C71)</f>
        <v>103387</v>
      </c>
      <c r="D72">
        <f t="shared" si="0"/>
        <v>36248</v>
      </c>
      <c r="E72">
        <f t="shared" si="0"/>
        <v>-276285</v>
      </c>
      <c r="F72">
        <f t="shared" si="0"/>
        <v>-248741</v>
      </c>
      <c r="G72">
        <f t="shared" si="0"/>
        <v>-39596</v>
      </c>
      <c r="H72">
        <f t="shared" si="0"/>
        <v>55685</v>
      </c>
      <c r="I72">
        <f t="shared" si="0"/>
        <v>58717</v>
      </c>
      <c r="N72" t="s">
        <v>6</v>
      </c>
      <c r="O72">
        <f>SUM(O63:O71)</f>
        <v>23789</v>
      </c>
      <c r="P72">
        <f t="shared" ref="P72" si="1">SUM(P63:P71)</f>
        <v>24186</v>
      </c>
      <c r="Q72">
        <f t="shared" ref="Q72" si="2">SUM(Q63:Q71)</f>
        <v>24657</v>
      </c>
      <c r="R72">
        <f t="shared" ref="R72" si="3">SUM(R63:R71)</f>
        <v>24810</v>
      </c>
      <c r="S72">
        <f t="shared" ref="S72" si="4">SUM(S63:S71)</f>
        <v>24507</v>
      </c>
      <c r="T72">
        <f t="shared" ref="T72" si="5">SUM(T63:T71)</f>
        <v>24677</v>
      </c>
      <c r="U72">
        <f t="shared" ref="U72" si="6">SUM(U63:U71)</f>
        <v>24810</v>
      </c>
      <c r="V72">
        <f t="shared" ref="V72" si="7">SUM(V63:V71)</f>
        <v>24934</v>
      </c>
    </row>
    <row r="73" spans="1:22" x14ac:dyDescent="0.25">
      <c r="A73" t="s">
        <v>23</v>
      </c>
      <c r="B73">
        <v>109034</v>
      </c>
      <c r="C73">
        <v>62403</v>
      </c>
      <c r="D73">
        <v>-7516</v>
      </c>
      <c r="E73">
        <v>-203546</v>
      </c>
      <c r="F73">
        <v>-123767</v>
      </c>
      <c r="G73">
        <v>15438</v>
      </c>
      <c r="H73">
        <v>69805</v>
      </c>
      <c r="I73">
        <v>90123</v>
      </c>
      <c r="N73" t="s">
        <v>23</v>
      </c>
      <c r="O73">
        <v>10244</v>
      </c>
      <c r="P73">
        <v>10327</v>
      </c>
      <c r="Q73">
        <v>10413</v>
      </c>
      <c r="R73">
        <v>10704</v>
      </c>
      <c r="S73">
        <v>10867</v>
      </c>
      <c r="T73">
        <v>11090</v>
      </c>
      <c r="U73">
        <v>11113</v>
      </c>
      <c r="V73">
        <v>11314</v>
      </c>
    </row>
    <row r="74" spans="1:22" x14ac:dyDescent="0.25">
      <c r="A74" t="s">
        <v>24</v>
      </c>
      <c r="B74">
        <v>18464</v>
      </c>
      <c r="C74">
        <v>14143</v>
      </c>
      <c r="D74">
        <v>7776</v>
      </c>
      <c r="E74">
        <v>-46391</v>
      </c>
      <c r="F74">
        <v>-38135</v>
      </c>
      <c r="G74">
        <v>-4547</v>
      </c>
      <c r="H74">
        <v>14008</v>
      </c>
      <c r="I74">
        <v>16293</v>
      </c>
      <c r="N74" t="s">
        <v>24</v>
      </c>
      <c r="O74">
        <v>1934</v>
      </c>
      <c r="P74">
        <v>1917</v>
      </c>
      <c r="Q74">
        <v>1904</v>
      </c>
      <c r="R74">
        <v>1936</v>
      </c>
      <c r="S74">
        <v>1999</v>
      </c>
      <c r="T74">
        <v>2060</v>
      </c>
      <c r="U74">
        <v>2105</v>
      </c>
      <c r="V74">
        <v>2154</v>
      </c>
    </row>
    <row r="75" spans="1:22" x14ac:dyDescent="0.25">
      <c r="A75" t="s">
        <v>25</v>
      </c>
      <c r="B75">
        <v>105653</v>
      </c>
      <c r="C75">
        <v>63679</v>
      </c>
      <c r="D75">
        <v>34744</v>
      </c>
      <c r="E75">
        <v>-178822</v>
      </c>
      <c r="F75">
        <v>-241581</v>
      </c>
      <c r="G75">
        <v>-100254</v>
      </c>
      <c r="H75">
        <v>-2099</v>
      </c>
      <c r="I75">
        <v>13629</v>
      </c>
      <c r="N75" t="s">
        <v>25</v>
      </c>
      <c r="O75">
        <v>8042</v>
      </c>
      <c r="P75">
        <v>7948</v>
      </c>
      <c r="Q75">
        <v>7998</v>
      </c>
      <c r="R75">
        <v>8227</v>
      </c>
      <c r="S75">
        <v>8457</v>
      </c>
      <c r="T75">
        <v>8785</v>
      </c>
      <c r="U75">
        <v>8808</v>
      </c>
      <c r="V75">
        <v>8868</v>
      </c>
    </row>
    <row r="76" spans="1:22" x14ac:dyDescent="0.25">
      <c r="A76" t="s">
        <v>26</v>
      </c>
      <c r="B76">
        <v>242150</v>
      </c>
      <c r="C76">
        <v>176197</v>
      </c>
      <c r="D76">
        <v>-10855</v>
      </c>
      <c r="E76">
        <v>-477956</v>
      </c>
      <c r="F76">
        <v>-401552</v>
      </c>
      <c r="G76">
        <v>-24034</v>
      </c>
      <c r="H76">
        <v>122512</v>
      </c>
      <c r="I76">
        <v>162639</v>
      </c>
      <c r="N76" t="s">
        <v>26</v>
      </c>
      <c r="O76">
        <v>22606</v>
      </c>
      <c r="P76">
        <v>22800</v>
      </c>
      <c r="Q76">
        <v>23231</v>
      </c>
      <c r="R76">
        <v>23828</v>
      </c>
      <c r="S76">
        <v>24516</v>
      </c>
      <c r="T76">
        <v>25042</v>
      </c>
      <c r="U76">
        <v>25349</v>
      </c>
      <c r="V76">
        <v>25732</v>
      </c>
    </row>
    <row r="77" spans="1:22" x14ac:dyDescent="0.25">
      <c r="A77" t="s">
        <v>27</v>
      </c>
      <c r="B77">
        <v>74173</v>
      </c>
      <c r="C77">
        <v>78507</v>
      </c>
      <c r="D77">
        <v>34708</v>
      </c>
      <c r="E77">
        <v>-77143</v>
      </c>
      <c r="F77">
        <v>-59495</v>
      </c>
      <c r="G77">
        <v>7740</v>
      </c>
      <c r="H77">
        <v>38131</v>
      </c>
      <c r="I77">
        <v>48306</v>
      </c>
      <c r="N77" t="s">
        <v>27</v>
      </c>
      <c r="O77">
        <v>5625</v>
      </c>
      <c r="P77">
        <v>5704</v>
      </c>
      <c r="Q77">
        <v>5678</v>
      </c>
      <c r="R77">
        <v>5820</v>
      </c>
      <c r="S77">
        <v>5900</v>
      </c>
      <c r="T77">
        <v>5958</v>
      </c>
      <c r="U77">
        <v>5999</v>
      </c>
      <c r="V77">
        <v>6046</v>
      </c>
    </row>
    <row r="78" spans="1:22" x14ac:dyDescent="0.25">
      <c r="A78" t="s">
        <v>28</v>
      </c>
      <c r="B78">
        <v>53840</v>
      </c>
      <c r="C78">
        <v>68782</v>
      </c>
      <c r="D78">
        <v>47821</v>
      </c>
      <c r="E78">
        <v>-60139</v>
      </c>
      <c r="F78">
        <v>-33006</v>
      </c>
      <c r="G78">
        <v>26780</v>
      </c>
      <c r="H78">
        <v>39647</v>
      </c>
      <c r="I78">
        <v>68981</v>
      </c>
      <c r="N78" t="s">
        <v>28</v>
      </c>
      <c r="O78">
        <v>3443</v>
      </c>
      <c r="P78">
        <v>3410</v>
      </c>
      <c r="Q78">
        <v>3570</v>
      </c>
      <c r="R78">
        <v>3640</v>
      </c>
      <c r="S78">
        <v>3666</v>
      </c>
      <c r="T78">
        <v>3842</v>
      </c>
      <c r="U78">
        <v>3863</v>
      </c>
      <c r="V78">
        <v>3904</v>
      </c>
    </row>
    <row r="79" spans="1:22" x14ac:dyDescent="0.25">
      <c r="A79" t="s">
        <v>29</v>
      </c>
      <c r="B79">
        <v>67581</v>
      </c>
      <c r="C79">
        <v>81445</v>
      </c>
      <c r="D79">
        <v>20232</v>
      </c>
      <c r="E79">
        <v>-97145</v>
      </c>
      <c r="F79">
        <v>-57266</v>
      </c>
      <c r="G79">
        <v>-12369</v>
      </c>
      <c r="H79">
        <v>16808</v>
      </c>
      <c r="I79">
        <v>17671</v>
      </c>
      <c r="N79" t="s">
        <v>29</v>
      </c>
      <c r="O79">
        <v>5755</v>
      </c>
      <c r="P79">
        <v>5910</v>
      </c>
      <c r="Q79">
        <v>5858</v>
      </c>
      <c r="R79">
        <v>6028</v>
      </c>
      <c r="S79">
        <v>6055</v>
      </c>
      <c r="T79">
        <v>6067</v>
      </c>
      <c r="U79">
        <v>6023</v>
      </c>
      <c r="V79">
        <v>6169</v>
      </c>
    </row>
    <row r="80" spans="1:22" x14ac:dyDescent="0.25">
      <c r="A80" t="s">
        <v>30</v>
      </c>
      <c r="B80">
        <v>14925</v>
      </c>
      <c r="C80">
        <v>13346</v>
      </c>
      <c r="D80">
        <v>-2752</v>
      </c>
      <c r="E80">
        <v>-14611</v>
      </c>
      <c r="F80">
        <v>-2422</v>
      </c>
      <c r="G80">
        <v>-6561</v>
      </c>
      <c r="H80">
        <v>-5076</v>
      </c>
      <c r="I80">
        <v>11595</v>
      </c>
      <c r="N80" t="s">
        <v>30</v>
      </c>
      <c r="O80">
        <v>1255</v>
      </c>
      <c r="P80">
        <v>1271</v>
      </c>
      <c r="Q80">
        <v>1298</v>
      </c>
      <c r="R80">
        <v>1328</v>
      </c>
      <c r="S80">
        <v>1376</v>
      </c>
      <c r="T80">
        <v>1389</v>
      </c>
      <c r="U80">
        <v>1435</v>
      </c>
      <c r="V80">
        <v>1422</v>
      </c>
    </row>
    <row r="81" spans="1:33" x14ac:dyDescent="0.25">
      <c r="A81" t="s">
        <v>31</v>
      </c>
      <c r="B81">
        <v>22096</v>
      </c>
      <c r="C81">
        <v>13224</v>
      </c>
      <c r="D81">
        <v>-4507</v>
      </c>
      <c r="E81">
        <v>-19310</v>
      </c>
      <c r="F81">
        <v>-20504</v>
      </c>
      <c r="G81">
        <v>12153</v>
      </c>
      <c r="H81">
        <v>23602</v>
      </c>
      <c r="I81">
        <v>20784</v>
      </c>
      <c r="N81" t="s">
        <v>31</v>
      </c>
      <c r="O81">
        <v>1583</v>
      </c>
      <c r="P81">
        <v>1622</v>
      </c>
      <c r="Q81">
        <v>1647</v>
      </c>
      <c r="R81">
        <v>1644</v>
      </c>
      <c r="S81">
        <v>1694</v>
      </c>
      <c r="T81">
        <v>1715</v>
      </c>
      <c r="U81">
        <v>1785</v>
      </c>
      <c r="V81">
        <v>1808</v>
      </c>
    </row>
    <row r="82" spans="1:33" x14ac:dyDescent="0.25">
      <c r="A82" t="s">
        <v>32</v>
      </c>
      <c r="B82">
        <v>39434</v>
      </c>
      <c r="C82">
        <v>33053</v>
      </c>
      <c r="D82">
        <v>7583</v>
      </c>
      <c r="E82">
        <v>-38646</v>
      </c>
      <c r="F82">
        <v>-27045</v>
      </c>
      <c r="G82">
        <v>16236</v>
      </c>
      <c r="H82">
        <v>17293</v>
      </c>
      <c r="I82">
        <v>15108</v>
      </c>
      <c r="N82" t="s">
        <v>32</v>
      </c>
      <c r="O82">
        <v>3241</v>
      </c>
      <c r="P82">
        <v>3305</v>
      </c>
      <c r="Q82">
        <v>3416</v>
      </c>
      <c r="R82">
        <v>3455</v>
      </c>
      <c r="S82">
        <v>3552</v>
      </c>
      <c r="T82">
        <v>3653</v>
      </c>
      <c r="U82">
        <v>3659</v>
      </c>
      <c r="V82">
        <v>3802</v>
      </c>
    </row>
    <row r="83" spans="1:33" x14ac:dyDescent="0.25">
      <c r="A83" t="s">
        <v>33</v>
      </c>
      <c r="B83">
        <v>9495</v>
      </c>
      <c r="C83">
        <v>5423</v>
      </c>
      <c r="D83">
        <v>1593</v>
      </c>
      <c r="E83">
        <v>-19954</v>
      </c>
      <c r="F83">
        <v>-28527</v>
      </c>
      <c r="G83">
        <v>-3394</v>
      </c>
      <c r="H83">
        <v>13428</v>
      </c>
      <c r="I83">
        <v>11082</v>
      </c>
      <c r="N83" t="s">
        <v>33</v>
      </c>
      <c r="O83">
        <v>1446</v>
      </c>
      <c r="P83">
        <v>1500</v>
      </c>
      <c r="Q83">
        <v>1472</v>
      </c>
      <c r="R83">
        <v>1509</v>
      </c>
      <c r="S83">
        <v>1591</v>
      </c>
      <c r="T83">
        <v>1580</v>
      </c>
      <c r="U83">
        <v>1642</v>
      </c>
      <c r="V83">
        <v>1658</v>
      </c>
    </row>
    <row r="84" spans="1:33" x14ac:dyDescent="0.25">
      <c r="A84" t="s">
        <v>349</v>
      </c>
      <c r="B84">
        <v>868241</v>
      </c>
      <c r="C84">
        <v>730687</v>
      </c>
      <c r="D84">
        <v>152714</v>
      </c>
      <c r="E84">
        <v>-1625551</v>
      </c>
      <c r="F84">
        <v>-1371363</v>
      </c>
      <c r="G84">
        <v>-123429</v>
      </c>
      <c r="H84">
        <v>421078</v>
      </c>
      <c r="I84">
        <v>559626</v>
      </c>
      <c r="N84" t="s">
        <v>349</v>
      </c>
      <c r="O84">
        <f>SUM(O56:O83)</f>
        <v>120258</v>
      </c>
      <c r="P84">
        <f t="shared" ref="P84:V84" si="8">SUM(P56:P83)</f>
        <v>121603</v>
      </c>
      <c r="Q84">
        <f t="shared" si="8"/>
        <v>123464</v>
      </c>
      <c r="R84">
        <f t="shared" si="8"/>
        <v>125629</v>
      </c>
      <c r="S84">
        <f t="shared" si="8"/>
        <v>126657</v>
      </c>
      <c r="T84">
        <f t="shared" si="8"/>
        <v>128714</v>
      </c>
      <c r="U84">
        <f t="shared" si="8"/>
        <v>129698</v>
      </c>
      <c r="V84">
        <f t="shared" si="8"/>
        <v>131117</v>
      </c>
    </row>
    <row r="85" spans="1:33" x14ac:dyDescent="0.25">
      <c r="N85" s="725" t="s">
        <v>1533</v>
      </c>
      <c r="O85" s="725"/>
      <c r="P85" s="725"/>
      <c r="Q85" s="725"/>
      <c r="R85" s="725"/>
      <c r="S85" s="725"/>
      <c r="T85" s="725"/>
      <c r="U85" s="725"/>
      <c r="V85" s="725"/>
    </row>
    <row r="86" spans="1:33" x14ac:dyDescent="0.25">
      <c r="A86" t="s">
        <v>1699</v>
      </c>
    </row>
    <row r="87" spans="1:33" x14ac:dyDescent="0.25">
      <c r="N87" t="s">
        <v>1700</v>
      </c>
      <c r="AC87" s="6" t="s">
        <v>1353</v>
      </c>
    </row>
    <row r="88" spans="1:33" x14ac:dyDescent="0.25">
      <c r="B88">
        <v>2012</v>
      </c>
      <c r="C88">
        <v>2013</v>
      </c>
      <c r="D88">
        <v>2014</v>
      </c>
      <c r="E88">
        <v>2015</v>
      </c>
      <c r="F88">
        <v>2016</v>
      </c>
      <c r="G88">
        <v>2017</v>
      </c>
      <c r="H88">
        <v>2018</v>
      </c>
      <c r="I88">
        <v>2019</v>
      </c>
      <c r="J88">
        <v>2020</v>
      </c>
      <c r="K88">
        <v>2021</v>
      </c>
      <c r="L88">
        <v>2022</v>
      </c>
      <c r="O88">
        <v>2012</v>
      </c>
      <c r="P88">
        <v>2013</v>
      </c>
      <c r="Q88">
        <v>2014</v>
      </c>
      <c r="R88">
        <v>2015</v>
      </c>
      <c r="S88">
        <v>2016</v>
      </c>
      <c r="T88">
        <v>2017</v>
      </c>
      <c r="U88">
        <v>2018</v>
      </c>
      <c r="V88">
        <v>2019</v>
      </c>
      <c r="W88">
        <v>2020</v>
      </c>
      <c r="X88">
        <v>2021</v>
      </c>
      <c r="Y88">
        <v>2022</v>
      </c>
      <c r="AB88">
        <v>2019</v>
      </c>
      <c r="AC88">
        <v>2019</v>
      </c>
    </row>
    <row r="89" spans="1:33" x14ac:dyDescent="0.25">
      <c r="A89" t="s">
        <v>8</v>
      </c>
      <c r="B89" s="207">
        <f t="shared" ref="B89:I89" si="9">(B56/(O56*1000))*100</f>
        <v>0.16139476961394769</v>
      </c>
      <c r="C89" s="207">
        <f t="shared" si="9"/>
        <v>-0.86235595390524966</v>
      </c>
      <c r="D89" s="207">
        <f t="shared" si="9"/>
        <v>-0.64893882646691636</v>
      </c>
      <c r="E89" s="207">
        <f t="shared" si="9"/>
        <v>-2.2052696078431371</v>
      </c>
      <c r="F89" s="207">
        <f t="shared" si="9"/>
        <v>-1.6707228915662651</v>
      </c>
      <c r="G89" s="207">
        <f t="shared" si="9"/>
        <v>1.395076201641266E-2</v>
      </c>
      <c r="H89" s="207">
        <f t="shared" si="9"/>
        <v>0.15653669724770641</v>
      </c>
      <c r="I89" s="207">
        <f t="shared" si="9"/>
        <v>0.31185860889395667</v>
      </c>
      <c r="J89" s="207"/>
      <c r="K89" s="207"/>
      <c r="L89" s="207"/>
      <c r="N89" t="s">
        <v>8</v>
      </c>
      <c r="O89" s="377">
        <v>100</v>
      </c>
      <c r="P89" s="207">
        <f t="shared" ref="P89:P117" si="10">O89*(1+(B89/100))</f>
        <v>100.16139476961395</v>
      </c>
      <c r="Q89" s="207">
        <f t="shared" ref="Q89:Q117" si="11">P89*(1+(C89/100))</f>
        <v>99.29764701830365</v>
      </c>
      <c r="R89" s="207">
        <f t="shared" ref="R89:R117" si="12">Q89*(1+(D89/100))</f>
        <v>98.653266033033816</v>
      </c>
      <c r="S89" s="207">
        <f t="shared" ref="S89:S117" si="13">R89*(1+(E89/100))</f>
        <v>96.477695540062683</v>
      </c>
      <c r="T89" s="207">
        <f t="shared" ref="T89:T117" si="14">S89*(1+(F89/100))</f>
        <v>94.865820595419251</v>
      </c>
      <c r="U89" s="207">
        <f t="shared" ref="U89:U117" si="15">T89*(1+(G89/100))</f>
        <v>94.879055100285441</v>
      </c>
      <c r="V89" s="207">
        <f t="shared" ref="V89:V117" si="16">U89*(1+(H89/100))</f>
        <v>95.02757563951927</v>
      </c>
      <c r="AA89" t="s">
        <v>5</v>
      </c>
      <c r="AB89" s="20">
        <v>99.281853518757927</v>
      </c>
      <c r="AC89" s="207"/>
      <c r="AG89" s="207"/>
    </row>
    <row r="90" spans="1:33" x14ac:dyDescent="0.25">
      <c r="A90" t="s">
        <v>9</v>
      </c>
      <c r="B90" s="207">
        <f t="shared" ref="B90:B117" si="17">(B57/(O57*1000))*100</f>
        <v>-0.15331325301204821</v>
      </c>
      <c r="C90" s="207">
        <f t="shared" ref="C90:C117" si="18">(C57/(P57*1000))*100</f>
        <v>-3.2208588957055216E-2</v>
      </c>
      <c r="D90" s="207">
        <f t="shared" ref="D90:D117" si="19">(D57/(Q57*1000))*100</f>
        <v>-0.31761194029850748</v>
      </c>
      <c r="E90" s="207">
        <f t="shared" ref="E90:E117" si="20">(E57/(R57*1000))*100</f>
        <v>-0.76695652173913043</v>
      </c>
      <c r="F90" s="207">
        <f t="shared" ref="F90:F117" si="21">(F57/(S57*1000))*100</f>
        <v>-0.87432024169184286</v>
      </c>
      <c r="G90" s="207">
        <f t="shared" ref="G90:G117" si="22">(G57/(T57*1000))*100</f>
        <v>-0.28056338028169014</v>
      </c>
      <c r="H90" s="207">
        <f t="shared" ref="H90:H117" si="23">(H57/(U57*1000))*100</f>
        <v>-0.28846153846153849</v>
      </c>
      <c r="I90" s="207">
        <f t="shared" ref="I90:I117" si="24">(I57/(V57*1000))*100</f>
        <v>-0.18295454545454545</v>
      </c>
      <c r="J90" s="207"/>
      <c r="K90" s="207"/>
      <c r="L90" s="207"/>
      <c r="N90" t="s">
        <v>9</v>
      </c>
      <c r="O90" s="377">
        <v>100</v>
      </c>
      <c r="P90" s="207">
        <f t="shared" si="10"/>
        <v>99.846686746987956</v>
      </c>
      <c r="Q90" s="207">
        <f t="shared" si="11"/>
        <v>99.814527538066386</v>
      </c>
      <c r="R90" s="207">
        <f t="shared" si="12"/>
        <v>99.497504680452934</v>
      </c>
      <c r="S90" s="207">
        <f t="shared" si="13"/>
        <v>98.734402079338508</v>
      </c>
      <c r="T90" s="207">
        <f t="shared" si="14"/>
        <v>97.871147216445451</v>
      </c>
      <c r="U90" s="207">
        <f t="shared" si="15"/>
        <v>97.596556617494514</v>
      </c>
      <c r="V90" s="207">
        <f t="shared" si="16"/>
        <v>97.3150280887902</v>
      </c>
      <c r="AA90" t="s">
        <v>6</v>
      </c>
      <c r="AB90" s="20">
        <v>98.889598969483586</v>
      </c>
      <c r="AC90" s="378"/>
      <c r="AG90" s="207"/>
    </row>
    <row r="91" spans="1:33" x14ac:dyDescent="0.25">
      <c r="A91" t="s">
        <v>10</v>
      </c>
      <c r="B91" s="207">
        <f t="shared" si="17"/>
        <v>-0.23198506533914126</v>
      </c>
      <c r="C91" s="207">
        <f t="shared" si="18"/>
        <v>0.77598039215686276</v>
      </c>
      <c r="D91" s="207">
        <f t="shared" si="19"/>
        <v>-0.77777777777777779</v>
      </c>
      <c r="E91" s="207">
        <f t="shared" si="20"/>
        <v>-2.4014440433212996</v>
      </c>
      <c r="F91" s="207">
        <f t="shared" si="21"/>
        <v>-1.1495963091118799</v>
      </c>
      <c r="G91" s="207">
        <f t="shared" si="22"/>
        <v>-5.3806818181818178E-2</v>
      </c>
      <c r="H91" s="207">
        <f t="shared" si="23"/>
        <v>0.205386289445049</v>
      </c>
      <c r="I91" s="207">
        <f t="shared" si="24"/>
        <v>0.48585699263932702</v>
      </c>
      <c r="J91" s="207"/>
      <c r="K91" s="207"/>
      <c r="L91" s="207"/>
      <c r="N91" t="s">
        <v>10</v>
      </c>
      <c r="O91" s="377">
        <v>100</v>
      </c>
      <c r="P91" s="207">
        <f t="shared" si="10"/>
        <v>99.768014934660854</v>
      </c>
      <c r="Q91" s="207">
        <f t="shared" si="11"/>
        <v>100.54219516819796</v>
      </c>
      <c r="R91" s="207">
        <f t="shared" si="12"/>
        <v>99.760200316889751</v>
      </c>
      <c r="S91" s="207">
        <f t="shared" si="13"/>
        <v>97.364514928774412</v>
      </c>
      <c r="T91" s="207">
        <f t="shared" si="14"/>
        <v>96.245216058768534</v>
      </c>
      <c r="U91" s="207">
        <f t="shared" si="15"/>
        <v>96.193429570355093</v>
      </c>
      <c r="V91" s="207">
        <f t="shared" si="16"/>
        <v>96.390997686039569</v>
      </c>
      <c r="AA91" t="s">
        <v>7</v>
      </c>
      <c r="AB91" s="20">
        <v>99.963454205273663</v>
      </c>
      <c r="AC91" s="378">
        <v>10</v>
      </c>
      <c r="AG91" s="207"/>
    </row>
    <row r="92" spans="1:33" x14ac:dyDescent="0.25">
      <c r="A92" t="s">
        <v>11</v>
      </c>
      <c r="B92" s="207">
        <f t="shared" si="17"/>
        <v>0.83487179487179486</v>
      </c>
      <c r="C92" s="207">
        <f t="shared" si="18"/>
        <v>-0.85990099009901</v>
      </c>
      <c r="D92" s="207">
        <f t="shared" si="19"/>
        <v>0.4620535714285714</v>
      </c>
      <c r="E92" s="207">
        <f t="shared" si="20"/>
        <v>-0.48054298642533938</v>
      </c>
      <c r="F92" s="207">
        <f t="shared" si="21"/>
        <v>-0.32606635071090045</v>
      </c>
      <c r="G92" s="207">
        <f t="shared" si="22"/>
        <v>0.76468085106382977</v>
      </c>
      <c r="H92" s="207">
        <f t="shared" si="23"/>
        <v>8.2936507936507933E-2</v>
      </c>
      <c r="I92" s="207">
        <f t="shared" si="24"/>
        <v>0.71882352941176475</v>
      </c>
      <c r="J92" s="207"/>
      <c r="K92" s="207"/>
      <c r="L92" s="207"/>
      <c r="N92" t="s">
        <v>11</v>
      </c>
      <c r="O92" s="377">
        <v>100</v>
      </c>
      <c r="P92" s="207">
        <f t="shared" si="10"/>
        <v>100.8348717948718</v>
      </c>
      <c r="Q92" s="207">
        <f t="shared" si="11"/>
        <v>99.967791733942633</v>
      </c>
      <c r="R92" s="207">
        <f t="shared" si="12"/>
        <v>100.42969648592759</v>
      </c>
      <c r="S92" s="207">
        <f t="shared" si="13"/>
        <v>99.947088623176214</v>
      </c>
      <c r="T92" s="207">
        <f t="shared" si="14"/>
        <v>99.621194798660838</v>
      </c>
      <c r="U92" s="207">
        <f t="shared" si="15"/>
        <v>100.3829789988872</v>
      </c>
      <c r="V92" s="207">
        <f t="shared" si="16"/>
        <v>100.46623313623152</v>
      </c>
      <c r="AA92" t="s">
        <v>11</v>
      </c>
      <c r="AB92" s="20">
        <v>100.46623313623152</v>
      </c>
      <c r="AC92" s="378">
        <v>6</v>
      </c>
      <c r="AG92" s="207"/>
    </row>
    <row r="93" spans="1:33" x14ac:dyDescent="0.25">
      <c r="A93" t="s">
        <v>1696</v>
      </c>
      <c r="B93" s="207">
        <f t="shared" si="17"/>
        <v>0.49366946778711485</v>
      </c>
      <c r="C93" s="207">
        <f t="shared" si="18"/>
        <v>0.34452188458321714</v>
      </c>
      <c r="D93" s="207">
        <f t="shared" si="19"/>
        <v>0.16448700410396719</v>
      </c>
      <c r="E93" s="207">
        <f t="shared" si="20"/>
        <v>-1.1681341719077567</v>
      </c>
      <c r="F93" s="207">
        <f t="shared" si="21"/>
        <v>-1.1415659485023646</v>
      </c>
      <c r="G93" s="207">
        <f t="shared" si="22"/>
        <v>-0.29288456616329667</v>
      </c>
      <c r="H93" s="207">
        <f t="shared" si="23"/>
        <v>0.27122543950361944</v>
      </c>
      <c r="I93" s="207">
        <f t="shared" si="24"/>
        <v>0.2888802889576883</v>
      </c>
      <c r="J93" s="207"/>
      <c r="K93" s="207"/>
      <c r="L93" s="207"/>
      <c r="N93" t="s">
        <v>1696</v>
      </c>
      <c r="O93" s="377">
        <v>100</v>
      </c>
      <c r="P93" s="207">
        <f t="shared" si="10"/>
        <v>100.4936694677871</v>
      </c>
      <c r="Q93" s="207">
        <f t="shared" si="11"/>
        <v>100.83989215172436</v>
      </c>
      <c r="R93" s="207">
        <f t="shared" si="12"/>
        <v>101.00576066926639</v>
      </c>
      <c r="S93" s="207">
        <f t="shared" si="13"/>
        <v>99.825877863293329</v>
      </c>
      <c r="T93" s="207">
        <f t="shared" si="14"/>
        <v>98.686299633812411</v>
      </c>
      <c r="U93" s="207">
        <f t="shared" si="15"/>
        <v>98.397262693267308</v>
      </c>
      <c r="V93" s="207">
        <f t="shared" si="16"/>
        <v>98.664141101466655</v>
      </c>
      <c r="AA93" t="s">
        <v>32</v>
      </c>
      <c r="AB93" s="20">
        <v>101.46263856527929</v>
      </c>
      <c r="AC93" s="378">
        <v>5</v>
      </c>
      <c r="AG93" s="207"/>
    </row>
    <row r="94" spans="1:33" x14ac:dyDescent="0.25">
      <c r="A94" t="s">
        <v>1697</v>
      </c>
      <c r="B94" s="207">
        <f t="shared" si="17"/>
        <v>0.77439024390243905</v>
      </c>
      <c r="C94" s="207">
        <f t="shared" si="18"/>
        <v>0.43940298507462683</v>
      </c>
      <c r="D94" s="207">
        <f t="shared" si="19"/>
        <v>-0.74075144508670521</v>
      </c>
      <c r="E94" s="207">
        <f t="shared" si="20"/>
        <v>-1.3957627118644067</v>
      </c>
      <c r="F94" s="207">
        <f t="shared" si="21"/>
        <v>-1.0668508287292817</v>
      </c>
      <c r="G94" s="207">
        <f t="shared" si="22"/>
        <v>-0.24932614555256064</v>
      </c>
      <c r="H94" s="207">
        <f t="shared" si="23"/>
        <v>0.35582010582010581</v>
      </c>
      <c r="I94" s="207">
        <f t="shared" si="24"/>
        <v>-4.8223350253807111E-3</v>
      </c>
      <c r="J94" s="207"/>
      <c r="K94" s="207"/>
      <c r="L94" s="207"/>
      <c r="N94" t="s">
        <v>1697</v>
      </c>
      <c r="O94" s="377">
        <v>100</v>
      </c>
      <c r="P94" s="207">
        <f t="shared" si="10"/>
        <v>100.77439024390245</v>
      </c>
      <c r="Q94" s="207">
        <f t="shared" si="11"/>
        <v>101.21719592282491</v>
      </c>
      <c r="R94" s="207">
        <f t="shared" si="12"/>
        <v>100.46742808135035</v>
      </c>
      <c r="S94" s="207">
        <f t="shared" si="13"/>
        <v>99.065141182621659</v>
      </c>
      <c r="T94" s="207">
        <f t="shared" si="14"/>
        <v>98.008263902933024</v>
      </c>
      <c r="U94" s="207">
        <f t="shared" si="15"/>
        <v>97.763903676220849</v>
      </c>
      <c r="V94" s="207">
        <f t="shared" si="16"/>
        <v>98.111767301735455</v>
      </c>
      <c r="AA94" t="s">
        <v>31</v>
      </c>
      <c r="AB94" s="20">
        <v>101.55653353896395</v>
      </c>
      <c r="AC94" s="378">
        <v>4</v>
      </c>
      <c r="AG94" s="207"/>
    </row>
    <row r="95" spans="1:33" x14ac:dyDescent="0.25">
      <c r="A95" t="s">
        <v>14</v>
      </c>
      <c r="B95" s="207">
        <f t="shared" si="17"/>
        <v>6.8703427719821158E-2</v>
      </c>
      <c r="C95" s="207">
        <f t="shared" si="18"/>
        <v>-0.12522935779816513</v>
      </c>
      <c r="D95" s="207">
        <f t="shared" si="19"/>
        <v>0.30918518518518517</v>
      </c>
      <c r="E95" s="207">
        <f t="shared" si="20"/>
        <v>-0.66139053254437874</v>
      </c>
      <c r="F95" s="207">
        <f t="shared" si="21"/>
        <v>-0.66508620689655173</v>
      </c>
      <c r="G95" s="207">
        <f t="shared" si="22"/>
        <v>0.19684813753581662</v>
      </c>
      <c r="H95" s="207">
        <f t="shared" si="23"/>
        <v>0.16537931034482758</v>
      </c>
      <c r="I95" s="207">
        <f t="shared" si="24"/>
        <v>4.9581005586592175E-2</v>
      </c>
      <c r="J95" s="207"/>
      <c r="K95" s="207"/>
      <c r="L95" s="207"/>
      <c r="N95" t="s">
        <v>14</v>
      </c>
      <c r="O95" s="377">
        <v>100</v>
      </c>
      <c r="P95" s="207">
        <f t="shared" si="10"/>
        <v>100.06870342771983</v>
      </c>
      <c r="Q95" s="207">
        <f t="shared" si="11"/>
        <v>99.943388033060344</v>
      </c>
      <c r="R95" s="207">
        <f t="shared" si="12"/>
        <v>100.25239818243071</v>
      </c>
      <c r="S95" s="207">
        <f t="shared" si="13"/>
        <v>99.589338312203424</v>
      </c>
      <c r="T95" s="207">
        <f t="shared" si="14"/>
        <v>98.926983359549425</v>
      </c>
      <c r="U95" s="207">
        <f t="shared" si="15"/>
        <v>99.121719283813064</v>
      </c>
      <c r="V95" s="207">
        <f t="shared" si="16"/>
        <v>99.285646099566577</v>
      </c>
      <c r="AA95" t="s">
        <v>17</v>
      </c>
      <c r="AB95" s="20">
        <v>101.61752195347168</v>
      </c>
      <c r="AC95" s="378">
        <v>3</v>
      </c>
      <c r="AG95" s="207"/>
    </row>
    <row r="96" spans="1:33" x14ac:dyDescent="0.25">
      <c r="A96" t="s">
        <v>15</v>
      </c>
      <c r="B96" s="207">
        <f t="shared" si="17"/>
        <v>-2.1586715867158671E-2</v>
      </c>
      <c r="C96" s="207">
        <f t="shared" si="18"/>
        <v>-2.1313279530447541E-2</v>
      </c>
      <c r="D96" s="207">
        <f t="shared" si="19"/>
        <v>-0.29065255731922396</v>
      </c>
      <c r="E96" s="207">
        <f t="shared" si="20"/>
        <v>-0.57790940766550525</v>
      </c>
      <c r="F96" s="207">
        <f t="shared" si="21"/>
        <v>-0.75972017673048597</v>
      </c>
      <c r="G96" s="207">
        <f t="shared" si="22"/>
        <v>-0.10451350351461339</v>
      </c>
      <c r="H96" s="207">
        <f t="shared" si="23"/>
        <v>0.27491474043198183</v>
      </c>
      <c r="I96" s="207">
        <f t="shared" si="24"/>
        <v>0.36463691376701968</v>
      </c>
      <c r="J96" s="207"/>
      <c r="K96" s="207"/>
      <c r="L96" s="207"/>
      <c r="N96" t="s">
        <v>15</v>
      </c>
      <c r="O96" s="377">
        <v>100</v>
      </c>
      <c r="P96" s="207">
        <f t="shared" si="10"/>
        <v>99.978413284132841</v>
      </c>
      <c r="Q96" s="207">
        <f t="shared" si="11"/>
        <v>99.957104605439497</v>
      </c>
      <c r="R96" s="207">
        <f t="shared" si="12"/>
        <v>99.666576724681534</v>
      </c>
      <c r="S96" s="207">
        <f t="shared" si="13"/>
        <v>99.090594201491442</v>
      </c>
      <c r="T96" s="207">
        <f t="shared" si="14"/>
        <v>98.337782964100583</v>
      </c>
      <c r="U96" s="207">
        <f t="shared" si="15"/>
        <v>98.235006701846203</v>
      </c>
      <c r="V96" s="207">
        <f t="shared" si="16"/>
        <v>98.505069215533922</v>
      </c>
      <c r="AA96" t="s">
        <v>27</v>
      </c>
      <c r="AB96" s="20">
        <v>101.71653762385898</v>
      </c>
      <c r="AC96" s="378">
        <v>2</v>
      </c>
      <c r="AG96" s="207"/>
    </row>
    <row r="97" spans="1:33" x14ac:dyDescent="0.25">
      <c r="A97" t="s">
        <v>1698</v>
      </c>
      <c r="B97" s="207">
        <f t="shared" si="17"/>
        <v>0.28887353144436767</v>
      </c>
      <c r="C97" s="207">
        <f t="shared" si="18"/>
        <v>0.43930987821380241</v>
      </c>
      <c r="D97" s="207">
        <f t="shared" si="19"/>
        <v>0.49026845637583888</v>
      </c>
      <c r="E97" s="207">
        <f t="shared" si="20"/>
        <v>-0.32466487935656835</v>
      </c>
      <c r="F97" s="207">
        <f t="shared" si="21"/>
        <v>-0.96130867709815071</v>
      </c>
      <c r="G97" s="207">
        <f t="shared" si="22"/>
        <v>0.13107067879636108</v>
      </c>
      <c r="H97" s="207">
        <f t="shared" si="23"/>
        <v>0.20604395604395606</v>
      </c>
      <c r="I97" s="207">
        <f t="shared" si="24"/>
        <v>1.3654618473895583E-2</v>
      </c>
      <c r="J97" s="207"/>
      <c r="K97" s="207"/>
      <c r="L97" s="207"/>
      <c r="N97" t="s">
        <v>1698</v>
      </c>
      <c r="O97" s="377">
        <v>100</v>
      </c>
      <c r="P97" s="207">
        <f t="shared" si="10"/>
        <v>100.28887353144438</v>
      </c>
      <c r="Q97" s="207">
        <f t="shared" si="11"/>
        <v>100.72945245961738</v>
      </c>
      <c r="R97" s="207">
        <f t="shared" si="12"/>
        <v>101.22329719130697</v>
      </c>
      <c r="S97" s="207">
        <f t="shared" si="13"/>
        <v>100.89466069560007</v>
      </c>
      <c r="T97" s="207">
        <f t="shared" si="14"/>
        <v>99.924751567604531</v>
      </c>
      <c r="U97" s="207">
        <f t="shared" si="15"/>
        <v>100.05572361776977</v>
      </c>
      <c r="V97" s="207">
        <f t="shared" si="16"/>
        <v>100.26188238896023</v>
      </c>
      <c r="AA97" t="s">
        <v>28</v>
      </c>
      <c r="AB97" s="20">
        <v>104.10669739086778</v>
      </c>
      <c r="AC97" s="378">
        <v>1</v>
      </c>
      <c r="AG97" s="207"/>
    </row>
    <row r="98" spans="1:33" x14ac:dyDescent="0.25">
      <c r="A98" t="s">
        <v>17</v>
      </c>
      <c r="B98" s="207">
        <f t="shared" si="17"/>
        <v>0.83433951813901963</v>
      </c>
      <c r="C98" s="207">
        <f t="shared" si="18"/>
        <v>1.2197816826411074</v>
      </c>
      <c r="D98" s="207">
        <f t="shared" si="19"/>
        <v>1.1232994108194965</v>
      </c>
      <c r="E98" s="207">
        <f t="shared" si="20"/>
        <v>-0.9492055084745763</v>
      </c>
      <c r="F98" s="207">
        <f t="shared" si="21"/>
        <v>-0.94642215952808417</v>
      </c>
      <c r="G98" s="207">
        <f t="shared" si="22"/>
        <v>-0.13001715265866209</v>
      </c>
      <c r="H98" s="207">
        <f t="shared" si="23"/>
        <v>0.48018106190359677</v>
      </c>
      <c r="I98" s="207">
        <f t="shared" si="24"/>
        <v>0.22810035842293908</v>
      </c>
      <c r="J98" s="207"/>
      <c r="K98" s="207"/>
      <c r="L98" s="207"/>
      <c r="N98" t="s">
        <v>17</v>
      </c>
      <c r="O98" s="377">
        <v>100</v>
      </c>
      <c r="P98" s="207">
        <f t="shared" si="10"/>
        <v>100.83433951813903</v>
      </c>
      <c r="Q98" s="207">
        <f t="shared" si="11"/>
        <v>102.06429832139342</v>
      </c>
      <c r="R98" s="207">
        <f t="shared" si="12"/>
        <v>103.21078598309469</v>
      </c>
      <c r="S98" s="207">
        <f t="shared" si="13"/>
        <v>102.23110351720327</v>
      </c>
      <c r="T98" s="207">
        <f t="shared" si="14"/>
        <v>101.26356569958637</v>
      </c>
      <c r="U98" s="207">
        <f t="shared" si="15"/>
        <v>101.13190569478313</v>
      </c>
      <c r="V98" s="207">
        <f t="shared" si="16"/>
        <v>101.61752195347168</v>
      </c>
      <c r="AG98" s="207"/>
    </row>
    <row r="99" spans="1:33" x14ac:dyDescent="0.25">
      <c r="A99" t="s">
        <v>18</v>
      </c>
      <c r="B99" s="207">
        <f t="shared" si="17"/>
        <v>0.5241283124128312</v>
      </c>
      <c r="C99" s="207">
        <f t="shared" si="18"/>
        <v>0.44810554803788905</v>
      </c>
      <c r="D99" s="207">
        <f t="shared" si="19"/>
        <v>0.4542992552471225</v>
      </c>
      <c r="E99" s="207">
        <f t="shared" si="20"/>
        <v>-0.98323471400394469</v>
      </c>
      <c r="F99" s="207">
        <f t="shared" si="21"/>
        <v>-1.079973474801061</v>
      </c>
      <c r="G99" s="207">
        <f t="shared" si="22"/>
        <v>-0.11810865191146881</v>
      </c>
      <c r="H99" s="207">
        <f t="shared" si="23"/>
        <v>0.2890339425587467</v>
      </c>
      <c r="I99" s="207">
        <f t="shared" si="24"/>
        <v>0.20806345009914076</v>
      </c>
      <c r="J99" s="207"/>
      <c r="K99" s="207"/>
      <c r="L99" s="207"/>
      <c r="N99" t="s">
        <v>18</v>
      </c>
      <c r="O99" s="377">
        <v>100</v>
      </c>
      <c r="P99" s="207">
        <f t="shared" si="10"/>
        <v>100.52412831241284</v>
      </c>
      <c r="Q99" s="207">
        <f t="shared" si="11"/>
        <v>100.97458250849749</v>
      </c>
      <c r="R99" s="207">
        <f t="shared" si="12"/>
        <v>101.43330928482249</v>
      </c>
      <c r="S99" s="207">
        <f t="shared" si="13"/>
        <v>100.43598177637112</v>
      </c>
      <c r="T99" s="207">
        <f t="shared" si="14"/>
        <v>99.351299814030284</v>
      </c>
      <c r="U99" s="207">
        <f t="shared" si="15"/>
        <v>99.233957333163417</v>
      </c>
      <c r="V99" s="207">
        <f t="shared" si="16"/>
        <v>99.520777152400527</v>
      </c>
      <c r="AG99" s="207"/>
    </row>
    <row r="100" spans="1:33" x14ac:dyDescent="0.25">
      <c r="A100" t="s">
        <v>19</v>
      </c>
      <c r="B100" s="207">
        <f t="shared" si="17"/>
        <v>0.81858622790981117</v>
      </c>
      <c r="C100" s="207">
        <f t="shared" si="18"/>
        <v>0.49815585960737657</v>
      </c>
      <c r="D100" s="207">
        <f t="shared" si="19"/>
        <v>0.68504398826979473</v>
      </c>
      <c r="E100" s="207">
        <f t="shared" si="20"/>
        <v>-0.99179278230500589</v>
      </c>
      <c r="F100" s="207">
        <f t="shared" si="21"/>
        <v>-0.78401937046004844</v>
      </c>
      <c r="G100" s="207">
        <f t="shared" si="22"/>
        <v>-0.22624779800352318</v>
      </c>
      <c r="H100" s="207">
        <f t="shared" si="23"/>
        <v>0.22144944476914086</v>
      </c>
      <c r="I100" s="207">
        <f t="shared" si="24"/>
        <v>0.29158711217183769</v>
      </c>
      <c r="J100" s="207"/>
      <c r="K100" s="207"/>
      <c r="L100" s="207"/>
      <c r="N100" t="s">
        <v>19</v>
      </c>
      <c r="O100" s="377">
        <v>100</v>
      </c>
      <c r="P100" s="207">
        <f t="shared" si="10"/>
        <v>100.8185862279098</v>
      </c>
      <c r="Q100" s="207">
        <f t="shared" si="11"/>
        <v>101.32081992277745</v>
      </c>
      <c r="R100" s="207">
        <f t="shared" si="12"/>
        <v>102.01491210852409</v>
      </c>
      <c r="S100" s="207">
        <f t="shared" si="13"/>
        <v>101.00313557335696</v>
      </c>
      <c r="T100" s="207">
        <f t="shared" si="14"/>
        <v>100.21125142568982</v>
      </c>
      <c r="U100" s="207">
        <f t="shared" si="15"/>
        <v>99.984525675987427</v>
      </c>
      <c r="V100" s="207">
        <f t="shared" si="16"/>
        <v>100.20594085295195</v>
      </c>
      <c r="AG100" s="207"/>
    </row>
    <row r="101" spans="1:33" x14ac:dyDescent="0.25">
      <c r="A101" t="s">
        <v>20</v>
      </c>
      <c r="B101" s="207">
        <f t="shared" si="17"/>
        <v>0.71797520661157022</v>
      </c>
      <c r="C101" s="207">
        <f t="shared" si="18"/>
        <v>0.20555838857725647</v>
      </c>
      <c r="D101" s="207">
        <f t="shared" si="19"/>
        <v>-0.6417756539235413</v>
      </c>
      <c r="E101" s="207">
        <f t="shared" si="20"/>
        <v>-2.2757598220904374</v>
      </c>
      <c r="F101" s="207">
        <f t="shared" si="21"/>
        <v>-1.3083518655794415</v>
      </c>
      <c r="G101" s="207">
        <f t="shared" si="22"/>
        <v>-0.31623910939012584</v>
      </c>
      <c r="H101" s="207">
        <f t="shared" si="23"/>
        <v>-7.2449952335557677E-2</v>
      </c>
      <c r="I101" s="207">
        <f t="shared" si="24"/>
        <v>0.16372970391595035</v>
      </c>
      <c r="J101" s="207"/>
      <c r="K101" s="207"/>
      <c r="L101" s="207"/>
      <c r="N101" t="s">
        <v>20</v>
      </c>
      <c r="O101" s="377">
        <v>100</v>
      </c>
      <c r="P101" s="207">
        <f t="shared" si="10"/>
        <v>100.71797520661157</v>
      </c>
      <c r="Q101" s="207">
        <f t="shared" si="11"/>
        <v>100.92500945345392</v>
      </c>
      <c r="R101" s="207">
        <f t="shared" si="12"/>
        <v>100.27729731406163</v>
      </c>
      <c r="S101" s="207">
        <f t="shared" si="13"/>
        <v>97.995226871110034</v>
      </c>
      <c r="T101" s="207">
        <f t="shared" si="14"/>
        <v>96.713104492163069</v>
      </c>
      <c r="U101" s="207">
        <f t="shared" si="15"/>
        <v>96.407259831853509</v>
      </c>
      <c r="V101" s="207">
        <f t="shared" si="16"/>
        <v>96.337412818057302</v>
      </c>
      <c r="AG101" s="207"/>
    </row>
    <row r="102" spans="1:33" x14ac:dyDescent="0.25">
      <c r="A102" t="s">
        <v>21</v>
      </c>
      <c r="B102" s="207">
        <f t="shared" si="17"/>
        <v>-0.50940794809407941</v>
      </c>
      <c r="C102" s="207">
        <f t="shared" si="18"/>
        <v>-0.45511363636363639</v>
      </c>
      <c r="D102" s="207">
        <f t="shared" si="19"/>
        <v>-0.48682774746687452</v>
      </c>
      <c r="E102" s="207">
        <f t="shared" si="20"/>
        <v>-0.43755980861244015</v>
      </c>
      <c r="F102" s="207">
        <f t="shared" si="21"/>
        <v>-0.85879032258064503</v>
      </c>
      <c r="G102" s="207">
        <f t="shared" si="22"/>
        <v>-0.72006920415224906</v>
      </c>
      <c r="H102" s="207">
        <f t="shared" si="23"/>
        <v>6.9965870307167237E-3</v>
      </c>
      <c r="I102" s="207">
        <f t="shared" si="24"/>
        <v>6.2372013651877133E-2</v>
      </c>
      <c r="J102" s="207"/>
      <c r="K102" s="207"/>
      <c r="L102" s="207"/>
      <c r="N102" t="s">
        <v>21</v>
      </c>
      <c r="O102" s="377">
        <v>100</v>
      </c>
      <c r="P102" s="207">
        <f t="shared" si="10"/>
        <v>99.490592051905921</v>
      </c>
      <c r="Q102" s="207">
        <f t="shared" si="11"/>
        <v>99.037796800578775</v>
      </c>
      <c r="R102" s="207">
        <f t="shared" si="12"/>
        <v>98.555653325273695</v>
      </c>
      <c r="S102" s="207">
        <f t="shared" si="13"/>
        <v>98.124413397206879</v>
      </c>
      <c r="T102" s="207">
        <f t="shared" si="14"/>
        <v>97.281730430862638</v>
      </c>
      <c r="U102" s="207">
        <f t="shared" si="15"/>
        <v>96.581234648763584</v>
      </c>
      <c r="V102" s="207">
        <f t="shared" si="16"/>
        <v>96.58799203890112</v>
      </c>
      <c r="AG102" s="207"/>
    </row>
    <row r="103" spans="1:33" x14ac:dyDescent="0.25">
      <c r="A103" t="s">
        <v>7</v>
      </c>
      <c r="B103" s="207">
        <f t="shared" si="17"/>
        <v>0.64793307086614171</v>
      </c>
      <c r="C103" s="207">
        <f t="shared" si="18"/>
        <v>1.0667002012072435</v>
      </c>
      <c r="D103" s="207">
        <f t="shared" si="19"/>
        <v>0.67584869059165853</v>
      </c>
      <c r="E103" s="207">
        <f t="shared" si="20"/>
        <v>-0.63559999999999994</v>
      </c>
      <c r="F103" s="207">
        <f t="shared" si="21"/>
        <v>-1.5147058823529411</v>
      </c>
      <c r="G103" s="207">
        <f t="shared" si="22"/>
        <v>-0.23449275362318842</v>
      </c>
      <c r="H103" s="207">
        <f t="shared" si="23"/>
        <v>-1.8328584995251661E-2</v>
      </c>
      <c r="I103" s="207">
        <f t="shared" si="24"/>
        <v>0.13893884892086331</v>
      </c>
      <c r="J103" s="207"/>
      <c r="K103" s="207"/>
      <c r="L103" s="207"/>
      <c r="N103" t="s">
        <v>7</v>
      </c>
      <c r="O103" s="377">
        <v>100</v>
      </c>
      <c r="P103" s="207">
        <f t="shared" si="10"/>
        <v>100.64793307086615</v>
      </c>
      <c r="Q103" s="207">
        <f t="shared" si="11"/>
        <v>101.72154477544402</v>
      </c>
      <c r="R103" s="207">
        <f t="shared" si="12"/>
        <v>102.40902850385845</v>
      </c>
      <c r="S103" s="207">
        <f t="shared" si="13"/>
        <v>101.75811671868793</v>
      </c>
      <c r="T103" s="207">
        <f t="shared" si="14"/>
        <v>100.2167805389784</v>
      </c>
      <c r="U103" s="207">
        <f t="shared" si="15"/>
        <v>99.981779450700046</v>
      </c>
      <c r="V103" s="207">
        <f t="shared" si="16"/>
        <v>99.963454205273663</v>
      </c>
      <c r="AG103" s="207"/>
    </row>
    <row r="104" spans="1:33" x14ac:dyDescent="0.25">
      <c r="A104" t="s">
        <v>22</v>
      </c>
      <c r="B104" s="207">
        <f t="shared" si="17"/>
        <v>0.13641025641025642</v>
      </c>
      <c r="C104" s="207">
        <f t="shared" si="18"/>
        <v>0.34116201763260584</v>
      </c>
      <c r="D104" s="207">
        <f t="shared" si="19"/>
        <v>2.3070446253157451E-2</v>
      </c>
      <c r="E104" s="207">
        <f t="shared" si="20"/>
        <v>-1.1648345485137408</v>
      </c>
      <c r="F104" s="207">
        <f t="shared" si="21"/>
        <v>-0.98880182362159841</v>
      </c>
      <c r="G104" s="207">
        <f t="shared" si="22"/>
        <v>-5.6225708939110407E-2</v>
      </c>
      <c r="H104" s="207">
        <f t="shared" si="23"/>
        <v>0.29780298678920164</v>
      </c>
      <c r="I104" s="207">
        <f t="shared" si="24"/>
        <v>0.3188201438848921</v>
      </c>
      <c r="J104" s="207"/>
      <c r="K104" s="207"/>
      <c r="L104" s="207"/>
      <c r="N104" t="s">
        <v>22</v>
      </c>
      <c r="O104" s="377">
        <v>100</v>
      </c>
      <c r="P104" s="207">
        <f t="shared" si="10"/>
        <v>100.13641025641024</v>
      </c>
      <c r="Q104" s="207">
        <f t="shared" si="11"/>
        <v>100.47803765402588</v>
      </c>
      <c r="R104" s="207">
        <f t="shared" si="12"/>
        <v>100.50121838569909</v>
      </c>
      <c r="S104" s="207">
        <f t="shared" si="13"/>
        <v>99.330545472265229</v>
      </c>
      <c r="T104" s="207">
        <f t="shared" si="14"/>
        <v>98.348363227222194</v>
      </c>
      <c r="U104" s="207">
        <f t="shared" si="15"/>
        <v>98.293066162767687</v>
      </c>
      <c r="V104" s="207">
        <f t="shared" si="16"/>
        <v>98.585785849607106</v>
      </c>
      <c r="AG104" s="207"/>
    </row>
    <row r="105" spans="1:33" x14ac:dyDescent="0.25">
      <c r="A105" t="s">
        <v>6</v>
      </c>
      <c r="B105" s="207">
        <f t="shared" si="17"/>
        <v>0.38708646853587791</v>
      </c>
      <c r="C105" s="207">
        <f t="shared" si="18"/>
        <v>0.42746630281981313</v>
      </c>
      <c r="D105" s="207">
        <f t="shared" si="19"/>
        <v>0.14700896297197549</v>
      </c>
      <c r="E105" s="207">
        <f t="shared" si="20"/>
        <v>-1.1136033857315599</v>
      </c>
      <c r="F105" s="207">
        <f t="shared" si="21"/>
        <v>-1.0149793936426328</v>
      </c>
      <c r="G105" s="207">
        <f t="shared" si="22"/>
        <v>-0.1604571058070268</v>
      </c>
      <c r="H105" s="207">
        <f t="shared" si="23"/>
        <v>0.22444578798871423</v>
      </c>
      <c r="I105" s="207">
        <f t="shared" si="24"/>
        <v>0.2354896927889629</v>
      </c>
      <c r="J105" s="207"/>
      <c r="K105" s="207"/>
      <c r="L105" s="207"/>
      <c r="N105" t="s">
        <v>6</v>
      </c>
      <c r="O105" s="377">
        <v>100</v>
      </c>
      <c r="P105" s="207">
        <f t="shared" si="10"/>
        <v>100.38708646853587</v>
      </c>
      <c r="Q105" s="207">
        <f t="shared" si="11"/>
        <v>100.81620743557146</v>
      </c>
      <c r="R105" s="207">
        <f t="shared" si="12"/>
        <v>100.96441629663016</v>
      </c>
      <c r="S105" s="207">
        <f t="shared" si="13"/>
        <v>99.840073138366776</v>
      </c>
      <c r="T105" s="207">
        <f t="shared" si="14"/>
        <v>98.826716969414619</v>
      </c>
      <c r="U105" s="207">
        <f t="shared" si="15"/>
        <v>98.6681424796014</v>
      </c>
      <c r="V105" s="207">
        <f t="shared" si="16"/>
        <v>98.889598969483586</v>
      </c>
      <c r="AG105" s="207"/>
    </row>
    <row r="106" spans="1:33" x14ac:dyDescent="0.25">
      <c r="A106" t="s">
        <v>23</v>
      </c>
      <c r="B106" s="207">
        <f t="shared" si="17"/>
        <v>1.0643693869582194</v>
      </c>
      <c r="C106" s="207">
        <f t="shared" si="18"/>
        <v>0.6042703592524451</v>
      </c>
      <c r="D106" s="207">
        <f t="shared" si="19"/>
        <v>-7.2179007010467686E-2</v>
      </c>
      <c r="E106" s="207">
        <f t="shared" si="20"/>
        <v>-1.9015881913303438</v>
      </c>
      <c r="F106" s="207">
        <f t="shared" si="21"/>
        <v>-1.1389251863439773</v>
      </c>
      <c r="G106" s="207">
        <f t="shared" si="22"/>
        <v>0.13920649233543733</v>
      </c>
      <c r="H106" s="207">
        <f t="shared" si="23"/>
        <v>0.62813821650319446</v>
      </c>
      <c r="I106" s="207">
        <f t="shared" si="24"/>
        <v>0.79656178186317839</v>
      </c>
      <c r="J106" s="207"/>
      <c r="K106" s="207"/>
      <c r="L106" s="207"/>
      <c r="N106" t="s">
        <v>23</v>
      </c>
      <c r="O106" s="377">
        <v>100</v>
      </c>
      <c r="P106" s="207">
        <f t="shared" si="10"/>
        <v>101.06436938695822</v>
      </c>
      <c r="Q106" s="207">
        <f t="shared" si="11"/>
        <v>101.67507141492899</v>
      </c>
      <c r="R106" s="207">
        <f t="shared" si="12"/>
        <v>101.60168335800452</v>
      </c>
      <c r="S106" s="207">
        <f t="shared" si="13"/>
        <v>99.66963774507586</v>
      </c>
      <c r="T106" s="207">
        <f t="shared" si="14"/>
        <v>98.534475137659385</v>
      </c>
      <c r="U106" s="207">
        <f t="shared" si="15"/>
        <v>98.671641524239647</v>
      </c>
      <c r="V106" s="207">
        <f t="shared" si="16"/>
        <v>99.291435813504435</v>
      </c>
      <c r="AG106" s="207"/>
    </row>
    <row r="107" spans="1:33" x14ac:dyDescent="0.25">
      <c r="A107" t="s">
        <v>24</v>
      </c>
      <c r="B107" s="207">
        <f t="shared" si="17"/>
        <v>0.95470527404343319</v>
      </c>
      <c r="C107" s="207">
        <f t="shared" si="18"/>
        <v>0.73776734480959838</v>
      </c>
      <c r="D107" s="207">
        <f t="shared" si="19"/>
        <v>0.40840336134453775</v>
      </c>
      <c r="E107" s="207">
        <f t="shared" si="20"/>
        <v>-2.3962293388429754</v>
      </c>
      <c r="F107" s="207">
        <f t="shared" si="21"/>
        <v>-1.907703851925963</v>
      </c>
      <c r="G107" s="207">
        <f t="shared" si="22"/>
        <v>-0.22072815533980583</v>
      </c>
      <c r="H107" s="207">
        <f t="shared" si="23"/>
        <v>0.66546318289786222</v>
      </c>
      <c r="I107" s="207">
        <f t="shared" si="24"/>
        <v>0.75640668523676879</v>
      </c>
      <c r="J107" s="207"/>
      <c r="K107" s="207"/>
      <c r="L107" s="207"/>
      <c r="N107" t="s">
        <v>24</v>
      </c>
      <c r="O107" s="377">
        <v>100</v>
      </c>
      <c r="P107" s="207">
        <f t="shared" si="10"/>
        <v>100.95470527404345</v>
      </c>
      <c r="Q107" s="207">
        <f t="shared" si="11"/>
        <v>101.69951612260411</v>
      </c>
      <c r="R107" s="207">
        <f t="shared" si="12"/>
        <v>102.11486036491995</v>
      </c>
      <c r="S107" s="207">
        <f t="shared" si="13"/>
        <v>99.667954121537207</v>
      </c>
      <c r="T107" s="207">
        <f t="shared" si="14"/>
        <v>97.766584721624838</v>
      </c>
      <c r="U107" s="207">
        <f t="shared" si="15"/>
        <v>97.550786342630062</v>
      </c>
      <c r="V107" s="207">
        <f t="shared" si="16"/>
        <v>98.199950910367619</v>
      </c>
      <c r="AG107" s="207"/>
    </row>
    <row r="108" spans="1:33" x14ac:dyDescent="0.25">
      <c r="A108" t="s">
        <v>25</v>
      </c>
      <c r="B108" s="207">
        <f t="shared" si="17"/>
        <v>1.3137652325292217</v>
      </c>
      <c r="C108" s="207">
        <f t="shared" si="18"/>
        <v>0.80119526925012585</v>
      </c>
      <c r="D108" s="207">
        <f t="shared" si="19"/>
        <v>0.43440860215053761</v>
      </c>
      <c r="E108" s="207">
        <f t="shared" si="20"/>
        <v>-2.1735991248328674</v>
      </c>
      <c r="F108" s="207">
        <f t="shared" si="21"/>
        <v>-2.8565803476410077</v>
      </c>
      <c r="G108" s="207">
        <f t="shared" si="22"/>
        <v>-1.141195219123506</v>
      </c>
      <c r="H108" s="207">
        <f t="shared" si="23"/>
        <v>-2.3830608537693004E-2</v>
      </c>
      <c r="I108" s="207">
        <f t="shared" si="24"/>
        <v>0.15368741542625169</v>
      </c>
      <c r="J108" s="207"/>
      <c r="K108" s="207"/>
      <c r="L108" s="207"/>
      <c r="N108" t="s">
        <v>25</v>
      </c>
      <c r="O108" s="377">
        <v>100</v>
      </c>
      <c r="P108" s="207">
        <f t="shared" si="10"/>
        <v>101.31376523252922</v>
      </c>
      <c r="Q108" s="207">
        <f t="shared" si="11"/>
        <v>102.12548632667144</v>
      </c>
      <c r="R108" s="207">
        <f t="shared" si="12"/>
        <v>102.56912822426257</v>
      </c>
      <c r="S108" s="207">
        <f t="shared" si="13"/>
        <v>100.33968655083129</v>
      </c>
      <c r="T108" s="207">
        <f t="shared" si="14"/>
        <v>97.473402783935654</v>
      </c>
      <c r="U108" s="207">
        <f t="shared" si="15"/>
        <v>96.361040971448389</v>
      </c>
      <c r="V108" s="207">
        <f t="shared" si="16"/>
        <v>96.338077548991635</v>
      </c>
      <c r="AG108" s="207"/>
    </row>
    <row r="109" spans="1:33" x14ac:dyDescent="0.25">
      <c r="A109" t="s">
        <v>26</v>
      </c>
      <c r="B109" s="207">
        <f t="shared" si="17"/>
        <v>1.0711757940369815</v>
      </c>
      <c r="C109" s="207">
        <f t="shared" si="18"/>
        <v>0.77279385964912284</v>
      </c>
      <c r="D109" s="207">
        <f t="shared" si="19"/>
        <v>-4.6726357022943477E-2</v>
      </c>
      <c r="E109" s="207">
        <f t="shared" si="20"/>
        <v>-2.0058586536847405</v>
      </c>
      <c r="F109" s="207">
        <f t="shared" si="21"/>
        <v>-1.6379180943057594</v>
      </c>
      <c r="G109" s="207">
        <f t="shared" si="22"/>
        <v>-9.5974762399169397E-2</v>
      </c>
      <c r="H109" s="207">
        <f t="shared" si="23"/>
        <v>0.48330111641484874</v>
      </c>
      <c r="I109" s="207">
        <f t="shared" si="24"/>
        <v>0.63204958806155753</v>
      </c>
      <c r="J109" s="207"/>
      <c r="K109" s="207"/>
      <c r="L109" s="207"/>
      <c r="N109" t="s">
        <v>26</v>
      </c>
      <c r="O109" s="377">
        <v>100</v>
      </c>
      <c r="P109" s="207">
        <f t="shared" si="10"/>
        <v>101.07117579403698</v>
      </c>
      <c r="Q109" s="207">
        <f t="shared" si="11"/>
        <v>101.85224763444846</v>
      </c>
      <c r="R109" s="207">
        <f t="shared" si="12"/>
        <v>101.8046557895829</v>
      </c>
      <c r="S109" s="207">
        <f t="shared" si="13"/>
        <v>99.762598291573582</v>
      </c>
      <c r="T109" s="207">
        <f t="shared" si="14"/>
        <v>98.128568642806329</v>
      </c>
      <c r="U109" s="207">
        <f t="shared" si="15"/>
        <v>98.034389982205695</v>
      </c>
      <c r="V109" s="207">
        <f t="shared" si="16"/>
        <v>98.508191283460192</v>
      </c>
      <c r="AG109" s="207"/>
    </row>
    <row r="110" spans="1:33" x14ac:dyDescent="0.25">
      <c r="A110" t="s">
        <v>27</v>
      </c>
      <c r="B110" s="207">
        <f t="shared" si="17"/>
        <v>1.3186311111111111</v>
      </c>
      <c r="C110" s="207">
        <f t="shared" si="18"/>
        <v>1.3763499298737727</v>
      </c>
      <c r="D110" s="207">
        <f t="shared" si="19"/>
        <v>0.61127157449806269</v>
      </c>
      <c r="E110" s="207">
        <f t="shared" si="20"/>
        <v>-1.3254810996563573</v>
      </c>
      <c r="F110" s="207">
        <f t="shared" si="21"/>
        <v>-1.0083898305084746</v>
      </c>
      <c r="G110" s="207">
        <f t="shared" si="22"/>
        <v>0.12990936555891239</v>
      </c>
      <c r="H110" s="207">
        <f t="shared" si="23"/>
        <v>0.63562260376729462</v>
      </c>
      <c r="I110" s="207">
        <f t="shared" si="24"/>
        <v>0.79897452861395957</v>
      </c>
      <c r="J110" s="207"/>
      <c r="K110" s="207"/>
      <c r="L110" s="207"/>
      <c r="N110" t="s">
        <v>27</v>
      </c>
      <c r="O110" s="377">
        <v>100</v>
      </c>
      <c r="P110" s="207">
        <f t="shared" si="10"/>
        <v>101.3186311111111</v>
      </c>
      <c r="Q110" s="207">
        <f t="shared" si="11"/>
        <v>102.71313001935793</v>
      </c>
      <c r="R110" s="207">
        <f t="shared" si="12"/>
        <v>103.34098618644352</v>
      </c>
      <c r="S110" s="207">
        <f t="shared" si="13"/>
        <v>101.97122094634372</v>
      </c>
      <c r="T110" s="207">
        <f t="shared" si="14"/>
        <v>100.94295352427547</v>
      </c>
      <c r="U110" s="207">
        <f t="shared" si="15"/>
        <v>101.07408787477529</v>
      </c>
      <c r="V110" s="207">
        <f t="shared" si="16"/>
        <v>101.71653762385898</v>
      </c>
      <c r="AG110" s="207"/>
    </row>
    <row r="111" spans="1:33" x14ac:dyDescent="0.25">
      <c r="A111" t="s">
        <v>28</v>
      </c>
      <c r="B111" s="207">
        <f t="shared" si="17"/>
        <v>1.5637525413883242</v>
      </c>
      <c r="C111" s="207">
        <f t="shared" si="18"/>
        <v>2.0170674486803519</v>
      </c>
      <c r="D111" s="207">
        <f t="shared" si="19"/>
        <v>1.3395238095238096</v>
      </c>
      <c r="E111" s="207">
        <f t="shared" si="20"/>
        <v>-1.6521703296703296</v>
      </c>
      <c r="F111" s="207">
        <f t="shared" si="21"/>
        <v>-0.90032733224222583</v>
      </c>
      <c r="G111" s="207">
        <f t="shared" si="22"/>
        <v>0.69703279541905261</v>
      </c>
      <c r="H111" s="207">
        <f t="shared" si="23"/>
        <v>1.0263266891017344</v>
      </c>
      <c r="I111" s="207">
        <f t="shared" si="24"/>
        <v>1.7669313524590164</v>
      </c>
      <c r="J111" s="207"/>
      <c r="K111" s="207"/>
      <c r="L111" s="207"/>
      <c r="N111" t="s">
        <v>28</v>
      </c>
      <c r="O111" s="377">
        <v>100</v>
      </c>
      <c r="P111" s="207">
        <f t="shared" si="10"/>
        <v>101.56375254138833</v>
      </c>
      <c r="Q111" s="207">
        <f t="shared" si="11"/>
        <v>103.61236193355893</v>
      </c>
      <c r="R111" s="207">
        <f t="shared" si="12"/>
        <v>105.00027419126893</v>
      </c>
      <c r="S111" s="207">
        <f t="shared" si="13"/>
        <v>103.26549081500829</v>
      </c>
      <c r="T111" s="207">
        <f t="shared" si="14"/>
        <v>102.33576337642668</v>
      </c>
      <c r="U111" s="207">
        <f t="shared" si="15"/>
        <v>103.04907720860282</v>
      </c>
      <c r="V111" s="207">
        <f t="shared" si="16"/>
        <v>104.10669739086778</v>
      </c>
      <c r="AG111" s="207"/>
    </row>
    <row r="112" spans="1:33" x14ac:dyDescent="0.25">
      <c r="A112" t="s">
        <v>29</v>
      </c>
      <c r="B112" s="207">
        <f t="shared" si="17"/>
        <v>1.1743006081668115</v>
      </c>
      <c r="C112" s="207">
        <f t="shared" si="18"/>
        <v>1.3780879864636209</v>
      </c>
      <c r="D112" s="207">
        <f t="shared" si="19"/>
        <v>0.3453738477296005</v>
      </c>
      <c r="E112" s="207">
        <f t="shared" si="20"/>
        <v>-1.6115627073656269</v>
      </c>
      <c r="F112" s="207">
        <f t="shared" si="21"/>
        <v>-0.94576383154417831</v>
      </c>
      <c r="G112" s="207">
        <f t="shared" si="22"/>
        <v>-0.20387341354870611</v>
      </c>
      <c r="H112" s="207">
        <f t="shared" si="23"/>
        <v>0.27906358957330235</v>
      </c>
      <c r="I112" s="207">
        <f t="shared" si="24"/>
        <v>0.28644837088669156</v>
      </c>
      <c r="J112" s="207"/>
      <c r="K112" s="207"/>
      <c r="L112" s="207"/>
      <c r="N112" t="s">
        <v>29</v>
      </c>
      <c r="O112" s="377">
        <v>100</v>
      </c>
      <c r="P112" s="207">
        <f t="shared" si="10"/>
        <v>101.17430060816682</v>
      </c>
      <c r="Q112" s="207">
        <f t="shared" si="11"/>
        <v>102.56857149023655</v>
      </c>
      <c r="R112" s="207">
        <f t="shared" si="12"/>
        <v>102.92281651215366</v>
      </c>
      <c r="S112" s="207">
        <f t="shared" si="13"/>
        <v>101.26415078387345</v>
      </c>
      <c r="T112" s="207">
        <f t="shared" si="14"/>
        <v>100.30643107143921</v>
      </c>
      <c r="U112" s="207">
        <f t="shared" si="15"/>
        <v>100.10193292640498</v>
      </c>
      <c r="V112" s="207">
        <f t="shared" si="16"/>
        <v>100.38128097366167</v>
      </c>
      <c r="AG112" s="207"/>
    </row>
    <row r="113" spans="1:33" x14ac:dyDescent="0.25">
      <c r="A113" t="s">
        <v>30</v>
      </c>
      <c r="B113" s="207">
        <f t="shared" si="17"/>
        <v>1.189243027888446</v>
      </c>
      <c r="C113" s="207">
        <f t="shared" si="18"/>
        <v>1.0500393391030685</v>
      </c>
      <c r="D113" s="207">
        <f t="shared" si="19"/>
        <v>-0.21201848998459166</v>
      </c>
      <c r="E113" s="207">
        <f t="shared" si="20"/>
        <v>-1.1002259036144579</v>
      </c>
      <c r="F113" s="207">
        <f t="shared" si="21"/>
        <v>-0.17601744186046511</v>
      </c>
      <c r="G113" s="207">
        <f t="shared" si="22"/>
        <v>-0.47235421166306696</v>
      </c>
      <c r="H113" s="207">
        <f t="shared" si="23"/>
        <v>-0.35372822299651568</v>
      </c>
      <c r="I113" s="207">
        <f t="shared" si="24"/>
        <v>0.81540084388185652</v>
      </c>
      <c r="J113" s="207"/>
      <c r="K113" s="207"/>
      <c r="L113" s="207"/>
      <c r="N113" t="s">
        <v>30</v>
      </c>
      <c r="O113" s="377">
        <v>100</v>
      </c>
      <c r="P113" s="207">
        <f t="shared" si="10"/>
        <v>101.18924302788845</v>
      </c>
      <c r="Q113" s="207">
        <f t="shared" si="11"/>
        <v>102.25176988662189</v>
      </c>
      <c r="R113" s="207">
        <f t="shared" si="12"/>
        <v>102.03497722812575</v>
      </c>
      <c r="S113" s="207">
        <f t="shared" si="13"/>
        <v>100.9123619779148</v>
      </c>
      <c r="T113" s="207">
        <f t="shared" si="14"/>
        <v>100.7347386198403</v>
      </c>
      <c r="U113" s="207">
        <f t="shared" si="15"/>
        <v>100.25891383936171</v>
      </c>
      <c r="V113" s="207">
        <f t="shared" si="16"/>
        <v>99.90426976504213</v>
      </c>
      <c r="AG113" s="207"/>
    </row>
    <row r="114" spans="1:33" x14ac:dyDescent="0.25">
      <c r="A114" t="s">
        <v>31</v>
      </c>
      <c r="B114" s="207">
        <f t="shared" si="17"/>
        <v>1.3958307012002527</v>
      </c>
      <c r="C114" s="207">
        <f t="shared" si="18"/>
        <v>0.81528976572133183</v>
      </c>
      <c r="D114" s="207">
        <f t="shared" si="19"/>
        <v>-0.27364905889496055</v>
      </c>
      <c r="E114" s="207">
        <f t="shared" si="20"/>
        <v>-1.1745742092457421</v>
      </c>
      <c r="F114" s="207">
        <f t="shared" si="21"/>
        <v>-1.2103896103896106</v>
      </c>
      <c r="G114" s="207">
        <f t="shared" si="22"/>
        <v>0.70862973760932946</v>
      </c>
      <c r="H114" s="207">
        <f t="shared" si="23"/>
        <v>1.3222408963585432</v>
      </c>
      <c r="I114" s="207">
        <f t="shared" si="24"/>
        <v>1.1495575221238938</v>
      </c>
      <c r="J114" s="207"/>
      <c r="K114" s="207"/>
      <c r="L114" s="207"/>
      <c r="N114" t="s">
        <v>31</v>
      </c>
      <c r="O114" s="377">
        <v>100</v>
      </c>
      <c r="P114" s="207">
        <f t="shared" si="10"/>
        <v>101.39583070120027</v>
      </c>
      <c r="Q114" s="207">
        <f t="shared" si="11"/>
        <v>102.22250053177528</v>
      </c>
      <c r="R114" s="207">
        <f t="shared" si="12"/>
        <v>101.94276962109117</v>
      </c>
      <c r="S114" s="207">
        <f t="shared" si="13"/>
        <v>100.74537614093104</v>
      </c>
      <c r="T114" s="207">
        <f t="shared" si="14"/>
        <v>99.52596457517329</v>
      </c>
      <c r="U114" s="207">
        <f t="shared" si="15"/>
        <v>100.23123515679549</v>
      </c>
      <c r="V114" s="207">
        <f t="shared" si="16"/>
        <v>101.55653353896395</v>
      </c>
      <c r="AG114" s="207"/>
    </row>
    <row r="115" spans="1:33" x14ac:dyDescent="0.25">
      <c r="A115" t="s">
        <v>32</v>
      </c>
      <c r="B115" s="207">
        <f t="shared" si="17"/>
        <v>1.2167232335698857</v>
      </c>
      <c r="C115" s="207">
        <f t="shared" si="18"/>
        <v>1.000090771558245</v>
      </c>
      <c r="D115" s="207">
        <f t="shared" si="19"/>
        <v>0.22198477751756443</v>
      </c>
      <c r="E115" s="207">
        <f t="shared" si="20"/>
        <v>-1.1185528219971057</v>
      </c>
      <c r="F115" s="207">
        <f t="shared" si="21"/>
        <v>-0.76140202702702708</v>
      </c>
      <c r="G115" s="207">
        <f t="shared" si="22"/>
        <v>0.44445661100465372</v>
      </c>
      <c r="H115" s="207">
        <f t="shared" si="23"/>
        <v>0.47261546870729704</v>
      </c>
      <c r="I115" s="207">
        <f t="shared" si="24"/>
        <v>0.39736980536559707</v>
      </c>
      <c r="J115" s="207"/>
      <c r="K115" s="207"/>
      <c r="L115" s="207"/>
      <c r="N115" t="s">
        <v>32</v>
      </c>
      <c r="O115" s="377">
        <v>100</v>
      </c>
      <c r="P115" s="207">
        <f t="shared" si="10"/>
        <v>101.21672323356989</v>
      </c>
      <c r="Q115" s="207">
        <f t="shared" si="11"/>
        <v>102.22898234190248</v>
      </c>
      <c r="R115" s="207">
        <f t="shared" si="12"/>
        <v>102.45591512091262</v>
      </c>
      <c r="S115" s="207">
        <f t="shared" si="13"/>
        <v>101.30989159102469</v>
      </c>
      <c r="T115" s="207">
        <f t="shared" si="14"/>
        <v>100.53851602287175</v>
      </c>
      <c r="U115" s="207">
        <f t="shared" si="15"/>
        <v>100.98536610394137</v>
      </c>
      <c r="V115" s="207">
        <f t="shared" si="16"/>
        <v>101.46263856527929</v>
      </c>
      <c r="AG115" s="207"/>
    </row>
    <row r="116" spans="1:33" x14ac:dyDescent="0.25">
      <c r="A116" t="s">
        <v>33</v>
      </c>
      <c r="B116" s="207">
        <f t="shared" si="17"/>
        <v>0.65663900414937759</v>
      </c>
      <c r="C116" s="207">
        <f t="shared" si="18"/>
        <v>0.36153333333333332</v>
      </c>
      <c r="D116" s="207">
        <f t="shared" si="19"/>
        <v>0.10822010869565217</v>
      </c>
      <c r="E116" s="207">
        <f t="shared" si="20"/>
        <v>-1.3223326706428098</v>
      </c>
      <c r="F116" s="207">
        <f t="shared" si="21"/>
        <v>-1.7930232558139536</v>
      </c>
      <c r="G116" s="207">
        <f t="shared" si="22"/>
        <v>-0.21481012658227847</v>
      </c>
      <c r="H116" s="207">
        <f t="shared" si="23"/>
        <v>0.81778319123020704</v>
      </c>
      <c r="I116" s="207">
        <f t="shared" si="24"/>
        <v>0.66839565741857665</v>
      </c>
      <c r="J116" s="207"/>
      <c r="K116" s="207"/>
      <c r="L116" s="207"/>
      <c r="N116" t="s">
        <v>33</v>
      </c>
      <c r="O116" s="377">
        <v>100</v>
      </c>
      <c r="P116" s="207">
        <f t="shared" si="10"/>
        <v>100.65663900414938</v>
      </c>
      <c r="Q116" s="207">
        <f t="shared" si="11"/>
        <v>101.02054630636238</v>
      </c>
      <c r="R116" s="207">
        <f t="shared" si="12"/>
        <v>101.12987085138006</v>
      </c>
      <c r="S116" s="207">
        <f t="shared" si="13"/>
        <v>99.792597529333378</v>
      </c>
      <c r="T116" s="207">
        <f t="shared" si="14"/>
        <v>98.003293048051617</v>
      </c>
      <c r="U116" s="207">
        <f t="shared" si="15"/>
        <v>97.792772050200298</v>
      </c>
      <c r="V116" s="207">
        <f t="shared" si="16"/>
        <v>98.592504902264906</v>
      </c>
      <c r="AG116" s="207"/>
    </row>
    <row r="117" spans="1:33" x14ac:dyDescent="0.25">
      <c r="A117" t="s">
        <v>349</v>
      </c>
      <c r="B117" s="207">
        <f t="shared" si="17"/>
        <v>0.72198190556969177</v>
      </c>
      <c r="C117" s="207">
        <f t="shared" si="18"/>
        <v>0.60087909015402585</v>
      </c>
      <c r="D117" s="207">
        <f t="shared" si="19"/>
        <v>0.12369111643879997</v>
      </c>
      <c r="E117" s="207">
        <f t="shared" si="20"/>
        <v>-1.2939297455205407</v>
      </c>
      <c r="F117" s="207">
        <f t="shared" si="21"/>
        <v>-1.0827376299770246</v>
      </c>
      <c r="G117" s="207">
        <f t="shared" si="22"/>
        <v>-9.5893997544944612E-2</v>
      </c>
      <c r="H117" s="207">
        <f t="shared" si="23"/>
        <v>0.32466036484756894</v>
      </c>
      <c r="I117" s="207">
        <f t="shared" si="24"/>
        <v>0.42681421936133379</v>
      </c>
      <c r="J117" s="207"/>
      <c r="K117" s="207"/>
      <c r="L117" s="207"/>
      <c r="N117" t="s">
        <v>349</v>
      </c>
      <c r="O117" s="377">
        <v>100</v>
      </c>
      <c r="P117" s="207">
        <f t="shared" si="10"/>
        <v>100.72198190556969</v>
      </c>
      <c r="Q117" s="207">
        <f t="shared" si="11"/>
        <v>101.32719923402898</v>
      </c>
      <c r="R117" s="207">
        <f t="shared" si="12"/>
        <v>101.45253197801772</v>
      </c>
      <c r="S117" s="207">
        <f t="shared" si="13"/>
        <v>100.13980748917041</v>
      </c>
      <c r="T117" s="207">
        <f t="shared" si="14"/>
        <v>99.055556110898607</v>
      </c>
      <c r="U117" s="207">
        <f t="shared" si="15"/>
        <v>98.960567778353493</v>
      </c>
      <c r="V117" s="207">
        <f t="shared" si="16"/>
        <v>99.281853518757927</v>
      </c>
      <c r="AG117" s="207"/>
    </row>
  </sheetData>
  <sortState xmlns:xlrd2="http://schemas.microsoft.com/office/spreadsheetml/2017/richdata2" ref="AA92:AC97">
    <sortCondition descending="1" ref="AC92:AC97"/>
  </sortState>
  <mergeCells count="2">
    <mergeCell ref="N85:V85"/>
    <mergeCell ref="N54:V54"/>
  </mergeCells>
  <phoneticPr fontId="1" type="noConversion"/>
  <pageMargins left="0.511811024" right="0.511811024" top="0.78740157499999996" bottom="0.78740157499999996" header="0.31496062000000002" footer="0.31496062000000002"/>
  <pageSetup paperSize="9"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207CB-2BBF-474F-9BA5-3DF52BF648DB}">
  <sheetPr>
    <tabColor rgb="FFFFFF00"/>
  </sheetPr>
  <dimension ref="A1:U80"/>
  <sheetViews>
    <sheetView showGridLines="0" workbookViewId="0"/>
  </sheetViews>
  <sheetFormatPr defaultRowHeight="15" x14ac:dyDescent="0.25"/>
  <cols>
    <col min="3" max="3" width="9.28515625" customWidth="1"/>
    <col min="5" max="5" width="9.5703125" bestFit="1" customWidth="1"/>
    <col min="9" max="9" width="9.85546875" bestFit="1" customWidth="1"/>
  </cols>
  <sheetData>
    <row r="1" spans="1:1" x14ac:dyDescent="0.25">
      <c r="A1" t="s">
        <v>1701</v>
      </c>
    </row>
    <row r="2" spans="1:1" x14ac:dyDescent="0.25">
      <c r="A2" s="26"/>
    </row>
    <row r="3" spans="1:1" x14ac:dyDescent="0.25">
      <c r="A3" t="s">
        <v>91</v>
      </c>
    </row>
    <row r="4" spans="1:1" x14ac:dyDescent="0.25">
      <c r="A4" t="s">
        <v>1702</v>
      </c>
    </row>
    <row r="5" spans="1:1" x14ac:dyDescent="0.25">
      <c r="A5" t="s">
        <v>1671</v>
      </c>
    </row>
    <row r="6" spans="1:1" x14ac:dyDescent="0.25">
      <c r="A6" t="s">
        <v>1672</v>
      </c>
    </row>
    <row r="7" spans="1:1" x14ac:dyDescent="0.25">
      <c r="A7" t="s">
        <v>1673</v>
      </c>
    </row>
    <row r="8" spans="1:1" x14ac:dyDescent="0.25">
      <c r="A8" t="s">
        <v>1674</v>
      </c>
    </row>
    <row r="9" spans="1:1" x14ac:dyDescent="0.25">
      <c r="A9" t="s">
        <v>1675</v>
      </c>
    </row>
    <row r="10" spans="1:1" x14ac:dyDescent="0.25">
      <c r="A10" t="s">
        <v>1676</v>
      </c>
    </row>
    <row r="11" spans="1:1" x14ac:dyDescent="0.25">
      <c r="A11" t="s">
        <v>1677</v>
      </c>
    </row>
    <row r="12" spans="1:1" x14ac:dyDescent="0.25">
      <c r="A12" s="170" t="s">
        <v>1678</v>
      </c>
    </row>
    <row r="13" spans="1:1" x14ac:dyDescent="0.25">
      <c r="A13" s="170" t="s">
        <v>1679</v>
      </c>
    </row>
    <row r="14" spans="1:1" x14ac:dyDescent="0.25">
      <c r="A14" s="170" t="s">
        <v>1680</v>
      </c>
    </row>
    <row r="15" spans="1:1" x14ac:dyDescent="0.25">
      <c r="A15" s="170" t="s">
        <v>1681</v>
      </c>
    </row>
    <row r="16" spans="1:1" x14ac:dyDescent="0.25">
      <c r="A16" s="170" t="s">
        <v>1682</v>
      </c>
    </row>
    <row r="17" spans="1:1" x14ac:dyDescent="0.25">
      <c r="A17" s="170" t="s">
        <v>1683</v>
      </c>
    </row>
    <row r="18" spans="1:1" x14ac:dyDescent="0.25">
      <c r="A18" s="170" t="s">
        <v>1684</v>
      </c>
    </row>
    <row r="19" spans="1:1" x14ac:dyDescent="0.25">
      <c r="A19" t="s">
        <v>718</v>
      </c>
    </row>
    <row r="20" spans="1:1" x14ac:dyDescent="0.25">
      <c r="A20" t="s">
        <v>1692</v>
      </c>
    </row>
    <row r="21" spans="1:1" x14ac:dyDescent="0.25">
      <c r="A21" t="s">
        <v>1703</v>
      </c>
    </row>
    <row r="23" spans="1:1" x14ac:dyDescent="0.25">
      <c r="A23" t="s">
        <v>654</v>
      </c>
    </row>
    <row r="24" spans="1:1" x14ac:dyDescent="0.25">
      <c r="A24" s="109" t="s">
        <v>1704</v>
      </c>
    </row>
    <row r="25" spans="1:1" x14ac:dyDescent="0.25">
      <c r="A25" s="109" t="s">
        <v>140</v>
      </c>
    </row>
    <row r="26" spans="1:1" x14ac:dyDescent="0.25">
      <c r="A26" s="26"/>
    </row>
    <row r="27" spans="1:1" x14ac:dyDescent="0.25">
      <c r="A27" s="26"/>
    </row>
    <row r="28" spans="1:1" x14ac:dyDescent="0.25">
      <c r="A28" s="26"/>
    </row>
    <row r="45" spans="2:20" x14ac:dyDescent="0.25">
      <c r="C45">
        <v>2012</v>
      </c>
      <c r="D45">
        <v>2013</v>
      </c>
      <c r="E45">
        <v>2014</v>
      </c>
      <c r="F45">
        <v>2015</v>
      </c>
      <c r="G45">
        <v>2016</v>
      </c>
      <c r="H45">
        <v>2017</v>
      </c>
      <c r="I45">
        <v>2018</v>
      </c>
      <c r="J45">
        <v>2019</v>
      </c>
    </row>
    <row r="46" spans="2:20" x14ac:dyDescent="0.25">
      <c r="B46" t="s">
        <v>149</v>
      </c>
      <c r="C46" s="16">
        <v>-44.55829118357542</v>
      </c>
      <c r="D46" s="16">
        <v>-15.84283626320342</v>
      </c>
      <c r="E46" s="16">
        <v>-79.099942930420269</v>
      </c>
      <c r="F46" s="16">
        <v>-1164.4413740717944</v>
      </c>
      <c r="G46" s="16">
        <v>15.637036303382668</v>
      </c>
      <c r="H46" s="16">
        <v>90.999538415430493</v>
      </c>
      <c r="I46" s="16">
        <v>441.14997285889058</v>
      </c>
      <c r="J46" s="16">
        <v>32.903167584153053</v>
      </c>
      <c r="M46" s="16"/>
      <c r="N46" s="16"/>
      <c r="O46" s="16"/>
      <c r="P46" s="16"/>
      <c r="Q46" s="16"/>
      <c r="R46" s="16"/>
      <c r="S46" s="16"/>
      <c r="T46" s="16"/>
    </row>
    <row r="47" spans="2:20" x14ac:dyDescent="0.25">
      <c r="B47" t="s">
        <v>116</v>
      </c>
      <c r="C47" s="16">
        <v>-60.357490335190242</v>
      </c>
      <c r="D47" s="16">
        <v>12.27466226488858</v>
      </c>
      <c r="E47" s="16">
        <v>-64.939499163337757</v>
      </c>
      <c r="F47" s="16">
        <v>-862.20757007283169</v>
      </c>
      <c r="G47" s="16">
        <v>9.9694156396474654</v>
      </c>
      <c r="H47" s="16">
        <v>84.08143410213836</v>
      </c>
      <c r="I47" s="16">
        <v>240.63289221133445</v>
      </c>
      <c r="J47" s="16">
        <v>5.4449133518900963</v>
      </c>
      <c r="M47" s="16"/>
      <c r="N47" s="16"/>
      <c r="O47" s="16"/>
      <c r="P47" s="16"/>
      <c r="Q47" s="16"/>
      <c r="R47" s="16"/>
      <c r="S47" s="16"/>
      <c r="T47" s="16"/>
    </row>
    <row r="48" spans="2:20" x14ac:dyDescent="0.25">
      <c r="B48" t="s">
        <v>117</v>
      </c>
      <c r="C48" s="16">
        <v>-54.562396466040866</v>
      </c>
      <c r="D48" s="16">
        <v>61.066383108005475</v>
      </c>
      <c r="E48" s="16">
        <v>-34.282750165047624</v>
      </c>
      <c r="F48" s="16">
        <v>-191.21699196326063</v>
      </c>
      <c r="G48" s="16">
        <v>-143.07740717432347</v>
      </c>
      <c r="H48" s="16">
        <v>84.291262135922324</v>
      </c>
      <c r="I48" s="16">
        <v>92.047795632468066</v>
      </c>
      <c r="J48" s="16">
        <v>900.51813471502589</v>
      </c>
      <c r="M48" s="16"/>
      <c r="N48" s="16"/>
      <c r="O48" s="16"/>
      <c r="P48" s="16"/>
      <c r="Q48" s="16"/>
      <c r="R48" s="16"/>
      <c r="S48" s="16"/>
      <c r="T48" s="16"/>
    </row>
    <row r="49" spans="2:21" x14ac:dyDescent="0.25">
      <c r="C49" s="186"/>
      <c r="D49" s="59"/>
      <c r="E49" s="186"/>
      <c r="F49" s="186"/>
      <c r="G49" s="186"/>
      <c r="H49" s="186"/>
      <c r="I49" s="186"/>
      <c r="J49" s="186"/>
    </row>
    <row r="50" spans="2:21" x14ac:dyDescent="0.25">
      <c r="B50" t="s">
        <v>1705</v>
      </c>
      <c r="C50" s="186"/>
      <c r="D50" s="186"/>
      <c r="E50" s="36"/>
      <c r="F50" s="186"/>
      <c r="G50" s="186"/>
      <c r="H50" s="186"/>
      <c r="I50" s="186"/>
      <c r="J50" s="186"/>
      <c r="M50" t="s">
        <v>1706</v>
      </c>
    </row>
    <row r="51" spans="2:21" x14ac:dyDescent="0.25">
      <c r="C51">
        <v>2011</v>
      </c>
      <c r="D51">
        <v>2012</v>
      </c>
      <c r="E51">
        <v>2013</v>
      </c>
      <c r="F51">
        <v>2014</v>
      </c>
      <c r="G51">
        <v>2015</v>
      </c>
      <c r="H51">
        <v>2016</v>
      </c>
      <c r="I51">
        <v>2017</v>
      </c>
      <c r="J51">
        <v>2018</v>
      </c>
      <c r="K51">
        <v>2019</v>
      </c>
      <c r="N51">
        <v>2012</v>
      </c>
      <c r="O51">
        <v>2013</v>
      </c>
      <c r="P51">
        <v>2014</v>
      </c>
      <c r="Q51">
        <v>2015</v>
      </c>
      <c r="R51">
        <v>2016</v>
      </c>
      <c r="S51">
        <v>2017</v>
      </c>
      <c r="T51">
        <v>2018</v>
      </c>
      <c r="U51">
        <v>2019</v>
      </c>
    </row>
    <row r="52" spans="2:21" x14ac:dyDescent="0.25">
      <c r="B52" t="s">
        <v>8</v>
      </c>
      <c r="C52">
        <v>5802</v>
      </c>
      <c r="D52">
        <v>1296</v>
      </c>
      <c r="E52">
        <v>-6735</v>
      </c>
      <c r="F52">
        <v>-5198</v>
      </c>
      <c r="G52">
        <v>-17995</v>
      </c>
      <c r="H52">
        <v>-13867</v>
      </c>
      <c r="I52">
        <v>119</v>
      </c>
      <c r="J52">
        <v>1365</v>
      </c>
      <c r="K52">
        <v>2735</v>
      </c>
      <c r="M52" t="s">
        <v>8</v>
      </c>
      <c r="N52" s="16">
        <f>((D52-C52)/(ABS(C52))*100)</f>
        <v>-77.662874870734228</v>
      </c>
      <c r="O52" s="16">
        <f t="shared" ref="O52:O80" si="0">((E52-D52)/(ABS(D52))*100)</f>
        <v>-619.67592592592598</v>
      </c>
      <c r="P52" s="16">
        <f t="shared" ref="P52:P80" si="1">((F52-E52)/(ABS(E52))*100)</f>
        <v>22.821083890126207</v>
      </c>
      <c r="Q52" s="16">
        <f t="shared" ref="Q52:Q80" si="2">((G52-F52)/(ABS(F52))*100)</f>
        <v>-246.19084263178146</v>
      </c>
      <c r="R52" s="16">
        <f t="shared" ref="R52:R80" si="3">((H52-G52)/(ABS(G52))*100)</f>
        <v>22.939705473742706</v>
      </c>
      <c r="S52" s="16">
        <f t="shared" ref="S52:S80" si="4">((I52-H52)/(ABS(H52))*100)</f>
        <v>100.85815244825847</v>
      </c>
      <c r="T52" s="16">
        <f t="shared" ref="T52:T80" si="5">((J52-I52)/(ABS(I52))*100)</f>
        <v>1047.0588235294117</v>
      </c>
      <c r="U52" s="16">
        <f t="shared" ref="U52:U80" si="6">((K52-J52)/(ABS(J52))*100)</f>
        <v>100.36630036630036</v>
      </c>
    </row>
    <row r="53" spans="2:21" x14ac:dyDescent="0.25">
      <c r="B53" t="s">
        <v>9</v>
      </c>
      <c r="C53">
        <v>413</v>
      </c>
      <c r="D53">
        <v>-509</v>
      </c>
      <c r="E53">
        <v>-105</v>
      </c>
      <c r="F53">
        <v>-1064</v>
      </c>
      <c r="G53">
        <v>-2646</v>
      </c>
      <c r="H53">
        <v>-2894</v>
      </c>
      <c r="I53">
        <v>-996</v>
      </c>
      <c r="J53">
        <v>-1050</v>
      </c>
      <c r="K53">
        <v>-644</v>
      </c>
      <c r="M53" t="s">
        <v>9</v>
      </c>
      <c r="N53" s="16">
        <f t="shared" ref="N53:N80" si="7">((D53-C53)/(ABS(C53))*100)</f>
        <v>-223.2445520581114</v>
      </c>
      <c r="O53" s="16">
        <f t="shared" si="0"/>
        <v>79.371316306483294</v>
      </c>
      <c r="P53" s="16">
        <f t="shared" si="1"/>
        <v>-913.33333333333326</v>
      </c>
      <c r="Q53" s="16">
        <f t="shared" si="2"/>
        <v>-148.68421052631581</v>
      </c>
      <c r="R53" s="16">
        <f t="shared" si="3"/>
        <v>-9.3726379440665148</v>
      </c>
      <c r="S53" s="16">
        <f t="shared" si="4"/>
        <v>65.583966827919838</v>
      </c>
      <c r="T53" s="16">
        <f t="shared" si="5"/>
        <v>-5.4216867469879517</v>
      </c>
      <c r="U53" s="16">
        <f t="shared" si="6"/>
        <v>38.666666666666664</v>
      </c>
    </row>
    <row r="54" spans="2:21" x14ac:dyDescent="0.25">
      <c r="B54" t="s">
        <v>10</v>
      </c>
      <c r="C54">
        <v>33691</v>
      </c>
      <c r="D54">
        <v>-3728</v>
      </c>
      <c r="E54">
        <v>12664</v>
      </c>
      <c r="F54">
        <v>-12670</v>
      </c>
      <c r="G54">
        <v>-39912</v>
      </c>
      <c r="H54">
        <v>-19934</v>
      </c>
      <c r="I54">
        <v>-947</v>
      </c>
      <c r="J54">
        <v>3775</v>
      </c>
      <c r="K54">
        <v>9241</v>
      </c>
      <c r="M54" t="s">
        <v>10</v>
      </c>
      <c r="N54" s="16">
        <f t="shared" si="7"/>
        <v>-111.06526965658486</v>
      </c>
      <c r="O54" s="16">
        <f t="shared" si="0"/>
        <v>439.69957081545061</v>
      </c>
      <c r="P54" s="16">
        <f t="shared" si="1"/>
        <v>-200.04737839545169</v>
      </c>
      <c r="Q54" s="16">
        <f t="shared" si="2"/>
        <v>-215.01183898973952</v>
      </c>
      <c r="R54" s="16">
        <f t="shared" si="3"/>
        <v>50.055121266786927</v>
      </c>
      <c r="S54" s="16">
        <f t="shared" si="4"/>
        <v>95.249322765124916</v>
      </c>
      <c r="T54" s="16">
        <f t="shared" si="5"/>
        <v>498.62724392819428</v>
      </c>
      <c r="U54" s="16">
        <f t="shared" si="6"/>
        <v>144.79470198675497</v>
      </c>
    </row>
    <row r="55" spans="2:21" x14ac:dyDescent="0.25">
      <c r="B55" t="s">
        <v>11</v>
      </c>
      <c r="C55">
        <v>1089</v>
      </c>
      <c r="D55">
        <v>1628</v>
      </c>
      <c r="E55">
        <v>-1737</v>
      </c>
      <c r="F55">
        <v>1035</v>
      </c>
      <c r="G55">
        <v>-1062</v>
      </c>
      <c r="H55">
        <v>-688</v>
      </c>
      <c r="I55">
        <v>1797</v>
      </c>
      <c r="J55">
        <v>209</v>
      </c>
      <c r="K55">
        <v>1833</v>
      </c>
      <c r="M55" t="s">
        <v>11</v>
      </c>
      <c r="N55" s="16">
        <f t="shared" si="7"/>
        <v>49.494949494949495</v>
      </c>
      <c r="O55" s="16">
        <f t="shared" si="0"/>
        <v>-206.69533169533167</v>
      </c>
      <c r="P55" s="16">
        <f t="shared" si="1"/>
        <v>159.58549222797927</v>
      </c>
      <c r="Q55" s="16">
        <f t="shared" si="2"/>
        <v>-202.60869565217391</v>
      </c>
      <c r="R55" s="16">
        <f t="shared" si="3"/>
        <v>35.216572504708097</v>
      </c>
      <c r="S55" s="16">
        <f t="shared" si="4"/>
        <v>361.19186046511629</v>
      </c>
      <c r="T55" s="16">
        <f t="shared" si="5"/>
        <v>-88.369504730105731</v>
      </c>
      <c r="U55" s="16">
        <f t="shared" si="6"/>
        <v>777.03349282296642</v>
      </c>
    </row>
    <row r="56" spans="2:21" x14ac:dyDescent="0.25">
      <c r="B56" t="s">
        <v>1696</v>
      </c>
      <c r="C56">
        <v>34367</v>
      </c>
      <c r="D56">
        <v>17624</v>
      </c>
      <c r="E56">
        <v>12358</v>
      </c>
      <c r="F56">
        <v>6012</v>
      </c>
      <c r="G56">
        <v>-44576</v>
      </c>
      <c r="H56">
        <v>-43448</v>
      </c>
      <c r="I56">
        <v>-11443</v>
      </c>
      <c r="J56">
        <v>10491</v>
      </c>
      <c r="K56">
        <v>11197</v>
      </c>
      <c r="M56" t="s">
        <v>1696</v>
      </c>
      <c r="N56" s="16">
        <f t="shared" si="7"/>
        <v>-48.71824715570169</v>
      </c>
      <c r="O56" s="16">
        <f t="shared" si="0"/>
        <v>-29.879709487063096</v>
      </c>
      <c r="P56" s="16">
        <f t="shared" si="1"/>
        <v>-51.351351351351347</v>
      </c>
      <c r="Q56" s="16">
        <f t="shared" si="2"/>
        <v>-841.45043246839657</v>
      </c>
      <c r="R56" s="16">
        <f t="shared" si="3"/>
        <v>2.5305096913137115</v>
      </c>
      <c r="S56" s="16">
        <f t="shared" si="4"/>
        <v>73.662769287424041</v>
      </c>
      <c r="T56" s="16">
        <f t="shared" si="5"/>
        <v>191.6805033645023</v>
      </c>
      <c r="U56" s="16">
        <f t="shared" si="6"/>
        <v>6.7295777332952058</v>
      </c>
    </row>
    <row r="57" spans="2:21" x14ac:dyDescent="0.25">
      <c r="B57" t="s">
        <v>1697</v>
      </c>
      <c r="C57">
        <v>4462</v>
      </c>
      <c r="D57">
        <v>2540</v>
      </c>
      <c r="E57">
        <v>1472</v>
      </c>
      <c r="F57">
        <v>-2563</v>
      </c>
      <c r="G57">
        <v>-4941</v>
      </c>
      <c r="H57">
        <v>-3862</v>
      </c>
      <c r="I57">
        <v>-925</v>
      </c>
      <c r="J57">
        <v>1345</v>
      </c>
      <c r="K57">
        <v>-19</v>
      </c>
      <c r="M57" t="s">
        <v>1697</v>
      </c>
      <c r="N57" s="16">
        <f t="shared" si="7"/>
        <v>-43.074854325414613</v>
      </c>
      <c r="O57" s="16">
        <f t="shared" si="0"/>
        <v>-42.047244094488192</v>
      </c>
      <c r="P57" s="16">
        <f t="shared" si="1"/>
        <v>-274.11684782608694</v>
      </c>
      <c r="Q57" s="16">
        <f t="shared" si="2"/>
        <v>-92.781896215372612</v>
      </c>
      <c r="R57" s="16">
        <f t="shared" si="3"/>
        <v>21.837684679214732</v>
      </c>
      <c r="S57" s="16">
        <f t="shared" si="4"/>
        <v>76.048679440704305</v>
      </c>
      <c r="T57" s="16">
        <f t="shared" si="5"/>
        <v>245.40540540540539</v>
      </c>
      <c r="U57" s="16">
        <f t="shared" si="6"/>
        <v>-101.41263940520446</v>
      </c>
    </row>
    <row r="58" spans="2:21" x14ac:dyDescent="0.25">
      <c r="B58" t="s">
        <v>14</v>
      </c>
      <c r="C58">
        <v>2809</v>
      </c>
      <c r="D58">
        <v>461</v>
      </c>
      <c r="E58">
        <v>-819</v>
      </c>
      <c r="F58">
        <v>2087</v>
      </c>
      <c r="G58">
        <v>-4471</v>
      </c>
      <c r="H58">
        <v>-4629</v>
      </c>
      <c r="I58">
        <v>1374</v>
      </c>
      <c r="J58">
        <v>1199</v>
      </c>
      <c r="K58">
        <v>355</v>
      </c>
      <c r="M58" t="s">
        <v>14</v>
      </c>
      <c r="N58" s="16">
        <f t="shared" si="7"/>
        <v>-83.588465646137408</v>
      </c>
      <c r="O58" s="16">
        <f t="shared" si="0"/>
        <v>-277.65726681127984</v>
      </c>
      <c r="P58" s="16">
        <f t="shared" si="1"/>
        <v>354.82295482295478</v>
      </c>
      <c r="Q58" s="16">
        <f t="shared" si="2"/>
        <v>-314.23095352180161</v>
      </c>
      <c r="R58" s="16">
        <f t="shared" si="3"/>
        <v>-3.5338850369044961</v>
      </c>
      <c r="S58" s="16">
        <f t="shared" si="4"/>
        <v>129.68243681140635</v>
      </c>
      <c r="T58" s="16">
        <f t="shared" si="5"/>
        <v>-12.736535662299856</v>
      </c>
      <c r="U58" s="16">
        <f t="shared" si="6"/>
        <v>-70.391993327773136</v>
      </c>
    </row>
    <row r="59" spans="2:21" x14ac:dyDescent="0.25">
      <c r="B59" t="s">
        <v>15</v>
      </c>
      <c r="C59">
        <v>12553</v>
      </c>
      <c r="D59">
        <v>-585</v>
      </c>
      <c r="E59">
        <v>-581</v>
      </c>
      <c r="F59">
        <v>-8240</v>
      </c>
      <c r="G59">
        <v>-16586</v>
      </c>
      <c r="H59">
        <v>-20634</v>
      </c>
      <c r="I59">
        <v>-2825</v>
      </c>
      <c r="J59">
        <v>7255</v>
      </c>
      <c r="K59">
        <v>9641</v>
      </c>
      <c r="M59" t="s">
        <v>15</v>
      </c>
      <c r="N59" s="16">
        <f t="shared" si="7"/>
        <v>-104.66024057994106</v>
      </c>
      <c r="O59" s="16">
        <f t="shared" si="0"/>
        <v>0.68376068376068377</v>
      </c>
      <c r="P59" s="16">
        <f t="shared" si="1"/>
        <v>-1318.2444061962133</v>
      </c>
      <c r="Q59" s="16">
        <f t="shared" si="2"/>
        <v>-101.28640776699029</v>
      </c>
      <c r="R59" s="16">
        <f t="shared" si="3"/>
        <v>-24.406125648136985</v>
      </c>
      <c r="S59" s="16">
        <f t="shared" si="4"/>
        <v>86.309004555587862</v>
      </c>
      <c r="T59" s="16">
        <f t="shared" si="5"/>
        <v>356.81415929203541</v>
      </c>
      <c r="U59" s="16">
        <f t="shared" si="6"/>
        <v>32.887663680220534</v>
      </c>
    </row>
    <row r="60" spans="2:21" x14ac:dyDescent="0.25">
      <c r="B60" t="s">
        <v>1698</v>
      </c>
      <c r="C60">
        <v>4870</v>
      </c>
      <c r="D60">
        <v>4180</v>
      </c>
      <c r="E60">
        <v>6493</v>
      </c>
      <c r="F60">
        <v>7305</v>
      </c>
      <c r="G60">
        <v>-4844</v>
      </c>
      <c r="H60">
        <v>-13516</v>
      </c>
      <c r="I60">
        <v>1873</v>
      </c>
      <c r="J60">
        <v>3000</v>
      </c>
      <c r="K60">
        <v>204</v>
      </c>
      <c r="M60" t="s">
        <v>1698</v>
      </c>
      <c r="N60" s="16">
        <f t="shared" si="7"/>
        <v>-14.168377823408623</v>
      </c>
      <c r="O60" s="16">
        <f t="shared" si="0"/>
        <v>55.334928229665067</v>
      </c>
      <c r="P60" s="16">
        <f t="shared" si="1"/>
        <v>12.505775450485137</v>
      </c>
      <c r="Q60" s="16">
        <f t="shared" si="2"/>
        <v>-166.3107460643395</v>
      </c>
      <c r="R60" s="16">
        <f t="shared" si="3"/>
        <v>-179.02559867877787</v>
      </c>
      <c r="S60" s="16">
        <f t="shared" si="4"/>
        <v>113.8576501923646</v>
      </c>
      <c r="T60" s="16">
        <f t="shared" si="5"/>
        <v>60.170848905499199</v>
      </c>
      <c r="U60" s="16">
        <f t="shared" si="6"/>
        <v>-93.2</v>
      </c>
    </row>
    <row r="61" spans="2:21" x14ac:dyDescent="0.25">
      <c r="B61" t="s">
        <v>17</v>
      </c>
      <c r="C61">
        <v>46026</v>
      </c>
      <c r="D61">
        <v>30128</v>
      </c>
      <c r="E61">
        <v>45815</v>
      </c>
      <c r="F61">
        <v>41944</v>
      </c>
      <c r="G61">
        <v>-35842</v>
      </c>
      <c r="H61">
        <v>-36901</v>
      </c>
      <c r="I61">
        <v>-5306</v>
      </c>
      <c r="J61">
        <v>19625</v>
      </c>
      <c r="K61">
        <v>9546</v>
      </c>
      <c r="M61" t="s">
        <v>17</v>
      </c>
      <c r="N61" s="16">
        <f t="shared" si="7"/>
        <v>-34.541346195628556</v>
      </c>
      <c r="O61" s="16">
        <f t="shared" si="0"/>
        <v>52.067843866171003</v>
      </c>
      <c r="P61" s="16">
        <f t="shared" si="1"/>
        <v>-8.4491978609625669</v>
      </c>
      <c r="Q61" s="16">
        <f t="shared" si="2"/>
        <v>-185.45203127980164</v>
      </c>
      <c r="R61" s="16">
        <f t="shared" si="3"/>
        <v>-2.9546342280006694</v>
      </c>
      <c r="S61" s="16">
        <f t="shared" si="4"/>
        <v>85.620985881141436</v>
      </c>
      <c r="T61" s="16">
        <f t="shared" si="5"/>
        <v>469.86430456087447</v>
      </c>
      <c r="U61" s="16">
        <f t="shared" si="6"/>
        <v>-51.357961783439485</v>
      </c>
    </row>
    <row r="62" spans="2:21" x14ac:dyDescent="0.25">
      <c r="B62" t="s">
        <v>18</v>
      </c>
      <c r="C62">
        <v>8517</v>
      </c>
      <c r="D62">
        <v>7516</v>
      </c>
      <c r="E62">
        <v>6623</v>
      </c>
      <c r="F62">
        <v>6710</v>
      </c>
      <c r="G62">
        <v>-14955</v>
      </c>
      <c r="H62">
        <v>-16286</v>
      </c>
      <c r="I62">
        <v>-1761</v>
      </c>
      <c r="J62">
        <v>4428</v>
      </c>
      <c r="K62">
        <v>3148</v>
      </c>
      <c r="M62" t="s">
        <v>18</v>
      </c>
      <c r="N62" s="16">
        <f t="shared" si="7"/>
        <v>-11.752964658917458</v>
      </c>
      <c r="O62" s="16">
        <f t="shared" si="0"/>
        <v>-11.881319850984566</v>
      </c>
      <c r="P62" s="16">
        <f t="shared" si="1"/>
        <v>1.3136041069001962</v>
      </c>
      <c r="Q62" s="16">
        <f t="shared" si="2"/>
        <v>-322.87630402384502</v>
      </c>
      <c r="R62" s="16">
        <f t="shared" si="3"/>
        <v>-8.9000334336342348</v>
      </c>
      <c r="S62" s="16">
        <f t="shared" si="4"/>
        <v>89.187031806459544</v>
      </c>
      <c r="T62" s="16">
        <f t="shared" si="5"/>
        <v>351.44804088586034</v>
      </c>
      <c r="U62" s="16">
        <f t="shared" si="6"/>
        <v>-28.906955736224027</v>
      </c>
    </row>
    <row r="63" spans="2:21" x14ac:dyDescent="0.25">
      <c r="B63" t="s">
        <v>19</v>
      </c>
      <c r="C63">
        <v>15821</v>
      </c>
      <c r="D63">
        <v>13433</v>
      </c>
      <c r="E63">
        <v>8374</v>
      </c>
      <c r="F63">
        <v>11680</v>
      </c>
      <c r="G63">
        <v>-17039</v>
      </c>
      <c r="H63">
        <v>-12952</v>
      </c>
      <c r="I63">
        <v>-3853</v>
      </c>
      <c r="J63">
        <v>3789</v>
      </c>
      <c r="K63">
        <v>4887</v>
      </c>
      <c r="M63" t="s">
        <v>19</v>
      </c>
      <c r="N63" s="16">
        <f t="shared" si="7"/>
        <v>-15.093862587699894</v>
      </c>
      <c r="O63" s="16">
        <f t="shared" si="0"/>
        <v>-37.660984143527131</v>
      </c>
      <c r="P63" s="16">
        <f t="shared" si="1"/>
        <v>39.479340816813945</v>
      </c>
      <c r="Q63" s="16">
        <f t="shared" si="2"/>
        <v>-245.88184931506851</v>
      </c>
      <c r="R63" s="16">
        <f t="shared" si="3"/>
        <v>23.986149421914433</v>
      </c>
      <c r="S63" s="16">
        <f t="shared" si="4"/>
        <v>70.251698579369986</v>
      </c>
      <c r="T63" s="16">
        <f t="shared" si="5"/>
        <v>198.33895665715028</v>
      </c>
      <c r="U63" s="16">
        <f t="shared" si="6"/>
        <v>28.978622327790976</v>
      </c>
    </row>
    <row r="64" spans="2:21" x14ac:dyDescent="0.25">
      <c r="B64" t="s">
        <v>20</v>
      </c>
      <c r="C64">
        <v>70062</v>
      </c>
      <c r="D64">
        <v>27800</v>
      </c>
      <c r="E64">
        <v>8062</v>
      </c>
      <c r="F64">
        <v>-25517</v>
      </c>
      <c r="G64">
        <v>-92100</v>
      </c>
      <c r="H64">
        <v>-52949</v>
      </c>
      <c r="I64">
        <v>-13067</v>
      </c>
      <c r="J64">
        <v>-3040</v>
      </c>
      <c r="K64">
        <v>6857</v>
      </c>
      <c r="M64" t="s">
        <v>20</v>
      </c>
      <c r="N64" s="16">
        <f t="shared" si="7"/>
        <v>-60.320858668036884</v>
      </c>
      <c r="O64" s="16">
        <f t="shared" si="0"/>
        <v>-71</v>
      </c>
      <c r="P64" s="16">
        <f t="shared" si="1"/>
        <v>-416.50955097990573</v>
      </c>
      <c r="Q64" s="16">
        <f t="shared" si="2"/>
        <v>-260.93584669044168</v>
      </c>
      <c r="R64" s="16">
        <f t="shared" si="3"/>
        <v>42.509229098805648</v>
      </c>
      <c r="S64" s="16">
        <f t="shared" si="4"/>
        <v>75.321535817484758</v>
      </c>
      <c r="T64" s="16">
        <f t="shared" si="5"/>
        <v>76.735287365118239</v>
      </c>
      <c r="U64" s="16">
        <f t="shared" si="6"/>
        <v>325.55921052631578</v>
      </c>
    </row>
    <row r="65" spans="2:21" x14ac:dyDescent="0.25">
      <c r="B65" t="s">
        <v>21</v>
      </c>
      <c r="C65">
        <v>11756</v>
      </c>
      <c r="D65">
        <v>-6281</v>
      </c>
      <c r="E65">
        <v>-5607</v>
      </c>
      <c r="F65">
        <v>-6246</v>
      </c>
      <c r="G65">
        <v>-5487</v>
      </c>
      <c r="H65">
        <v>-10649</v>
      </c>
      <c r="I65">
        <v>-8324</v>
      </c>
      <c r="J65">
        <v>82</v>
      </c>
      <c r="K65">
        <v>731</v>
      </c>
      <c r="M65" t="s">
        <v>21</v>
      </c>
      <c r="N65" s="16">
        <f t="shared" si="7"/>
        <v>-153.42803674719292</v>
      </c>
      <c r="O65" s="16">
        <f t="shared" si="0"/>
        <v>10.730775354242954</v>
      </c>
      <c r="P65" s="16">
        <f t="shared" si="1"/>
        <v>-11.396468699839486</v>
      </c>
      <c r="Q65" s="16">
        <f t="shared" si="2"/>
        <v>12.151777137367915</v>
      </c>
      <c r="R65" s="16">
        <f t="shared" si="3"/>
        <v>-94.076909057772923</v>
      </c>
      <c r="S65" s="16">
        <f t="shared" si="4"/>
        <v>21.833035965818386</v>
      </c>
      <c r="T65" s="16">
        <f t="shared" si="5"/>
        <v>100.9851033157136</v>
      </c>
      <c r="U65" s="16">
        <f t="shared" si="6"/>
        <v>791.46341463414637</v>
      </c>
    </row>
    <row r="66" spans="2:21" x14ac:dyDescent="0.25">
      <c r="B66" t="s">
        <v>72</v>
      </c>
      <c r="C66">
        <v>14488</v>
      </c>
      <c r="D66">
        <v>6583</v>
      </c>
      <c r="E66">
        <v>10603</v>
      </c>
      <c r="F66">
        <v>6968</v>
      </c>
      <c r="G66">
        <v>-6356</v>
      </c>
      <c r="H66">
        <v>-15450</v>
      </c>
      <c r="I66">
        <v>-2427</v>
      </c>
      <c r="J66">
        <v>-193</v>
      </c>
      <c r="K66">
        <v>1545</v>
      </c>
      <c r="M66" t="s">
        <v>72</v>
      </c>
      <c r="N66" s="16">
        <f t="shared" si="7"/>
        <v>-54.562396466040866</v>
      </c>
      <c r="O66" s="16">
        <f t="shared" si="0"/>
        <v>61.066383108005475</v>
      </c>
      <c r="P66" s="16">
        <f t="shared" si="1"/>
        <v>-34.282750165047624</v>
      </c>
      <c r="Q66" s="16">
        <f t="shared" si="2"/>
        <v>-191.21699196326063</v>
      </c>
      <c r="R66" s="16">
        <f t="shared" si="3"/>
        <v>-143.07740717432347</v>
      </c>
      <c r="S66" s="16">
        <f t="shared" si="4"/>
        <v>84.291262135922324</v>
      </c>
      <c r="T66" s="16">
        <f t="shared" si="5"/>
        <v>92.047795632468066</v>
      </c>
      <c r="U66" s="16">
        <f t="shared" si="6"/>
        <v>900.51813471502589</v>
      </c>
    </row>
    <row r="67" spans="2:21" x14ac:dyDescent="0.25">
      <c r="B67" t="s">
        <v>22</v>
      </c>
      <c r="C67">
        <v>48193</v>
      </c>
      <c r="D67">
        <v>9310</v>
      </c>
      <c r="E67">
        <v>23605</v>
      </c>
      <c r="F67">
        <v>1644</v>
      </c>
      <c r="G67">
        <v>-83076</v>
      </c>
      <c r="H67">
        <v>-69404</v>
      </c>
      <c r="I67">
        <v>-3906</v>
      </c>
      <c r="J67">
        <v>20739</v>
      </c>
      <c r="K67">
        <v>22158</v>
      </c>
      <c r="M67" t="s">
        <v>22</v>
      </c>
      <c r="N67" s="16">
        <f t="shared" si="7"/>
        <v>-80.681841761251633</v>
      </c>
      <c r="O67" s="16">
        <f t="shared" si="0"/>
        <v>153.54457572502685</v>
      </c>
      <c r="P67" s="16">
        <f t="shared" si="1"/>
        <v>-93.035373861470021</v>
      </c>
      <c r="Q67" s="16">
        <f t="shared" si="2"/>
        <v>-5153.2846715328469</v>
      </c>
      <c r="R67" s="16">
        <f t="shared" si="3"/>
        <v>16.45721989503587</v>
      </c>
      <c r="S67" s="16">
        <f t="shared" si="4"/>
        <v>94.372082300731947</v>
      </c>
      <c r="T67" s="16">
        <f t="shared" si="5"/>
        <v>630.95238095238096</v>
      </c>
      <c r="U67" s="16">
        <f t="shared" si="6"/>
        <v>6.8421813973672796</v>
      </c>
    </row>
    <row r="68" spans="2:21" x14ac:dyDescent="0.25">
      <c r="B68" t="s">
        <v>69</v>
      </c>
      <c r="C68">
        <f>SUM(C59:C67)</f>
        <v>232286</v>
      </c>
      <c r="D68">
        <f t="shared" ref="D68:K68" si="8">SUM(D59:D67)</f>
        <v>92084</v>
      </c>
      <c r="E68">
        <f t="shared" si="8"/>
        <v>103387</v>
      </c>
      <c r="F68">
        <f t="shared" si="8"/>
        <v>36248</v>
      </c>
      <c r="G68">
        <f t="shared" si="8"/>
        <v>-276285</v>
      </c>
      <c r="H68">
        <f t="shared" si="8"/>
        <v>-248741</v>
      </c>
      <c r="I68">
        <f t="shared" si="8"/>
        <v>-39596</v>
      </c>
      <c r="J68">
        <f t="shared" si="8"/>
        <v>55685</v>
      </c>
      <c r="K68">
        <f t="shared" si="8"/>
        <v>58717</v>
      </c>
      <c r="M68" t="s">
        <v>69</v>
      </c>
      <c r="N68" s="16">
        <f t="shared" si="7"/>
        <v>-60.357490335190242</v>
      </c>
      <c r="O68" s="16">
        <f t="shared" si="0"/>
        <v>12.27466226488858</v>
      </c>
      <c r="P68" s="16">
        <f t="shared" si="1"/>
        <v>-64.939499163337757</v>
      </c>
      <c r="Q68" s="16">
        <f t="shared" si="2"/>
        <v>-862.20757007283169</v>
      </c>
      <c r="R68" s="16">
        <f t="shared" si="3"/>
        <v>9.9694156396474654</v>
      </c>
      <c r="S68" s="16">
        <f t="shared" si="4"/>
        <v>84.08143410213836</v>
      </c>
      <c r="T68" s="16">
        <f t="shared" si="5"/>
        <v>240.63289221133445</v>
      </c>
      <c r="U68" s="16">
        <f t="shared" si="6"/>
        <v>5.4449133518900963</v>
      </c>
    </row>
    <row r="69" spans="2:21" x14ac:dyDescent="0.25">
      <c r="B69" t="s">
        <v>23</v>
      </c>
      <c r="C69">
        <v>172100</v>
      </c>
      <c r="D69">
        <v>109034</v>
      </c>
      <c r="E69">
        <v>62403</v>
      </c>
      <c r="F69">
        <v>-7516</v>
      </c>
      <c r="G69">
        <v>-203546</v>
      </c>
      <c r="H69">
        <v>-123767</v>
      </c>
      <c r="I69">
        <v>15438</v>
      </c>
      <c r="J69">
        <v>69805</v>
      </c>
      <c r="K69">
        <v>90123</v>
      </c>
      <c r="M69" t="s">
        <v>23</v>
      </c>
      <c r="N69" s="16">
        <f t="shared" si="7"/>
        <v>-36.64497385241139</v>
      </c>
      <c r="O69" s="16">
        <f t="shared" si="0"/>
        <v>-42.767393657024414</v>
      </c>
      <c r="P69" s="16">
        <f t="shared" si="1"/>
        <v>-112.04429274233611</v>
      </c>
      <c r="Q69" s="16">
        <f t="shared" si="2"/>
        <v>-2608.1692389568916</v>
      </c>
      <c r="R69" s="16">
        <f t="shared" si="3"/>
        <v>39.194580094917121</v>
      </c>
      <c r="S69" s="16">
        <f t="shared" si="4"/>
        <v>112.47343799235661</v>
      </c>
      <c r="T69" s="16">
        <f t="shared" si="5"/>
        <v>352.16349268039903</v>
      </c>
      <c r="U69" s="16">
        <f t="shared" si="6"/>
        <v>29.106797507341881</v>
      </c>
    </row>
    <row r="70" spans="2:21" x14ac:dyDescent="0.25">
      <c r="B70" t="s">
        <v>24</v>
      </c>
      <c r="C70">
        <v>33948</v>
      </c>
      <c r="D70">
        <v>18464</v>
      </c>
      <c r="E70">
        <v>14143</v>
      </c>
      <c r="F70">
        <v>7776</v>
      </c>
      <c r="G70">
        <v>-46391</v>
      </c>
      <c r="H70">
        <v>-38135</v>
      </c>
      <c r="I70">
        <v>-4547</v>
      </c>
      <c r="J70">
        <v>14008</v>
      </c>
      <c r="K70">
        <v>16293</v>
      </c>
      <c r="M70" t="s">
        <v>24</v>
      </c>
      <c r="N70" s="16">
        <f t="shared" si="7"/>
        <v>-45.610934370213272</v>
      </c>
      <c r="O70" s="16">
        <f t="shared" si="0"/>
        <v>-23.40229636048527</v>
      </c>
      <c r="P70" s="16">
        <f t="shared" si="1"/>
        <v>-45.018737184472883</v>
      </c>
      <c r="Q70" s="16">
        <f t="shared" si="2"/>
        <v>-696.59207818930042</v>
      </c>
      <c r="R70" s="16">
        <f t="shared" si="3"/>
        <v>17.796555366342609</v>
      </c>
      <c r="S70" s="16">
        <f t="shared" si="4"/>
        <v>88.076570079979021</v>
      </c>
      <c r="T70" s="16">
        <f t="shared" si="5"/>
        <v>408.07125577303714</v>
      </c>
      <c r="U70" s="16">
        <f t="shared" si="6"/>
        <v>16.312107367218729</v>
      </c>
    </row>
    <row r="71" spans="2:21" x14ac:dyDescent="0.25">
      <c r="B71" t="s">
        <v>25</v>
      </c>
      <c r="C71">
        <v>168153</v>
      </c>
      <c r="D71">
        <v>105653</v>
      </c>
      <c r="E71">
        <v>63679</v>
      </c>
      <c r="F71">
        <v>34744</v>
      </c>
      <c r="G71">
        <v>-178822</v>
      </c>
      <c r="H71">
        <v>-241581</v>
      </c>
      <c r="I71">
        <v>-100254</v>
      </c>
      <c r="J71">
        <v>-2099</v>
      </c>
      <c r="K71">
        <v>13629</v>
      </c>
      <c r="M71" t="s">
        <v>25</v>
      </c>
      <c r="N71" s="16">
        <f t="shared" si="7"/>
        <v>-37.168531040183645</v>
      </c>
      <c r="O71" s="16">
        <f t="shared" si="0"/>
        <v>-39.728166734498785</v>
      </c>
      <c r="P71" s="16">
        <f t="shared" si="1"/>
        <v>-45.438841690353179</v>
      </c>
      <c r="Q71" s="16">
        <f t="shared" si="2"/>
        <v>-614.68454985033395</v>
      </c>
      <c r="R71" s="16">
        <f t="shared" si="3"/>
        <v>-35.095793582445111</v>
      </c>
      <c r="S71" s="16">
        <f t="shared" si="4"/>
        <v>58.50087548275733</v>
      </c>
      <c r="T71" s="16">
        <f t="shared" si="5"/>
        <v>97.906317952400897</v>
      </c>
      <c r="U71" s="16">
        <f t="shared" si="6"/>
        <v>749.30919485469269</v>
      </c>
    </row>
    <row r="72" spans="2:21" x14ac:dyDescent="0.25">
      <c r="B72" t="s">
        <v>26</v>
      </c>
      <c r="C72">
        <v>476645</v>
      </c>
      <c r="D72">
        <v>242150</v>
      </c>
      <c r="E72">
        <v>176197</v>
      </c>
      <c r="F72">
        <v>-10855</v>
      </c>
      <c r="G72">
        <v>-477956</v>
      </c>
      <c r="H72">
        <v>-401552</v>
      </c>
      <c r="I72">
        <v>-24034</v>
      </c>
      <c r="J72">
        <v>122512</v>
      </c>
      <c r="K72">
        <v>162639</v>
      </c>
      <c r="M72" t="s">
        <v>26</v>
      </c>
      <c r="N72" s="16">
        <f t="shared" si="7"/>
        <v>-49.196991471640317</v>
      </c>
      <c r="O72" s="16">
        <f t="shared" si="0"/>
        <v>-27.236423704315506</v>
      </c>
      <c r="P72" s="16">
        <f t="shared" si="1"/>
        <v>-106.16071783288024</v>
      </c>
      <c r="Q72" s="16">
        <f t="shared" si="2"/>
        <v>-4303.0953477660059</v>
      </c>
      <c r="R72" s="16">
        <f t="shared" si="3"/>
        <v>15.985571893647114</v>
      </c>
      <c r="S72" s="16">
        <f t="shared" si="4"/>
        <v>94.014722875244047</v>
      </c>
      <c r="T72" s="16">
        <f t="shared" si="5"/>
        <v>609.74452858450525</v>
      </c>
      <c r="U72" s="16">
        <f t="shared" si="6"/>
        <v>32.753526185190026</v>
      </c>
    </row>
    <row r="73" spans="2:21" x14ac:dyDescent="0.25">
      <c r="B73" t="s">
        <v>27</v>
      </c>
      <c r="C73">
        <v>112369</v>
      </c>
      <c r="D73">
        <v>74173</v>
      </c>
      <c r="E73">
        <v>78507</v>
      </c>
      <c r="F73">
        <v>34708</v>
      </c>
      <c r="G73">
        <v>-77143</v>
      </c>
      <c r="H73">
        <v>-59495</v>
      </c>
      <c r="I73">
        <v>7740</v>
      </c>
      <c r="J73">
        <v>38131</v>
      </c>
      <c r="K73">
        <v>48306</v>
      </c>
      <c r="M73" t="s">
        <v>27</v>
      </c>
      <c r="N73" s="16">
        <f t="shared" si="7"/>
        <v>-33.991581308011995</v>
      </c>
      <c r="O73" s="16">
        <f t="shared" si="0"/>
        <v>5.8430965445647338</v>
      </c>
      <c r="P73" s="16">
        <f t="shared" si="1"/>
        <v>-55.789929560421356</v>
      </c>
      <c r="Q73" s="16">
        <f t="shared" si="2"/>
        <v>-322.26287887518731</v>
      </c>
      <c r="R73" s="16">
        <f t="shared" si="3"/>
        <v>22.876994672232087</v>
      </c>
      <c r="S73" s="16">
        <f t="shared" si="4"/>
        <v>113.00949659635265</v>
      </c>
      <c r="T73" s="16">
        <f t="shared" si="5"/>
        <v>392.64857881136953</v>
      </c>
      <c r="U73" s="16">
        <f t="shared" si="6"/>
        <v>26.684325089821932</v>
      </c>
    </row>
    <row r="74" spans="2:21" x14ac:dyDescent="0.25">
      <c r="B74" t="s">
        <v>28</v>
      </c>
      <c r="C74">
        <v>75288</v>
      </c>
      <c r="D74">
        <v>53840</v>
      </c>
      <c r="E74">
        <v>68782</v>
      </c>
      <c r="F74">
        <v>47821</v>
      </c>
      <c r="G74">
        <v>-60139</v>
      </c>
      <c r="H74">
        <v>-33006</v>
      </c>
      <c r="I74">
        <v>26780</v>
      </c>
      <c r="J74">
        <v>39647</v>
      </c>
      <c r="K74">
        <v>68981</v>
      </c>
      <c r="M74" t="s">
        <v>28</v>
      </c>
      <c r="N74" s="16">
        <f t="shared" si="7"/>
        <v>-28.487939645096166</v>
      </c>
      <c r="O74" s="16">
        <f t="shared" si="0"/>
        <v>27.752600297176823</v>
      </c>
      <c r="P74" s="16">
        <f t="shared" si="1"/>
        <v>-30.474542758279782</v>
      </c>
      <c r="Q74" s="16">
        <f t="shared" si="2"/>
        <v>-225.75855795570985</v>
      </c>
      <c r="R74" s="16">
        <f t="shared" si="3"/>
        <v>45.117145280101099</v>
      </c>
      <c r="S74" s="16">
        <f t="shared" si="4"/>
        <v>181.13676301278556</v>
      </c>
      <c r="T74" s="16">
        <f t="shared" si="5"/>
        <v>48.0470500373413</v>
      </c>
      <c r="U74" s="16">
        <f t="shared" si="6"/>
        <v>73.987943602290201</v>
      </c>
    </row>
    <row r="75" spans="2:21" x14ac:dyDescent="0.25">
      <c r="B75" t="s">
        <v>29</v>
      </c>
      <c r="C75">
        <v>108822</v>
      </c>
      <c r="D75">
        <v>67581</v>
      </c>
      <c r="E75">
        <v>81445</v>
      </c>
      <c r="F75">
        <v>20232</v>
      </c>
      <c r="G75">
        <v>-97145</v>
      </c>
      <c r="H75">
        <v>-57266</v>
      </c>
      <c r="I75">
        <v>-12369</v>
      </c>
      <c r="J75">
        <v>16808</v>
      </c>
      <c r="K75">
        <v>17671</v>
      </c>
      <c r="M75" t="s">
        <v>29</v>
      </c>
      <c r="N75" s="16">
        <f t="shared" si="7"/>
        <v>-37.897667751006232</v>
      </c>
      <c r="O75" s="16">
        <f t="shared" si="0"/>
        <v>20.514641689232178</v>
      </c>
      <c r="P75" s="16">
        <f t="shared" si="1"/>
        <v>-75.158696052550795</v>
      </c>
      <c r="Q75" s="16">
        <f t="shared" si="2"/>
        <v>-580.15519968366937</v>
      </c>
      <c r="R75" s="16">
        <f t="shared" si="3"/>
        <v>41.051006227803796</v>
      </c>
      <c r="S75" s="16">
        <f t="shared" si="4"/>
        <v>78.400796284007967</v>
      </c>
      <c r="T75" s="16">
        <f t="shared" si="5"/>
        <v>235.88810736518715</v>
      </c>
      <c r="U75" s="16">
        <f t="shared" si="6"/>
        <v>5.1344597810566395</v>
      </c>
    </row>
    <row r="76" spans="2:21" x14ac:dyDescent="0.25">
      <c r="B76" t="s">
        <v>30</v>
      </c>
      <c r="C76">
        <v>15592</v>
      </c>
      <c r="D76">
        <v>14925</v>
      </c>
      <c r="E76">
        <v>13346</v>
      </c>
      <c r="F76">
        <v>-2752</v>
      </c>
      <c r="G76">
        <v>-14611</v>
      </c>
      <c r="H76">
        <v>-2422</v>
      </c>
      <c r="I76">
        <v>-6561</v>
      </c>
      <c r="J76">
        <v>-5076</v>
      </c>
      <c r="K76">
        <v>11595</v>
      </c>
      <c r="M76" t="s">
        <v>30</v>
      </c>
      <c r="N76" s="16">
        <f t="shared" si="7"/>
        <v>-4.2778347870702929</v>
      </c>
      <c r="O76" s="16">
        <f t="shared" si="0"/>
        <v>-10.579564489112228</v>
      </c>
      <c r="P76" s="16">
        <f t="shared" si="1"/>
        <v>-120.62041060992057</v>
      </c>
      <c r="Q76" s="16">
        <f t="shared" si="2"/>
        <v>-430.92296511627904</v>
      </c>
      <c r="R76" s="16">
        <f t="shared" si="3"/>
        <v>83.423448087057693</v>
      </c>
      <c r="S76" s="16">
        <f t="shared" si="4"/>
        <v>-170.89182493806771</v>
      </c>
      <c r="T76" s="16">
        <f t="shared" si="5"/>
        <v>22.633744855967077</v>
      </c>
      <c r="U76" s="16">
        <f t="shared" si="6"/>
        <v>328.42789598108749</v>
      </c>
    </row>
    <row r="77" spans="2:21" x14ac:dyDescent="0.25">
      <c r="B77" t="s">
        <v>31</v>
      </c>
      <c r="C77">
        <v>20487</v>
      </c>
      <c r="D77">
        <v>22096</v>
      </c>
      <c r="E77">
        <v>13224</v>
      </c>
      <c r="F77">
        <v>-4507</v>
      </c>
      <c r="G77">
        <v>-19310</v>
      </c>
      <c r="H77">
        <v>-20504</v>
      </c>
      <c r="I77">
        <v>12153</v>
      </c>
      <c r="J77">
        <v>23602</v>
      </c>
      <c r="K77">
        <v>20784</v>
      </c>
      <c r="M77" t="s">
        <v>31</v>
      </c>
      <c r="N77" s="16">
        <f t="shared" si="7"/>
        <v>7.8537609215600144</v>
      </c>
      <c r="O77" s="16">
        <f t="shared" si="0"/>
        <v>-40.152063721940621</v>
      </c>
      <c r="P77" s="16">
        <f t="shared" si="1"/>
        <v>-134.08197217180884</v>
      </c>
      <c r="Q77" s="16">
        <f t="shared" si="2"/>
        <v>-328.44464166851566</v>
      </c>
      <c r="R77" s="16">
        <f t="shared" si="3"/>
        <v>-6.1833247022268258</v>
      </c>
      <c r="S77" s="16">
        <f t="shared" si="4"/>
        <v>159.27136168552479</v>
      </c>
      <c r="T77" s="16">
        <f t="shared" si="5"/>
        <v>94.207191639924304</v>
      </c>
      <c r="U77" s="16">
        <f t="shared" si="6"/>
        <v>-11.939666129988984</v>
      </c>
    </row>
    <row r="78" spans="2:21" x14ac:dyDescent="0.25">
      <c r="B78" t="s">
        <v>32</v>
      </c>
      <c r="C78">
        <v>49385</v>
      </c>
      <c r="D78">
        <v>39434</v>
      </c>
      <c r="E78">
        <v>33053</v>
      </c>
      <c r="F78">
        <v>7583</v>
      </c>
      <c r="G78">
        <v>-38646</v>
      </c>
      <c r="H78">
        <v>-27045</v>
      </c>
      <c r="I78">
        <v>16236</v>
      </c>
      <c r="J78">
        <v>17293</v>
      </c>
      <c r="K78">
        <v>15108</v>
      </c>
      <c r="M78" t="s">
        <v>32</v>
      </c>
      <c r="N78" s="16">
        <f t="shared" si="7"/>
        <v>-20.149843069758024</v>
      </c>
      <c r="O78" s="16">
        <f t="shared" si="0"/>
        <v>-16.181467768930364</v>
      </c>
      <c r="P78" s="16">
        <f t="shared" si="1"/>
        <v>-77.058058270051134</v>
      </c>
      <c r="Q78" s="16">
        <f t="shared" si="2"/>
        <v>-609.63998417512857</v>
      </c>
      <c r="R78" s="16">
        <f t="shared" si="3"/>
        <v>30.018630647414994</v>
      </c>
      <c r="S78" s="16">
        <f t="shared" si="4"/>
        <v>160.0332778702163</v>
      </c>
      <c r="T78" s="16">
        <f t="shared" si="5"/>
        <v>6.5102241931510223</v>
      </c>
      <c r="U78" s="16">
        <f t="shared" si="6"/>
        <v>-12.635170300121437</v>
      </c>
    </row>
    <row r="79" spans="2:21" x14ac:dyDescent="0.25">
      <c r="B79" t="s">
        <v>33</v>
      </c>
      <c r="C79">
        <v>18335</v>
      </c>
      <c r="D79">
        <v>9495</v>
      </c>
      <c r="E79">
        <v>5423</v>
      </c>
      <c r="F79">
        <v>1593</v>
      </c>
      <c r="G79">
        <v>-19954</v>
      </c>
      <c r="H79">
        <v>-28527</v>
      </c>
      <c r="I79">
        <v>-3394</v>
      </c>
      <c r="J79">
        <v>13428</v>
      </c>
      <c r="K79">
        <v>11082</v>
      </c>
      <c r="M79" t="s">
        <v>33</v>
      </c>
      <c r="N79" s="16">
        <f t="shared" si="7"/>
        <v>-48.213798745568589</v>
      </c>
      <c r="O79" s="16">
        <f t="shared" si="0"/>
        <v>-42.885729331226962</v>
      </c>
      <c r="P79" s="16">
        <f t="shared" si="1"/>
        <v>-70.625115249861707</v>
      </c>
      <c r="Q79" s="16">
        <f t="shared" si="2"/>
        <v>-1352.6051475204017</v>
      </c>
      <c r="R79" s="16">
        <f t="shared" si="3"/>
        <v>-42.963816778590754</v>
      </c>
      <c r="S79" s="16">
        <f t="shared" si="4"/>
        <v>88.102499386546071</v>
      </c>
      <c r="T79" s="16">
        <f t="shared" si="5"/>
        <v>495.63936358279318</v>
      </c>
      <c r="U79" s="16">
        <f t="shared" si="6"/>
        <v>-17.470956210902592</v>
      </c>
    </row>
    <row r="80" spans="2:21" x14ac:dyDescent="0.25">
      <c r="B80" t="s">
        <v>66</v>
      </c>
      <c r="C80">
        <v>1566043</v>
      </c>
      <c r="D80">
        <v>868241</v>
      </c>
      <c r="E80">
        <v>730687</v>
      </c>
      <c r="F80">
        <v>152714</v>
      </c>
      <c r="G80">
        <v>-1625551</v>
      </c>
      <c r="H80">
        <v>-1371363</v>
      </c>
      <c r="I80">
        <v>-123429</v>
      </c>
      <c r="J80">
        <v>421078</v>
      </c>
      <c r="K80">
        <v>559626</v>
      </c>
      <c r="M80" t="s">
        <v>66</v>
      </c>
      <c r="N80" s="16">
        <f t="shared" si="7"/>
        <v>-44.55829118357542</v>
      </c>
      <c r="O80" s="16">
        <f t="shared" si="0"/>
        <v>-15.84283626320342</v>
      </c>
      <c r="P80" s="16">
        <f t="shared" si="1"/>
        <v>-79.099942930420269</v>
      </c>
      <c r="Q80" s="16">
        <f t="shared" si="2"/>
        <v>-1164.4413740717944</v>
      </c>
      <c r="R80" s="16">
        <f t="shared" si="3"/>
        <v>15.637036303382668</v>
      </c>
      <c r="S80" s="16">
        <f t="shared" si="4"/>
        <v>90.999538415430493</v>
      </c>
      <c r="T80" s="16">
        <f t="shared" si="5"/>
        <v>441.14997285889058</v>
      </c>
      <c r="U80" s="16">
        <f t="shared" si="6"/>
        <v>32.903167584153053</v>
      </c>
    </row>
  </sheetData>
  <pageMargins left="0.511811024" right="0.511811024" top="0.78740157499999996" bottom="0.78740157499999996" header="0.31496062000000002" footer="0.31496062000000002"/>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04D79-204B-4DE9-95C5-9B2AF2ECBB9F}">
  <dimension ref="A1:N91"/>
  <sheetViews>
    <sheetView showGridLines="0" zoomScale="90" zoomScaleNormal="90" workbookViewId="0"/>
  </sheetViews>
  <sheetFormatPr defaultRowHeight="15" x14ac:dyDescent="0.25"/>
  <cols>
    <col min="2" max="2" width="38.140625" customWidth="1"/>
    <col min="3" max="7" width="11.28515625" bestFit="1" customWidth="1"/>
    <col min="8" max="8" width="11.28515625" customWidth="1"/>
    <col min="9" max="9" width="9.42578125" bestFit="1" customWidth="1"/>
    <col min="10" max="10" width="10" bestFit="1" customWidth="1"/>
    <col min="13" max="13" width="9.85546875" bestFit="1" customWidth="1"/>
  </cols>
  <sheetData>
    <row r="1" spans="1:1" x14ac:dyDescent="0.25">
      <c r="A1" t="s">
        <v>1707</v>
      </c>
    </row>
    <row r="3" spans="1:1" x14ac:dyDescent="0.25">
      <c r="A3" t="s">
        <v>91</v>
      </c>
    </row>
    <row r="4" spans="1:1" x14ac:dyDescent="0.25">
      <c r="A4" t="s">
        <v>1671</v>
      </c>
    </row>
    <row r="5" spans="1:1" x14ac:dyDescent="0.25">
      <c r="A5" t="s">
        <v>1672</v>
      </c>
    </row>
    <row r="6" spans="1:1" x14ac:dyDescent="0.25">
      <c r="A6" t="s">
        <v>1673</v>
      </c>
    </row>
    <row r="7" spans="1:1" x14ac:dyDescent="0.25">
      <c r="A7" t="s">
        <v>1674</v>
      </c>
    </row>
    <row r="8" spans="1:1" x14ac:dyDescent="0.25">
      <c r="A8" t="s">
        <v>1675</v>
      </c>
    </row>
    <row r="9" spans="1:1" x14ac:dyDescent="0.25">
      <c r="A9" t="s">
        <v>1676</v>
      </c>
    </row>
    <row r="10" spans="1:1" x14ac:dyDescent="0.25">
      <c r="A10" t="s">
        <v>1677</v>
      </c>
    </row>
    <row r="11" spans="1:1" x14ac:dyDescent="0.25">
      <c r="A11" s="170" t="s">
        <v>1678</v>
      </c>
    </row>
    <row r="12" spans="1:1" x14ac:dyDescent="0.25">
      <c r="A12" s="170" t="s">
        <v>1679</v>
      </c>
    </row>
    <row r="13" spans="1:1" x14ac:dyDescent="0.25">
      <c r="A13" s="170" t="s">
        <v>1680</v>
      </c>
    </row>
    <row r="14" spans="1:1" x14ac:dyDescent="0.25">
      <c r="A14" s="170" t="s">
        <v>1681</v>
      </c>
    </row>
    <row r="15" spans="1:1" x14ac:dyDescent="0.25">
      <c r="A15" s="170" t="s">
        <v>1682</v>
      </c>
    </row>
    <row r="16" spans="1:1" x14ac:dyDescent="0.25">
      <c r="A16" s="170" t="s">
        <v>1683</v>
      </c>
    </row>
    <row r="17" spans="1:14" x14ac:dyDescent="0.25">
      <c r="A17" s="170" t="s">
        <v>1684</v>
      </c>
    </row>
    <row r="19" spans="1:14" x14ac:dyDescent="0.25">
      <c r="A19" t="s">
        <v>714</v>
      </c>
    </row>
    <row r="20" spans="1:14" x14ac:dyDescent="0.25">
      <c r="A20" s="109" t="s">
        <v>1708</v>
      </c>
    </row>
    <row r="21" spans="1:14" x14ac:dyDescent="0.25">
      <c r="A21" s="109" t="s">
        <v>147</v>
      </c>
    </row>
    <row r="23" spans="1:14" ht="18" x14ac:dyDescent="0.25">
      <c r="B23" s="18" t="s">
        <v>1707</v>
      </c>
      <c r="C23" s="5"/>
      <c r="D23" s="5"/>
      <c r="E23" s="5"/>
    </row>
    <row r="24" spans="1:14" ht="18" customHeight="1" thickBot="1" x14ac:dyDescent="0.3">
      <c r="B24" s="45" t="s">
        <v>1709</v>
      </c>
      <c r="C24" s="187">
        <v>2009</v>
      </c>
      <c r="D24" s="187">
        <v>2010</v>
      </c>
      <c r="E24" s="187">
        <v>2011</v>
      </c>
      <c r="F24" s="187">
        <v>2012</v>
      </c>
      <c r="G24" s="187">
        <v>2013</v>
      </c>
      <c r="H24" s="187">
        <v>2014</v>
      </c>
      <c r="I24" s="187">
        <v>2015</v>
      </c>
      <c r="J24" s="187">
        <v>2016</v>
      </c>
      <c r="K24" s="187">
        <v>2017</v>
      </c>
      <c r="L24" s="187">
        <v>2018</v>
      </c>
      <c r="M24" s="187">
        <v>2019</v>
      </c>
    </row>
    <row r="25" spans="1:14" ht="15.75" customHeight="1" thickBot="1" x14ac:dyDescent="0.3">
      <c r="B25" s="23" t="s">
        <v>349</v>
      </c>
      <c r="C25" s="71">
        <v>11198</v>
      </c>
      <c r="D25" s="71">
        <v>19263</v>
      </c>
      <c r="E25" s="71">
        <v>14488</v>
      </c>
      <c r="F25" s="71">
        <v>6583</v>
      </c>
      <c r="G25" s="71">
        <v>10603</v>
      </c>
      <c r="H25" s="71">
        <v>6968</v>
      </c>
      <c r="I25" s="71">
        <v>-6356</v>
      </c>
      <c r="J25" s="71">
        <v>-15450</v>
      </c>
      <c r="K25" s="71">
        <v>-2427</v>
      </c>
      <c r="L25" s="71">
        <v>-193</v>
      </c>
      <c r="M25" s="71">
        <v>1545</v>
      </c>
      <c r="N25" s="69"/>
    </row>
    <row r="26" spans="1:14" ht="16.5" thickBot="1" x14ac:dyDescent="0.3">
      <c r="B26" s="24" t="s">
        <v>1710</v>
      </c>
      <c r="C26" s="72">
        <v>146</v>
      </c>
      <c r="D26" s="72">
        <v>155</v>
      </c>
      <c r="E26" s="72">
        <v>161</v>
      </c>
      <c r="F26" s="72">
        <v>96</v>
      </c>
      <c r="G26" s="72">
        <v>-26</v>
      </c>
      <c r="H26" s="72">
        <v>-140</v>
      </c>
      <c r="I26" s="72">
        <v>-149</v>
      </c>
      <c r="J26" s="72">
        <v>-124</v>
      </c>
      <c r="K26" s="72">
        <v>-175</v>
      </c>
      <c r="L26" s="72">
        <v>-162</v>
      </c>
      <c r="M26" s="72">
        <v>16</v>
      </c>
      <c r="N26" s="69"/>
    </row>
    <row r="27" spans="1:14" ht="16.5" thickBot="1" x14ac:dyDescent="0.3">
      <c r="B27" s="25" t="s">
        <v>1711</v>
      </c>
      <c r="C27" s="74">
        <v>2319</v>
      </c>
      <c r="D27" s="74">
        <v>4742</v>
      </c>
      <c r="E27" s="74">
        <v>2683</v>
      </c>
      <c r="F27" s="74">
        <v>477</v>
      </c>
      <c r="G27" s="74">
        <v>1113</v>
      </c>
      <c r="H27" s="74">
        <v>-297</v>
      </c>
      <c r="I27" s="74">
        <v>-669</v>
      </c>
      <c r="J27" s="74">
        <v>-4193</v>
      </c>
      <c r="K27" s="74">
        <v>-656</v>
      </c>
      <c r="L27" s="74">
        <v>-779</v>
      </c>
      <c r="M27" s="74">
        <v>-1241</v>
      </c>
      <c r="N27" s="69"/>
    </row>
    <row r="28" spans="1:14" ht="16.5" thickBot="1" x14ac:dyDescent="0.3">
      <c r="B28" s="24" t="s">
        <v>1712</v>
      </c>
      <c r="C28" s="72">
        <v>77</v>
      </c>
      <c r="D28" s="72">
        <v>164</v>
      </c>
      <c r="E28" s="72">
        <v>157</v>
      </c>
      <c r="F28" s="72">
        <v>-330</v>
      </c>
      <c r="G28" s="72">
        <v>155</v>
      </c>
      <c r="H28" s="72">
        <v>-87</v>
      </c>
      <c r="I28" s="72">
        <v>105</v>
      </c>
      <c r="J28" s="72">
        <v>-1079</v>
      </c>
      <c r="K28" s="72">
        <v>1022</v>
      </c>
      <c r="L28" s="72">
        <v>-7</v>
      </c>
      <c r="M28" s="72">
        <v>114</v>
      </c>
      <c r="N28" s="69"/>
    </row>
    <row r="29" spans="1:14" ht="15.75" thickBot="1" x14ac:dyDescent="0.3">
      <c r="B29" s="188" t="s">
        <v>1713</v>
      </c>
      <c r="C29" s="74">
        <v>3640</v>
      </c>
      <c r="D29" s="74">
        <v>3492</v>
      </c>
      <c r="E29" s="74">
        <v>1591</v>
      </c>
      <c r="F29" s="74">
        <v>1146</v>
      </c>
      <c r="G29" s="74">
        <v>-263</v>
      </c>
      <c r="H29" s="74">
        <v>39</v>
      </c>
      <c r="I29" s="74">
        <v>-2188</v>
      </c>
      <c r="J29" s="74">
        <v>-5670</v>
      </c>
      <c r="K29" s="74">
        <v>-2034</v>
      </c>
      <c r="L29" s="74">
        <v>1306</v>
      </c>
      <c r="M29" s="74">
        <v>-904</v>
      </c>
      <c r="N29" s="69"/>
    </row>
    <row r="30" spans="1:14" ht="15.75" thickBot="1" x14ac:dyDescent="0.3">
      <c r="B30" s="189" t="s">
        <v>1714</v>
      </c>
      <c r="C30" s="72">
        <v>1414</v>
      </c>
      <c r="D30" s="72">
        <v>3501</v>
      </c>
      <c r="E30" s="72">
        <v>3280</v>
      </c>
      <c r="F30" s="72">
        <v>1610</v>
      </c>
      <c r="G30" s="72">
        <v>1175</v>
      </c>
      <c r="H30" s="72">
        <v>2012</v>
      </c>
      <c r="I30" s="72">
        <v>-1179</v>
      </c>
      <c r="J30" s="72">
        <v>-1808</v>
      </c>
      <c r="K30" s="72">
        <v>140</v>
      </c>
      <c r="L30" s="72">
        <v>-663</v>
      </c>
      <c r="M30" s="72">
        <v>717</v>
      </c>
      <c r="N30" s="69"/>
    </row>
    <row r="31" spans="1:14" ht="15.75" thickBot="1" x14ac:dyDescent="0.3">
      <c r="B31" s="188" t="s">
        <v>1715</v>
      </c>
      <c r="C31" s="74">
        <v>4066</v>
      </c>
      <c r="D31" s="74">
        <v>5434</v>
      </c>
      <c r="E31" s="74">
        <v>5394</v>
      </c>
      <c r="F31" s="74">
        <v>4215</v>
      </c>
      <c r="G31" s="74">
        <v>9019</v>
      </c>
      <c r="H31" s="74">
        <v>4212</v>
      </c>
      <c r="I31" s="74">
        <v>-767</v>
      </c>
      <c r="J31" s="74">
        <v>-2427</v>
      </c>
      <c r="K31" s="74">
        <v>-512</v>
      </c>
      <c r="L31" s="74">
        <v>308</v>
      </c>
      <c r="M31" s="74">
        <v>2998</v>
      </c>
      <c r="N31" s="69"/>
    </row>
    <row r="32" spans="1:14" ht="15.75" thickBot="1" x14ac:dyDescent="0.3">
      <c r="B32" s="189" t="s">
        <v>1716</v>
      </c>
      <c r="C32" s="72">
        <v>-21</v>
      </c>
      <c r="D32" s="72">
        <v>74</v>
      </c>
      <c r="E32" s="72">
        <v>21</v>
      </c>
      <c r="F32" s="72">
        <v>94</v>
      </c>
      <c r="G32" s="72">
        <v>63</v>
      </c>
      <c r="H32" s="72">
        <v>27</v>
      </c>
      <c r="I32" s="72">
        <v>-129</v>
      </c>
      <c r="J32" s="72">
        <v>-13</v>
      </c>
      <c r="K32" s="72">
        <v>50</v>
      </c>
      <c r="L32" s="72">
        <v>-74</v>
      </c>
      <c r="M32" s="72">
        <v>94</v>
      </c>
      <c r="N32" s="69"/>
    </row>
    <row r="33" spans="2:14" ht="15.75" thickBot="1" x14ac:dyDescent="0.3">
      <c r="B33" s="190" t="s">
        <v>1717</v>
      </c>
      <c r="C33" s="191">
        <v>-443</v>
      </c>
      <c r="D33" s="191">
        <v>1701</v>
      </c>
      <c r="E33" s="191">
        <v>1201</v>
      </c>
      <c r="F33" s="191">
        <v>-725</v>
      </c>
      <c r="G33" s="191">
        <v>-633</v>
      </c>
      <c r="H33" s="192">
        <v>1202</v>
      </c>
      <c r="I33" s="192">
        <v>-1380</v>
      </c>
      <c r="J33" s="192">
        <v>-136</v>
      </c>
      <c r="K33" s="191">
        <v>-262</v>
      </c>
      <c r="L33" s="191">
        <v>-122</v>
      </c>
      <c r="M33" s="191">
        <v>-249</v>
      </c>
      <c r="N33" s="69"/>
    </row>
    <row r="34" spans="2:14" ht="16.5" thickTop="1" x14ac:dyDescent="0.25">
      <c r="B34" s="95" t="s">
        <v>1718</v>
      </c>
      <c r="I34" s="193"/>
    </row>
    <row r="36" spans="2:14" x14ac:dyDescent="0.25">
      <c r="B36" t="s">
        <v>1719</v>
      </c>
    </row>
    <row r="38" spans="2:14" ht="18" customHeight="1" x14ac:dyDescent="0.25"/>
    <row r="39" spans="2:14" ht="15.75" customHeight="1" x14ac:dyDescent="0.25">
      <c r="B39" t="s">
        <v>1720</v>
      </c>
      <c r="C39">
        <v>2011</v>
      </c>
      <c r="D39">
        <v>2012</v>
      </c>
      <c r="E39">
        <v>2013</v>
      </c>
      <c r="F39">
        <v>2014</v>
      </c>
      <c r="G39">
        <v>2015</v>
      </c>
      <c r="H39">
        <v>2016</v>
      </c>
      <c r="I39">
        <v>2017</v>
      </c>
      <c r="J39">
        <v>2018</v>
      </c>
      <c r="K39">
        <v>2019</v>
      </c>
    </row>
    <row r="40" spans="2:14" x14ac:dyDescent="0.25">
      <c r="B40" t="s">
        <v>1721</v>
      </c>
      <c r="C40">
        <v>161</v>
      </c>
      <c r="D40">
        <v>96</v>
      </c>
      <c r="E40">
        <v>-26</v>
      </c>
      <c r="F40">
        <v>-140</v>
      </c>
      <c r="G40">
        <v>-149</v>
      </c>
      <c r="H40">
        <v>-124</v>
      </c>
      <c r="I40">
        <v>-175</v>
      </c>
      <c r="J40">
        <v>-162</v>
      </c>
      <c r="K40">
        <v>16</v>
      </c>
    </row>
    <row r="41" spans="2:14" x14ac:dyDescent="0.25">
      <c r="B41" t="s">
        <v>1722</v>
      </c>
      <c r="C41">
        <v>2683</v>
      </c>
      <c r="D41">
        <v>477</v>
      </c>
      <c r="E41">
        <v>1113</v>
      </c>
      <c r="F41">
        <v>-297</v>
      </c>
      <c r="G41">
        <v>-669</v>
      </c>
      <c r="H41">
        <v>-4193</v>
      </c>
      <c r="I41">
        <v>-656</v>
      </c>
      <c r="J41">
        <v>-779</v>
      </c>
      <c r="K41">
        <v>-1241</v>
      </c>
    </row>
    <row r="42" spans="2:14" x14ac:dyDescent="0.25">
      <c r="B42" t="s">
        <v>1723</v>
      </c>
      <c r="C42">
        <v>157</v>
      </c>
      <c r="D42">
        <v>-330</v>
      </c>
      <c r="E42">
        <v>155</v>
      </c>
      <c r="F42">
        <v>-87</v>
      </c>
      <c r="G42">
        <v>105</v>
      </c>
      <c r="H42">
        <v>-1079</v>
      </c>
      <c r="I42">
        <v>1022</v>
      </c>
      <c r="J42">
        <v>-7</v>
      </c>
      <c r="K42">
        <v>114</v>
      </c>
    </row>
    <row r="43" spans="2:14" x14ac:dyDescent="0.25">
      <c r="B43" t="s">
        <v>1724</v>
      </c>
      <c r="C43">
        <v>1591</v>
      </c>
      <c r="D43">
        <v>1146</v>
      </c>
      <c r="E43">
        <v>-263</v>
      </c>
      <c r="F43">
        <v>39</v>
      </c>
      <c r="G43">
        <v>-2188</v>
      </c>
      <c r="H43">
        <v>-5670</v>
      </c>
      <c r="I43">
        <v>-2034</v>
      </c>
      <c r="J43">
        <v>1306</v>
      </c>
      <c r="K43">
        <v>-904</v>
      </c>
    </row>
    <row r="44" spans="2:14" x14ac:dyDescent="0.25">
      <c r="B44" t="s">
        <v>1725</v>
      </c>
      <c r="C44">
        <v>3280</v>
      </c>
      <c r="D44">
        <v>1610</v>
      </c>
      <c r="E44">
        <v>1175</v>
      </c>
      <c r="F44">
        <v>2012</v>
      </c>
      <c r="G44">
        <v>-1179</v>
      </c>
      <c r="H44">
        <v>-1808</v>
      </c>
      <c r="I44">
        <v>140</v>
      </c>
      <c r="J44">
        <v>-663</v>
      </c>
      <c r="K44">
        <v>717</v>
      </c>
    </row>
    <row r="45" spans="2:14" x14ac:dyDescent="0.25">
      <c r="B45" t="s">
        <v>1726</v>
      </c>
      <c r="C45">
        <v>5394</v>
      </c>
      <c r="D45">
        <v>4215</v>
      </c>
      <c r="E45">
        <v>9019</v>
      </c>
      <c r="F45">
        <v>4212</v>
      </c>
      <c r="G45">
        <v>-767</v>
      </c>
      <c r="H45">
        <v>-2427</v>
      </c>
      <c r="I45">
        <v>-512</v>
      </c>
      <c r="J45">
        <v>308</v>
      </c>
      <c r="K45">
        <v>2998</v>
      </c>
    </row>
    <row r="46" spans="2:14" x14ac:dyDescent="0.25">
      <c r="B46" t="s">
        <v>1727</v>
      </c>
      <c r="C46">
        <v>21</v>
      </c>
      <c r="D46">
        <v>94</v>
      </c>
      <c r="E46">
        <v>63</v>
      </c>
      <c r="F46">
        <v>27</v>
      </c>
      <c r="G46">
        <v>-129</v>
      </c>
      <c r="H46">
        <v>-13</v>
      </c>
      <c r="I46">
        <v>50</v>
      </c>
      <c r="J46">
        <v>-74</v>
      </c>
      <c r="K46">
        <v>94</v>
      </c>
    </row>
    <row r="47" spans="2:14" x14ac:dyDescent="0.25">
      <c r="B47" t="s">
        <v>1728</v>
      </c>
      <c r="C47">
        <v>1201</v>
      </c>
      <c r="D47">
        <v>-725</v>
      </c>
      <c r="E47">
        <v>-633</v>
      </c>
      <c r="F47">
        <v>1202</v>
      </c>
      <c r="G47">
        <v>-1380</v>
      </c>
      <c r="H47">
        <v>-136</v>
      </c>
      <c r="I47">
        <v>-262</v>
      </c>
      <c r="J47">
        <v>-122</v>
      </c>
      <c r="K47">
        <v>-249</v>
      </c>
    </row>
    <row r="48" spans="2:14" x14ac:dyDescent="0.25">
      <c r="B48" t="s">
        <v>349</v>
      </c>
      <c r="C48">
        <v>14488</v>
      </c>
      <c r="D48">
        <v>6583</v>
      </c>
      <c r="E48">
        <v>10603</v>
      </c>
      <c r="F48">
        <v>6968</v>
      </c>
      <c r="G48">
        <v>-6356</v>
      </c>
      <c r="H48">
        <v>-15450</v>
      </c>
      <c r="I48">
        <v>-2427</v>
      </c>
      <c r="J48">
        <v>-193</v>
      </c>
      <c r="K48">
        <v>1545</v>
      </c>
    </row>
    <row r="68" spans="9:9" x14ac:dyDescent="0.25">
      <c r="I68" s="194"/>
    </row>
    <row r="69" spans="9:9" x14ac:dyDescent="0.25">
      <c r="I69" s="194"/>
    </row>
    <row r="70" spans="9:9" x14ac:dyDescent="0.25">
      <c r="I70" s="194"/>
    </row>
    <row r="71" spans="9:9" x14ac:dyDescent="0.25">
      <c r="I71" s="194"/>
    </row>
    <row r="72" spans="9:9" x14ac:dyDescent="0.25">
      <c r="I72" s="194"/>
    </row>
    <row r="73" spans="9:9" x14ac:dyDescent="0.25">
      <c r="I73" s="194"/>
    </row>
    <row r="74" spans="9:9" x14ac:dyDescent="0.25">
      <c r="I74" s="194"/>
    </row>
    <row r="75" spans="9:9" x14ac:dyDescent="0.25">
      <c r="I75" s="194"/>
    </row>
    <row r="76" spans="9:9" x14ac:dyDescent="0.25">
      <c r="I76" s="194"/>
    </row>
    <row r="91" spans="2:2" x14ac:dyDescent="0.25">
      <c r="B91" s="62"/>
    </row>
  </sheetData>
  <pageMargins left="0.511811024" right="0.511811024" top="0.78740157499999996" bottom="0.78740157499999996" header="0.31496062000000002" footer="0.31496062000000002"/>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9B8BF-B4BE-4B74-AA54-2C4110075F3E}">
  <sheetPr>
    <tabColor theme="9" tint="-0.249977111117893"/>
  </sheetPr>
  <dimension ref="A1:AS55"/>
  <sheetViews>
    <sheetView showGridLines="0" zoomScale="90" zoomScaleNormal="90" workbookViewId="0"/>
  </sheetViews>
  <sheetFormatPr defaultRowHeight="15" x14ac:dyDescent="0.25"/>
  <sheetData>
    <row r="1" spans="1:1" x14ac:dyDescent="0.25">
      <c r="A1" t="s">
        <v>2754</v>
      </c>
    </row>
    <row r="3" spans="1:1" x14ac:dyDescent="0.25">
      <c r="A3" t="s">
        <v>91</v>
      </c>
    </row>
    <row r="4" spans="1:1" x14ac:dyDescent="0.25">
      <c r="A4" t="s">
        <v>1729</v>
      </c>
    </row>
    <row r="5" spans="1:1" x14ac:dyDescent="0.25">
      <c r="A5" t="s">
        <v>1730</v>
      </c>
    </row>
    <row r="6" spans="1:1" x14ac:dyDescent="0.25">
      <c r="A6" t="s">
        <v>1731</v>
      </c>
    </row>
    <row r="7" spans="1:1" x14ac:dyDescent="0.25">
      <c r="A7" t="s">
        <v>1732</v>
      </c>
    </row>
    <row r="8" spans="1:1" x14ac:dyDescent="0.25">
      <c r="A8" t="s">
        <v>1733</v>
      </c>
    </row>
    <row r="9" spans="1:1" x14ac:dyDescent="0.25">
      <c r="A9" t="s">
        <v>1734</v>
      </c>
    </row>
    <row r="10" spans="1:1" x14ac:dyDescent="0.25">
      <c r="A10" t="s">
        <v>1735</v>
      </c>
    </row>
    <row r="11" spans="1:1" x14ac:dyDescent="0.25">
      <c r="A11" t="s">
        <v>1736</v>
      </c>
    </row>
    <row r="12" spans="1:1" x14ac:dyDescent="0.25">
      <c r="A12" t="s">
        <v>1737</v>
      </c>
    </row>
    <row r="13" spans="1:1" x14ac:dyDescent="0.25">
      <c r="A13" t="s">
        <v>1738</v>
      </c>
    </row>
    <row r="14" spans="1:1" x14ac:dyDescent="0.25">
      <c r="A14" t="s">
        <v>1739</v>
      </c>
    </row>
    <row r="15" spans="1:1" x14ac:dyDescent="0.25">
      <c r="A15" t="s">
        <v>615</v>
      </c>
    </row>
    <row r="16" spans="1:1" x14ac:dyDescent="0.25">
      <c r="A16" t="s">
        <v>1740</v>
      </c>
    </row>
    <row r="17" spans="1:12" x14ac:dyDescent="0.25">
      <c r="A17" t="s">
        <v>1741</v>
      </c>
    </row>
    <row r="19" spans="1:12" x14ac:dyDescent="0.25">
      <c r="A19" t="s">
        <v>1097</v>
      </c>
    </row>
    <row r="20" spans="1:12" x14ac:dyDescent="0.25">
      <c r="A20" t="s">
        <v>1742</v>
      </c>
    </row>
    <row r="21" spans="1:12" x14ac:dyDescent="0.25">
      <c r="A21" t="s">
        <v>1743</v>
      </c>
    </row>
    <row r="22" spans="1:12" x14ac:dyDescent="0.25">
      <c r="A22" t="s">
        <v>1744</v>
      </c>
    </row>
    <row r="23" spans="1:12" x14ac:dyDescent="0.25">
      <c r="A23" t="s">
        <v>1745</v>
      </c>
    </row>
    <row r="24" spans="1:12" x14ac:dyDescent="0.25">
      <c r="A24" t="s">
        <v>1746</v>
      </c>
    </row>
    <row r="26" spans="1:12" x14ac:dyDescent="0.25">
      <c r="A26" t="s">
        <v>654</v>
      </c>
    </row>
    <row r="27" spans="1:12" x14ac:dyDescent="0.25">
      <c r="A27" s="109" t="s">
        <v>1704</v>
      </c>
    </row>
    <row r="28" spans="1:12" x14ac:dyDescent="0.25">
      <c r="A28" s="109" t="s">
        <v>140</v>
      </c>
    </row>
    <row r="30" spans="1:12" x14ac:dyDescent="0.25">
      <c r="A30" t="s">
        <v>1747</v>
      </c>
    </row>
    <row r="31" spans="1:12" x14ac:dyDescent="0.25">
      <c r="B31" s="21">
        <v>2012</v>
      </c>
      <c r="C31" s="21">
        <v>2013</v>
      </c>
      <c r="D31" s="21">
        <v>2014</v>
      </c>
      <c r="E31" s="21">
        <v>2015</v>
      </c>
      <c r="F31" s="21">
        <v>2016</v>
      </c>
      <c r="G31" s="21">
        <v>2017</v>
      </c>
      <c r="H31" s="21">
        <v>2018</v>
      </c>
      <c r="I31" s="21">
        <v>2019</v>
      </c>
      <c r="J31" s="21">
        <v>2020</v>
      </c>
      <c r="K31" s="21">
        <v>2021</v>
      </c>
      <c r="L31" s="21">
        <v>2022</v>
      </c>
    </row>
    <row r="32" spans="1:12" x14ac:dyDescent="0.25">
      <c r="A32" t="s">
        <v>5</v>
      </c>
      <c r="B32" s="615">
        <f t="shared" ref="B32:I32" si="0">B41/B$47*100</f>
        <v>18952.536083676154</v>
      </c>
      <c r="C32" s="615">
        <f t="shared" si="0"/>
        <v>18373.337069080746</v>
      </c>
      <c r="D32" s="615">
        <f t="shared" si="0"/>
        <v>17632.138332356284</v>
      </c>
      <c r="E32" s="615">
        <f t="shared" si="0"/>
        <v>15833.759908928438</v>
      </c>
      <c r="F32" s="615">
        <f t="shared" si="0"/>
        <v>14930.926829574722</v>
      </c>
      <c r="G32" s="615">
        <f t="shared" si="0"/>
        <v>14677.269242503751</v>
      </c>
      <c r="H32" s="615">
        <f t="shared" si="0"/>
        <v>14333.95189398915</v>
      </c>
      <c r="I32" s="615">
        <f t="shared" si="0"/>
        <v>13810.337373243738</v>
      </c>
      <c r="J32" s="615">
        <f t="shared" ref="J32:L32" si="1">J41/J$47*100</f>
        <v>13275.133426488916</v>
      </c>
      <c r="K32" s="615">
        <f t="shared" si="1"/>
        <v>11533.74867974719</v>
      </c>
      <c r="L32" s="615">
        <f t="shared" si="1"/>
        <v>10944</v>
      </c>
    </row>
    <row r="33" spans="1:12" x14ac:dyDescent="0.25">
      <c r="A33" t="s">
        <v>6</v>
      </c>
      <c r="B33" s="615">
        <f t="shared" ref="B33:I33" si="2">B42/B$47*100</f>
        <v>12741.653786579169</v>
      </c>
      <c r="C33" s="615">
        <f t="shared" si="2"/>
        <v>12424.231069431955</v>
      </c>
      <c r="D33" s="615">
        <f t="shared" si="2"/>
        <v>12010.967343701503</v>
      </c>
      <c r="E33" s="615">
        <f t="shared" si="2"/>
        <v>10590.42090550769</v>
      </c>
      <c r="F33" s="615">
        <f t="shared" si="2"/>
        <v>9882.5546202650912</v>
      </c>
      <c r="G33" s="615">
        <f t="shared" si="2"/>
        <v>9935.4025152243685</v>
      </c>
      <c r="H33" s="615">
        <f t="shared" si="2"/>
        <v>9796.2844875416849</v>
      </c>
      <c r="I33" s="615">
        <f t="shared" si="2"/>
        <v>9401.5919063953752</v>
      </c>
      <c r="J33" s="615">
        <f t="shared" ref="J33:L33" si="3">J42/J$47*100</f>
        <v>8963.8004078703871</v>
      </c>
      <c r="K33" s="615">
        <f t="shared" si="3"/>
        <v>7700.0969127652752</v>
      </c>
      <c r="L33" s="615">
        <f t="shared" si="3"/>
        <v>7216</v>
      </c>
    </row>
    <row r="34" spans="1:12" x14ac:dyDescent="0.25">
      <c r="A34" t="s">
        <v>7</v>
      </c>
      <c r="B34" s="615">
        <f t="shared" ref="B34:I34" si="4">B43/B$47*100</f>
        <v>14129.038373777916</v>
      </c>
      <c r="C34" s="615">
        <f t="shared" si="4"/>
        <v>13813.939516012777</v>
      </c>
      <c r="D34" s="615">
        <f t="shared" si="4"/>
        <v>13918.178833752885</v>
      </c>
      <c r="E34" s="615">
        <f t="shared" si="4"/>
        <v>11697.011824613801</v>
      </c>
      <c r="F34" s="615">
        <f t="shared" si="4"/>
        <v>11346.63678623029</v>
      </c>
      <c r="G34" s="615">
        <f t="shared" si="4"/>
        <v>10813.721067597417</v>
      </c>
      <c r="H34" s="615">
        <f t="shared" si="4"/>
        <v>10160.567157653692</v>
      </c>
      <c r="I34" s="615">
        <f t="shared" si="4"/>
        <v>9293.289851040834</v>
      </c>
      <c r="J34" s="615">
        <f t="shared" ref="J34:L34" si="5">J43/J$47*100</f>
        <v>9173.3710109898402</v>
      </c>
      <c r="K34" s="615">
        <f t="shared" si="5"/>
        <v>8358.0801906523484</v>
      </c>
      <c r="L34" s="615">
        <f t="shared" si="5"/>
        <v>7575</v>
      </c>
    </row>
    <row r="35" spans="1:12" x14ac:dyDescent="0.25">
      <c r="B35" s="680">
        <f>(B32-B$34)/B$34</f>
        <v>0.34138895955227699</v>
      </c>
      <c r="C35" s="680">
        <f t="shared" ref="C35:H36" si="6">(C32-C$34)/C$34</f>
        <v>0.33005773246529913</v>
      </c>
      <c r="D35" s="680">
        <f t="shared" si="6"/>
        <v>0.26684234647112737</v>
      </c>
      <c r="E35" s="680">
        <f t="shared" si="6"/>
        <v>0.35365853658536583</v>
      </c>
      <c r="F35" s="680">
        <f t="shared" si="6"/>
        <v>0.3158900836320192</v>
      </c>
      <c r="G35" s="680">
        <f t="shared" si="6"/>
        <v>0.35728202630297129</v>
      </c>
      <c r="H35" s="680">
        <f t="shared" si="6"/>
        <v>0.41074328544659594</v>
      </c>
      <c r="I35" s="680">
        <f t="shared" ref="I35:J35" si="7">(I32-I$34)/I$34</f>
        <v>0.48605473353411022</v>
      </c>
      <c r="J35" s="680">
        <f t="shared" si="7"/>
        <v>0.44713796167026282</v>
      </c>
      <c r="K35" s="680">
        <f t="shared" ref="K35:L35" si="8">(K32-K$34)/K$34</f>
        <v>0.37995190482217434</v>
      </c>
      <c r="L35" s="680">
        <f t="shared" si="8"/>
        <v>0.44475247524752476</v>
      </c>
    </row>
    <row r="36" spans="1:12" x14ac:dyDescent="0.25">
      <c r="B36" s="680">
        <f>(B33-B$34)/B$34</f>
        <v>-9.8193843805647385E-2</v>
      </c>
      <c r="C36" s="680">
        <f t="shared" si="6"/>
        <v>-0.10060189165950136</v>
      </c>
      <c r="D36" s="680">
        <f t="shared" si="6"/>
        <v>-0.13703024747937684</v>
      </c>
      <c r="E36" s="680">
        <f t="shared" si="6"/>
        <v>-9.4604582409460555E-2</v>
      </c>
      <c r="F36" s="680">
        <f t="shared" si="6"/>
        <v>-0.12903225806451618</v>
      </c>
      <c r="G36" s="680">
        <f t="shared" si="6"/>
        <v>-8.1222601071602465E-2</v>
      </c>
      <c r="H36" s="680">
        <f t="shared" si="6"/>
        <v>-3.5852592129918842E-2</v>
      </c>
      <c r="I36" s="680">
        <f t="shared" ref="I36:J36" si="9">(I33-I$34)/I$34</f>
        <v>1.1653790755532228E-2</v>
      </c>
      <c r="J36" s="680">
        <f t="shared" si="9"/>
        <v>-2.2845538773956089E-2</v>
      </c>
      <c r="K36" s="680">
        <f t="shared" ref="K36:L36" si="10">(K33-K$34)/K$34</f>
        <v>-7.872421212504753E-2</v>
      </c>
      <c r="L36" s="680">
        <f t="shared" si="10"/>
        <v>-4.7392739273927391E-2</v>
      </c>
    </row>
    <row r="39" spans="1:12" x14ac:dyDescent="0.25">
      <c r="A39" t="s">
        <v>1748</v>
      </c>
    </row>
    <row r="40" spans="1:12" x14ac:dyDescent="0.25">
      <c r="B40">
        <v>2012</v>
      </c>
      <c r="C40">
        <v>2013</v>
      </c>
      <c r="D40">
        <v>2014</v>
      </c>
      <c r="E40">
        <v>2015</v>
      </c>
      <c r="F40">
        <v>2016</v>
      </c>
      <c r="G40">
        <v>2017</v>
      </c>
      <c r="H40">
        <v>2018</v>
      </c>
      <c r="I40">
        <v>2019</v>
      </c>
      <c r="J40">
        <v>2020</v>
      </c>
      <c r="K40">
        <v>2021</v>
      </c>
      <c r="L40">
        <v>2022</v>
      </c>
    </row>
    <row r="41" spans="1:12" x14ac:dyDescent="0.25">
      <c r="A41" t="s">
        <v>5</v>
      </c>
      <c r="B41" s="69">
        <f>SUM(B52:E52)</f>
        <v>10546</v>
      </c>
      <c r="C41" s="69">
        <f>SUM(F52:I52)</f>
        <v>10828</v>
      </c>
      <c r="D41" s="69">
        <f>SUM(J52:M52)</f>
        <v>11057</v>
      </c>
      <c r="E41" s="69">
        <f>SUM(N52:Q52)</f>
        <v>10989</v>
      </c>
      <c r="F41" s="69">
        <f>SUM(R52:U52)</f>
        <v>11014</v>
      </c>
      <c r="G41" s="69">
        <f>SUM(V52:Y52)</f>
        <v>11146</v>
      </c>
      <c r="H41" s="69">
        <f>SUM(Z52:AC52)</f>
        <v>11293</v>
      </c>
      <c r="I41" s="69">
        <f>SUM(AD52:AG52)</f>
        <v>11349</v>
      </c>
      <c r="J41" s="69">
        <f>SUM(AH52:AK52)</f>
        <v>11402</v>
      </c>
      <c r="K41" s="69">
        <f>SUM(AL52:AO52)</f>
        <v>10903</v>
      </c>
      <c r="L41" s="69">
        <f>SUM(AP52:AS52)</f>
        <v>10944</v>
      </c>
    </row>
    <row r="42" spans="1:12" x14ac:dyDescent="0.25">
      <c r="A42" t="s">
        <v>6</v>
      </c>
      <c r="B42" s="69">
        <f>SUM(B53:E53)</f>
        <v>7090</v>
      </c>
      <c r="C42" s="69">
        <f>SUM(F53:I53)</f>
        <v>7322</v>
      </c>
      <c r="D42" s="69">
        <f>SUM(J53:M53)</f>
        <v>7532</v>
      </c>
      <c r="E42" s="69">
        <f>SUM(N53:Q53)</f>
        <v>7350</v>
      </c>
      <c r="F42" s="69">
        <f>SUM(R53:U53)</f>
        <v>7290</v>
      </c>
      <c r="G42" s="69">
        <f>SUM(V53:Y53)</f>
        <v>7545</v>
      </c>
      <c r="H42" s="69">
        <f>SUM(Z53:AC53)</f>
        <v>7718</v>
      </c>
      <c r="I42" s="69">
        <f>SUM(AD53:AG53)</f>
        <v>7726</v>
      </c>
      <c r="J42" s="69">
        <f t="shared" ref="J42:J43" si="11">SUM(AH53:AK53)</f>
        <v>7699</v>
      </c>
      <c r="K42" s="69">
        <f t="shared" ref="K42:K43" si="12">SUM(AL53:AO53)</f>
        <v>7279</v>
      </c>
      <c r="L42" s="69">
        <f t="shared" ref="L42:L43" si="13">SUM(AP53:AS53)</f>
        <v>7216</v>
      </c>
    </row>
    <row r="43" spans="1:12" x14ac:dyDescent="0.25">
      <c r="A43" t="s">
        <v>7</v>
      </c>
      <c r="B43" s="69">
        <f>SUM(B54:E54)</f>
        <v>7862</v>
      </c>
      <c r="C43" s="69">
        <f>SUM(F54:I54)</f>
        <v>8141</v>
      </c>
      <c r="D43" s="69">
        <f>SUM(J54:M54)</f>
        <v>8728</v>
      </c>
      <c r="E43" s="69">
        <f>SUM(N54:Q54)</f>
        <v>8118</v>
      </c>
      <c r="F43" s="69">
        <f>SUM(R54:U54)</f>
        <v>8370</v>
      </c>
      <c r="G43" s="69">
        <f>SUM(V54:Y54)</f>
        <v>8212</v>
      </c>
      <c r="H43" s="69">
        <f>SUM(Z54:AC54)</f>
        <v>8005</v>
      </c>
      <c r="I43" s="69">
        <f>SUM(AD54:AG54)</f>
        <v>7637</v>
      </c>
      <c r="J43" s="69">
        <f t="shared" si="11"/>
        <v>7879</v>
      </c>
      <c r="K43" s="69">
        <f t="shared" si="12"/>
        <v>7901</v>
      </c>
      <c r="L43" s="69">
        <f t="shared" si="13"/>
        <v>7575</v>
      </c>
    </row>
    <row r="44" spans="1:12" x14ac:dyDescent="0.25">
      <c r="A44" s="725" t="s">
        <v>1533</v>
      </c>
      <c r="B44" s="725"/>
      <c r="C44" s="725"/>
      <c r="D44" s="725"/>
      <c r="E44" s="725"/>
      <c r="F44" s="725"/>
      <c r="G44" s="725"/>
      <c r="H44" s="725"/>
      <c r="I44" s="725"/>
    </row>
    <row r="46" spans="1:12" x14ac:dyDescent="0.25">
      <c r="A46" t="s">
        <v>887</v>
      </c>
      <c r="B46">
        <v>2012</v>
      </c>
      <c r="C46">
        <v>2013</v>
      </c>
      <c r="D46">
        <v>2014</v>
      </c>
      <c r="E46">
        <v>2015</v>
      </c>
      <c r="F46">
        <v>2016</v>
      </c>
      <c r="G46">
        <v>2017</v>
      </c>
      <c r="H46">
        <v>2018</v>
      </c>
      <c r="I46">
        <v>2019</v>
      </c>
      <c r="J46">
        <v>2020</v>
      </c>
      <c r="K46">
        <v>2021</v>
      </c>
      <c r="L46">
        <v>2022</v>
      </c>
    </row>
    <row r="47" spans="1:12" x14ac:dyDescent="0.25">
      <c r="A47" s="16"/>
      <c r="B47" s="16">
        <v>55.644268151971943</v>
      </c>
      <c r="C47" s="16">
        <v>58.933224592182079</v>
      </c>
      <c r="D47" s="16">
        <v>62.709353747013111</v>
      </c>
      <c r="E47" s="16">
        <v>69.402340715065762</v>
      </c>
      <c r="F47" s="16">
        <v>73.766351718928846</v>
      </c>
      <c r="G47" s="16">
        <v>75.940556896799407</v>
      </c>
      <c r="H47" s="16">
        <v>78.784972096464529</v>
      </c>
      <c r="I47" s="16">
        <v>82.177572446475111</v>
      </c>
      <c r="J47" s="16">
        <v>85.889908852054887</v>
      </c>
      <c r="K47" s="16">
        <v>94.53127775486594</v>
      </c>
      <c r="L47" s="16">
        <v>100</v>
      </c>
    </row>
    <row r="49" spans="1:45" x14ac:dyDescent="0.25">
      <c r="A49" t="s">
        <v>1749</v>
      </c>
    </row>
    <row r="50" spans="1:45" x14ac:dyDescent="0.25">
      <c r="A50" t="s">
        <v>1750</v>
      </c>
    </row>
    <row r="51" spans="1:45" x14ac:dyDescent="0.25">
      <c r="B51" t="s">
        <v>1751</v>
      </c>
      <c r="C51" t="s">
        <v>1752</v>
      </c>
      <c r="D51" t="s">
        <v>1753</v>
      </c>
      <c r="E51" t="s">
        <v>511</v>
      </c>
      <c r="F51" t="s">
        <v>1754</v>
      </c>
      <c r="G51" t="s">
        <v>1755</v>
      </c>
      <c r="H51" t="s">
        <v>1756</v>
      </c>
      <c r="I51" t="s">
        <v>512</v>
      </c>
      <c r="J51" t="s">
        <v>1757</v>
      </c>
      <c r="K51" t="s">
        <v>1758</v>
      </c>
      <c r="L51" t="s">
        <v>1759</v>
      </c>
      <c r="M51" t="s">
        <v>513</v>
      </c>
      <c r="N51" t="s">
        <v>1760</v>
      </c>
      <c r="O51" t="s">
        <v>1761</v>
      </c>
      <c r="P51" t="s">
        <v>1762</v>
      </c>
      <c r="Q51" t="s">
        <v>514</v>
      </c>
      <c r="R51" t="s">
        <v>1763</v>
      </c>
      <c r="S51" t="s">
        <v>1764</v>
      </c>
      <c r="T51" t="s">
        <v>1765</v>
      </c>
      <c r="U51" t="s">
        <v>515</v>
      </c>
      <c r="V51" t="s">
        <v>1766</v>
      </c>
      <c r="W51" t="s">
        <v>1767</v>
      </c>
      <c r="X51" t="s">
        <v>1768</v>
      </c>
      <c r="Y51" t="s">
        <v>516</v>
      </c>
      <c r="Z51" t="s">
        <v>1769</v>
      </c>
      <c r="AA51" t="s">
        <v>1770</v>
      </c>
      <c r="AB51" t="s">
        <v>1771</v>
      </c>
      <c r="AC51" t="s">
        <v>517</v>
      </c>
      <c r="AD51" t="s">
        <v>1772</v>
      </c>
      <c r="AE51" t="s">
        <v>1773</v>
      </c>
      <c r="AF51" t="s">
        <v>1774</v>
      </c>
      <c r="AG51" t="s">
        <v>518</v>
      </c>
      <c r="AH51" t="s">
        <v>1549</v>
      </c>
      <c r="AI51" t="s">
        <v>1775</v>
      </c>
      <c r="AJ51" t="s">
        <v>1776</v>
      </c>
      <c r="AK51" t="s">
        <v>519</v>
      </c>
      <c r="AL51" t="s">
        <v>2731</v>
      </c>
      <c r="AM51" t="s">
        <v>2732</v>
      </c>
      <c r="AN51" t="s">
        <v>2733</v>
      </c>
      <c r="AO51" t="s">
        <v>2703</v>
      </c>
      <c r="AP51" t="s">
        <v>2734</v>
      </c>
      <c r="AQ51" t="s">
        <v>2735</v>
      </c>
      <c r="AR51" t="s">
        <v>2736</v>
      </c>
      <c r="AS51" t="s">
        <v>2704</v>
      </c>
    </row>
    <row r="52" spans="1:45" x14ac:dyDescent="0.25">
      <c r="A52" t="s">
        <v>5</v>
      </c>
      <c r="B52" s="69">
        <v>2735</v>
      </c>
      <c r="C52" s="69">
        <v>2584</v>
      </c>
      <c r="D52" s="69">
        <v>2603</v>
      </c>
      <c r="E52" s="69">
        <v>2624</v>
      </c>
      <c r="F52" s="69">
        <v>2756</v>
      </c>
      <c r="G52" s="69">
        <v>2661</v>
      </c>
      <c r="H52" s="69">
        <v>2699</v>
      </c>
      <c r="I52" s="69">
        <v>2712</v>
      </c>
      <c r="J52" s="69">
        <v>2847</v>
      </c>
      <c r="K52" s="69">
        <v>2725</v>
      </c>
      <c r="L52" s="69">
        <v>2734</v>
      </c>
      <c r="M52" s="69">
        <v>2751</v>
      </c>
      <c r="N52" s="69">
        <v>2834</v>
      </c>
      <c r="O52" s="69">
        <v>2718</v>
      </c>
      <c r="P52" s="69">
        <v>2673</v>
      </c>
      <c r="Q52" s="69">
        <v>2764</v>
      </c>
      <c r="R52" s="69">
        <v>2944</v>
      </c>
      <c r="S52" s="69">
        <v>2646</v>
      </c>
      <c r="T52" s="69">
        <v>2667</v>
      </c>
      <c r="U52" s="69">
        <v>2757</v>
      </c>
      <c r="V52" s="69">
        <v>2978</v>
      </c>
      <c r="W52" s="69">
        <v>2674</v>
      </c>
      <c r="X52" s="69">
        <v>2704</v>
      </c>
      <c r="Y52" s="69">
        <v>2790</v>
      </c>
      <c r="Z52" s="69">
        <v>2996</v>
      </c>
      <c r="AA52" s="69">
        <v>2732</v>
      </c>
      <c r="AB52" s="69">
        <v>2739</v>
      </c>
      <c r="AC52" s="69">
        <v>2826</v>
      </c>
      <c r="AD52" s="69">
        <v>3031</v>
      </c>
      <c r="AE52" s="69">
        <v>2723</v>
      </c>
      <c r="AF52" s="69">
        <v>2741</v>
      </c>
      <c r="AG52" s="69">
        <v>2854</v>
      </c>
      <c r="AH52" s="69">
        <v>3061</v>
      </c>
      <c r="AI52" s="69">
        <v>2699</v>
      </c>
      <c r="AJ52" s="69">
        <v>2803</v>
      </c>
      <c r="AK52" s="69">
        <v>2839</v>
      </c>
      <c r="AL52" s="69">
        <v>2975</v>
      </c>
      <c r="AM52" s="69">
        <v>2710</v>
      </c>
      <c r="AN52" s="69">
        <v>2623</v>
      </c>
      <c r="AO52" s="69">
        <v>2595</v>
      </c>
      <c r="AP52" s="69">
        <v>2807</v>
      </c>
      <c r="AQ52" s="69">
        <v>2613</v>
      </c>
      <c r="AR52" s="69">
        <v>2685</v>
      </c>
      <c r="AS52" s="69">
        <v>2839</v>
      </c>
    </row>
    <row r="53" spans="1:45" x14ac:dyDescent="0.25">
      <c r="A53" t="s">
        <v>6</v>
      </c>
      <c r="B53" s="69">
        <v>1845</v>
      </c>
      <c r="C53" s="69">
        <v>1752</v>
      </c>
      <c r="D53" s="69">
        <v>1749</v>
      </c>
      <c r="E53" s="69">
        <v>1744</v>
      </c>
      <c r="F53" s="69">
        <v>1843</v>
      </c>
      <c r="G53" s="69">
        <v>1806</v>
      </c>
      <c r="H53" s="69">
        <v>1836</v>
      </c>
      <c r="I53" s="69">
        <v>1837</v>
      </c>
      <c r="J53" s="69">
        <v>1958</v>
      </c>
      <c r="K53" s="69">
        <v>1869</v>
      </c>
      <c r="L53" s="69">
        <v>1846</v>
      </c>
      <c r="M53" s="69">
        <v>1859</v>
      </c>
      <c r="N53" s="69">
        <v>1897</v>
      </c>
      <c r="O53" s="69">
        <v>1828</v>
      </c>
      <c r="P53" s="69">
        <v>1803</v>
      </c>
      <c r="Q53" s="69">
        <v>1822</v>
      </c>
      <c r="R53" s="69">
        <v>1932</v>
      </c>
      <c r="S53" s="69">
        <v>1768</v>
      </c>
      <c r="T53" s="69">
        <v>1771</v>
      </c>
      <c r="U53" s="69">
        <v>1819</v>
      </c>
      <c r="V53" s="69">
        <v>2005</v>
      </c>
      <c r="W53" s="69">
        <v>1825</v>
      </c>
      <c r="X53" s="69">
        <v>1814</v>
      </c>
      <c r="Y53" s="69">
        <v>1901</v>
      </c>
      <c r="Z53" s="69">
        <v>2037</v>
      </c>
      <c r="AA53" s="69">
        <v>1868</v>
      </c>
      <c r="AB53" s="69">
        <v>1887</v>
      </c>
      <c r="AC53" s="69">
        <v>1926</v>
      </c>
      <c r="AD53" s="69">
        <v>2052</v>
      </c>
      <c r="AE53" s="69">
        <v>1872</v>
      </c>
      <c r="AF53" s="69">
        <v>1870</v>
      </c>
      <c r="AG53" s="69">
        <v>1932</v>
      </c>
      <c r="AH53" s="69">
        <v>2085</v>
      </c>
      <c r="AI53" s="69">
        <v>1853</v>
      </c>
      <c r="AJ53" s="69">
        <v>1852</v>
      </c>
      <c r="AK53" s="69">
        <v>1909</v>
      </c>
      <c r="AL53" s="69">
        <v>1942</v>
      </c>
      <c r="AM53" s="69">
        <v>1806</v>
      </c>
      <c r="AN53" s="69">
        <v>1785</v>
      </c>
      <c r="AO53" s="69">
        <v>1746</v>
      </c>
      <c r="AP53" s="69">
        <v>1860</v>
      </c>
      <c r="AQ53" s="69">
        <v>1723</v>
      </c>
      <c r="AR53" s="69">
        <v>1782</v>
      </c>
      <c r="AS53" s="69">
        <v>1851</v>
      </c>
    </row>
    <row r="54" spans="1:45" x14ac:dyDescent="0.25">
      <c r="A54" t="s">
        <v>7</v>
      </c>
      <c r="B54" s="69">
        <v>2158</v>
      </c>
      <c r="C54" s="69">
        <v>1914</v>
      </c>
      <c r="D54" s="69">
        <v>1875</v>
      </c>
      <c r="E54" s="69">
        <v>1915</v>
      </c>
      <c r="F54" s="69">
        <v>2098</v>
      </c>
      <c r="G54" s="69">
        <v>2023</v>
      </c>
      <c r="H54" s="69">
        <v>2006</v>
      </c>
      <c r="I54" s="69">
        <v>2014</v>
      </c>
      <c r="J54" s="69">
        <v>2157</v>
      </c>
      <c r="K54" s="69">
        <v>2290</v>
      </c>
      <c r="L54" s="69">
        <v>2181</v>
      </c>
      <c r="M54" s="69">
        <v>2100</v>
      </c>
      <c r="N54" s="69">
        <v>2145</v>
      </c>
      <c r="O54" s="69">
        <v>2042</v>
      </c>
      <c r="P54" s="69">
        <v>1965</v>
      </c>
      <c r="Q54" s="69">
        <v>1966</v>
      </c>
      <c r="R54" s="69">
        <v>2132</v>
      </c>
      <c r="S54" s="69">
        <v>2103</v>
      </c>
      <c r="T54" s="69">
        <v>2027</v>
      </c>
      <c r="U54" s="69">
        <v>2108</v>
      </c>
      <c r="V54" s="69">
        <v>2314</v>
      </c>
      <c r="W54" s="69">
        <v>2022</v>
      </c>
      <c r="X54" s="69">
        <v>1962</v>
      </c>
      <c r="Y54" s="69">
        <v>1914</v>
      </c>
      <c r="Z54" s="69">
        <v>2176</v>
      </c>
      <c r="AA54" s="69">
        <v>1876</v>
      </c>
      <c r="AB54" s="69">
        <v>1968</v>
      </c>
      <c r="AC54" s="69">
        <v>1985</v>
      </c>
      <c r="AD54" s="69">
        <v>2100</v>
      </c>
      <c r="AE54" s="69">
        <v>1845</v>
      </c>
      <c r="AF54" s="69">
        <v>1856</v>
      </c>
      <c r="AG54" s="69">
        <v>1836</v>
      </c>
      <c r="AH54" s="69">
        <v>2046</v>
      </c>
      <c r="AI54" s="69">
        <v>1878</v>
      </c>
      <c r="AJ54" s="69">
        <v>1854</v>
      </c>
      <c r="AK54" s="69">
        <v>2101</v>
      </c>
      <c r="AL54" s="69">
        <v>2030</v>
      </c>
      <c r="AM54" s="69">
        <v>2019</v>
      </c>
      <c r="AN54" s="69">
        <v>1950</v>
      </c>
      <c r="AO54" s="69">
        <v>1902</v>
      </c>
      <c r="AP54" s="69">
        <v>1899</v>
      </c>
      <c r="AQ54" s="69">
        <v>1820</v>
      </c>
      <c r="AR54" s="69">
        <v>1843</v>
      </c>
      <c r="AS54" s="69">
        <v>2013</v>
      </c>
    </row>
    <row r="55" spans="1:45" x14ac:dyDescent="0.25">
      <c r="A55" t="s">
        <v>1533</v>
      </c>
    </row>
  </sheetData>
  <mergeCells count="1">
    <mergeCell ref="A44:I44"/>
  </mergeCells>
  <phoneticPr fontId="1" type="noConversion"/>
  <pageMargins left="0.511811024" right="0.511811024" top="0.78740157499999996" bottom="0.78740157499999996" header="0.31496062000000002" footer="0.31496062000000002"/>
  <pageSetup paperSize="9" orientation="portrait" r:id="rId1"/>
  <ignoredErrors>
    <ignoredError sqref="B41:J43 K41:L43" formulaRange="1"/>
  </ignoredErrors>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40A59-4384-405A-A5EC-B7956571AD00}">
  <sheetPr>
    <tabColor theme="9" tint="-0.249977111117893"/>
  </sheetPr>
  <dimension ref="A1:AT43"/>
  <sheetViews>
    <sheetView showGridLines="0" zoomScale="90" zoomScaleNormal="90" workbookViewId="0"/>
  </sheetViews>
  <sheetFormatPr defaultRowHeight="15" x14ac:dyDescent="0.25"/>
  <cols>
    <col min="2" max="2" width="28.5703125" customWidth="1"/>
    <col min="3" max="13" width="16.42578125" bestFit="1" customWidth="1"/>
  </cols>
  <sheetData>
    <row r="1" spans="1:1" x14ac:dyDescent="0.25">
      <c r="A1" t="s">
        <v>2769</v>
      </c>
    </row>
    <row r="3" spans="1:1" x14ac:dyDescent="0.25">
      <c r="A3" t="s">
        <v>91</v>
      </c>
    </row>
    <row r="4" spans="1:1" x14ac:dyDescent="0.25">
      <c r="A4" t="s">
        <v>1777</v>
      </c>
    </row>
    <row r="5" spans="1:1" x14ac:dyDescent="0.25">
      <c r="A5" t="s">
        <v>1778</v>
      </c>
    </row>
    <row r="6" spans="1:1" x14ac:dyDescent="0.25">
      <c r="A6" t="s">
        <v>1779</v>
      </c>
    </row>
    <row r="7" spans="1:1" x14ac:dyDescent="0.25">
      <c r="A7" t="s">
        <v>1780</v>
      </c>
    </row>
    <row r="8" spans="1:1" x14ac:dyDescent="0.25">
      <c r="A8" t="s">
        <v>1734</v>
      </c>
    </row>
    <row r="9" spans="1:1" x14ac:dyDescent="0.25">
      <c r="A9" t="s">
        <v>1781</v>
      </c>
    </row>
    <row r="10" spans="1:1" x14ac:dyDescent="0.25">
      <c r="A10" t="s">
        <v>1782</v>
      </c>
    </row>
    <row r="11" spans="1:1" x14ac:dyDescent="0.25">
      <c r="A11" t="s">
        <v>1738</v>
      </c>
    </row>
    <row r="12" spans="1:1" x14ac:dyDescent="0.25">
      <c r="A12" t="s">
        <v>1739</v>
      </c>
    </row>
    <row r="13" spans="1:1" x14ac:dyDescent="0.25">
      <c r="A13" t="s">
        <v>615</v>
      </c>
    </row>
    <row r="14" spans="1:1" x14ac:dyDescent="0.25">
      <c r="A14" t="s">
        <v>1740</v>
      </c>
    </row>
    <row r="15" spans="1:1" x14ac:dyDescent="0.25">
      <c r="A15" t="s">
        <v>1741</v>
      </c>
    </row>
    <row r="17" spans="1:14" x14ac:dyDescent="0.25">
      <c r="A17" t="s">
        <v>1097</v>
      </c>
    </row>
    <row r="18" spans="1:14" x14ac:dyDescent="0.25">
      <c r="A18" t="s">
        <v>1783</v>
      </c>
    </row>
    <row r="19" spans="1:14" x14ac:dyDescent="0.25">
      <c r="A19" t="s">
        <v>1743</v>
      </c>
    </row>
    <row r="20" spans="1:14" x14ac:dyDescent="0.25">
      <c r="A20" t="s">
        <v>1784</v>
      </c>
    </row>
    <row r="21" spans="1:14" x14ac:dyDescent="0.25">
      <c r="A21" t="s">
        <v>1745</v>
      </c>
    </row>
    <row r="22" spans="1:14" x14ac:dyDescent="0.25">
      <c r="A22" t="s">
        <v>1746</v>
      </c>
    </row>
    <row r="23" spans="1:14" x14ac:dyDescent="0.25">
      <c r="A23" t="s">
        <v>1785</v>
      </c>
    </row>
    <row r="25" spans="1:14" x14ac:dyDescent="0.25">
      <c r="A25" t="s">
        <v>654</v>
      </c>
    </row>
    <row r="26" spans="1:14" x14ac:dyDescent="0.25">
      <c r="A26" s="109" t="s">
        <v>1786</v>
      </c>
    </row>
    <row r="27" spans="1:14" x14ac:dyDescent="0.25">
      <c r="A27" s="109" t="s">
        <v>140</v>
      </c>
    </row>
    <row r="29" spans="1:14" x14ac:dyDescent="0.25">
      <c r="B29" t="s">
        <v>1787</v>
      </c>
    </row>
    <row r="30" spans="1:14" x14ac:dyDescent="0.25">
      <c r="B30" s="62" t="s">
        <v>7</v>
      </c>
      <c r="C30" s="62">
        <v>2012</v>
      </c>
      <c r="D30" s="62">
        <v>2013</v>
      </c>
      <c r="E30" s="62">
        <v>2014</v>
      </c>
      <c r="F30" s="62">
        <v>2015</v>
      </c>
      <c r="G30" s="62">
        <v>2016</v>
      </c>
      <c r="H30" s="62">
        <v>2017</v>
      </c>
      <c r="I30" s="62">
        <v>2018</v>
      </c>
      <c r="J30" s="62">
        <v>2019</v>
      </c>
      <c r="K30" s="62">
        <v>2020</v>
      </c>
      <c r="L30" s="62">
        <v>2021</v>
      </c>
      <c r="M30" s="62">
        <v>2022</v>
      </c>
      <c r="N30" s="62"/>
    </row>
    <row r="31" spans="1:14" x14ac:dyDescent="0.25">
      <c r="B31" s="62" t="s">
        <v>1788</v>
      </c>
      <c r="C31" s="36">
        <f>C41/C43*100</f>
        <v>12529.5924118519</v>
      </c>
      <c r="D31" s="36">
        <f t="shared" ref="D31:J31" si="0">D41/D43*100</f>
        <v>12595.611476153157</v>
      </c>
      <c r="E31" s="36">
        <f t="shared" si="0"/>
        <v>12958.194454981201</v>
      </c>
      <c r="F31" s="36">
        <f t="shared" si="0"/>
        <v>10779.175346136466</v>
      </c>
      <c r="G31" s="36">
        <f t="shared" si="0"/>
        <v>9912.3785162384556</v>
      </c>
      <c r="H31" s="36">
        <f t="shared" si="0"/>
        <v>9240.1218620714881</v>
      </c>
      <c r="I31" s="36">
        <f t="shared" si="0"/>
        <v>8750.3997482654031</v>
      </c>
      <c r="J31" s="36">
        <f t="shared" si="0"/>
        <v>8675.1163216014284</v>
      </c>
      <c r="K31" s="36">
        <f t="shared" ref="K31:M31" si="1">K41/K43*100</f>
        <v>7905.468862117149</v>
      </c>
      <c r="L31" s="36">
        <f t="shared" si="1"/>
        <v>7686.3448506872501</v>
      </c>
      <c r="M31" s="36">
        <f t="shared" si="1"/>
        <v>7409.9999999999991</v>
      </c>
    </row>
    <row r="32" spans="1:14" x14ac:dyDescent="0.25">
      <c r="B32" s="62" t="s">
        <v>1789</v>
      </c>
      <c r="D32" s="20">
        <f>((D31/C31)-1)*100</f>
        <v>0.52690512293767089</v>
      </c>
      <c r="E32" s="20">
        <f t="shared" ref="E32:K32" si="2">((E31/D31)-1)*100</f>
        <v>2.8786453084434172</v>
      </c>
      <c r="F32" s="20">
        <f t="shared" si="2"/>
        <v>-16.815761766926627</v>
      </c>
      <c r="G32" s="20">
        <f t="shared" si="2"/>
        <v>-8.0414020744981496</v>
      </c>
      <c r="H32" s="20">
        <f t="shared" si="2"/>
        <v>-6.781991356218664</v>
      </c>
      <c r="I32" s="20">
        <f t="shared" si="2"/>
        <v>-5.2999529780692445</v>
      </c>
      <c r="J32" s="20">
        <f t="shared" si="2"/>
        <v>-0.86034271381599803</v>
      </c>
      <c r="K32" s="20">
        <f t="shared" si="2"/>
        <v>-8.8718978622548619</v>
      </c>
      <c r="L32" s="20">
        <f t="shared" ref="L32" si="3">((L31/K31)-1)*100</f>
        <v>-2.7718028525788863</v>
      </c>
      <c r="M32" s="20">
        <f t="shared" ref="M32" si="4">((M31/L31)-1)*100</f>
        <v>-3.5952700022630735</v>
      </c>
    </row>
    <row r="34" spans="1:46" x14ac:dyDescent="0.25">
      <c r="A34" t="s">
        <v>1790</v>
      </c>
    </row>
    <row r="35" spans="1:46" x14ac:dyDescent="0.25">
      <c r="A35" t="s">
        <v>1791</v>
      </c>
    </row>
    <row r="36" spans="1:46" x14ac:dyDescent="0.25">
      <c r="B36" t="s">
        <v>1792</v>
      </c>
    </row>
    <row r="37" spans="1:46" x14ac:dyDescent="0.25">
      <c r="C37" t="s">
        <v>1751</v>
      </c>
      <c r="D37" t="s">
        <v>1752</v>
      </c>
      <c r="E37" t="s">
        <v>1753</v>
      </c>
      <c r="F37" t="s">
        <v>511</v>
      </c>
      <c r="G37" t="s">
        <v>1754</v>
      </c>
      <c r="H37" t="s">
        <v>1755</v>
      </c>
      <c r="I37" t="s">
        <v>1756</v>
      </c>
      <c r="J37" t="s">
        <v>512</v>
      </c>
      <c r="K37" t="s">
        <v>1757</v>
      </c>
      <c r="L37" t="s">
        <v>1758</v>
      </c>
      <c r="M37" t="s">
        <v>1759</v>
      </c>
      <c r="N37" t="s">
        <v>513</v>
      </c>
      <c r="O37" t="s">
        <v>1760</v>
      </c>
      <c r="P37" t="s">
        <v>1761</v>
      </c>
      <c r="Q37" t="s">
        <v>1762</v>
      </c>
      <c r="R37" t="s">
        <v>514</v>
      </c>
      <c r="S37" t="s">
        <v>1763</v>
      </c>
      <c r="T37" t="s">
        <v>1764</v>
      </c>
      <c r="U37" t="s">
        <v>1765</v>
      </c>
      <c r="V37" t="s">
        <v>515</v>
      </c>
      <c r="W37" t="s">
        <v>1766</v>
      </c>
      <c r="X37" t="s">
        <v>1767</v>
      </c>
      <c r="Y37" t="s">
        <v>1768</v>
      </c>
      <c r="Z37" t="s">
        <v>516</v>
      </c>
      <c r="AA37" t="s">
        <v>1769</v>
      </c>
      <c r="AB37" t="s">
        <v>1770</v>
      </c>
      <c r="AC37" t="s">
        <v>1771</v>
      </c>
      <c r="AD37" t="s">
        <v>517</v>
      </c>
      <c r="AE37" t="s">
        <v>1772</v>
      </c>
      <c r="AF37" t="s">
        <v>1773</v>
      </c>
      <c r="AG37" t="s">
        <v>1774</v>
      </c>
      <c r="AH37" t="s">
        <v>518</v>
      </c>
      <c r="AI37" t="s">
        <v>1549</v>
      </c>
      <c r="AJ37" t="s">
        <v>1775</v>
      </c>
      <c r="AK37" t="s">
        <v>1776</v>
      </c>
      <c r="AL37" t="s">
        <v>519</v>
      </c>
      <c r="AM37" t="s">
        <v>2731</v>
      </c>
      <c r="AN37" t="s">
        <v>2732</v>
      </c>
      <c r="AO37" t="s">
        <v>2733</v>
      </c>
      <c r="AP37" t="s">
        <v>2703</v>
      </c>
      <c r="AQ37" t="s">
        <v>2734</v>
      </c>
      <c r="AR37" t="s">
        <v>2735</v>
      </c>
      <c r="AS37" t="s">
        <v>2736</v>
      </c>
      <c r="AT37" t="s">
        <v>2704</v>
      </c>
    </row>
    <row r="38" spans="1:46" x14ac:dyDescent="0.25">
      <c r="C38">
        <v>1843</v>
      </c>
      <c r="D38">
        <v>1659</v>
      </c>
      <c r="E38">
        <v>1685</v>
      </c>
      <c r="F38">
        <v>1785</v>
      </c>
      <c r="G38">
        <v>1885</v>
      </c>
      <c r="H38">
        <v>1826</v>
      </c>
      <c r="I38">
        <v>1849</v>
      </c>
      <c r="J38">
        <v>1863</v>
      </c>
      <c r="K38">
        <v>2006</v>
      </c>
      <c r="L38">
        <v>2125</v>
      </c>
      <c r="M38">
        <v>2008</v>
      </c>
      <c r="N38">
        <v>1987</v>
      </c>
      <c r="O38">
        <v>2017</v>
      </c>
      <c r="P38">
        <v>1884</v>
      </c>
      <c r="Q38">
        <v>1828</v>
      </c>
      <c r="R38">
        <v>1752</v>
      </c>
      <c r="S38">
        <v>1896</v>
      </c>
      <c r="T38">
        <v>1855</v>
      </c>
      <c r="U38">
        <v>1744</v>
      </c>
      <c r="V38">
        <v>1817</v>
      </c>
      <c r="W38">
        <v>1907</v>
      </c>
      <c r="X38">
        <v>1744</v>
      </c>
      <c r="Y38">
        <v>1669</v>
      </c>
      <c r="Z38">
        <v>1697</v>
      </c>
      <c r="AA38">
        <v>1835</v>
      </c>
      <c r="AB38">
        <v>1578</v>
      </c>
      <c r="AC38">
        <v>1693</v>
      </c>
      <c r="AD38">
        <v>1788</v>
      </c>
      <c r="AE38">
        <v>1892</v>
      </c>
      <c r="AF38">
        <v>1717</v>
      </c>
      <c r="AG38">
        <v>1733</v>
      </c>
      <c r="AH38">
        <v>1787</v>
      </c>
      <c r="AI38">
        <v>1907</v>
      </c>
      <c r="AJ38">
        <v>1544</v>
      </c>
      <c r="AK38">
        <v>1477</v>
      </c>
      <c r="AL38">
        <v>1862</v>
      </c>
      <c r="AM38">
        <v>1789</v>
      </c>
      <c r="AN38">
        <v>1773</v>
      </c>
      <c r="AO38">
        <v>1807</v>
      </c>
      <c r="AP38">
        <v>1897</v>
      </c>
      <c r="AQ38">
        <v>1862</v>
      </c>
      <c r="AR38">
        <v>1779</v>
      </c>
      <c r="AS38">
        <v>1787</v>
      </c>
      <c r="AT38">
        <v>1982</v>
      </c>
    </row>
    <row r="39" spans="1:46" x14ac:dyDescent="0.25">
      <c r="B39" s="62" t="s">
        <v>1793</v>
      </c>
    </row>
    <row r="40" spans="1:46" x14ac:dyDescent="0.25">
      <c r="C40" s="62">
        <v>2012</v>
      </c>
      <c r="D40" s="62">
        <v>2013</v>
      </c>
      <c r="E40" s="62">
        <v>2014</v>
      </c>
      <c r="F40" s="62">
        <v>2015</v>
      </c>
      <c r="G40" s="62">
        <v>2016</v>
      </c>
      <c r="H40" s="62">
        <v>2017</v>
      </c>
      <c r="I40" s="62">
        <v>2018</v>
      </c>
      <c r="J40" s="62">
        <v>2019</v>
      </c>
      <c r="K40" s="62">
        <v>2020</v>
      </c>
      <c r="L40" s="62">
        <v>2021</v>
      </c>
      <c r="M40" s="62">
        <v>2022</v>
      </c>
    </row>
    <row r="41" spans="1:46" x14ac:dyDescent="0.25">
      <c r="C41" s="69">
        <f>SUM(C38:F38)</f>
        <v>6972</v>
      </c>
      <c r="D41" s="69">
        <f>SUM(G38:J38)</f>
        <v>7423</v>
      </c>
      <c r="E41" s="69">
        <f>SUM(K38:N38)</f>
        <v>8126</v>
      </c>
      <c r="F41" s="69">
        <f>SUM(O38:R38)</f>
        <v>7481</v>
      </c>
      <c r="G41" s="69">
        <f>SUM(S38:V38)</f>
        <v>7312</v>
      </c>
      <c r="H41" s="69">
        <f>SUM(W38:Z38)</f>
        <v>7017</v>
      </c>
      <c r="I41" s="69">
        <f>SUM(AA38:AD38)</f>
        <v>6894</v>
      </c>
      <c r="J41" s="69">
        <f>SUM(AE38:AH38)</f>
        <v>7129</v>
      </c>
      <c r="K41" s="69">
        <f>SUM(AI38:AL38)</f>
        <v>6790</v>
      </c>
      <c r="L41" s="69">
        <f>SUM(AM38:AP38)</f>
        <v>7266</v>
      </c>
      <c r="M41" s="69">
        <f>SUM(AQ38:AT38)</f>
        <v>7410</v>
      </c>
    </row>
    <row r="42" spans="1:46" x14ac:dyDescent="0.25">
      <c r="B42" s="62" t="s">
        <v>887</v>
      </c>
      <c r="C42" s="681">
        <v>2012</v>
      </c>
      <c r="D42" s="681">
        <v>2013</v>
      </c>
      <c r="E42" s="681">
        <v>2014</v>
      </c>
      <c r="F42" s="681">
        <v>2015</v>
      </c>
      <c r="G42" s="681">
        <v>2016</v>
      </c>
      <c r="H42" s="681">
        <v>2017</v>
      </c>
      <c r="I42" s="681">
        <v>2018</v>
      </c>
      <c r="J42" s="681">
        <v>2019</v>
      </c>
      <c r="K42" s="681">
        <v>2020</v>
      </c>
      <c r="L42" s="681">
        <v>2021</v>
      </c>
      <c r="M42" s="681">
        <v>2022</v>
      </c>
    </row>
    <row r="43" spans="1:46" x14ac:dyDescent="0.25">
      <c r="B43" s="16"/>
      <c r="C43" s="69">
        <f>'g14.1'!B47</f>
        <v>55.644268151971943</v>
      </c>
      <c r="D43" s="69">
        <f>'g14.1'!C47</f>
        <v>58.933224592182079</v>
      </c>
      <c r="E43" s="69">
        <f>'g14.1'!D47</f>
        <v>62.709353747013111</v>
      </c>
      <c r="F43" s="69">
        <f>'g14.1'!E47</f>
        <v>69.402340715065762</v>
      </c>
      <c r="G43" s="69">
        <f>'g14.1'!F47</f>
        <v>73.766351718928846</v>
      </c>
      <c r="H43" s="69">
        <f>'g14.1'!G47</f>
        <v>75.940556896799407</v>
      </c>
      <c r="I43" s="69">
        <f>'g14.1'!H47</f>
        <v>78.784972096464529</v>
      </c>
      <c r="J43" s="69">
        <f>'g14.1'!I47</f>
        <v>82.177572446475111</v>
      </c>
      <c r="K43" s="69">
        <f>'g14.1'!J47</f>
        <v>85.889908852054887</v>
      </c>
      <c r="L43" s="69">
        <f>'g14.1'!K47</f>
        <v>94.53127775486594</v>
      </c>
      <c r="M43" s="69">
        <f>'g14.1'!L47</f>
        <v>100</v>
      </c>
    </row>
  </sheetData>
  <phoneticPr fontId="1" type="noConversion"/>
  <pageMargins left="0.511811024" right="0.511811024" top="0.78740157499999996" bottom="0.78740157499999996" header="0.31496062000000002" footer="0.31496062000000002"/>
  <pageSetup paperSize="9" orientation="portrait" horizontalDpi="4294967293" verticalDpi="0" r:id="rId1"/>
  <ignoredErrors>
    <ignoredError sqref="C41:K42 L41:M41" formulaRange="1"/>
  </ignoredErrors>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ED2A-D9F8-4271-B039-564BCCC01074}">
  <sheetPr>
    <tabColor theme="9" tint="-0.249977111117893"/>
  </sheetPr>
  <dimension ref="A1:W413"/>
  <sheetViews>
    <sheetView showGridLines="0" zoomScale="90" zoomScaleNormal="90" workbookViewId="0">
      <selection activeCell="A2" sqref="A2"/>
    </sheetView>
  </sheetViews>
  <sheetFormatPr defaultRowHeight="15" x14ac:dyDescent="0.25"/>
  <cols>
    <col min="1" max="1" width="20.28515625" customWidth="1"/>
    <col min="2" max="2" width="28" customWidth="1"/>
    <col min="3" max="3" width="11.42578125" customWidth="1"/>
    <col min="4" max="4" width="7.28515625" customWidth="1"/>
    <col min="5" max="5" width="10.28515625" customWidth="1"/>
    <col min="6" max="6" width="7.5703125" customWidth="1"/>
    <col min="7" max="7" width="10.140625" customWidth="1"/>
    <col min="8" max="8" width="7.85546875" customWidth="1"/>
    <col min="9" max="9" width="10" customWidth="1"/>
    <col min="10" max="10" width="7.42578125" customWidth="1"/>
    <col min="11" max="11" width="9.5703125" customWidth="1"/>
    <col min="12" max="12" width="7.5703125" customWidth="1"/>
    <col min="13" max="13" width="9.85546875" customWidth="1"/>
    <col min="14" max="14" width="7.5703125" customWidth="1"/>
    <col min="15" max="15" width="9" customWidth="1"/>
    <col min="16" max="16" width="7.85546875" customWidth="1"/>
    <col min="17" max="17" width="9.140625" customWidth="1"/>
    <col min="18" max="18" width="7.5703125" customWidth="1"/>
    <col min="19" max="19" width="8.85546875" customWidth="1"/>
  </cols>
  <sheetData>
    <row r="1" spans="1:1" x14ac:dyDescent="0.25">
      <c r="A1" t="s">
        <v>2775</v>
      </c>
    </row>
    <row r="2" spans="1:1" x14ac:dyDescent="0.25">
      <c r="A2" s="102"/>
    </row>
    <row r="3" spans="1:1" x14ac:dyDescent="0.25">
      <c r="A3" t="s">
        <v>91</v>
      </c>
    </row>
    <row r="4" spans="1:1" x14ac:dyDescent="0.25">
      <c r="A4" t="s">
        <v>1794</v>
      </c>
    </row>
    <row r="5" spans="1:1" x14ac:dyDescent="0.25">
      <c r="A5" t="s">
        <v>1730</v>
      </c>
    </row>
    <row r="6" spans="1:1" x14ac:dyDescent="0.25">
      <c r="A6" t="s">
        <v>1731</v>
      </c>
    </row>
    <row r="7" spans="1:1" x14ac:dyDescent="0.25">
      <c r="A7" t="s">
        <v>1795</v>
      </c>
    </row>
    <row r="8" spans="1:1" x14ac:dyDescent="0.25">
      <c r="A8" t="s">
        <v>1796</v>
      </c>
    </row>
    <row r="9" spans="1:1" x14ac:dyDescent="0.25">
      <c r="A9" t="s">
        <v>383</v>
      </c>
    </row>
    <row r="10" spans="1:1" x14ac:dyDescent="0.25">
      <c r="A10" t="s">
        <v>1781</v>
      </c>
    </row>
    <row r="11" spans="1:1" x14ac:dyDescent="0.25">
      <c r="A11" t="s">
        <v>1782</v>
      </c>
    </row>
    <row r="12" spans="1:1" x14ac:dyDescent="0.25">
      <c r="A12" t="s">
        <v>1738</v>
      </c>
    </row>
    <row r="13" spans="1:1" x14ac:dyDescent="0.25">
      <c r="A13" t="s">
        <v>1739</v>
      </c>
    </row>
    <row r="14" spans="1:1" x14ac:dyDescent="0.25">
      <c r="A14" t="s">
        <v>615</v>
      </c>
    </row>
    <row r="15" spans="1:1" x14ac:dyDescent="0.25">
      <c r="A15" t="s">
        <v>1740</v>
      </c>
    </row>
    <row r="16" spans="1:1" x14ac:dyDescent="0.25">
      <c r="A16" t="s">
        <v>1741</v>
      </c>
    </row>
    <row r="18" spans="1:23" x14ac:dyDescent="0.25">
      <c r="A18" t="s">
        <v>1097</v>
      </c>
    </row>
    <row r="19" spans="1:23" x14ac:dyDescent="0.25">
      <c r="A19" t="s">
        <v>1797</v>
      </c>
    </row>
    <row r="20" spans="1:23" x14ac:dyDescent="0.25">
      <c r="A20" t="s">
        <v>1798</v>
      </c>
    </row>
    <row r="21" spans="1:23" x14ac:dyDescent="0.25">
      <c r="A21" t="s">
        <v>1744</v>
      </c>
    </row>
    <row r="22" spans="1:23" x14ac:dyDescent="0.25">
      <c r="A22" t="s">
        <v>1745</v>
      </c>
    </row>
    <row r="23" spans="1:23" x14ac:dyDescent="0.25">
      <c r="A23" t="s">
        <v>1799</v>
      </c>
    </row>
    <row r="24" spans="1:23" x14ac:dyDescent="0.25">
      <c r="A24" t="s">
        <v>1800</v>
      </c>
    </row>
    <row r="26" spans="1:23" x14ac:dyDescent="0.25">
      <c r="A26" t="s">
        <v>654</v>
      </c>
    </row>
    <row r="27" spans="1:23" x14ac:dyDescent="0.25">
      <c r="A27" s="109" t="s">
        <v>1801</v>
      </c>
    </row>
    <row r="28" spans="1:23" x14ac:dyDescent="0.25">
      <c r="A28" s="109" t="s">
        <v>140</v>
      </c>
    </row>
    <row r="29" spans="1:23" x14ac:dyDescent="0.25">
      <c r="A29" s="102"/>
    </row>
    <row r="30" spans="1:23" ht="18" x14ac:dyDescent="0.25">
      <c r="C30" s="18" t="s">
        <v>2737</v>
      </c>
    </row>
    <row r="31" spans="1:23" ht="16.5" customHeight="1" thickBot="1" x14ac:dyDescent="0.3">
      <c r="C31" s="778" t="s">
        <v>1642</v>
      </c>
      <c r="D31" s="814">
        <v>2013</v>
      </c>
      <c r="E31" s="814"/>
      <c r="F31" s="814">
        <v>2014</v>
      </c>
      <c r="G31" s="814"/>
      <c r="H31" s="814">
        <v>2015</v>
      </c>
      <c r="I31" s="814"/>
      <c r="J31" s="814">
        <v>2016</v>
      </c>
      <c r="K31" s="814"/>
      <c r="L31" s="814">
        <v>2017</v>
      </c>
      <c r="M31" s="814"/>
      <c r="N31" s="814">
        <v>2018</v>
      </c>
      <c r="O31" s="814"/>
      <c r="P31" s="814">
        <v>2019</v>
      </c>
      <c r="Q31" s="814"/>
      <c r="R31" s="814">
        <v>2020</v>
      </c>
      <c r="S31" s="814"/>
      <c r="T31" s="814">
        <v>2021</v>
      </c>
      <c r="U31" s="814"/>
      <c r="V31" s="814">
        <v>2022</v>
      </c>
      <c r="W31" s="814"/>
    </row>
    <row r="32" spans="1:23" ht="15.75" customHeight="1" thickBot="1" x14ac:dyDescent="0.3">
      <c r="C32" s="779"/>
      <c r="D32" s="181" t="s">
        <v>1802</v>
      </c>
      <c r="E32" s="181" t="s">
        <v>199</v>
      </c>
      <c r="F32" s="181" t="s">
        <v>1802</v>
      </c>
      <c r="G32" s="181" t="s">
        <v>199</v>
      </c>
      <c r="H32" s="181" t="s">
        <v>1802</v>
      </c>
      <c r="I32" s="181" t="s">
        <v>199</v>
      </c>
      <c r="J32" s="181" t="s">
        <v>1802</v>
      </c>
      <c r="K32" s="181" t="s">
        <v>199</v>
      </c>
      <c r="L32" s="181" t="s">
        <v>1802</v>
      </c>
      <c r="M32" s="181" t="s">
        <v>199</v>
      </c>
      <c r="N32" s="181" t="s">
        <v>1802</v>
      </c>
      <c r="O32" s="181" t="s">
        <v>199</v>
      </c>
      <c r="P32" s="181" t="s">
        <v>1802</v>
      </c>
      <c r="Q32" s="181" t="s">
        <v>199</v>
      </c>
      <c r="R32" s="181" t="s">
        <v>1802</v>
      </c>
      <c r="S32" s="181" t="s">
        <v>199</v>
      </c>
      <c r="T32" s="181" t="s">
        <v>1802</v>
      </c>
      <c r="U32" s="181" t="s">
        <v>199</v>
      </c>
      <c r="V32" s="181" t="s">
        <v>1802</v>
      </c>
      <c r="W32" s="181" t="s">
        <v>199</v>
      </c>
    </row>
    <row r="33" spans="1:23" ht="16.5" thickBot="1" x14ac:dyDescent="0.3">
      <c r="C33" s="80" t="s">
        <v>1571</v>
      </c>
      <c r="D33" s="74">
        <f>C53/C$49*100</f>
        <v>1321.8350181763856</v>
      </c>
      <c r="E33" s="195">
        <f>(D33/(B53/B$49*100))-1</f>
        <v>-9.6960807807568994E-2</v>
      </c>
      <c r="F33" s="74">
        <f t="shared" ref="F33:F40" si="0">D53/D$49*100</f>
        <v>1243.4349158591672</v>
      </c>
      <c r="G33" s="195">
        <f t="shared" ref="G33:G40" si="1">(F33/D33)-1</f>
        <v>-5.93115640296622E-2</v>
      </c>
      <c r="H33" s="74">
        <f t="shared" ref="H33:H40" si="2">E53/E$49*100</f>
        <v>1107.6715743005491</v>
      </c>
      <c r="I33" s="195">
        <f t="shared" ref="I33:I40" si="3">(H33/F33)-1</f>
        <v>-0.10918411557134911</v>
      </c>
      <c r="J33" s="74">
        <f t="shared" ref="J33:J40" si="4">F53/F$49*100</f>
        <v>999.77833092530921</v>
      </c>
      <c r="K33" s="195">
        <f t="shared" ref="K33:K40" si="5">(J33/H33)-1</f>
        <v>-9.7405445692122394E-2</v>
      </c>
      <c r="L33" s="74">
        <f t="shared" ref="L33:L40" si="6">G53/G$49*100</f>
        <v>1028.7651709766783</v>
      </c>
      <c r="M33" s="195">
        <f t="shared" ref="M33:M40" si="7">(L33/J33)-1</f>
        <v>2.8993266962028752E-2</v>
      </c>
      <c r="N33" s="74">
        <f t="shared" ref="N33:N40" si="8">H53/H$49*100</f>
        <v>1062.7026674260528</v>
      </c>
      <c r="O33" s="195">
        <f t="shared" ref="O33:O40" si="9">(N33/L33)-1</f>
        <v>3.2988574464622777E-2</v>
      </c>
      <c r="P33" s="74">
        <f t="shared" ref="P33:P40" si="10">I53/I$49*100</f>
        <v>805.57259151355663</v>
      </c>
      <c r="Q33" s="195">
        <f t="shared" ref="Q33:Q40" si="11">(P33/N33)-1</f>
        <v>-0.24195862473487995</v>
      </c>
      <c r="R33" s="74">
        <f>J53/J$49*100</f>
        <v>858.07519166131647</v>
      </c>
      <c r="S33" s="195">
        <f t="shared" ref="S33:W40" si="12">(R33/P33)-1</f>
        <v>6.5174263251825515E-2</v>
      </c>
      <c r="T33" s="74">
        <f>K53/K$49*100</f>
        <v>883.56998851314688</v>
      </c>
      <c r="U33" s="195">
        <f t="shared" si="12"/>
        <v>2.9711611639150259E-2</v>
      </c>
      <c r="V33" s="74">
        <f>L53/L$49*100</f>
        <v>804.75</v>
      </c>
      <c r="W33" s="195">
        <f t="shared" si="12"/>
        <v>-8.9206276285802244E-2</v>
      </c>
    </row>
    <row r="34" spans="1:23" ht="16.5" thickBot="1" x14ac:dyDescent="0.3">
      <c r="C34" s="79" t="s">
        <v>1572</v>
      </c>
      <c r="D34" s="72">
        <f t="shared" ref="D34:D40" si="13">C54/C$49*100</f>
        <v>3442.0312379599459</v>
      </c>
      <c r="E34" s="196">
        <f t="shared" ref="E34:E40" si="14">(D34/(B54/B$49*100))-1</f>
        <v>-0.15839038034710673</v>
      </c>
      <c r="F34" s="72">
        <f t="shared" si="0"/>
        <v>3584.3935006379515</v>
      </c>
      <c r="G34" s="196">
        <f t="shared" si="1"/>
        <v>4.1359956617471605E-2</v>
      </c>
      <c r="H34" s="72">
        <f t="shared" si="2"/>
        <v>3073.3833729861094</v>
      </c>
      <c r="I34" s="196">
        <f t="shared" si="3"/>
        <v>-0.14256529802347107</v>
      </c>
      <c r="J34" s="72">
        <f t="shared" si="4"/>
        <v>3142.0152223757773</v>
      </c>
      <c r="K34" s="196">
        <f t="shared" si="5"/>
        <v>2.2331040765338983E-2</v>
      </c>
      <c r="L34" s="72">
        <f t="shared" si="6"/>
        <v>2954.6135710450199</v>
      </c>
      <c r="M34" s="196">
        <f t="shared" si="7"/>
        <v>-5.964377575136548E-2</v>
      </c>
      <c r="N34" s="72">
        <f t="shared" si="8"/>
        <v>2450.6577188806828</v>
      </c>
      <c r="O34" s="196">
        <f t="shared" si="9"/>
        <v>-0.17056574067859998</v>
      </c>
      <c r="P34" s="72">
        <f t="shared" si="10"/>
        <v>2169.0832996569707</v>
      </c>
      <c r="Q34" s="196">
        <f t="shared" si="11"/>
        <v>-0.11489748937779809</v>
      </c>
      <c r="R34" s="72">
        <f t="shared" ref="R34:R40" si="15">J54/J$49*100</f>
        <v>2019.1545469995087</v>
      </c>
      <c r="S34" s="196">
        <f t="shared" si="12"/>
        <v>-6.9120790649751629E-2</v>
      </c>
      <c r="T34" s="72">
        <f>K54/K$49*100</f>
        <v>2386.7761587342566</v>
      </c>
      <c r="U34" s="196">
        <f t="shared" si="12"/>
        <v>0.18206709946053334</v>
      </c>
      <c r="V34" s="72">
        <f>L54/L$49*100</f>
        <v>1927</v>
      </c>
      <c r="W34" s="196">
        <f t="shared" si="12"/>
        <v>-0.19263480450470183</v>
      </c>
    </row>
    <row r="35" spans="1:23" ht="16.5" thickBot="1" x14ac:dyDescent="0.3">
      <c r="C35" s="80" t="s">
        <v>1573</v>
      </c>
      <c r="D35" s="74">
        <f t="shared" si="13"/>
        <v>3165.0228082843428</v>
      </c>
      <c r="E35" s="195">
        <f t="shared" si="14"/>
        <v>0.11624387799893054</v>
      </c>
      <c r="F35" s="74">
        <f t="shared" si="0"/>
        <v>2957.6927350943129</v>
      </c>
      <c r="G35" s="195">
        <f t="shared" si="1"/>
        <v>-6.5506660061769639E-2</v>
      </c>
      <c r="H35" s="74">
        <f t="shared" si="2"/>
        <v>2319.8064840635893</v>
      </c>
      <c r="I35" s="195">
        <f t="shared" si="3"/>
        <v>-0.21567022275908698</v>
      </c>
      <c r="J35" s="74">
        <f t="shared" si="4"/>
        <v>2144.6092468119855</v>
      </c>
      <c r="K35" s="195">
        <f t="shared" si="5"/>
        <v>-7.55223500128821E-2</v>
      </c>
      <c r="L35" s="74">
        <f t="shared" si="6"/>
        <v>2329.7827568006246</v>
      </c>
      <c r="M35" s="195">
        <f t="shared" si="7"/>
        <v>8.6343705858726638E-2</v>
      </c>
      <c r="N35" s="74">
        <f t="shared" si="8"/>
        <v>1946.119874387573</v>
      </c>
      <c r="O35" s="195">
        <f t="shared" si="9"/>
        <v>-0.16467753540244967</v>
      </c>
      <c r="P35" s="74">
        <f t="shared" si="10"/>
        <v>1676.2481039424838</v>
      </c>
      <c r="Q35" s="195">
        <f t="shared" si="11"/>
        <v>-0.13867170979383547</v>
      </c>
      <c r="R35" s="74">
        <f t="shared" si="15"/>
        <v>1427.9908040333848</v>
      </c>
      <c r="S35" s="195">
        <f t="shared" si="12"/>
        <v>-0.14810295643300386</v>
      </c>
      <c r="T35" s="74">
        <f t="shared" ref="T35:T40" si="16">K55/K$49*100</f>
        <v>1374.1483568734845</v>
      </c>
      <c r="U35" s="195">
        <f t="shared" si="12"/>
        <v>-3.7705037741014413E-2</v>
      </c>
      <c r="V35" s="74">
        <f t="shared" ref="V35:V40" si="17">L55/L$49*100</f>
        <v>1185.5</v>
      </c>
      <c r="W35" s="195">
        <f t="shared" si="12"/>
        <v>-0.13728383542422196</v>
      </c>
    </row>
    <row r="36" spans="1:23" ht="16.5" thickBot="1" x14ac:dyDescent="0.3">
      <c r="C36" s="79" t="s">
        <v>1574</v>
      </c>
      <c r="D36" s="72">
        <f t="shared" si="13"/>
        <v>3041.5780103737752</v>
      </c>
      <c r="E36" s="196">
        <f t="shared" si="14"/>
        <v>-2.3249849000838818E-2</v>
      </c>
      <c r="F36" s="72">
        <f t="shared" si="0"/>
        <v>3123.537212490085</v>
      </c>
      <c r="G36" s="196">
        <f t="shared" si="1"/>
        <v>2.6946276517247014E-2</v>
      </c>
      <c r="H36" s="72">
        <f t="shared" si="2"/>
        <v>2561.5130292199046</v>
      </c>
      <c r="I36" s="196">
        <f t="shared" si="3"/>
        <v>-0.17993196335962158</v>
      </c>
      <c r="J36" s="72">
        <f t="shared" si="4"/>
        <v>2284.2393052327407</v>
      </c>
      <c r="K36" s="196">
        <f t="shared" si="5"/>
        <v>-0.10824607207702008</v>
      </c>
      <c r="L36" s="72">
        <f t="shared" si="6"/>
        <v>2234.3133489339889</v>
      </c>
      <c r="M36" s="196">
        <f t="shared" si="7"/>
        <v>-2.1856710102300281E-2</v>
      </c>
      <c r="N36" s="72">
        <f t="shared" si="8"/>
        <v>2155.8679971611236</v>
      </c>
      <c r="O36" s="196">
        <f t="shared" si="9"/>
        <v>-3.5109377926015761E-2</v>
      </c>
      <c r="P36" s="72">
        <f t="shared" si="10"/>
        <v>1964.039520699215</v>
      </c>
      <c r="Q36" s="196">
        <f t="shared" si="11"/>
        <v>-8.8979694821070154E-2</v>
      </c>
      <c r="R36" s="72">
        <f t="shared" si="15"/>
        <v>2077.9507439858003</v>
      </c>
      <c r="S36" s="196">
        <f t="shared" si="12"/>
        <v>5.7998437447955187E-2</v>
      </c>
      <c r="T36" s="72">
        <f t="shared" si="16"/>
        <v>1528.8590552512728</v>
      </c>
      <c r="U36" s="196">
        <f t="shared" si="12"/>
        <v>-0.26424672977632413</v>
      </c>
      <c r="V36" s="72">
        <f t="shared" si="17"/>
        <v>1496.5</v>
      </c>
      <c r="W36" s="196">
        <f t="shared" si="12"/>
        <v>-2.1165492751033521E-2</v>
      </c>
    </row>
    <row r="37" spans="1:23" ht="16.5" thickBot="1" x14ac:dyDescent="0.3">
      <c r="C37" s="80" t="s">
        <v>1575</v>
      </c>
      <c r="D37" s="74">
        <f t="shared" si="13"/>
        <v>3173.5069868348969</v>
      </c>
      <c r="E37" s="195">
        <f t="shared" si="14"/>
        <v>-0.11373915303589721</v>
      </c>
      <c r="F37" s="74">
        <f t="shared" si="0"/>
        <v>3167.3903194937748</v>
      </c>
      <c r="G37" s="195">
        <f t="shared" si="1"/>
        <v>-1.9274157474670206E-3</v>
      </c>
      <c r="H37" s="74">
        <f t="shared" si="2"/>
        <v>2870.9406332277654</v>
      </c>
      <c r="I37" s="195">
        <f t="shared" si="3"/>
        <v>-9.359430204780983E-2</v>
      </c>
      <c r="J37" s="74">
        <f t="shared" si="4"/>
        <v>2522.8304730196619</v>
      </c>
      <c r="K37" s="195">
        <f t="shared" si="5"/>
        <v>-0.12125299846995696</v>
      </c>
      <c r="L37" s="74">
        <f t="shared" si="6"/>
        <v>2102.3022021942616</v>
      </c>
      <c r="M37" s="195">
        <f t="shared" si="7"/>
        <v>-0.16668907218409157</v>
      </c>
      <c r="N37" s="74">
        <f t="shared" si="8"/>
        <v>2218.0625993753688</v>
      </c>
      <c r="O37" s="195">
        <f t="shared" si="9"/>
        <v>5.5063633125762346E-2</v>
      </c>
      <c r="P37" s="74">
        <f t="shared" si="10"/>
        <v>2115.8449297495417</v>
      </c>
      <c r="Q37" s="195">
        <f t="shared" si="11"/>
        <v>-4.6084213157289944E-2</v>
      </c>
      <c r="R37" s="74">
        <f t="shared" si="15"/>
        <v>1707.4182748593223</v>
      </c>
      <c r="S37" s="195">
        <f t="shared" si="12"/>
        <v>-0.19303241421315598</v>
      </c>
      <c r="T37" s="74">
        <f t="shared" si="16"/>
        <v>1721.1234616113618</v>
      </c>
      <c r="U37" s="195">
        <f t="shared" si="12"/>
        <v>8.0268478754386141E-3</v>
      </c>
      <c r="V37" s="74">
        <f t="shared" si="17"/>
        <v>1506.5</v>
      </c>
      <c r="W37" s="195">
        <f t="shared" si="12"/>
        <v>-0.12469963160598929</v>
      </c>
    </row>
    <row r="38" spans="1:23" ht="16.5" thickBot="1" x14ac:dyDescent="0.3">
      <c r="C38" s="79" t="s">
        <v>1647</v>
      </c>
      <c r="D38" s="72">
        <f t="shared" si="13"/>
        <v>2364.9647709670567</v>
      </c>
      <c r="E38" s="196">
        <f t="shared" si="14"/>
        <v>-3.3975159584086478E-2</v>
      </c>
      <c r="F38" s="72">
        <f t="shared" si="0"/>
        <v>2415.5088666850575</v>
      </c>
      <c r="G38" s="196">
        <f t="shared" si="1"/>
        <v>2.1372029020682914E-2</v>
      </c>
      <c r="H38" s="72">
        <f t="shared" si="2"/>
        <v>2019.3843400093915</v>
      </c>
      <c r="I38" s="196">
        <f t="shared" si="3"/>
        <v>-0.16399216419324947</v>
      </c>
      <c r="J38" s="72">
        <f t="shared" si="4"/>
        <v>1982.6112664112068</v>
      </c>
      <c r="K38" s="196">
        <f t="shared" si="5"/>
        <v>-1.8210041976463809E-2</v>
      </c>
      <c r="L38" s="72">
        <f t="shared" si="6"/>
        <v>1890.2942757593878</v>
      </c>
      <c r="M38" s="196">
        <f t="shared" si="7"/>
        <v>-4.656333403114632E-2</v>
      </c>
      <c r="N38" s="72">
        <f t="shared" si="8"/>
        <v>1722.7270174547748</v>
      </c>
      <c r="O38" s="196">
        <f t="shared" si="9"/>
        <v>-8.864612269816885E-2</v>
      </c>
      <c r="P38" s="72">
        <f t="shared" si="10"/>
        <v>1674.1185691461865</v>
      </c>
      <c r="Q38" s="196">
        <f t="shared" si="11"/>
        <v>-2.821599000659103E-2</v>
      </c>
      <c r="R38" s="72">
        <f t="shared" si="15"/>
        <v>1691.7004796253636</v>
      </c>
      <c r="S38" s="196">
        <f t="shared" si="12"/>
        <v>1.0502189512266114E-2</v>
      </c>
      <c r="T38" s="72">
        <f t="shared" si="16"/>
        <v>1206.21452188221</v>
      </c>
      <c r="U38" s="196">
        <f t="shared" si="12"/>
        <v>-0.28698103688583643</v>
      </c>
      <c r="V38" s="72">
        <f t="shared" si="17"/>
        <v>1193</v>
      </c>
      <c r="W38" s="196">
        <f t="shared" si="12"/>
        <v>-1.0955366265686828E-2</v>
      </c>
    </row>
    <row r="39" spans="1:23" ht="16.5" thickBot="1" x14ac:dyDescent="0.3">
      <c r="C39" s="80" t="s">
        <v>1648</v>
      </c>
      <c r="D39" s="74">
        <f t="shared" si="13"/>
        <v>5049.3588643624889</v>
      </c>
      <c r="E39" s="195">
        <f t="shared" si="14"/>
        <v>1.1403450842774943E-2</v>
      </c>
      <c r="F39" s="74">
        <f t="shared" si="0"/>
        <v>4628.894776544018</v>
      </c>
      <c r="G39" s="195">
        <f t="shared" si="1"/>
        <v>-8.3270787264901003E-2</v>
      </c>
      <c r="H39" s="74">
        <f t="shared" si="2"/>
        <v>4052.0967607502043</v>
      </c>
      <c r="I39" s="195">
        <f t="shared" si="3"/>
        <v>-0.12460815024714322</v>
      </c>
      <c r="J39" s="74">
        <f t="shared" si="4"/>
        <v>3955.0552955587655</v>
      </c>
      <c r="K39" s="195">
        <f t="shared" si="5"/>
        <v>-2.3948457038689419E-2</v>
      </c>
      <c r="L39" s="74">
        <f t="shared" si="6"/>
        <v>3614.0108950342315</v>
      </c>
      <c r="M39" s="195">
        <f t="shared" si="7"/>
        <v>-8.6229995547091765E-2</v>
      </c>
      <c r="N39" s="74">
        <f t="shared" si="8"/>
        <v>3478.7725718100382</v>
      </c>
      <c r="O39" s="195">
        <f t="shared" si="9"/>
        <v>-3.7420563233501847E-2</v>
      </c>
      <c r="P39" s="74">
        <f t="shared" si="10"/>
        <v>3244.8025910436536</v>
      </c>
      <c r="Q39" s="195">
        <f t="shared" si="11"/>
        <v>-6.7256475074669142E-2</v>
      </c>
      <c r="R39" s="74">
        <f t="shared" si="15"/>
        <v>2938.3544979039993</v>
      </c>
      <c r="S39" s="195">
        <f t="shared" si="12"/>
        <v>-9.4442754078635227E-2</v>
      </c>
      <c r="T39" s="74">
        <f t="shared" si="16"/>
        <v>2814.4123968143999</v>
      </c>
      <c r="U39" s="195">
        <f t="shared" si="12"/>
        <v>-4.2180785598882053E-2</v>
      </c>
      <c r="V39" s="74">
        <f t="shared" si="17"/>
        <v>2620.25</v>
      </c>
      <c r="W39" s="195">
        <f t="shared" si="12"/>
        <v>-6.8988609144192914E-2</v>
      </c>
    </row>
    <row r="40" spans="1:23" ht="16.5" thickBot="1" x14ac:dyDescent="0.3">
      <c r="C40" s="197" t="s">
        <v>1649</v>
      </c>
      <c r="D40" s="176">
        <f t="shared" si="13"/>
        <v>6262.5963970917774</v>
      </c>
      <c r="E40" s="198">
        <f t="shared" si="14"/>
        <v>-1.1831580186167034E-2</v>
      </c>
      <c r="F40" s="176">
        <f t="shared" si="0"/>
        <v>6441.224089623779</v>
      </c>
      <c r="G40" s="198">
        <f t="shared" si="1"/>
        <v>2.8522944990507781E-2</v>
      </c>
      <c r="H40" s="176">
        <f t="shared" si="2"/>
        <v>5402.9157537996543</v>
      </c>
      <c r="I40" s="198">
        <f t="shared" si="3"/>
        <v>-0.16119736270264906</v>
      </c>
      <c r="J40" s="176">
        <f t="shared" si="4"/>
        <v>5688.9081569194041</v>
      </c>
      <c r="K40" s="198">
        <f t="shared" si="5"/>
        <v>5.2932974740282246E-2</v>
      </c>
      <c r="L40" s="176">
        <f t="shared" si="6"/>
        <v>5239.9536724594518</v>
      </c>
      <c r="M40" s="198">
        <f t="shared" si="7"/>
        <v>-7.8917513181134824E-2</v>
      </c>
      <c r="N40" s="176">
        <f t="shared" si="8"/>
        <v>4920.354601704501</v>
      </c>
      <c r="O40" s="198">
        <f t="shared" si="9"/>
        <v>-6.099272832023761E-2</v>
      </c>
      <c r="P40" s="176">
        <f t="shared" si="10"/>
        <v>4604.0542295944733</v>
      </c>
      <c r="Q40" s="198">
        <f t="shared" si="11"/>
        <v>-6.4284060339971361E-2</v>
      </c>
      <c r="R40" s="176">
        <f t="shared" si="15"/>
        <v>4427.1789908984474</v>
      </c>
      <c r="S40" s="198">
        <f t="shared" si="12"/>
        <v>-3.84172796139296E-2</v>
      </c>
      <c r="T40" s="176">
        <f t="shared" si="16"/>
        <v>4252.8251976294268</v>
      </c>
      <c r="U40" s="198">
        <f t="shared" si="12"/>
        <v>-3.9382594114099168E-2</v>
      </c>
      <c r="V40" s="176">
        <f t="shared" si="17"/>
        <v>3731.7500000000005</v>
      </c>
      <c r="W40" s="198">
        <f t="shared" si="12"/>
        <v>-0.12252448041360353</v>
      </c>
    </row>
    <row r="41" spans="1:23" ht="15.75" thickTop="1" x14ac:dyDescent="0.25">
      <c r="C41" s="102" t="s">
        <v>1803</v>
      </c>
    </row>
    <row r="42" spans="1:23" x14ac:dyDescent="0.25">
      <c r="C42" s="10" t="s">
        <v>1652</v>
      </c>
      <c r="E42" t="s">
        <v>1804</v>
      </c>
      <c r="K42" t="s">
        <v>1805</v>
      </c>
    </row>
    <row r="43" spans="1:23" x14ac:dyDescent="0.25">
      <c r="E43" t="s">
        <v>1806</v>
      </c>
      <c r="K43" t="s">
        <v>1807</v>
      </c>
    </row>
    <row r="44" spans="1:23" x14ac:dyDescent="0.25">
      <c r="E44" t="s">
        <v>1808</v>
      </c>
      <c r="K44" t="s">
        <v>1809</v>
      </c>
    </row>
    <row r="45" spans="1:23" x14ac:dyDescent="0.25">
      <c r="E45" t="s">
        <v>1810</v>
      </c>
      <c r="K45" t="s">
        <v>1811</v>
      </c>
    </row>
    <row r="48" spans="1:23" x14ac:dyDescent="0.25">
      <c r="A48" t="s">
        <v>887</v>
      </c>
      <c r="B48">
        <v>2012</v>
      </c>
      <c r="C48">
        <v>2013</v>
      </c>
      <c r="D48">
        <v>2014</v>
      </c>
      <c r="E48">
        <v>2015</v>
      </c>
      <c r="F48">
        <v>2016</v>
      </c>
      <c r="G48">
        <v>2017</v>
      </c>
      <c r="H48">
        <v>2018</v>
      </c>
      <c r="I48">
        <v>2019</v>
      </c>
      <c r="J48">
        <v>2020</v>
      </c>
      <c r="K48">
        <v>2021</v>
      </c>
      <c r="L48">
        <v>2022</v>
      </c>
    </row>
    <row r="49" spans="1:12" x14ac:dyDescent="0.25">
      <c r="A49" s="16"/>
      <c r="B49" s="16">
        <f>'g14.1'!B47</f>
        <v>55.644268151971943</v>
      </c>
      <c r="C49" s="16">
        <f>'g14.1'!C47</f>
        <v>58.933224592182079</v>
      </c>
      <c r="D49" s="16">
        <f>'g14.1'!D47</f>
        <v>62.709353747013111</v>
      </c>
      <c r="E49" s="16">
        <f>'g14.1'!E47</f>
        <v>69.402340715065762</v>
      </c>
      <c r="F49" s="16">
        <f>'g14.1'!F47</f>
        <v>73.766351718928846</v>
      </c>
      <c r="G49" s="16">
        <f>'g14.1'!G47</f>
        <v>75.940556896799407</v>
      </c>
      <c r="H49" s="16">
        <f>'g14.1'!H47</f>
        <v>78.784972096464529</v>
      </c>
      <c r="I49" s="16">
        <f>'g14.1'!I47</f>
        <v>82.177572446475111</v>
      </c>
      <c r="J49" s="16">
        <f>'g14.1'!J47</f>
        <v>85.889908852054887</v>
      </c>
      <c r="K49" s="16">
        <f>'g14.1'!K47</f>
        <v>94.53127775486594</v>
      </c>
      <c r="L49" s="16">
        <f>'g14.1'!L47</f>
        <v>100</v>
      </c>
    </row>
    <row r="51" spans="1:12" x14ac:dyDescent="0.25">
      <c r="A51" t="s">
        <v>1812</v>
      </c>
    </row>
    <row r="52" spans="1:12" x14ac:dyDescent="0.25">
      <c r="B52">
        <v>2012</v>
      </c>
      <c r="C52">
        <v>2013</v>
      </c>
      <c r="D52">
        <v>2014</v>
      </c>
      <c r="E52">
        <v>2015</v>
      </c>
      <c r="F52">
        <v>2016</v>
      </c>
      <c r="G52">
        <v>2017</v>
      </c>
      <c r="H52">
        <v>2018</v>
      </c>
      <c r="I52">
        <v>2019</v>
      </c>
      <c r="J52">
        <v>2020</v>
      </c>
      <c r="K52">
        <v>2021</v>
      </c>
      <c r="L52">
        <v>2022</v>
      </c>
    </row>
    <row r="53" spans="1:12" x14ac:dyDescent="0.25">
      <c r="A53" t="s">
        <v>1663</v>
      </c>
      <c r="B53" s="69">
        <f>AVERAGE(C62,C70,C78,C86)</f>
        <v>814.5</v>
      </c>
      <c r="C53" s="69">
        <f t="shared" ref="C53:C60" si="18">AVERAGE(C94,C102,C110,C118)</f>
        <v>779</v>
      </c>
      <c r="D53" s="69">
        <f t="shared" ref="D53:D60" si="19">AVERAGE(C126,C134,C142,C150)</f>
        <v>779.75</v>
      </c>
      <c r="E53" s="69">
        <f t="shared" ref="E53:E60" si="20">AVERAGE(C158,C166,C174,C182)</f>
        <v>768.75</v>
      </c>
      <c r="F53" s="69">
        <f t="shared" ref="F53:F60" si="21">AVERAGE(C190,C198,C206,C214)</f>
        <v>737.5</v>
      </c>
      <c r="G53" s="69">
        <f t="shared" ref="G53:G60" si="22">AVERAGE(C222,C230,C238,C246)</f>
        <v>781.25</v>
      </c>
      <c r="H53" s="69">
        <f t="shared" ref="H53:H60" si="23">AVERAGE(C254,C262,C270,C278)</f>
        <v>837.25</v>
      </c>
      <c r="I53" s="69">
        <f t="shared" ref="I53:I60" si="24">AVERAGE(C286,C294,C302,C310)</f>
        <v>662</v>
      </c>
      <c r="J53" s="69">
        <f>AVERAGE(C318,C326,C334,C342)</f>
        <v>737</v>
      </c>
      <c r="K53" s="69">
        <f>AVERAGE(C350,C358,C366,C374)</f>
        <v>835.25</v>
      </c>
      <c r="L53" s="69">
        <f>AVERAGE(C382,C390,C398,C406)</f>
        <v>804.75</v>
      </c>
    </row>
    <row r="54" spans="1:12" x14ac:dyDescent="0.25">
      <c r="A54" t="s">
        <v>1664</v>
      </c>
      <c r="B54" s="69">
        <f t="shared" ref="B54:B60" si="25">AVERAGE(C63,C71,C79,C87)</f>
        <v>2275.75</v>
      </c>
      <c r="C54" s="69">
        <f t="shared" si="18"/>
        <v>2028.5</v>
      </c>
      <c r="D54" s="69">
        <f t="shared" si="19"/>
        <v>2247.75</v>
      </c>
      <c r="E54" s="69">
        <f t="shared" si="20"/>
        <v>2133</v>
      </c>
      <c r="F54" s="69">
        <f t="shared" si="21"/>
        <v>2317.75</v>
      </c>
      <c r="G54" s="69">
        <f t="shared" si="22"/>
        <v>2243.75</v>
      </c>
      <c r="H54" s="69">
        <f t="shared" si="23"/>
        <v>1930.75</v>
      </c>
      <c r="I54" s="69">
        <f t="shared" si="24"/>
        <v>1782.5</v>
      </c>
      <c r="J54" s="69">
        <f t="shared" ref="J54:J60" si="26">AVERAGE(C319,C327,C335,C343)</f>
        <v>1734.25</v>
      </c>
      <c r="K54" s="69">
        <f>AVERAGE(C351,C359,C367,C375)</f>
        <v>2256.25</v>
      </c>
      <c r="L54" s="69">
        <f t="shared" ref="L54:L60" si="27">AVERAGE(C383,C391,C399,C407)</f>
        <v>1927</v>
      </c>
    </row>
    <row r="55" spans="1:12" x14ac:dyDescent="0.25">
      <c r="A55" t="s">
        <v>223</v>
      </c>
      <c r="B55" s="69">
        <f t="shared" si="25"/>
        <v>1577.75</v>
      </c>
      <c r="C55" s="69">
        <f t="shared" si="18"/>
        <v>1865.25</v>
      </c>
      <c r="D55" s="69">
        <f t="shared" si="19"/>
        <v>1854.75</v>
      </c>
      <c r="E55" s="69">
        <f t="shared" si="20"/>
        <v>1610</v>
      </c>
      <c r="F55" s="69">
        <f t="shared" si="21"/>
        <v>1582</v>
      </c>
      <c r="G55" s="69">
        <f t="shared" si="22"/>
        <v>1769.25</v>
      </c>
      <c r="H55" s="69">
        <f t="shared" si="23"/>
        <v>1533.25</v>
      </c>
      <c r="I55" s="69">
        <f t="shared" si="24"/>
        <v>1377.5</v>
      </c>
      <c r="J55" s="69">
        <f t="shared" si="26"/>
        <v>1226.5</v>
      </c>
      <c r="K55" s="69">
        <f t="shared" ref="K55:K60" si="28">AVERAGE(C352,C360,C368,C376)</f>
        <v>1299</v>
      </c>
      <c r="L55" s="69">
        <f t="shared" si="27"/>
        <v>1185.5</v>
      </c>
    </row>
    <row r="56" spans="1:12" x14ac:dyDescent="0.25">
      <c r="A56" t="s">
        <v>1665</v>
      </c>
      <c r="B56" s="69">
        <f t="shared" si="25"/>
        <v>1732.75</v>
      </c>
      <c r="C56" s="69">
        <f t="shared" si="18"/>
        <v>1792.5</v>
      </c>
      <c r="D56" s="69">
        <f t="shared" si="19"/>
        <v>1958.75</v>
      </c>
      <c r="E56" s="69">
        <f t="shared" si="20"/>
        <v>1777.75</v>
      </c>
      <c r="F56" s="69">
        <f t="shared" si="21"/>
        <v>1685</v>
      </c>
      <c r="G56" s="69">
        <f>AVERAGE(C225,C233,C241,C249)</f>
        <v>1696.75</v>
      </c>
      <c r="H56" s="69">
        <f t="shared" si="23"/>
        <v>1698.5</v>
      </c>
      <c r="I56" s="69">
        <f t="shared" si="24"/>
        <v>1614</v>
      </c>
      <c r="J56" s="69">
        <f t="shared" si="26"/>
        <v>1784.75</v>
      </c>
      <c r="K56" s="69">
        <f t="shared" si="28"/>
        <v>1445.25</v>
      </c>
      <c r="L56" s="69">
        <f t="shared" si="27"/>
        <v>1496.5</v>
      </c>
    </row>
    <row r="57" spans="1:12" x14ac:dyDescent="0.25">
      <c r="A57" t="s">
        <v>1666</v>
      </c>
      <c r="B57" s="69">
        <f t="shared" si="25"/>
        <v>1992.5</v>
      </c>
      <c r="C57" s="69">
        <f t="shared" si="18"/>
        <v>1870.25</v>
      </c>
      <c r="D57" s="69">
        <f t="shared" si="19"/>
        <v>1986.25</v>
      </c>
      <c r="E57" s="69">
        <f t="shared" si="20"/>
        <v>1992.5</v>
      </c>
      <c r="F57" s="69">
        <f t="shared" si="21"/>
        <v>1861</v>
      </c>
      <c r="G57" s="69">
        <f t="shared" si="22"/>
        <v>1596.5</v>
      </c>
      <c r="H57" s="69">
        <f t="shared" si="23"/>
        <v>1747.5</v>
      </c>
      <c r="I57" s="69">
        <f t="shared" si="24"/>
        <v>1738.75</v>
      </c>
      <c r="J57" s="69">
        <f t="shared" si="26"/>
        <v>1466.5</v>
      </c>
      <c r="K57" s="69">
        <f t="shared" si="28"/>
        <v>1627</v>
      </c>
      <c r="L57" s="69">
        <f t="shared" si="27"/>
        <v>1506.5</v>
      </c>
    </row>
    <row r="58" spans="1:12" x14ac:dyDescent="0.25">
      <c r="A58" t="s">
        <v>194</v>
      </c>
      <c r="B58" s="69">
        <f t="shared" si="25"/>
        <v>1362.25</v>
      </c>
      <c r="C58" s="69">
        <f t="shared" si="18"/>
        <v>1393.75</v>
      </c>
      <c r="D58" s="69">
        <f t="shared" si="19"/>
        <v>1514.75</v>
      </c>
      <c r="E58" s="69">
        <f t="shared" si="20"/>
        <v>1401.5</v>
      </c>
      <c r="F58" s="69">
        <f t="shared" si="21"/>
        <v>1462.5</v>
      </c>
      <c r="G58" s="69">
        <f t="shared" si="22"/>
        <v>1435.5</v>
      </c>
      <c r="H58" s="69">
        <f t="shared" si="23"/>
        <v>1357.25</v>
      </c>
      <c r="I58" s="69">
        <f t="shared" si="24"/>
        <v>1375.75</v>
      </c>
      <c r="J58" s="69">
        <f t="shared" si="26"/>
        <v>1453</v>
      </c>
      <c r="K58" s="69">
        <f t="shared" si="28"/>
        <v>1140.25</v>
      </c>
      <c r="L58" s="69">
        <f t="shared" si="27"/>
        <v>1193</v>
      </c>
    </row>
    <row r="59" spans="1:12" x14ac:dyDescent="0.25">
      <c r="A59" t="s">
        <v>1667</v>
      </c>
      <c r="B59" s="69">
        <f t="shared" si="25"/>
        <v>2778</v>
      </c>
      <c r="C59" s="69">
        <f t="shared" si="18"/>
        <v>2975.75</v>
      </c>
      <c r="D59" s="69">
        <f t="shared" si="19"/>
        <v>2902.75</v>
      </c>
      <c r="E59" s="69">
        <f t="shared" si="20"/>
        <v>2812.25</v>
      </c>
      <c r="F59" s="69">
        <f t="shared" si="21"/>
        <v>2917.5</v>
      </c>
      <c r="G59" s="69">
        <f t="shared" si="22"/>
        <v>2744.5</v>
      </c>
      <c r="H59" s="69">
        <f t="shared" si="23"/>
        <v>2740.75</v>
      </c>
      <c r="I59" s="69">
        <f t="shared" si="24"/>
        <v>2666.5</v>
      </c>
      <c r="J59" s="69">
        <f t="shared" si="26"/>
        <v>2523.75</v>
      </c>
      <c r="K59" s="69">
        <f t="shared" si="28"/>
        <v>2660.5</v>
      </c>
      <c r="L59" s="69">
        <f t="shared" si="27"/>
        <v>2620.25</v>
      </c>
    </row>
    <row r="60" spans="1:12" x14ac:dyDescent="0.25">
      <c r="A60" t="s">
        <v>1668</v>
      </c>
      <c r="B60" s="69">
        <f t="shared" si="25"/>
        <v>3526.5</v>
      </c>
      <c r="C60" s="69">
        <f t="shared" si="18"/>
        <v>3690.75</v>
      </c>
      <c r="D60" s="69">
        <f t="shared" si="19"/>
        <v>4039.25</v>
      </c>
      <c r="E60" s="69">
        <f t="shared" si="20"/>
        <v>3749.75</v>
      </c>
      <c r="F60" s="69">
        <f t="shared" si="21"/>
        <v>4196.5</v>
      </c>
      <c r="G60" s="69">
        <f t="shared" si="22"/>
        <v>3979.25</v>
      </c>
      <c r="H60" s="69">
        <f t="shared" si="23"/>
        <v>3876.5</v>
      </c>
      <c r="I60" s="69">
        <f t="shared" si="24"/>
        <v>3783.5</v>
      </c>
      <c r="J60" s="69">
        <f t="shared" si="26"/>
        <v>3802.5</v>
      </c>
      <c r="K60" s="69">
        <f t="shared" si="28"/>
        <v>4020.25</v>
      </c>
      <c r="L60" s="69">
        <f t="shared" si="27"/>
        <v>3731.75</v>
      </c>
    </row>
    <row r="62" spans="1:12" x14ac:dyDescent="0.25">
      <c r="A62" t="s">
        <v>1751</v>
      </c>
      <c r="B62" t="s">
        <v>1663</v>
      </c>
      <c r="C62">
        <v>899</v>
      </c>
    </row>
    <row r="63" spans="1:12" x14ac:dyDescent="0.25">
      <c r="B63" t="s">
        <v>1664</v>
      </c>
      <c r="C63">
        <v>2680</v>
      </c>
    </row>
    <row r="64" spans="1:12" x14ac:dyDescent="0.25">
      <c r="B64" t="s">
        <v>223</v>
      </c>
      <c r="C64">
        <v>1645</v>
      </c>
    </row>
    <row r="65" spans="1:3" x14ac:dyDescent="0.25">
      <c r="B65" t="s">
        <v>1665</v>
      </c>
      <c r="C65">
        <v>1829</v>
      </c>
    </row>
    <row r="66" spans="1:3" x14ac:dyDescent="0.25">
      <c r="B66" t="s">
        <v>1666</v>
      </c>
      <c r="C66">
        <v>1829</v>
      </c>
    </row>
    <row r="67" spans="1:3" x14ac:dyDescent="0.25">
      <c r="B67" t="s">
        <v>194</v>
      </c>
      <c r="C67">
        <v>1506</v>
      </c>
    </row>
    <row r="68" spans="1:3" x14ac:dyDescent="0.25">
      <c r="B68" t="s">
        <v>1667</v>
      </c>
      <c r="C68">
        <v>3017</v>
      </c>
    </row>
    <row r="69" spans="1:3" x14ac:dyDescent="0.25">
      <c r="B69" t="s">
        <v>1668</v>
      </c>
      <c r="C69">
        <v>4054</v>
      </c>
    </row>
    <row r="70" spans="1:3" x14ac:dyDescent="0.25">
      <c r="A70" t="s">
        <v>1752</v>
      </c>
      <c r="B70" t="s">
        <v>1663</v>
      </c>
      <c r="C70">
        <v>758</v>
      </c>
    </row>
    <row r="71" spans="1:3" x14ac:dyDescent="0.25">
      <c r="B71" t="s">
        <v>1664</v>
      </c>
      <c r="C71">
        <v>2068</v>
      </c>
    </row>
    <row r="72" spans="1:3" x14ac:dyDescent="0.25">
      <c r="B72" t="s">
        <v>223</v>
      </c>
      <c r="C72">
        <v>1593</v>
      </c>
    </row>
    <row r="73" spans="1:3" x14ac:dyDescent="0.25">
      <c r="B73" t="s">
        <v>1665</v>
      </c>
      <c r="C73">
        <v>1690</v>
      </c>
    </row>
    <row r="74" spans="1:3" x14ac:dyDescent="0.25">
      <c r="B74" t="s">
        <v>1666</v>
      </c>
      <c r="C74">
        <v>2317</v>
      </c>
    </row>
    <row r="75" spans="1:3" x14ac:dyDescent="0.25">
      <c r="B75" t="s">
        <v>194</v>
      </c>
      <c r="C75">
        <v>1118</v>
      </c>
    </row>
    <row r="76" spans="1:3" x14ac:dyDescent="0.25">
      <c r="B76" t="s">
        <v>1667</v>
      </c>
      <c r="C76">
        <v>2479</v>
      </c>
    </row>
    <row r="77" spans="1:3" x14ac:dyDescent="0.25">
      <c r="B77" t="s">
        <v>1668</v>
      </c>
      <c r="C77">
        <v>3466</v>
      </c>
    </row>
    <row r="78" spans="1:3" x14ac:dyDescent="0.25">
      <c r="A78" t="s">
        <v>1753</v>
      </c>
      <c r="B78" t="s">
        <v>1663</v>
      </c>
      <c r="C78">
        <v>765</v>
      </c>
    </row>
    <row r="79" spans="1:3" x14ac:dyDescent="0.25">
      <c r="B79" t="s">
        <v>1664</v>
      </c>
      <c r="C79">
        <v>2030</v>
      </c>
    </row>
    <row r="80" spans="1:3" x14ac:dyDescent="0.25">
      <c r="B80" t="s">
        <v>223</v>
      </c>
      <c r="C80">
        <v>1457</v>
      </c>
    </row>
    <row r="81" spans="1:3" x14ac:dyDescent="0.25">
      <c r="B81" t="s">
        <v>1665</v>
      </c>
      <c r="C81">
        <v>1753</v>
      </c>
    </row>
    <row r="82" spans="1:3" x14ac:dyDescent="0.25">
      <c r="B82" t="s">
        <v>1666</v>
      </c>
      <c r="C82">
        <v>1844</v>
      </c>
    </row>
    <row r="83" spans="1:3" x14ac:dyDescent="0.25">
      <c r="B83" t="s">
        <v>194</v>
      </c>
      <c r="C83">
        <v>1480</v>
      </c>
    </row>
    <row r="84" spans="1:3" x14ac:dyDescent="0.25">
      <c r="B84" t="s">
        <v>1667</v>
      </c>
      <c r="C84">
        <v>2873</v>
      </c>
    </row>
    <row r="85" spans="1:3" x14ac:dyDescent="0.25">
      <c r="B85" t="s">
        <v>1668</v>
      </c>
      <c r="C85">
        <v>3227</v>
      </c>
    </row>
    <row r="86" spans="1:3" x14ac:dyDescent="0.25">
      <c r="A86" t="s">
        <v>511</v>
      </c>
      <c r="B86" t="s">
        <v>1663</v>
      </c>
      <c r="C86">
        <v>836</v>
      </c>
    </row>
    <row r="87" spans="1:3" x14ac:dyDescent="0.25">
      <c r="B87" t="s">
        <v>1664</v>
      </c>
      <c r="C87">
        <v>2325</v>
      </c>
    </row>
    <row r="88" spans="1:3" x14ac:dyDescent="0.25">
      <c r="B88" t="s">
        <v>223</v>
      </c>
      <c r="C88">
        <v>1616</v>
      </c>
    </row>
    <row r="89" spans="1:3" x14ac:dyDescent="0.25">
      <c r="B89" t="s">
        <v>1665</v>
      </c>
      <c r="C89">
        <v>1659</v>
      </c>
    </row>
    <row r="90" spans="1:3" x14ac:dyDescent="0.25">
      <c r="B90" t="s">
        <v>1666</v>
      </c>
      <c r="C90">
        <v>1980</v>
      </c>
    </row>
    <row r="91" spans="1:3" x14ac:dyDescent="0.25">
      <c r="B91" t="s">
        <v>194</v>
      </c>
      <c r="C91">
        <v>1345</v>
      </c>
    </row>
    <row r="92" spans="1:3" x14ac:dyDescent="0.25">
      <c r="B92" t="s">
        <v>1667</v>
      </c>
      <c r="C92">
        <v>2743</v>
      </c>
    </row>
    <row r="93" spans="1:3" x14ac:dyDescent="0.25">
      <c r="B93" t="s">
        <v>1668</v>
      </c>
      <c r="C93">
        <v>3359</v>
      </c>
    </row>
    <row r="94" spans="1:3" x14ac:dyDescent="0.25">
      <c r="A94" t="s">
        <v>1754</v>
      </c>
      <c r="B94" t="s">
        <v>1663</v>
      </c>
      <c r="C94">
        <v>763</v>
      </c>
    </row>
    <row r="95" spans="1:3" x14ac:dyDescent="0.25">
      <c r="B95" t="s">
        <v>1664</v>
      </c>
      <c r="C95">
        <v>2499</v>
      </c>
    </row>
    <row r="96" spans="1:3" x14ac:dyDescent="0.25">
      <c r="B96" t="s">
        <v>223</v>
      </c>
      <c r="C96">
        <v>1815</v>
      </c>
    </row>
    <row r="97" spans="1:3" x14ac:dyDescent="0.25">
      <c r="B97" t="s">
        <v>1665</v>
      </c>
      <c r="C97">
        <v>1655</v>
      </c>
    </row>
    <row r="98" spans="1:3" x14ac:dyDescent="0.25">
      <c r="B98" t="s">
        <v>1666</v>
      </c>
      <c r="C98">
        <v>2024</v>
      </c>
    </row>
    <row r="99" spans="1:3" x14ac:dyDescent="0.25">
      <c r="B99" t="s">
        <v>194</v>
      </c>
      <c r="C99">
        <v>1336</v>
      </c>
    </row>
    <row r="100" spans="1:3" x14ac:dyDescent="0.25">
      <c r="B100" t="s">
        <v>1667</v>
      </c>
      <c r="C100">
        <v>3281</v>
      </c>
    </row>
    <row r="101" spans="1:3" x14ac:dyDescent="0.25">
      <c r="B101" t="s">
        <v>1668</v>
      </c>
      <c r="C101">
        <v>4010</v>
      </c>
    </row>
    <row r="102" spans="1:3" x14ac:dyDescent="0.25">
      <c r="A102" t="s">
        <v>1755</v>
      </c>
      <c r="B102" t="s">
        <v>1663</v>
      </c>
      <c r="C102">
        <v>806</v>
      </c>
    </row>
    <row r="103" spans="1:3" x14ac:dyDescent="0.25">
      <c r="B103" t="s">
        <v>1664</v>
      </c>
      <c r="C103">
        <v>1844</v>
      </c>
    </row>
    <row r="104" spans="1:3" x14ac:dyDescent="0.25">
      <c r="B104" t="s">
        <v>223</v>
      </c>
      <c r="C104">
        <v>1766</v>
      </c>
    </row>
    <row r="105" spans="1:3" x14ac:dyDescent="0.25">
      <c r="B105" t="s">
        <v>1665</v>
      </c>
      <c r="C105">
        <v>1818</v>
      </c>
    </row>
    <row r="106" spans="1:3" x14ac:dyDescent="0.25">
      <c r="B106" t="s">
        <v>1666</v>
      </c>
      <c r="C106">
        <v>1759</v>
      </c>
    </row>
    <row r="107" spans="1:3" x14ac:dyDescent="0.25">
      <c r="B107" t="s">
        <v>194</v>
      </c>
      <c r="C107">
        <v>1357</v>
      </c>
    </row>
    <row r="108" spans="1:3" x14ac:dyDescent="0.25">
      <c r="B108" t="s">
        <v>1667</v>
      </c>
      <c r="C108">
        <v>3071</v>
      </c>
    </row>
    <row r="109" spans="1:3" x14ac:dyDescent="0.25">
      <c r="B109" t="s">
        <v>1668</v>
      </c>
      <c r="C109">
        <v>3580</v>
      </c>
    </row>
    <row r="110" spans="1:3" x14ac:dyDescent="0.25">
      <c r="A110" t="s">
        <v>1756</v>
      </c>
      <c r="B110" t="s">
        <v>1663</v>
      </c>
      <c r="C110">
        <v>753</v>
      </c>
    </row>
    <row r="111" spans="1:3" x14ac:dyDescent="0.25">
      <c r="B111" t="s">
        <v>1664</v>
      </c>
      <c r="C111">
        <v>2025</v>
      </c>
    </row>
    <row r="112" spans="1:3" x14ac:dyDescent="0.25">
      <c r="B112" t="s">
        <v>223</v>
      </c>
      <c r="C112">
        <v>1782</v>
      </c>
    </row>
    <row r="113" spans="1:3" x14ac:dyDescent="0.25">
      <c r="B113" t="s">
        <v>1665</v>
      </c>
      <c r="C113">
        <v>1755</v>
      </c>
    </row>
    <row r="114" spans="1:3" x14ac:dyDescent="0.25">
      <c r="B114" t="s">
        <v>1666</v>
      </c>
      <c r="C114">
        <v>1743</v>
      </c>
    </row>
    <row r="115" spans="1:3" x14ac:dyDescent="0.25">
      <c r="B115" t="s">
        <v>194</v>
      </c>
      <c r="C115">
        <v>1400</v>
      </c>
    </row>
    <row r="116" spans="1:3" x14ac:dyDescent="0.25">
      <c r="B116" t="s">
        <v>1667</v>
      </c>
      <c r="C116">
        <v>2884</v>
      </c>
    </row>
    <row r="117" spans="1:3" x14ac:dyDescent="0.25">
      <c r="B117" t="s">
        <v>1668</v>
      </c>
      <c r="C117">
        <v>3582</v>
      </c>
    </row>
    <row r="118" spans="1:3" x14ac:dyDescent="0.25">
      <c r="A118" t="s">
        <v>512</v>
      </c>
      <c r="B118" t="s">
        <v>1663</v>
      </c>
      <c r="C118">
        <v>794</v>
      </c>
    </row>
    <row r="119" spans="1:3" x14ac:dyDescent="0.25">
      <c r="B119" t="s">
        <v>1664</v>
      </c>
      <c r="C119">
        <v>1746</v>
      </c>
    </row>
    <row r="120" spans="1:3" x14ac:dyDescent="0.25">
      <c r="B120" t="s">
        <v>223</v>
      </c>
      <c r="C120">
        <v>2098</v>
      </c>
    </row>
    <row r="121" spans="1:3" x14ac:dyDescent="0.25">
      <c r="B121" t="s">
        <v>1665</v>
      </c>
      <c r="C121">
        <v>1942</v>
      </c>
    </row>
    <row r="122" spans="1:3" x14ac:dyDescent="0.25">
      <c r="B122" t="s">
        <v>1666</v>
      </c>
      <c r="C122">
        <v>1955</v>
      </c>
    </row>
    <row r="123" spans="1:3" x14ac:dyDescent="0.25">
      <c r="B123" t="s">
        <v>194</v>
      </c>
      <c r="C123">
        <v>1482</v>
      </c>
    </row>
    <row r="124" spans="1:3" x14ac:dyDescent="0.25">
      <c r="B124" t="s">
        <v>1667</v>
      </c>
      <c r="C124">
        <v>2667</v>
      </c>
    </row>
    <row r="125" spans="1:3" x14ac:dyDescent="0.25">
      <c r="B125" t="s">
        <v>1668</v>
      </c>
      <c r="C125">
        <v>3591</v>
      </c>
    </row>
    <row r="126" spans="1:3" x14ac:dyDescent="0.25">
      <c r="A126" t="s">
        <v>1757</v>
      </c>
      <c r="B126" t="s">
        <v>1663</v>
      </c>
      <c r="C126">
        <v>784</v>
      </c>
    </row>
    <row r="127" spans="1:3" x14ac:dyDescent="0.25">
      <c r="B127" t="s">
        <v>1664</v>
      </c>
      <c r="C127">
        <v>2061</v>
      </c>
    </row>
    <row r="128" spans="1:3" x14ac:dyDescent="0.25">
      <c r="B128" t="s">
        <v>223</v>
      </c>
      <c r="C128">
        <v>1844</v>
      </c>
    </row>
    <row r="129" spans="1:3" x14ac:dyDescent="0.25">
      <c r="B129" t="s">
        <v>1665</v>
      </c>
      <c r="C129">
        <v>1734</v>
      </c>
    </row>
    <row r="130" spans="1:3" x14ac:dyDescent="0.25">
      <c r="B130" t="s">
        <v>1666</v>
      </c>
      <c r="C130">
        <v>1880</v>
      </c>
    </row>
    <row r="131" spans="1:3" x14ac:dyDescent="0.25">
      <c r="B131" t="s">
        <v>194</v>
      </c>
      <c r="C131">
        <v>1615</v>
      </c>
    </row>
    <row r="132" spans="1:3" x14ac:dyDescent="0.25">
      <c r="B132" t="s">
        <v>1667</v>
      </c>
      <c r="C132">
        <v>3228</v>
      </c>
    </row>
    <row r="133" spans="1:3" x14ac:dyDescent="0.25">
      <c r="B133" t="s">
        <v>1668</v>
      </c>
      <c r="C133">
        <v>4176</v>
      </c>
    </row>
    <row r="134" spans="1:3" x14ac:dyDescent="0.25">
      <c r="A134" t="s">
        <v>1758</v>
      </c>
      <c r="B134" t="s">
        <v>1663</v>
      </c>
      <c r="C134">
        <v>799</v>
      </c>
    </row>
    <row r="135" spans="1:3" x14ac:dyDescent="0.25">
      <c r="B135" t="s">
        <v>1664</v>
      </c>
      <c r="C135">
        <v>2549</v>
      </c>
    </row>
    <row r="136" spans="1:3" x14ac:dyDescent="0.25">
      <c r="B136" t="s">
        <v>223</v>
      </c>
      <c r="C136">
        <v>2132</v>
      </c>
    </row>
    <row r="137" spans="1:3" x14ac:dyDescent="0.25">
      <c r="B137" t="s">
        <v>1665</v>
      </c>
      <c r="C137">
        <v>1903</v>
      </c>
    </row>
    <row r="138" spans="1:3" x14ac:dyDescent="0.25">
      <c r="B138" t="s">
        <v>1666</v>
      </c>
      <c r="C138">
        <v>1861</v>
      </c>
    </row>
    <row r="139" spans="1:3" x14ac:dyDescent="0.25">
      <c r="B139" t="s">
        <v>194</v>
      </c>
      <c r="C139">
        <v>1576</v>
      </c>
    </row>
    <row r="140" spans="1:3" x14ac:dyDescent="0.25">
      <c r="B140" t="s">
        <v>1667</v>
      </c>
      <c r="C140">
        <v>2792</v>
      </c>
    </row>
    <row r="141" spans="1:3" x14ac:dyDescent="0.25">
      <c r="B141" t="s">
        <v>1668</v>
      </c>
      <c r="C141">
        <v>4338</v>
      </c>
    </row>
    <row r="142" spans="1:3" x14ac:dyDescent="0.25">
      <c r="A142" t="s">
        <v>1759</v>
      </c>
      <c r="B142" t="s">
        <v>1663</v>
      </c>
      <c r="C142">
        <v>735</v>
      </c>
    </row>
    <row r="143" spans="1:3" x14ac:dyDescent="0.25">
      <c r="B143" t="s">
        <v>1664</v>
      </c>
      <c r="C143">
        <v>2300</v>
      </c>
    </row>
    <row r="144" spans="1:3" x14ac:dyDescent="0.25">
      <c r="B144" t="s">
        <v>223</v>
      </c>
      <c r="C144">
        <v>1804</v>
      </c>
    </row>
    <row r="145" spans="1:3" x14ac:dyDescent="0.25">
      <c r="B145" t="s">
        <v>1665</v>
      </c>
      <c r="C145">
        <v>2369</v>
      </c>
    </row>
    <row r="146" spans="1:3" x14ac:dyDescent="0.25">
      <c r="B146" t="s">
        <v>1666</v>
      </c>
      <c r="C146">
        <v>1864</v>
      </c>
    </row>
    <row r="147" spans="1:3" x14ac:dyDescent="0.25">
      <c r="B147" t="s">
        <v>194</v>
      </c>
      <c r="C147">
        <v>1308</v>
      </c>
    </row>
    <row r="148" spans="1:3" x14ac:dyDescent="0.25">
      <c r="B148" t="s">
        <v>1667</v>
      </c>
      <c r="C148">
        <v>2684</v>
      </c>
    </row>
    <row r="149" spans="1:3" x14ac:dyDescent="0.25">
      <c r="B149" t="s">
        <v>1668</v>
      </c>
      <c r="C149">
        <v>3856</v>
      </c>
    </row>
    <row r="150" spans="1:3" x14ac:dyDescent="0.25">
      <c r="A150" t="s">
        <v>513</v>
      </c>
      <c r="B150" t="s">
        <v>1663</v>
      </c>
      <c r="C150">
        <v>801</v>
      </c>
    </row>
    <row r="151" spans="1:3" x14ac:dyDescent="0.25">
      <c r="B151" t="s">
        <v>1664</v>
      </c>
      <c r="C151">
        <v>2081</v>
      </c>
    </row>
    <row r="152" spans="1:3" x14ac:dyDescent="0.25">
      <c r="B152" t="s">
        <v>223</v>
      </c>
      <c r="C152">
        <v>1639</v>
      </c>
    </row>
    <row r="153" spans="1:3" x14ac:dyDescent="0.25">
      <c r="B153" t="s">
        <v>1665</v>
      </c>
      <c r="C153">
        <v>1829</v>
      </c>
    </row>
    <row r="154" spans="1:3" x14ac:dyDescent="0.25">
      <c r="B154" t="s">
        <v>1666</v>
      </c>
      <c r="C154">
        <v>2340</v>
      </c>
    </row>
    <row r="155" spans="1:3" x14ac:dyDescent="0.25">
      <c r="B155" t="s">
        <v>194</v>
      </c>
      <c r="C155">
        <v>1560</v>
      </c>
    </row>
    <row r="156" spans="1:3" x14ac:dyDescent="0.25">
      <c r="B156" t="s">
        <v>1667</v>
      </c>
      <c r="C156">
        <v>2907</v>
      </c>
    </row>
    <row r="157" spans="1:3" x14ac:dyDescent="0.25">
      <c r="B157" t="s">
        <v>1668</v>
      </c>
      <c r="C157">
        <v>3787</v>
      </c>
    </row>
    <row r="158" spans="1:3" x14ac:dyDescent="0.25">
      <c r="A158" t="s">
        <v>1760</v>
      </c>
      <c r="B158" t="s">
        <v>1663</v>
      </c>
      <c r="C158">
        <v>842</v>
      </c>
    </row>
    <row r="159" spans="1:3" x14ac:dyDescent="0.25">
      <c r="B159" t="s">
        <v>1664</v>
      </c>
      <c r="C159">
        <v>2316</v>
      </c>
    </row>
    <row r="160" spans="1:3" x14ac:dyDescent="0.25">
      <c r="B160" t="s">
        <v>223</v>
      </c>
      <c r="C160">
        <v>1800</v>
      </c>
    </row>
    <row r="161" spans="1:3" x14ac:dyDescent="0.25">
      <c r="B161" t="s">
        <v>1665</v>
      </c>
      <c r="C161">
        <v>1778</v>
      </c>
    </row>
    <row r="162" spans="1:3" x14ac:dyDescent="0.25">
      <c r="B162" t="s">
        <v>1666</v>
      </c>
      <c r="C162">
        <v>1958</v>
      </c>
    </row>
    <row r="163" spans="1:3" x14ac:dyDescent="0.25">
      <c r="B163" t="s">
        <v>194</v>
      </c>
      <c r="C163">
        <v>1471</v>
      </c>
    </row>
    <row r="164" spans="1:3" x14ac:dyDescent="0.25">
      <c r="B164" t="s">
        <v>1667</v>
      </c>
      <c r="C164">
        <v>2973</v>
      </c>
    </row>
    <row r="165" spans="1:3" x14ac:dyDescent="0.25">
      <c r="B165" t="s">
        <v>1668</v>
      </c>
      <c r="C165">
        <v>3967</v>
      </c>
    </row>
    <row r="166" spans="1:3" x14ac:dyDescent="0.25">
      <c r="A166" t="s">
        <v>1761</v>
      </c>
      <c r="B166" t="s">
        <v>1663</v>
      </c>
      <c r="C166">
        <v>791</v>
      </c>
    </row>
    <row r="167" spans="1:3" x14ac:dyDescent="0.25">
      <c r="B167" t="s">
        <v>1664</v>
      </c>
      <c r="C167">
        <v>2149</v>
      </c>
    </row>
    <row r="168" spans="1:3" x14ac:dyDescent="0.25">
      <c r="B168" t="s">
        <v>223</v>
      </c>
      <c r="C168">
        <v>1640</v>
      </c>
    </row>
    <row r="169" spans="1:3" x14ac:dyDescent="0.25">
      <c r="B169" t="s">
        <v>1665</v>
      </c>
      <c r="C169">
        <v>1705</v>
      </c>
    </row>
    <row r="170" spans="1:3" x14ac:dyDescent="0.25">
      <c r="B170" t="s">
        <v>1666</v>
      </c>
      <c r="C170">
        <v>2000</v>
      </c>
    </row>
    <row r="171" spans="1:3" x14ac:dyDescent="0.25">
      <c r="B171" t="s">
        <v>194</v>
      </c>
      <c r="C171">
        <v>1335</v>
      </c>
    </row>
    <row r="172" spans="1:3" x14ac:dyDescent="0.25">
      <c r="B172" t="s">
        <v>1667</v>
      </c>
      <c r="C172">
        <v>2884</v>
      </c>
    </row>
    <row r="173" spans="1:3" x14ac:dyDescent="0.25">
      <c r="B173" t="s">
        <v>1668</v>
      </c>
      <c r="C173">
        <v>3749</v>
      </c>
    </row>
    <row r="174" spans="1:3" x14ac:dyDescent="0.25">
      <c r="A174" t="s">
        <v>1762</v>
      </c>
      <c r="B174" t="s">
        <v>1663</v>
      </c>
      <c r="C174">
        <v>692</v>
      </c>
    </row>
    <row r="175" spans="1:3" x14ac:dyDescent="0.25">
      <c r="B175" t="s">
        <v>1664</v>
      </c>
      <c r="C175">
        <v>2033</v>
      </c>
    </row>
    <row r="176" spans="1:3" x14ac:dyDescent="0.25">
      <c r="B176" t="s">
        <v>223</v>
      </c>
      <c r="C176">
        <v>1487</v>
      </c>
    </row>
    <row r="177" spans="1:3" x14ac:dyDescent="0.25">
      <c r="B177" t="s">
        <v>1665</v>
      </c>
      <c r="C177">
        <v>1785</v>
      </c>
    </row>
    <row r="178" spans="1:3" x14ac:dyDescent="0.25">
      <c r="B178" t="s">
        <v>1666</v>
      </c>
      <c r="C178">
        <v>1863</v>
      </c>
    </row>
    <row r="179" spans="1:3" x14ac:dyDescent="0.25">
      <c r="B179" t="s">
        <v>194</v>
      </c>
      <c r="C179">
        <v>1533</v>
      </c>
    </row>
    <row r="180" spans="1:3" x14ac:dyDescent="0.25">
      <c r="B180" t="s">
        <v>1667</v>
      </c>
      <c r="C180">
        <v>2622</v>
      </c>
    </row>
    <row r="181" spans="1:3" x14ac:dyDescent="0.25">
      <c r="B181" t="s">
        <v>1668</v>
      </c>
      <c r="C181">
        <v>3674</v>
      </c>
    </row>
    <row r="182" spans="1:3" x14ac:dyDescent="0.25">
      <c r="A182" t="s">
        <v>514</v>
      </c>
      <c r="B182" t="s">
        <v>1663</v>
      </c>
      <c r="C182">
        <v>750</v>
      </c>
    </row>
    <row r="183" spans="1:3" x14ac:dyDescent="0.25">
      <c r="B183" t="s">
        <v>1664</v>
      </c>
      <c r="C183">
        <v>2034</v>
      </c>
    </row>
    <row r="184" spans="1:3" x14ac:dyDescent="0.25">
      <c r="B184" t="s">
        <v>223</v>
      </c>
      <c r="C184">
        <v>1513</v>
      </c>
    </row>
    <row r="185" spans="1:3" x14ac:dyDescent="0.25">
      <c r="B185" t="s">
        <v>1665</v>
      </c>
      <c r="C185">
        <v>1843</v>
      </c>
    </row>
    <row r="186" spans="1:3" x14ac:dyDescent="0.25">
      <c r="B186" t="s">
        <v>1666</v>
      </c>
      <c r="C186">
        <v>2149</v>
      </c>
    </row>
    <row r="187" spans="1:3" x14ac:dyDescent="0.25">
      <c r="B187" t="s">
        <v>194</v>
      </c>
      <c r="C187">
        <v>1267</v>
      </c>
    </row>
    <row r="188" spans="1:3" x14ac:dyDescent="0.25">
      <c r="B188" t="s">
        <v>1667</v>
      </c>
      <c r="C188">
        <v>2770</v>
      </c>
    </row>
    <row r="189" spans="1:3" x14ac:dyDescent="0.25">
      <c r="B189" t="s">
        <v>1668</v>
      </c>
      <c r="C189">
        <v>3609</v>
      </c>
    </row>
    <row r="190" spans="1:3" x14ac:dyDescent="0.25">
      <c r="A190" t="s">
        <v>1763</v>
      </c>
      <c r="B190" t="s">
        <v>1663</v>
      </c>
      <c r="C190">
        <v>767</v>
      </c>
    </row>
    <row r="191" spans="1:3" x14ac:dyDescent="0.25">
      <c r="B191" t="s">
        <v>1664</v>
      </c>
      <c r="C191">
        <v>2572</v>
      </c>
    </row>
    <row r="192" spans="1:3" x14ac:dyDescent="0.25">
      <c r="B192" t="s">
        <v>223</v>
      </c>
      <c r="C192">
        <v>1739</v>
      </c>
    </row>
    <row r="193" spans="1:3" x14ac:dyDescent="0.25">
      <c r="B193" t="s">
        <v>1665</v>
      </c>
      <c r="C193">
        <v>1728</v>
      </c>
    </row>
    <row r="194" spans="1:3" x14ac:dyDescent="0.25">
      <c r="B194" t="s">
        <v>1666</v>
      </c>
      <c r="C194">
        <v>1775</v>
      </c>
    </row>
    <row r="195" spans="1:3" x14ac:dyDescent="0.25">
      <c r="B195" t="s">
        <v>194</v>
      </c>
      <c r="C195">
        <v>1533</v>
      </c>
    </row>
    <row r="196" spans="1:3" x14ac:dyDescent="0.25">
      <c r="B196" t="s">
        <v>1667</v>
      </c>
      <c r="C196">
        <v>3336</v>
      </c>
    </row>
    <row r="197" spans="1:3" x14ac:dyDescent="0.25">
      <c r="B197" t="s">
        <v>1668</v>
      </c>
      <c r="C197">
        <v>4147</v>
      </c>
    </row>
    <row r="198" spans="1:3" x14ac:dyDescent="0.25">
      <c r="A198" t="s">
        <v>1764</v>
      </c>
      <c r="B198" t="s">
        <v>1663</v>
      </c>
      <c r="C198">
        <v>697</v>
      </c>
    </row>
    <row r="199" spans="1:3" x14ac:dyDescent="0.25">
      <c r="B199" t="s">
        <v>1664</v>
      </c>
      <c r="C199">
        <v>2245</v>
      </c>
    </row>
    <row r="200" spans="1:3" x14ac:dyDescent="0.25">
      <c r="B200" t="s">
        <v>223</v>
      </c>
      <c r="C200">
        <v>1473</v>
      </c>
    </row>
    <row r="201" spans="1:3" x14ac:dyDescent="0.25">
      <c r="B201" t="s">
        <v>1665</v>
      </c>
      <c r="C201">
        <v>1765</v>
      </c>
    </row>
    <row r="202" spans="1:3" x14ac:dyDescent="0.25">
      <c r="B202" t="s">
        <v>1666</v>
      </c>
      <c r="C202">
        <v>2049</v>
      </c>
    </row>
    <row r="203" spans="1:3" x14ac:dyDescent="0.25">
      <c r="B203" t="s">
        <v>194</v>
      </c>
      <c r="C203">
        <v>1436</v>
      </c>
    </row>
    <row r="204" spans="1:3" x14ac:dyDescent="0.25">
      <c r="B204" t="s">
        <v>1667</v>
      </c>
      <c r="C204">
        <v>2730</v>
      </c>
    </row>
    <row r="205" spans="1:3" x14ac:dyDescent="0.25">
      <c r="B205" t="s">
        <v>1668</v>
      </c>
      <c r="C205">
        <v>4201</v>
      </c>
    </row>
    <row r="206" spans="1:3" x14ac:dyDescent="0.25">
      <c r="A206" t="s">
        <v>1765</v>
      </c>
      <c r="B206" t="s">
        <v>1663</v>
      </c>
      <c r="C206">
        <v>736</v>
      </c>
    </row>
    <row r="207" spans="1:3" x14ac:dyDescent="0.25">
      <c r="B207" t="s">
        <v>1664</v>
      </c>
      <c r="C207">
        <v>2199</v>
      </c>
    </row>
    <row r="208" spans="1:3" x14ac:dyDescent="0.25">
      <c r="B208" t="s">
        <v>223</v>
      </c>
      <c r="C208">
        <v>1564</v>
      </c>
    </row>
    <row r="209" spans="1:3" x14ac:dyDescent="0.25">
      <c r="B209" t="s">
        <v>1665</v>
      </c>
      <c r="C209">
        <v>1657</v>
      </c>
    </row>
    <row r="210" spans="1:3" x14ac:dyDescent="0.25">
      <c r="B210" t="s">
        <v>1666</v>
      </c>
      <c r="C210">
        <v>1697</v>
      </c>
    </row>
    <row r="211" spans="1:3" x14ac:dyDescent="0.25">
      <c r="B211" t="s">
        <v>194</v>
      </c>
      <c r="C211">
        <v>1279</v>
      </c>
    </row>
    <row r="212" spans="1:3" x14ac:dyDescent="0.25">
      <c r="B212" t="s">
        <v>1667</v>
      </c>
      <c r="C212">
        <v>2608</v>
      </c>
    </row>
    <row r="213" spans="1:3" x14ac:dyDescent="0.25">
      <c r="B213" t="s">
        <v>1668</v>
      </c>
      <c r="C213">
        <v>4129</v>
      </c>
    </row>
    <row r="214" spans="1:3" x14ac:dyDescent="0.25">
      <c r="A214" t="s">
        <v>515</v>
      </c>
      <c r="B214" t="s">
        <v>1663</v>
      </c>
      <c r="C214">
        <v>750</v>
      </c>
    </row>
    <row r="215" spans="1:3" x14ac:dyDescent="0.25">
      <c r="B215" t="s">
        <v>1664</v>
      </c>
      <c r="C215">
        <v>2255</v>
      </c>
    </row>
    <row r="216" spans="1:3" x14ac:dyDescent="0.25">
      <c r="B216" t="s">
        <v>223</v>
      </c>
      <c r="C216">
        <v>1552</v>
      </c>
    </row>
    <row r="217" spans="1:3" x14ac:dyDescent="0.25">
      <c r="B217" t="s">
        <v>1665</v>
      </c>
      <c r="C217">
        <v>1590</v>
      </c>
    </row>
    <row r="218" spans="1:3" x14ac:dyDescent="0.25">
      <c r="B218" t="s">
        <v>1666</v>
      </c>
      <c r="C218">
        <v>1923</v>
      </c>
    </row>
    <row r="219" spans="1:3" x14ac:dyDescent="0.25">
      <c r="B219" t="s">
        <v>194</v>
      </c>
      <c r="C219">
        <v>1602</v>
      </c>
    </row>
    <row r="220" spans="1:3" x14ac:dyDescent="0.25">
      <c r="B220" t="s">
        <v>1667</v>
      </c>
      <c r="C220">
        <v>2996</v>
      </c>
    </row>
    <row r="221" spans="1:3" x14ac:dyDescent="0.25">
      <c r="B221" t="s">
        <v>1668</v>
      </c>
      <c r="C221">
        <v>4309</v>
      </c>
    </row>
    <row r="222" spans="1:3" x14ac:dyDescent="0.25">
      <c r="A222" t="s">
        <v>1766</v>
      </c>
      <c r="B222" t="s">
        <v>1663</v>
      </c>
      <c r="C222">
        <v>719</v>
      </c>
    </row>
    <row r="223" spans="1:3" x14ac:dyDescent="0.25">
      <c r="B223" t="s">
        <v>1664</v>
      </c>
      <c r="C223">
        <v>3191</v>
      </c>
    </row>
    <row r="224" spans="1:3" x14ac:dyDescent="0.25">
      <c r="B224" t="s">
        <v>223</v>
      </c>
      <c r="C224">
        <v>1707</v>
      </c>
    </row>
    <row r="225" spans="1:3" x14ac:dyDescent="0.25">
      <c r="B225" t="s">
        <v>1665</v>
      </c>
      <c r="C225">
        <v>1710</v>
      </c>
    </row>
    <row r="226" spans="1:3" x14ac:dyDescent="0.25">
      <c r="B226" t="s">
        <v>1666</v>
      </c>
      <c r="C226">
        <v>1874</v>
      </c>
    </row>
    <row r="227" spans="1:3" x14ac:dyDescent="0.25">
      <c r="B227" t="s">
        <v>194</v>
      </c>
      <c r="C227">
        <v>1474</v>
      </c>
    </row>
    <row r="228" spans="1:3" x14ac:dyDescent="0.25">
      <c r="B228" t="s">
        <v>1667</v>
      </c>
      <c r="C228">
        <v>3069</v>
      </c>
    </row>
    <row r="229" spans="1:3" x14ac:dyDescent="0.25">
      <c r="B229" t="s">
        <v>1668</v>
      </c>
      <c r="C229">
        <v>4605</v>
      </c>
    </row>
    <row r="230" spans="1:3" x14ac:dyDescent="0.25">
      <c r="A230" t="s">
        <v>1767</v>
      </c>
      <c r="B230" t="s">
        <v>1663</v>
      </c>
      <c r="C230">
        <v>737</v>
      </c>
    </row>
    <row r="231" spans="1:3" x14ac:dyDescent="0.25">
      <c r="B231" t="s">
        <v>1664</v>
      </c>
      <c r="C231">
        <v>2038</v>
      </c>
    </row>
    <row r="232" spans="1:3" x14ac:dyDescent="0.25">
      <c r="B232" t="s">
        <v>223</v>
      </c>
      <c r="C232">
        <v>1604</v>
      </c>
    </row>
    <row r="233" spans="1:3" x14ac:dyDescent="0.25">
      <c r="B233" t="s">
        <v>1665</v>
      </c>
      <c r="C233">
        <v>1629</v>
      </c>
    </row>
    <row r="234" spans="1:3" x14ac:dyDescent="0.25">
      <c r="B234" t="s">
        <v>1666</v>
      </c>
      <c r="C234">
        <v>1698</v>
      </c>
    </row>
    <row r="235" spans="1:3" x14ac:dyDescent="0.25">
      <c r="B235" t="s">
        <v>194</v>
      </c>
      <c r="C235">
        <v>1447</v>
      </c>
    </row>
    <row r="236" spans="1:3" x14ac:dyDescent="0.25">
      <c r="B236" t="s">
        <v>1667</v>
      </c>
      <c r="C236">
        <v>2589</v>
      </c>
    </row>
    <row r="237" spans="1:3" x14ac:dyDescent="0.25">
      <c r="B237" t="s">
        <v>1668</v>
      </c>
      <c r="C237">
        <v>4125</v>
      </c>
    </row>
    <row r="238" spans="1:3" x14ac:dyDescent="0.25">
      <c r="A238" t="s">
        <v>1768</v>
      </c>
      <c r="B238" t="s">
        <v>1663</v>
      </c>
      <c r="C238">
        <v>777</v>
      </c>
    </row>
    <row r="239" spans="1:3" x14ac:dyDescent="0.25">
      <c r="B239" t="s">
        <v>1664</v>
      </c>
      <c r="C239">
        <v>1885</v>
      </c>
    </row>
    <row r="240" spans="1:3" x14ac:dyDescent="0.25">
      <c r="B240" t="s">
        <v>223</v>
      </c>
      <c r="C240">
        <v>1959</v>
      </c>
    </row>
    <row r="241" spans="1:3" x14ac:dyDescent="0.25">
      <c r="B241" t="s">
        <v>1665</v>
      </c>
      <c r="C241">
        <v>1585</v>
      </c>
    </row>
    <row r="242" spans="1:3" x14ac:dyDescent="0.25">
      <c r="B242" t="s">
        <v>1666</v>
      </c>
      <c r="C242">
        <v>1465</v>
      </c>
    </row>
    <row r="243" spans="1:3" x14ac:dyDescent="0.25">
      <c r="B243" t="s">
        <v>194</v>
      </c>
      <c r="C243">
        <v>1407</v>
      </c>
    </row>
    <row r="244" spans="1:3" x14ac:dyDescent="0.25">
      <c r="B244" t="s">
        <v>1667</v>
      </c>
      <c r="C244">
        <v>2743</v>
      </c>
    </row>
    <row r="245" spans="1:3" x14ac:dyDescent="0.25">
      <c r="B245" t="s">
        <v>1668</v>
      </c>
      <c r="C245">
        <v>3735</v>
      </c>
    </row>
    <row r="246" spans="1:3" x14ac:dyDescent="0.25">
      <c r="A246" t="s">
        <v>516</v>
      </c>
      <c r="B246" t="s">
        <v>1663</v>
      </c>
      <c r="C246">
        <v>892</v>
      </c>
    </row>
    <row r="247" spans="1:3" x14ac:dyDescent="0.25">
      <c r="B247" t="s">
        <v>1664</v>
      </c>
      <c r="C247">
        <v>1861</v>
      </c>
    </row>
    <row r="248" spans="1:3" x14ac:dyDescent="0.25">
      <c r="B248" t="s">
        <v>223</v>
      </c>
      <c r="C248">
        <v>1807</v>
      </c>
    </row>
    <row r="249" spans="1:3" x14ac:dyDescent="0.25">
      <c r="B249" t="s">
        <v>1665</v>
      </c>
      <c r="C249">
        <v>1863</v>
      </c>
    </row>
    <row r="250" spans="1:3" x14ac:dyDescent="0.25">
      <c r="B250" t="s">
        <v>1666</v>
      </c>
      <c r="C250">
        <v>1349</v>
      </c>
    </row>
    <row r="251" spans="1:3" x14ac:dyDescent="0.25">
      <c r="B251" t="s">
        <v>194</v>
      </c>
      <c r="C251">
        <v>1414</v>
      </c>
    </row>
    <row r="252" spans="1:3" x14ac:dyDescent="0.25">
      <c r="B252" t="s">
        <v>1667</v>
      </c>
      <c r="C252">
        <v>2577</v>
      </c>
    </row>
    <row r="253" spans="1:3" x14ac:dyDescent="0.25">
      <c r="B253" t="s">
        <v>1668</v>
      </c>
      <c r="C253">
        <v>3452</v>
      </c>
    </row>
    <row r="254" spans="1:3" x14ac:dyDescent="0.25">
      <c r="A254" t="s">
        <v>1769</v>
      </c>
      <c r="B254" t="s">
        <v>1663</v>
      </c>
      <c r="C254">
        <v>838</v>
      </c>
    </row>
    <row r="255" spans="1:3" x14ac:dyDescent="0.25">
      <c r="B255" t="s">
        <v>1664</v>
      </c>
      <c r="C255">
        <v>2240</v>
      </c>
    </row>
    <row r="256" spans="1:3" x14ac:dyDescent="0.25">
      <c r="B256" t="s">
        <v>223</v>
      </c>
      <c r="C256">
        <v>1787</v>
      </c>
    </row>
    <row r="257" spans="1:3" x14ac:dyDescent="0.25">
      <c r="B257" t="s">
        <v>1665</v>
      </c>
      <c r="C257">
        <v>1754</v>
      </c>
    </row>
    <row r="258" spans="1:3" x14ac:dyDescent="0.25">
      <c r="B258" t="s">
        <v>1666</v>
      </c>
      <c r="C258">
        <v>1708</v>
      </c>
    </row>
    <row r="259" spans="1:3" x14ac:dyDescent="0.25">
      <c r="B259" t="s">
        <v>194</v>
      </c>
      <c r="C259">
        <v>1233</v>
      </c>
    </row>
    <row r="260" spans="1:3" x14ac:dyDescent="0.25">
      <c r="B260" t="s">
        <v>1667</v>
      </c>
      <c r="C260">
        <v>3286</v>
      </c>
    </row>
    <row r="261" spans="1:3" x14ac:dyDescent="0.25">
      <c r="B261" t="s">
        <v>1668</v>
      </c>
      <c r="C261">
        <v>4392</v>
      </c>
    </row>
    <row r="262" spans="1:3" x14ac:dyDescent="0.25">
      <c r="A262" t="s">
        <v>1770</v>
      </c>
      <c r="B262" t="s">
        <v>1663</v>
      </c>
      <c r="C262">
        <v>841</v>
      </c>
    </row>
    <row r="263" spans="1:3" x14ac:dyDescent="0.25">
      <c r="B263" t="s">
        <v>1664</v>
      </c>
      <c r="C263">
        <v>1731</v>
      </c>
    </row>
    <row r="264" spans="1:3" x14ac:dyDescent="0.25">
      <c r="B264" t="s">
        <v>223</v>
      </c>
      <c r="C264">
        <v>1414</v>
      </c>
    </row>
    <row r="265" spans="1:3" x14ac:dyDescent="0.25">
      <c r="B265" t="s">
        <v>1665</v>
      </c>
      <c r="C265">
        <v>1797</v>
      </c>
    </row>
    <row r="266" spans="1:3" x14ac:dyDescent="0.25">
      <c r="B266" t="s">
        <v>1666</v>
      </c>
      <c r="C266">
        <v>1431</v>
      </c>
    </row>
    <row r="267" spans="1:3" x14ac:dyDescent="0.25">
      <c r="B267" t="s">
        <v>194</v>
      </c>
      <c r="C267">
        <v>1306</v>
      </c>
    </row>
    <row r="268" spans="1:3" x14ac:dyDescent="0.25">
      <c r="B268" t="s">
        <v>1667</v>
      </c>
      <c r="C268">
        <v>2579</v>
      </c>
    </row>
    <row r="269" spans="1:3" x14ac:dyDescent="0.25">
      <c r="B269" t="s">
        <v>1668</v>
      </c>
      <c r="C269">
        <v>3525</v>
      </c>
    </row>
    <row r="270" spans="1:3" x14ac:dyDescent="0.25">
      <c r="A270" t="s">
        <v>1771</v>
      </c>
      <c r="B270" t="s">
        <v>1663</v>
      </c>
      <c r="C270">
        <v>826</v>
      </c>
    </row>
    <row r="271" spans="1:3" x14ac:dyDescent="0.25">
      <c r="B271" t="s">
        <v>1664</v>
      </c>
      <c r="C271">
        <v>1737</v>
      </c>
    </row>
    <row r="272" spans="1:3" x14ac:dyDescent="0.25">
      <c r="B272" t="s">
        <v>223</v>
      </c>
      <c r="C272">
        <v>1604</v>
      </c>
    </row>
    <row r="273" spans="1:3" x14ac:dyDescent="0.25">
      <c r="B273" t="s">
        <v>1665</v>
      </c>
      <c r="C273">
        <v>1616</v>
      </c>
    </row>
    <row r="274" spans="1:3" x14ac:dyDescent="0.25">
      <c r="B274" t="s">
        <v>1666</v>
      </c>
      <c r="C274">
        <v>2085</v>
      </c>
    </row>
    <row r="275" spans="1:3" x14ac:dyDescent="0.25">
      <c r="B275" t="s">
        <v>194</v>
      </c>
      <c r="C275">
        <v>1501</v>
      </c>
    </row>
    <row r="276" spans="1:3" x14ac:dyDescent="0.25">
      <c r="B276" t="s">
        <v>1667</v>
      </c>
      <c r="C276">
        <v>2476</v>
      </c>
    </row>
    <row r="277" spans="1:3" x14ac:dyDescent="0.25">
      <c r="B277" t="s">
        <v>1668</v>
      </c>
      <c r="C277">
        <v>3749</v>
      </c>
    </row>
    <row r="278" spans="1:3" x14ac:dyDescent="0.25">
      <c r="A278" t="s">
        <v>517</v>
      </c>
      <c r="B278" t="s">
        <v>1663</v>
      </c>
      <c r="C278">
        <v>844</v>
      </c>
    </row>
    <row r="279" spans="1:3" x14ac:dyDescent="0.25">
      <c r="B279" t="s">
        <v>1664</v>
      </c>
      <c r="C279">
        <v>2015</v>
      </c>
    </row>
    <row r="280" spans="1:3" x14ac:dyDescent="0.25">
      <c r="B280" t="s">
        <v>223</v>
      </c>
      <c r="C280">
        <v>1328</v>
      </c>
    </row>
    <row r="281" spans="1:3" x14ac:dyDescent="0.25">
      <c r="B281" t="s">
        <v>1665</v>
      </c>
      <c r="C281">
        <v>1627</v>
      </c>
    </row>
    <row r="282" spans="1:3" x14ac:dyDescent="0.25">
      <c r="B282" t="s">
        <v>1666</v>
      </c>
      <c r="C282">
        <v>1766</v>
      </c>
    </row>
    <row r="283" spans="1:3" x14ac:dyDescent="0.25">
      <c r="B283" t="s">
        <v>194</v>
      </c>
      <c r="C283">
        <v>1389</v>
      </c>
    </row>
    <row r="284" spans="1:3" x14ac:dyDescent="0.25">
      <c r="B284" t="s">
        <v>1667</v>
      </c>
      <c r="C284">
        <v>2622</v>
      </c>
    </row>
    <row r="285" spans="1:3" x14ac:dyDescent="0.25">
      <c r="B285" t="s">
        <v>1668</v>
      </c>
      <c r="C285">
        <v>3840</v>
      </c>
    </row>
    <row r="286" spans="1:3" x14ac:dyDescent="0.25">
      <c r="A286" t="s">
        <v>1772</v>
      </c>
      <c r="B286" t="s">
        <v>1663</v>
      </c>
      <c r="C286">
        <v>714</v>
      </c>
    </row>
    <row r="287" spans="1:3" x14ac:dyDescent="0.25">
      <c r="B287" t="s">
        <v>1664</v>
      </c>
      <c r="C287">
        <v>2056</v>
      </c>
    </row>
    <row r="288" spans="1:3" x14ac:dyDescent="0.25">
      <c r="B288" t="s">
        <v>223</v>
      </c>
      <c r="C288">
        <v>1462</v>
      </c>
    </row>
    <row r="289" spans="1:3" x14ac:dyDescent="0.25">
      <c r="B289" t="s">
        <v>1665</v>
      </c>
      <c r="C289">
        <v>1863</v>
      </c>
    </row>
    <row r="290" spans="1:3" x14ac:dyDescent="0.25">
      <c r="B290" t="s">
        <v>1666</v>
      </c>
      <c r="C290">
        <v>1950</v>
      </c>
    </row>
    <row r="291" spans="1:3" x14ac:dyDescent="0.25">
      <c r="B291" t="s">
        <v>194</v>
      </c>
      <c r="C291">
        <v>1593</v>
      </c>
    </row>
    <row r="292" spans="1:3" x14ac:dyDescent="0.25">
      <c r="B292" t="s">
        <v>1667</v>
      </c>
      <c r="C292">
        <v>2789</v>
      </c>
    </row>
    <row r="293" spans="1:3" x14ac:dyDescent="0.25">
      <c r="B293" t="s">
        <v>1668</v>
      </c>
      <c r="C293">
        <v>4022</v>
      </c>
    </row>
    <row r="294" spans="1:3" x14ac:dyDescent="0.25">
      <c r="A294" t="s">
        <v>1773</v>
      </c>
      <c r="B294" t="s">
        <v>1663</v>
      </c>
      <c r="C294">
        <v>628</v>
      </c>
    </row>
    <row r="295" spans="1:3" x14ac:dyDescent="0.25">
      <c r="B295" t="s">
        <v>1664</v>
      </c>
      <c r="C295">
        <v>1517</v>
      </c>
    </row>
    <row r="296" spans="1:3" x14ac:dyDescent="0.25">
      <c r="B296" t="s">
        <v>223</v>
      </c>
      <c r="C296">
        <v>1328</v>
      </c>
    </row>
    <row r="297" spans="1:3" x14ac:dyDescent="0.25">
      <c r="B297" t="s">
        <v>1665</v>
      </c>
      <c r="C297">
        <v>1572</v>
      </c>
    </row>
    <row r="298" spans="1:3" x14ac:dyDescent="0.25">
      <c r="B298" t="s">
        <v>1666</v>
      </c>
      <c r="C298">
        <v>1467</v>
      </c>
    </row>
    <row r="299" spans="1:3" x14ac:dyDescent="0.25">
      <c r="B299" t="s">
        <v>194</v>
      </c>
      <c r="C299">
        <v>1433</v>
      </c>
    </row>
    <row r="300" spans="1:3" x14ac:dyDescent="0.25">
      <c r="B300" t="s">
        <v>1667</v>
      </c>
      <c r="C300">
        <v>2807</v>
      </c>
    </row>
    <row r="301" spans="1:3" x14ac:dyDescent="0.25">
      <c r="B301" t="s">
        <v>1668</v>
      </c>
      <c r="C301">
        <v>3685</v>
      </c>
    </row>
    <row r="302" spans="1:3" x14ac:dyDescent="0.25">
      <c r="A302" t="s">
        <v>1774</v>
      </c>
      <c r="B302" t="s">
        <v>1663</v>
      </c>
      <c r="C302">
        <v>624</v>
      </c>
    </row>
    <row r="303" spans="1:3" x14ac:dyDescent="0.25">
      <c r="B303" t="s">
        <v>1664</v>
      </c>
      <c r="C303">
        <v>1813</v>
      </c>
    </row>
    <row r="304" spans="1:3" x14ac:dyDescent="0.25">
      <c r="B304" t="s">
        <v>223</v>
      </c>
      <c r="C304">
        <v>1395</v>
      </c>
    </row>
    <row r="305" spans="1:3" x14ac:dyDescent="0.25">
      <c r="B305" t="s">
        <v>1665</v>
      </c>
      <c r="C305">
        <v>1411</v>
      </c>
    </row>
    <row r="306" spans="1:3" x14ac:dyDescent="0.25">
      <c r="B306" t="s">
        <v>1666</v>
      </c>
      <c r="C306">
        <v>1876</v>
      </c>
    </row>
    <row r="307" spans="1:3" x14ac:dyDescent="0.25">
      <c r="B307" t="s">
        <v>194</v>
      </c>
      <c r="C307">
        <v>1158</v>
      </c>
    </row>
    <row r="308" spans="1:3" x14ac:dyDescent="0.25">
      <c r="B308" t="s">
        <v>1667</v>
      </c>
      <c r="C308">
        <v>2777</v>
      </c>
    </row>
    <row r="309" spans="1:3" x14ac:dyDescent="0.25">
      <c r="B309" t="s">
        <v>1668</v>
      </c>
      <c r="C309">
        <v>3709</v>
      </c>
    </row>
    <row r="310" spans="1:3" x14ac:dyDescent="0.25">
      <c r="A310" t="s">
        <v>518</v>
      </c>
      <c r="B310" t="s">
        <v>1663</v>
      </c>
      <c r="C310">
        <v>682</v>
      </c>
    </row>
    <row r="311" spans="1:3" x14ac:dyDescent="0.25">
      <c r="B311" t="s">
        <v>1664</v>
      </c>
      <c r="C311">
        <v>1744</v>
      </c>
    </row>
    <row r="312" spans="1:3" x14ac:dyDescent="0.25">
      <c r="B312" t="s">
        <v>223</v>
      </c>
      <c r="C312">
        <v>1325</v>
      </c>
    </row>
    <row r="313" spans="1:3" x14ac:dyDescent="0.25">
      <c r="B313" t="s">
        <v>1665</v>
      </c>
      <c r="C313">
        <v>1610</v>
      </c>
    </row>
    <row r="314" spans="1:3" x14ac:dyDescent="0.25">
      <c r="B314" t="s">
        <v>1666</v>
      </c>
      <c r="C314">
        <v>1662</v>
      </c>
    </row>
    <row r="315" spans="1:3" x14ac:dyDescent="0.25">
      <c r="B315" t="s">
        <v>194</v>
      </c>
      <c r="C315">
        <v>1319</v>
      </c>
    </row>
    <row r="316" spans="1:3" x14ac:dyDescent="0.25">
      <c r="B316" t="s">
        <v>1667</v>
      </c>
      <c r="C316">
        <v>2293</v>
      </c>
    </row>
    <row r="317" spans="1:3" x14ac:dyDescent="0.25">
      <c r="B317" t="s">
        <v>1668</v>
      </c>
      <c r="C317">
        <v>3718</v>
      </c>
    </row>
    <row r="318" spans="1:3" x14ac:dyDescent="0.25">
      <c r="A318" t="s">
        <v>1549</v>
      </c>
      <c r="B318" t="s">
        <v>1663</v>
      </c>
      <c r="C318">
        <v>683</v>
      </c>
    </row>
    <row r="319" spans="1:3" x14ac:dyDescent="0.25">
      <c r="B319" t="s">
        <v>1664</v>
      </c>
      <c r="C319">
        <v>1845</v>
      </c>
    </row>
    <row r="320" spans="1:3" x14ac:dyDescent="0.25">
      <c r="B320" t="s">
        <v>223</v>
      </c>
      <c r="C320">
        <v>1226</v>
      </c>
    </row>
    <row r="321" spans="1:3" x14ac:dyDescent="0.25">
      <c r="B321" t="s">
        <v>1665</v>
      </c>
      <c r="C321">
        <v>1844</v>
      </c>
    </row>
    <row r="322" spans="1:3" x14ac:dyDescent="0.25">
      <c r="B322" t="s">
        <v>1666</v>
      </c>
      <c r="C322">
        <v>1762</v>
      </c>
    </row>
    <row r="323" spans="1:3" x14ac:dyDescent="0.25">
      <c r="B323" t="s">
        <v>194</v>
      </c>
      <c r="C323">
        <v>1526</v>
      </c>
    </row>
    <row r="324" spans="1:3" x14ac:dyDescent="0.25">
      <c r="B324" t="s">
        <v>1667</v>
      </c>
      <c r="C324">
        <v>2536</v>
      </c>
    </row>
    <row r="325" spans="1:3" x14ac:dyDescent="0.25">
      <c r="B325" t="s">
        <v>1668</v>
      </c>
      <c r="C325">
        <v>4227</v>
      </c>
    </row>
    <row r="326" spans="1:3" x14ac:dyDescent="0.25">
      <c r="A326" t="s">
        <v>1775</v>
      </c>
      <c r="B326" t="s">
        <v>1663</v>
      </c>
      <c r="C326">
        <v>611</v>
      </c>
    </row>
    <row r="327" spans="1:3" x14ac:dyDescent="0.25">
      <c r="B327" t="s">
        <v>1664</v>
      </c>
      <c r="C327">
        <v>1684</v>
      </c>
    </row>
    <row r="328" spans="1:3" x14ac:dyDescent="0.25">
      <c r="B328" t="s">
        <v>223</v>
      </c>
      <c r="C328">
        <v>1181</v>
      </c>
    </row>
    <row r="329" spans="1:3" x14ac:dyDescent="0.25">
      <c r="B329" t="s">
        <v>1665</v>
      </c>
      <c r="C329">
        <v>1530</v>
      </c>
    </row>
    <row r="330" spans="1:3" x14ac:dyDescent="0.25">
      <c r="B330" t="s">
        <v>1666</v>
      </c>
      <c r="C330">
        <v>1336</v>
      </c>
    </row>
    <row r="331" spans="1:3" x14ac:dyDescent="0.25">
      <c r="B331" t="s">
        <v>194</v>
      </c>
      <c r="C331">
        <v>1340</v>
      </c>
    </row>
    <row r="332" spans="1:3" x14ac:dyDescent="0.25">
      <c r="B332" t="s">
        <v>1667</v>
      </c>
      <c r="C332">
        <v>2650</v>
      </c>
    </row>
    <row r="333" spans="1:3" x14ac:dyDescent="0.25">
      <c r="B333" t="s">
        <v>1668</v>
      </c>
      <c r="C333">
        <v>3657</v>
      </c>
    </row>
    <row r="334" spans="1:3" x14ac:dyDescent="0.25">
      <c r="A334" t="s">
        <v>1776</v>
      </c>
      <c r="B334" t="s">
        <v>1663</v>
      </c>
      <c r="C334">
        <v>664</v>
      </c>
    </row>
    <row r="335" spans="1:3" x14ac:dyDescent="0.25">
      <c r="B335" t="s">
        <v>1664</v>
      </c>
      <c r="C335">
        <v>1635</v>
      </c>
    </row>
    <row r="336" spans="1:3" x14ac:dyDescent="0.25">
      <c r="B336" t="s">
        <v>223</v>
      </c>
      <c r="C336">
        <v>1221</v>
      </c>
    </row>
    <row r="337" spans="1:3" x14ac:dyDescent="0.25">
      <c r="B337" t="s">
        <v>1665</v>
      </c>
      <c r="C337">
        <v>1889</v>
      </c>
    </row>
    <row r="338" spans="1:3" x14ac:dyDescent="0.25">
      <c r="B338" t="s">
        <v>1666</v>
      </c>
      <c r="C338">
        <v>1299</v>
      </c>
    </row>
    <row r="339" spans="1:3" x14ac:dyDescent="0.25">
      <c r="B339" t="s">
        <v>194</v>
      </c>
      <c r="C339">
        <v>1508</v>
      </c>
    </row>
    <row r="340" spans="1:3" x14ac:dyDescent="0.25">
      <c r="B340" t="s">
        <v>1667</v>
      </c>
      <c r="C340">
        <v>2060</v>
      </c>
    </row>
    <row r="341" spans="1:3" x14ac:dyDescent="0.25">
      <c r="B341" t="s">
        <v>1668</v>
      </c>
      <c r="C341">
        <v>3421</v>
      </c>
    </row>
    <row r="342" spans="1:3" x14ac:dyDescent="0.25">
      <c r="A342" t="s">
        <v>519</v>
      </c>
      <c r="B342" t="s">
        <v>1663</v>
      </c>
      <c r="C342">
        <v>990</v>
      </c>
    </row>
    <row r="343" spans="1:3" x14ac:dyDescent="0.25">
      <c r="B343" t="s">
        <v>1664</v>
      </c>
      <c r="C343">
        <v>1773</v>
      </c>
    </row>
    <row r="344" spans="1:3" x14ac:dyDescent="0.25">
      <c r="B344" t="s">
        <v>223</v>
      </c>
      <c r="C344">
        <v>1278</v>
      </c>
    </row>
    <row r="345" spans="1:3" x14ac:dyDescent="0.25">
      <c r="B345" t="s">
        <v>1665</v>
      </c>
      <c r="C345">
        <v>1876</v>
      </c>
    </row>
    <row r="346" spans="1:3" x14ac:dyDescent="0.25">
      <c r="B346" t="s">
        <v>1666</v>
      </c>
      <c r="C346">
        <v>1469</v>
      </c>
    </row>
    <row r="347" spans="1:3" x14ac:dyDescent="0.25">
      <c r="B347" t="s">
        <v>194</v>
      </c>
      <c r="C347">
        <v>1438</v>
      </c>
    </row>
    <row r="348" spans="1:3" x14ac:dyDescent="0.25">
      <c r="B348" t="s">
        <v>1667</v>
      </c>
      <c r="C348">
        <v>2849</v>
      </c>
    </row>
    <row r="349" spans="1:3" x14ac:dyDescent="0.25">
      <c r="B349" t="s">
        <v>1668</v>
      </c>
      <c r="C349">
        <v>3905</v>
      </c>
    </row>
    <row r="350" spans="1:3" x14ac:dyDescent="0.25">
      <c r="A350" t="s">
        <v>2731</v>
      </c>
      <c r="B350" t="s">
        <v>1663</v>
      </c>
      <c r="C350">
        <v>686</v>
      </c>
    </row>
    <row r="351" spans="1:3" x14ac:dyDescent="0.25">
      <c r="B351" t="s">
        <v>1664</v>
      </c>
      <c r="C351">
        <v>1858</v>
      </c>
    </row>
    <row r="352" spans="1:3" x14ac:dyDescent="0.25">
      <c r="B352" t="s">
        <v>223</v>
      </c>
      <c r="C352">
        <v>1275</v>
      </c>
    </row>
    <row r="353" spans="1:3" x14ac:dyDescent="0.25">
      <c r="B353" t="s">
        <v>1665</v>
      </c>
      <c r="C353">
        <v>1607</v>
      </c>
    </row>
    <row r="354" spans="1:3" x14ac:dyDescent="0.25">
      <c r="B354" t="s">
        <v>1666</v>
      </c>
      <c r="C354">
        <v>1789</v>
      </c>
    </row>
    <row r="355" spans="1:3" x14ac:dyDescent="0.25">
      <c r="B355" t="s">
        <v>194</v>
      </c>
      <c r="C355">
        <v>1059</v>
      </c>
    </row>
    <row r="356" spans="1:3" x14ac:dyDescent="0.25">
      <c r="B356" t="s">
        <v>1667</v>
      </c>
      <c r="C356">
        <v>3222</v>
      </c>
    </row>
    <row r="357" spans="1:3" x14ac:dyDescent="0.25">
      <c r="B357" t="s">
        <v>1668</v>
      </c>
      <c r="C357">
        <v>4116</v>
      </c>
    </row>
    <row r="358" spans="1:3" x14ac:dyDescent="0.25">
      <c r="A358" t="s">
        <v>2732</v>
      </c>
      <c r="B358" t="s">
        <v>1663</v>
      </c>
      <c r="C358">
        <v>666</v>
      </c>
    </row>
    <row r="359" spans="1:3" x14ac:dyDescent="0.25">
      <c r="B359" t="s">
        <v>1664</v>
      </c>
      <c r="C359">
        <v>2917</v>
      </c>
    </row>
    <row r="360" spans="1:3" x14ac:dyDescent="0.25">
      <c r="B360" t="s">
        <v>223</v>
      </c>
      <c r="C360">
        <v>1308</v>
      </c>
    </row>
    <row r="361" spans="1:3" x14ac:dyDescent="0.25">
      <c r="B361" t="s">
        <v>1665</v>
      </c>
      <c r="C361">
        <v>1327</v>
      </c>
    </row>
    <row r="362" spans="1:3" x14ac:dyDescent="0.25">
      <c r="B362" t="s">
        <v>1666</v>
      </c>
      <c r="C362">
        <v>1556</v>
      </c>
    </row>
    <row r="363" spans="1:3" x14ac:dyDescent="0.25">
      <c r="B363" t="s">
        <v>194</v>
      </c>
      <c r="C363">
        <v>1187</v>
      </c>
    </row>
    <row r="364" spans="1:3" x14ac:dyDescent="0.25">
      <c r="B364" t="s">
        <v>1667</v>
      </c>
      <c r="C364">
        <v>3091</v>
      </c>
    </row>
    <row r="365" spans="1:3" x14ac:dyDescent="0.25">
      <c r="B365" t="s">
        <v>1668</v>
      </c>
      <c r="C365">
        <v>3929</v>
      </c>
    </row>
    <row r="366" spans="1:3" x14ac:dyDescent="0.25">
      <c r="A366" t="s">
        <v>2733</v>
      </c>
      <c r="B366" t="s">
        <v>1663</v>
      </c>
      <c r="C366">
        <v>1203</v>
      </c>
    </row>
    <row r="367" spans="1:3" x14ac:dyDescent="0.25">
      <c r="B367" t="s">
        <v>1664</v>
      </c>
      <c r="C367">
        <v>2294</v>
      </c>
    </row>
    <row r="368" spans="1:3" x14ac:dyDescent="0.25">
      <c r="B368" t="s">
        <v>223</v>
      </c>
      <c r="C368">
        <v>1114</v>
      </c>
    </row>
    <row r="369" spans="1:3" x14ac:dyDescent="0.25">
      <c r="B369" t="s">
        <v>1665</v>
      </c>
      <c r="C369">
        <v>1515</v>
      </c>
    </row>
    <row r="370" spans="1:3" x14ac:dyDescent="0.25">
      <c r="B370" t="s">
        <v>1666</v>
      </c>
      <c r="C370">
        <v>1436</v>
      </c>
    </row>
    <row r="371" spans="1:3" x14ac:dyDescent="0.25">
      <c r="B371" t="s">
        <v>194</v>
      </c>
      <c r="C371">
        <v>1188</v>
      </c>
    </row>
    <row r="372" spans="1:3" x14ac:dyDescent="0.25">
      <c r="B372" t="s">
        <v>1667</v>
      </c>
      <c r="C372">
        <v>2218</v>
      </c>
    </row>
    <row r="373" spans="1:3" x14ac:dyDescent="0.25">
      <c r="B373" t="s">
        <v>1668</v>
      </c>
      <c r="C373">
        <v>3814</v>
      </c>
    </row>
    <row r="374" spans="1:3" x14ac:dyDescent="0.25">
      <c r="A374" t="s">
        <v>2703</v>
      </c>
      <c r="B374" t="s">
        <v>1663</v>
      </c>
      <c r="C374">
        <v>786</v>
      </c>
    </row>
    <row r="375" spans="1:3" x14ac:dyDescent="0.25">
      <c r="B375" t="s">
        <v>1664</v>
      </c>
      <c r="C375">
        <v>1956</v>
      </c>
    </row>
    <row r="376" spans="1:3" x14ac:dyDescent="0.25">
      <c r="B376" t="s">
        <v>223</v>
      </c>
      <c r="C376">
        <v>1499</v>
      </c>
    </row>
    <row r="377" spans="1:3" x14ac:dyDescent="0.25">
      <c r="B377" t="s">
        <v>1665</v>
      </c>
      <c r="C377">
        <v>1332</v>
      </c>
    </row>
    <row r="378" spans="1:3" x14ac:dyDescent="0.25">
      <c r="B378" t="s">
        <v>1666</v>
      </c>
      <c r="C378">
        <v>1727</v>
      </c>
    </row>
    <row r="379" spans="1:3" x14ac:dyDescent="0.25">
      <c r="B379" t="s">
        <v>194</v>
      </c>
      <c r="C379">
        <v>1127</v>
      </c>
    </row>
    <row r="380" spans="1:3" x14ac:dyDescent="0.25">
      <c r="B380" t="s">
        <v>1667</v>
      </c>
      <c r="C380">
        <v>2111</v>
      </c>
    </row>
    <row r="381" spans="1:3" x14ac:dyDescent="0.25">
      <c r="B381" t="s">
        <v>1668</v>
      </c>
      <c r="C381">
        <v>4222</v>
      </c>
    </row>
    <row r="382" spans="1:3" x14ac:dyDescent="0.25">
      <c r="A382" t="s">
        <v>2734</v>
      </c>
      <c r="B382" t="s">
        <v>1663</v>
      </c>
      <c r="C382">
        <v>774</v>
      </c>
    </row>
    <row r="383" spans="1:3" x14ac:dyDescent="0.25">
      <c r="B383" t="s">
        <v>1664</v>
      </c>
      <c r="C383">
        <v>1797</v>
      </c>
    </row>
    <row r="384" spans="1:3" x14ac:dyDescent="0.25">
      <c r="B384" t="s">
        <v>223</v>
      </c>
      <c r="C384">
        <v>1155</v>
      </c>
    </row>
    <row r="385" spans="1:3" x14ac:dyDescent="0.25">
      <c r="B385" t="s">
        <v>1665</v>
      </c>
      <c r="C385">
        <v>1461</v>
      </c>
    </row>
    <row r="386" spans="1:3" x14ac:dyDescent="0.25">
      <c r="B386" t="s">
        <v>1666</v>
      </c>
      <c r="C386">
        <v>1531</v>
      </c>
    </row>
    <row r="387" spans="1:3" x14ac:dyDescent="0.25">
      <c r="B387" t="s">
        <v>194</v>
      </c>
      <c r="C387">
        <v>1307</v>
      </c>
    </row>
    <row r="388" spans="1:3" x14ac:dyDescent="0.25">
      <c r="B388" t="s">
        <v>1667</v>
      </c>
      <c r="C388">
        <v>2431</v>
      </c>
    </row>
    <row r="389" spans="1:3" x14ac:dyDescent="0.25">
      <c r="B389" t="s">
        <v>1668</v>
      </c>
      <c r="C389">
        <v>4051</v>
      </c>
    </row>
    <row r="390" spans="1:3" x14ac:dyDescent="0.25">
      <c r="A390" t="s">
        <v>2735</v>
      </c>
      <c r="B390" t="s">
        <v>1663</v>
      </c>
      <c r="C390">
        <v>820</v>
      </c>
    </row>
    <row r="391" spans="1:3" x14ac:dyDescent="0.25">
      <c r="B391" t="s">
        <v>1664</v>
      </c>
      <c r="C391">
        <v>1953</v>
      </c>
    </row>
    <row r="392" spans="1:3" x14ac:dyDescent="0.25">
      <c r="B392" t="s">
        <v>223</v>
      </c>
      <c r="C392">
        <v>1070</v>
      </c>
    </row>
    <row r="393" spans="1:3" x14ac:dyDescent="0.25">
      <c r="B393" t="s">
        <v>1665</v>
      </c>
      <c r="C393">
        <v>1424</v>
      </c>
    </row>
    <row r="394" spans="1:3" x14ac:dyDescent="0.25">
      <c r="B394" t="s">
        <v>1666</v>
      </c>
      <c r="C394">
        <v>1332</v>
      </c>
    </row>
    <row r="395" spans="1:3" x14ac:dyDescent="0.25">
      <c r="B395" t="s">
        <v>194</v>
      </c>
      <c r="C395">
        <v>1113</v>
      </c>
    </row>
    <row r="396" spans="1:3" x14ac:dyDescent="0.25">
      <c r="B396" t="s">
        <v>1667</v>
      </c>
      <c r="C396">
        <v>2610</v>
      </c>
    </row>
    <row r="397" spans="1:3" x14ac:dyDescent="0.25">
      <c r="B397" t="s">
        <v>1668</v>
      </c>
      <c r="C397">
        <v>3606</v>
      </c>
    </row>
    <row r="398" spans="1:3" x14ac:dyDescent="0.25">
      <c r="A398" t="s">
        <v>2736</v>
      </c>
      <c r="B398" t="s">
        <v>1663</v>
      </c>
      <c r="C398">
        <v>748</v>
      </c>
    </row>
    <row r="399" spans="1:3" x14ac:dyDescent="0.25">
      <c r="B399" t="s">
        <v>1664</v>
      </c>
      <c r="C399">
        <v>1809</v>
      </c>
    </row>
    <row r="400" spans="1:3" x14ac:dyDescent="0.25">
      <c r="B400" t="s">
        <v>223</v>
      </c>
      <c r="C400">
        <v>1246</v>
      </c>
    </row>
    <row r="401" spans="1:3" x14ac:dyDescent="0.25">
      <c r="B401" t="s">
        <v>1665</v>
      </c>
      <c r="C401">
        <v>1569</v>
      </c>
    </row>
    <row r="402" spans="1:3" x14ac:dyDescent="0.25">
      <c r="B402" t="s">
        <v>1666</v>
      </c>
      <c r="C402">
        <v>1617</v>
      </c>
    </row>
    <row r="403" spans="1:3" x14ac:dyDescent="0.25">
      <c r="B403" t="s">
        <v>194</v>
      </c>
      <c r="C403">
        <v>1281</v>
      </c>
    </row>
    <row r="404" spans="1:3" x14ac:dyDescent="0.25">
      <c r="B404" t="s">
        <v>1667</v>
      </c>
      <c r="C404">
        <v>2783</v>
      </c>
    </row>
    <row r="405" spans="1:3" x14ac:dyDescent="0.25">
      <c r="B405" t="s">
        <v>1668</v>
      </c>
      <c r="C405">
        <v>3319</v>
      </c>
    </row>
    <row r="406" spans="1:3" x14ac:dyDescent="0.25">
      <c r="A406" t="s">
        <v>2704</v>
      </c>
      <c r="B406" t="s">
        <v>1663</v>
      </c>
      <c r="C406">
        <v>877</v>
      </c>
    </row>
    <row r="407" spans="1:3" x14ac:dyDescent="0.25">
      <c r="B407" t="s">
        <v>1664</v>
      </c>
      <c r="C407">
        <v>2149</v>
      </c>
    </row>
    <row r="408" spans="1:3" x14ac:dyDescent="0.25">
      <c r="B408" t="s">
        <v>223</v>
      </c>
      <c r="C408">
        <v>1271</v>
      </c>
    </row>
    <row r="409" spans="1:3" x14ac:dyDescent="0.25">
      <c r="B409" t="s">
        <v>1665</v>
      </c>
      <c r="C409">
        <v>1532</v>
      </c>
    </row>
    <row r="410" spans="1:3" x14ac:dyDescent="0.25">
      <c r="B410" t="s">
        <v>1666</v>
      </c>
      <c r="C410">
        <v>1546</v>
      </c>
    </row>
    <row r="411" spans="1:3" x14ac:dyDescent="0.25">
      <c r="B411" t="s">
        <v>194</v>
      </c>
      <c r="C411">
        <v>1071</v>
      </c>
    </row>
    <row r="412" spans="1:3" x14ac:dyDescent="0.25">
      <c r="B412" t="s">
        <v>1667</v>
      </c>
      <c r="C412">
        <v>2657</v>
      </c>
    </row>
    <row r="413" spans="1:3" x14ac:dyDescent="0.25">
      <c r="B413" t="s">
        <v>1668</v>
      </c>
      <c r="C413">
        <v>3951</v>
      </c>
    </row>
  </sheetData>
  <mergeCells count="11">
    <mergeCell ref="T31:U31"/>
    <mergeCell ref="V31:W31"/>
    <mergeCell ref="R31:S31"/>
    <mergeCell ref="P31:Q31"/>
    <mergeCell ref="N31:O31"/>
    <mergeCell ref="L31:M31"/>
    <mergeCell ref="C31:C32"/>
    <mergeCell ref="D31:E31"/>
    <mergeCell ref="F31:G31"/>
    <mergeCell ref="H31:I31"/>
    <mergeCell ref="J31:K31"/>
  </mergeCells>
  <phoneticPr fontId="1" type="noConversion"/>
  <pageMargins left="0.511811024" right="0.511811024" top="0.78740157499999996" bottom="0.78740157499999996" header="0.31496062000000002" footer="0.31496062000000002"/>
  <pageSetup paperSize="9" orientation="portrait" r:id="rId1"/>
  <ignoredErrors>
    <ignoredError sqref="H33:H40 J33:J40 L33:L40 N33:N40 P33:P40 R33:R40 T33:T40 V33:V40" formula="1"/>
  </ignoredErrors>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9545A-375E-433E-A47A-201F09E93F52}">
  <sheetPr>
    <tabColor rgb="FFC00000"/>
  </sheetPr>
  <dimension ref="A1:T72"/>
  <sheetViews>
    <sheetView showGridLines="0" zoomScale="93" zoomScaleNormal="93" workbookViewId="0"/>
  </sheetViews>
  <sheetFormatPr defaultRowHeight="12.75" x14ac:dyDescent="0.25"/>
  <cols>
    <col min="1" max="1" width="19.7109375" style="682" customWidth="1"/>
    <col min="2" max="2" width="6.28515625" style="682" customWidth="1"/>
    <col min="3" max="3" width="7.7109375" style="682" customWidth="1"/>
    <col min="4" max="4" width="26.7109375" style="682" customWidth="1"/>
    <col min="5" max="5" width="15.7109375" style="682" customWidth="1"/>
    <col min="6" max="17" width="9.140625" style="682"/>
    <col min="18" max="18" width="17.5703125" style="682" customWidth="1"/>
    <col min="19" max="19" width="16" style="682" customWidth="1"/>
    <col min="20" max="16384" width="9.140625" style="682"/>
  </cols>
  <sheetData>
    <row r="1" spans="1:1" x14ac:dyDescent="0.25">
      <c r="A1" s="682" t="s">
        <v>1813</v>
      </c>
    </row>
    <row r="3" spans="1:1" x14ac:dyDescent="0.25">
      <c r="A3" s="682" t="s">
        <v>91</v>
      </c>
    </row>
    <row r="4" spans="1:1" x14ac:dyDescent="0.25">
      <c r="A4" s="682" t="s">
        <v>1814</v>
      </c>
    </row>
    <row r="5" spans="1:1" x14ac:dyDescent="0.25">
      <c r="A5" s="682" t="s">
        <v>1815</v>
      </c>
    </row>
    <row r="6" spans="1:1" x14ac:dyDescent="0.25">
      <c r="A6" s="682" t="s">
        <v>1816</v>
      </c>
    </row>
    <row r="7" spans="1:1" x14ac:dyDescent="0.25">
      <c r="A7" s="682" t="s">
        <v>1817</v>
      </c>
    </row>
    <row r="9" spans="1:1" x14ac:dyDescent="0.25">
      <c r="A9" s="682" t="s">
        <v>1097</v>
      </c>
    </row>
    <row r="10" spans="1:1" x14ac:dyDescent="0.25">
      <c r="A10" s="682" t="s">
        <v>1818</v>
      </c>
    </row>
    <row r="11" spans="1:1" x14ac:dyDescent="0.25">
      <c r="A11" s="682" t="s">
        <v>1819</v>
      </c>
    </row>
    <row r="13" spans="1:1" x14ac:dyDescent="0.25">
      <c r="A13" s="682" t="s">
        <v>82</v>
      </c>
    </row>
    <row r="14" spans="1:1" x14ac:dyDescent="0.25">
      <c r="A14" s="683" t="s">
        <v>1820</v>
      </c>
    </row>
    <row r="15" spans="1:1" x14ac:dyDescent="0.25">
      <c r="A15" s="683" t="s">
        <v>140</v>
      </c>
    </row>
    <row r="17" spans="1:6" x14ac:dyDescent="0.25">
      <c r="A17" s="684"/>
      <c r="B17" s="684" t="s">
        <v>294</v>
      </c>
      <c r="C17" s="682" t="s">
        <v>1821</v>
      </c>
      <c r="E17" s="682" t="s">
        <v>1822</v>
      </c>
      <c r="F17" s="682" t="s">
        <v>1821</v>
      </c>
    </row>
    <row r="18" spans="1:6" x14ac:dyDescent="0.25">
      <c r="A18" s="685" t="s">
        <v>66</v>
      </c>
      <c r="B18" s="686">
        <v>72.465059999999994</v>
      </c>
      <c r="D18" s="685" t="s">
        <v>66</v>
      </c>
      <c r="E18" s="687">
        <v>73.592720178571426</v>
      </c>
    </row>
    <row r="19" spans="1:6" x14ac:dyDescent="0.25">
      <c r="A19" s="685" t="s">
        <v>69</v>
      </c>
      <c r="B19" s="686">
        <v>65.813959999999994</v>
      </c>
      <c r="D19" s="685" t="s">
        <v>69</v>
      </c>
      <c r="E19" s="687">
        <v>67.582599999999999</v>
      </c>
    </row>
    <row r="20" spans="1:6" x14ac:dyDescent="0.25">
      <c r="A20" s="685" t="s">
        <v>72</v>
      </c>
      <c r="B20" s="686">
        <v>66.295069999999996</v>
      </c>
      <c r="C20" s="682">
        <v>22</v>
      </c>
      <c r="D20" s="685" t="s">
        <v>72</v>
      </c>
      <c r="E20" s="687">
        <v>70.028612499999994</v>
      </c>
      <c r="F20" s="682">
        <v>19</v>
      </c>
    </row>
    <row r="21" spans="1:6" x14ac:dyDescent="0.25">
      <c r="A21" s="685" t="s">
        <v>1185</v>
      </c>
      <c r="B21" s="686">
        <v>82.580029999999994</v>
      </c>
      <c r="D21" s="685" t="s">
        <v>1185</v>
      </c>
      <c r="E21" s="687">
        <v>83.246829107142844</v>
      </c>
      <c r="F21" s="682">
        <v>1</v>
      </c>
    </row>
    <row r="22" spans="1:6" x14ac:dyDescent="0.25">
      <c r="A22" s="685" t="s">
        <v>346</v>
      </c>
      <c r="B22" s="686">
        <v>82.499110000000002</v>
      </c>
      <c r="D22" s="685" t="s">
        <v>346</v>
      </c>
      <c r="E22" s="687">
        <v>82.712024464285719</v>
      </c>
      <c r="F22" s="682">
        <v>2</v>
      </c>
    </row>
    <row r="23" spans="1:6" x14ac:dyDescent="0.25">
      <c r="A23" s="685" t="s">
        <v>74</v>
      </c>
      <c r="B23" s="686">
        <v>80.193240000000003</v>
      </c>
      <c r="D23" s="685" t="s">
        <v>74</v>
      </c>
      <c r="E23" s="687">
        <v>80.289194285714288</v>
      </c>
      <c r="F23" s="682">
        <v>3</v>
      </c>
    </row>
    <row r="24" spans="1:6" x14ac:dyDescent="0.25">
      <c r="A24" s="685" t="s">
        <v>342</v>
      </c>
      <c r="B24" s="686">
        <v>77.988039999999998</v>
      </c>
      <c r="D24" s="685" t="s">
        <v>342</v>
      </c>
      <c r="E24" s="687">
        <v>78.996894464285717</v>
      </c>
      <c r="F24" s="682">
        <v>4</v>
      </c>
    </row>
    <row r="25" spans="1:6" x14ac:dyDescent="0.25">
      <c r="A25" s="685" t="s">
        <v>430</v>
      </c>
      <c r="B25" s="686">
        <v>77.804289999999995</v>
      </c>
      <c r="D25" s="682" t="s">
        <v>370</v>
      </c>
      <c r="E25" s="687">
        <v>78.605734464285732</v>
      </c>
      <c r="F25" s="682">
        <v>5</v>
      </c>
    </row>
    <row r="26" spans="1:6" x14ac:dyDescent="0.25">
      <c r="A26" s="685" t="s">
        <v>370</v>
      </c>
      <c r="B26" s="686">
        <v>76.634020000000007</v>
      </c>
      <c r="D26" s="682" t="s">
        <v>430</v>
      </c>
      <c r="E26" s="687">
        <v>78.285054464285722</v>
      </c>
      <c r="F26" s="682">
        <v>6</v>
      </c>
    </row>
    <row r="39" spans="1:20" x14ac:dyDescent="0.25">
      <c r="A39" s="684"/>
      <c r="B39" s="684" t="s">
        <v>294</v>
      </c>
      <c r="C39" s="682" t="s">
        <v>1821</v>
      </c>
      <c r="D39" s="684"/>
      <c r="E39" s="689">
        <v>2012</v>
      </c>
      <c r="F39" s="689">
        <v>2013</v>
      </c>
      <c r="G39" s="689">
        <v>2014</v>
      </c>
      <c r="H39" s="689">
        <v>2015</v>
      </c>
      <c r="I39" s="689">
        <v>2016</v>
      </c>
      <c r="J39" s="689">
        <v>2017</v>
      </c>
      <c r="K39" s="689">
        <v>2018</v>
      </c>
      <c r="L39" s="689">
        <v>2019</v>
      </c>
      <c r="M39" s="689">
        <v>2020</v>
      </c>
      <c r="N39" s="689">
        <v>2021</v>
      </c>
      <c r="O39" s="689">
        <v>2022</v>
      </c>
      <c r="P39" s="688" t="s">
        <v>299</v>
      </c>
      <c r="R39" s="684"/>
      <c r="S39" s="688" t="s">
        <v>1822</v>
      </c>
      <c r="T39" s="688" t="s">
        <v>1821</v>
      </c>
    </row>
    <row r="40" spans="1:20" x14ac:dyDescent="0.25">
      <c r="A40" s="685" t="s">
        <v>5</v>
      </c>
      <c r="B40" s="686">
        <v>72.465059999999994</v>
      </c>
      <c r="D40" s="685" t="s">
        <v>5</v>
      </c>
      <c r="E40" s="686">
        <v>73.906289999999998</v>
      </c>
      <c r="F40" s="686">
        <v>74.878460000000004</v>
      </c>
      <c r="G40" s="686">
        <v>75.227260000000001</v>
      </c>
      <c r="H40" s="686">
        <v>74.242159999999998</v>
      </c>
      <c r="I40" s="686">
        <v>73.887429999999995</v>
      </c>
      <c r="J40" s="686">
        <v>73.110969999999995</v>
      </c>
      <c r="K40" s="686">
        <v>72.445740000000001</v>
      </c>
      <c r="L40" s="686">
        <v>72.465059999999994</v>
      </c>
      <c r="M40" s="690"/>
      <c r="N40" s="690"/>
      <c r="O40" s="690"/>
      <c r="P40" s="687">
        <f>AVERAGE(E40:L40)</f>
        <v>73.770421249999998</v>
      </c>
      <c r="Q40" s="687"/>
      <c r="R40" s="685" t="s">
        <v>5</v>
      </c>
      <c r="S40" s="682">
        <f>AVERAGE(G40:R40)</f>
        <v>73.592720178571426</v>
      </c>
    </row>
    <row r="41" spans="1:20" x14ac:dyDescent="0.25">
      <c r="A41" s="685" t="s">
        <v>6</v>
      </c>
      <c r="B41" s="686">
        <v>65.813959999999994</v>
      </c>
      <c r="D41" s="685" t="s">
        <v>6</v>
      </c>
      <c r="E41" s="686">
        <v>68.303100000000001</v>
      </c>
      <c r="F41" s="686">
        <v>69.02534</v>
      </c>
      <c r="G41" s="686">
        <v>69.713970000000003</v>
      </c>
      <c r="H41" s="686">
        <v>68.766840000000002</v>
      </c>
      <c r="I41" s="686">
        <v>67.569820000000007</v>
      </c>
      <c r="J41" s="686">
        <v>66.921229999999994</v>
      </c>
      <c r="K41" s="686">
        <v>66.46942</v>
      </c>
      <c r="L41" s="686">
        <v>65.813959999999994</v>
      </c>
      <c r="M41" s="690"/>
      <c r="N41" s="690"/>
      <c r="O41" s="690"/>
      <c r="P41" s="687">
        <f t="shared" ref="P41:P72" si="0">AVERAGE(E41:L41)</f>
        <v>67.822959999999995</v>
      </c>
      <c r="Q41" s="687"/>
      <c r="R41" s="685" t="s">
        <v>6</v>
      </c>
      <c r="S41" s="682">
        <f>AVERAGE(G41:R41)</f>
        <v>67.582599999999999</v>
      </c>
    </row>
    <row r="42" spans="1:20" x14ac:dyDescent="0.25">
      <c r="A42" s="685" t="s">
        <v>7</v>
      </c>
      <c r="B42" s="686">
        <v>66.295069999999996</v>
      </c>
      <c r="C42" s="682">
        <v>22</v>
      </c>
      <c r="D42" s="685" t="s">
        <v>7</v>
      </c>
      <c r="E42" s="686">
        <v>70.509479999999996</v>
      </c>
      <c r="F42" s="686">
        <v>70.544989999999999</v>
      </c>
      <c r="G42" s="686">
        <v>73.115390000000005</v>
      </c>
      <c r="H42" s="686">
        <v>72.082120000000003</v>
      </c>
      <c r="I42" s="686">
        <v>72.273499999999999</v>
      </c>
      <c r="J42" s="686">
        <v>67.874780000000001</v>
      </c>
      <c r="K42" s="686">
        <v>68.420010000000005</v>
      </c>
      <c r="L42" s="686">
        <v>66.295069999999996</v>
      </c>
      <c r="M42" s="690"/>
      <c r="N42" s="690"/>
      <c r="O42" s="690"/>
      <c r="P42" s="687">
        <f t="shared" si="0"/>
        <v>70.139417499999993</v>
      </c>
      <c r="Q42" s="687"/>
      <c r="R42" s="685" t="s">
        <v>7</v>
      </c>
      <c r="S42" s="682">
        <f>AVERAGE(G42:R42)</f>
        <v>70.028612499999994</v>
      </c>
      <c r="T42" s="682">
        <f>RANK(P42,P$42:P$68)</f>
        <v>19</v>
      </c>
    </row>
    <row r="43" spans="1:20" x14ac:dyDescent="0.25">
      <c r="A43" s="685" t="s">
        <v>13</v>
      </c>
      <c r="B43" s="686">
        <v>82.580029999999994</v>
      </c>
      <c r="D43" s="685" t="s">
        <v>13</v>
      </c>
      <c r="E43" s="686">
        <v>84.380859999999998</v>
      </c>
      <c r="F43" s="686">
        <v>85.595929999999996</v>
      </c>
      <c r="G43" s="686">
        <v>83.751530000000002</v>
      </c>
      <c r="H43" s="686">
        <v>83.046589999999995</v>
      </c>
      <c r="I43" s="686">
        <v>84.302329999999998</v>
      </c>
      <c r="J43" s="686">
        <v>85.159630000000007</v>
      </c>
      <c r="K43" s="686">
        <v>80.25385</v>
      </c>
      <c r="L43" s="686">
        <v>82.580029999999994</v>
      </c>
      <c r="M43" s="690"/>
      <c r="N43" s="690"/>
      <c r="O43" s="690"/>
      <c r="P43" s="687">
        <f t="shared" ref="P43:P68" si="1">AVERAGE(E43:L43)</f>
        <v>83.633843749999997</v>
      </c>
      <c r="Q43" s="687"/>
      <c r="R43" s="685" t="s">
        <v>13</v>
      </c>
      <c r="S43" s="682">
        <f t="shared" ref="S43:S48" si="2">AVERAGE(G43:R43)</f>
        <v>83.246829107142844</v>
      </c>
      <c r="T43" s="682">
        <v>1</v>
      </c>
    </row>
    <row r="44" spans="1:20" x14ac:dyDescent="0.25">
      <c r="A44" s="685" t="s">
        <v>11</v>
      </c>
      <c r="B44" s="686">
        <v>82.499110000000002</v>
      </c>
      <c r="D44" s="685" t="s">
        <v>11</v>
      </c>
      <c r="E44" s="686">
        <v>83.854079999999996</v>
      </c>
      <c r="F44" s="686">
        <v>84.341220000000007</v>
      </c>
      <c r="G44" s="686">
        <v>84.118260000000006</v>
      </c>
      <c r="H44" s="686">
        <v>81.219989999999996</v>
      </c>
      <c r="I44" s="686">
        <v>83.721599999999995</v>
      </c>
      <c r="J44" s="686">
        <v>82.304580000000001</v>
      </c>
      <c r="K44" s="686">
        <v>82.10069</v>
      </c>
      <c r="L44" s="686">
        <v>82.499110000000002</v>
      </c>
      <c r="M44" s="690"/>
      <c r="N44" s="690"/>
      <c r="O44" s="690"/>
      <c r="P44" s="687">
        <f t="shared" si="1"/>
        <v>83.019941249999988</v>
      </c>
      <c r="Q44" s="687"/>
      <c r="R44" s="685" t="s">
        <v>11</v>
      </c>
      <c r="S44" s="682">
        <f t="shared" si="2"/>
        <v>82.712024464285719</v>
      </c>
      <c r="T44" s="682">
        <v>2</v>
      </c>
    </row>
    <row r="45" spans="1:20" x14ac:dyDescent="0.25">
      <c r="A45" s="685" t="s">
        <v>31</v>
      </c>
      <c r="B45" s="686">
        <v>80.193240000000003</v>
      </c>
      <c r="D45" s="685" t="s">
        <v>31</v>
      </c>
      <c r="E45" s="686">
        <v>80.680549999999997</v>
      </c>
      <c r="F45" s="686">
        <v>81.658739999999995</v>
      </c>
      <c r="G45" s="686">
        <v>82.484530000000007</v>
      </c>
      <c r="H45" s="686">
        <v>80.275090000000006</v>
      </c>
      <c r="I45" s="686">
        <v>80.855959999999996</v>
      </c>
      <c r="J45" s="686">
        <v>78.710620000000006</v>
      </c>
      <c r="K45" s="686">
        <v>79.020070000000004</v>
      </c>
      <c r="L45" s="686">
        <v>80.193240000000003</v>
      </c>
      <c r="M45" s="690"/>
      <c r="N45" s="690"/>
      <c r="O45" s="690"/>
      <c r="P45" s="687">
        <f t="shared" si="1"/>
        <v>80.484849999999994</v>
      </c>
      <c r="Q45" s="687"/>
      <c r="R45" s="685" t="s">
        <v>31</v>
      </c>
      <c r="S45" s="682">
        <f t="shared" si="2"/>
        <v>80.289194285714288</v>
      </c>
      <c r="T45" s="682">
        <v>3</v>
      </c>
    </row>
    <row r="46" spans="1:20" x14ac:dyDescent="0.25">
      <c r="A46" s="685" t="s">
        <v>8</v>
      </c>
      <c r="B46" s="686">
        <v>77.988039999999998</v>
      </c>
      <c r="D46" s="685" t="s">
        <v>8</v>
      </c>
      <c r="E46" s="686">
        <v>79.553510000000003</v>
      </c>
      <c r="F46" s="686">
        <v>80.782409999999999</v>
      </c>
      <c r="G46" s="686">
        <v>80.52816</v>
      </c>
      <c r="H46" s="686">
        <v>80.517089999999996</v>
      </c>
      <c r="I46" s="686">
        <v>77.528679999999994</v>
      </c>
      <c r="J46" s="686">
        <v>78.631649999999993</v>
      </c>
      <c r="K46" s="686">
        <v>78.527510000000007</v>
      </c>
      <c r="L46" s="686">
        <v>77.988039999999998</v>
      </c>
      <c r="M46" s="690"/>
      <c r="N46" s="690"/>
      <c r="O46" s="690"/>
      <c r="P46" s="687">
        <f t="shared" si="1"/>
        <v>79.257131249999986</v>
      </c>
      <c r="Q46" s="687"/>
      <c r="R46" s="685" t="s">
        <v>8</v>
      </c>
      <c r="S46" s="682">
        <f t="shared" si="2"/>
        <v>78.996894464285717</v>
      </c>
      <c r="T46" s="682">
        <v>4</v>
      </c>
    </row>
    <row r="47" spans="1:20" x14ac:dyDescent="0.25">
      <c r="A47" s="685" t="s">
        <v>10</v>
      </c>
      <c r="B47" s="686">
        <v>77.804289999999995</v>
      </c>
      <c r="D47" s="685" t="s">
        <v>32</v>
      </c>
      <c r="E47" s="686">
        <v>80.968249999999998</v>
      </c>
      <c r="F47" s="686">
        <v>78.026989999999998</v>
      </c>
      <c r="G47" s="686">
        <v>81.365719999999996</v>
      </c>
      <c r="H47" s="686">
        <v>79.784080000000003</v>
      </c>
      <c r="I47" s="686">
        <v>77.853899999999996</v>
      </c>
      <c r="J47" s="686">
        <v>78.309749999999994</v>
      </c>
      <c r="K47" s="686">
        <v>77.488740000000007</v>
      </c>
      <c r="L47" s="686">
        <v>76.634020000000007</v>
      </c>
      <c r="M47" s="690"/>
      <c r="N47" s="690"/>
      <c r="O47" s="690"/>
      <c r="P47" s="687">
        <f t="shared" si="1"/>
        <v>78.803931250000005</v>
      </c>
      <c r="Q47" s="687"/>
      <c r="R47" s="685" t="s">
        <v>32</v>
      </c>
      <c r="S47" s="682">
        <f t="shared" si="2"/>
        <v>78.605734464285732</v>
      </c>
      <c r="T47" s="682">
        <v>5</v>
      </c>
    </row>
    <row r="48" spans="1:20" x14ac:dyDescent="0.25">
      <c r="A48" s="685" t="s">
        <v>32</v>
      </c>
      <c r="B48" s="686">
        <v>76.634020000000007</v>
      </c>
      <c r="D48" s="685" t="s">
        <v>10</v>
      </c>
      <c r="E48" s="686">
        <v>78.454120000000003</v>
      </c>
      <c r="F48" s="686">
        <v>81.590860000000006</v>
      </c>
      <c r="G48" s="686">
        <v>79.250240000000005</v>
      </c>
      <c r="H48" s="686">
        <v>79.915880000000001</v>
      </c>
      <c r="I48" s="686">
        <v>79.504739999999998</v>
      </c>
      <c r="J48" s="686">
        <v>79.176850000000002</v>
      </c>
      <c r="K48" s="686">
        <v>73.672229999999999</v>
      </c>
      <c r="L48" s="686">
        <v>77.804289999999995</v>
      </c>
      <c r="M48" s="690"/>
      <c r="N48" s="690"/>
      <c r="O48" s="690"/>
      <c r="P48" s="687">
        <f t="shared" si="1"/>
        <v>78.671151250000008</v>
      </c>
      <c r="Q48" s="687"/>
      <c r="R48" s="685" t="s">
        <v>10</v>
      </c>
      <c r="S48" s="682">
        <f t="shared" si="2"/>
        <v>78.285054464285722</v>
      </c>
      <c r="T48" s="682">
        <v>6</v>
      </c>
    </row>
    <row r="49" spans="1:20" x14ac:dyDescent="0.25">
      <c r="A49" s="685" t="s">
        <v>27</v>
      </c>
      <c r="B49" s="686">
        <v>76.607519999999994</v>
      </c>
      <c r="D49" s="685" t="s">
        <v>30</v>
      </c>
      <c r="E49" s="686">
        <v>78.993709999999993</v>
      </c>
      <c r="F49" s="686">
        <v>78.902050000000003</v>
      </c>
      <c r="G49" s="686">
        <v>79.294250000000005</v>
      </c>
      <c r="H49" s="686">
        <v>77.651539999999997</v>
      </c>
      <c r="I49" s="686">
        <v>77.343850000000003</v>
      </c>
      <c r="J49" s="686">
        <v>76.600740000000002</v>
      </c>
      <c r="K49" s="686">
        <v>76.921949999999995</v>
      </c>
      <c r="L49" s="686">
        <v>75.911510000000007</v>
      </c>
      <c r="M49" s="690"/>
      <c r="N49" s="690"/>
      <c r="O49" s="690"/>
      <c r="P49" s="687">
        <f t="shared" si="1"/>
        <v>77.702449999999999</v>
      </c>
      <c r="Q49" s="687"/>
      <c r="T49" s="682">
        <v>7</v>
      </c>
    </row>
    <row r="50" spans="1:20" x14ac:dyDescent="0.25">
      <c r="A50" s="685" t="s">
        <v>26</v>
      </c>
      <c r="B50" s="686">
        <v>76.092860000000002</v>
      </c>
      <c r="D50" s="685" t="s">
        <v>14</v>
      </c>
      <c r="E50" s="686">
        <v>80.264099999999999</v>
      </c>
      <c r="F50" s="686">
        <v>78.725499999999997</v>
      </c>
      <c r="G50" s="686">
        <v>79.885869999999997</v>
      </c>
      <c r="H50" s="686">
        <v>79.04701</v>
      </c>
      <c r="I50" s="686">
        <v>76.915459999999996</v>
      </c>
      <c r="J50" s="686">
        <v>73.210589999999996</v>
      </c>
      <c r="K50" s="686">
        <v>75.024320000000003</v>
      </c>
      <c r="L50" s="686">
        <v>73.576120000000003</v>
      </c>
      <c r="M50" s="690"/>
      <c r="N50" s="690"/>
      <c r="O50" s="690"/>
      <c r="P50" s="687">
        <f t="shared" si="1"/>
        <v>77.081121249999995</v>
      </c>
      <c r="Q50" s="687"/>
      <c r="T50" s="682">
        <v>8</v>
      </c>
    </row>
    <row r="51" spans="1:20" x14ac:dyDescent="0.25">
      <c r="A51" s="685" t="s">
        <v>30</v>
      </c>
      <c r="B51" s="686">
        <v>75.911510000000007</v>
      </c>
      <c r="D51" s="685" t="s">
        <v>26</v>
      </c>
      <c r="E51" s="686">
        <v>76.062910000000002</v>
      </c>
      <c r="F51" s="686">
        <v>77.492360000000005</v>
      </c>
      <c r="G51" s="686">
        <v>78.839079999999996</v>
      </c>
      <c r="H51" s="686">
        <v>77.238529999999997</v>
      </c>
      <c r="I51" s="686">
        <v>77.415019999999998</v>
      </c>
      <c r="J51" s="686">
        <v>77.188839999999999</v>
      </c>
      <c r="K51" s="686">
        <v>75.633420000000001</v>
      </c>
      <c r="L51" s="686">
        <v>76.092860000000002</v>
      </c>
      <c r="M51" s="690"/>
      <c r="N51" s="690"/>
      <c r="O51" s="690"/>
      <c r="P51" s="687">
        <f t="shared" si="1"/>
        <v>76.995377500000004</v>
      </c>
      <c r="Q51" s="687"/>
      <c r="T51" s="682">
        <v>9</v>
      </c>
    </row>
    <row r="52" spans="1:20" x14ac:dyDescent="0.25">
      <c r="A52" s="685" t="s">
        <v>28</v>
      </c>
      <c r="B52" s="686">
        <v>75.147220000000004</v>
      </c>
      <c r="D52" s="685" t="s">
        <v>27</v>
      </c>
      <c r="E52" s="686">
        <v>75.837950000000006</v>
      </c>
      <c r="F52" s="686">
        <v>78.862750000000005</v>
      </c>
      <c r="G52" s="686">
        <v>78.550989999999999</v>
      </c>
      <c r="H52" s="686">
        <v>77.174030000000002</v>
      </c>
      <c r="I52" s="686">
        <v>76.392759999999996</v>
      </c>
      <c r="J52" s="686">
        <v>75.601259999999996</v>
      </c>
      <c r="K52" s="686">
        <v>74.794030000000006</v>
      </c>
      <c r="L52" s="686">
        <v>76.607519999999994</v>
      </c>
      <c r="M52" s="690"/>
      <c r="N52" s="690"/>
      <c r="O52" s="690"/>
      <c r="P52" s="687">
        <f t="shared" si="1"/>
        <v>76.727661250000011</v>
      </c>
      <c r="Q52" s="687"/>
      <c r="T52" s="682">
        <v>10</v>
      </c>
    </row>
    <row r="53" spans="1:20" x14ac:dyDescent="0.25">
      <c r="A53" s="685" t="s">
        <v>33</v>
      </c>
      <c r="B53" s="686">
        <v>73.838629999999995</v>
      </c>
      <c r="D53" s="685" t="s">
        <v>33</v>
      </c>
      <c r="E53" s="686">
        <v>76.63655</v>
      </c>
      <c r="F53" s="686">
        <v>79.820530000000005</v>
      </c>
      <c r="G53" s="686">
        <v>76.685169999999999</v>
      </c>
      <c r="H53" s="686">
        <v>77.479820000000004</v>
      </c>
      <c r="I53" s="686">
        <v>74.626140000000007</v>
      </c>
      <c r="J53" s="686">
        <v>74.856210000000004</v>
      </c>
      <c r="K53" s="686">
        <v>76.043610000000001</v>
      </c>
      <c r="L53" s="686">
        <v>73.838629999999995</v>
      </c>
      <c r="M53" s="690"/>
      <c r="N53" s="690"/>
      <c r="O53" s="690"/>
      <c r="P53" s="687">
        <f t="shared" si="1"/>
        <v>76.248332500000004</v>
      </c>
      <c r="Q53" s="687"/>
      <c r="T53" s="682">
        <v>11</v>
      </c>
    </row>
    <row r="54" spans="1:20" x14ac:dyDescent="0.25">
      <c r="A54" s="685" t="s">
        <v>14</v>
      </c>
      <c r="B54" s="686">
        <v>73.576120000000003</v>
      </c>
      <c r="D54" s="685" t="s">
        <v>28</v>
      </c>
      <c r="E54" s="686">
        <v>75.769090000000006</v>
      </c>
      <c r="F54" s="686">
        <v>75.510999999999996</v>
      </c>
      <c r="G54" s="686">
        <v>75.800610000000006</v>
      </c>
      <c r="H54" s="686">
        <v>74.450680000000006</v>
      </c>
      <c r="I54" s="686">
        <v>75.113029999999995</v>
      </c>
      <c r="J54" s="686">
        <v>73.821939999999998</v>
      </c>
      <c r="K54" s="686">
        <v>74.673590000000004</v>
      </c>
      <c r="L54" s="686">
        <v>75.147220000000004</v>
      </c>
      <c r="M54" s="690"/>
      <c r="N54" s="690"/>
      <c r="O54" s="690"/>
      <c r="P54" s="687">
        <f t="shared" si="1"/>
        <v>75.035895000000011</v>
      </c>
      <c r="Q54" s="687"/>
      <c r="T54" s="682">
        <v>12</v>
      </c>
    </row>
    <row r="55" spans="1:20" x14ac:dyDescent="0.25">
      <c r="A55" s="685" t="s">
        <v>12</v>
      </c>
      <c r="B55" s="686">
        <v>73.165850000000006</v>
      </c>
      <c r="D55" s="685" t="s">
        <v>12</v>
      </c>
      <c r="E55" s="686">
        <v>77.547690000000003</v>
      </c>
      <c r="F55" s="686">
        <v>75.381979999999999</v>
      </c>
      <c r="G55" s="686">
        <v>75.342219999999998</v>
      </c>
      <c r="H55" s="686">
        <v>74.589070000000007</v>
      </c>
      <c r="I55" s="686">
        <v>75.594440000000006</v>
      </c>
      <c r="J55" s="686">
        <v>75.164699999999996</v>
      </c>
      <c r="K55" s="686">
        <v>73.078400000000002</v>
      </c>
      <c r="L55" s="686">
        <v>73.165850000000006</v>
      </c>
      <c r="M55" s="690"/>
      <c r="N55" s="690"/>
      <c r="O55" s="690"/>
      <c r="P55" s="687">
        <f t="shared" si="1"/>
        <v>74.983043749999993</v>
      </c>
      <c r="Q55" s="687"/>
      <c r="T55" s="682">
        <v>13</v>
      </c>
    </row>
    <row r="56" spans="1:20" x14ac:dyDescent="0.25">
      <c r="A56" s="685" t="s">
        <v>24</v>
      </c>
      <c r="B56" s="686">
        <v>73.164770000000004</v>
      </c>
      <c r="D56" s="685" t="s">
        <v>24</v>
      </c>
      <c r="E56" s="686">
        <v>74.283209999999997</v>
      </c>
      <c r="F56" s="686">
        <v>76.701160000000002</v>
      </c>
      <c r="G56" s="686">
        <v>74.969800000000006</v>
      </c>
      <c r="H56" s="686">
        <v>77.196219999999997</v>
      </c>
      <c r="I56" s="686">
        <v>73.386570000000006</v>
      </c>
      <c r="J56" s="686">
        <v>74.388559999999998</v>
      </c>
      <c r="K56" s="686">
        <v>73.775099999999995</v>
      </c>
      <c r="L56" s="686">
        <v>73.164770000000004</v>
      </c>
      <c r="M56" s="690"/>
      <c r="N56" s="690"/>
      <c r="O56" s="690"/>
      <c r="P56" s="687">
        <f t="shared" si="1"/>
        <v>74.733173749999992</v>
      </c>
      <c r="Q56" s="687"/>
      <c r="T56" s="682">
        <v>14</v>
      </c>
    </row>
    <row r="57" spans="1:20" x14ac:dyDescent="0.25">
      <c r="A57" s="685" t="s">
        <v>9</v>
      </c>
      <c r="B57" s="686">
        <v>70.919849999999997</v>
      </c>
      <c r="D57" s="685" t="s">
        <v>9</v>
      </c>
      <c r="E57" s="686">
        <v>78.596810000000005</v>
      </c>
      <c r="F57" s="686">
        <v>75.597179999999994</v>
      </c>
      <c r="G57" s="686">
        <v>78.757239999999996</v>
      </c>
      <c r="H57" s="686">
        <v>75.789910000000006</v>
      </c>
      <c r="I57" s="686">
        <v>75.916370000000001</v>
      </c>
      <c r="J57" s="686">
        <v>71.963579999999993</v>
      </c>
      <c r="K57" s="686">
        <v>70.186909999999997</v>
      </c>
      <c r="L57" s="686">
        <v>70.919849999999997</v>
      </c>
      <c r="M57" s="690"/>
      <c r="N57" s="690"/>
      <c r="O57" s="690"/>
      <c r="P57" s="687">
        <f t="shared" si="1"/>
        <v>74.715981249999999</v>
      </c>
      <c r="Q57" s="687"/>
      <c r="T57" s="682">
        <v>15</v>
      </c>
    </row>
    <row r="58" spans="1:20" x14ac:dyDescent="0.25">
      <c r="A58" s="685" t="s">
        <v>23</v>
      </c>
      <c r="B58" s="686">
        <v>70.783000000000001</v>
      </c>
      <c r="D58" s="685" t="s">
        <v>23</v>
      </c>
      <c r="E58" s="686">
        <v>73.252009999999999</v>
      </c>
      <c r="F58" s="686">
        <v>73.213189999999997</v>
      </c>
      <c r="G58" s="686">
        <v>72.515720000000002</v>
      </c>
      <c r="H58" s="686">
        <v>71.692890000000006</v>
      </c>
      <c r="I58" s="686">
        <v>70.394710000000003</v>
      </c>
      <c r="J58" s="686">
        <v>69.863500000000002</v>
      </c>
      <c r="K58" s="686">
        <v>69.885630000000006</v>
      </c>
      <c r="L58" s="686">
        <v>70.783000000000001</v>
      </c>
      <c r="M58" s="690"/>
      <c r="N58" s="690"/>
      <c r="O58" s="690"/>
      <c r="P58" s="687">
        <f t="shared" si="1"/>
        <v>71.450081249999997</v>
      </c>
      <c r="Q58" s="687"/>
      <c r="T58" s="682">
        <v>16</v>
      </c>
    </row>
    <row r="59" spans="1:20" x14ac:dyDescent="0.25">
      <c r="A59" s="685" t="s">
        <v>29</v>
      </c>
      <c r="B59" s="686">
        <v>69.84308</v>
      </c>
      <c r="D59" s="685" t="s">
        <v>25</v>
      </c>
      <c r="E59" s="686">
        <v>70.847340000000003</v>
      </c>
      <c r="F59" s="686">
        <v>72.468299999999999</v>
      </c>
      <c r="G59" s="686">
        <v>71.861879999999999</v>
      </c>
      <c r="H59" s="686">
        <v>71.71884</v>
      </c>
      <c r="I59" s="686">
        <v>72.335269999999994</v>
      </c>
      <c r="J59" s="686">
        <v>70.019589999999994</v>
      </c>
      <c r="K59" s="686">
        <v>69.254099999999994</v>
      </c>
      <c r="L59" s="686">
        <v>68.110730000000004</v>
      </c>
      <c r="M59" s="690"/>
      <c r="N59" s="690"/>
      <c r="O59" s="690"/>
      <c r="P59" s="687">
        <f t="shared" si="1"/>
        <v>70.827006249999997</v>
      </c>
      <c r="Q59" s="687"/>
      <c r="T59" s="682">
        <v>17</v>
      </c>
    </row>
    <row r="60" spans="1:20" x14ac:dyDescent="0.25">
      <c r="A60" s="685" t="s">
        <v>25</v>
      </c>
      <c r="B60" s="686">
        <v>68.110730000000004</v>
      </c>
      <c r="D60" s="685" t="s">
        <v>29</v>
      </c>
      <c r="E60" s="686">
        <v>70.043629999999993</v>
      </c>
      <c r="F60" s="686">
        <v>70.713849999999994</v>
      </c>
      <c r="G60" s="686">
        <v>70.88279</v>
      </c>
      <c r="H60" s="686">
        <v>71.112409999999997</v>
      </c>
      <c r="I60" s="686">
        <v>71.252669999999995</v>
      </c>
      <c r="J60" s="686">
        <v>69.196830000000006</v>
      </c>
      <c r="K60" s="686">
        <v>69.474029999999999</v>
      </c>
      <c r="L60" s="686">
        <v>69.84308</v>
      </c>
      <c r="M60" s="690"/>
      <c r="N60" s="690"/>
      <c r="O60" s="690"/>
      <c r="P60" s="687">
        <f t="shared" si="1"/>
        <v>70.314911249999994</v>
      </c>
      <c r="Q60" s="687"/>
      <c r="T60" s="682">
        <v>18</v>
      </c>
    </row>
    <row r="61" spans="1:20" x14ac:dyDescent="0.25">
      <c r="A61" s="685" t="s">
        <v>17</v>
      </c>
      <c r="B61" s="686">
        <v>67.888469999999998</v>
      </c>
      <c r="D61" s="685" t="s">
        <v>20</v>
      </c>
      <c r="E61" s="686">
        <v>70.022710000000004</v>
      </c>
      <c r="F61" s="686">
        <v>70.539730000000006</v>
      </c>
      <c r="G61" s="686">
        <v>73.747950000000003</v>
      </c>
      <c r="H61" s="686">
        <v>70.049000000000007</v>
      </c>
      <c r="I61" s="686">
        <v>70.052059999999997</v>
      </c>
      <c r="J61" s="686">
        <v>66.991810000000001</v>
      </c>
      <c r="K61" s="686">
        <v>69.041849999999997</v>
      </c>
      <c r="L61" s="686">
        <v>66.741460000000004</v>
      </c>
      <c r="M61" s="690"/>
      <c r="N61" s="690"/>
      <c r="O61" s="690"/>
      <c r="P61" s="687">
        <f t="shared" si="1"/>
        <v>69.648321249999995</v>
      </c>
      <c r="Q61" s="687"/>
      <c r="T61" s="682">
        <v>20</v>
      </c>
    </row>
    <row r="62" spans="1:20" x14ac:dyDescent="0.25">
      <c r="A62" s="685" t="s">
        <v>22</v>
      </c>
      <c r="B62" s="686">
        <v>66.826179999999994</v>
      </c>
      <c r="D62" s="685" t="s">
        <v>22</v>
      </c>
      <c r="E62" s="686">
        <v>69.602940000000004</v>
      </c>
      <c r="F62" s="686">
        <v>71.207790000000003</v>
      </c>
      <c r="G62" s="686">
        <v>71.367140000000006</v>
      </c>
      <c r="H62" s="686">
        <v>70.54889</v>
      </c>
      <c r="I62" s="686">
        <v>67.179280000000006</v>
      </c>
      <c r="J62" s="686">
        <v>69.0749</v>
      </c>
      <c r="K62" s="686">
        <v>67.037009999999995</v>
      </c>
      <c r="L62" s="686">
        <v>66.826179999999994</v>
      </c>
      <c r="M62" s="690"/>
      <c r="N62" s="690"/>
      <c r="O62" s="690"/>
      <c r="P62" s="687">
        <f t="shared" si="1"/>
        <v>69.105516250000008</v>
      </c>
      <c r="Q62" s="687"/>
      <c r="T62" s="682">
        <v>21</v>
      </c>
    </row>
    <row r="63" spans="1:20" x14ac:dyDescent="0.25">
      <c r="A63" s="685" t="s">
        <v>20</v>
      </c>
      <c r="B63" s="686">
        <v>66.741460000000004</v>
      </c>
      <c r="D63" s="685" t="s">
        <v>17</v>
      </c>
      <c r="E63" s="686">
        <v>67.590180000000004</v>
      </c>
      <c r="F63" s="686">
        <v>68.107640000000004</v>
      </c>
      <c r="G63" s="686">
        <v>67.410780000000003</v>
      </c>
      <c r="H63" s="686">
        <v>67.39331</v>
      </c>
      <c r="I63" s="686">
        <v>67.178600000000003</v>
      </c>
      <c r="J63" s="686">
        <v>68.028769999999994</v>
      </c>
      <c r="K63" s="686">
        <v>66.070359999999994</v>
      </c>
      <c r="L63" s="686">
        <v>67.888469999999998</v>
      </c>
      <c r="M63" s="690"/>
      <c r="N63" s="690"/>
      <c r="O63" s="690"/>
      <c r="P63" s="687">
        <f t="shared" si="1"/>
        <v>67.458513750000009</v>
      </c>
      <c r="Q63" s="687"/>
      <c r="T63" s="682">
        <v>22</v>
      </c>
    </row>
    <row r="64" spans="1:20" x14ac:dyDescent="0.25">
      <c r="A64" s="685" t="s">
        <v>15</v>
      </c>
      <c r="B64" s="686">
        <v>64.963710000000006</v>
      </c>
      <c r="D64" s="685" t="s">
        <v>15</v>
      </c>
      <c r="E64" s="686">
        <v>67.985380000000006</v>
      </c>
      <c r="F64" s="686">
        <v>68.538730000000001</v>
      </c>
      <c r="G64" s="686">
        <v>67.856260000000006</v>
      </c>
      <c r="H64" s="686">
        <v>67.612530000000007</v>
      </c>
      <c r="I64" s="686">
        <v>68.249870000000001</v>
      </c>
      <c r="J64" s="686">
        <v>66.824089999999998</v>
      </c>
      <c r="K64" s="686">
        <v>65.841639999999998</v>
      </c>
      <c r="L64" s="686">
        <v>64.963710000000006</v>
      </c>
      <c r="M64" s="690"/>
      <c r="N64" s="690"/>
      <c r="O64" s="690"/>
      <c r="P64" s="687">
        <f t="shared" si="1"/>
        <v>67.234026249999999</v>
      </c>
      <c r="Q64" s="687"/>
      <c r="T64" s="682">
        <v>23</v>
      </c>
    </row>
    <row r="65" spans="1:20" x14ac:dyDescent="0.25">
      <c r="A65" s="685" t="s">
        <v>19</v>
      </c>
      <c r="B65" s="686">
        <v>64.762450000000001</v>
      </c>
      <c r="D65" s="685" t="s">
        <v>18</v>
      </c>
      <c r="E65" s="686">
        <v>68.066040000000001</v>
      </c>
      <c r="F65" s="686">
        <v>69.189490000000006</v>
      </c>
      <c r="G65" s="686">
        <v>68.958879999999994</v>
      </c>
      <c r="H65" s="686">
        <v>67.996430000000004</v>
      </c>
      <c r="I65" s="686">
        <v>66.927869999999999</v>
      </c>
      <c r="J65" s="686">
        <v>63.656829999999999</v>
      </c>
      <c r="K65" s="686">
        <v>64.988560000000007</v>
      </c>
      <c r="L65" s="686">
        <v>62.517310000000002</v>
      </c>
      <c r="M65" s="690"/>
      <c r="N65" s="690"/>
      <c r="O65" s="690"/>
      <c r="P65" s="687">
        <f t="shared" si="1"/>
        <v>66.537676250000004</v>
      </c>
      <c r="Q65" s="687"/>
      <c r="T65" s="682">
        <v>24</v>
      </c>
    </row>
    <row r="66" spans="1:20" x14ac:dyDescent="0.25">
      <c r="A66" s="685" t="s">
        <v>18</v>
      </c>
      <c r="B66" s="686">
        <v>62.517310000000002</v>
      </c>
      <c r="D66" s="685" t="s">
        <v>19</v>
      </c>
      <c r="E66" s="686">
        <v>62.859310000000001</v>
      </c>
      <c r="F66" s="686">
        <v>62.881349999999998</v>
      </c>
      <c r="G66" s="686">
        <v>66.833569999999995</v>
      </c>
      <c r="H66" s="686">
        <v>66.876930000000002</v>
      </c>
      <c r="I66" s="686">
        <v>63.855350000000001</v>
      </c>
      <c r="J66" s="686">
        <v>65.985650000000007</v>
      </c>
      <c r="K66" s="686">
        <v>65.692210000000003</v>
      </c>
      <c r="L66" s="686">
        <v>64.762450000000001</v>
      </c>
      <c r="M66" s="690"/>
      <c r="N66" s="690"/>
      <c r="O66" s="690"/>
      <c r="P66" s="687">
        <f t="shared" si="1"/>
        <v>64.968352500000009</v>
      </c>
      <c r="Q66" s="687"/>
      <c r="T66" s="682">
        <v>25</v>
      </c>
    </row>
    <row r="67" spans="1:20" x14ac:dyDescent="0.25">
      <c r="A67" s="685" t="s">
        <v>21</v>
      </c>
      <c r="B67" s="686">
        <v>62.219810000000003</v>
      </c>
      <c r="D67" s="685" t="s">
        <v>21</v>
      </c>
      <c r="E67" s="686">
        <v>65.342010000000002</v>
      </c>
      <c r="F67" s="686">
        <v>66.372709999999998</v>
      </c>
      <c r="G67" s="686">
        <v>64.542559999999995</v>
      </c>
      <c r="H67" s="686">
        <v>65.517290000000003</v>
      </c>
      <c r="I67" s="686">
        <v>65.101849999999999</v>
      </c>
      <c r="J67" s="686">
        <v>61.137569999999997</v>
      </c>
      <c r="K67" s="686">
        <v>63.084980000000002</v>
      </c>
      <c r="L67" s="686">
        <v>62.219810000000003</v>
      </c>
      <c r="M67" s="690"/>
      <c r="N67" s="690"/>
      <c r="O67" s="690"/>
      <c r="P67" s="687">
        <f t="shared" si="1"/>
        <v>64.164847500000008</v>
      </c>
      <c r="Q67" s="687"/>
      <c r="T67" s="682">
        <v>26</v>
      </c>
    </row>
    <row r="68" spans="1:20" x14ac:dyDescent="0.25">
      <c r="A68" s="685" t="s">
        <v>16</v>
      </c>
      <c r="B68" s="686">
        <v>61.191369999999999</v>
      </c>
      <c r="D68" s="685" t="s">
        <v>16</v>
      </c>
      <c r="E68" s="686">
        <v>66.205680000000001</v>
      </c>
      <c r="F68" s="686">
        <v>65.263090000000005</v>
      </c>
      <c r="G68" s="686">
        <v>63.083449999999999</v>
      </c>
      <c r="H68" s="686">
        <v>65.454580000000007</v>
      </c>
      <c r="I68" s="686">
        <v>65.16131</v>
      </c>
      <c r="J68" s="686">
        <v>62.129339999999999</v>
      </c>
      <c r="K68" s="686">
        <v>62.503169999999997</v>
      </c>
      <c r="L68" s="686">
        <v>61.191369999999999</v>
      </c>
      <c r="M68" s="690"/>
      <c r="N68" s="690"/>
      <c r="O68" s="690"/>
      <c r="P68" s="687">
        <f t="shared" si="1"/>
        <v>63.873998750000005</v>
      </c>
      <c r="Q68" s="687"/>
      <c r="T68" s="682">
        <v>27</v>
      </c>
    </row>
    <row r="69" spans="1:20" x14ac:dyDescent="0.25">
      <c r="D69" s="685" t="s">
        <v>34</v>
      </c>
      <c r="E69" s="686">
        <v>78.792720000000003</v>
      </c>
      <c r="F69" s="686">
        <v>78.522139999999993</v>
      </c>
      <c r="G69" s="686">
        <v>78.099289999999996</v>
      </c>
      <c r="H69" s="686">
        <v>77.58081</v>
      </c>
      <c r="I69" s="686">
        <v>77.552729999999997</v>
      </c>
      <c r="J69" s="686">
        <v>76.912710000000004</v>
      </c>
      <c r="K69" s="686">
        <v>74.577269999999999</v>
      </c>
      <c r="L69" s="686">
        <v>75.449619999999996</v>
      </c>
      <c r="M69" s="690"/>
      <c r="N69" s="690"/>
      <c r="O69" s="690"/>
      <c r="P69" s="687">
        <f t="shared" si="0"/>
        <v>77.18591124999999</v>
      </c>
      <c r="Q69" s="687"/>
    </row>
    <row r="70" spans="1:20" x14ac:dyDescent="0.25">
      <c r="D70" s="685" t="s">
        <v>35</v>
      </c>
      <c r="E70" s="686">
        <v>74.460139999999996</v>
      </c>
      <c r="F70" s="686">
        <v>75.704250000000002</v>
      </c>
      <c r="G70" s="686">
        <v>76.164460000000005</v>
      </c>
      <c r="H70" s="686">
        <v>75.092500000000001</v>
      </c>
      <c r="I70" s="686">
        <v>75.018209999999996</v>
      </c>
      <c r="J70" s="686">
        <v>74.306650000000005</v>
      </c>
      <c r="K70" s="686">
        <v>73.240309999999994</v>
      </c>
      <c r="L70" s="686">
        <v>73.356020000000001</v>
      </c>
      <c r="M70" s="690"/>
      <c r="N70" s="690"/>
      <c r="O70" s="690"/>
      <c r="P70" s="687">
        <f t="shared" si="0"/>
        <v>74.667817499999984</v>
      </c>
      <c r="Q70" s="687"/>
    </row>
    <row r="71" spans="1:20" x14ac:dyDescent="0.25">
      <c r="D71" s="685" t="s">
        <v>36</v>
      </c>
      <c r="E71" s="686">
        <v>73.480270000000004</v>
      </c>
      <c r="F71" s="686">
        <v>74.774460000000005</v>
      </c>
      <c r="G71" s="686">
        <v>74.79992</v>
      </c>
      <c r="H71" s="686">
        <v>74.021450000000002</v>
      </c>
      <c r="I71" s="686">
        <v>74.00515</v>
      </c>
      <c r="J71" s="686">
        <v>72.589579999999998</v>
      </c>
      <c r="K71" s="686">
        <v>72.67004</v>
      </c>
      <c r="L71" s="686">
        <v>73.523129999999995</v>
      </c>
      <c r="M71" s="690"/>
      <c r="N71" s="690"/>
      <c r="O71" s="690"/>
      <c r="P71" s="687">
        <f t="shared" si="0"/>
        <v>73.733000000000004</v>
      </c>
      <c r="Q71" s="687"/>
    </row>
    <row r="72" spans="1:20" x14ac:dyDescent="0.25">
      <c r="D72" s="685" t="s">
        <v>37</v>
      </c>
      <c r="E72" s="686">
        <v>79.254469999999998</v>
      </c>
      <c r="F72" s="686">
        <v>79.355199999999996</v>
      </c>
      <c r="G72" s="686">
        <v>79.831419999999994</v>
      </c>
      <c r="H72" s="686">
        <v>78.832310000000007</v>
      </c>
      <c r="I72" s="686">
        <v>77.285390000000007</v>
      </c>
      <c r="J72" s="686">
        <v>77.066379999999995</v>
      </c>
      <c r="K72" s="686">
        <v>77.265429999999995</v>
      </c>
      <c r="L72" s="686">
        <v>76.314949999999996</v>
      </c>
      <c r="M72" s="690"/>
      <c r="N72" s="690"/>
      <c r="O72" s="690"/>
      <c r="P72" s="687">
        <f t="shared" si="0"/>
        <v>78.150693749999988</v>
      </c>
      <c r="Q72" s="687"/>
    </row>
  </sheetData>
  <sortState xmlns:xlrd2="http://schemas.microsoft.com/office/spreadsheetml/2017/richdata2" ref="D43:T68">
    <sortCondition ref="T43:T68"/>
  </sortState>
  <pageMargins left="0.511811024" right="0.511811024" top="0.78740157499999996" bottom="0.78740157499999996" header="0.31496062000000002" footer="0.31496062000000002"/>
  <pageSetup paperSize="9" orientation="portrait" r:id="rId1"/>
  <drawing r:id="rId2"/>
  <legacyDrawing r:id="rId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3E08B-0D88-4930-BF6B-5B4F41E708D8}">
  <sheetPr>
    <tabColor rgb="FFC00000"/>
  </sheetPr>
  <dimension ref="A1:N21"/>
  <sheetViews>
    <sheetView showGridLines="0" workbookViewId="0"/>
  </sheetViews>
  <sheetFormatPr defaultRowHeight="15" x14ac:dyDescent="0.25"/>
  <cols>
    <col min="1" max="1" width="15.140625" customWidth="1"/>
  </cols>
  <sheetData>
    <row r="1" spans="1:14" x14ac:dyDescent="0.25">
      <c r="A1" t="s">
        <v>1823</v>
      </c>
    </row>
    <row r="3" spans="1:14" x14ac:dyDescent="0.25">
      <c r="A3" t="s">
        <v>91</v>
      </c>
    </row>
    <row r="4" spans="1:14" x14ac:dyDescent="0.25">
      <c r="A4" t="s">
        <v>1814</v>
      </c>
    </row>
    <row r="5" spans="1:14" x14ac:dyDescent="0.25">
      <c r="A5" t="s">
        <v>1815</v>
      </c>
    </row>
    <row r="6" spans="1:14" x14ac:dyDescent="0.25">
      <c r="A6" t="s">
        <v>1816</v>
      </c>
    </row>
    <row r="7" spans="1:14" x14ac:dyDescent="0.25">
      <c r="A7" t="s">
        <v>1824</v>
      </c>
      <c r="J7" s="6"/>
      <c r="K7" s="6"/>
      <c r="L7" s="6"/>
      <c r="M7" s="6"/>
      <c r="N7" s="6"/>
    </row>
    <row r="8" spans="1:14" x14ac:dyDescent="0.25">
      <c r="I8" s="202"/>
      <c r="J8" s="202"/>
      <c r="K8" s="202"/>
      <c r="L8" s="202"/>
      <c r="M8" s="202"/>
      <c r="N8" s="202"/>
    </row>
    <row r="9" spans="1:14" x14ac:dyDescent="0.25">
      <c r="A9" t="s">
        <v>1825</v>
      </c>
    </row>
    <row r="10" spans="1:14" x14ac:dyDescent="0.25">
      <c r="A10" s="109" t="s">
        <v>1826</v>
      </c>
      <c r="B10" s="109"/>
      <c r="C10" s="109"/>
      <c r="D10" s="109"/>
      <c r="E10" s="109"/>
      <c r="F10" s="109"/>
      <c r="G10" s="109"/>
    </row>
    <row r="11" spans="1:14" x14ac:dyDescent="0.25">
      <c r="A11" s="109" t="s">
        <v>147</v>
      </c>
      <c r="B11" s="109"/>
      <c r="C11" s="109"/>
      <c r="D11" s="109"/>
      <c r="E11" s="109"/>
      <c r="F11" s="109"/>
      <c r="G11" s="109"/>
    </row>
    <row r="13" spans="1:14" x14ac:dyDescent="0.25">
      <c r="B13" s="208" t="s">
        <v>5</v>
      </c>
      <c r="C13" s="208" t="s">
        <v>6</v>
      </c>
      <c r="D13" s="208" t="s">
        <v>7</v>
      </c>
    </row>
    <row r="14" spans="1:14" x14ac:dyDescent="0.25">
      <c r="A14">
        <v>2012</v>
      </c>
      <c r="B14" s="209">
        <v>73.906286081641028</v>
      </c>
      <c r="C14" s="209">
        <v>68.303099481031211</v>
      </c>
      <c r="D14" s="212">
        <v>70.509483136269139</v>
      </c>
    </row>
    <row r="15" spans="1:14" x14ac:dyDescent="0.25">
      <c r="A15">
        <v>2013</v>
      </c>
      <c r="B15" s="209">
        <v>74.878452395612399</v>
      </c>
      <c r="C15" s="209">
        <v>69.025337522509773</v>
      </c>
      <c r="D15" s="212">
        <v>70.544993392786893</v>
      </c>
    </row>
    <row r="16" spans="1:14" x14ac:dyDescent="0.25">
      <c r="A16">
        <v>2014</v>
      </c>
      <c r="B16" s="209">
        <v>75.227255720323001</v>
      </c>
      <c r="C16" s="209">
        <v>69.713969556650198</v>
      </c>
      <c r="D16" s="212">
        <v>73.115394441765517</v>
      </c>
    </row>
    <row r="17" spans="1:4" x14ac:dyDescent="0.25">
      <c r="A17">
        <v>2015</v>
      </c>
      <c r="B17" s="209">
        <v>74.242165707510793</v>
      </c>
      <c r="C17" s="209">
        <v>68.766835061522784</v>
      </c>
      <c r="D17" s="212">
        <v>72.082112715386799</v>
      </c>
    </row>
    <row r="18" spans="1:4" x14ac:dyDescent="0.25">
      <c r="A18">
        <v>2016</v>
      </c>
      <c r="B18" s="209">
        <v>73.887427369259683</v>
      </c>
      <c r="C18" s="209">
        <v>67.569819559201761</v>
      </c>
      <c r="D18" s="212">
        <v>72.273495990319105</v>
      </c>
    </row>
    <row r="19" spans="1:4" x14ac:dyDescent="0.25">
      <c r="A19">
        <v>2017</v>
      </c>
      <c r="B19" s="209">
        <v>73.110972202509416</v>
      </c>
      <c r="C19" s="209">
        <v>66.92122536991279</v>
      </c>
      <c r="D19" s="212">
        <v>67.874782312953116</v>
      </c>
    </row>
    <row r="20" spans="1:4" x14ac:dyDescent="0.25">
      <c r="A20">
        <v>2018</v>
      </c>
      <c r="B20" s="209">
        <v>72.445743251690999</v>
      </c>
      <c r="C20" s="209">
        <v>66.469417799778739</v>
      </c>
      <c r="D20" s="212">
        <v>68.420005665437074</v>
      </c>
    </row>
    <row r="21" spans="1:4" x14ac:dyDescent="0.25">
      <c r="A21">
        <v>2019</v>
      </c>
      <c r="B21" s="209">
        <v>72.465055370409431</v>
      </c>
      <c r="C21" s="209">
        <v>65.813968509134668</v>
      </c>
      <c r="D21" s="212">
        <v>66.295076298584391</v>
      </c>
    </row>
  </sheetData>
  <pageMargins left="0.511811024" right="0.511811024" top="0.78740157499999996" bottom="0.78740157499999996" header="0.31496062000000002" footer="0.31496062000000002"/>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0A620-7404-48F4-9D07-D888112A2E36}">
  <sheetPr>
    <tabColor rgb="FFC00000"/>
  </sheetPr>
  <dimension ref="A1:S29"/>
  <sheetViews>
    <sheetView showGridLines="0" workbookViewId="0">
      <selection activeCell="A2" sqref="A2"/>
    </sheetView>
  </sheetViews>
  <sheetFormatPr defaultRowHeight="15" x14ac:dyDescent="0.25"/>
  <cols>
    <col min="2" max="2" width="7.5703125" customWidth="1"/>
    <col min="3" max="3" width="20.5703125" customWidth="1"/>
    <col min="4" max="4" width="6.28515625" bestFit="1" customWidth="1"/>
    <col min="5" max="5" width="6" bestFit="1" customWidth="1"/>
    <col min="6" max="6" width="6.42578125" customWidth="1"/>
    <col min="7" max="7" width="6.28515625" bestFit="1" customWidth="1"/>
    <col min="8" max="8" width="6" bestFit="1" customWidth="1"/>
    <col min="9" max="9" width="6.140625" customWidth="1"/>
    <col min="10" max="10" width="6.28515625" bestFit="1" customWidth="1"/>
    <col min="11" max="11" width="6" bestFit="1" customWidth="1"/>
    <col min="12" max="12" width="6.5703125" customWidth="1"/>
    <col min="13" max="13" width="6.28515625" bestFit="1" customWidth="1"/>
    <col min="14" max="14" width="6" bestFit="1" customWidth="1"/>
    <col min="15" max="15" width="6" customWidth="1"/>
    <col min="16" max="16" width="6.28515625" bestFit="1" customWidth="1"/>
    <col min="17" max="18" width="5.140625" bestFit="1" customWidth="1"/>
  </cols>
  <sheetData>
    <row r="1" spans="1:18" x14ac:dyDescent="0.25">
      <c r="A1" t="s">
        <v>2770</v>
      </c>
    </row>
    <row r="2" spans="1:18" x14ac:dyDescent="0.25">
      <c r="A2" s="102"/>
    </row>
    <row r="3" spans="1:18" x14ac:dyDescent="0.25">
      <c r="A3" t="s">
        <v>91</v>
      </c>
    </row>
    <row r="4" spans="1:18" x14ac:dyDescent="0.25">
      <c r="A4" t="s">
        <v>1814</v>
      </c>
    </row>
    <row r="5" spans="1:18" x14ac:dyDescent="0.25">
      <c r="A5" t="s">
        <v>1815</v>
      </c>
    </row>
    <row r="6" spans="1:18" x14ac:dyDescent="0.25">
      <c r="A6" t="s">
        <v>1816</v>
      </c>
    </row>
    <row r="7" spans="1:18" x14ac:dyDescent="0.25">
      <c r="A7" t="s">
        <v>1827</v>
      </c>
    </row>
    <row r="9" spans="1:18" x14ac:dyDescent="0.25">
      <c r="A9" t="s">
        <v>1825</v>
      </c>
    </row>
    <row r="10" spans="1:18" x14ac:dyDescent="0.25">
      <c r="A10" s="109" t="s">
        <v>1828</v>
      </c>
    </row>
    <row r="11" spans="1:18" x14ac:dyDescent="0.25">
      <c r="A11" s="109" t="s">
        <v>147</v>
      </c>
    </row>
    <row r="12" spans="1:18" x14ac:dyDescent="0.25">
      <c r="A12" s="109"/>
    </row>
    <row r="13" spans="1:18" ht="18" x14ac:dyDescent="0.25">
      <c r="C13" s="18" t="s">
        <v>1829</v>
      </c>
      <c r="D13" s="5"/>
      <c r="E13" s="5"/>
      <c r="F13" s="5"/>
      <c r="G13" s="5"/>
      <c r="H13" s="5"/>
      <c r="I13" s="5"/>
      <c r="J13" s="5"/>
      <c r="K13" s="5"/>
    </row>
    <row r="14" spans="1:18" ht="18" x14ac:dyDescent="0.25">
      <c r="B14" s="5"/>
      <c r="C14" s="18" t="s">
        <v>1830</v>
      </c>
      <c r="D14" s="5"/>
      <c r="E14" s="5"/>
      <c r="F14" s="5"/>
      <c r="G14" s="5"/>
      <c r="H14" s="5"/>
      <c r="I14" s="5"/>
      <c r="J14" s="5"/>
      <c r="K14" s="5"/>
    </row>
    <row r="15" spans="1:18" ht="18.75" thickBot="1" x14ac:dyDescent="0.3">
      <c r="C15" s="782" t="s">
        <v>1291</v>
      </c>
      <c r="D15" s="729">
        <v>2015</v>
      </c>
      <c r="E15" s="729"/>
      <c r="F15" s="729"/>
      <c r="G15" s="729">
        <v>2016</v>
      </c>
      <c r="H15" s="729"/>
      <c r="I15" s="729"/>
      <c r="J15" s="729">
        <v>2017</v>
      </c>
      <c r="K15" s="729"/>
      <c r="L15" s="729"/>
      <c r="M15" s="729">
        <v>2018</v>
      </c>
      <c r="N15" s="729"/>
      <c r="O15" s="729"/>
      <c r="P15" s="729">
        <v>2019</v>
      </c>
      <c r="Q15" s="729"/>
      <c r="R15" s="729"/>
    </row>
    <row r="16" spans="1:18" ht="18.75" thickBot="1" x14ac:dyDescent="0.3">
      <c r="C16" s="815"/>
      <c r="D16" s="17" t="s">
        <v>66</v>
      </c>
      <c r="E16" s="17" t="s">
        <v>69</v>
      </c>
      <c r="F16" s="17" t="s">
        <v>72</v>
      </c>
      <c r="G16" s="17" t="s">
        <v>66</v>
      </c>
      <c r="H16" s="17" t="s">
        <v>69</v>
      </c>
      <c r="I16" s="17" t="s">
        <v>72</v>
      </c>
      <c r="J16" s="17" t="s">
        <v>66</v>
      </c>
      <c r="K16" s="17" t="s">
        <v>69</v>
      </c>
      <c r="L16" s="17" t="s">
        <v>72</v>
      </c>
      <c r="M16" s="17" t="s">
        <v>66</v>
      </c>
      <c r="N16" s="17" t="s">
        <v>69</v>
      </c>
      <c r="O16" s="17" t="s">
        <v>72</v>
      </c>
      <c r="P16" s="17" t="s">
        <v>66</v>
      </c>
      <c r="Q16" s="17" t="s">
        <v>69</v>
      </c>
      <c r="R16" s="17" t="s">
        <v>72</v>
      </c>
    </row>
    <row r="17" spans="1:19" ht="16.5" thickBot="1" x14ac:dyDescent="0.3">
      <c r="C17" s="24" t="s">
        <v>349</v>
      </c>
      <c r="D17" s="8">
        <v>74.242165707510793</v>
      </c>
      <c r="E17" s="8">
        <v>68.766835061522784</v>
      </c>
      <c r="F17" s="8">
        <v>72.082112715386799</v>
      </c>
      <c r="G17" s="8">
        <v>73.887427369259683</v>
      </c>
      <c r="H17" s="8">
        <v>67.569819559201761</v>
      </c>
      <c r="I17" s="8">
        <v>72.273495990319105</v>
      </c>
      <c r="J17" s="8">
        <v>73.110972202509416</v>
      </c>
      <c r="K17" s="8">
        <v>66.92122536991279</v>
      </c>
      <c r="L17" s="8">
        <v>67.874782312953116</v>
      </c>
      <c r="M17" s="8">
        <v>72.445743251690999</v>
      </c>
      <c r="N17" s="8">
        <v>66.469417799778739</v>
      </c>
      <c r="O17" s="8">
        <v>68.420005665437074</v>
      </c>
      <c r="P17" s="8">
        <v>72.465055370409431</v>
      </c>
      <c r="Q17" s="8">
        <v>65.813968509134668</v>
      </c>
      <c r="R17" s="8">
        <v>66.295076298584391</v>
      </c>
    </row>
    <row r="18" spans="1:19" ht="16.5" thickBot="1" x14ac:dyDescent="0.3">
      <c r="C18" s="25" t="s">
        <v>1831</v>
      </c>
      <c r="D18" s="7">
        <v>60.568467212106583</v>
      </c>
      <c r="E18" s="7">
        <v>56.315545403443373</v>
      </c>
      <c r="F18" s="7">
        <v>59.07601278342149</v>
      </c>
      <c r="G18" s="7">
        <v>60.406588287322556</v>
      </c>
      <c r="H18" s="7">
        <v>55.363396609031852</v>
      </c>
      <c r="I18" s="7">
        <v>61.781879380006309</v>
      </c>
      <c r="J18" s="7">
        <v>57.620097288836817</v>
      </c>
      <c r="K18" s="7">
        <v>52.054255600339367</v>
      </c>
      <c r="L18" s="7">
        <v>57.908003700500728</v>
      </c>
      <c r="M18" s="7">
        <v>57.64871772888575</v>
      </c>
      <c r="N18" s="7">
        <v>53.136894671647518</v>
      </c>
      <c r="O18" s="7">
        <v>55.305329882246028</v>
      </c>
      <c r="P18" s="7">
        <v>58.56984998111659</v>
      </c>
      <c r="Q18" s="7">
        <v>54.127780400851961</v>
      </c>
      <c r="R18" s="7">
        <v>57.803810785555839</v>
      </c>
    </row>
    <row r="19" spans="1:19" ht="16.5" thickBot="1" x14ac:dyDescent="0.3">
      <c r="C19" s="24" t="s">
        <v>1832</v>
      </c>
      <c r="D19" s="8">
        <v>71.188342455652005</v>
      </c>
      <c r="E19" s="8">
        <v>64.91844494263492</v>
      </c>
      <c r="F19" s="8">
        <v>69.76564850253726</v>
      </c>
      <c r="G19" s="8">
        <v>70.171902710949041</v>
      </c>
      <c r="H19" s="8">
        <v>64.324946527445547</v>
      </c>
      <c r="I19" s="8">
        <v>67.86530761765529</v>
      </c>
      <c r="J19" s="8">
        <v>72.21317636268418</v>
      </c>
      <c r="K19" s="8">
        <v>64.048168302116622</v>
      </c>
      <c r="L19" s="8">
        <v>66.001470718082146</v>
      </c>
      <c r="M19" s="8">
        <v>70.04836021673195</v>
      </c>
      <c r="N19" s="8">
        <v>63.210538427236159</v>
      </c>
      <c r="O19" s="8">
        <v>64.590249885343169</v>
      </c>
      <c r="P19" s="8">
        <v>71.385191344341251</v>
      </c>
      <c r="Q19" s="8">
        <v>64.413722336655681</v>
      </c>
      <c r="R19" s="8">
        <v>68.645568843728356</v>
      </c>
    </row>
    <row r="20" spans="1:19" ht="16.5" thickBot="1" x14ac:dyDescent="0.3">
      <c r="C20" s="379" t="s">
        <v>1833</v>
      </c>
      <c r="D20" s="124">
        <v>74.897020842530225</v>
      </c>
      <c r="E20" s="124">
        <v>74.286928448267687</v>
      </c>
      <c r="F20" s="124">
        <v>79.271171664767735</v>
      </c>
      <c r="G20" s="124">
        <v>74.879308376714107</v>
      </c>
      <c r="H20" s="124">
        <v>73.644478654939633</v>
      </c>
      <c r="I20" s="124">
        <v>81.284300278771767</v>
      </c>
      <c r="J20" s="124">
        <v>74.07894187371727</v>
      </c>
      <c r="K20" s="124">
        <v>73.646890930322513</v>
      </c>
      <c r="L20" s="124">
        <v>70.225085459086287</v>
      </c>
      <c r="M20" s="124">
        <v>73.042591369632731</v>
      </c>
      <c r="N20" s="124">
        <v>72.880393414336396</v>
      </c>
      <c r="O20" s="124">
        <v>73.586835844555566</v>
      </c>
      <c r="P20" s="124">
        <v>72.960509104918671</v>
      </c>
      <c r="Q20" s="124">
        <v>70.168287778210015</v>
      </c>
      <c r="R20" s="124">
        <v>65.871929883902411</v>
      </c>
    </row>
    <row r="21" spans="1:19" x14ac:dyDescent="0.25">
      <c r="C21" s="102" t="s">
        <v>1834</v>
      </c>
      <c r="D21" s="163"/>
      <c r="E21" s="163"/>
      <c r="F21" s="163"/>
      <c r="G21" s="163"/>
      <c r="H21" s="163"/>
      <c r="I21" s="163"/>
      <c r="J21" s="163"/>
      <c r="K21" s="163"/>
      <c r="L21" s="163"/>
      <c r="M21" s="163"/>
      <c r="N21" s="163"/>
      <c r="O21" s="163"/>
      <c r="P21" s="163"/>
      <c r="Q21" s="163"/>
      <c r="R21" s="163"/>
    </row>
    <row r="23" spans="1:19" x14ac:dyDescent="0.25">
      <c r="A23" s="102"/>
      <c r="B23" s="208"/>
    </row>
    <row r="24" spans="1:19" x14ac:dyDescent="0.25">
      <c r="E24" s="102"/>
      <c r="F24" s="102"/>
      <c r="G24" s="102"/>
      <c r="H24" s="102"/>
      <c r="I24" s="102"/>
      <c r="J24" s="102"/>
      <c r="K24" s="102"/>
      <c r="L24" s="102"/>
      <c r="M24" s="102"/>
      <c r="N24" s="102"/>
      <c r="O24" s="102"/>
      <c r="P24" s="102"/>
    </row>
    <row r="25" spans="1:19" x14ac:dyDescent="0.25">
      <c r="E25" s="208"/>
      <c r="F25" s="210"/>
      <c r="G25" s="211"/>
      <c r="H25" s="208"/>
      <c r="I25" s="210"/>
      <c r="J25" s="211"/>
      <c r="K25" s="208"/>
      <c r="L25" s="210"/>
      <c r="M25" s="211"/>
      <c r="N25" s="208"/>
      <c r="O25" s="210"/>
      <c r="P25" s="211"/>
      <c r="Q25" s="208"/>
      <c r="R25" s="210"/>
      <c r="S25" s="211"/>
    </row>
    <row r="26" spans="1:19" x14ac:dyDescent="0.25">
      <c r="E26" s="209"/>
      <c r="F26" s="209"/>
      <c r="G26" s="212"/>
      <c r="H26" s="209"/>
      <c r="I26" s="209"/>
      <c r="J26" s="212"/>
      <c r="K26" s="209"/>
      <c r="L26" s="209"/>
      <c r="M26" s="212"/>
      <c r="N26" s="209"/>
      <c r="O26" s="209"/>
      <c r="P26" s="212"/>
      <c r="Q26" s="209"/>
      <c r="R26" s="209"/>
      <c r="S26" s="212"/>
    </row>
    <row r="27" spans="1:19" x14ac:dyDescent="0.25">
      <c r="E27" s="209"/>
      <c r="F27" s="209"/>
      <c r="G27" s="212"/>
      <c r="H27" s="209"/>
      <c r="I27" s="209"/>
      <c r="J27" s="212"/>
      <c r="K27" s="209"/>
      <c r="L27" s="209"/>
      <c r="M27" s="212"/>
      <c r="N27" s="209"/>
      <c r="O27" s="209"/>
      <c r="P27" s="212"/>
      <c r="Q27" s="209"/>
      <c r="R27" s="209"/>
      <c r="S27" s="212"/>
    </row>
    <row r="28" spans="1:19" x14ac:dyDescent="0.25">
      <c r="E28" s="209"/>
      <c r="F28" s="209"/>
      <c r="G28" s="212"/>
      <c r="H28" s="209"/>
      <c r="I28" s="209"/>
      <c r="J28" s="212"/>
      <c r="K28" s="209"/>
      <c r="L28" s="209"/>
      <c r="M28" s="212"/>
      <c r="N28" s="209"/>
      <c r="O28" s="209"/>
      <c r="P28" s="212"/>
      <c r="Q28" s="209"/>
      <c r="R28" s="209"/>
      <c r="S28" s="212"/>
    </row>
    <row r="29" spans="1:19" x14ac:dyDescent="0.25">
      <c r="E29" s="209"/>
      <c r="F29" s="209"/>
      <c r="G29" s="212"/>
      <c r="H29" s="209"/>
      <c r="I29" s="209"/>
      <c r="J29" s="212"/>
      <c r="K29" s="209"/>
      <c r="L29" s="209"/>
      <c r="M29" s="212"/>
      <c r="N29" s="209"/>
      <c r="O29" s="209"/>
      <c r="P29" s="212"/>
      <c r="Q29" s="209"/>
      <c r="R29" s="209"/>
      <c r="S29" s="212"/>
    </row>
  </sheetData>
  <mergeCells count="6">
    <mergeCell ref="M15:O15"/>
    <mergeCell ref="P15:R15"/>
    <mergeCell ref="C15:C16"/>
    <mergeCell ref="D15:F15"/>
    <mergeCell ref="G15:I15"/>
    <mergeCell ref="J15:L15"/>
  </mergeCells>
  <pageMargins left="0.511811024" right="0.511811024" top="0.78740157499999996" bottom="0.78740157499999996" header="0.31496062000000002" footer="0.31496062000000002"/>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E0A3-87F7-4E3F-A479-25CFF4B169AE}">
  <sheetPr>
    <tabColor theme="9" tint="-0.249977111117893"/>
  </sheetPr>
  <dimension ref="A1:U70"/>
  <sheetViews>
    <sheetView showGridLines="0" zoomScale="90" zoomScaleNormal="90" workbookViewId="0">
      <selection activeCell="A2" sqref="A2"/>
    </sheetView>
  </sheetViews>
  <sheetFormatPr defaultRowHeight="15" x14ac:dyDescent="0.25"/>
  <cols>
    <col min="1" max="1" width="15" customWidth="1"/>
    <col min="3" max="3" width="6.7109375" customWidth="1"/>
    <col min="4" max="4" width="7.5703125" customWidth="1"/>
  </cols>
  <sheetData>
    <row r="1" spans="1:1" x14ac:dyDescent="0.25">
      <c r="A1" t="s">
        <v>1835</v>
      </c>
    </row>
    <row r="3" spans="1:1" x14ac:dyDescent="0.25">
      <c r="A3" t="s">
        <v>91</v>
      </c>
    </row>
    <row r="4" spans="1:1" x14ac:dyDescent="0.25">
      <c r="A4" t="s">
        <v>1836</v>
      </c>
    </row>
    <row r="5" spans="1:1" x14ac:dyDescent="0.25">
      <c r="A5" t="s">
        <v>1837</v>
      </c>
    </row>
    <row r="6" spans="1:1" x14ac:dyDescent="0.25">
      <c r="A6" t="s">
        <v>1838</v>
      </c>
    </row>
    <row r="7" spans="1:1" x14ac:dyDescent="0.25">
      <c r="A7" t="s">
        <v>1839</v>
      </c>
    </row>
    <row r="8" spans="1:1" x14ac:dyDescent="0.25">
      <c r="A8" t="s">
        <v>1840</v>
      </c>
    </row>
    <row r="9" spans="1:1" x14ac:dyDescent="0.25">
      <c r="A9" t="s">
        <v>1841</v>
      </c>
    </row>
    <row r="10" spans="1:1" x14ac:dyDescent="0.25">
      <c r="A10" t="s">
        <v>1690</v>
      </c>
    </row>
    <row r="11" spans="1:1" x14ac:dyDescent="0.25">
      <c r="A11" t="s">
        <v>1842</v>
      </c>
    </row>
    <row r="12" spans="1:1" x14ac:dyDescent="0.25">
      <c r="A12" t="s">
        <v>1843</v>
      </c>
    </row>
    <row r="14" spans="1:1" x14ac:dyDescent="0.25">
      <c r="A14" t="s">
        <v>714</v>
      </c>
    </row>
    <row r="15" spans="1:1" x14ac:dyDescent="0.25">
      <c r="A15" s="109" t="s">
        <v>1844</v>
      </c>
    </row>
    <row r="16" spans="1:1" x14ac:dyDescent="0.25">
      <c r="A16" s="109" t="s">
        <v>147</v>
      </c>
    </row>
    <row r="18" spans="1:21" x14ac:dyDescent="0.25">
      <c r="B18">
        <v>2013</v>
      </c>
      <c r="C18">
        <v>2017</v>
      </c>
      <c r="D18">
        <v>2021</v>
      </c>
    </row>
    <row r="19" spans="1:21" x14ac:dyDescent="0.25">
      <c r="A19" t="s">
        <v>1845</v>
      </c>
      <c r="B19" s="68">
        <v>0.08</v>
      </c>
      <c r="C19" s="68">
        <v>7.2999999999999995E-2</v>
      </c>
      <c r="D19" s="68">
        <v>6.9000000000000006E-2</v>
      </c>
      <c r="E19" s="59"/>
      <c r="F19" s="59"/>
      <c r="G19" s="59"/>
    </row>
    <row r="20" spans="1:21" ht="14.45" customHeight="1" x14ac:dyDescent="0.25">
      <c r="A20" t="s">
        <v>1846</v>
      </c>
      <c r="B20" s="68">
        <v>8.4000000000000005E-2</v>
      </c>
      <c r="C20" s="68">
        <v>7.6999999999999999E-2</v>
      </c>
      <c r="D20" s="68">
        <v>7.0000000000000007E-2</v>
      </c>
      <c r="E20" s="59"/>
      <c r="F20" s="59"/>
      <c r="G20" s="59"/>
    </row>
    <row r="21" spans="1:21" x14ac:dyDescent="0.25">
      <c r="A21" t="s">
        <v>1847</v>
      </c>
      <c r="B21" s="68">
        <v>9.8000000000000004E-2</v>
      </c>
      <c r="C21" s="68">
        <v>8.3000000000000004E-2</v>
      </c>
      <c r="D21" s="68">
        <v>8.5999999999999993E-2</v>
      </c>
      <c r="E21" s="59"/>
      <c r="F21" s="59"/>
      <c r="G21" s="59"/>
    </row>
    <row r="22" spans="1:21" x14ac:dyDescent="0.25">
      <c r="A22" t="s">
        <v>1848</v>
      </c>
      <c r="B22" s="68">
        <v>0.10099999999999999</v>
      </c>
      <c r="C22" s="68">
        <v>8.5000000000000006E-2</v>
      </c>
      <c r="D22" s="68">
        <v>7.8E-2</v>
      </c>
      <c r="E22" s="59"/>
      <c r="F22" s="59"/>
      <c r="G22" s="59"/>
    </row>
    <row r="23" spans="1:21" ht="14.45" customHeight="1" x14ac:dyDescent="0.25">
      <c r="A23" t="s">
        <v>1849</v>
      </c>
      <c r="B23" s="68">
        <v>9.5000000000000001E-2</v>
      </c>
      <c r="C23" s="68">
        <v>8.4000000000000005E-2</v>
      </c>
      <c r="D23" s="68">
        <v>9.6999999999999989E-2</v>
      </c>
      <c r="E23" s="59"/>
      <c r="F23" s="59"/>
      <c r="G23" s="59"/>
      <c r="R23" s="16"/>
      <c r="S23" s="16"/>
      <c r="T23" s="59"/>
      <c r="U23" s="59"/>
    </row>
    <row r="24" spans="1:21" ht="14.45" customHeight="1" x14ac:dyDescent="0.25">
      <c r="A24" t="s">
        <v>1850</v>
      </c>
      <c r="B24" s="68">
        <v>8.900000000000001E-2</v>
      </c>
      <c r="C24" s="68">
        <v>9.3000000000000013E-2</v>
      </c>
      <c r="D24" s="68">
        <v>8.900000000000001E-2</v>
      </c>
      <c r="E24" s="59"/>
      <c r="F24" s="59"/>
      <c r="G24" s="59"/>
      <c r="R24" s="16"/>
      <c r="S24" s="16"/>
      <c r="T24" s="59"/>
      <c r="U24" s="59"/>
    </row>
    <row r="25" spans="1:21" ht="14.45" customHeight="1" x14ac:dyDescent="0.25">
      <c r="A25" t="s">
        <v>1851</v>
      </c>
      <c r="B25" s="68">
        <v>8.4000000000000005E-2</v>
      </c>
      <c r="C25" s="68">
        <v>8.6999999999999994E-2</v>
      </c>
      <c r="D25" s="68">
        <v>8.3000000000000004E-2</v>
      </c>
      <c r="E25" s="59"/>
      <c r="F25" s="59"/>
      <c r="G25" s="59"/>
      <c r="R25" s="16"/>
      <c r="S25" s="16"/>
      <c r="T25" s="59"/>
      <c r="U25" s="59"/>
    </row>
    <row r="26" spans="1:21" ht="14.45" customHeight="1" x14ac:dyDescent="0.25">
      <c r="A26" t="s">
        <v>1852</v>
      </c>
      <c r="B26" s="68">
        <v>7.4999999999999997E-2</v>
      </c>
      <c r="C26" s="68">
        <v>0.08</v>
      </c>
      <c r="D26" s="68">
        <v>7.4999999999999997E-2</v>
      </c>
      <c r="E26" s="59"/>
      <c r="F26" s="59"/>
      <c r="G26" s="59"/>
      <c r="R26" s="16"/>
      <c r="S26" s="16"/>
      <c r="T26" s="59"/>
      <c r="U26" s="59"/>
    </row>
    <row r="27" spans="1:21" ht="14.45" customHeight="1" x14ac:dyDescent="0.25">
      <c r="A27" t="s">
        <v>1853</v>
      </c>
      <c r="B27" s="68">
        <v>6.2E-2</v>
      </c>
      <c r="C27" s="68">
        <v>6.8000000000000005E-2</v>
      </c>
      <c r="D27" s="68">
        <v>6.6000000000000003E-2</v>
      </c>
      <c r="E27" s="59"/>
      <c r="F27" s="59"/>
      <c r="G27" s="59"/>
      <c r="R27" s="16"/>
      <c r="S27" s="16"/>
      <c r="T27" s="59"/>
      <c r="U27" s="59"/>
    </row>
    <row r="28" spans="1:21" ht="14.45" customHeight="1" x14ac:dyDescent="0.25">
      <c r="A28" t="s">
        <v>1854</v>
      </c>
      <c r="B28" s="68">
        <v>5.7999999999999996E-2</v>
      </c>
      <c r="C28" s="68">
        <v>6.4000000000000001E-2</v>
      </c>
      <c r="D28" s="68">
        <v>6.4000000000000001E-2</v>
      </c>
      <c r="E28" s="59"/>
      <c r="F28" s="59"/>
      <c r="G28" s="59"/>
      <c r="R28" s="16"/>
      <c r="S28" s="16"/>
      <c r="T28" s="59"/>
      <c r="U28" s="59"/>
    </row>
    <row r="29" spans="1:21" ht="14.45" customHeight="1" x14ac:dyDescent="0.25">
      <c r="A29" t="s">
        <v>1855</v>
      </c>
      <c r="B29" s="68">
        <v>0.05</v>
      </c>
      <c r="C29" s="68">
        <v>5.5999999999999994E-2</v>
      </c>
      <c r="D29" s="68">
        <v>7.2000000000000008E-2</v>
      </c>
      <c r="E29" s="59"/>
      <c r="F29" s="59"/>
      <c r="G29" s="59"/>
      <c r="R29" s="16"/>
      <c r="S29" s="16"/>
      <c r="T29" s="59"/>
      <c r="U29" s="59"/>
    </row>
    <row r="30" spans="1:21" ht="14.45" customHeight="1" x14ac:dyDescent="0.25">
      <c r="A30" t="s">
        <v>1856</v>
      </c>
      <c r="B30" s="68">
        <v>3.4000000000000002E-2</v>
      </c>
      <c r="C30" s="68">
        <v>4.0999999999999995E-2</v>
      </c>
      <c r="D30" s="68">
        <v>4.7E-2</v>
      </c>
      <c r="E30" s="59"/>
      <c r="F30" s="59"/>
      <c r="G30" s="59"/>
      <c r="R30" s="16"/>
      <c r="S30" s="16"/>
      <c r="T30" s="59"/>
      <c r="U30" s="59"/>
    </row>
    <row r="31" spans="1:21" ht="14.45" customHeight="1" x14ac:dyDescent="0.25">
      <c r="A31" t="s">
        <v>1857</v>
      </c>
      <c r="B31" s="68">
        <v>2.7999999999999997E-2</v>
      </c>
      <c r="C31" s="68">
        <v>3.5000000000000003E-2</v>
      </c>
      <c r="D31" s="68">
        <v>3.4000000000000002E-2</v>
      </c>
      <c r="E31" s="59"/>
      <c r="F31" s="59"/>
      <c r="G31" s="59"/>
      <c r="R31" s="16"/>
      <c r="S31" s="16"/>
      <c r="T31" s="59"/>
      <c r="U31" s="59"/>
    </row>
    <row r="32" spans="1:21" ht="14.45" customHeight="1" x14ac:dyDescent="0.25">
      <c r="A32" t="s">
        <v>1858</v>
      </c>
      <c r="B32" s="68">
        <v>2.1000000000000001E-2</v>
      </c>
      <c r="C32" s="68">
        <v>2.5000000000000001E-2</v>
      </c>
      <c r="D32" s="68">
        <v>2.4E-2</v>
      </c>
      <c r="E32" s="59"/>
      <c r="F32" s="59"/>
      <c r="G32" s="59"/>
      <c r="R32" s="16"/>
      <c r="S32" s="16"/>
      <c r="T32" s="59"/>
      <c r="U32" s="59"/>
    </row>
    <row r="33" spans="1:21" ht="14.45" customHeight="1" x14ac:dyDescent="0.25">
      <c r="A33" t="s">
        <v>1859</v>
      </c>
      <c r="B33" s="68">
        <v>1.7000000000000001E-2</v>
      </c>
      <c r="C33" s="68">
        <v>1.8000000000000002E-2</v>
      </c>
      <c r="D33" s="68">
        <v>1.7000000000000001E-2</v>
      </c>
      <c r="E33" s="59"/>
      <c r="F33" s="59"/>
      <c r="G33" s="59"/>
      <c r="R33" s="16"/>
      <c r="S33" s="16"/>
      <c r="T33" s="59"/>
      <c r="U33" s="59"/>
    </row>
    <row r="34" spans="1:21" x14ac:dyDescent="0.25">
      <c r="A34" t="s">
        <v>1860</v>
      </c>
      <c r="B34" s="68">
        <v>0.01</v>
      </c>
      <c r="C34" s="68">
        <v>1.3000000000000001E-2</v>
      </c>
      <c r="D34" s="68">
        <v>1.2E-2</v>
      </c>
      <c r="E34" s="59"/>
      <c r="F34" s="59"/>
      <c r="G34" s="59"/>
      <c r="R34" s="16"/>
      <c r="S34" s="16"/>
      <c r="T34" s="59"/>
      <c r="U34" s="59"/>
    </row>
    <row r="35" spans="1:21" x14ac:dyDescent="0.25">
      <c r="A35" t="s">
        <v>1861</v>
      </c>
      <c r="B35" s="68">
        <v>1.6E-2</v>
      </c>
      <c r="C35" s="68">
        <v>1.9E-2</v>
      </c>
      <c r="D35" s="68">
        <v>1.6E-2</v>
      </c>
      <c r="E35" s="59"/>
      <c r="F35" s="59"/>
      <c r="G35" s="59"/>
      <c r="R35" s="16"/>
      <c r="S35" s="16"/>
      <c r="T35" s="59"/>
      <c r="U35" s="59"/>
    </row>
    <row r="36" spans="1:21" x14ac:dyDescent="0.25">
      <c r="B36" s="68"/>
      <c r="C36" s="68"/>
      <c r="D36" s="68"/>
      <c r="E36" s="59"/>
      <c r="F36" s="59"/>
      <c r="G36" s="59"/>
      <c r="R36" s="16"/>
      <c r="S36" s="16"/>
      <c r="T36" s="59"/>
      <c r="U36" s="59"/>
    </row>
    <row r="37" spans="1:21" x14ac:dyDescent="0.25">
      <c r="B37" s="68"/>
      <c r="C37" s="68"/>
      <c r="D37" s="68"/>
      <c r="E37" s="59"/>
      <c r="F37" s="59"/>
      <c r="G37" s="59"/>
      <c r="R37" s="16"/>
      <c r="S37" s="16"/>
      <c r="T37" s="59"/>
      <c r="U37" s="59"/>
    </row>
    <row r="38" spans="1:21" x14ac:dyDescent="0.25">
      <c r="E38" s="59"/>
      <c r="F38" s="59"/>
      <c r="G38" s="59"/>
      <c r="R38" s="16"/>
      <c r="S38" s="16"/>
      <c r="T38" s="59"/>
      <c r="U38" s="59"/>
    </row>
    <row r="39" spans="1:21" x14ac:dyDescent="0.25">
      <c r="E39" s="59"/>
      <c r="F39" s="59"/>
      <c r="G39" s="59"/>
      <c r="R39" s="16"/>
      <c r="S39" s="16"/>
      <c r="T39" s="59"/>
      <c r="U39" s="59"/>
    </row>
    <row r="40" spans="1:21" x14ac:dyDescent="0.25">
      <c r="E40" s="59"/>
      <c r="F40" s="59"/>
      <c r="G40" s="59"/>
    </row>
    <row r="42" spans="1:21" ht="33.75" x14ac:dyDescent="0.25">
      <c r="C42" s="222" t="s">
        <v>1862</v>
      </c>
      <c r="D42" s="223">
        <v>1.5</v>
      </c>
    </row>
    <row r="43" spans="1:21" ht="22.5" x14ac:dyDescent="0.25">
      <c r="C43" s="222" t="s">
        <v>1863</v>
      </c>
      <c r="D43" s="223">
        <v>5.4</v>
      </c>
    </row>
    <row r="44" spans="1:21" ht="22.5" x14ac:dyDescent="0.25">
      <c r="C44" s="222" t="s">
        <v>1846</v>
      </c>
      <c r="D44" s="223">
        <v>7.7</v>
      </c>
    </row>
    <row r="45" spans="1:21" ht="22.5" x14ac:dyDescent="0.25">
      <c r="C45" s="222" t="s">
        <v>1847</v>
      </c>
      <c r="D45" s="223">
        <v>9</v>
      </c>
    </row>
    <row r="46" spans="1:21" ht="22.5" x14ac:dyDescent="0.25">
      <c r="C46" s="222" t="s">
        <v>1864</v>
      </c>
      <c r="D46" s="223">
        <v>5.8</v>
      </c>
    </row>
    <row r="47" spans="1:21" ht="22.5" x14ac:dyDescent="0.25">
      <c r="C47" s="222" t="s">
        <v>1865</v>
      </c>
      <c r="D47" s="223">
        <v>4.0999999999999996</v>
      </c>
    </row>
    <row r="48" spans="1:21" ht="22.5" x14ac:dyDescent="0.25">
      <c r="C48" s="222" t="s">
        <v>1849</v>
      </c>
      <c r="D48" s="223">
        <v>8.3000000000000007</v>
      </c>
    </row>
    <row r="49" spans="3:4" ht="22.5" x14ac:dyDescent="0.25">
      <c r="C49" s="222" t="s">
        <v>1850</v>
      </c>
      <c r="D49" s="223">
        <v>8</v>
      </c>
    </row>
    <row r="50" spans="3:4" ht="22.5" x14ac:dyDescent="0.25">
      <c r="C50" s="222" t="s">
        <v>1866</v>
      </c>
      <c r="D50" s="223">
        <v>16</v>
      </c>
    </row>
    <row r="51" spans="3:4" ht="22.5" x14ac:dyDescent="0.25">
      <c r="C51" s="222" t="s">
        <v>1867</v>
      </c>
      <c r="D51" s="223">
        <v>12.4</v>
      </c>
    </row>
    <row r="52" spans="3:4" ht="22.5" x14ac:dyDescent="0.25">
      <c r="C52" s="222" t="s">
        <v>1868</v>
      </c>
      <c r="D52" s="223">
        <v>10.1</v>
      </c>
    </row>
    <row r="53" spans="3:4" ht="22.5" x14ac:dyDescent="0.25">
      <c r="C53" s="222" t="s">
        <v>1857</v>
      </c>
      <c r="D53" s="223">
        <v>4</v>
      </c>
    </row>
    <row r="54" spans="3:4" ht="22.5" x14ac:dyDescent="0.25">
      <c r="C54" s="222" t="s">
        <v>1858</v>
      </c>
      <c r="D54" s="223">
        <v>2.5</v>
      </c>
    </row>
    <row r="55" spans="3:4" ht="22.5" x14ac:dyDescent="0.25">
      <c r="C55" s="224" t="s">
        <v>1869</v>
      </c>
      <c r="D55" s="223">
        <v>5.3</v>
      </c>
    </row>
    <row r="56" spans="3:4" x14ac:dyDescent="0.25">
      <c r="D56" s="225"/>
    </row>
    <row r="57" spans="3:4" x14ac:dyDescent="0.25">
      <c r="D57" s="223"/>
    </row>
    <row r="58" spans="3:4" x14ac:dyDescent="0.25">
      <c r="D58" s="223"/>
    </row>
    <row r="59" spans="3:4" x14ac:dyDescent="0.25">
      <c r="D59" s="223"/>
    </row>
    <row r="60" spans="3:4" x14ac:dyDescent="0.25">
      <c r="D60" s="223"/>
    </row>
    <row r="61" spans="3:4" x14ac:dyDescent="0.25">
      <c r="D61" s="223"/>
    </row>
    <row r="62" spans="3:4" x14ac:dyDescent="0.25">
      <c r="D62" s="223"/>
    </row>
    <row r="63" spans="3:4" x14ac:dyDescent="0.25">
      <c r="D63" s="223"/>
    </row>
    <row r="64" spans="3:4" x14ac:dyDescent="0.25">
      <c r="D64" s="223"/>
    </row>
    <row r="65" spans="4:4" x14ac:dyDescent="0.25">
      <c r="D65" s="223"/>
    </row>
    <row r="66" spans="4:4" x14ac:dyDescent="0.25">
      <c r="D66" s="223"/>
    </row>
    <row r="67" spans="4:4" x14ac:dyDescent="0.25">
      <c r="D67" s="223"/>
    </row>
    <row r="68" spans="4:4" x14ac:dyDescent="0.25">
      <c r="D68" s="223"/>
    </row>
    <row r="69" spans="4:4" x14ac:dyDescent="0.25">
      <c r="D69" s="223"/>
    </row>
    <row r="70" spans="4:4" x14ac:dyDescent="0.25">
      <c r="D70" s="223"/>
    </row>
  </sheetData>
  <pageMargins left="0.511811024" right="0.511811024" top="0.78740157499999996" bottom="0.78740157499999996" header="0.31496062000000002" footer="0.31496062000000002"/>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F55D1-A9B9-43F7-9652-5394A801B600}">
  <sheetPr>
    <tabColor theme="9" tint="-0.249977111117893"/>
  </sheetPr>
  <dimension ref="A1:M35"/>
  <sheetViews>
    <sheetView showGridLines="0" zoomScale="90" zoomScaleNormal="90" workbookViewId="0"/>
  </sheetViews>
  <sheetFormatPr defaultRowHeight="15" x14ac:dyDescent="0.25"/>
  <sheetData>
    <row r="1" spans="1:13" x14ac:dyDescent="0.25">
      <c r="A1" t="s">
        <v>1870</v>
      </c>
      <c r="M1" t="s">
        <v>2747</v>
      </c>
    </row>
    <row r="2" spans="1:13" x14ac:dyDescent="0.25">
      <c r="M2" t="s">
        <v>2748</v>
      </c>
    </row>
    <row r="3" spans="1:13" x14ac:dyDescent="0.25">
      <c r="A3" t="s">
        <v>91</v>
      </c>
      <c r="M3" t="s">
        <v>2749</v>
      </c>
    </row>
    <row r="4" spans="1:13" x14ac:dyDescent="0.25">
      <c r="A4" t="s">
        <v>1871</v>
      </c>
      <c r="M4" t="s">
        <v>2750</v>
      </c>
    </row>
    <row r="5" spans="1:13" x14ac:dyDescent="0.25">
      <c r="A5" t="s">
        <v>1872</v>
      </c>
      <c r="M5" t="s">
        <v>2751</v>
      </c>
    </row>
    <row r="6" spans="1:13" x14ac:dyDescent="0.25">
      <c r="A6" t="s">
        <v>1873</v>
      </c>
      <c r="M6" t="s">
        <v>2752</v>
      </c>
    </row>
    <row r="7" spans="1:13" x14ac:dyDescent="0.25">
      <c r="A7" t="s">
        <v>1874</v>
      </c>
      <c r="M7" t="s">
        <v>2753</v>
      </c>
    </row>
    <row r="8" spans="1:13" x14ac:dyDescent="0.25">
      <c r="A8" t="s">
        <v>1734</v>
      </c>
    </row>
    <row r="9" spans="1:13" x14ac:dyDescent="0.25">
      <c r="A9" t="s">
        <v>1875</v>
      </c>
    </row>
    <row r="10" spans="1:13" x14ac:dyDescent="0.25">
      <c r="A10" t="s">
        <v>1736</v>
      </c>
    </row>
    <row r="11" spans="1:13" x14ac:dyDescent="0.25">
      <c r="A11" t="s">
        <v>1737</v>
      </c>
    </row>
    <row r="12" spans="1:13" x14ac:dyDescent="0.25">
      <c r="A12" t="s">
        <v>1876</v>
      </c>
    </row>
    <row r="13" spans="1:13" x14ac:dyDescent="0.25">
      <c r="A13" t="s">
        <v>1877</v>
      </c>
    </row>
    <row r="14" spans="1:13" x14ac:dyDescent="0.25">
      <c r="A14" t="s">
        <v>1878</v>
      </c>
    </row>
    <row r="15" spans="1:13" x14ac:dyDescent="0.25">
      <c r="A15" t="s">
        <v>1879</v>
      </c>
    </row>
    <row r="16" spans="1:13" x14ac:dyDescent="0.25">
      <c r="A16" t="s">
        <v>1880</v>
      </c>
    </row>
    <row r="18" spans="1:7" x14ac:dyDescent="0.25">
      <c r="A18" t="s">
        <v>1825</v>
      </c>
    </row>
    <row r="19" spans="1:7" x14ac:dyDescent="0.25">
      <c r="A19" s="109" t="s">
        <v>1881</v>
      </c>
    </row>
    <row r="20" spans="1:7" x14ac:dyDescent="0.25">
      <c r="A20" s="109" t="s">
        <v>147</v>
      </c>
    </row>
    <row r="21" spans="1:7" x14ac:dyDescent="0.25">
      <c r="A21" s="691"/>
      <c r="B21" s="691"/>
      <c r="C21" s="691"/>
      <c r="D21" s="691"/>
      <c r="E21" s="691"/>
    </row>
    <row r="22" spans="1:7" x14ac:dyDescent="0.25">
      <c r="A22" s="691"/>
      <c r="B22" s="691">
        <v>2004</v>
      </c>
      <c r="C22" s="691">
        <v>2009</v>
      </c>
      <c r="D22" s="691">
        <v>2015</v>
      </c>
      <c r="E22" s="692" t="s">
        <v>1100</v>
      </c>
      <c r="F22" s="21"/>
    </row>
    <row r="23" spans="1:7" x14ac:dyDescent="0.25">
      <c r="A23" s="691" t="s">
        <v>5</v>
      </c>
      <c r="B23" s="693">
        <v>2.14</v>
      </c>
      <c r="C23" s="693">
        <v>1.91</v>
      </c>
      <c r="D23" s="693">
        <v>1.8</v>
      </c>
      <c r="E23" s="693">
        <v>1.7603</v>
      </c>
    </row>
    <row r="24" spans="1:7" x14ac:dyDescent="0.25">
      <c r="A24" s="691" t="s">
        <v>6</v>
      </c>
      <c r="B24" s="693">
        <v>2.39</v>
      </c>
      <c r="C24" s="693">
        <v>2.0699999999999998</v>
      </c>
      <c r="D24" s="693">
        <v>1.78</v>
      </c>
      <c r="E24" s="693">
        <v>1.7326999999999999</v>
      </c>
    </row>
    <row r="25" spans="1:7" x14ac:dyDescent="0.25">
      <c r="A25" s="691" t="s">
        <v>7</v>
      </c>
      <c r="B25" s="693">
        <v>2.42</v>
      </c>
      <c r="C25" s="693">
        <v>2.0299999999999998</v>
      </c>
      <c r="D25" s="693">
        <v>1.78</v>
      </c>
      <c r="E25" s="693">
        <v>1.7206999999999999</v>
      </c>
    </row>
    <row r="27" spans="1:7" x14ac:dyDescent="0.25">
      <c r="A27" t="s">
        <v>1882</v>
      </c>
    </row>
    <row r="28" spans="1:7" x14ac:dyDescent="0.25">
      <c r="A28" t="s">
        <v>1883</v>
      </c>
    </row>
    <row r="29" spans="1:7" x14ac:dyDescent="0.25">
      <c r="A29" t="s">
        <v>361</v>
      </c>
      <c r="B29" t="s">
        <v>282</v>
      </c>
    </row>
    <row r="30" spans="1:7" x14ac:dyDescent="0.25">
      <c r="B30">
        <v>2002</v>
      </c>
      <c r="C30">
        <v>2006</v>
      </c>
      <c r="D30">
        <v>2010</v>
      </c>
      <c r="E30">
        <v>2014</v>
      </c>
      <c r="F30" s="21" t="s">
        <v>2739</v>
      </c>
      <c r="G30" s="21" t="s">
        <v>2738</v>
      </c>
    </row>
    <row r="31" spans="1:7" x14ac:dyDescent="0.25">
      <c r="A31" t="s">
        <v>5</v>
      </c>
      <c r="B31" s="20">
        <v>2.2599999999999998</v>
      </c>
      <c r="C31" s="20">
        <v>2.04</v>
      </c>
      <c r="D31" s="20">
        <v>1.87</v>
      </c>
      <c r="E31" s="20">
        <v>1.74</v>
      </c>
      <c r="F31" s="20">
        <v>1.7706</v>
      </c>
      <c r="G31" s="20">
        <v>1.7514000000000001</v>
      </c>
    </row>
    <row r="32" spans="1:7" x14ac:dyDescent="0.25">
      <c r="A32" t="s">
        <v>6</v>
      </c>
      <c r="B32" s="20">
        <v>2.5499999999999998</v>
      </c>
      <c r="C32" s="20">
        <v>2.25</v>
      </c>
      <c r="D32" s="20">
        <v>2.02</v>
      </c>
      <c r="E32" s="20">
        <v>1.85</v>
      </c>
      <c r="F32" s="20">
        <v>1.7472000000000001</v>
      </c>
      <c r="G32" s="20">
        <v>1.7209000000000001</v>
      </c>
    </row>
    <row r="33" spans="1:7" x14ac:dyDescent="0.25">
      <c r="A33" t="s">
        <v>7</v>
      </c>
      <c r="B33" s="20">
        <v>2.63</v>
      </c>
      <c r="C33" s="20">
        <v>2.2400000000000002</v>
      </c>
      <c r="D33" s="20">
        <v>1.97</v>
      </c>
      <c r="E33" s="20">
        <v>1.79</v>
      </c>
      <c r="F33" s="20">
        <v>1.74</v>
      </c>
      <c r="G33" s="20">
        <v>1.7053</v>
      </c>
    </row>
    <row r="34" spans="1:7" x14ac:dyDescent="0.25">
      <c r="B34" s="110"/>
      <c r="C34" s="110"/>
      <c r="D34" s="110"/>
      <c r="E34" s="110"/>
      <c r="F34" s="110"/>
      <c r="G34" s="110"/>
    </row>
    <row r="35" spans="1:7" x14ac:dyDescent="0.25">
      <c r="A35" s="227"/>
    </row>
  </sheetData>
  <pageMargins left="0.511811024" right="0.511811024" top="0.78740157499999996" bottom="0.78740157499999996" header="0.31496062000000002" footer="0.31496062000000002"/>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2A6EF-B783-43C3-8693-98E3D4FE3A87}">
  <sheetPr>
    <tabColor theme="9" tint="-0.249977111117893"/>
  </sheetPr>
  <dimension ref="A1:G35"/>
  <sheetViews>
    <sheetView showGridLines="0" zoomScale="90" zoomScaleNormal="90" workbookViewId="0"/>
  </sheetViews>
  <sheetFormatPr defaultRowHeight="15" x14ac:dyDescent="0.25"/>
  <sheetData>
    <row r="1" spans="1:1" x14ac:dyDescent="0.25">
      <c r="A1" t="s">
        <v>1884</v>
      </c>
    </row>
    <row r="3" spans="1:1" x14ac:dyDescent="0.25">
      <c r="A3" t="s">
        <v>91</v>
      </c>
    </row>
    <row r="4" spans="1:1" x14ac:dyDescent="0.25">
      <c r="A4" t="s">
        <v>1871</v>
      </c>
    </row>
    <row r="5" spans="1:1" x14ac:dyDescent="0.25">
      <c r="A5" t="s">
        <v>2740</v>
      </c>
    </row>
    <row r="6" spans="1:1" x14ac:dyDescent="0.25">
      <c r="A6" t="s">
        <v>1885</v>
      </c>
    </row>
    <row r="7" spans="1:1" x14ac:dyDescent="0.25">
      <c r="A7" t="s">
        <v>1874</v>
      </c>
    </row>
    <row r="8" spans="1:1" x14ac:dyDescent="0.25">
      <c r="A8" t="s">
        <v>1734</v>
      </c>
    </row>
    <row r="9" spans="1:1" x14ac:dyDescent="0.25">
      <c r="A9" t="s">
        <v>1875</v>
      </c>
    </row>
    <row r="10" spans="1:1" x14ac:dyDescent="0.25">
      <c r="A10" t="s">
        <v>1736</v>
      </c>
    </row>
    <row r="11" spans="1:1" x14ac:dyDescent="0.25">
      <c r="A11" t="s">
        <v>1737</v>
      </c>
    </row>
    <row r="12" spans="1:1" x14ac:dyDescent="0.25">
      <c r="A12" t="s">
        <v>1876</v>
      </c>
    </row>
    <row r="13" spans="1:1" x14ac:dyDescent="0.25">
      <c r="A13" t="s">
        <v>1877</v>
      </c>
    </row>
    <row r="14" spans="1:1" x14ac:dyDescent="0.25">
      <c r="A14" t="s">
        <v>1878</v>
      </c>
    </row>
    <row r="15" spans="1:1" x14ac:dyDescent="0.25">
      <c r="A15" t="s">
        <v>1879</v>
      </c>
    </row>
    <row r="16" spans="1:1" x14ac:dyDescent="0.25">
      <c r="A16" t="s">
        <v>1886</v>
      </c>
    </row>
    <row r="18" spans="1:7" x14ac:dyDescent="0.25">
      <c r="A18" t="s">
        <v>1825</v>
      </c>
    </row>
    <row r="19" spans="1:7" x14ac:dyDescent="0.25">
      <c r="A19" s="109" t="s">
        <v>1881</v>
      </c>
    </row>
    <row r="20" spans="1:7" x14ac:dyDescent="0.25">
      <c r="A20" s="109" t="s">
        <v>147</v>
      </c>
    </row>
    <row r="23" spans="1:7" x14ac:dyDescent="0.25">
      <c r="B23" s="226"/>
      <c r="C23" s="226"/>
      <c r="D23" s="226"/>
      <c r="E23" s="226"/>
    </row>
    <row r="24" spans="1:7" x14ac:dyDescent="0.25">
      <c r="B24" s="226"/>
      <c r="C24" s="226"/>
      <c r="D24" s="226"/>
      <c r="E24" s="226"/>
    </row>
    <row r="25" spans="1:7" x14ac:dyDescent="0.25">
      <c r="B25" s="227"/>
      <c r="C25" s="227"/>
      <c r="D25" s="227"/>
      <c r="E25" s="227"/>
    </row>
    <row r="27" spans="1:7" x14ac:dyDescent="0.25">
      <c r="A27" t="s">
        <v>1887</v>
      </c>
    </row>
    <row r="28" spans="1:7" x14ac:dyDescent="0.25">
      <c r="A28" t="s">
        <v>1888</v>
      </c>
    </row>
    <row r="29" spans="1:7" x14ac:dyDescent="0.25">
      <c r="A29" t="s">
        <v>361</v>
      </c>
      <c r="B29" t="s">
        <v>282</v>
      </c>
    </row>
    <row r="30" spans="1:7" x14ac:dyDescent="0.25">
      <c r="B30">
        <v>2002</v>
      </c>
      <c r="C30">
        <v>2006</v>
      </c>
      <c r="D30">
        <v>2010</v>
      </c>
      <c r="E30">
        <v>2014</v>
      </c>
      <c r="F30" s="21" t="s">
        <v>2739</v>
      </c>
      <c r="G30" s="21" t="s">
        <v>2738</v>
      </c>
    </row>
    <row r="31" spans="1:7" x14ac:dyDescent="0.25">
      <c r="A31" t="s">
        <v>5</v>
      </c>
      <c r="B31" s="16">
        <v>26</v>
      </c>
      <c r="C31" s="16">
        <v>21</v>
      </c>
      <c r="D31" s="16">
        <v>17.2</v>
      </c>
      <c r="E31" s="16">
        <v>14.4</v>
      </c>
      <c r="F31" s="16">
        <v>12.354667101023701</v>
      </c>
      <c r="G31" s="16">
        <v>10.8780779878602</v>
      </c>
    </row>
    <row r="32" spans="1:7" x14ac:dyDescent="0.25">
      <c r="A32" t="s">
        <v>6</v>
      </c>
      <c r="B32" s="16">
        <v>39.4</v>
      </c>
      <c r="C32" s="16">
        <v>29.9</v>
      </c>
      <c r="D32" s="16">
        <v>23.1</v>
      </c>
      <c r="E32" s="16">
        <v>18.399999999999999</v>
      </c>
      <c r="F32" s="16">
        <v>15.294845311388301</v>
      </c>
      <c r="G32" s="16">
        <v>13.264696986416901</v>
      </c>
    </row>
    <row r="33" spans="1:7" x14ac:dyDescent="0.25">
      <c r="A33" t="s">
        <v>7</v>
      </c>
      <c r="B33" s="16">
        <v>37.9</v>
      </c>
      <c r="C33" s="16">
        <v>29.1</v>
      </c>
      <c r="D33" s="16">
        <v>22.6</v>
      </c>
      <c r="E33" s="16">
        <v>17.899999999999999</v>
      </c>
      <c r="F33" s="16">
        <v>14.7529970314073</v>
      </c>
      <c r="G33" s="16">
        <v>12.6195383790929</v>
      </c>
    </row>
    <row r="35" spans="1:7" x14ac:dyDescent="0.25">
      <c r="A35" s="227"/>
      <c r="F35" s="21"/>
      <c r="G35" s="21"/>
    </row>
  </sheetData>
  <pageMargins left="0.511811024" right="0.511811024" top="0.78740157499999996" bottom="0.78740157499999996" header="0.31496062000000002" footer="0.31496062000000002"/>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25B63-7A93-43A5-9E21-A64B5D49EFB2}">
  <sheetPr>
    <tabColor theme="9" tint="-0.249977111117893"/>
  </sheetPr>
  <dimension ref="A1:G37"/>
  <sheetViews>
    <sheetView showGridLines="0" workbookViewId="0"/>
  </sheetViews>
  <sheetFormatPr defaultRowHeight="15" x14ac:dyDescent="0.25"/>
  <sheetData>
    <row r="1" spans="1:1" x14ac:dyDescent="0.25">
      <c r="A1" t="s">
        <v>1889</v>
      </c>
    </row>
    <row r="3" spans="1:1" x14ac:dyDescent="0.25">
      <c r="A3" t="s">
        <v>91</v>
      </c>
    </row>
    <row r="4" spans="1:1" x14ac:dyDescent="0.25">
      <c r="A4" t="s">
        <v>1890</v>
      </c>
    </row>
    <row r="5" spans="1:1" x14ac:dyDescent="0.25">
      <c r="A5" t="s">
        <v>1891</v>
      </c>
    </row>
    <row r="6" spans="1:1" x14ac:dyDescent="0.25">
      <c r="A6" t="s">
        <v>1892</v>
      </c>
    </row>
    <row r="7" spans="1:1" x14ac:dyDescent="0.25">
      <c r="A7" t="s">
        <v>1874</v>
      </c>
    </row>
    <row r="8" spans="1:1" x14ac:dyDescent="0.25">
      <c r="A8" t="s">
        <v>1734</v>
      </c>
    </row>
    <row r="9" spans="1:1" x14ac:dyDescent="0.25">
      <c r="A9" t="s">
        <v>1875</v>
      </c>
    </row>
    <row r="10" spans="1:1" x14ac:dyDescent="0.25">
      <c r="A10" t="s">
        <v>1736</v>
      </c>
    </row>
    <row r="11" spans="1:1" x14ac:dyDescent="0.25">
      <c r="A11" t="s">
        <v>1737</v>
      </c>
    </row>
    <row r="12" spans="1:1" x14ac:dyDescent="0.25">
      <c r="A12" t="s">
        <v>1876</v>
      </c>
    </row>
    <row r="13" spans="1:1" x14ac:dyDescent="0.25">
      <c r="A13" t="s">
        <v>1893</v>
      </c>
    </row>
    <row r="14" spans="1:1" x14ac:dyDescent="0.25">
      <c r="A14" t="s">
        <v>1878</v>
      </c>
    </row>
    <row r="15" spans="1:1" x14ac:dyDescent="0.25">
      <c r="A15" t="s">
        <v>1879</v>
      </c>
    </row>
    <row r="16" spans="1:1" x14ac:dyDescent="0.25">
      <c r="A16" t="s">
        <v>1894</v>
      </c>
    </row>
    <row r="18" spans="1:7" x14ac:dyDescent="0.25">
      <c r="A18" t="s">
        <v>1825</v>
      </c>
    </row>
    <row r="19" spans="1:7" x14ac:dyDescent="0.25">
      <c r="A19" s="109" t="s">
        <v>1881</v>
      </c>
    </row>
    <row r="20" spans="1:7" x14ac:dyDescent="0.25">
      <c r="A20" s="109" t="s">
        <v>147</v>
      </c>
    </row>
    <row r="23" spans="1:7" x14ac:dyDescent="0.25">
      <c r="B23" s="226"/>
      <c r="C23" s="226"/>
      <c r="D23" s="226"/>
      <c r="E23" s="226"/>
    </row>
    <row r="24" spans="1:7" x14ac:dyDescent="0.25">
      <c r="B24" s="226"/>
      <c r="C24" s="226"/>
      <c r="D24" s="226"/>
      <c r="E24" s="226"/>
    </row>
    <row r="25" spans="1:7" x14ac:dyDescent="0.25">
      <c r="B25" s="227"/>
      <c r="C25" s="227"/>
      <c r="D25" s="227"/>
      <c r="E25" s="227"/>
    </row>
    <row r="27" spans="1:7" x14ac:dyDescent="0.25">
      <c r="A27" t="s">
        <v>1895</v>
      </c>
    </row>
    <row r="28" spans="1:7" x14ac:dyDescent="0.25">
      <c r="A28" t="s">
        <v>1896</v>
      </c>
    </row>
    <row r="29" spans="1:7" x14ac:dyDescent="0.25">
      <c r="B29" t="s">
        <v>282</v>
      </c>
    </row>
    <row r="30" spans="1:7" x14ac:dyDescent="0.25">
      <c r="B30" s="21">
        <v>2002</v>
      </c>
      <c r="C30" s="21">
        <v>2006</v>
      </c>
      <c r="D30" s="21">
        <v>2010</v>
      </c>
      <c r="E30" s="21">
        <v>2014</v>
      </c>
      <c r="F30" s="21" t="s">
        <v>2739</v>
      </c>
      <c r="G30" s="21" t="s">
        <v>2738</v>
      </c>
    </row>
    <row r="31" spans="1:7" x14ac:dyDescent="0.25">
      <c r="A31" t="s">
        <v>5</v>
      </c>
      <c r="B31" s="16">
        <v>70.7</v>
      </c>
      <c r="C31" s="16">
        <v>72.400000000000006</v>
      </c>
      <c r="D31" s="16">
        <v>73.900000000000006</v>
      </c>
      <c r="E31" s="16">
        <v>75.099999999999994</v>
      </c>
      <c r="F31" s="16">
        <v>76.251506401642033</v>
      </c>
      <c r="G31" s="16">
        <v>77.191697035609593</v>
      </c>
    </row>
    <row r="32" spans="1:7" x14ac:dyDescent="0.25">
      <c r="A32" t="s">
        <v>6</v>
      </c>
      <c r="B32" s="16">
        <v>68.2</v>
      </c>
      <c r="C32" s="16">
        <v>69.8</v>
      </c>
      <c r="D32" s="16">
        <v>71.2</v>
      </c>
      <c r="E32" s="16">
        <v>72.5</v>
      </c>
      <c r="F32" s="16">
        <v>73.631514419634087</v>
      </c>
      <c r="G32" s="16">
        <v>74.599228252282046</v>
      </c>
    </row>
    <row r="33" spans="1:7" x14ac:dyDescent="0.25">
      <c r="A33" t="s">
        <v>7</v>
      </c>
      <c r="B33" s="16">
        <v>68.400000000000006</v>
      </c>
      <c r="C33" s="16">
        <v>69.8</v>
      </c>
      <c r="D33" s="16">
        <v>71</v>
      </c>
      <c r="E33" s="16">
        <v>72.099999999999994</v>
      </c>
      <c r="F33" s="16">
        <v>73.166739677935908</v>
      </c>
      <c r="G33" s="16">
        <v>74.081884227579053</v>
      </c>
    </row>
    <row r="35" spans="1:7" x14ac:dyDescent="0.25">
      <c r="A35" s="227"/>
      <c r="E35" t="s">
        <v>149</v>
      </c>
      <c r="F35" t="s">
        <v>116</v>
      </c>
      <c r="G35" t="s">
        <v>117</v>
      </c>
    </row>
    <row r="36" spans="1:7" x14ac:dyDescent="0.25">
      <c r="D36">
        <v>2016</v>
      </c>
      <c r="E36" s="232">
        <v>75.719034876033859</v>
      </c>
      <c r="F36" s="232">
        <v>73.090169745679631</v>
      </c>
      <c r="G36" s="232">
        <v>68.482389110986503</v>
      </c>
    </row>
    <row r="37" spans="1:7" x14ac:dyDescent="0.25">
      <c r="D37">
        <v>2020</v>
      </c>
      <c r="E37" s="232">
        <v>76.741496965109775</v>
      </c>
      <c r="F37" s="232">
        <v>74.134215822286251</v>
      </c>
      <c r="G37" s="232">
        <v>69.424706843564579</v>
      </c>
    </row>
  </sheetData>
  <pageMargins left="0.511811024" right="0.511811024" top="0.78740157499999996" bottom="0.78740157499999996" header="0.31496062000000002" footer="0.31496062000000002"/>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D2FD4-FFEB-427A-AC55-DCBB9EE0DA43}">
  <sheetPr>
    <tabColor theme="9" tint="-0.249977111117893"/>
  </sheetPr>
  <dimension ref="A1:I36"/>
  <sheetViews>
    <sheetView showGridLines="0" zoomScale="90" zoomScaleNormal="90" workbookViewId="0"/>
  </sheetViews>
  <sheetFormatPr defaultRowHeight="15" x14ac:dyDescent="0.25"/>
  <sheetData>
    <row r="1" spans="1:1" x14ac:dyDescent="0.25">
      <c r="A1" t="s">
        <v>1897</v>
      </c>
    </row>
    <row r="3" spans="1:1" x14ac:dyDescent="0.25">
      <c r="A3" t="s">
        <v>91</v>
      </c>
    </row>
    <row r="4" spans="1:1" x14ac:dyDescent="0.25">
      <c r="A4" t="s">
        <v>1898</v>
      </c>
    </row>
    <row r="5" spans="1:1" x14ac:dyDescent="0.25">
      <c r="A5" t="s">
        <v>1899</v>
      </c>
    </row>
    <row r="6" spans="1:1" x14ac:dyDescent="0.25">
      <c r="A6" t="s">
        <v>1900</v>
      </c>
    </row>
    <row r="7" spans="1:1" x14ac:dyDescent="0.25">
      <c r="A7" t="s">
        <v>693</v>
      </c>
    </row>
    <row r="8" spans="1:1" x14ac:dyDescent="0.25">
      <c r="A8" t="s">
        <v>1488</v>
      </c>
    </row>
    <row r="9" spans="1:1" x14ac:dyDescent="0.25">
      <c r="A9" t="s">
        <v>1489</v>
      </c>
    </row>
    <row r="10" spans="1:1" x14ac:dyDescent="0.25">
      <c r="A10" t="s">
        <v>1552</v>
      </c>
    </row>
    <row r="11" spans="1:1" x14ac:dyDescent="0.25">
      <c r="A11" t="s">
        <v>1901</v>
      </c>
    </row>
    <row r="13" spans="1:1" x14ac:dyDescent="0.25">
      <c r="A13" t="s">
        <v>714</v>
      </c>
    </row>
    <row r="14" spans="1:1" x14ac:dyDescent="0.25">
      <c r="A14" s="109" t="s">
        <v>1553</v>
      </c>
    </row>
    <row r="15" spans="1:1" x14ac:dyDescent="0.25">
      <c r="A15" s="109" t="s">
        <v>147</v>
      </c>
    </row>
    <row r="18" spans="1:9" x14ac:dyDescent="0.25">
      <c r="C18" s="695">
        <v>2004</v>
      </c>
      <c r="D18" s="695">
        <v>2009</v>
      </c>
      <c r="E18" s="695">
        <v>2015</v>
      </c>
      <c r="F18">
        <v>2016</v>
      </c>
      <c r="G18">
        <v>2017</v>
      </c>
      <c r="H18">
        <v>2018</v>
      </c>
      <c r="I18">
        <v>2019</v>
      </c>
    </row>
    <row r="19" spans="1:9" x14ac:dyDescent="0.25">
      <c r="B19" t="s">
        <v>5</v>
      </c>
      <c r="C19" s="696">
        <v>3.5</v>
      </c>
      <c r="D19" s="696">
        <v>3.3</v>
      </c>
      <c r="E19" s="696">
        <v>3</v>
      </c>
      <c r="F19" s="638">
        <v>3</v>
      </c>
      <c r="G19" s="638">
        <v>3</v>
      </c>
      <c r="H19" s="638">
        <v>3</v>
      </c>
      <c r="I19" s="21">
        <v>3</v>
      </c>
    </row>
    <row r="20" spans="1:9" x14ac:dyDescent="0.25">
      <c r="A20" s="10"/>
      <c r="B20" t="s">
        <v>6</v>
      </c>
      <c r="C20" s="697">
        <v>3.9</v>
      </c>
      <c r="D20" s="697">
        <v>3.5</v>
      </c>
      <c r="E20" s="697">
        <v>3.2</v>
      </c>
      <c r="F20" s="694">
        <v>3.2</v>
      </c>
      <c r="G20" s="694">
        <v>3.2</v>
      </c>
      <c r="H20" s="694">
        <v>3.1</v>
      </c>
      <c r="I20" s="21">
        <v>3.1</v>
      </c>
    </row>
    <row r="21" spans="1:9" x14ac:dyDescent="0.25">
      <c r="B21" t="s">
        <v>7</v>
      </c>
      <c r="C21" s="697">
        <v>3.6</v>
      </c>
      <c r="D21" s="697">
        <v>3.4</v>
      </c>
      <c r="E21" s="697">
        <v>3.2</v>
      </c>
      <c r="F21" s="694">
        <v>3</v>
      </c>
      <c r="G21" s="694">
        <v>3</v>
      </c>
      <c r="H21" s="694">
        <v>3.1</v>
      </c>
      <c r="I21" s="21">
        <v>3</v>
      </c>
    </row>
    <row r="35" spans="1:1" x14ac:dyDescent="0.25">
      <c r="A35" t="s">
        <v>1902</v>
      </c>
    </row>
    <row r="36" spans="1:1" x14ac:dyDescent="0.25">
      <c r="A36" s="203" t="s">
        <v>1903</v>
      </c>
    </row>
  </sheetData>
  <hyperlinks>
    <hyperlink ref="A36" r:id="rId1" xr:uid="{406D3520-9DEB-4347-AD9A-8558C111997D}"/>
  </hyperlinks>
  <pageMargins left="0.511811024" right="0.511811024" top="0.78740157499999996" bottom="0.78740157499999996" header="0.31496062000000002" footer="0.31496062000000002"/>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087B9-FC6B-4DAA-A5DF-23E8A81103BE}">
  <sheetPr>
    <tabColor rgb="FFC00000"/>
  </sheetPr>
  <dimension ref="A1:I16"/>
  <sheetViews>
    <sheetView showGridLines="0" zoomScale="90" zoomScaleNormal="90" workbookViewId="0"/>
  </sheetViews>
  <sheetFormatPr defaultRowHeight="15" x14ac:dyDescent="0.25"/>
  <sheetData>
    <row r="1" spans="1:9" x14ac:dyDescent="0.25">
      <c r="A1" t="s">
        <v>1904</v>
      </c>
      <c r="I1" s="376" t="s">
        <v>1905</v>
      </c>
    </row>
    <row r="3" spans="1:9" x14ac:dyDescent="0.25">
      <c r="A3" t="s">
        <v>91</v>
      </c>
    </row>
    <row r="4" spans="1:9" x14ac:dyDescent="0.25">
      <c r="A4" t="s">
        <v>1814</v>
      </c>
    </row>
    <row r="5" spans="1:9" x14ac:dyDescent="0.25">
      <c r="A5" t="s">
        <v>1815</v>
      </c>
    </row>
    <row r="6" spans="1:9" x14ac:dyDescent="0.25">
      <c r="A6" t="s">
        <v>1906</v>
      </c>
    </row>
    <row r="7" spans="1:9" x14ac:dyDescent="0.25">
      <c r="A7" t="s">
        <v>1907</v>
      </c>
    </row>
    <row r="9" spans="1:9" x14ac:dyDescent="0.25">
      <c r="A9" t="s">
        <v>1825</v>
      </c>
    </row>
    <row r="10" spans="1:9" x14ac:dyDescent="0.25">
      <c r="A10" s="109" t="s">
        <v>1826</v>
      </c>
    </row>
    <row r="11" spans="1:9" x14ac:dyDescent="0.25">
      <c r="A11" s="109" t="s">
        <v>147</v>
      </c>
    </row>
    <row r="13" spans="1:9" x14ac:dyDescent="0.25">
      <c r="C13" s="6">
        <v>2004</v>
      </c>
      <c r="D13" s="6">
        <v>2009</v>
      </c>
      <c r="E13" s="6">
        <v>2015</v>
      </c>
      <c r="F13" s="6">
        <v>2016</v>
      </c>
      <c r="G13" s="6">
        <v>2017</v>
      </c>
      <c r="H13" s="6">
        <v>2018</v>
      </c>
      <c r="I13" s="6">
        <v>2019</v>
      </c>
    </row>
    <row r="14" spans="1:9" x14ac:dyDescent="0.25">
      <c r="B14" t="s">
        <v>5</v>
      </c>
      <c r="C14" s="9">
        <v>6.4</v>
      </c>
      <c r="D14" s="9">
        <v>4.5</v>
      </c>
      <c r="E14" s="9">
        <v>3</v>
      </c>
      <c r="F14" s="204">
        <v>5.7</v>
      </c>
      <c r="G14" s="199">
        <v>5.8678198405609683</v>
      </c>
      <c r="H14">
        <v>5.6</v>
      </c>
      <c r="I14">
        <v>5.6</v>
      </c>
    </row>
    <row r="15" spans="1:9" x14ac:dyDescent="0.25">
      <c r="B15" t="s">
        <v>6</v>
      </c>
      <c r="C15" s="200">
        <v>7</v>
      </c>
      <c r="D15" s="200">
        <v>4.9000000000000004</v>
      </c>
      <c r="E15" s="200">
        <v>2.8</v>
      </c>
      <c r="F15" s="204">
        <v>5.9</v>
      </c>
      <c r="G15" s="199">
        <v>5.9177719328365495</v>
      </c>
      <c r="H15">
        <v>5.6</v>
      </c>
      <c r="I15">
        <v>5.6</v>
      </c>
    </row>
    <row r="16" spans="1:9" x14ac:dyDescent="0.25">
      <c r="B16" t="s">
        <v>7</v>
      </c>
      <c r="C16" s="200">
        <v>5.9</v>
      </c>
      <c r="D16" s="200">
        <v>4.0999999999999996</v>
      </c>
      <c r="E16" s="200">
        <v>2.2999999999999998</v>
      </c>
      <c r="F16" s="205">
        <v>4.2</v>
      </c>
      <c r="G16" s="201">
        <v>4.6544913461293103</v>
      </c>
      <c r="H16">
        <v>4.4000000000000004</v>
      </c>
      <c r="I16">
        <v>4.5</v>
      </c>
    </row>
  </sheetData>
  <pageMargins left="0.511811024" right="0.511811024" top="0.78740157499999996" bottom="0.78740157499999996" header="0.31496062000000002" footer="0.31496062000000002"/>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07FC4-4D2D-44EE-8FCB-4B4B8A04B459}">
  <dimension ref="A1:N62"/>
  <sheetViews>
    <sheetView showGridLines="0" zoomScale="90" zoomScaleNormal="90" workbookViewId="0"/>
  </sheetViews>
  <sheetFormatPr defaultRowHeight="15" x14ac:dyDescent="0.25"/>
  <cols>
    <col min="1" max="1" width="49.140625" customWidth="1"/>
    <col min="2" max="2" width="80.7109375" customWidth="1"/>
    <col min="3" max="14" width="6.28515625" customWidth="1"/>
    <col min="15" max="17" width="5.5703125" bestFit="1" customWidth="1"/>
  </cols>
  <sheetData>
    <row r="1" spans="1:3" x14ac:dyDescent="0.25">
      <c r="A1" s="102" t="s">
        <v>1908</v>
      </c>
    </row>
    <row r="3" spans="1:3" x14ac:dyDescent="0.25">
      <c r="A3" t="s">
        <v>91</v>
      </c>
    </row>
    <row r="4" spans="1:3" x14ac:dyDescent="0.25">
      <c r="A4" t="s">
        <v>1909</v>
      </c>
      <c r="B4" t="s">
        <v>1910</v>
      </c>
      <c r="C4" t="s">
        <v>1911</v>
      </c>
    </row>
    <row r="5" spans="1:3" x14ac:dyDescent="0.25">
      <c r="A5" t="s">
        <v>1912</v>
      </c>
      <c r="B5" t="s">
        <v>1913</v>
      </c>
      <c r="C5" t="s">
        <v>1914</v>
      </c>
    </row>
    <row r="6" spans="1:3" x14ac:dyDescent="0.25">
      <c r="A6" t="s">
        <v>1915</v>
      </c>
      <c r="B6" t="s">
        <v>1916</v>
      </c>
      <c r="C6" t="s">
        <v>1917</v>
      </c>
    </row>
    <row r="7" spans="1:3" x14ac:dyDescent="0.25">
      <c r="A7" t="s">
        <v>1918</v>
      </c>
      <c r="B7" t="s">
        <v>1913</v>
      </c>
      <c r="C7" t="s">
        <v>1919</v>
      </c>
    </row>
    <row r="8" spans="1:3" x14ac:dyDescent="0.25">
      <c r="A8" t="s">
        <v>1920</v>
      </c>
      <c r="B8" t="s">
        <v>1921</v>
      </c>
      <c r="C8" t="s">
        <v>1922</v>
      </c>
    </row>
    <row r="9" spans="1:3" x14ac:dyDescent="0.25">
      <c r="A9" t="s">
        <v>1923</v>
      </c>
      <c r="B9" t="s">
        <v>1913</v>
      </c>
      <c r="C9" t="s">
        <v>1924</v>
      </c>
    </row>
    <row r="10" spans="1:3" x14ac:dyDescent="0.25">
      <c r="A10" t="s">
        <v>1925</v>
      </c>
      <c r="B10" t="s">
        <v>1926</v>
      </c>
      <c r="C10" t="s">
        <v>1927</v>
      </c>
    </row>
    <row r="11" spans="1:3" x14ac:dyDescent="0.25">
      <c r="A11" t="s">
        <v>1928</v>
      </c>
      <c r="B11" t="s">
        <v>1929</v>
      </c>
      <c r="C11" t="s">
        <v>1930</v>
      </c>
    </row>
    <row r="13" spans="1:3" x14ac:dyDescent="0.25">
      <c r="A13" t="s">
        <v>589</v>
      </c>
    </row>
    <row r="14" spans="1:3" x14ac:dyDescent="0.25">
      <c r="A14" t="s">
        <v>331</v>
      </c>
    </row>
    <row r="15" spans="1:3" x14ac:dyDescent="0.25">
      <c r="A15" t="s">
        <v>1488</v>
      </c>
    </row>
    <row r="16" spans="1:3" x14ac:dyDescent="0.25">
      <c r="A16" t="s">
        <v>1489</v>
      </c>
    </row>
    <row r="17" spans="1:14" x14ac:dyDescent="0.25">
      <c r="A17" t="s">
        <v>1552</v>
      </c>
    </row>
    <row r="18" spans="1:14" x14ac:dyDescent="0.25">
      <c r="A18" t="s">
        <v>1527</v>
      </c>
    </row>
    <row r="20" spans="1:14" x14ac:dyDescent="0.25">
      <c r="A20" t="s">
        <v>714</v>
      </c>
    </row>
    <row r="21" spans="1:14" x14ac:dyDescent="0.25">
      <c r="A21" s="109" t="s">
        <v>1828</v>
      </c>
    </row>
    <row r="22" spans="1:14" x14ac:dyDescent="0.25">
      <c r="A22" s="109" t="s">
        <v>147</v>
      </c>
    </row>
    <row r="24" spans="1:14" ht="18" x14ac:dyDescent="0.25">
      <c r="B24" s="18" t="s">
        <v>1908</v>
      </c>
      <c r="C24" s="5"/>
      <c r="D24" s="5"/>
      <c r="E24" s="5"/>
      <c r="F24" s="5"/>
      <c r="G24" s="5"/>
      <c r="H24" s="5"/>
      <c r="I24" s="5"/>
      <c r="J24" s="5"/>
      <c r="K24" s="5"/>
    </row>
    <row r="25" spans="1:14" ht="18.75" thickBot="1" x14ac:dyDescent="0.3">
      <c r="B25" s="782" t="s">
        <v>1291</v>
      </c>
      <c r="C25" s="729">
        <v>2016</v>
      </c>
      <c r="D25" s="729"/>
      <c r="E25" s="729"/>
      <c r="F25" s="729">
        <v>2017</v>
      </c>
      <c r="G25" s="729"/>
      <c r="H25" s="729"/>
      <c r="I25" s="729">
        <v>2018</v>
      </c>
      <c r="J25" s="729"/>
      <c r="K25" s="729"/>
      <c r="L25" s="729">
        <v>2019</v>
      </c>
      <c r="M25" s="729"/>
      <c r="N25" s="729"/>
    </row>
    <row r="26" spans="1:14" ht="18.75" thickBot="1" x14ac:dyDescent="0.3">
      <c r="B26" s="815"/>
      <c r="C26" s="17" t="s">
        <v>66</v>
      </c>
      <c r="D26" s="17" t="s">
        <v>69</v>
      </c>
      <c r="E26" s="17" t="s">
        <v>72</v>
      </c>
      <c r="F26" s="17" t="s">
        <v>66</v>
      </c>
      <c r="G26" s="17" t="s">
        <v>69</v>
      </c>
      <c r="H26" s="17" t="s">
        <v>72</v>
      </c>
      <c r="I26" s="17" t="s">
        <v>66</v>
      </c>
      <c r="J26" s="17" t="s">
        <v>69</v>
      </c>
      <c r="K26" s="17" t="s">
        <v>72</v>
      </c>
      <c r="L26" s="17" t="s">
        <v>66</v>
      </c>
      <c r="M26" s="17" t="s">
        <v>69</v>
      </c>
      <c r="N26" s="17" t="s">
        <v>72</v>
      </c>
    </row>
    <row r="27" spans="1:14" ht="16.5" thickBot="1" x14ac:dyDescent="0.3">
      <c r="B27" s="25" t="s">
        <v>1931</v>
      </c>
      <c r="C27" s="7">
        <f>D38</f>
        <v>66.7</v>
      </c>
      <c r="D27" s="7">
        <f t="shared" ref="D27:E27" si="0">E38</f>
        <v>73</v>
      </c>
      <c r="E27" s="7">
        <f t="shared" si="0"/>
        <v>72.8</v>
      </c>
      <c r="F27" s="7">
        <f>D39</f>
        <v>66.5</v>
      </c>
      <c r="G27" s="7">
        <f t="shared" ref="G27:H27" si="1">E39</f>
        <v>73.099999999999994</v>
      </c>
      <c r="H27" s="7">
        <f t="shared" si="1"/>
        <v>71.3</v>
      </c>
      <c r="I27" s="7">
        <f>D40</f>
        <v>65</v>
      </c>
      <c r="J27" s="7">
        <f t="shared" ref="J27:K27" si="2">E40</f>
        <v>71.5</v>
      </c>
      <c r="K27" s="7">
        <f t="shared" si="2"/>
        <v>68.599999999999994</v>
      </c>
      <c r="L27" s="7">
        <f>D41</f>
        <v>64.8</v>
      </c>
      <c r="M27" s="7">
        <f t="shared" ref="M27:N27" si="3">E41</f>
        <v>72.400000000000006</v>
      </c>
      <c r="N27" s="7">
        <f t="shared" si="3"/>
        <v>64.099999999999994</v>
      </c>
    </row>
    <row r="28" spans="1:14" ht="16.5" thickBot="1" x14ac:dyDescent="0.3">
      <c r="A28" s="698" t="s">
        <v>521</v>
      </c>
      <c r="B28" s="24" t="s">
        <v>1932</v>
      </c>
      <c r="C28" s="213">
        <v>98.4</v>
      </c>
      <c r="D28" s="213">
        <v>95.9</v>
      </c>
      <c r="E28" s="213">
        <v>99.000100000000003</v>
      </c>
      <c r="F28" s="213">
        <v>97.7</v>
      </c>
      <c r="G28" s="213">
        <v>94.6</v>
      </c>
      <c r="H28" s="213">
        <v>97.4</v>
      </c>
      <c r="I28" s="213">
        <v>97.6</v>
      </c>
      <c r="J28" s="213">
        <v>94.2</v>
      </c>
      <c r="K28" s="213">
        <v>97.1</v>
      </c>
      <c r="L28" s="213">
        <v>97.8</v>
      </c>
      <c r="M28" s="213">
        <v>94.9</v>
      </c>
      <c r="N28" s="213">
        <v>96.1</v>
      </c>
    </row>
    <row r="29" spans="1:14" ht="16.5" thickBot="1" x14ac:dyDescent="0.3">
      <c r="B29" s="25" t="s">
        <v>1933</v>
      </c>
      <c r="C29" s="214">
        <v>85.8</v>
      </c>
      <c r="D29" s="214">
        <v>79.8</v>
      </c>
      <c r="E29" s="214">
        <v>86.1</v>
      </c>
      <c r="F29" s="214">
        <v>85.7</v>
      </c>
      <c r="G29" s="214">
        <v>80.2</v>
      </c>
      <c r="H29" s="214">
        <v>85.9</v>
      </c>
      <c r="I29" s="214">
        <v>85.8</v>
      </c>
      <c r="J29" s="214">
        <v>80.2</v>
      </c>
      <c r="K29" s="214">
        <v>86.1</v>
      </c>
      <c r="L29" s="214">
        <v>85.5</v>
      </c>
      <c r="M29" s="214">
        <v>80</v>
      </c>
      <c r="N29" s="214">
        <v>85</v>
      </c>
    </row>
    <row r="30" spans="1:14" ht="16.5" thickBot="1" x14ac:dyDescent="0.3">
      <c r="B30" s="24" t="s">
        <v>1934</v>
      </c>
      <c r="C30" s="213">
        <v>66.900000000000006</v>
      </c>
      <c r="D30" s="213">
        <v>46.1</v>
      </c>
      <c r="E30" s="213">
        <v>56.5</v>
      </c>
      <c r="F30" s="213">
        <v>66.599999999999994</v>
      </c>
      <c r="G30" s="213">
        <v>46</v>
      </c>
      <c r="H30" s="213">
        <v>54</v>
      </c>
      <c r="I30" s="213">
        <v>66.8</v>
      </c>
      <c r="J30" s="213">
        <v>45.6</v>
      </c>
      <c r="K30" s="213">
        <v>53.9</v>
      </c>
      <c r="L30" s="213">
        <v>68.3</v>
      </c>
      <c r="M30" s="213">
        <v>47.2</v>
      </c>
      <c r="N30" s="213">
        <v>48.4</v>
      </c>
    </row>
    <row r="31" spans="1:14" ht="16.5" thickBot="1" x14ac:dyDescent="0.3">
      <c r="B31" s="25" t="s">
        <v>1935</v>
      </c>
      <c r="C31" s="214">
        <v>82.7</v>
      </c>
      <c r="D31" s="214">
        <v>67.5</v>
      </c>
      <c r="E31" s="214">
        <v>68.5</v>
      </c>
      <c r="F31" s="214">
        <v>82.9</v>
      </c>
      <c r="G31" s="214">
        <v>69.599999999999994</v>
      </c>
      <c r="H31" s="214">
        <v>70.2</v>
      </c>
      <c r="I31" s="214">
        <v>83</v>
      </c>
      <c r="J31" s="214">
        <v>69.599999999999994</v>
      </c>
      <c r="K31" s="214">
        <v>81.7</v>
      </c>
      <c r="L31" s="214">
        <v>84.4</v>
      </c>
      <c r="M31" s="214">
        <v>70.8</v>
      </c>
      <c r="N31" s="214">
        <v>85.6</v>
      </c>
    </row>
    <row r="32" spans="1:14" ht="16.5" thickBot="1" x14ac:dyDescent="0.3">
      <c r="B32" s="24" t="s">
        <v>1936</v>
      </c>
      <c r="C32" s="213">
        <v>99.5</v>
      </c>
      <c r="D32" s="213">
        <v>99.5</v>
      </c>
      <c r="E32" s="213">
        <v>99.9</v>
      </c>
      <c r="F32" s="213">
        <v>99.5</v>
      </c>
      <c r="G32" s="213">
        <v>99.4</v>
      </c>
      <c r="H32" s="213">
        <v>99.8</v>
      </c>
      <c r="I32" s="213">
        <v>99.5</v>
      </c>
      <c r="J32" s="213">
        <v>99.3</v>
      </c>
      <c r="K32" s="213">
        <v>99.2</v>
      </c>
      <c r="L32" s="213">
        <v>99.5</v>
      </c>
      <c r="M32" s="213">
        <v>99.4</v>
      </c>
      <c r="N32" s="213">
        <v>99.3</v>
      </c>
    </row>
    <row r="33" spans="2:14" ht="16.5" thickBot="1" x14ac:dyDescent="0.3">
      <c r="B33" s="206" t="s">
        <v>1937</v>
      </c>
      <c r="C33" s="215">
        <v>98.4</v>
      </c>
      <c r="D33" s="215">
        <v>97.1</v>
      </c>
      <c r="E33" s="215">
        <v>98.4</v>
      </c>
      <c r="F33" s="215">
        <v>98.4</v>
      </c>
      <c r="G33" s="215">
        <v>96.8</v>
      </c>
      <c r="H33" s="215">
        <v>96.5</v>
      </c>
      <c r="I33" s="215">
        <v>98.2</v>
      </c>
      <c r="J33" s="215">
        <v>96.4</v>
      </c>
      <c r="K33" s="215">
        <v>98.1</v>
      </c>
      <c r="L33" s="215">
        <v>98.2</v>
      </c>
      <c r="M33" s="215">
        <v>96.4</v>
      </c>
      <c r="N33" s="215">
        <v>97.6</v>
      </c>
    </row>
    <row r="34" spans="2:14" ht="15.75" thickTop="1" x14ac:dyDescent="0.25">
      <c r="B34" s="102" t="s">
        <v>1938</v>
      </c>
    </row>
    <row r="35" spans="2:14" x14ac:dyDescent="0.25">
      <c r="B35" s="102"/>
    </row>
    <row r="36" spans="2:14" x14ac:dyDescent="0.25">
      <c r="C36" t="s">
        <v>1939</v>
      </c>
      <c r="I36" s="699" t="s">
        <v>1940</v>
      </c>
      <c r="J36" s="699"/>
      <c r="K36" s="699"/>
      <c r="L36" s="699"/>
    </row>
    <row r="37" spans="2:14" x14ac:dyDescent="0.25">
      <c r="D37" s="21" t="s">
        <v>5</v>
      </c>
      <c r="E37" t="s">
        <v>6</v>
      </c>
      <c r="F37" t="s">
        <v>7</v>
      </c>
      <c r="I37" s="699"/>
      <c r="J37" s="698" t="s">
        <v>5</v>
      </c>
      <c r="K37" s="699" t="s">
        <v>6</v>
      </c>
      <c r="L37" s="699" t="s">
        <v>7</v>
      </c>
    </row>
    <row r="38" spans="2:14" x14ac:dyDescent="0.25">
      <c r="C38" s="21">
        <v>2016</v>
      </c>
      <c r="D38" s="638">
        <v>66.7</v>
      </c>
      <c r="E38" s="638">
        <v>73</v>
      </c>
      <c r="F38" s="638">
        <v>72.8</v>
      </c>
      <c r="I38" s="698">
        <v>2017</v>
      </c>
      <c r="J38" s="698">
        <v>97.7</v>
      </c>
      <c r="K38" s="698">
        <v>94.6</v>
      </c>
      <c r="L38" s="698">
        <v>97.4</v>
      </c>
    </row>
    <row r="39" spans="2:14" x14ac:dyDescent="0.25">
      <c r="C39" s="21">
        <v>2017</v>
      </c>
      <c r="D39" s="638">
        <v>66.5</v>
      </c>
      <c r="E39" s="638">
        <v>73.099999999999994</v>
      </c>
      <c r="F39" s="638">
        <v>71.3</v>
      </c>
      <c r="I39" s="698">
        <v>2018</v>
      </c>
      <c r="J39" s="698">
        <v>97.6</v>
      </c>
      <c r="K39" s="698">
        <v>94.2</v>
      </c>
      <c r="L39" s="698">
        <v>97.1</v>
      </c>
    </row>
    <row r="40" spans="2:14" x14ac:dyDescent="0.25">
      <c r="C40" s="21">
        <v>2018</v>
      </c>
      <c r="D40" s="638">
        <v>65</v>
      </c>
      <c r="E40" s="638">
        <v>71.5</v>
      </c>
      <c r="F40" s="638">
        <v>68.599999999999994</v>
      </c>
      <c r="I40" s="698">
        <v>2019</v>
      </c>
      <c r="J40" s="698">
        <v>97.8</v>
      </c>
      <c r="K40" s="698">
        <v>94.9</v>
      </c>
      <c r="L40" s="698">
        <v>96.1</v>
      </c>
    </row>
    <row r="41" spans="2:14" x14ac:dyDescent="0.25">
      <c r="C41" s="21">
        <v>2019</v>
      </c>
      <c r="D41" s="638">
        <v>64.8</v>
      </c>
      <c r="E41" s="638">
        <v>72.400000000000006</v>
      </c>
      <c r="F41" s="638">
        <v>64.099999999999994</v>
      </c>
    </row>
    <row r="43" spans="2:14" x14ac:dyDescent="0.25">
      <c r="C43" t="s">
        <v>1941</v>
      </c>
      <c r="H43" t="s">
        <v>1942</v>
      </c>
    </row>
    <row r="44" spans="2:14" x14ac:dyDescent="0.25">
      <c r="D44" t="s">
        <v>5</v>
      </c>
      <c r="E44" t="s">
        <v>6</v>
      </c>
      <c r="F44" t="s">
        <v>7</v>
      </c>
      <c r="G44" s="725"/>
      <c r="I44" t="s">
        <v>5</v>
      </c>
      <c r="J44" t="s">
        <v>6</v>
      </c>
      <c r="K44" t="s">
        <v>7</v>
      </c>
    </row>
    <row r="45" spans="2:14" x14ac:dyDescent="0.25">
      <c r="C45" s="21">
        <v>2016</v>
      </c>
      <c r="D45" s="21">
        <v>85.8</v>
      </c>
      <c r="E45" s="21">
        <v>79.8</v>
      </c>
      <c r="F45" s="21">
        <v>86.1</v>
      </c>
      <c r="G45" s="725"/>
      <c r="H45" s="21">
        <v>2016</v>
      </c>
      <c r="I45" s="21">
        <v>66.900000000000006</v>
      </c>
      <c r="J45" s="21">
        <v>46.1</v>
      </c>
      <c r="K45" s="21">
        <v>56.5</v>
      </c>
    </row>
    <row r="46" spans="2:14" x14ac:dyDescent="0.25">
      <c r="C46" s="21">
        <v>2017</v>
      </c>
      <c r="D46" s="21">
        <v>85.7</v>
      </c>
      <c r="E46" s="21">
        <v>80.2</v>
      </c>
      <c r="F46" s="21">
        <v>85.9</v>
      </c>
      <c r="G46" s="725"/>
      <c r="H46" s="21">
        <v>2017</v>
      </c>
      <c r="I46" s="21">
        <v>66.599999999999994</v>
      </c>
      <c r="J46" s="21">
        <v>46</v>
      </c>
      <c r="K46" s="21">
        <v>54</v>
      </c>
    </row>
    <row r="47" spans="2:14" x14ac:dyDescent="0.25">
      <c r="C47" s="21">
        <v>2018</v>
      </c>
      <c r="D47" s="21">
        <v>85.8</v>
      </c>
      <c r="E47" s="21">
        <v>80.2</v>
      </c>
      <c r="F47" s="21">
        <v>86.1</v>
      </c>
      <c r="G47" s="725"/>
      <c r="H47" s="21">
        <v>2018</v>
      </c>
      <c r="I47" s="21">
        <v>66.8</v>
      </c>
      <c r="J47" s="21">
        <v>45.6</v>
      </c>
      <c r="K47" s="21">
        <v>53.9</v>
      </c>
    </row>
    <row r="48" spans="2:14" x14ac:dyDescent="0.25">
      <c r="C48" s="21">
        <v>2019</v>
      </c>
      <c r="D48" s="21">
        <v>85.5</v>
      </c>
      <c r="E48" s="21">
        <v>80</v>
      </c>
      <c r="F48" s="21">
        <v>85</v>
      </c>
      <c r="G48" s="725"/>
      <c r="H48" s="21">
        <v>2019</v>
      </c>
      <c r="I48" s="21">
        <v>68.3</v>
      </c>
      <c r="J48" s="21">
        <v>47.2</v>
      </c>
      <c r="K48" s="21">
        <v>48.4</v>
      </c>
    </row>
    <row r="50" spans="2:13" x14ac:dyDescent="0.25">
      <c r="B50" s="21"/>
      <c r="C50" t="s">
        <v>1943</v>
      </c>
      <c r="J50" t="s">
        <v>1944</v>
      </c>
    </row>
    <row r="51" spans="2:13" x14ac:dyDescent="0.25">
      <c r="D51" t="s">
        <v>5</v>
      </c>
      <c r="E51" t="s">
        <v>6</v>
      </c>
      <c r="F51" t="s">
        <v>7</v>
      </c>
      <c r="K51" t="s">
        <v>5</v>
      </c>
      <c r="L51" t="s">
        <v>6</v>
      </c>
      <c r="M51" t="s">
        <v>7</v>
      </c>
    </row>
    <row r="52" spans="2:13" x14ac:dyDescent="0.25">
      <c r="C52" s="21">
        <v>2016</v>
      </c>
      <c r="D52" s="21">
        <v>82.7</v>
      </c>
      <c r="E52" s="21">
        <v>67.5</v>
      </c>
      <c r="F52" s="21">
        <v>68.5</v>
      </c>
      <c r="J52" s="21">
        <v>2016</v>
      </c>
      <c r="K52" s="21">
        <v>99.5</v>
      </c>
      <c r="L52" s="21">
        <v>99.5</v>
      </c>
      <c r="M52" s="21">
        <v>99.9</v>
      </c>
    </row>
    <row r="53" spans="2:13" x14ac:dyDescent="0.25">
      <c r="C53" s="21">
        <v>2017</v>
      </c>
      <c r="D53" s="21">
        <v>82.9</v>
      </c>
      <c r="E53" s="21">
        <v>69.599999999999994</v>
      </c>
      <c r="F53" s="21">
        <v>70.2</v>
      </c>
      <c r="J53" s="21">
        <v>2017</v>
      </c>
      <c r="K53" s="21">
        <v>99.5</v>
      </c>
      <c r="L53" s="21">
        <v>99.4</v>
      </c>
      <c r="M53" s="21">
        <v>99.8</v>
      </c>
    </row>
    <row r="54" spans="2:13" x14ac:dyDescent="0.25">
      <c r="C54" s="21">
        <v>2018</v>
      </c>
      <c r="D54" s="21">
        <v>83</v>
      </c>
      <c r="E54" s="21">
        <v>69.599999999999994</v>
      </c>
      <c r="F54" s="21">
        <v>81.7</v>
      </c>
      <c r="J54" s="21">
        <v>2018</v>
      </c>
      <c r="K54" s="21">
        <v>99.5</v>
      </c>
      <c r="L54" s="21">
        <v>99.3</v>
      </c>
      <c r="M54" s="21">
        <v>99.2</v>
      </c>
    </row>
    <row r="55" spans="2:13" x14ac:dyDescent="0.25">
      <c r="C55" s="21">
        <v>2019</v>
      </c>
      <c r="D55" s="21">
        <v>84.4</v>
      </c>
      <c r="E55" s="21">
        <v>70.8</v>
      </c>
      <c r="F55" s="21">
        <v>85.6</v>
      </c>
      <c r="J55" s="21">
        <v>2019</v>
      </c>
      <c r="K55" s="21">
        <v>99.5</v>
      </c>
      <c r="L55" s="21">
        <v>99.4</v>
      </c>
      <c r="M55" s="21">
        <v>99.3</v>
      </c>
    </row>
    <row r="57" spans="2:13" x14ac:dyDescent="0.25">
      <c r="C57" t="s">
        <v>1945</v>
      </c>
    </row>
    <row r="58" spans="2:13" x14ac:dyDescent="0.25">
      <c r="D58" t="s">
        <v>5</v>
      </c>
      <c r="E58" t="s">
        <v>6</v>
      </c>
      <c r="F58" t="s">
        <v>7</v>
      </c>
    </row>
    <row r="59" spans="2:13" x14ac:dyDescent="0.25">
      <c r="C59" s="21">
        <v>2016</v>
      </c>
      <c r="D59" s="21">
        <v>98.4</v>
      </c>
      <c r="E59" s="21">
        <v>97.1</v>
      </c>
      <c r="F59" s="21">
        <v>98.4</v>
      </c>
    </row>
    <row r="60" spans="2:13" x14ac:dyDescent="0.25">
      <c r="C60" s="21">
        <v>2017</v>
      </c>
      <c r="D60" s="21">
        <v>98.4</v>
      </c>
      <c r="E60" s="21">
        <v>96.8</v>
      </c>
      <c r="F60" s="21">
        <v>96.5</v>
      </c>
    </row>
    <row r="61" spans="2:13" x14ac:dyDescent="0.25">
      <c r="C61" s="21">
        <v>2018</v>
      </c>
      <c r="D61" s="21">
        <v>98.2</v>
      </c>
      <c r="E61" s="21">
        <v>96.4</v>
      </c>
      <c r="F61" s="21">
        <v>98.1</v>
      </c>
    </row>
    <row r="62" spans="2:13" x14ac:dyDescent="0.25">
      <c r="C62" s="21">
        <v>2019</v>
      </c>
      <c r="D62" s="21">
        <v>98.2</v>
      </c>
      <c r="E62" s="21">
        <v>96.4</v>
      </c>
      <c r="F62" s="21">
        <v>97.6</v>
      </c>
    </row>
  </sheetData>
  <mergeCells count="6">
    <mergeCell ref="G44:G48"/>
    <mergeCell ref="L25:N25"/>
    <mergeCell ref="B25:B26"/>
    <mergeCell ref="C25:E25"/>
    <mergeCell ref="F25:H25"/>
    <mergeCell ref="I25:K25"/>
  </mergeCells>
  <phoneticPr fontId="1" type="noConversion"/>
  <hyperlinks>
    <hyperlink ref="A8" r:id="rId1" xr:uid="{D3EFD7E1-3620-402E-A589-94D328B1C47F}"/>
  </hyperlinks>
  <pageMargins left="0.511811024" right="0.511811024" top="0.78740157499999996" bottom="0.78740157499999996" header="0.31496062000000002" footer="0.31496062000000002"/>
  <pageSetup paperSize="9" orientation="portrait"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306C8-BDA6-46A9-94F5-493D43FF6666}">
  <sheetPr>
    <tabColor theme="9" tint="-0.249977111117893"/>
  </sheetPr>
  <dimension ref="A1:V43"/>
  <sheetViews>
    <sheetView showGridLines="0" zoomScale="90" zoomScaleNormal="90" workbookViewId="0"/>
  </sheetViews>
  <sheetFormatPr defaultRowHeight="15" x14ac:dyDescent="0.25"/>
  <cols>
    <col min="3" max="3" width="12.140625" style="6" customWidth="1"/>
    <col min="4" max="6" width="12.28515625" style="6" customWidth="1"/>
    <col min="16" max="16" width="9.140625" customWidth="1"/>
    <col min="17" max="17" width="12.140625" customWidth="1"/>
  </cols>
  <sheetData>
    <row r="1" spans="1:1" x14ac:dyDescent="0.25">
      <c r="A1" t="s">
        <v>1946</v>
      </c>
    </row>
    <row r="3" spans="1:1" x14ac:dyDescent="0.25">
      <c r="A3" t="s">
        <v>91</v>
      </c>
    </row>
    <row r="4" spans="1:1" x14ac:dyDescent="0.25">
      <c r="A4" t="s">
        <v>1947</v>
      </c>
    </row>
    <row r="5" spans="1:1" x14ac:dyDescent="0.25">
      <c r="A5" t="s">
        <v>1948</v>
      </c>
    </row>
    <row r="6" spans="1:1" x14ac:dyDescent="0.25">
      <c r="A6" t="s">
        <v>1949</v>
      </c>
    </row>
    <row r="7" spans="1:1" x14ac:dyDescent="0.25">
      <c r="A7" t="s">
        <v>589</v>
      </c>
    </row>
    <row r="8" spans="1:1" x14ac:dyDescent="0.25">
      <c r="A8" t="s">
        <v>331</v>
      </c>
    </row>
    <row r="9" spans="1:1" x14ac:dyDescent="0.25">
      <c r="A9" t="s">
        <v>1875</v>
      </c>
    </row>
    <row r="10" spans="1:1" x14ac:dyDescent="0.25">
      <c r="A10" t="s">
        <v>1736</v>
      </c>
    </row>
    <row r="11" spans="1:1" x14ac:dyDescent="0.25">
      <c r="A11" t="s">
        <v>1737</v>
      </c>
    </row>
    <row r="12" spans="1:1" x14ac:dyDescent="0.25">
      <c r="A12" t="s">
        <v>1950</v>
      </c>
    </row>
    <row r="14" spans="1:1" x14ac:dyDescent="0.25">
      <c r="A14" t="s">
        <v>718</v>
      </c>
    </row>
    <row r="15" spans="1:1" x14ac:dyDescent="0.25">
      <c r="A15" t="s">
        <v>1951</v>
      </c>
    </row>
    <row r="17" spans="1:14" x14ac:dyDescent="0.25">
      <c r="A17" t="s">
        <v>654</v>
      </c>
    </row>
    <row r="18" spans="1:14" x14ac:dyDescent="0.25">
      <c r="A18" t="s">
        <v>1952</v>
      </c>
    </row>
    <row r="19" spans="1:14" x14ac:dyDescent="0.25">
      <c r="A19" s="109" t="s">
        <v>140</v>
      </c>
    </row>
    <row r="21" spans="1:14" x14ac:dyDescent="0.25">
      <c r="C21" s="216"/>
      <c r="D21" s="216"/>
      <c r="E21" s="216"/>
      <c r="F21" s="217"/>
      <c r="G21" s="15"/>
    </row>
    <row r="22" spans="1:14" x14ac:dyDescent="0.25">
      <c r="C22" s="218"/>
      <c r="D22" s="218"/>
      <c r="E22" s="218"/>
      <c r="F22" s="218"/>
    </row>
    <row r="23" spans="1:14" x14ac:dyDescent="0.25">
      <c r="A23" s="10"/>
      <c r="C23" s="219"/>
      <c r="D23" s="219"/>
      <c r="E23" s="219"/>
      <c r="F23" s="219"/>
      <c r="K23" s="220"/>
      <c r="L23" s="220"/>
      <c r="M23" s="220"/>
      <c r="N23" s="220"/>
    </row>
    <row r="24" spans="1:14" x14ac:dyDescent="0.25">
      <c r="C24" s="218"/>
      <c r="D24" s="218"/>
      <c r="E24" s="218"/>
      <c r="F24" s="218"/>
      <c r="K24" s="221"/>
      <c r="L24" s="221"/>
      <c r="M24" s="221"/>
      <c r="N24" s="221"/>
    </row>
    <row r="26" spans="1:14" x14ac:dyDescent="0.25">
      <c r="C26" s="216"/>
      <c r="D26" s="216"/>
      <c r="E26" s="216"/>
      <c r="F26" s="217"/>
    </row>
    <row r="27" spans="1:14" x14ac:dyDescent="0.25">
      <c r="C27" s="219"/>
      <c r="D27" s="219"/>
      <c r="E27" s="219"/>
      <c r="F27" s="219"/>
      <c r="K27" s="220"/>
      <c r="L27" s="220"/>
      <c r="M27" s="220"/>
      <c r="N27" s="220"/>
    </row>
    <row r="28" spans="1:14" x14ac:dyDescent="0.25">
      <c r="A28" s="10"/>
      <c r="C28" s="219"/>
      <c r="D28" s="219"/>
      <c r="E28" s="219"/>
      <c r="F28" s="219"/>
      <c r="K28" s="221"/>
      <c r="L28" s="221"/>
      <c r="M28" s="221"/>
      <c r="N28" s="221"/>
    </row>
    <row r="29" spans="1:14" x14ac:dyDescent="0.25">
      <c r="C29" s="218"/>
      <c r="D29" s="218"/>
      <c r="E29" s="218"/>
      <c r="F29" s="218"/>
    </row>
    <row r="31" spans="1:14" x14ac:dyDescent="0.25">
      <c r="C31" s="216"/>
      <c r="D31" s="216"/>
      <c r="E31" s="216"/>
      <c r="F31" s="217"/>
    </row>
    <row r="32" spans="1:14" x14ac:dyDescent="0.25">
      <c r="C32" s="218"/>
      <c r="D32" s="218"/>
      <c r="E32" s="218"/>
      <c r="F32" s="218"/>
    </row>
    <row r="33" spans="1:22" x14ac:dyDescent="0.25">
      <c r="C33" s="219"/>
      <c r="D33" s="219"/>
      <c r="E33" s="219"/>
      <c r="F33" s="219"/>
      <c r="I33" t="s">
        <v>1953</v>
      </c>
    </row>
    <row r="34" spans="1:22" x14ac:dyDescent="0.25">
      <c r="C34" s="218"/>
      <c r="D34" s="218"/>
      <c r="E34" s="218"/>
      <c r="F34" s="218"/>
    </row>
    <row r="35" spans="1:22" x14ac:dyDescent="0.25">
      <c r="E35" s="6">
        <f t="shared" ref="E35:E36" si="0">E40+F40</f>
        <v>8.6999999999999993</v>
      </c>
      <c r="J35" s="6">
        <f t="shared" ref="J35:J36" si="1">J40+K40</f>
        <v>9.1999999999999993</v>
      </c>
      <c r="O35" s="6">
        <f t="shared" ref="O35:O36" si="2">O40+P40</f>
        <v>9.6</v>
      </c>
      <c r="U35" s="6">
        <f t="shared" ref="U35:U36" si="3">U40+V40</f>
        <v>9.3999999999999986</v>
      </c>
    </row>
    <row r="36" spans="1:22" x14ac:dyDescent="0.25">
      <c r="E36" s="6">
        <f t="shared" si="0"/>
        <v>8.3999999999999986</v>
      </c>
      <c r="J36" s="6">
        <f t="shared" si="1"/>
        <v>8.3999999999999986</v>
      </c>
      <c r="O36" s="6">
        <f t="shared" si="2"/>
        <v>9.1999999999999993</v>
      </c>
      <c r="U36" s="6">
        <f t="shared" si="3"/>
        <v>8.7999999999999989</v>
      </c>
    </row>
    <row r="37" spans="1:22" x14ac:dyDescent="0.25">
      <c r="E37" s="6">
        <f>E42+F42</f>
        <v>6.1</v>
      </c>
      <c r="J37" s="6">
        <f>J42+K42</f>
        <v>7.3</v>
      </c>
      <c r="O37" s="6">
        <f>O42+P42</f>
        <v>9.5</v>
      </c>
      <c r="U37" s="6">
        <f>U42+V42</f>
        <v>11.799999999999999</v>
      </c>
    </row>
    <row r="38" spans="1:22" x14ac:dyDescent="0.25">
      <c r="B38" s="725" t="s">
        <v>291</v>
      </c>
      <c r="C38" s="725"/>
      <c r="D38" s="725"/>
      <c r="E38" s="725"/>
      <c r="F38" s="725"/>
      <c r="G38" s="725" t="s">
        <v>292</v>
      </c>
      <c r="H38" s="725"/>
      <c r="I38" s="725"/>
      <c r="J38" s="725"/>
      <c r="K38" s="725"/>
      <c r="L38" s="725" t="s">
        <v>293</v>
      </c>
      <c r="M38" s="725"/>
      <c r="N38" s="725"/>
      <c r="O38" s="725"/>
      <c r="P38" s="725"/>
      <c r="R38" t="s">
        <v>294</v>
      </c>
    </row>
    <row r="39" spans="1:22" x14ac:dyDescent="0.25">
      <c r="B39" t="s">
        <v>1939</v>
      </c>
      <c r="C39" t="s">
        <v>1954</v>
      </c>
      <c r="D39" t="s">
        <v>1955</v>
      </c>
      <c r="E39" t="s">
        <v>1956</v>
      </c>
      <c r="F39" t="s">
        <v>1957</v>
      </c>
      <c r="G39" t="s">
        <v>1939</v>
      </c>
      <c r="H39" t="s">
        <v>1954</v>
      </c>
      <c r="I39" t="s">
        <v>1955</v>
      </c>
      <c r="J39" t="s">
        <v>1956</v>
      </c>
      <c r="K39" t="s">
        <v>1957</v>
      </c>
      <c r="L39" t="s">
        <v>1939</v>
      </c>
      <c r="M39" t="s">
        <v>1954</v>
      </c>
      <c r="N39" t="s">
        <v>1955</v>
      </c>
      <c r="O39" t="s">
        <v>1956</v>
      </c>
      <c r="P39" t="s">
        <v>1957</v>
      </c>
      <c r="R39" t="s">
        <v>1939</v>
      </c>
      <c r="S39" t="s">
        <v>1954</v>
      </c>
      <c r="T39" t="s">
        <v>1955</v>
      </c>
      <c r="U39" t="s">
        <v>1956</v>
      </c>
      <c r="V39" t="s">
        <v>1957</v>
      </c>
    </row>
    <row r="40" spans="1:22" x14ac:dyDescent="0.25">
      <c r="A40" t="s">
        <v>5</v>
      </c>
      <c r="B40">
        <v>66.7</v>
      </c>
      <c r="C40">
        <v>6.2</v>
      </c>
      <c r="D40">
        <v>18.5</v>
      </c>
      <c r="E40">
        <v>8.5</v>
      </c>
      <c r="F40">
        <v>0.2</v>
      </c>
      <c r="G40">
        <v>66.5</v>
      </c>
      <c r="H40">
        <v>5.8</v>
      </c>
      <c r="I40">
        <v>18.5</v>
      </c>
      <c r="J40">
        <v>9</v>
      </c>
      <c r="K40">
        <v>0.2</v>
      </c>
      <c r="L40">
        <v>65</v>
      </c>
      <c r="M40">
        <v>6.2</v>
      </c>
      <c r="N40">
        <v>19.2</v>
      </c>
      <c r="O40">
        <v>9.4</v>
      </c>
      <c r="P40">
        <v>0.2</v>
      </c>
      <c r="Q40" t="s">
        <v>5</v>
      </c>
      <c r="R40">
        <v>64.8</v>
      </c>
      <c r="S40">
        <v>6.4</v>
      </c>
      <c r="T40">
        <v>19.3</v>
      </c>
      <c r="U40">
        <v>9.1999999999999993</v>
      </c>
      <c r="V40">
        <v>0.2</v>
      </c>
    </row>
    <row r="41" spans="1:22" x14ac:dyDescent="0.25">
      <c r="A41" t="s">
        <v>6</v>
      </c>
      <c r="B41">
        <v>73</v>
      </c>
      <c r="C41">
        <v>3.6</v>
      </c>
      <c r="D41">
        <v>15</v>
      </c>
      <c r="E41">
        <v>8.1999999999999993</v>
      </c>
      <c r="F41">
        <v>0.2</v>
      </c>
      <c r="G41">
        <v>73.099999999999994</v>
      </c>
      <c r="H41">
        <v>3.5</v>
      </c>
      <c r="I41">
        <v>15</v>
      </c>
      <c r="J41">
        <v>8.1999999999999993</v>
      </c>
      <c r="K41">
        <v>0.2</v>
      </c>
      <c r="L41">
        <v>71.5</v>
      </c>
      <c r="M41">
        <v>3.7</v>
      </c>
      <c r="N41">
        <v>15.7</v>
      </c>
      <c r="O41">
        <v>9</v>
      </c>
      <c r="P41">
        <v>0.2</v>
      </c>
      <c r="Q41" t="s">
        <v>6</v>
      </c>
      <c r="R41">
        <v>72.400000000000006</v>
      </c>
      <c r="S41">
        <v>3.2</v>
      </c>
      <c r="T41">
        <v>15.7</v>
      </c>
      <c r="U41">
        <v>8.6</v>
      </c>
      <c r="V41">
        <v>0.2</v>
      </c>
    </row>
    <row r="42" spans="1:22" x14ac:dyDescent="0.25">
      <c r="A42" t="s">
        <v>7</v>
      </c>
      <c r="B42">
        <v>72.8</v>
      </c>
      <c r="C42">
        <v>3.5</v>
      </c>
      <c r="D42">
        <v>17.5</v>
      </c>
      <c r="E42">
        <v>6</v>
      </c>
      <c r="F42">
        <v>0.1</v>
      </c>
      <c r="G42">
        <v>71.3</v>
      </c>
      <c r="H42">
        <v>2.8</v>
      </c>
      <c r="I42">
        <v>18.600000000000001</v>
      </c>
      <c r="J42">
        <v>7.1</v>
      </c>
      <c r="K42">
        <v>0.2</v>
      </c>
      <c r="L42">
        <v>68.599999999999994</v>
      </c>
      <c r="M42">
        <v>4.9000000000000004</v>
      </c>
      <c r="N42">
        <v>17</v>
      </c>
      <c r="O42">
        <v>8.9</v>
      </c>
      <c r="P42">
        <v>0.6</v>
      </c>
      <c r="Q42" t="s">
        <v>7</v>
      </c>
      <c r="R42">
        <v>64.099999999999994</v>
      </c>
      <c r="S42">
        <v>3.9</v>
      </c>
      <c r="T42">
        <v>20.100000000000001</v>
      </c>
      <c r="U42">
        <v>11.2</v>
      </c>
      <c r="V42">
        <v>0.6</v>
      </c>
    </row>
    <row r="43" spans="1:22" x14ac:dyDescent="0.25">
      <c r="A43" s="725" t="s">
        <v>1179</v>
      </c>
      <c r="B43" s="725"/>
      <c r="C43" s="725"/>
      <c r="D43" s="725"/>
      <c r="E43" s="725"/>
      <c r="F43" s="725"/>
      <c r="G43" s="725"/>
      <c r="H43" s="725"/>
      <c r="I43" s="725"/>
      <c r="J43" s="725"/>
      <c r="K43" s="725"/>
      <c r="L43" s="725"/>
      <c r="M43" s="725"/>
      <c r="N43" s="725"/>
      <c r="O43" s="725"/>
      <c r="P43" s="725"/>
      <c r="Q43" s="725"/>
      <c r="R43" s="725"/>
      <c r="S43" s="725"/>
      <c r="T43" s="725"/>
      <c r="U43" s="725"/>
    </row>
  </sheetData>
  <mergeCells count="4">
    <mergeCell ref="B38:F38"/>
    <mergeCell ref="G38:K38"/>
    <mergeCell ref="L38:P38"/>
    <mergeCell ref="A43:U43"/>
  </mergeCells>
  <pageMargins left="0.511811024" right="0.511811024" top="0.78740157499999996" bottom="0.78740157499999996" header="0.31496062000000002" footer="0.31496062000000002"/>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0030E-EA35-4F26-B434-83AE0AC0AFB3}">
  <sheetPr>
    <tabColor rgb="FFC00000"/>
  </sheetPr>
  <dimension ref="A1:I19"/>
  <sheetViews>
    <sheetView showGridLines="0" workbookViewId="0"/>
  </sheetViews>
  <sheetFormatPr defaultRowHeight="15" x14ac:dyDescent="0.25"/>
  <sheetData>
    <row r="1" spans="1:9" ht="15" customHeight="1" x14ac:dyDescent="0.25">
      <c r="A1" t="s">
        <v>1958</v>
      </c>
      <c r="I1" t="s">
        <v>1959</v>
      </c>
    </row>
    <row r="3" spans="1:9" x14ac:dyDescent="0.25">
      <c r="A3" t="s">
        <v>91</v>
      </c>
    </row>
    <row r="4" spans="1:9" x14ac:dyDescent="0.25">
      <c r="A4" t="s">
        <v>1814</v>
      </c>
    </row>
    <row r="5" spans="1:9" x14ac:dyDescent="0.25">
      <c r="A5" t="s">
        <v>1815</v>
      </c>
    </row>
    <row r="6" spans="1:9" x14ac:dyDescent="0.25">
      <c r="A6" t="s">
        <v>1906</v>
      </c>
    </row>
    <row r="7" spans="1:9" x14ac:dyDescent="0.25">
      <c r="A7" t="s">
        <v>1960</v>
      </c>
    </row>
    <row r="9" spans="1:9" x14ac:dyDescent="0.25">
      <c r="A9" t="s">
        <v>1825</v>
      </c>
    </row>
    <row r="10" spans="1:9" x14ac:dyDescent="0.25">
      <c r="A10" s="109" t="s">
        <v>1826</v>
      </c>
    </row>
    <row r="11" spans="1:9" x14ac:dyDescent="0.25">
      <c r="A11" s="109" t="s">
        <v>147</v>
      </c>
    </row>
    <row r="13" spans="1:9" x14ac:dyDescent="0.25">
      <c r="C13" s="6">
        <v>2016</v>
      </c>
      <c r="D13" s="6">
        <v>2017</v>
      </c>
      <c r="E13" s="6">
        <v>2018</v>
      </c>
      <c r="F13" s="6">
        <v>2019</v>
      </c>
    </row>
    <row r="14" spans="1:9" x14ac:dyDescent="0.25">
      <c r="B14" t="s">
        <v>5</v>
      </c>
      <c r="C14" s="209">
        <v>4.6670589848347142</v>
      </c>
      <c r="D14" s="209">
        <v>4.9010813494089733</v>
      </c>
      <c r="E14" s="209">
        <v>4.8442458209829038</v>
      </c>
      <c r="F14" s="209">
        <v>4.6776847828431922</v>
      </c>
    </row>
    <row r="15" spans="1:9" x14ac:dyDescent="0.25">
      <c r="B15" t="s">
        <v>6</v>
      </c>
      <c r="C15" s="209">
        <v>3.5206687870281907</v>
      </c>
      <c r="D15" s="209">
        <v>3.7135999512825473</v>
      </c>
      <c r="E15" s="209">
        <v>3.8975113545952467</v>
      </c>
      <c r="F15" s="209">
        <v>3.6182956096662613</v>
      </c>
    </row>
    <row r="16" spans="1:9" x14ac:dyDescent="0.25">
      <c r="B16" t="s">
        <v>7</v>
      </c>
      <c r="C16" s="212">
        <v>4.8224228225793757</v>
      </c>
      <c r="D16" s="212">
        <v>5.5200209413979371</v>
      </c>
      <c r="E16" s="212">
        <v>5.4438321010777866</v>
      </c>
      <c r="F16" s="212">
        <v>5.1296756681385984</v>
      </c>
    </row>
    <row r="17" spans="6:8" x14ac:dyDescent="0.25">
      <c r="F17" s="209"/>
      <c r="G17" s="209"/>
      <c r="H17" s="209"/>
    </row>
    <row r="18" spans="6:8" x14ac:dyDescent="0.25">
      <c r="F18" s="209"/>
      <c r="G18" s="209"/>
      <c r="H18" s="209"/>
    </row>
    <row r="19" spans="6:8" x14ac:dyDescent="0.25">
      <c r="F19" s="212"/>
      <c r="G19" s="212"/>
      <c r="H19" s="212"/>
    </row>
  </sheetData>
  <pageMargins left="0.511811024" right="0.511811024" top="0.78740157499999996" bottom="0.78740157499999996" header="0.31496062000000002" footer="0.31496062000000002"/>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42F18-CE16-4BDB-BF51-CF06D56A6C80}">
  <sheetPr>
    <tabColor theme="9" tint="-0.249977111117893"/>
  </sheetPr>
  <dimension ref="A1:O78"/>
  <sheetViews>
    <sheetView showGridLines="0" workbookViewId="0"/>
  </sheetViews>
  <sheetFormatPr defaultRowHeight="15" x14ac:dyDescent="0.25"/>
  <cols>
    <col min="2" max="2" width="26.7109375" customWidth="1"/>
    <col min="3" max="11" width="5.5703125" customWidth="1"/>
    <col min="12" max="14" width="5.140625" bestFit="1" customWidth="1"/>
  </cols>
  <sheetData>
    <row r="1" spans="1:1" x14ac:dyDescent="0.25">
      <c r="A1" s="102" t="s">
        <v>2771</v>
      </c>
    </row>
    <row r="3" spans="1:1" x14ac:dyDescent="0.25">
      <c r="A3" t="s">
        <v>91</v>
      </c>
    </row>
    <row r="4" spans="1:1" x14ac:dyDescent="0.25">
      <c r="A4" t="s">
        <v>1962</v>
      </c>
    </row>
    <row r="5" spans="1:1" x14ac:dyDescent="0.25">
      <c r="A5" t="s">
        <v>1963</v>
      </c>
    </row>
    <row r="6" spans="1:1" x14ac:dyDescent="0.25">
      <c r="A6" t="s">
        <v>1964</v>
      </c>
    </row>
    <row r="7" spans="1:1" x14ac:dyDescent="0.25">
      <c r="A7" t="s">
        <v>589</v>
      </c>
    </row>
    <row r="8" spans="1:1" x14ac:dyDescent="0.25">
      <c r="A8" t="s">
        <v>693</v>
      </c>
    </row>
    <row r="9" spans="1:1" x14ac:dyDescent="0.25">
      <c r="A9" t="s">
        <v>1690</v>
      </c>
    </row>
    <row r="10" spans="1:1" x14ac:dyDescent="0.25">
      <c r="A10" t="s">
        <v>1965</v>
      </c>
    </row>
    <row r="11" spans="1:1" x14ac:dyDescent="0.25">
      <c r="A11" t="s">
        <v>1552</v>
      </c>
    </row>
    <row r="12" spans="1:1" x14ac:dyDescent="0.25">
      <c r="A12" t="s">
        <v>1901</v>
      </c>
    </row>
    <row r="14" spans="1:1" x14ac:dyDescent="0.25">
      <c r="A14" t="s">
        <v>714</v>
      </c>
    </row>
    <row r="15" spans="1:1" x14ac:dyDescent="0.25">
      <c r="A15" s="109" t="s">
        <v>1966</v>
      </c>
    </row>
    <row r="16" spans="1:1" x14ac:dyDescent="0.25">
      <c r="A16" s="109" t="s">
        <v>147</v>
      </c>
    </row>
    <row r="17" spans="2:15" x14ac:dyDescent="0.25">
      <c r="C17" s="5"/>
      <c r="D17" s="5"/>
      <c r="E17" s="5"/>
      <c r="F17" s="5"/>
      <c r="G17" s="5"/>
      <c r="H17" s="5"/>
      <c r="I17" s="5"/>
      <c r="J17" s="5"/>
      <c r="K17" s="5"/>
      <c r="L17" s="5"/>
      <c r="M17" s="5"/>
    </row>
    <row r="18" spans="2:15" ht="15.75" x14ac:dyDescent="0.25">
      <c r="B18" s="231" t="s">
        <v>1961</v>
      </c>
    </row>
    <row r="19" spans="2:15" ht="18.75" thickBot="1" x14ac:dyDescent="0.3">
      <c r="B19" s="782" t="s">
        <v>1291</v>
      </c>
      <c r="C19" s="729">
        <v>2016</v>
      </c>
      <c r="D19" s="729"/>
      <c r="E19" s="729"/>
      <c r="F19" s="729">
        <v>2017</v>
      </c>
      <c r="G19" s="729"/>
      <c r="H19" s="729"/>
      <c r="I19" s="729">
        <v>2018</v>
      </c>
      <c r="J19" s="729"/>
      <c r="K19" s="729"/>
      <c r="L19" s="729">
        <v>2019</v>
      </c>
      <c r="M19" s="729"/>
      <c r="N19" s="729"/>
    </row>
    <row r="20" spans="2:15" ht="18.75" thickBot="1" x14ac:dyDescent="0.3">
      <c r="B20" s="815"/>
      <c r="C20" s="17" t="s">
        <v>66</v>
      </c>
      <c r="D20" s="17" t="s">
        <v>69</v>
      </c>
      <c r="E20" s="17" t="s">
        <v>72</v>
      </c>
      <c r="F20" s="17" t="s">
        <v>66</v>
      </c>
      <c r="G20" s="17" t="s">
        <v>69</v>
      </c>
      <c r="H20" s="17" t="s">
        <v>72</v>
      </c>
      <c r="I20" s="17" t="s">
        <v>66</v>
      </c>
      <c r="J20" s="17" t="s">
        <v>69</v>
      </c>
      <c r="K20" s="17" t="s">
        <v>72</v>
      </c>
      <c r="L20" s="17" t="s">
        <v>66</v>
      </c>
      <c r="M20" s="17" t="s">
        <v>69</v>
      </c>
      <c r="N20" s="17" t="s">
        <v>72</v>
      </c>
    </row>
    <row r="21" spans="2:15" ht="16.5" thickBot="1" x14ac:dyDescent="0.3">
      <c r="B21" s="24" t="s">
        <v>1967</v>
      </c>
      <c r="C21" s="8">
        <v>98.1</v>
      </c>
      <c r="D21" s="8">
        <v>96.7</v>
      </c>
      <c r="E21" s="8">
        <v>97.8</v>
      </c>
      <c r="F21" s="8">
        <v>98.1</v>
      </c>
      <c r="G21" s="8">
        <v>96.5</v>
      </c>
      <c r="H21" s="8">
        <v>97.2</v>
      </c>
      <c r="I21" s="8">
        <v>98</v>
      </c>
      <c r="J21" s="8">
        <v>96.4</v>
      </c>
      <c r="K21" s="8">
        <v>96.9</v>
      </c>
      <c r="L21" s="8">
        <v>98.1</v>
      </c>
      <c r="M21" s="8">
        <v>96.7</v>
      </c>
      <c r="N21" s="8">
        <v>96.3</v>
      </c>
    </row>
    <row r="22" spans="2:15" ht="16.5" thickBot="1" x14ac:dyDescent="0.3">
      <c r="B22" s="25" t="s">
        <v>1968</v>
      </c>
      <c r="C22" s="7">
        <v>62.9</v>
      </c>
      <c r="D22" s="7">
        <v>33.200000000000003</v>
      </c>
      <c r="E22" s="7">
        <v>35.200000000000003</v>
      </c>
      <c r="F22" s="7">
        <v>63.7</v>
      </c>
      <c r="G22" s="7">
        <v>34</v>
      </c>
      <c r="H22" s="7">
        <v>35.6</v>
      </c>
      <c r="I22" s="7">
        <v>64.8</v>
      </c>
      <c r="J22" s="7">
        <v>36</v>
      </c>
      <c r="K22" s="7">
        <v>40.799999999999997</v>
      </c>
      <c r="L22" s="7">
        <v>65.8</v>
      </c>
      <c r="M22" s="7">
        <v>36.700000000000003</v>
      </c>
      <c r="N22" s="7">
        <v>38.299999999999997</v>
      </c>
    </row>
    <row r="23" spans="2:15" ht="16.5" thickBot="1" x14ac:dyDescent="0.3">
      <c r="B23" s="24" t="s">
        <v>1969</v>
      </c>
      <c r="C23" s="8">
        <v>47.6</v>
      </c>
      <c r="D23" s="8">
        <v>26.9</v>
      </c>
      <c r="E23" s="8">
        <v>28.2</v>
      </c>
      <c r="F23" s="8">
        <v>47.9</v>
      </c>
      <c r="G23" s="8">
        <v>27</v>
      </c>
      <c r="H23" s="8">
        <v>29.9</v>
      </c>
      <c r="I23" s="8">
        <v>48.9</v>
      </c>
      <c r="J23" s="8">
        <v>28.4</v>
      </c>
      <c r="K23" s="8">
        <v>31</v>
      </c>
      <c r="L23" s="8">
        <v>49.4</v>
      </c>
      <c r="M23" s="8">
        <v>28.9</v>
      </c>
      <c r="N23" s="8">
        <v>28.1</v>
      </c>
    </row>
    <row r="24" spans="2:15" ht="16.5" thickBot="1" x14ac:dyDescent="0.3">
      <c r="B24" s="25" t="s">
        <v>1970</v>
      </c>
      <c r="C24" s="7">
        <v>22.6</v>
      </c>
      <c r="D24" s="7">
        <v>30.6</v>
      </c>
      <c r="E24" s="7">
        <v>26.1</v>
      </c>
      <c r="F24" s="7">
        <v>23.2</v>
      </c>
      <c r="G24" s="7">
        <v>30.9</v>
      </c>
      <c r="H24" s="7">
        <v>26</v>
      </c>
      <c r="I24" s="7">
        <v>23.1</v>
      </c>
      <c r="J24" s="7">
        <v>31</v>
      </c>
      <c r="K24" s="7">
        <v>24.4</v>
      </c>
      <c r="L24" s="7">
        <v>23.8</v>
      </c>
      <c r="M24" s="7">
        <v>31.5</v>
      </c>
      <c r="N24" s="7">
        <v>26.4</v>
      </c>
    </row>
    <row r="25" spans="2:15" ht="16.5" thickBot="1" x14ac:dyDescent="0.3">
      <c r="B25" s="168" t="s">
        <v>1971</v>
      </c>
      <c r="C25" s="169">
        <v>10.7</v>
      </c>
      <c r="D25" s="169">
        <v>7.6</v>
      </c>
      <c r="E25" s="169">
        <v>6.2</v>
      </c>
      <c r="F25" s="169">
        <v>11.1</v>
      </c>
      <c r="G25" s="169">
        <v>7.8</v>
      </c>
      <c r="H25" s="169">
        <v>6.9</v>
      </c>
      <c r="I25" s="169">
        <v>11.5</v>
      </c>
      <c r="J25" s="169">
        <v>8.6999999999999993</v>
      </c>
      <c r="K25" s="169">
        <v>6.8</v>
      </c>
      <c r="L25" s="169">
        <v>12.1</v>
      </c>
      <c r="M25" s="169">
        <v>8.9</v>
      </c>
      <c r="N25" s="169">
        <v>6.5</v>
      </c>
    </row>
    <row r="26" spans="2:15" x14ac:dyDescent="0.25">
      <c r="B26" t="s">
        <v>1938</v>
      </c>
    </row>
    <row r="29" spans="2:15" x14ac:dyDescent="0.25">
      <c r="H29">
        <v>2016</v>
      </c>
      <c r="J29">
        <v>2017</v>
      </c>
      <c r="L29">
        <v>2018</v>
      </c>
      <c r="N29">
        <v>2019</v>
      </c>
    </row>
    <row r="30" spans="2:15" x14ac:dyDescent="0.25">
      <c r="C30" s="16"/>
      <c r="D30" s="16"/>
      <c r="E30" s="16"/>
      <c r="F30" s="16"/>
      <c r="G30" s="16"/>
      <c r="H30" s="16">
        <v>2016</v>
      </c>
      <c r="I30" s="16">
        <v>2017</v>
      </c>
      <c r="J30" s="16">
        <v>2018</v>
      </c>
      <c r="K30" s="16">
        <v>2019</v>
      </c>
      <c r="L30" s="16" t="s">
        <v>69</v>
      </c>
      <c r="M30" s="16" t="s">
        <v>69</v>
      </c>
      <c r="N30" t="s">
        <v>69</v>
      </c>
      <c r="O30" t="s">
        <v>69</v>
      </c>
    </row>
    <row r="31" spans="2:15" x14ac:dyDescent="0.25">
      <c r="D31" s="16"/>
      <c r="E31" s="16"/>
      <c r="G31" s="16" t="s">
        <v>1967</v>
      </c>
      <c r="H31" s="16">
        <v>98.2</v>
      </c>
      <c r="I31" s="16">
        <v>98.1</v>
      </c>
      <c r="J31">
        <v>98</v>
      </c>
      <c r="K31">
        <v>98.1</v>
      </c>
      <c r="L31" s="16">
        <v>96.8</v>
      </c>
      <c r="M31" s="16">
        <v>96.6</v>
      </c>
      <c r="N31">
        <v>96.5</v>
      </c>
      <c r="O31">
        <v>96.7</v>
      </c>
    </row>
    <row r="32" spans="2:15" x14ac:dyDescent="0.25">
      <c r="D32" s="16"/>
      <c r="E32" s="16"/>
      <c r="G32" s="16" t="s">
        <v>1968</v>
      </c>
      <c r="H32" s="16">
        <v>63.2</v>
      </c>
      <c r="I32" s="16">
        <v>63.9</v>
      </c>
      <c r="J32">
        <v>65.099999999999994</v>
      </c>
      <c r="K32">
        <v>66.099999999999994</v>
      </c>
      <c r="L32" s="16">
        <v>33.5</v>
      </c>
      <c r="M32" s="16">
        <v>34.299999999999997</v>
      </c>
      <c r="N32">
        <v>36.200000000000003</v>
      </c>
      <c r="O32">
        <v>37</v>
      </c>
    </row>
    <row r="33" spans="4:15" x14ac:dyDescent="0.25">
      <c r="D33" s="16"/>
      <c r="E33" s="16"/>
      <c r="G33" s="16" t="s">
        <v>1969</v>
      </c>
      <c r="H33" s="16">
        <v>47.4</v>
      </c>
      <c r="I33" s="16">
        <v>47.7</v>
      </c>
      <c r="J33">
        <v>48.8</v>
      </c>
      <c r="K33">
        <v>49.2</v>
      </c>
      <c r="L33" s="16">
        <v>27</v>
      </c>
      <c r="M33" s="16">
        <v>27</v>
      </c>
      <c r="N33">
        <v>28.4</v>
      </c>
      <c r="O33">
        <v>28.9</v>
      </c>
    </row>
    <row r="34" spans="4:15" x14ac:dyDescent="0.25">
      <c r="D34" s="16"/>
      <c r="E34" s="16"/>
      <c r="G34" s="16" t="s">
        <v>1970</v>
      </c>
      <c r="H34" s="16">
        <v>21.8</v>
      </c>
      <c r="I34" s="16">
        <v>22.4</v>
      </c>
      <c r="J34">
        <v>22.2</v>
      </c>
      <c r="K34">
        <v>22.9</v>
      </c>
      <c r="L34" s="16">
        <v>29.6</v>
      </c>
      <c r="M34" s="16">
        <v>29.9</v>
      </c>
      <c r="N34">
        <v>29.9</v>
      </c>
      <c r="O34">
        <v>30.4</v>
      </c>
    </row>
    <row r="35" spans="4:15" x14ac:dyDescent="0.25">
      <c r="G35" t="s">
        <v>1971</v>
      </c>
      <c r="H35">
        <v>10.4</v>
      </c>
      <c r="I35">
        <v>10.8</v>
      </c>
      <c r="J35">
        <v>11.1</v>
      </c>
      <c r="K35">
        <v>11.7</v>
      </c>
      <c r="L35">
        <v>7.5</v>
      </c>
      <c r="M35">
        <v>7.7</v>
      </c>
      <c r="N35">
        <v>8.5</v>
      </c>
      <c r="O35">
        <v>8.6999999999999993</v>
      </c>
    </row>
    <row r="69" ht="15" customHeight="1" x14ac:dyDescent="0.25"/>
    <row r="72" ht="15" customHeight="1" x14ac:dyDescent="0.25"/>
    <row r="74" ht="15" customHeight="1" x14ac:dyDescent="0.25"/>
    <row r="76" ht="15" customHeight="1" x14ac:dyDescent="0.25"/>
    <row r="78" ht="15" customHeight="1" x14ac:dyDescent="0.25"/>
  </sheetData>
  <mergeCells count="5">
    <mergeCell ref="L19:N19"/>
    <mergeCell ref="B19:B20"/>
    <mergeCell ref="C19:E19"/>
    <mergeCell ref="F19:H19"/>
    <mergeCell ref="I19:K19"/>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13428-1774-47B9-B4E5-9D4DE41C62D3}">
  <dimension ref="A1:P59"/>
  <sheetViews>
    <sheetView showGridLines="0" zoomScale="90" zoomScaleNormal="90" workbookViewId="0"/>
  </sheetViews>
  <sheetFormatPr defaultRowHeight="15" x14ac:dyDescent="0.25"/>
  <sheetData>
    <row r="1" spans="1:1" x14ac:dyDescent="0.25">
      <c r="A1" t="s">
        <v>1972</v>
      </c>
    </row>
    <row r="3" spans="1:1" x14ac:dyDescent="0.25">
      <c r="A3" t="s">
        <v>48</v>
      </c>
    </row>
    <row r="4" spans="1:1" x14ac:dyDescent="0.25">
      <c r="A4" t="s">
        <v>1973</v>
      </c>
    </row>
    <row r="5" spans="1:1" x14ac:dyDescent="0.25">
      <c r="A5" t="s">
        <v>1974</v>
      </c>
    </row>
    <row r="6" spans="1:1" x14ac:dyDescent="0.25">
      <c r="A6" t="s">
        <v>1838</v>
      </c>
    </row>
    <row r="7" spans="1:1" x14ac:dyDescent="0.25">
      <c r="A7" t="s">
        <v>589</v>
      </c>
    </row>
    <row r="8" spans="1:1" x14ac:dyDescent="0.25">
      <c r="A8" t="s">
        <v>331</v>
      </c>
    </row>
    <row r="9" spans="1:1" x14ac:dyDescent="0.25">
      <c r="A9" t="s">
        <v>1875</v>
      </c>
    </row>
    <row r="10" spans="1:1" x14ac:dyDescent="0.25">
      <c r="A10" t="s">
        <v>1736</v>
      </c>
    </row>
    <row r="11" spans="1:1" x14ac:dyDescent="0.25">
      <c r="A11" t="s">
        <v>1737</v>
      </c>
    </row>
    <row r="12" spans="1:1" x14ac:dyDescent="0.25">
      <c r="A12" t="s">
        <v>1950</v>
      </c>
    </row>
    <row r="13" spans="1:1" x14ac:dyDescent="0.25">
      <c r="A13" t="s">
        <v>1975</v>
      </c>
    </row>
    <row r="14" spans="1:1" x14ac:dyDescent="0.25">
      <c r="A14" t="s">
        <v>1976</v>
      </c>
    </row>
    <row r="15" spans="1:1" x14ac:dyDescent="0.25">
      <c r="A15" t="s">
        <v>1977</v>
      </c>
    </row>
    <row r="16" spans="1:1" x14ac:dyDescent="0.25">
      <c r="A16" t="s">
        <v>1978</v>
      </c>
    </row>
    <row r="17" spans="1:1" x14ac:dyDescent="0.25">
      <c r="A17" t="s">
        <v>1979</v>
      </c>
    </row>
    <row r="18" spans="1:1" x14ac:dyDescent="0.25">
      <c r="A18" t="s">
        <v>1980</v>
      </c>
    </row>
    <row r="19" spans="1:1" x14ac:dyDescent="0.25">
      <c r="A19" t="s">
        <v>1875</v>
      </c>
    </row>
    <row r="20" spans="1:1" x14ac:dyDescent="0.25">
      <c r="A20" t="s">
        <v>1736</v>
      </c>
    </row>
    <row r="21" spans="1:1" x14ac:dyDescent="0.25">
      <c r="A21" t="s">
        <v>1737</v>
      </c>
    </row>
    <row r="22" spans="1:1" x14ac:dyDescent="0.25">
      <c r="A22" t="s">
        <v>1981</v>
      </c>
    </row>
    <row r="24" spans="1:1" x14ac:dyDescent="0.25">
      <c r="A24" t="s">
        <v>1346</v>
      </c>
    </row>
    <row r="25" spans="1:1" ht="18" x14ac:dyDescent="0.35">
      <c r="A25" t="s">
        <v>1982</v>
      </c>
    </row>
    <row r="26" spans="1:1" x14ac:dyDescent="0.25">
      <c r="A26" s="109"/>
    </row>
    <row r="27" spans="1:1" x14ac:dyDescent="0.25">
      <c r="A27" t="s">
        <v>82</v>
      </c>
    </row>
    <row r="28" spans="1:1" x14ac:dyDescent="0.25">
      <c r="A28" s="109" t="s">
        <v>1983</v>
      </c>
    </row>
    <row r="29" spans="1:1" x14ac:dyDescent="0.25">
      <c r="A29" s="109" t="s">
        <v>140</v>
      </c>
    </row>
    <row r="46" spans="1:16" x14ac:dyDescent="0.25">
      <c r="A46" s="234" t="s">
        <v>1984</v>
      </c>
      <c r="M46" t="s">
        <v>1985</v>
      </c>
    </row>
    <row r="47" spans="1:16" x14ac:dyDescent="0.25">
      <c r="A47" s="234"/>
      <c r="B47">
        <v>2004</v>
      </c>
      <c r="C47">
        <v>2005</v>
      </c>
      <c r="D47">
        <v>2006</v>
      </c>
      <c r="E47">
        <v>2007</v>
      </c>
      <c r="F47">
        <v>2008</v>
      </c>
      <c r="G47">
        <v>2009</v>
      </c>
      <c r="H47">
        <v>2011</v>
      </c>
      <c r="I47">
        <v>2012</v>
      </c>
      <c r="J47">
        <v>2013</v>
      </c>
      <c r="K47">
        <v>2014</v>
      </c>
      <c r="L47">
        <v>2015</v>
      </c>
      <c r="M47">
        <v>2016</v>
      </c>
      <c r="N47">
        <v>2017</v>
      </c>
      <c r="O47">
        <v>2018</v>
      </c>
      <c r="P47">
        <v>2019</v>
      </c>
    </row>
    <row r="48" spans="1:16" x14ac:dyDescent="0.25">
      <c r="A48" s="233" t="s">
        <v>66</v>
      </c>
      <c r="B48" s="16">
        <f t="shared" ref="B48:L48" si="0">100-B57</f>
        <v>11.5</v>
      </c>
      <c r="C48" s="16">
        <f t="shared" si="0"/>
        <v>11.099999999999994</v>
      </c>
      <c r="D48" s="16">
        <f t="shared" si="0"/>
        <v>10.5</v>
      </c>
      <c r="E48" s="16">
        <f t="shared" si="0"/>
        <v>10.099999999999994</v>
      </c>
      <c r="F48" s="16">
        <f t="shared" si="0"/>
        <v>10</v>
      </c>
      <c r="G48" s="16">
        <f t="shared" si="0"/>
        <v>9.7999999999999972</v>
      </c>
      <c r="H48" s="16">
        <f t="shared" si="0"/>
        <v>8.5999999999999943</v>
      </c>
      <c r="I48" s="16">
        <f t="shared" si="0"/>
        <v>8.7000000000000028</v>
      </c>
      <c r="J48" s="16">
        <f t="shared" si="0"/>
        <v>8.5</v>
      </c>
      <c r="K48" s="16">
        <f t="shared" si="0"/>
        <v>8.2999999999999972</v>
      </c>
      <c r="L48" s="16">
        <f t="shared" si="0"/>
        <v>8</v>
      </c>
      <c r="M48" s="163">
        <v>7.2</v>
      </c>
      <c r="N48" s="163">
        <v>6.9</v>
      </c>
      <c r="O48" s="163">
        <v>6.8</v>
      </c>
      <c r="P48" s="163">
        <v>6.6</v>
      </c>
    </row>
    <row r="49" spans="1:16" x14ac:dyDescent="0.25">
      <c r="A49" s="233" t="s">
        <v>69</v>
      </c>
      <c r="B49" s="16">
        <f t="shared" ref="B49:L49" si="1">100-B58</f>
        <v>22.400000000000006</v>
      </c>
      <c r="C49" s="16">
        <f t="shared" si="1"/>
        <v>21.900000000000006</v>
      </c>
      <c r="D49" s="16">
        <f t="shared" si="1"/>
        <v>20.700000000000003</v>
      </c>
      <c r="E49" s="16">
        <f t="shared" si="1"/>
        <v>19.900000000000006</v>
      </c>
      <c r="F49" s="16">
        <f t="shared" si="1"/>
        <v>19.400000000000006</v>
      </c>
      <c r="G49" s="16">
        <f t="shared" si="1"/>
        <v>18.700000000000003</v>
      </c>
      <c r="H49" s="16">
        <f t="shared" si="1"/>
        <v>16.799999999999997</v>
      </c>
      <c r="I49" s="16">
        <f t="shared" si="1"/>
        <v>17.400000000000006</v>
      </c>
      <c r="J49" s="16">
        <f t="shared" si="1"/>
        <v>16.900000000000006</v>
      </c>
      <c r="K49" s="16">
        <f t="shared" si="1"/>
        <v>16.599999999999994</v>
      </c>
      <c r="L49" s="16">
        <f t="shared" si="1"/>
        <v>16.200000000000003</v>
      </c>
      <c r="M49" s="163">
        <v>14.8</v>
      </c>
      <c r="N49" s="163">
        <v>14.5</v>
      </c>
      <c r="O49" s="163">
        <v>13.9</v>
      </c>
      <c r="P49" s="163">
        <v>13.9</v>
      </c>
    </row>
    <row r="50" spans="1:16" x14ac:dyDescent="0.25">
      <c r="A50" s="233" t="s">
        <v>72</v>
      </c>
      <c r="B50" s="16">
        <f t="shared" ref="B50:L50" si="2">100-B59</f>
        <v>19.400000000000006</v>
      </c>
      <c r="C50" s="16">
        <f t="shared" si="2"/>
        <v>19.700000000000003</v>
      </c>
      <c r="D50" s="16">
        <f t="shared" si="2"/>
        <v>18.200000000000003</v>
      </c>
      <c r="E50" s="16">
        <f t="shared" si="2"/>
        <v>16.799999999999997</v>
      </c>
      <c r="F50" s="16">
        <f t="shared" si="2"/>
        <v>16.900000000000006</v>
      </c>
      <c r="G50" s="16">
        <f t="shared" si="2"/>
        <v>16.200000000000003</v>
      </c>
      <c r="H50" s="16">
        <f t="shared" si="2"/>
        <v>16</v>
      </c>
      <c r="I50" s="16">
        <f t="shared" si="2"/>
        <v>16.299999999999997</v>
      </c>
      <c r="J50" s="16">
        <f t="shared" si="2"/>
        <v>17</v>
      </c>
      <c r="K50" s="16">
        <f t="shared" si="2"/>
        <v>17.099999999999994</v>
      </c>
      <c r="L50" s="16">
        <f t="shared" si="2"/>
        <v>15.599999999999994</v>
      </c>
      <c r="M50" s="163">
        <v>14.7</v>
      </c>
      <c r="N50" s="163">
        <v>14.5</v>
      </c>
      <c r="O50" s="163">
        <v>13.9</v>
      </c>
      <c r="P50" s="163">
        <v>13.5</v>
      </c>
    </row>
    <row r="51" spans="1:16" x14ac:dyDescent="0.25">
      <c r="B51">
        <v>2004</v>
      </c>
      <c r="C51">
        <v>2005</v>
      </c>
      <c r="D51">
        <v>2006</v>
      </c>
      <c r="E51">
        <v>2007</v>
      </c>
      <c r="F51">
        <v>2008</v>
      </c>
      <c r="G51">
        <v>2009</v>
      </c>
      <c r="H51">
        <v>2011</v>
      </c>
      <c r="I51">
        <v>2012</v>
      </c>
      <c r="J51">
        <v>2013</v>
      </c>
      <c r="K51">
        <v>2014</v>
      </c>
      <c r="L51">
        <v>2015</v>
      </c>
      <c r="M51">
        <v>2016</v>
      </c>
      <c r="N51">
        <v>2017</v>
      </c>
      <c r="O51">
        <v>2018</v>
      </c>
      <c r="P51">
        <v>2019</v>
      </c>
    </row>
    <row r="52" spans="1:16" x14ac:dyDescent="0.25">
      <c r="A52" s="234" t="s">
        <v>1986</v>
      </c>
      <c r="B52" s="16">
        <f>B50-B49</f>
        <v>-3</v>
      </c>
      <c r="C52" s="16">
        <f t="shared" ref="C52:P52" si="3">C50-C49</f>
        <v>-2.2000000000000028</v>
      </c>
      <c r="D52" s="16">
        <f t="shared" si="3"/>
        <v>-2.5</v>
      </c>
      <c r="E52" s="16">
        <f t="shared" si="3"/>
        <v>-3.1000000000000085</v>
      </c>
      <c r="F52" s="16">
        <f t="shared" si="3"/>
        <v>-2.5</v>
      </c>
      <c r="G52" s="16">
        <f t="shared" si="3"/>
        <v>-2.5</v>
      </c>
      <c r="H52" s="16">
        <f t="shared" si="3"/>
        <v>-0.79999999999999716</v>
      </c>
      <c r="I52" s="16">
        <f t="shared" si="3"/>
        <v>-1.1000000000000085</v>
      </c>
      <c r="J52" s="16">
        <f t="shared" si="3"/>
        <v>9.9999999999994316E-2</v>
      </c>
      <c r="K52" s="16">
        <f t="shared" si="3"/>
        <v>0.5</v>
      </c>
      <c r="L52" s="16">
        <f t="shared" si="3"/>
        <v>-0.60000000000000853</v>
      </c>
      <c r="M52" s="16">
        <f t="shared" si="3"/>
        <v>-0.10000000000000142</v>
      </c>
      <c r="N52" s="16">
        <f t="shared" si="3"/>
        <v>0</v>
      </c>
      <c r="O52" s="16">
        <f t="shared" si="3"/>
        <v>0</v>
      </c>
      <c r="P52" s="16">
        <f t="shared" si="3"/>
        <v>-0.40000000000000036</v>
      </c>
    </row>
    <row r="53" spans="1:16" x14ac:dyDescent="0.25">
      <c r="A53" s="234" t="s">
        <v>1987</v>
      </c>
      <c r="B53" s="16">
        <f>B50-B48</f>
        <v>7.9000000000000057</v>
      </c>
      <c r="C53" s="16">
        <f t="shared" ref="C53:P53" si="4">C50-C48</f>
        <v>8.6000000000000085</v>
      </c>
      <c r="D53" s="16">
        <f t="shared" si="4"/>
        <v>7.7000000000000028</v>
      </c>
      <c r="E53" s="16">
        <f t="shared" si="4"/>
        <v>6.7000000000000028</v>
      </c>
      <c r="F53" s="16">
        <f t="shared" si="4"/>
        <v>6.9000000000000057</v>
      </c>
      <c r="G53" s="16">
        <f t="shared" si="4"/>
        <v>6.4000000000000057</v>
      </c>
      <c r="H53" s="16">
        <f t="shared" si="4"/>
        <v>7.4000000000000057</v>
      </c>
      <c r="I53" s="16">
        <f t="shared" si="4"/>
        <v>7.5999999999999943</v>
      </c>
      <c r="J53" s="16">
        <f t="shared" si="4"/>
        <v>8.5</v>
      </c>
      <c r="K53" s="16">
        <f t="shared" si="4"/>
        <v>8.7999999999999972</v>
      </c>
      <c r="L53" s="16">
        <f t="shared" si="4"/>
        <v>7.5999999999999943</v>
      </c>
      <c r="M53" s="16">
        <f t="shared" si="4"/>
        <v>7.4999999999999991</v>
      </c>
      <c r="N53" s="16">
        <f t="shared" si="4"/>
        <v>7.6</v>
      </c>
      <c r="O53" s="16">
        <f t="shared" si="4"/>
        <v>7.1000000000000005</v>
      </c>
      <c r="P53" s="16">
        <f t="shared" si="4"/>
        <v>6.9</v>
      </c>
    </row>
    <row r="54" spans="1:16" x14ac:dyDescent="0.25">
      <c r="A54" s="233"/>
      <c r="B54" s="16"/>
      <c r="C54" s="16"/>
      <c r="D54" s="16"/>
      <c r="E54" s="16"/>
      <c r="F54" s="16"/>
      <c r="G54" s="16"/>
      <c r="H54" s="16"/>
      <c r="I54" s="16"/>
      <c r="J54" s="16"/>
      <c r="K54" s="16"/>
      <c r="L54" s="16"/>
      <c r="M54" s="163"/>
      <c r="N54" s="163"/>
      <c r="O54" s="163"/>
      <c r="P54" s="163"/>
    </row>
    <row r="55" spans="1:16" x14ac:dyDescent="0.25">
      <c r="A55" s="233" t="s">
        <v>1988</v>
      </c>
    </row>
    <row r="56" spans="1:16" x14ac:dyDescent="0.25">
      <c r="B56">
        <v>2004</v>
      </c>
      <c r="C56">
        <v>2005</v>
      </c>
      <c r="D56">
        <v>2006</v>
      </c>
      <c r="E56">
        <v>2007</v>
      </c>
      <c r="F56">
        <v>2008</v>
      </c>
      <c r="G56">
        <v>2009</v>
      </c>
      <c r="H56">
        <v>2011</v>
      </c>
      <c r="I56">
        <v>2012</v>
      </c>
      <c r="J56">
        <v>2013</v>
      </c>
      <c r="K56">
        <v>2014</v>
      </c>
      <c r="L56">
        <v>2015</v>
      </c>
      <c r="M56" s="233"/>
      <c r="N56" s="233"/>
      <c r="O56" s="233"/>
    </row>
    <row r="57" spans="1:16" x14ac:dyDescent="0.25">
      <c r="A57" s="233" t="s">
        <v>66</v>
      </c>
      <c r="B57">
        <v>88.5</v>
      </c>
      <c r="C57">
        <v>88.9</v>
      </c>
      <c r="D57">
        <v>89.5</v>
      </c>
      <c r="E57">
        <v>89.9</v>
      </c>
      <c r="F57">
        <v>90</v>
      </c>
      <c r="G57">
        <v>90.2</v>
      </c>
      <c r="H57">
        <v>91.4</v>
      </c>
      <c r="I57">
        <v>91.3</v>
      </c>
      <c r="J57">
        <v>91.5</v>
      </c>
      <c r="K57">
        <v>91.7</v>
      </c>
      <c r="L57">
        <v>92</v>
      </c>
    </row>
    <row r="58" spans="1:16" x14ac:dyDescent="0.25">
      <c r="A58" s="233" t="s">
        <v>69</v>
      </c>
      <c r="B58">
        <v>77.599999999999994</v>
      </c>
      <c r="C58">
        <v>78.099999999999994</v>
      </c>
      <c r="D58">
        <v>79.3</v>
      </c>
      <c r="E58">
        <v>80.099999999999994</v>
      </c>
      <c r="F58">
        <v>80.599999999999994</v>
      </c>
      <c r="G58">
        <v>81.3</v>
      </c>
      <c r="H58">
        <v>83.2</v>
      </c>
      <c r="I58">
        <v>82.6</v>
      </c>
      <c r="J58">
        <v>83.1</v>
      </c>
      <c r="K58">
        <v>83.4</v>
      </c>
      <c r="L58">
        <v>83.8</v>
      </c>
    </row>
    <row r="59" spans="1:16" x14ac:dyDescent="0.25">
      <c r="A59" s="233" t="s">
        <v>72</v>
      </c>
      <c r="B59">
        <v>80.599999999999994</v>
      </c>
      <c r="C59">
        <v>80.3</v>
      </c>
      <c r="D59">
        <v>81.8</v>
      </c>
      <c r="E59">
        <v>83.2</v>
      </c>
      <c r="F59">
        <v>83.1</v>
      </c>
      <c r="G59">
        <v>83.8</v>
      </c>
      <c r="H59">
        <v>84</v>
      </c>
      <c r="I59">
        <v>83.7</v>
      </c>
      <c r="J59">
        <v>83</v>
      </c>
      <c r="K59">
        <v>82.9</v>
      </c>
      <c r="L59">
        <v>84.4</v>
      </c>
    </row>
  </sheetData>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D381F-0C53-48A7-BE3A-397040DBE0F5}">
  <dimension ref="A1:G48"/>
  <sheetViews>
    <sheetView showGridLines="0" zoomScale="90" zoomScaleNormal="90" workbookViewId="0"/>
  </sheetViews>
  <sheetFormatPr defaultRowHeight="15" x14ac:dyDescent="0.25"/>
  <sheetData>
    <row r="1" spans="1:1" x14ac:dyDescent="0.25">
      <c r="A1" t="s">
        <v>1989</v>
      </c>
    </row>
    <row r="3" spans="1:1" x14ac:dyDescent="0.25">
      <c r="A3" t="s">
        <v>48</v>
      </c>
    </row>
    <row r="4" spans="1:1" x14ac:dyDescent="0.25">
      <c r="A4" t="s">
        <v>1990</v>
      </c>
    </row>
    <row r="5" spans="1:1" x14ac:dyDescent="0.25">
      <c r="A5" t="s">
        <v>1991</v>
      </c>
    </row>
    <row r="6" spans="1:1" x14ac:dyDescent="0.25">
      <c r="A6" t="s">
        <v>1992</v>
      </c>
    </row>
    <row r="7" spans="1:1" x14ac:dyDescent="0.25">
      <c r="A7" t="s">
        <v>1993</v>
      </c>
    </row>
    <row r="8" spans="1:1" x14ac:dyDescent="0.25">
      <c r="A8" t="s">
        <v>1994</v>
      </c>
    </row>
    <row r="9" spans="1:1" x14ac:dyDescent="0.25">
      <c r="A9" t="s">
        <v>1995</v>
      </c>
    </row>
    <row r="10" spans="1:1" x14ac:dyDescent="0.25">
      <c r="A10" t="s">
        <v>1996</v>
      </c>
    </row>
    <row r="11" spans="1:1" x14ac:dyDescent="0.25">
      <c r="A11" t="s">
        <v>1875</v>
      </c>
    </row>
    <row r="12" spans="1:1" x14ac:dyDescent="0.25">
      <c r="A12" t="s">
        <v>1736</v>
      </c>
    </row>
    <row r="13" spans="1:1" x14ac:dyDescent="0.25">
      <c r="A13" t="s">
        <v>1737</v>
      </c>
    </row>
    <row r="14" spans="1:1" x14ac:dyDescent="0.25">
      <c r="A14" t="s">
        <v>1997</v>
      </c>
    </row>
    <row r="15" spans="1:1" x14ac:dyDescent="0.25">
      <c r="A15" t="s">
        <v>1998</v>
      </c>
    </row>
    <row r="16" spans="1:1" x14ac:dyDescent="0.25">
      <c r="A16" t="s">
        <v>1999</v>
      </c>
    </row>
    <row r="17" spans="1:1" x14ac:dyDescent="0.25">
      <c r="A17" t="s">
        <v>2000</v>
      </c>
    </row>
    <row r="18" spans="1:1" x14ac:dyDescent="0.25">
      <c r="A18" t="s">
        <v>2001</v>
      </c>
    </row>
    <row r="19" spans="1:1" x14ac:dyDescent="0.25">
      <c r="A19" t="s">
        <v>2002</v>
      </c>
    </row>
    <row r="20" spans="1:1" x14ac:dyDescent="0.25">
      <c r="A20" t="s">
        <v>2003</v>
      </c>
    </row>
    <row r="21" spans="1:1" x14ac:dyDescent="0.25">
      <c r="A21" t="s">
        <v>1875</v>
      </c>
    </row>
    <row r="22" spans="1:1" x14ac:dyDescent="0.25">
      <c r="A22" t="s">
        <v>1736</v>
      </c>
    </row>
    <row r="23" spans="1:1" x14ac:dyDescent="0.25">
      <c r="A23" t="s">
        <v>1737</v>
      </c>
    </row>
    <row r="24" spans="1:1" x14ac:dyDescent="0.25">
      <c r="A24" t="s">
        <v>2004</v>
      </c>
    </row>
    <row r="26" spans="1:1" x14ac:dyDescent="0.25">
      <c r="A26" t="s">
        <v>1825</v>
      </c>
    </row>
    <row r="27" spans="1:1" x14ac:dyDescent="0.25">
      <c r="A27" s="109" t="s">
        <v>1881</v>
      </c>
    </row>
    <row r="28" spans="1:1" x14ac:dyDescent="0.25">
      <c r="A28" s="109" t="s">
        <v>147</v>
      </c>
    </row>
    <row r="45" spans="1:7" x14ac:dyDescent="0.25">
      <c r="B45" t="s">
        <v>2005</v>
      </c>
      <c r="C45" t="s">
        <v>2006</v>
      </c>
      <c r="D45" t="s">
        <v>291</v>
      </c>
      <c r="E45" t="s">
        <v>292</v>
      </c>
      <c r="F45" t="s">
        <v>293</v>
      </c>
      <c r="G45" t="s">
        <v>294</v>
      </c>
    </row>
    <row r="46" spans="1:7" x14ac:dyDescent="0.25">
      <c r="A46" t="s">
        <v>5</v>
      </c>
      <c r="B46" s="16">
        <v>7</v>
      </c>
      <c r="C46" s="16">
        <v>7.2</v>
      </c>
      <c r="D46" s="16">
        <v>9.1999999999999993</v>
      </c>
      <c r="E46" s="16">
        <v>9.4</v>
      </c>
      <c r="F46" s="16">
        <v>9.5</v>
      </c>
      <c r="G46" s="16">
        <v>9.6999999999999993</v>
      </c>
    </row>
    <row r="47" spans="1:7" x14ac:dyDescent="0.25">
      <c r="A47" t="s">
        <v>6</v>
      </c>
      <c r="B47" s="16">
        <v>5.6</v>
      </c>
      <c r="C47" s="16">
        <v>5.8</v>
      </c>
      <c r="D47" s="16">
        <v>8</v>
      </c>
      <c r="E47" s="16">
        <v>8.1999999999999993</v>
      </c>
      <c r="F47" s="16">
        <v>8.4</v>
      </c>
      <c r="G47" s="16">
        <v>8.5</v>
      </c>
    </row>
    <row r="48" spans="1:7" x14ac:dyDescent="0.25">
      <c r="A48" t="s">
        <v>7</v>
      </c>
      <c r="B48" s="16">
        <v>5.9</v>
      </c>
      <c r="C48" s="16">
        <v>6.1</v>
      </c>
      <c r="D48" s="16">
        <v>8.1</v>
      </c>
      <c r="E48" s="16">
        <v>8.3000000000000007</v>
      </c>
      <c r="F48" s="16">
        <v>8.3000000000000007</v>
      </c>
      <c r="G48" s="16">
        <v>8.5</v>
      </c>
    </row>
  </sheetData>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F8A9F-3244-405D-A917-B16A3B2485AE}">
  <dimension ref="A1:R41"/>
  <sheetViews>
    <sheetView showGridLines="0" zoomScale="90" zoomScaleNormal="90" workbookViewId="0"/>
  </sheetViews>
  <sheetFormatPr defaultRowHeight="15" x14ac:dyDescent="0.25"/>
  <cols>
    <col min="2" max="2" width="23.28515625" customWidth="1"/>
    <col min="3" max="3" width="16.5703125" bestFit="1" customWidth="1"/>
    <col min="4" max="4" width="6" customWidth="1"/>
    <col min="5" max="18" width="6.140625" customWidth="1"/>
  </cols>
  <sheetData>
    <row r="1" spans="1:1" x14ac:dyDescent="0.25">
      <c r="A1" t="s">
        <v>2007</v>
      </c>
    </row>
    <row r="2" spans="1:1" x14ac:dyDescent="0.25">
      <c r="A2" s="102"/>
    </row>
    <row r="3" spans="1:1" x14ac:dyDescent="0.25">
      <c r="A3" t="s">
        <v>48</v>
      </c>
    </row>
    <row r="4" spans="1:1" x14ac:dyDescent="0.25">
      <c r="A4" t="s">
        <v>2008</v>
      </c>
    </row>
    <row r="5" spans="1:1" x14ac:dyDescent="0.25">
      <c r="A5" t="s">
        <v>2009</v>
      </c>
    </row>
    <row r="6" spans="1:1" x14ac:dyDescent="0.25">
      <c r="A6" t="s">
        <v>2010</v>
      </c>
    </row>
    <row r="7" spans="1:1" x14ac:dyDescent="0.25">
      <c r="A7" t="s">
        <v>2011</v>
      </c>
    </row>
    <row r="8" spans="1:1" x14ac:dyDescent="0.25">
      <c r="A8" t="s">
        <v>2012</v>
      </c>
    </row>
    <row r="9" spans="1:1" x14ac:dyDescent="0.25">
      <c r="A9" t="s">
        <v>1841</v>
      </c>
    </row>
    <row r="10" spans="1:1" x14ac:dyDescent="0.25">
      <c r="A10" t="s">
        <v>1875</v>
      </c>
    </row>
    <row r="11" spans="1:1" x14ac:dyDescent="0.25">
      <c r="A11" t="s">
        <v>1736</v>
      </c>
    </row>
    <row r="12" spans="1:1" x14ac:dyDescent="0.25">
      <c r="A12" t="s">
        <v>1737</v>
      </c>
    </row>
    <row r="13" spans="1:1" x14ac:dyDescent="0.25">
      <c r="A13" t="s">
        <v>2013</v>
      </c>
    </row>
    <row r="14" spans="1:1" x14ac:dyDescent="0.25">
      <c r="A14" s="102"/>
    </row>
    <row r="15" spans="1:1" x14ac:dyDescent="0.25">
      <c r="A15" t="s">
        <v>714</v>
      </c>
    </row>
    <row r="16" spans="1:1" x14ac:dyDescent="0.25">
      <c r="A16" s="109" t="s">
        <v>2014</v>
      </c>
    </row>
    <row r="17" spans="1:18" x14ac:dyDescent="0.25">
      <c r="A17" s="109" t="s">
        <v>147</v>
      </c>
    </row>
    <row r="18" spans="1:18" x14ac:dyDescent="0.25">
      <c r="A18" s="102"/>
    </row>
    <row r="19" spans="1:18" ht="18" x14ac:dyDescent="0.25">
      <c r="B19" s="18" t="s">
        <v>2015</v>
      </c>
    </row>
    <row r="20" spans="1:18" ht="14.45" customHeight="1" thickBot="1" x14ac:dyDescent="0.35">
      <c r="A20" s="166"/>
      <c r="B20" s="782" t="s">
        <v>1071</v>
      </c>
      <c r="C20" s="782"/>
      <c r="D20" s="814">
        <v>2015</v>
      </c>
      <c r="E20" s="814"/>
      <c r="F20" s="814"/>
      <c r="G20" s="814">
        <v>2016</v>
      </c>
      <c r="H20" s="814"/>
      <c r="I20" s="814"/>
      <c r="J20" s="814">
        <v>2017</v>
      </c>
      <c r="K20" s="814"/>
      <c r="L20" s="814"/>
      <c r="M20" s="814">
        <v>2018</v>
      </c>
      <c r="N20" s="814"/>
      <c r="O20" s="814"/>
      <c r="P20" s="814">
        <v>2019</v>
      </c>
      <c r="Q20" s="814"/>
      <c r="R20" s="814"/>
    </row>
    <row r="21" spans="1:18" ht="15" customHeight="1" thickBot="1" x14ac:dyDescent="0.3">
      <c r="B21" s="815"/>
      <c r="C21" s="815"/>
      <c r="D21" s="228" t="s">
        <v>66</v>
      </c>
      <c r="E21" s="228" t="s">
        <v>69</v>
      </c>
      <c r="F21" s="228" t="s">
        <v>72</v>
      </c>
      <c r="G21" s="228" t="s">
        <v>66</v>
      </c>
      <c r="H21" s="228" t="s">
        <v>69</v>
      </c>
      <c r="I21" s="228" t="s">
        <v>72</v>
      </c>
      <c r="J21" s="228" t="s">
        <v>66</v>
      </c>
      <c r="K21" s="228" t="s">
        <v>69</v>
      </c>
      <c r="L21" s="228" t="s">
        <v>72</v>
      </c>
      <c r="M21" s="228" t="s">
        <v>66</v>
      </c>
      <c r="N21" s="228" t="s">
        <v>69</v>
      </c>
      <c r="O21" s="228" t="s">
        <v>72</v>
      </c>
      <c r="P21" s="228" t="s">
        <v>66</v>
      </c>
      <c r="Q21" s="228" t="s">
        <v>69</v>
      </c>
      <c r="R21" s="228" t="s">
        <v>72</v>
      </c>
    </row>
    <row r="22" spans="1:18" ht="16.5" thickBot="1" x14ac:dyDescent="0.3">
      <c r="B22" s="818" t="s">
        <v>2016</v>
      </c>
      <c r="C22" s="96" t="s">
        <v>2017</v>
      </c>
      <c r="D22" s="11">
        <v>71.3</v>
      </c>
      <c r="E22" s="11">
        <v>65.7</v>
      </c>
      <c r="F22" s="12">
        <v>56.9</v>
      </c>
      <c r="G22" s="11">
        <v>73</v>
      </c>
      <c r="H22" s="11">
        <v>68.3</v>
      </c>
      <c r="I22" s="12">
        <v>60.6</v>
      </c>
      <c r="J22" s="11">
        <v>73.900000000000006</v>
      </c>
      <c r="K22" s="11">
        <v>69.3</v>
      </c>
      <c r="L22" s="12">
        <v>61.1</v>
      </c>
      <c r="M22" s="12">
        <v>74.3</v>
      </c>
      <c r="N22" s="11">
        <v>68.3</v>
      </c>
      <c r="O22" s="11">
        <v>63.8</v>
      </c>
      <c r="P22" s="12">
        <v>74.7</v>
      </c>
      <c r="Q22" s="11">
        <v>69.5</v>
      </c>
      <c r="R22" s="11">
        <v>59.7</v>
      </c>
    </row>
    <row r="23" spans="1:18" ht="16.5" thickBot="1" x14ac:dyDescent="0.3">
      <c r="B23" s="819"/>
      <c r="C23" s="98" t="s">
        <v>2018</v>
      </c>
      <c r="D23" s="99">
        <v>28.7</v>
      </c>
      <c r="E23" s="99">
        <v>34.299999999999997</v>
      </c>
      <c r="F23" s="140">
        <v>43.1</v>
      </c>
      <c r="G23" s="99">
        <v>27</v>
      </c>
      <c r="H23" s="99">
        <v>31.7</v>
      </c>
      <c r="I23" s="140">
        <v>39.4</v>
      </c>
      <c r="J23" s="99">
        <v>26.1</v>
      </c>
      <c r="K23" s="99">
        <v>30.6</v>
      </c>
      <c r="L23" s="140">
        <v>38.9</v>
      </c>
      <c r="M23" s="140">
        <v>25.7</v>
      </c>
      <c r="N23" s="99">
        <v>31.7</v>
      </c>
      <c r="O23" s="99">
        <v>36.200000000000003</v>
      </c>
      <c r="P23" s="140">
        <v>25.3</v>
      </c>
      <c r="Q23" s="99">
        <v>30.5</v>
      </c>
      <c r="R23" s="99">
        <v>40.299999999999997</v>
      </c>
    </row>
    <row r="24" spans="1:18" ht="16.5" thickBot="1" x14ac:dyDescent="0.3">
      <c r="B24" s="816" t="s">
        <v>2019</v>
      </c>
      <c r="C24" s="126" t="s">
        <v>2017</v>
      </c>
      <c r="D24" s="128">
        <v>85.3</v>
      </c>
      <c r="E24" s="128">
        <v>83.9</v>
      </c>
      <c r="F24" s="129">
        <v>79.8</v>
      </c>
      <c r="G24" s="128">
        <v>83.4</v>
      </c>
      <c r="H24" s="128">
        <v>82.2</v>
      </c>
      <c r="I24" s="129">
        <v>76.8</v>
      </c>
      <c r="J24" s="128">
        <v>83.7</v>
      </c>
      <c r="K24" s="128">
        <v>82.6</v>
      </c>
      <c r="L24" s="129">
        <v>78.3</v>
      </c>
      <c r="M24" s="129">
        <v>82.3</v>
      </c>
      <c r="N24" s="128">
        <v>80.900000000000006</v>
      </c>
      <c r="O24" s="128">
        <v>78.099999999999994</v>
      </c>
      <c r="P24" s="129">
        <v>82</v>
      </c>
      <c r="Q24" s="128">
        <v>81.099999999999994</v>
      </c>
      <c r="R24" s="128">
        <v>76.7</v>
      </c>
    </row>
    <row r="25" spans="1:18" ht="16.5" thickBot="1" x14ac:dyDescent="0.3">
      <c r="B25" s="817"/>
      <c r="C25" s="136" t="s">
        <v>2018</v>
      </c>
      <c r="D25" s="138">
        <v>14.7</v>
      </c>
      <c r="E25" s="138">
        <v>16.100000000000001</v>
      </c>
      <c r="F25" s="139">
        <v>20.2</v>
      </c>
      <c r="G25" s="138">
        <v>16.600000000000001</v>
      </c>
      <c r="H25" s="138">
        <v>17.8</v>
      </c>
      <c r="I25" s="139">
        <v>23.2</v>
      </c>
      <c r="J25" s="138">
        <v>16.3</v>
      </c>
      <c r="K25" s="138">
        <v>17.399999999999999</v>
      </c>
      <c r="L25" s="139">
        <v>21.7</v>
      </c>
      <c r="M25" s="139">
        <v>17.7</v>
      </c>
      <c r="N25" s="138">
        <v>19.100000000000001</v>
      </c>
      <c r="O25" s="138">
        <v>21.9</v>
      </c>
      <c r="P25" s="139">
        <v>18</v>
      </c>
      <c r="Q25" s="138">
        <v>18.899999999999999</v>
      </c>
      <c r="R25" s="138">
        <v>23.3</v>
      </c>
    </row>
    <row r="26" spans="1:18" ht="16.5" thickBot="1" x14ac:dyDescent="0.3">
      <c r="B26" s="818" t="s">
        <v>2020</v>
      </c>
      <c r="C26" s="96" t="s">
        <v>2017</v>
      </c>
      <c r="D26" s="11">
        <v>88</v>
      </c>
      <c r="E26" s="11">
        <v>89.8</v>
      </c>
      <c r="F26" s="12">
        <v>80</v>
      </c>
      <c r="G26" s="11">
        <v>85.8</v>
      </c>
      <c r="H26" s="11">
        <v>88.6</v>
      </c>
      <c r="I26" s="12">
        <v>81.900000000000006</v>
      </c>
      <c r="J26" s="11">
        <v>87</v>
      </c>
      <c r="K26" s="11">
        <v>89.7</v>
      </c>
      <c r="L26" s="12">
        <v>74.2</v>
      </c>
      <c r="M26" s="12">
        <v>87</v>
      </c>
      <c r="N26" s="11">
        <v>89.3</v>
      </c>
      <c r="O26" s="11">
        <v>83</v>
      </c>
      <c r="P26" s="12">
        <v>87.4</v>
      </c>
      <c r="Q26" s="11">
        <v>90.8</v>
      </c>
      <c r="R26" s="11">
        <v>85.2</v>
      </c>
    </row>
    <row r="27" spans="1:18" ht="16.5" thickBot="1" x14ac:dyDescent="0.3">
      <c r="B27" s="819"/>
      <c r="C27" s="98" t="s">
        <v>2018</v>
      </c>
      <c r="D27" s="99">
        <v>12</v>
      </c>
      <c r="E27" s="99">
        <v>10.199999999999999</v>
      </c>
      <c r="F27" s="140">
        <v>20</v>
      </c>
      <c r="G27" s="99">
        <v>14.2</v>
      </c>
      <c r="H27" s="99">
        <v>11.4</v>
      </c>
      <c r="I27" s="140">
        <v>18.100000000000001</v>
      </c>
      <c r="J27" s="99">
        <v>13</v>
      </c>
      <c r="K27" s="99">
        <v>10.3</v>
      </c>
      <c r="L27" s="140">
        <v>25.8</v>
      </c>
      <c r="M27" s="140">
        <v>13</v>
      </c>
      <c r="N27" s="99">
        <v>10.7</v>
      </c>
      <c r="O27" s="99">
        <v>17</v>
      </c>
      <c r="P27" s="140">
        <v>12.6</v>
      </c>
      <c r="Q27" s="99">
        <v>9.1999999999999993</v>
      </c>
      <c r="R27" s="99">
        <v>14.8</v>
      </c>
    </row>
    <row r="28" spans="1:18" ht="15.75" x14ac:dyDescent="0.25">
      <c r="B28" s="816" t="s">
        <v>2021</v>
      </c>
      <c r="C28" s="126" t="s">
        <v>2017</v>
      </c>
      <c r="D28" s="128">
        <v>23.8</v>
      </c>
      <c r="E28" s="128">
        <v>30.4</v>
      </c>
      <c r="F28" s="129">
        <v>38.200000000000003</v>
      </c>
      <c r="G28" s="128">
        <v>25.7</v>
      </c>
      <c r="H28" s="128">
        <v>33.799999999999997</v>
      </c>
      <c r="I28" s="129">
        <v>31.8</v>
      </c>
      <c r="J28" s="128">
        <v>25.8</v>
      </c>
      <c r="K28" s="128">
        <v>32.6</v>
      </c>
      <c r="L28" s="129">
        <v>38.799999999999997</v>
      </c>
      <c r="M28" s="129">
        <v>25.8</v>
      </c>
      <c r="N28" s="128">
        <v>32.9</v>
      </c>
      <c r="O28" s="128">
        <v>35.9</v>
      </c>
      <c r="P28" s="129">
        <v>26.3</v>
      </c>
      <c r="Q28" s="128">
        <v>34.799999999999997</v>
      </c>
      <c r="R28" s="128">
        <v>33.4</v>
      </c>
    </row>
    <row r="29" spans="1:18" ht="16.5" thickBot="1" x14ac:dyDescent="0.3">
      <c r="B29" s="817"/>
      <c r="C29" s="136" t="s">
        <v>2018</v>
      </c>
      <c r="D29" s="138">
        <v>76.2</v>
      </c>
      <c r="E29" s="138">
        <v>69.599999999999994</v>
      </c>
      <c r="F29" s="139">
        <v>61.8</v>
      </c>
      <c r="G29" s="138">
        <v>74.3</v>
      </c>
      <c r="H29" s="138">
        <v>66.2</v>
      </c>
      <c r="I29" s="139">
        <v>68.2</v>
      </c>
      <c r="J29" s="138">
        <v>74.2</v>
      </c>
      <c r="K29" s="138">
        <v>67.400000000000006</v>
      </c>
      <c r="L29" s="139">
        <v>61.2</v>
      </c>
      <c r="M29" s="139">
        <v>74.2</v>
      </c>
      <c r="N29" s="138">
        <v>67.099999999999994</v>
      </c>
      <c r="O29" s="138">
        <v>64.099999999999994</v>
      </c>
      <c r="P29" s="139">
        <v>73.7</v>
      </c>
      <c r="Q29" s="138">
        <v>65.2</v>
      </c>
      <c r="R29" s="138">
        <v>66.599999999999994</v>
      </c>
    </row>
    <row r="30" spans="1:18" x14ac:dyDescent="0.25">
      <c r="B30" t="s">
        <v>1938</v>
      </c>
    </row>
    <row r="32" spans="1:18" x14ac:dyDescent="0.25">
      <c r="C32" t="s">
        <v>291</v>
      </c>
      <c r="G32" t="s">
        <v>292</v>
      </c>
      <c r="K32" t="s">
        <v>293</v>
      </c>
      <c r="O32" t="s">
        <v>294</v>
      </c>
    </row>
    <row r="33" spans="1:18" x14ac:dyDescent="0.25">
      <c r="C33" t="s">
        <v>2022</v>
      </c>
      <c r="D33" t="s">
        <v>2019</v>
      </c>
      <c r="E33" t="s">
        <v>2020</v>
      </c>
      <c r="F33" t="s">
        <v>2023</v>
      </c>
      <c r="G33" t="s">
        <v>2022</v>
      </c>
      <c r="H33" t="s">
        <v>2019</v>
      </c>
      <c r="I33" t="s">
        <v>2020</v>
      </c>
      <c r="J33" t="s">
        <v>2023</v>
      </c>
      <c r="K33" t="s">
        <v>2022</v>
      </c>
      <c r="L33" t="s">
        <v>2019</v>
      </c>
      <c r="M33" t="s">
        <v>2020</v>
      </c>
      <c r="N33" t="s">
        <v>2023</v>
      </c>
      <c r="O33" t="s">
        <v>2022</v>
      </c>
      <c r="P33" t="s">
        <v>2019</v>
      </c>
      <c r="Q33" t="s">
        <v>2020</v>
      </c>
      <c r="R33" t="s">
        <v>2023</v>
      </c>
    </row>
    <row r="34" spans="1:18" x14ac:dyDescent="0.25">
      <c r="A34" t="s">
        <v>5</v>
      </c>
      <c r="B34" t="s">
        <v>2024</v>
      </c>
      <c r="C34" s="16">
        <v>73</v>
      </c>
      <c r="D34" s="16">
        <v>83.4</v>
      </c>
      <c r="E34" s="16">
        <v>85.8</v>
      </c>
      <c r="F34" s="16">
        <v>25.7</v>
      </c>
      <c r="G34" s="16">
        <v>73.900000000000006</v>
      </c>
      <c r="H34" s="16">
        <v>83.7</v>
      </c>
      <c r="I34" s="16">
        <v>87</v>
      </c>
      <c r="J34" s="16">
        <v>25.8</v>
      </c>
      <c r="K34" s="16">
        <v>74.3</v>
      </c>
      <c r="L34" s="16">
        <v>82.3</v>
      </c>
      <c r="M34" s="16">
        <v>87</v>
      </c>
      <c r="N34" s="16">
        <v>25.8</v>
      </c>
      <c r="O34" s="16">
        <v>74.7</v>
      </c>
      <c r="P34" s="16">
        <v>82</v>
      </c>
      <c r="Q34" s="16">
        <v>87.4</v>
      </c>
      <c r="R34" s="16">
        <v>26.3</v>
      </c>
    </row>
    <row r="35" spans="1:18" x14ac:dyDescent="0.25">
      <c r="B35" t="s">
        <v>2025</v>
      </c>
      <c r="C35" s="16">
        <v>27</v>
      </c>
      <c r="D35" s="16">
        <v>16.600000000000001</v>
      </c>
      <c r="E35" s="16">
        <v>14.2</v>
      </c>
      <c r="F35" s="16">
        <v>74.3</v>
      </c>
      <c r="G35" s="16">
        <v>26.1</v>
      </c>
      <c r="H35" s="16">
        <v>16.3</v>
      </c>
      <c r="I35" s="16">
        <v>13</v>
      </c>
      <c r="J35" s="16">
        <v>74.2</v>
      </c>
      <c r="K35" s="16">
        <v>25.7</v>
      </c>
      <c r="L35" s="16">
        <v>17.7</v>
      </c>
      <c r="M35" s="16">
        <v>13</v>
      </c>
      <c r="N35" s="16">
        <v>74.2</v>
      </c>
      <c r="O35" s="16">
        <v>25.3</v>
      </c>
      <c r="P35" s="16">
        <v>18</v>
      </c>
      <c r="Q35" s="16">
        <v>12.6</v>
      </c>
      <c r="R35" s="16">
        <v>73.7</v>
      </c>
    </row>
    <row r="36" spans="1:18" x14ac:dyDescent="0.25">
      <c r="A36" t="s">
        <v>6</v>
      </c>
      <c r="B36" t="s">
        <v>2024</v>
      </c>
      <c r="C36" s="16">
        <v>68.3</v>
      </c>
      <c r="D36" s="16">
        <v>82.2</v>
      </c>
      <c r="E36" s="16">
        <v>88.6</v>
      </c>
      <c r="F36" s="16">
        <v>33.799999999999997</v>
      </c>
      <c r="G36" s="16">
        <v>69.400000000000006</v>
      </c>
      <c r="H36" s="16">
        <v>82.6</v>
      </c>
      <c r="I36" s="16">
        <v>89.7</v>
      </c>
      <c r="J36" s="16">
        <v>32.700000000000003</v>
      </c>
      <c r="K36" s="16">
        <v>68.3</v>
      </c>
      <c r="L36" s="16">
        <v>80.900000000000006</v>
      </c>
      <c r="M36" s="16">
        <v>89.3</v>
      </c>
      <c r="N36" s="16">
        <v>32.9</v>
      </c>
      <c r="O36" s="16">
        <v>69.5</v>
      </c>
      <c r="P36" s="16">
        <v>81.099999999999994</v>
      </c>
      <c r="Q36" s="16">
        <v>90.8</v>
      </c>
      <c r="R36" s="16">
        <v>34.799999999999997</v>
      </c>
    </row>
    <row r="37" spans="1:18" x14ac:dyDescent="0.25">
      <c r="B37" t="s">
        <v>2025</v>
      </c>
      <c r="C37" s="16">
        <v>31.7</v>
      </c>
      <c r="D37" s="16">
        <v>17.8</v>
      </c>
      <c r="E37" s="16">
        <v>11.4</v>
      </c>
      <c r="F37" s="16">
        <v>66.2</v>
      </c>
      <c r="G37" s="16">
        <v>30.6</v>
      </c>
      <c r="H37" s="16">
        <v>17.399999999999999</v>
      </c>
      <c r="I37" s="16">
        <v>10.3</v>
      </c>
      <c r="J37" s="16">
        <v>67.3</v>
      </c>
      <c r="K37" s="16">
        <v>31.7</v>
      </c>
      <c r="L37" s="16">
        <v>19.100000000000001</v>
      </c>
      <c r="M37" s="16">
        <v>10.7</v>
      </c>
      <c r="N37" s="16">
        <v>67.099999999999994</v>
      </c>
      <c r="O37" s="16">
        <v>30.5</v>
      </c>
      <c r="P37" s="16">
        <v>18.899999999999999</v>
      </c>
      <c r="Q37" s="16">
        <v>9.1999999999999993</v>
      </c>
      <c r="R37" s="16">
        <v>65.2</v>
      </c>
    </row>
    <row r="38" spans="1:18" x14ac:dyDescent="0.25">
      <c r="A38" t="s">
        <v>7</v>
      </c>
      <c r="B38" t="s">
        <v>2024</v>
      </c>
      <c r="C38" s="16">
        <v>60.6</v>
      </c>
      <c r="D38" s="16">
        <v>76.8</v>
      </c>
      <c r="E38" s="16">
        <v>81.900000000000006</v>
      </c>
      <c r="F38" s="16">
        <v>31.8</v>
      </c>
      <c r="G38" s="16">
        <v>61.1</v>
      </c>
      <c r="H38" s="16">
        <v>78.3</v>
      </c>
      <c r="I38" s="16">
        <v>74.2</v>
      </c>
      <c r="J38" s="16">
        <v>38.799999999999997</v>
      </c>
      <c r="K38" s="16">
        <v>63.8</v>
      </c>
      <c r="L38" s="16">
        <v>78.099999999999994</v>
      </c>
      <c r="M38" s="16">
        <v>83</v>
      </c>
      <c r="N38" s="16">
        <v>35.9</v>
      </c>
      <c r="O38" s="16">
        <v>59.7</v>
      </c>
      <c r="P38" s="16">
        <v>76.7</v>
      </c>
      <c r="Q38" s="16">
        <v>85.2</v>
      </c>
      <c r="R38" s="16">
        <v>33.4</v>
      </c>
    </row>
    <row r="39" spans="1:18" x14ac:dyDescent="0.25">
      <c r="B39" t="s">
        <v>2025</v>
      </c>
      <c r="C39" s="16">
        <v>39.4</v>
      </c>
      <c r="D39" s="16">
        <v>23.2</v>
      </c>
      <c r="E39" s="16">
        <v>18.100000000000001</v>
      </c>
      <c r="F39" s="16">
        <v>68.2</v>
      </c>
      <c r="G39" s="16">
        <v>38.9</v>
      </c>
      <c r="H39" s="16">
        <v>21.7</v>
      </c>
      <c r="I39" s="16">
        <v>25.8</v>
      </c>
      <c r="J39" s="16">
        <v>61.2</v>
      </c>
      <c r="K39" s="16">
        <v>36.200000000000003</v>
      </c>
      <c r="L39" s="16">
        <v>21.9</v>
      </c>
      <c r="M39" s="16">
        <v>17</v>
      </c>
      <c r="N39" s="16">
        <v>64.099999999999994</v>
      </c>
      <c r="O39" s="16">
        <v>40.299999999999997</v>
      </c>
      <c r="P39" s="16">
        <v>23.3</v>
      </c>
      <c r="Q39" s="16">
        <v>14.8</v>
      </c>
      <c r="R39" s="16">
        <v>66.599999999999994</v>
      </c>
    </row>
    <row r="41" spans="1:18" x14ac:dyDescent="0.25">
      <c r="C41" s="16"/>
    </row>
  </sheetData>
  <mergeCells count="10">
    <mergeCell ref="P20:R20"/>
    <mergeCell ref="B28:B29"/>
    <mergeCell ref="B20:C21"/>
    <mergeCell ref="J20:L20"/>
    <mergeCell ref="M20:O20"/>
    <mergeCell ref="B22:B23"/>
    <mergeCell ref="B24:B25"/>
    <mergeCell ref="B26:B27"/>
    <mergeCell ref="D20:F20"/>
    <mergeCell ref="G20:I20"/>
  </mergeCells>
  <pageMargins left="0.511811024" right="0.511811024" top="0.78740157499999996" bottom="0.78740157499999996" header="0.31496062000000002" footer="0.31496062000000002"/>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F8F51-ABF8-4995-850B-C0DA9EE7036F}">
  <sheetPr>
    <tabColor rgb="FFC00000"/>
  </sheetPr>
  <dimension ref="A1:Z64"/>
  <sheetViews>
    <sheetView showGridLines="0" workbookViewId="0"/>
  </sheetViews>
  <sheetFormatPr defaultRowHeight="15" x14ac:dyDescent="0.25"/>
  <cols>
    <col min="2" max="2" width="15.140625" customWidth="1"/>
    <col min="3" max="7" width="9.140625" style="6"/>
  </cols>
  <sheetData>
    <row r="1" spans="1:1" x14ac:dyDescent="0.25">
      <c r="A1" t="s">
        <v>2026</v>
      </c>
    </row>
    <row r="3" spans="1:1" x14ac:dyDescent="0.25">
      <c r="A3" t="s">
        <v>48</v>
      </c>
    </row>
    <row r="4" spans="1:1" x14ac:dyDescent="0.25">
      <c r="A4" t="s">
        <v>2027</v>
      </c>
    </row>
    <row r="5" spans="1:1" x14ac:dyDescent="0.25">
      <c r="A5" t="s">
        <v>2028</v>
      </c>
    </row>
    <row r="6" spans="1:1" x14ac:dyDescent="0.25">
      <c r="A6" t="s">
        <v>2029</v>
      </c>
    </row>
    <row r="7" spans="1:1" ht="17.25" x14ac:dyDescent="0.25">
      <c r="A7" t="s">
        <v>2030</v>
      </c>
    </row>
    <row r="8" spans="1:1" x14ac:dyDescent="0.25">
      <c r="A8" t="s">
        <v>2031</v>
      </c>
    </row>
    <row r="10" spans="1:1" x14ac:dyDescent="0.25">
      <c r="A10" t="s">
        <v>718</v>
      </c>
    </row>
    <row r="11" spans="1:1" x14ac:dyDescent="0.25">
      <c r="A11" t="s">
        <v>2032</v>
      </c>
    </row>
    <row r="12" spans="1:1" x14ac:dyDescent="0.25">
      <c r="A12" t="s">
        <v>2033</v>
      </c>
    </row>
    <row r="13" spans="1:1" x14ac:dyDescent="0.25">
      <c r="A13" t="s">
        <v>2034</v>
      </c>
    </row>
    <row r="15" spans="1:1" x14ac:dyDescent="0.25">
      <c r="A15" t="s">
        <v>654</v>
      </c>
    </row>
    <row r="16" spans="1:1" x14ac:dyDescent="0.25">
      <c r="A16" s="109" t="s">
        <v>2035</v>
      </c>
    </row>
    <row r="17" spans="1:10" x14ac:dyDescent="0.25">
      <c r="A17" s="109" t="s">
        <v>140</v>
      </c>
    </row>
    <row r="19" spans="1:10" x14ac:dyDescent="0.25">
      <c r="C19">
        <v>2005</v>
      </c>
      <c r="D19" s="6">
        <v>2007</v>
      </c>
      <c r="E19" s="6">
        <v>2009</v>
      </c>
      <c r="F19" s="6">
        <v>2011</v>
      </c>
      <c r="G19" s="6">
        <v>2013</v>
      </c>
      <c r="H19" s="6">
        <v>2015</v>
      </c>
      <c r="I19" s="6">
        <v>2017</v>
      </c>
      <c r="J19" s="6">
        <v>2019</v>
      </c>
    </row>
    <row r="20" spans="1:10" x14ac:dyDescent="0.25">
      <c r="B20" t="s">
        <v>2036</v>
      </c>
      <c r="C20" s="700">
        <v>-20</v>
      </c>
      <c r="D20" s="700">
        <v>-21</v>
      </c>
      <c r="E20" s="700">
        <v>-23</v>
      </c>
      <c r="F20" s="700">
        <v>-23</v>
      </c>
      <c r="G20" s="700">
        <v>-21</v>
      </c>
      <c r="H20" s="700">
        <v>-24</v>
      </c>
      <c r="I20" s="700">
        <v>-24</v>
      </c>
      <c r="J20" s="700">
        <v>-24</v>
      </c>
    </row>
    <row r="21" spans="1:10" x14ac:dyDescent="0.25">
      <c r="B21" t="s">
        <v>2037</v>
      </c>
      <c r="C21" s="638">
        <v>3</v>
      </c>
      <c r="D21" s="638">
        <v>3.4</v>
      </c>
      <c r="E21" s="638">
        <v>3.8</v>
      </c>
      <c r="F21" s="638">
        <v>4.0999999999999996</v>
      </c>
      <c r="G21" s="638">
        <v>4.4000000000000004</v>
      </c>
      <c r="H21" s="638">
        <v>4.5999999999999996</v>
      </c>
      <c r="I21" s="638">
        <v>4.9000000000000004</v>
      </c>
      <c r="J21" s="638">
        <v>5.0999999999999996</v>
      </c>
    </row>
    <row r="22" spans="1:10" x14ac:dyDescent="0.25">
      <c r="B22" t="s">
        <v>2038</v>
      </c>
      <c r="C22" s="638">
        <v>3.1</v>
      </c>
      <c r="D22" s="638">
        <v>3.1</v>
      </c>
      <c r="E22" s="638">
        <v>3.4</v>
      </c>
      <c r="F22" s="638">
        <v>3.8</v>
      </c>
      <c r="G22" s="638">
        <v>4.0999999999999996</v>
      </c>
      <c r="H22" s="638">
        <v>4.4000000000000004</v>
      </c>
      <c r="I22" s="638">
        <v>4.7</v>
      </c>
      <c r="J22" s="638">
        <v>5.3</v>
      </c>
    </row>
    <row r="23" spans="1:10" x14ac:dyDescent="0.25">
      <c r="C23"/>
      <c r="H23" s="6"/>
    </row>
    <row r="24" spans="1:10" x14ac:dyDescent="0.25">
      <c r="C24"/>
      <c r="H24" s="6"/>
    </row>
    <row r="25" spans="1:10" x14ac:dyDescent="0.25">
      <c r="C25"/>
      <c r="H25" s="6"/>
      <c r="I25" s="6"/>
    </row>
    <row r="27" spans="1:10" x14ac:dyDescent="0.25">
      <c r="C27"/>
      <c r="D27"/>
    </row>
    <row r="28" spans="1:10" x14ac:dyDescent="0.25">
      <c r="C28"/>
      <c r="D28"/>
    </row>
    <row r="29" spans="1:10" x14ac:dyDescent="0.25">
      <c r="C29"/>
      <c r="D29"/>
    </row>
    <row r="34" spans="2:18" ht="15.75" thickBot="1" x14ac:dyDescent="0.3"/>
    <row r="35" spans="2:18" ht="15.75" customHeight="1" thickBot="1" x14ac:dyDescent="0.3">
      <c r="B35" s="237"/>
      <c r="C35" s="822" t="s">
        <v>2039</v>
      </c>
      <c r="D35" s="823"/>
      <c r="E35" s="823"/>
      <c r="F35" s="823"/>
      <c r="G35" s="823"/>
      <c r="H35" s="823"/>
      <c r="I35" s="823"/>
      <c r="J35" s="824"/>
      <c r="K35" s="822" t="s">
        <v>2040</v>
      </c>
      <c r="L35" s="823"/>
      <c r="M35" s="823"/>
      <c r="N35" s="823"/>
      <c r="O35" s="823"/>
      <c r="P35" s="823"/>
      <c r="Q35" s="823"/>
      <c r="R35" s="824"/>
    </row>
    <row r="36" spans="2:18" x14ac:dyDescent="0.25">
      <c r="B36" s="820" t="s">
        <v>2041</v>
      </c>
      <c r="C36" s="820">
        <v>2005</v>
      </c>
      <c r="D36" s="820">
        <v>2007</v>
      </c>
      <c r="E36" s="820">
        <v>2009</v>
      </c>
      <c r="F36" s="820">
        <v>2011</v>
      </c>
      <c r="G36" s="820">
        <v>2013</v>
      </c>
      <c r="H36" s="820">
        <v>2015</v>
      </c>
      <c r="I36" s="820">
        <v>2017</v>
      </c>
      <c r="J36" s="820">
        <v>2019</v>
      </c>
      <c r="K36" s="820">
        <v>2007</v>
      </c>
      <c r="L36" s="820">
        <v>2009</v>
      </c>
      <c r="M36" s="820">
        <v>2011</v>
      </c>
      <c r="N36" s="820">
        <v>2013</v>
      </c>
      <c r="O36" s="820">
        <v>2015</v>
      </c>
      <c r="P36" s="820">
        <v>2017</v>
      </c>
      <c r="Q36" s="820">
        <v>2019</v>
      </c>
      <c r="R36" s="820">
        <v>2021</v>
      </c>
    </row>
    <row r="37" spans="2:18" x14ac:dyDescent="0.25">
      <c r="B37" s="821"/>
      <c r="C37" s="821"/>
      <c r="D37" s="821"/>
      <c r="E37" s="821"/>
      <c r="F37" s="821"/>
      <c r="G37" s="821"/>
      <c r="H37" s="821"/>
      <c r="I37" s="821"/>
      <c r="J37" s="821"/>
      <c r="K37" s="821"/>
      <c r="L37" s="821"/>
      <c r="M37" s="821"/>
      <c r="N37" s="821"/>
      <c r="O37" s="821"/>
      <c r="P37" s="821"/>
      <c r="Q37" s="821"/>
      <c r="R37" s="821"/>
    </row>
    <row r="38" spans="2:18" ht="15.75" thickBot="1" x14ac:dyDescent="0.3">
      <c r="B38" s="240" t="s">
        <v>2042</v>
      </c>
      <c r="C38" s="239">
        <v>3.4</v>
      </c>
      <c r="D38" s="236">
        <v>3.8</v>
      </c>
      <c r="E38" s="236">
        <v>4.3</v>
      </c>
      <c r="F38" s="236">
        <v>4.5999999999999996</v>
      </c>
      <c r="G38" s="236">
        <v>5.0999999999999996</v>
      </c>
      <c r="H38" s="236">
        <v>5.4</v>
      </c>
      <c r="I38" s="236">
        <v>5.8</v>
      </c>
      <c r="J38" s="236">
        <v>5.9</v>
      </c>
      <c r="K38" s="239">
        <v>3.5</v>
      </c>
      <c r="L38" s="239">
        <v>3.8</v>
      </c>
      <c r="M38" s="239">
        <v>4.3</v>
      </c>
      <c r="N38" s="239">
        <v>4.5</v>
      </c>
      <c r="O38" s="239">
        <v>4.8</v>
      </c>
      <c r="P38" s="239">
        <v>5.0999999999999996</v>
      </c>
      <c r="Q38" s="239">
        <v>5.4</v>
      </c>
      <c r="R38" s="239">
        <v>5.7</v>
      </c>
    </row>
    <row r="39" spans="2:18" ht="15.75" thickBot="1" x14ac:dyDescent="0.3">
      <c r="B39" s="240" t="s">
        <v>2043</v>
      </c>
      <c r="C39" s="239">
        <v>2.5</v>
      </c>
      <c r="D39" s="236">
        <v>3.3</v>
      </c>
      <c r="E39" s="236">
        <v>3.7</v>
      </c>
      <c r="F39" s="236">
        <v>3.8</v>
      </c>
      <c r="G39" s="236">
        <v>4.0999999999999996</v>
      </c>
      <c r="H39" s="236">
        <v>4.7</v>
      </c>
      <c r="I39" s="236">
        <v>5.2</v>
      </c>
      <c r="J39" s="236">
        <v>5.6</v>
      </c>
      <c r="K39" s="239">
        <v>2.6</v>
      </c>
      <c r="L39" s="239">
        <v>2.9</v>
      </c>
      <c r="M39" s="239">
        <v>3.3</v>
      </c>
      <c r="N39" s="239">
        <v>3.6</v>
      </c>
      <c r="O39" s="239">
        <v>3.9</v>
      </c>
      <c r="P39" s="239">
        <v>4.2</v>
      </c>
      <c r="Q39" s="239">
        <v>4.5</v>
      </c>
      <c r="R39" s="239">
        <v>4.8</v>
      </c>
    </row>
    <row r="40" spans="2:18" ht="15.75" thickBot="1" x14ac:dyDescent="0.3">
      <c r="B40" s="240" t="s">
        <v>2044</v>
      </c>
      <c r="C40" s="239">
        <v>3.2</v>
      </c>
      <c r="D40" s="236">
        <v>3.4</v>
      </c>
      <c r="E40" s="236">
        <v>3.8</v>
      </c>
      <c r="F40" s="236">
        <v>4.0999999999999996</v>
      </c>
      <c r="G40" s="239">
        <v>4</v>
      </c>
      <c r="H40" s="239">
        <v>4.5</v>
      </c>
      <c r="I40" s="239">
        <v>4.5999999999999996</v>
      </c>
      <c r="J40" s="239">
        <v>4.9000000000000004</v>
      </c>
      <c r="K40" s="239">
        <v>3.2</v>
      </c>
      <c r="L40" s="239">
        <v>3.6</v>
      </c>
      <c r="M40" s="239">
        <v>4</v>
      </c>
      <c r="N40" s="239">
        <v>4.3</v>
      </c>
      <c r="O40" s="239">
        <v>4.5999999999999996</v>
      </c>
      <c r="P40" s="239">
        <v>4.9000000000000004</v>
      </c>
      <c r="Q40" s="239">
        <v>5.2</v>
      </c>
      <c r="R40" s="239">
        <v>5.4</v>
      </c>
    </row>
    <row r="41" spans="2:18" ht="15.75" thickBot="1" x14ac:dyDescent="0.3">
      <c r="B41" s="240" t="s">
        <v>2045</v>
      </c>
      <c r="C41" s="239">
        <v>3.1</v>
      </c>
      <c r="D41" s="236">
        <v>3.6</v>
      </c>
      <c r="E41" s="236">
        <v>3.9</v>
      </c>
      <c r="F41" s="236">
        <v>4.3</v>
      </c>
      <c r="G41" s="236">
        <v>4.7</v>
      </c>
      <c r="H41" s="236">
        <v>5.2</v>
      </c>
      <c r="I41" s="236">
        <v>5.4</v>
      </c>
      <c r="J41" s="236">
        <v>5.5</v>
      </c>
      <c r="K41" s="239">
        <v>3.1</v>
      </c>
      <c r="L41" s="239">
        <v>3.5</v>
      </c>
      <c r="M41" s="239">
        <v>3.9</v>
      </c>
      <c r="N41" s="239">
        <v>4.2</v>
      </c>
      <c r="O41" s="239">
        <v>4.5</v>
      </c>
      <c r="P41" s="239">
        <v>4.8</v>
      </c>
      <c r="Q41" s="239">
        <v>5.0999999999999996</v>
      </c>
      <c r="R41" s="239">
        <v>5.4</v>
      </c>
    </row>
    <row r="42" spans="2:18" ht="15.75" thickBot="1" x14ac:dyDescent="0.3">
      <c r="B42" s="240" t="s">
        <v>2046</v>
      </c>
      <c r="C42" s="239">
        <v>2.7</v>
      </c>
      <c r="D42" s="236">
        <v>3.4</v>
      </c>
      <c r="E42" s="236">
        <v>3.8</v>
      </c>
      <c r="F42" s="236">
        <v>4.2</v>
      </c>
      <c r="G42" s="236">
        <v>4.3</v>
      </c>
      <c r="H42" s="236">
        <v>4.7</v>
      </c>
      <c r="I42" s="236">
        <v>5.0999999999999996</v>
      </c>
      <c r="J42" s="236">
        <v>5.3</v>
      </c>
      <c r="K42" s="239">
        <v>2.8</v>
      </c>
      <c r="L42" s="239">
        <v>3.1</v>
      </c>
      <c r="M42" s="239">
        <v>3.5</v>
      </c>
      <c r="N42" s="239">
        <v>3.8</v>
      </c>
      <c r="O42" s="239">
        <v>4.0999999999999996</v>
      </c>
      <c r="P42" s="239">
        <v>4.4000000000000004</v>
      </c>
      <c r="Q42" s="239">
        <v>4.7</v>
      </c>
      <c r="R42" s="239">
        <v>5</v>
      </c>
    </row>
    <row r="43" spans="2:18" ht="15.75" thickBot="1" x14ac:dyDescent="0.3">
      <c r="B43" s="240" t="s">
        <v>2047</v>
      </c>
      <c r="C43" s="239">
        <v>3.2</v>
      </c>
      <c r="D43" s="236">
        <v>3.8</v>
      </c>
      <c r="E43" s="236">
        <v>4.4000000000000004</v>
      </c>
      <c r="F43" s="236">
        <v>4.9000000000000004</v>
      </c>
      <c r="G43" s="236">
        <v>5.2</v>
      </c>
      <c r="H43" s="236">
        <v>5.9</v>
      </c>
      <c r="I43" s="236">
        <v>6.2</v>
      </c>
      <c r="J43" s="236">
        <v>6.4</v>
      </c>
      <c r="K43" s="239">
        <v>3.2</v>
      </c>
      <c r="L43" s="239">
        <v>3.6</v>
      </c>
      <c r="M43" s="239">
        <v>4</v>
      </c>
      <c r="N43" s="239">
        <v>4.3</v>
      </c>
      <c r="O43" s="239">
        <v>4.5</v>
      </c>
      <c r="P43" s="239">
        <v>4.8</v>
      </c>
      <c r="Q43" s="239">
        <v>5.0999999999999996</v>
      </c>
      <c r="R43" s="239">
        <v>5.4</v>
      </c>
    </row>
    <row r="44" spans="2:18" ht="15.75" thickBot="1" x14ac:dyDescent="0.3">
      <c r="B44" s="240" t="s">
        <v>2048</v>
      </c>
      <c r="C44" s="239">
        <v>4.8</v>
      </c>
      <c r="D44" s="236">
        <v>5</v>
      </c>
      <c r="E44" s="236">
        <v>5.6</v>
      </c>
      <c r="F44" s="236">
        <v>5.7</v>
      </c>
      <c r="G44" s="236">
        <v>5.9</v>
      </c>
      <c r="H44" s="239">
        <v>6</v>
      </c>
      <c r="I44" s="236">
        <v>6.3</v>
      </c>
      <c r="J44" s="239">
        <v>6.5</v>
      </c>
      <c r="K44" s="239">
        <v>4.9000000000000004</v>
      </c>
      <c r="L44" s="239">
        <v>5.2</v>
      </c>
      <c r="M44" s="239">
        <v>5.6</v>
      </c>
      <c r="N44" s="239">
        <v>5.8</v>
      </c>
      <c r="O44" s="239">
        <v>6.1</v>
      </c>
      <c r="P44" s="239">
        <v>6.3</v>
      </c>
      <c r="Q44" s="239">
        <v>6.6</v>
      </c>
      <c r="R44" s="239">
        <v>6.8</v>
      </c>
    </row>
    <row r="45" spans="2:18" ht="15.75" thickBot="1" x14ac:dyDescent="0.3">
      <c r="B45" s="240" t="s">
        <v>2049</v>
      </c>
      <c r="C45" s="239">
        <v>4.2</v>
      </c>
      <c r="D45" s="236">
        <v>4.5999999999999996</v>
      </c>
      <c r="E45" s="236">
        <v>5.0999999999999996</v>
      </c>
      <c r="F45" s="236">
        <v>5.2</v>
      </c>
      <c r="G45" s="236">
        <v>5.4</v>
      </c>
      <c r="H45" s="236">
        <v>5.7</v>
      </c>
      <c r="I45" s="236">
        <v>6</v>
      </c>
      <c r="J45" s="236">
        <v>6.1</v>
      </c>
      <c r="K45" s="239">
        <v>4.3</v>
      </c>
      <c r="L45" s="239">
        <v>4.5999999999999996</v>
      </c>
      <c r="M45" s="239">
        <v>5</v>
      </c>
      <c r="N45" s="239">
        <v>5.3</v>
      </c>
      <c r="O45" s="239">
        <v>5.6</v>
      </c>
      <c r="P45" s="239">
        <v>5.8</v>
      </c>
      <c r="Q45" s="239">
        <v>6.1</v>
      </c>
      <c r="R45" s="239">
        <v>6.3</v>
      </c>
    </row>
    <row r="46" spans="2:18" ht="15.75" thickBot="1" x14ac:dyDescent="0.3">
      <c r="B46" s="240" t="s">
        <v>2050</v>
      </c>
      <c r="C46" s="239">
        <v>4.0999999999999996</v>
      </c>
      <c r="D46" s="236">
        <v>4.3</v>
      </c>
      <c r="E46" s="236">
        <v>4.9000000000000004</v>
      </c>
      <c r="F46" s="236">
        <v>5.3</v>
      </c>
      <c r="G46" s="236">
        <v>5.7</v>
      </c>
      <c r="H46" s="236">
        <v>5.8</v>
      </c>
      <c r="I46" s="236">
        <v>6.1</v>
      </c>
      <c r="J46" s="236">
        <v>6.2</v>
      </c>
      <c r="K46" s="239">
        <v>4.2</v>
      </c>
      <c r="L46" s="239">
        <v>4.5</v>
      </c>
      <c r="M46" s="239">
        <v>4.9000000000000004</v>
      </c>
      <c r="N46" s="239">
        <v>5.2</v>
      </c>
      <c r="O46" s="239">
        <v>5.4</v>
      </c>
      <c r="P46" s="239">
        <v>5.7</v>
      </c>
      <c r="Q46" s="239">
        <v>6</v>
      </c>
      <c r="R46" s="239">
        <v>6.2</v>
      </c>
    </row>
    <row r="47" spans="2:18" ht="15.75" thickBot="1" x14ac:dyDescent="0.3">
      <c r="B47" s="240" t="s">
        <v>2051</v>
      </c>
      <c r="C47" s="239">
        <v>2.9</v>
      </c>
      <c r="D47" s="236">
        <v>3.7</v>
      </c>
      <c r="E47" s="236">
        <v>3.9</v>
      </c>
      <c r="F47" s="236">
        <v>4.0999999999999996</v>
      </c>
      <c r="G47" s="236">
        <v>4.0999999999999996</v>
      </c>
      <c r="H47" s="236">
        <v>4.5999999999999996</v>
      </c>
      <c r="I47" s="236">
        <v>4.8</v>
      </c>
      <c r="J47" s="236">
        <v>5</v>
      </c>
      <c r="K47" s="239">
        <v>2.9</v>
      </c>
      <c r="L47" s="239">
        <v>3.3</v>
      </c>
      <c r="M47" s="239">
        <v>3.7</v>
      </c>
      <c r="N47" s="239">
        <v>4</v>
      </c>
      <c r="O47" s="239">
        <v>4.2</v>
      </c>
      <c r="P47" s="239">
        <v>4.5</v>
      </c>
      <c r="Q47" s="239">
        <v>4.8</v>
      </c>
      <c r="R47" s="239">
        <v>5.2</v>
      </c>
    </row>
    <row r="48" spans="2:18" ht="15.75" thickBot="1" x14ac:dyDescent="0.3">
      <c r="B48" s="240" t="s">
        <v>2052</v>
      </c>
      <c r="C48" s="239">
        <v>3.6</v>
      </c>
      <c r="D48" s="236">
        <v>4.4000000000000004</v>
      </c>
      <c r="E48" s="236">
        <v>4.9000000000000004</v>
      </c>
      <c r="F48" s="236">
        <v>5.0999999999999996</v>
      </c>
      <c r="G48" s="236">
        <v>5.3</v>
      </c>
      <c r="H48" s="236">
        <v>5.7</v>
      </c>
      <c r="I48" s="236">
        <v>5.9</v>
      </c>
      <c r="J48" s="236">
        <v>5.9</v>
      </c>
      <c r="K48" s="239">
        <v>3.7</v>
      </c>
      <c r="L48" s="239">
        <v>4</v>
      </c>
      <c r="M48" s="239">
        <v>4.4000000000000004</v>
      </c>
      <c r="N48" s="239">
        <v>4.7</v>
      </c>
      <c r="O48" s="239">
        <v>5</v>
      </c>
      <c r="P48" s="239">
        <v>5.3</v>
      </c>
      <c r="Q48" s="239">
        <v>5.6</v>
      </c>
      <c r="R48" s="239">
        <v>5.9</v>
      </c>
    </row>
    <row r="49" spans="2:26" ht="23.25" thickBot="1" x14ac:dyDescent="0.3">
      <c r="B49" s="240" t="s">
        <v>2053</v>
      </c>
      <c r="C49" s="239">
        <v>3.6</v>
      </c>
      <c r="D49" s="236">
        <v>4.3</v>
      </c>
      <c r="E49" s="236">
        <v>4.5999999999999996</v>
      </c>
      <c r="F49" s="236">
        <v>5.0999999999999996</v>
      </c>
      <c r="G49" s="236">
        <v>5.2</v>
      </c>
      <c r="H49" s="236">
        <v>5.5</v>
      </c>
      <c r="I49" s="236">
        <v>5.7</v>
      </c>
      <c r="J49" s="236">
        <v>5.7</v>
      </c>
      <c r="K49" s="239">
        <v>3.6</v>
      </c>
      <c r="L49" s="239">
        <v>4</v>
      </c>
      <c r="M49" s="239">
        <v>4.4000000000000004</v>
      </c>
      <c r="N49" s="239">
        <v>4.7</v>
      </c>
      <c r="O49" s="239">
        <v>5</v>
      </c>
      <c r="P49" s="239">
        <v>5.2</v>
      </c>
      <c r="Q49" s="239">
        <v>5.5</v>
      </c>
      <c r="R49" s="239">
        <v>5.8</v>
      </c>
    </row>
    <row r="50" spans="2:26" ht="15.75" thickBot="1" x14ac:dyDescent="0.3">
      <c r="B50" s="240" t="s">
        <v>2054</v>
      </c>
      <c r="C50" s="239">
        <v>4.7</v>
      </c>
      <c r="D50" s="239">
        <v>4.7</v>
      </c>
      <c r="E50" s="236">
        <v>5.6</v>
      </c>
      <c r="F50" s="236">
        <v>5.9</v>
      </c>
      <c r="G50" s="236">
        <v>6.1</v>
      </c>
      <c r="H50" s="236">
        <v>6.3</v>
      </c>
      <c r="I50" s="236">
        <v>6.5</v>
      </c>
      <c r="J50" s="236">
        <v>6.5</v>
      </c>
      <c r="K50" s="239">
        <v>4.8</v>
      </c>
      <c r="L50" s="239">
        <v>5.0999999999999996</v>
      </c>
      <c r="M50" s="239">
        <v>5.5</v>
      </c>
      <c r="N50" s="239">
        <v>5.7</v>
      </c>
      <c r="O50" s="239">
        <v>6</v>
      </c>
      <c r="P50" s="239">
        <v>6.2</v>
      </c>
      <c r="Q50" s="239">
        <v>6.5</v>
      </c>
      <c r="R50" s="239">
        <v>6.7</v>
      </c>
    </row>
    <row r="51" spans="2:26" ht="15.75" thickBot="1" x14ac:dyDescent="0.3">
      <c r="B51" s="240" t="s">
        <v>2055</v>
      </c>
      <c r="C51" s="239">
        <v>2.8</v>
      </c>
      <c r="D51" s="236">
        <v>3.1</v>
      </c>
      <c r="E51" s="236">
        <v>3.6</v>
      </c>
      <c r="F51" s="236">
        <v>4.2</v>
      </c>
      <c r="G51" s="236">
        <v>4</v>
      </c>
      <c r="H51" s="236">
        <v>4.5</v>
      </c>
      <c r="I51" s="236">
        <v>4.7</v>
      </c>
      <c r="J51" s="236">
        <v>4.9000000000000004</v>
      </c>
      <c r="K51" s="239">
        <v>2.8</v>
      </c>
      <c r="L51" s="239">
        <v>3.1</v>
      </c>
      <c r="M51" s="239">
        <v>3.5</v>
      </c>
      <c r="N51" s="239">
        <v>3.8</v>
      </c>
      <c r="O51" s="239">
        <v>4.0999999999999996</v>
      </c>
      <c r="P51" s="239">
        <v>4.4000000000000004</v>
      </c>
      <c r="Q51" s="239">
        <v>4.7</v>
      </c>
      <c r="R51" s="239">
        <v>5</v>
      </c>
    </row>
    <row r="52" spans="2:26" ht="15.75" thickBot="1" x14ac:dyDescent="0.3">
      <c r="B52" s="240" t="s">
        <v>2056</v>
      </c>
      <c r="C52" s="239">
        <v>3</v>
      </c>
      <c r="D52" s="236">
        <v>3.4</v>
      </c>
      <c r="E52" s="236">
        <v>3.9</v>
      </c>
      <c r="F52" s="236">
        <v>4.3</v>
      </c>
      <c r="G52" s="236">
        <v>4.5</v>
      </c>
      <c r="H52" s="236">
        <v>4.9000000000000004</v>
      </c>
      <c r="I52" s="236">
        <v>5.0999999999999996</v>
      </c>
      <c r="J52" s="236">
        <v>5.4</v>
      </c>
      <c r="K52" s="239">
        <v>3.1</v>
      </c>
      <c r="L52" s="239">
        <v>3.4</v>
      </c>
      <c r="M52" s="239">
        <v>3.8</v>
      </c>
      <c r="N52" s="239">
        <v>4.0999999999999996</v>
      </c>
      <c r="O52" s="239">
        <v>4.4000000000000004</v>
      </c>
      <c r="P52" s="239">
        <v>4.7</v>
      </c>
      <c r="Q52" s="239">
        <v>5</v>
      </c>
      <c r="R52" s="239">
        <v>5.3</v>
      </c>
    </row>
    <row r="53" spans="2:26" ht="15.75" thickBot="1" x14ac:dyDescent="0.3">
      <c r="B53" s="240" t="s">
        <v>2057</v>
      </c>
      <c r="C53" s="239">
        <v>4.5999999999999996</v>
      </c>
      <c r="D53" s="236">
        <v>5</v>
      </c>
      <c r="E53" s="236">
        <v>5.4</v>
      </c>
      <c r="F53" s="236">
        <v>5.6</v>
      </c>
      <c r="G53" s="236">
        <v>5.9</v>
      </c>
      <c r="H53" s="236">
        <v>6.2</v>
      </c>
      <c r="I53" s="236">
        <v>6.5</v>
      </c>
      <c r="J53" s="236">
        <v>6.5</v>
      </c>
      <c r="K53" s="239">
        <v>4.7</v>
      </c>
      <c r="L53" s="239">
        <v>5</v>
      </c>
      <c r="M53" s="239">
        <v>5.4</v>
      </c>
      <c r="N53" s="239">
        <v>5.6</v>
      </c>
      <c r="O53" s="239">
        <v>5.9</v>
      </c>
      <c r="P53" s="239">
        <v>6.2</v>
      </c>
      <c r="Q53" s="239">
        <v>6.4</v>
      </c>
      <c r="R53" s="239">
        <v>6.6</v>
      </c>
    </row>
    <row r="54" spans="2:26" ht="15.75" thickBot="1" x14ac:dyDescent="0.3">
      <c r="B54" s="240" t="s">
        <v>2058</v>
      </c>
      <c r="C54" s="239">
        <v>3.2</v>
      </c>
      <c r="D54" s="236">
        <v>3.6</v>
      </c>
      <c r="E54" s="236">
        <v>4.0999999999999996</v>
      </c>
      <c r="F54" s="236">
        <v>4.3</v>
      </c>
      <c r="G54" s="236">
        <v>4.7</v>
      </c>
      <c r="H54" s="236">
        <v>5</v>
      </c>
      <c r="I54" s="236">
        <v>5.2</v>
      </c>
      <c r="J54" s="236">
        <v>5.5</v>
      </c>
      <c r="K54" s="239">
        <v>3.3</v>
      </c>
      <c r="L54" s="239">
        <v>3.6</v>
      </c>
      <c r="M54" s="239">
        <v>4</v>
      </c>
      <c r="N54" s="239">
        <v>4.3</v>
      </c>
      <c r="O54" s="239">
        <v>4.5999999999999996</v>
      </c>
      <c r="P54" s="239">
        <v>4.9000000000000004</v>
      </c>
      <c r="Q54" s="239">
        <v>5.2</v>
      </c>
      <c r="R54" s="239">
        <v>5.5</v>
      </c>
    </row>
    <row r="55" spans="2:26" ht="15.75" thickBot="1" x14ac:dyDescent="0.3">
      <c r="B55" s="240" t="s">
        <v>2059</v>
      </c>
      <c r="C55" s="239">
        <v>2.8</v>
      </c>
      <c r="D55" s="236">
        <v>3.5</v>
      </c>
      <c r="E55" s="236">
        <v>4</v>
      </c>
      <c r="F55" s="236">
        <v>4.4000000000000004</v>
      </c>
      <c r="G55" s="236">
        <v>4.5</v>
      </c>
      <c r="H55" s="236">
        <v>4.9000000000000004</v>
      </c>
      <c r="I55" s="236">
        <v>5.3</v>
      </c>
      <c r="J55" s="236">
        <v>5.7</v>
      </c>
      <c r="K55" s="239">
        <v>2.9</v>
      </c>
      <c r="L55" s="239">
        <v>3.2</v>
      </c>
      <c r="M55" s="239">
        <v>3.6</v>
      </c>
      <c r="N55" s="239">
        <v>3.9</v>
      </c>
      <c r="O55" s="239">
        <v>4.2</v>
      </c>
      <c r="P55" s="239">
        <v>4.5</v>
      </c>
      <c r="Q55" s="239">
        <v>4.8</v>
      </c>
      <c r="R55" s="239">
        <v>5.0999999999999996</v>
      </c>
    </row>
    <row r="56" spans="2:26" ht="15.75" thickBot="1" x14ac:dyDescent="0.3">
      <c r="B56" s="240" t="s">
        <v>2060</v>
      </c>
      <c r="C56" s="239">
        <v>4.3</v>
      </c>
      <c r="D56" s="236">
        <v>4.4000000000000004</v>
      </c>
      <c r="E56" s="236">
        <v>4.7</v>
      </c>
      <c r="F56" s="236">
        <v>5.0999999999999996</v>
      </c>
      <c r="G56" s="239">
        <v>5.2</v>
      </c>
      <c r="H56" s="239">
        <v>5.5</v>
      </c>
      <c r="I56" s="239">
        <v>5.8</v>
      </c>
      <c r="J56" s="239">
        <v>5.8</v>
      </c>
      <c r="K56" s="239">
        <v>4.4000000000000004</v>
      </c>
      <c r="L56" s="239">
        <v>4.7</v>
      </c>
      <c r="M56" s="239">
        <v>5.0999999999999996</v>
      </c>
      <c r="N56" s="239">
        <v>5.4</v>
      </c>
      <c r="O56" s="239">
        <v>5.6</v>
      </c>
      <c r="P56" s="239">
        <v>5.9</v>
      </c>
      <c r="Q56" s="239">
        <v>6.1</v>
      </c>
      <c r="R56" s="239">
        <v>6.4</v>
      </c>
    </row>
    <row r="57" spans="2:26" ht="23.25" thickBot="1" x14ac:dyDescent="0.3">
      <c r="B57" s="240" t="s">
        <v>2061</v>
      </c>
      <c r="C57" s="239">
        <v>2.7</v>
      </c>
      <c r="D57" s="236">
        <v>3.4</v>
      </c>
      <c r="E57" s="236">
        <v>3.9</v>
      </c>
      <c r="F57" s="236">
        <v>4.0999999999999996</v>
      </c>
      <c r="G57" s="236">
        <v>4.4000000000000004</v>
      </c>
      <c r="H57" s="236">
        <v>4.8</v>
      </c>
      <c r="I57" s="236">
        <v>5</v>
      </c>
      <c r="J57" s="236">
        <v>5.2</v>
      </c>
      <c r="K57" s="239">
        <v>2.8</v>
      </c>
      <c r="L57" s="239">
        <v>3.1</v>
      </c>
      <c r="M57" s="239">
        <v>3.5</v>
      </c>
      <c r="N57" s="239">
        <v>3.8</v>
      </c>
      <c r="O57" s="239">
        <v>4.0999999999999996</v>
      </c>
      <c r="P57" s="239">
        <v>4.4000000000000004</v>
      </c>
      <c r="Q57" s="239">
        <v>4.7</v>
      </c>
      <c r="R57" s="239">
        <v>5</v>
      </c>
    </row>
    <row r="58" spans="2:26" ht="23.25" thickBot="1" x14ac:dyDescent="0.3">
      <c r="B58" s="240" t="s">
        <v>2062</v>
      </c>
      <c r="C58" s="239">
        <v>4.3</v>
      </c>
      <c r="D58" s="236">
        <v>4.5999999999999996</v>
      </c>
      <c r="E58" s="236">
        <v>4.9000000000000004</v>
      </c>
      <c r="F58" s="236">
        <v>5.0999999999999996</v>
      </c>
      <c r="G58" s="236">
        <v>5.6</v>
      </c>
      <c r="H58" s="236">
        <v>5.7</v>
      </c>
      <c r="I58" s="239">
        <v>5.8</v>
      </c>
      <c r="J58" s="239">
        <v>6</v>
      </c>
      <c r="K58" s="239">
        <v>4.3</v>
      </c>
      <c r="L58" s="239">
        <v>4.7</v>
      </c>
      <c r="M58" s="239">
        <v>5.0999999999999996</v>
      </c>
      <c r="N58" s="239">
        <v>5.3</v>
      </c>
      <c r="O58" s="239">
        <v>5.6</v>
      </c>
      <c r="P58" s="239">
        <v>5.9</v>
      </c>
      <c r="Q58" s="239">
        <v>6.1</v>
      </c>
      <c r="R58" s="239">
        <v>6.4</v>
      </c>
    </row>
    <row r="59" spans="2:26" ht="15.75" thickBot="1" x14ac:dyDescent="0.3">
      <c r="B59" s="240" t="s">
        <v>2063</v>
      </c>
      <c r="C59" s="239">
        <v>3.6</v>
      </c>
      <c r="D59" s="236">
        <v>4</v>
      </c>
      <c r="E59" s="236">
        <v>4.3</v>
      </c>
      <c r="F59" s="236">
        <v>4.7</v>
      </c>
      <c r="G59" s="236">
        <v>5.2</v>
      </c>
      <c r="H59" s="236">
        <v>5.4</v>
      </c>
      <c r="I59" s="236">
        <v>5.8</v>
      </c>
      <c r="J59" s="236">
        <v>5.6</v>
      </c>
      <c r="K59" s="239">
        <v>3.7</v>
      </c>
      <c r="L59" s="239">
        <v>4</v>
      </c>
      <c r="M59" s="239">
        <v>4.5</v>
      </c>
      <c r="N59" s="239">
        <v>4.7</v>
      </c>
      <c r="O59" s="239">
        <v>5</v>
      </c>
      <c r="P59" s="239">
        <v>5.3</v>
      </c>
      <c r="Q59" s="239">
        <v>5.6</v>
      </c>
      <c r="R59" s="239">
        <v>5.9</v>
      </c>
    </row>
    <row r="60" spans="2:26" ht="15.75" thickBot="1" x14ac:dyDescent="0.3">
      <c r="B60" s="240" t="s">
        <v>2064</v>
      </c>
      <c r="C60" s="239">
        <v>3.7</v>
      </c>
      <c r="D60" s="236">
        <v>4.0999999999999996</v>
      </c>
      <c r="E60" s="236">
        <v>4.3</v>
      </c>
      <c r="F60" s="236">
        <v>4.7</v>
      </c>
      <c r="G60" s="236">
        <v>5</v>
      </c>
      <c r="H60" s="236">
        <v>5.2</v>
      </c>
      <c r="I60" s="236">
        <v>5.5</v>
      </c>
      <c r="J60" s="236">
        <v>5.7</v>
      </c>
      <c r="K60" s="239">
        <v>3.8</v>
      </c>
      <c r="L60" s="239">
        <v>4.0999999999999996</v>
      </c>
      <c r="M60" s="239">
        <v>4.5</v>
      </c>
      <c r="N60" s="239">
        <v>4.8</v>
      </c>
      <c r="O60" s="239">
        <v>5.0999999999999996</v>
      </c>
      <c r="P60" s="239">
        <v>5.4</v>
      </c>
      <c r="Q60" s="239">
        <v>5.6</v>
      </c>
      <c r="R60" s="239">
        <v>5.9</v>
      </c>
    </row>
    <row r="61" spans="2:26" ht="15.75" thickBot="1" x14ac:dyDescent="0.3">
      <c r="B61" s="240" t="s">
        <v>2065</v>
      </c>
      <c r="C61" s="239">
        <v>4.4000000000000004</v>
      </c>
      <c r="D61" s="236">
        <v>4.9000000000000004</v>
      </c>
      <c r="E61" s="236">
        <v>5.2</v>
      </c>
      <c r="F61" s="236">
        <v>5.8</v>
      </c>
      <c r="G61" s="236">
        <v>6</v>
      </c>
      <c r="H61" s="236">
        <v>6.3</v>
      </c>
      <c r="I61" s="236">
        <v>6.5</v>
      </c>
      <c r="J61" s="236">
        <v>6.5</v>
      </c>
      <c r="K61" s="239">
        <v>4.5</v>
      </c>
      <c r="L61" s="239">
        <v>4.8</v>
      </c>
      <c r="M61" s="239">
        <v>5.2</v>
      </c>
      <c r="N61" s="239">
        <v>5.5</v>
      </c>
      <c r="O61" s="239">
        <v>5.8</v>
      </c>
      <c r="P61" s="239">
        <v>6</v>
      </c>
      <c r="Q61" s="239">
        <v>6.3</v>
      </c>
      <c r="R61" s="239">
        <v>6.5</v>
      </c>
    </row>
    <row r="62" spans="2:26" ht="15.75" thickBot="1" x14ac:dyDescent="0.3">
      <c r="B62" s="240" t="s">
        <v>2066</v>
      </c>
      <c r="C62" s="239">
        <v>4.7</v>
      </c>
      <c r="D62" s="236">
        <v>5</v>
      </c>
      <c r="E62" s="236">
        <v>5.5</v>
      </c>
      <c r="F62" s="236">
        <v>5.6</v>
      </c>
      <c r="G62" s="236">
        <v>6.1</v>
      </c>
      <c r="H62" s="236">
        <v>6.4</v>
      </c>
      <c r="I62" s="236">
        <v>6.6</v>
      </c>
      <c r="J62" s="236">
        <v>6.7</v>
      </c>
      <c r="K62" s="239">
        <v>4.8</v>
      </c>
      <c r="L62" s="239">
        <v>5.0999999999999996</v>
      </c>
      <c r="M62" s="239">
        <v>5.5</v>
      </c>
      <c r="N62" s="239">
        <v>5.8</v>
      </c>
      <c r="O62" s="239">
        <v>6</v>
      </c>
      <c r="P62" s="239">
        <v>6.3</v>
      </c>
      <c r="Q62" s="239">
        <v>6.5</v>
      </c>
      <c r="R62" s="239">
        <v>6.7</v>
      </c>
      <c r="S62">
        <v>2005</v>
      </c>
      <c r="T62">
        <v>2007</v>
      </c>
      <c r="U62">
        <v>2009</v>
      </c>
      <c r="V62">
        <v>2011</v>
      </c>
      <c r="W62">
        <v>2013</v>
      </c>
      <c r="X62">
        <v>2015</v>
      </c>
      <c r="Y62">
        <v>2017</v>
      </c>
      <c r="Z62">
        <v>2019</v>
      </c>
    </row>
    <row r="63" spans="2:26" ht="15.75" thickBot="1" x14ac:dyDescent="0.3">
      <c r="B63" s="240" t="s">
        <v>2067</v>
      </c>
      <c r="C63" s="239">
        <v>3</v>
      </c>
      <c r="D63" s="236">
        <v>3.4</v>
      </c>
      <c r="E63" s="236">
        <v>3.8</v>
      </c>
      <c r="F63" s="236">
        <v>4.0999999999999996</v>
      </c>
      <c r="G63" s="236">
        <v>4.4000000000000004</v>
      </c>
      <c r="H63" s="236">
        <v>4.5999999999999996</v>
      </c>
      <c r="I63" s="236">
        <v>4.9000000000000004</v>
      </c>
      <c r="J63" s="236">
        <v>5.0999999999999996</v>
      </c>
      <c r="K63" s="239">
        <v>3.1</v>
      </c>
      <c r="L63" s="239">
        <v>3.4</v>
      </c>
      <c r="M63" s="239">
        <v>3.8</v>
      </c>
      <c r="N63" s="239">
        <v>4.0999999999999996</v>
      </c>
      <c r="O63" s="239">
        <v>4.4000000000000004</v>
      </c>
      <c r="P63" s="239">
        <v>4.7</v>
      </c>
      <c r="Q63" s="239">
        <v>5</v>
      </c>
      <c r="R63" s="239">
        <v>5.3</v>
      </c>
      <c r="S63">
        <f>RANK(C63,C38:C64)</f>
        <v>20</v>
      </c>
      <c r="T63">
        <f t="shared" ref="T63:Z63" si="0">RANK(D63,D38:D64)</f>
        <v>21</v>
      </c>
      <c r="U63">
        <f t="shared" si="0"/>
        <v>23</v>
      </c>
      <c r="V63">
        <f t="shared" si="0"/>
        <v>23</v>
      </c>
      <c r="W63">
        <f t="shared" si="0"/>
        <v>21</v>
      </c>
      <c r="X63">
        <f t="shared" si="0"/>
        <v>24</v>
      </c>
      <c r="Y63">
        <f t="shared" si="0"/>
        <v>24</v>
      </c>
      <c r="Z63">
        <f t="shared" si="0"/>
        <v>24</v>
      </c>
    </row>
    <row r="64" spans="2:26" ht="15.75" thickBot="1" x14ac:dyDescent="0.3">
      <c r="B64" s="238" t="s">
        <v>2068</v>
      </c>
      <c r="C64" s="235">
        <v>3.5</v>
      </c>
      <c r="D64" s="236">
        <v>4.0999999999999996</v>
      </c>
      <c r="E64" s="236">
        <v>4.5</v>
      </c>
      <c r="F64" s="236">
        <v>4.9000000000000004</v>
      </c>
      <c r="G64" s="236">
        <v>5.0999999999999996</v>
      </c>
      <c r="H64" s="236">
        <v>5.0999999999999996</v>
      </c>
      <c r="I64" s="236">
        <v>5.6</v>
      </c>
      <c r="J64" s="236">
        <v>5.6</v>
      </c>
      <c r="K64" s="235">
        <v>3.6</v>
      </c>
      <c r="L64" s="235">
        <v>3.9</v>
      </c>
      <c r="M64" s="235">
        <v>4.3</v>
      </c>
      <c r="N64" s="235">
        <v>4.5999999999999996</v>
      </c>
      <c r="O64" s="235">
        <v>4.9000000000000004</v>
      </c>
      <c r="P64" s="235">
        <v>5.2</v>
      </c>
      <c r="Q64" s="235">
        <v>5.5</v>
      </c>
      <c r="R64" s="235">
        <v>5.7</v>
      </c>
    </row>
  </sheetData>
  <mergeCells count="19">
    <mergeCell ref="B36:B37"/>
    <mergeCell ref="C36:C37"/>
    <mergeCell ref="D36:D37"/>
    <mergeCell ref="E36:E37"/>
    <mergeCell ref="F36:F37"/>
    <mergeCell ref="M36:M37"/>
    <mergeCell ref="N36:N37"/>
    <mergeCell ref="O36:O37"/>
    <mergeCell ref="C35:J35"/>
    <mergeCell ref="K35:R35"/>
    <mergeCell ref="G36:G37"/>
    <mergeCell ref="H36:H37"/>
    <mergeCell ref="I36:I37"/>
    <mergeCell ref="P36:P37"/>
    <mergeCell ref="Q36:Q37"/>
    <mergeCell ref="R36:R37"/>
    <mergeCell ref="J36:J37"/>
    <mergeCell ref="K36:K37"/>
    <mergeCell ref="L36:L37"/>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6918F-4467-4802-9285-F596EE0346B0}">
  <sheetPr>
    <tabColor rgb="FFC00000"/>
  </sheetPr>
  <dimension ref="A1:Z64"/>
  <sheetViews>
    <sheetView showGridLines="0" topLeftCell="A20" workbookViewId="0">
      <selection activeCell="H24" sqref="C24:R46"/>
    </sheetView>
  </sheetViews>
  <sheetFormatPr defaultRowHeight="15" x14ac:dyDescent="0.25"/>
  <cols>
    <col min="2" max="2" width="15.140625" customWidth="1"/>
    <col min="3" max="7" width="9.140625" style="6"/>
  </cols>
  <sheetData>
    <row r="1" spans="1:1" ht="17.25" x14ac:dyDescent="0.25">
      <c r="A1" t="s">
        <v>2069</v>
      </c>
    </row>
    <row r="3" spans="1:1" x14ac:dyDescent="0.25">
      <c r="A3" t="s">
        <v>48</v>
      </c>
    </row>
    <row r="4" spans="1:1" x14ac:dyDescent="0.25">
      <c r="A4" t="s">
        <v>2027</v>
      </c>
    </row>
    <row r="5" spans="1:1" x14ac:dyDescent="0.25">
      <c r="A5" t="s">
        <v>2028</v>
      </c>
    </row>
    <row r="6" spans="1:1" x14ac:dyDescent="0.25">
      <c r="A6" t="s">
        <v>2029</v>
      </c>
    </row>
    <row r="7" spans="1:1" ht="17.25" x14ac:dyDescent="0.25">
      <c r="A7" t="s">
        <v>2070</v>
      </c>
    </row>
    <row r="8" spans="1:1" x14ac:dyDescent="0.25">
      <c r="A8" t="s">
        <v>2031</v>
      </c>
    </row>
    <row r="10" spans="1:1" x14ac:dyDescent="0.25">
      <c r="A10" t="s">
        <v>718</v>
      </c>
    </row>
    <row r="11" spans="1:1" x14ac:dyDescent="0.25">
      <c r="A11" t="s">
        <v>2032</v>
      </c>
    </row>
    <row r="12" spans="1:1" x14ac:dyDescent="0.25">
      <c r="A12" t="s">
        <v>2033</v>
      </c>
    </row>
    <row r="13" spans="1:1" x14ac:dyDescent="0.25">
      <c r="A13" t="s">
        <v>2034</v>
      </c>
    </row>
    <row r="15" spans="1:1" x14ac:dyDescent="0.25">
      <c r="A15" t="s">
        <v>654</v>
      </c>
    </row>
    <row r="16" spans="1:1" x14ac:dyDescent="0.25">
      <c r="A16" s="109" t="s">
        <v>2035</v>
      </c>
    </row>
    <row r="17" spans="1:10" x14ac:dyDescent="0.25">
      <c r="A17" s="109" t="s">
        <v>140</v>
      </c>
    </row>
    <row r="19" spans="1:10" x14ac:dyDescent="0.25">
      <c r="C19">
        <v>2005</v>
      </c>
      <c r="D19" s="6">
        <v>2007</v>
      </c>
      <c r="E19" s="6">
        <v>2009</v>
      </c>
      <c r="F19" s="6">
        <v>2011</v>
      </c>
      <c r="G19" s="6">
        <v>2013</v>
      </c>
      <c r="H19" s="6">
        <v>2015</v>
      </c>
      <c r="I19" s="6">
        <v>2017</v>
      </c>
      <c r="J19" s="6">
        <v>2019</v>
      </c>
    </row>
    <row r="20" spans="1:10" x14ac:dyDescent="0.25">
      <c r="B20" t="s">
        <v>2036</v>
      </c>
      <c r="C20" s="241">
        <v>-9</v>
      </c>
      <c r="D20" s="241">
        <v>-21</v>
      </c>
      <c r="E20" s="241">
        <v>-20</v>
      </c>
      <c r="F20" s="241">
        <v>-20</v>
      </c>
      <c r="G20" s="241">
        <v>-19</v>
      </c>
      <c r="H20" s="241">
        <v>-22</v>
      </c>
      <c r="I20" s="241">
        <v>-15</v>
      </c>
      <c r="J20" s="241">
        <v>-21</v>
      </c>
    </row>
    <row r="21" spans="1:10" x14ac:dyDescent="0.25">
      <c r="B21" t="s">
        <v>2037</v>
      </c>
      <c r="C21" s="16">
        <v>3.3</v>
      </c>
      <c r="D21" s="9">
        <v>2.9</v>
      </c>
      <c r="E21" s="9">
        <v>3.2</v>
      </c>
      <c r="F21" s="9">
        <v>3.2</v>
      </c>
      <c r="G21" s="9">
        <v>3.2</v>
      </c>
      <c r="H21" s="9">
        <v>3.2</v>
      </c>
      <c r="I21" s="9">
        <v>3.7</v>
      </c>
      <c r="J21" s="9">
        <v>3.7</v>
      </c>
    </row>
    <row r="22" spans="1:10" x14ac:dyDescent="0.25">
      <c r="B22" t="s">
        <v>2038</v>
      </c>
      <c r="C22" s="16">
        <v>3.3</v>
      </c>
      <c r="D22" s="9">
        <v>3.4</v>
      </c>
      <c r="E22" s="9">
        <v>3.6</v>
      </c>
      <c r="F22" s="9">
        <v>3.8</v>
      </c>
      <c r="G22" s="9">
        <v>4.2</v>
      </c>
      <c r="H22" s="9">
        <v>4.5999999999999996</v>
      </c>
      <c r="I22" s="9">
        <v>4.9000000000000004</v>
      </c>
      <c r="J22" s="9">
        <v>5.0999999999999996</v>
      </c>
    </row>
    <row r="23" spans="1:10" x14ac:dyDescent="0.25">
      <c r="C23"/>
      <c r="H23" s="6"/>
    </row>
    <row r="24" spans="1:10" x14ac:dyDescent="0.25">
      <c r="C24"/>
      <c r="H24" s="6"/>
    </row>
    <row r="25" spans="1:10" x14ac:dyDescent="0.25">
      <c r="C25"/>
      <c r="H25" s="6"/>
      <c r="I25" s="6"/>
    </row>
    <row r="29" spans="1:10" x14ac:dyDescent="0.25">
      <c r="C29"/>
      <c r="D29"/>
    </row>
    <row r="34" spans="2:18" ht="15.75" thickBot="1" x14ac:dyDescent="0.3"/>
    <row r="35" spans="2:18" ht="15.75" customHeight="1" thickBot="1" x14ac:dyDescent="0.3">
      <c r="B35" s="237"/>
      <c r="C35" s="822" t="s">
        <v>2039</v>
      </c>
      <c r="D35" s="823"/>
      <c r="E35" s="823"/>
      <c r="F35" s="823"/>
      <c r="G35" s="823"/>
      <c r="H35" s="823"/>
      <c r="I35" s="823"/>
      <c r="J35" s="824"/>
      <c r="K35" s="822" t="s">
        <v>2040</v>
      </c>
      <c r="L35" s="823"/>
      <c r="M35" s="823"/>
      <c r="N35" s="823"/>
      <c r="O35" s="823"/>
      <c r="P35" s="823"/>
      <c r="Q35" s="823"/>
      <c r="R35" s="824"/>
    </row>
    <row r="36" spans="2:18" x14ac:dyDescent="0.25">
      <c r="B36" s="820" t="s">
        <v>2041</v>
      </c>
      <c r="C36" s="820">
        <v>2005</v>
      </c>
      <c r="D36" s="820">
        <v>2007</v>
      </c>
      <c r="E36" s="820">
        <v>2009</v>
      </c>
      <c r="F36" s="820">
        <v>2011</v>
      </c>
      <c r="G36" s="820">
        <v>2013</v>
      </c>
      <c r="H36" s="820">
        <v>2015</v>
      </c>
      <c r="I36" s="820">
        <v>2017</v>
      </c>
      <c r="J36" s="820">
        <v>2019</v>
      </c>
      <c r="K36" s="820">
        <v>2007</v>
      </c>
      <c r="L36" s="820">
        <v>2009</v>
      </c>
      <c r="M36" s="820">
        <v>2011</v>
      </c>
      <c r="N36" s="820">
        <v>2013</v>
      </c>
      <c r="O36" s="820">
        <v>2015</v>
      </c>
      <c r="P36" s="820">
        <v>2017</v>
      </c>
      <c r="Q36" s="820">
        <v>2019</v>
      </c>
      <c r="R36" s="820">
        <v>2021</v>
      </c>
    </row>
    <row r="37" spans="2:18" x14ac:dyDescent="0.25">
      <c r="B37" s="821"/>
      <c r="C37" s="821"/>
      <c r="D37" s="821"/>
      <c r="E37" s="821"/>
      <c r="F37" s="821"/>
      <c r="G37" s="821"/>
      <c r="H37" s="821"/>
      <c r="I37" s="821"/>
      <c r="J37" s="821"/>
      <c r="K37" s="821"/>
      <c r="L37" s="821"/>
      <c r="M37" s="821"/>
      <c r="N37" s="821"/>
      <c r="O37" s="821"/>
      <c r="P37" s="821"/>
      <c r="Q37" s="821"/>
      <c r="R37" s="821"/>
    </row>
    <row r="38" spans="2:18" ht="15.75" thickBot="1" x14ac:dyDescent="0.3">
      <c r="B38" s="240" t="s">
        <v>2042</v>
      </c>
      <c r="C38" s="239">
        <v>3.2</v>
      </c>
      <c r="D38" s="236">
        <v>3.5</v>
      </c>
      <c r="E38" s="236">
        <v>3.5</v>
      </c>
      <c r="F38" s="239">
        <v>3.4</v>
      </c>
      <c r="G38" s="239">
        <v>3.4</v>
      </c>
      <c r="H38" s="239">
        <v>3.6</v>
      </c>
      <c r="I38" s="239">
        <v>3.8</v>
      </c>
      <c r="J38" s="239">
        <v>3.9</v>
      </c>
      <c r="K38" s="239">
        <v>3.2</v>
      </c>
      <c r="L38" s="239">
        <v>3.3</v>
      </c>
      <c r="M38" s="239">
        <v>3.5</v>
      </c>
      <c r="N38" s="239">
        <v>3.8</v>
      </c>
      <c r="O38" s="239">
        <v>4.0999999999999996</v>
      </c>
      <c r="P38" s="239">
        <v>4.5</v>
      </c>
      <c r="Q38" s="239">
        <v>4.8</v>
      </c>
      <c r="R38" s="239">
        <v>5</v>
      </c>
    </row>
    <row r="39" spans="2:18" ht="15.75" thickBot="1" x14ac:dyDescent="0.3">
      <c r="B39" s="240" t="s">
        <v>2043</v>
      </c>
      <c r="C39" s="239">
        <v>3</v>
      </c>
      <c r="D39" s="239">
        <v>2.9</v>
      </c>
      <c r="E39" s="236">
        <v>3.1</v>
      </c>
      <c r="F39" s="239">
        <v>2.9</v>
      </c>
      <c r="G39" s="239">
        <v>3</v>
      </c>
      <c r="H39" s="239">
        <v>3.1</v>
      </c>
      <c r="I39" s="239">
        <v>3.5</v>
      </c>
      <c r="J39" s="239">
        <v>3.9</v>
      </c>
      <c r="K39" s="239">
        <v>3</v>
      </c>
      <c r="L39" s="239">
        <v>3.1</v>
      </c>
      <c r="M39" s="239">
        <v>3.3</v>
      </c>
      <c r="N39" s="239">
        <v>3.6</v>
      </c>
      <c r="O39" s="239">
        <v>3.9</v>
      </c>
      <c r="P39" s="239">
        <v>4.4000000000000004</v>
      </c>
      <c r="Q39" s="239">
        <v>4.5999999999999996</v>
      </c>
      <c r="R39" s="239">
        <v>4.9000000000000004</v>
      </c>
    </row>
    <row r="40" spans="2:18" ht="15.75" thickBot="1" x14ac:dyDescent="0.3">
      <c r="B40" s="240" t="s">
        <v>2044</v>
      </c>
      <c r="C40" s="239">
        <v>2.9</v>
      </c>
      <c r="D40" s="239">
        <v>2.8</v>
      </c>
      <c r="E40" s="236">
        <v>3.1</v>
      </c>
      <c r="F40" s="239">
        <v>3.1</v>
      </c>
      <c r="G40" s="239">
        <v>3</v>
      </c>
      <c r="H40" s="239">
        <v>3.3</v>
      </c>
      <c r="I40" s="239">
        <v>3.2</v>
      </c>
      <c r="J40" s="239">
        <v>3.4</v>
      </c>
      <c r="K40" s="239">
        <v>2.9</v>
      </c>
      <c r="L40" s="239">
        <v>3</v>
      </c>
      <c r="M40" s="239">
        <v>3.2</v>
      </c>
      <c r="N40" s="239">
        <v>3.5</v>
      </c>
      <c r="O40" s="239">
        <v>3.8</v>
      </c>
      <c r="P40" s="239">
        <v>4.3</v>
      </c>
      <c r="Q40" s="239">
        <v>4.5</v>
      </c>
      <c r="R40" s="239">
        <v>4.8</v>
      </c>
    </row>
    <row r="41" spans="2:18" ht="15.75" thickBot="1" x14ac:dyDescent="0.3">
      <c r="B41" s="240" t="s">
        <v>2045</v>
      </c>
      <c r="C41" s="239">
        <v>2.4</v>
      </c>
      <c r="D41" s="236">
        <v>2.9</v>
      </c>
      <c r="E41" s="236">
        <v>3.3</v>
      </c>
      <c r="F41" s="236">
        <v>3.5</v>
      </c>
      <c r="G41" s="236">
        <v>3.2</v>
      </c>
      <c r="H41" s="236">
        <v>3.7</v>
      </c>
      <c r="I41" s="239">
        <v>3.5</v>
      </c>
      <c r="J41" s="239">
        <v>3.6</v>
      </c>
      <c r="K41" s="239">
        <v>2.4</v>
      </c>
      <c r="L41" s="239">
        <v>2.5</v>
      </c>
      <c r="M41" s="239">
        <v>2.7</v>
      </c>
      <c r="N41" s="239">
        <v>3</v>
      </c>
      <c r="O41" s="239">
        <v>3.3</v>
      </c>
      <c r="P41" s="239">
        <v>3.7</v>
      </c>
      <c r="Q41" s="239">
        <v>4</v>
      </c>
      <c r="R41" s="239">
        <v>4.2</v>
      </c>
    </row>
    <row r="42" spans="2:18" ht="15.75" thickBot="1" x14ac:dyDescent="0.3">
      <c r="B42" s="240" t="s">
        <v>2046</v>
      </c>
      <c r="C42" s="239">
        <v>2.9</v>
      </c>
      <c r="D42" s="236">
        <v>3</v>
      </c>
      <c r="E42" s="236">
        <v>3.3</v>
      </c>
      <c r="F42" s="236">
        <v>3.2</v>
      </c>
      <c r="G42" s="239">
        <v>3</v>
      </c>
      <c r="H42" s="239">
        <v>3.1</v>
      </c>
      <c r="I42" s="239">
        <v>3</v>
      </c>
      <c r="J42" s="239">
        <v>3.5</v>
      </c>
      <c r="K42" s="239">
        <v>3</v>
      </c>
      <c r="L42" s="239">
        <v>3.1</v>
      </c>
      <c r="M42" s="239">
        <v>3.2</v>
      </c>
      <c r="N42" s="239">
        <v>3.5</v>
      </c>
      <c r="O42" s="239">
        <v>3.8</v>
      </c>
      <c r="P42" s="239">
        <v>4.3</v>
      </c>
      <c r="Q42" s="239">
        <v>4.5</v>
      </c>
      <c r="R42" s="239">
        <v>4.8</v>
      </c>
    </row>
    <row r="43" spans="2:18" ht="15.75" thickBot="1" x14ac:dyDescent="0.3">
      <c r="B43" s="240" t="s">
        <v>2047</v>
      </c>
      <c r="C43" s="239">
        <v>3.3</v>
      </c>
      <c r="D43" s="236">
        <v>3.4</v>
      </c>
      <c r="E43" s="236">
        <v>3.6</v>
      </c>
      <c r="F43" s="236">
        <v>3.7</v>
      </c>
      <c r="G43" s="239">
        <v>3.6</v>
      </c>
      <c r="H43" s="239">
        <v>3.7</v>
      </c>
      <c r="I43" s="239">
        <v>4.0999999999999996</v>
      </c>
      <c r="J43" s="239">
        <v>4.4000000000000004</v>
      </c>
      <c r="K43" s="239">
        <v>3.3</v>
      </c>
      <c r="L43" s="239">
        <v>3.4</v>
      </c>
      <c r="M43" s="239">
        <v>3.6</v>
      </c>
      <c r="N43" s="239">
        <v>3.9</v>
      </c>
      <c r="O43" s="239">
        <v>4.2</v>
      </c>
      <c r="P43" s="239">
        <v>4.5999999999999996</v>
      </c>
      <c r="Q43" s="239">
        <v>4.9000000000000004</v>
      </c>
      <c r="R43" s="239">
        <v>5.0999999999999996</v>
      </c>
    </row>
    <row r="44" spans="2:18" ht="15.75" thickBot="1" x14ac:dyDescent="0.3">
      <c r="B44" s="240" t="s">
        <v>2048</v>
      </c>
      <c r="C44" s="239">
        <v>3.6</v>
      </c>
      <c r="D44" s="236">
        <v>4</v>
      </c>
      <c r="E44" s="236">
        <v>3.8</v>
      </c>
      <c r="F44" s="239">
        <v>3.8</v>
      </c>
      <c r="G44" s="239">
        <v>4</v>
      </c>
      <c r="H44" s="239">
        <v>4</v>
      </c>
      <c r="I44" s="239">
        <v>4.0999999999999996</v>
      </c>
      <c r="J44" s="239">
        <v>4.5</v>
      </c>
      <c r="K44" s="239">
        <v>3.6</v>
      </c>
      <c r="L44" s="239">
        <v>3.7</v>
      </c>
      <c r="M44" s="239">
        <v>3.9</v>
      </c>
      <c r="N44" s="239">
        <v>4.0999999999999996</v>
      </c>
      <c r="O44" s="239">
        <v>4.5</v>
      </c>
      <c r="P44" s="239">
        <v>4.9000000000000004</v>
      </c>
      <c r="Q44" s="239">
        <v>5.2</v>
      </c>
      <c r="R44" s="239">
        <v>5.4</v>
      </c>
    </row>
    <row r="45" spans="2:18" ht="15.75" thickBot="1" x14ac:dyDescent="0.3">
      <c r="B45" s="240" t="s">
        <v>2049</v>
      </c>
      <c r="C45" s="239">
        <v>3.8</v>
      </c>
      <c r="D45" s="239">
        <v>3.6</v>
      </c>
      <c r="E45" s="239">
        <v>3.8</v>
      </c>
      <c r="F45" s="239">
        <v>3.6</v>
      </c>
      <c r="G45" s="239">
        <v>3.8</v>
      </c>
      <c r="H45" s="239">
        <v>4</v>
      </c>
      <c r="I45" s="239">
        <v>4.4000000000000004</v>
      </c>
      <c r="J45" s="239">
        <v>4.8</v>
      </c>
      <c r="K45" s="239">
        <v>3.8</v>
      </c>
      <c r="L45" s="239">
        <v>3.9</v>
      </c>
      <c r="M45" s="239">
        <v>4.0999999999999996</v>
      </c>
      <c r="N45" s="239">
        <v>4.3</v>
      </c>
      <c r="O45" s="239">
        <v>4.7</v>
      </c>
      <c r="P45" s="239">
        <v>5.0999999999999996</v>
      </c>
      <c r="Q45" s="239">
        <v>5.3</v>
      </c>
      <c r="R45" s="239">
        <v>5.6</v>
      </c>
    </row>
    <row r="46" spans="2:18" ht="15.75" thickBot="1" x14ac:dyDescent="0.3">
      <c r="B46" s="240" t="s">
        <v>2050</v>
      </c>
      <c r="C46" s="239">
        <v>3.2</v>
      </c>
      <c r="D46" s="239">
        <v>3.1</v>
      </c>
      <c r="E46" s="236">
        <v>3.4</v>
      </c>
      <c r="F46" s="236">
        <v>3.8</v>
      </c>
      <c r="G46" s="236">
        <v>4</v>
      </c>
      <c r="H46" s="239">
        <v>3.9</v>
      </c>
      <c r="I46" s="239">
        <v>4.3</v>
      </c>
      <c r="J46" s="236">
        <v>4.8</v>
      </c>
      <c r="K46" s="239">
        <v>3.3</v>
      </c>
      <c r="L46" s="239">
        <v>3.4</v>
      </c>
      <c r="M46" s="239">
        <v>3.5</v>
      </c>
      <c r="N46" s="239">
        <v>3.8</v>
      </c>
      <c r="O46" s="239">
        <v>4.2</v>
      </c>
      <c r="P46" s="239">
        <v>4.5999999999999996</v>
      </c>
      <c r="Q46" s="239">
        <v>4.8</v>
      </c>
      <c r="R46" s="239">
        <v>5.0999999999999996</v>
      </c>
    </row>
    <row r="47" spans="2:18" ht="15.75" thickBot="1" x14ac:dyDescent="0.3">
      <c r="B47" s="240" t="s">
        <v>2051</v>
      </c>
      <c r="C47" s="239">
        <v>2.7</v>
      </c>
      <c r="D47" s="236">
        <v>3</v>
      </c>
      <c r="E47" s="236">
        <v>3.2</v>
      </c>
      <c r="F47" s="236">
        <v>3.1</v>
      </c>
      <c r="G47" s="239">
        <v>3</v>
      </c>
      <c r="H47" s="239">
        <v>3.3</v>
      </c>
      <c r="I47" s="239">
        <v>3.5</v>
      </c>
      <c r="J47" s="239">
        <v>3.8</v>
      </c>
      <c r="K47" s="239">
        <v>2.8</v>
      </c>
      <c r="L47" s="239">
        <v>2.9</v>
      </c>
      <c r="M47" s="239">
        <v>3</v>
      </c>
      <c r="N47" s="239">
        <v>3.3</v>
      </c>
      <c r="O47" s="239">
        <v>3.6</v>
      </c>
      <c r="P47" s="239">
        <v>4.0999999999999996</v>
      </c>
      <c r="Q47" s="239">
        <v>4.3</v>
      </c>
      <c r="R47" s="239">
        <v>4.5999999999999996</v>
      </c>
    </row>
    <row r="48" spans="2:18" ht="15.75" thickBot="1" x14ac:dyDescent="0.3">
      <c r="B48" s="240" t="s">
        <v>2052</v>
      </c>
      <c r="C48" s="239">
        <v>3.1</v>
      </c>
      <c r="D48" s="236">
        <v>3.2</v>
      </c>
      <c r="E48" s="236">
        <v>3.2</v>
      </c>
      <c r="F48" s="239">
        <v>3.3</v>
      </c>
      <c r="G48" s="239">
        <v>3</v>
      </c>
      <c r="H48" s="239">
        <v>3.2</v>
      </c>
      <c r="I48" s="239">
        <v>3.5</v>
      </c>
      <c r="J48" s="239">
        <v>3.6</v>
      </c>
      <c r="K48" s="239">
        <v>3.1</v>
      </c>
      <c r="L48" s="239">
        <v>3.2</v>
      </c>
      <c r="M48" s="239">
        <v>3.4</v>
      </c>
      <c r="N48" s="239">
        <v>3.7</v>
      </c>
      <c r="O48" s="239">
        <v>4</v>
      </c>
      <c r="P48" s="239">
        <v>4.4000000000000004</v>
      </c>
      <c r="Q48" s="239">
        <v>4.7</v>
      </c>
      <c r="R48" s="239">
        <v>4.9000000000000004</v>
      </c>
    </row>
    <row r="49" spans="2:26" ht="23.25" thickBot="1" x14ac:dyDescent="0.3">
      <c r="B49" s="240" t="s">
        <v>2053</v>
      </c>
      <c r="C49" s="239">
        <v>3.3</v>
      </c>
      <c r="D49" s="236">
        <v>3.8</v>
      </c>
      <c r="E49" s="236">
        <v>3.8</v>
      </c>
      <c r="F49" s="236">
        <v>3.8</v>
      </c>
      <c r="G49" s="239">
        <v>3.6</v>
      </c>
      <c r="H49" s="239">
        <v>3.7</v>
      </c>
      <c r="I49" s="239">
        <v>3.8</v>
      </c>
      <c r="J49" s="239">
        <v>4.2</v>
      </c>
      <c r="K49" s="239">
        <v>3.3</v>
      </c>
      <c r="L49" s="239">
        <v>3.4</v>
      </c>
      <c r="M49" s="239">
        <v>3.6</v>
      </c>
      <c r="N49" s="239">
        <v>3.8</v>
      </c>
      <c r="O49" s="239">
        <v>4.2</v>
      </c>
      <c r="P49" s="239">
        <v>4.5999999999999996</v>
      </c>
      <c r="Q49" s="239">
        <v>4.8</v>
      </c>
      <c r="R49" s="239">
        <v>5.0999999999999996</v>
      </c>
    </row>
    <row r="50" spans="2:26" ht="15.75" thickBot="1" x14ac:dyDescent="0.3">
      <c r="B50" s="240" t="s">
        <v>2054</v>
      </c>
      <c r="C50" s="239">
        <v>3.8</v>
      </c>
      <c r="D50" s="236">
        <v>3.8</v>
      </c>
      <c r="E50" s="236">
        <v>3.9</v>
      </c>
      <c r="F50" s="239">
        <v>3.9</v>
      </c>
      <c r="G50" s="239">
        <v>3.8</v>
      </c>
      <c r="H50" s="239">
        <v>3.7</v>
      </c>
      <c r="I50" s="239">
        <v>3.9</v>
      </c>
      <c r="J50" s="239">
        <v>4.2</v>
      </c>
      <c r="K50" s="239">
        <v>3.8</v>
      </c>
      <c r="L50" s="239">
        <v>3.9</v>
      </c>
      <c r="M50" s="239">
        <v>4.0999999999999996</v>
      </c>
      <c r="N50" s="239">
        <v>4.3</v>
      </c>
      <c r="O50" s="239">
        <v>4.7</v>
      </c>
      <c r="P50" s="239">
        <v>5.0999999999999996</v>
      </c>
      <c r="Q50" s="239">
        <v>5.3</v>
      </c>
      <c r="R50" s="239">
        <v>5.6</v>
      </c>
    </row>
    <row r="51" spans="2:26" ht="15.75" thickBot="1" x14ac:dyDescent="0.3">
      <c r="B51" s="240" t="s">
        <v>2055</v>
      </c>
      <c r="C51" s="239">
        <v>2.8</v>
      </c>
      <c r="D51" s="239">
        <v>2.7</v>
      </c>
      <c r="E51" s="236">
        <v>3.1</v>
      </c>
      <c r="F51" s="239">
        <v>2.8</v>
      </c>
      <c r="G51" s="239">
        <v>2.9</v>
      </c>
      <c r="H51" s="239">
        <v>3.1</v>
      </c>
      <c r="I51" s="239">
        <v>3.1</v>
      </c>
      <c r="J51" s="239">
        <v>3.4</v>
      </c>
      <c r="K51" s="239">
        <v>2.9</v>
      </c>
      <c r="L51" s="239">
        <v>2.9</v>
      </c>
      <c r="M51" s="239">
        <v>3.1</v>
      </c>
      <c r="N51" s="239">
        <v>3.4</v>
      </c>
      <c r="O51" s="239">
        <v>3.7</v>
      </c>
      <c r="P51" s="239">
        <v>4.2</v>
      </c>
      <c r="Q51" s="239">
        <v>4.4000000000000004</v>
      </c>
      <c r="R51" s="239">
        <v>4.7</v>
      </c>
    </row>
    <row r="52" spans="2:26" ht="15.75" thickBot="1" x14ac:dyDescent="0.3">
      <c r="B52" s="240" t="s">
        <v>2056</v>
      </c>
      <c r="C52" s="239">
        <v>3</v>
      </c>
      <c r="D52" s="236">
        <v>3.2</v>
      </c>
      <c r="E52" s="236">
        <v>3.4</v>
      </c>
      <c r="F52" s="236">
        <v>3.3</v>
      </c>
      <c r="G52" s="239">
        <v>3.3</v>
      </c>
      <c r="H52" s="239">
        <v>3.4</v>
      </c>
      <c r="I52" s="239">
        <v>3.5</v>
      </c>
      <c r="J52" s="239">
        <v>4</v>
      </c>
      <c r="K52" s="239">
        <v>3</v>
      </c>
      <c r="L52" s="239">
        <v>3.1</v>
      </c>
      <c r="M52" s="239">
        <v>3.3</v>
      </c>
      <c r="N52" s="239">
        <v>3.5</v>
      </c>
      <c r="O52" s="239">
        <v>3.9</v>
      </c>
      <c r="P52" s="239">
        <v>4.3</v>
      </c>
      <c r="Q52" s="239">
        <v>4.5999999999999996</v>
      </c>
      <c r="R52" s="239">
        <v>4.8</v>
      </c>
    </row>
    <row r="53" spans="2:26" ht="15.75" thickBot="1" x14ac:dyDescent="0.3">
      <c r="B53" s="240" t="s">
        <v>2057</v>
      </c>
      <c r="C53" s="239">
        <v>3.6</v>
      </c>
      <c r="D53" s="236">
        <v>4</v>
      </c>
      <c r="E53" s="236">
        <v>4.2</v>
      </c>
      <c r="F53" s="236">
        <v>4</v>
      </c>
      <c r="G53" s="239">
        <v>3.8</v>
      </c>
      <c r="H53" s="239">
        <v>3.9</v>
      </c>
      <c r="I53" s="239">
        <v>4</v>
      </c>
      <c r="J53" s="239">
        <v>4.7</v>
      </c>
      <c r="K53" s="239">
        <v>3.6</v>
      </c>
      <c r="L53" s="239">
        <v>3.7</v>
      </c>
      <c r="M53" s="239">
        <v>3.9</v>
      </c>
      <c r="N53" s="239">
        <v>4.2</v>
      </c>
      <c r="O53" s="239">
        <v>4.5</v>
      </c>
      <c r="P53" s="239">
        <v>5</v>
      </c>
      <c r="Q53" s="239">
        <v>5.2</v>
      </c>
      <c r="R53" s="239">
        <v>5.4</v>
      </c>
    </row>
    <row r="54" spans="2:26" ht="15.75" thickBot="1" x14ac:dyDescent="0.3">
      <c r="B54" s="240" t="s">
        <v>2058</v>
      </c>
      <c r="C54" s="239">
        <v>3</v>
      </c>
      <c r="D54" s="239">
        <v>3</v>
      </c>
      <c r="E54" s="236">
        <v>3.3</v>
      </c>
      <c r="F54" s="236">
        <v>3.4</v>
      </c>
      <c r="G54" s="236">
        <v>3.8</v>
      </c>
      <c r="H54" s="236">
        <v>4</v>
      </c>
      <c r="I54" s="239">
        <v>4.0999999999999996</v>
      </c>
      <c r="J54" s="239">
        <v>4.5</v>
      </c>
      <c r="K54" s="239">
        <v>3.1</v>
      </c>
      <c r="L54" s="239">
        <v>3.2</v>
      </c>
      <c r="M54" s="239">
        <v>3.3</v>
      </c>
      <c r="N54" s="239">
        <v>3.6</v>
      </c>
      <c r="O54" s="239">
        <v>3.9</v>
      </c>
      <c r="P54" s="239">
        <v>4.4000000000000004</v>
      </c>
      <c r="Q54" s="239">
        <v>4.5999999999999996</v>
      </c>
      <c r="R54" s="239">
        <v>4.9000000000000004</v>
      </c>
    </row>
    <row r="55" spans="2:26" ht="15.75" thickBot="1" x14ac:dyDescent="0.3">
      <c r="B55" s="240" t="s">
        <v>2059</v>
      </c>
      <c r="C55" s="239">
        <v>2.9</v>
      </c>
      <c r="D55" s="239">
        <v>2.9</v>
      </c>
      <c r="E55" s="239">
        <v>3</v>
      </c>
      <c r="F55" s="236">
        <v>3.2</v>
      </c>
      <c r="G55" s="239">
        <v>3.3</v>
      </c>
      <c r="H55" s="239">
        <v>3.4</v>
      </c>
      <c r="I55" s="239">
        <v>3.6</v>
      </c>
      <c r="J55" s="239">
        <v>4</v>
      </c>
      <c r="K55" s="239">
        <v>3</v>
      </c>
      <c r="L55" s="239">
        <v>3.1</v>
      </c>
      <c r="M55" s="239">
        <v>3.2</v>
      </c>
      <c r="N55" s="239">
        <v>3.5</v>
      </c>
      <c r="O55" s="239">
        <v>3.8</v>
      </c>
      <c r="P55" s="239">
        <v>4.3</v>
      </c>
      <c r="Q55" s="239">
        <v>4.5</v>
      </c>
      <c r="R55" s="239">
        <v>4.8</v>
      </c>
    </row>
    <row r="56" spans="2:26" ht="15.75" thickBot="1" x14ac:dyDescent="0.3">
      <c r="B56" s="240" t="s">
        <v>2060</v>
      </c>
      <c r="C56" s="239">
        <v>3.3</v>
      </c>
      <c r="D56" s="239">
        <v>3.2</v>
      </c>
      <c r="E56" s="239">
        <v>3.3</v>
      </c>
      <c r="F56" s="236">
        <v>3.7</v>
      </c>
      <c r="G56" s="236">
        <v>4</v>
      </c>
      <c r="H56" s="239">
        <v>4</v>
      </c>
      <c r="I56" s="239">
        <v>3.9</v>
      </c>
      <c r="J56" s="239">
        <v>4.0999999999999996</v>
      </c>
      <c r="K56" s="239">
        <v>3.3</v>
      </c>
      <c r="L56" s="239">
        <v>3.4</v>
      </c>
      <c r="M56" s="239">
        <v>3.6</v>
      </c>
      <c r="N56" s="239">
        <v>3.8</v>
      </c>
      <c r="O56" s="239">
        <v>4.2</v>
      </c>
      <c r="P56" s="239">
        <v>4.5999999999999996</v>
      </c>
      <c r="Q56" s="239">
        <v>4.9000000000000004</v>
      </c>
      <c r="R56" s="239">
        <v>5.0999999999999996</v>
      </c>
    </row>
    <row r="57" spans="2:26" ht="23.25" thickBot="1" x14ac:dyDescent="0.3">
      <c r="B57" s="240" t="s">
        <v>2061</v>
      </c>
      <c r="C57" s="239">
        <v>2.9</v>
      </c>
      <c r="D57" s="236">
        <v>2.9</v>
      </c>
      <c r="E57" s="236">
        <v>3.1</v>
      </c>
      <c r="F57" s="239">
        <v>3.1</v>
      </c>
      <c r="G57" s="239">
        <v>3.1</v>
      </c>
      <c r="H57" s="239">
        <v>3.2</v>
      </c>
      <c r="I57" s="239">
        <v>3.2</v>
      </c>
      <c r="J57" s="239">
        <v>3.5</v>
      </c>
      <c r="K57" s="239">
        <v>2.9</v>
      </c>
      <c r="L57" s="239">
        <v>3</v>
      </c>
      <c r="M57" s="239">
        <v>3.2</v>
      </c>
      <c r="N57" s="239">
        <v>3.5</v>
      </c>
      <c r="O57" s="239">
        <v>3.8</v>
      </c>
      <c r="P57" s="239">
        <v>4.3</v>
      </c>
      <c r="Q57" s="239">
        <v>4.5</v>
      </c>
      <c r="R57" s="239">
        <v>4.7</v>
      </c>
    </row>
    <row r="58" spans="2:26" ht="23.25" thickBot="1" x14ac:dyDescent="0.3">
      <c r="B58" s="240" t="s">
        <v>2062</v>
      </c>
      <c r="C58" s="239">
        <v>3.7</v>
      </c>
      <c r="D58" s="239">
        <v>3.7</v>
      </c>
      <c r="E58" s="236">
        <v>3.9</v>
      </c>
      <c r="F58" s="239">
        <v>3.7</v>
      </c>
      <c r="G58" s="239">
        <v>3.9</v>
      </c>
      <c r="H58" s="239">
        <v>3.6</v>
      </c>
      <c r="I58" s="239">
        <v>3.7</v>
      </c>
      <c r="J58" s="239">
        <v>4.2</v>
      </c>
      <c r="K58" s="239">
        <v>3.8</v>
      </c>
      <c r="L58" s="239">
        <v>3.9</v>
      </c>
      <c r="M58" s="239">
        <v>4</v>
      </c>
      <c r="N58" s="239">
        <v>4.3</v>
      </c>
      <c r="O58" s="239">
        <v>4.5999999999999996</v>
      </c>
      <c r="P58" s="239">
        <v>5.0999999999999996</v>
      </c>
      <c r="Q58" s="239">
        <v>5.3</v>
      </c>
      <c r="R58" s="239">
        <v>5.5</v>
      </c>
    </row>
    <row r="59" spans="2:26" ht="15.75" thickBot="1" x14ac:dyDescent="0.3">
      <c r="B59" s="240" t="s">
        <v>2063</v>
      </c>
      <c r="C59" s="239">
        <v>3.2</v>
      </c>
      <c r="D59" s="236">
        <v>3.2</v>
      </c>
      <c r="E59" s="236">
        <v>3.7</v>
      </c>
      <c r="F59" s="236">
        <v>3.7</v>
      </c>
      <c r="G59" s="239">
        <v>3.6</v>
      </c>
      <c r="H59" s="239">
        <v>3.6</v>
      </c>
      <c r="I59" s="239">
        <v>4</v>
      </c>
      <c r="J59" s="239">
        <v>4.3</v>
      </c>
      <c r="K59" s="239">
        <v>3.2</v>
      </c>
      <c r="L59" s="239">
        <v>3.3</v>
      </c>
      <c r="M59" s="239">
        <v>3.5</v>
      </c>
      <c r="N59" s="239">
        <v>3.8</v>
      </c>
      <c r="O59" s="239">
        <v>4.0999999999999996</v>
      </c>
      <c r="P59" s="239">
        <v>4.5</v>
      </c>
      <c r="Q59" s="239">
        <v>4.8</v>
      </c>
      <c r="R59" s="239">
        <v>5</v>
      </c>
    </row>
    <row r="60" spans="2:26" ht="15.75" thickBot="1" x14ac:dyDescent="0.3">
      <c r="B60" s="240" t="s">
        <v>2064</v>
      </c>
      <c r="C60" s="239">
        <v>3.5</v>
      </c>
      <c r="D60" s="236">
        <v>3.5</v>
      </c>
      <c r="E60" s="239">
        <v>3.4</v>
      </c>
      <c r="F60" s="239">
        <v>3.6</v>
      </c>
      <c r="G60" s="239">
        <v>3.4</v>
      </c>
      <c r="H60" s="239">
        <v>3.6</v>
      </c>
      <c r="I60" s="239">
        <v>3.5</v>
      </c>
      <c r="J60" s="239">
        <v>3.9</v>
      </c>
      <c r="K60" s="239">
        <v>3.5</v>
      </c>
      <c r="L60" s="239">
        <v>3.6</v>
      </c>
      <c r="M60" s="239">
        <v>3.8</v>
      </c>
      <c r="N60" s="239">
        <v>4</v>
      </c>
      <c r="O60" s="239">
        <v>4.4000000000000004</v>
      </c>
      <c r="P60" s="239">
        <v>4.8</v>
      </c>
      <c r="Q60" s="239">
        <v>5.0999999999999996</v>
      </c>
      <c r="R60" s="239">
        <v>5.3</v>
      </c>
    </row>
    <row r="61" spans="2:26" ht="15.75" thickBot="1" x14ac:dyDescent="0.3">
      <c r="B61" s="240" t="s">
        <v>2065</v>
      </c>
      <c r="C61" s="239">
        <v>3.8</v>
      </c>
      <c r="D61" s="236">
        <v>4</v>
      </c>
      <c r="E61" s="236">
        <v>4.0999999999999996</v>
      </c>
      <c r="F61" s="236">
        <v>4.3</v>
      </c>
      <c r="G61" s="239">
        <v>4</v>
      </c>
      <c r="H61" s="239">
        <v>3.8</v>
      </c>
      <c r="I61" s="239">
        <v>4.0999999999999996</v>
      </c>
      <c r="J61" s="239">
        <v>4.2</v>
      </c>
      <c r="K61" s="239">
        <v>3.8</v>
      </c>
      <c r="L61" s="239">
        <v>3.9</v>
      </c>
      <c r="M61" s="239">
        <v>4.0999999999999996</v>
      </c>
      <c r="N61" s="239">
        <v>4.4000000000000004</v>
      </c>
      <c r="O61" s="239">
        <v>4.7</v>
      </c>
      <c r="P61" s="239">
        <v>5.2</v>
      </c>
      <c r="Q61" s="239">
        <v>5.4</v>
      </c>
      <c r="R61" s="239">
        <v>5.6</v>
      </c>
    </row>
    <row r="62" spans="2:26" ht="15.75" thickBot="1" x14ac:dyDescent="0.3">
      <c r="B62" s="240" t="s">
        <v>2066</v>
      </c>
      <c r="C62" s="239">
        <v>3.6</v>
      </c>
      <c r="D62" s="236">
        <v>3.9</v>
      </c>
      <c r="E62" s="236">
        <v>3.9</v>
      </c>
      <c r="F62" s="236">
        <v>4.0999999999999996</v>
      </c>
      <c r="G62" s="239">
        <v>4.0999999999999996</v>
      </c>
      <c r="H62" s="239">
        <v>4.2</v>
      </c>
      <c r="I62" s="239">
        <v>4.2</v>
      </c>
      <c r="J62" s="239">
        <v>4.5999999999999996</v>
      </c>
      <c r="K62" s="239">
        <v>3.6</v>
      </c>
      <c r="L62" s="239">
        <v>3.7</v>
      </c>
      <c r="M62" s="239">
        <v>3.9</v>
      </c>
      <c r="N62" s="239">
        <v>4.2</v>
      </c>
      <c r="O62" s="239">
        <v>4.5</v>
      </c>
      <c r="P62" s="239">
        <v>5</v>
      </c>
      <c r="Q62" s="239">
        <v>5.2</v>
      </c>
      <c r="R62" s="239">
        <v>5.4</v>
      </c>
      <c r="S62">
        <v>2005</v>
      </c>
      <c r="T62">
        <v>2007</v>
      </c>
      <c r="U62">
        <v>2009</v>
      </c>
      <c r="V62">
        <v>2011</v>
      </c>
      <c r="W62">
        <v>2013</v>
      </c>
      <c r="X62">
        <v>2015</v>
      </c>
      <c r="Y62">
        <v>2017</v>
      </c>
      <c r="Z62">
        <v>2019</v>
      </c>
    </row>
    <row r="63" spans="2:26" ht="15.75" thickBot="1" x14ac:dyDescent="0.3">
      <c r="B63" s="240" t="s">
        <v>2067</v>
      </c>
      <c r="C63" s="239">
        <v>3.3</v>
      </c>
      <c r="D63" s="239">
        <v>2.9</v>
      </c>
      <c r="E63" s="239">
        <v>3.2</v>
      </c>
      <c r="F63" s="239">
        <v>3.2</v>
      </c>
      <c r="G63" s="239">
        <v>3.2</v>
      </c>
      <c r="H63" s="239">
        <v>3.2</v>
      </c>
      <c r="I63" s="239">
        <v>3.7</v>
      </c>
      <c r="J63" s="239">
        <v>3.7</v>
      </c>
      <c r="K63" s="239">
        <v>3.3</v>
      </c>
      <c r="L63" s="239">
        <v>3.4</v>
      </c>
      <c r="M63" s="239">
        <v>3.6</v>
      </c>
      <c r="N63" s="239">
        <v>3.8</v>
      </c>
      <c r="O63" s="239">
        <v>4.2</v>
      </c>
      <c r="P63" s="239">
        <v>4.5999999999999996</v>
      </c>
      <c r="Q63" s="239">
        <v>4.9000000000000004</v>
      </c>
      <c r="R63" s="239">
        <v>5.0999999999999996</v>
      </c>
      <c r="S63">
        <f>RANK(C63,C38:C64)</f>
        <v>9</v>
      </c>
      <c r="T63">
        <f t="shared" ref="T63:Z63" si="0">RANK(D63,D38:D64)</f>
        <v>21</v>
      </c>
      <c r="U63">
        <f t="shared" si="0"/>
        <v>20</v>
      </c>
      <c r="V63">
        <f t="shared" si="0"/>
        <v>20</v>
      </c>
      <c r="W63">
        <f t="shared" si="0"/>
        <v>19</v>
      </c>
      <c r="X63">
        <f t="shared" si="0"/>
        <v>22</v>
      </c>
      <c r="Y63">
        <f t="shared" si="0"/>
        <v>15</v>
      </c>
      <c r="Z63">
        <f t="shared" si="0"/>
        <v>21</v>
      </c>
    </row>
    <row r="64" spans="2:26" ht="15.75" thickBot="1" x14ac:dyDescent="0.3">
      <c r="B64" s="238" t="s">
        <v>2068</v>
      </c>
      <c r="C64" s="235">
        <v>3.1</v>
      </c>
      <c r="D64" s="236">
        <v>3.2</v>
      </c>
      <c r="E64" s="236">
        <v>3.4</v>
      </c>
      <c r="F64" s="236">
        <v>3.6</v>
      </c>
      <c r="G64" s="239">
        <v>3.3</v>
      </c>
      <c r="H64" s="239">
        <v>3.4</v>
      </c>
      <c r="I64" s="239">
        <v>3.8</v>
      </c>
      <c r="J64" s="239">
        <v>4</v>
      </c>
      <c r="K64" s="235">
        <v>3.1</v>
      </c>
      <c r="L64" s="235">
        <v>3.2</v>
      </c>
      <c r="M64" s="235">
        <v>3.4</v>
      </c>
      <c r="N64" s="235">
        <v>3.6</v>
      </c>
      <c r="O64" s="235">
        <v>4</v>
      </c>
      <c r="P64" s="235">
        <v>4.4000000000000004</v>
      </c>
      <c r="Q64" s="235">
        <v>4.7</v>
      </c>
      <c r="R64" s="235">
        <v>4.9000000000000004</v>
      </c>
    </row>
  </sheetData>
  <mergeCells count="19">
    <mergeCell ref="B36:B37"/>
    <mergeCell ref="C36:C37"/>
    <mergeCell ref="D36:D37"/>
    <mergeCell ref="E36:E37"/>
    <mergeCell ref="F36:F37"/>
    <mergeCell ref="M36:M37"/>
    <mergeCell ref="N36:N37"/>
    <mergeCell ref="O36:O37"/>
    <mergeCell ref="C35:J35"/>
    <mergeCell ref="K35:R35"/>
    <mergeCell ref="G36:G37"/>
    <mergeCell ref="H36:H37"/>
    <mergeCell ref="I36:I37"/>
    <mergeCell ref="P36:P37"/>
    <mergeCell ref="Q36:Q37"/>
    <mergeCell ref="R36:R37"/>
    <mergeCell ref="J36:J37"/>
    <mergeCell ref="K36:K37"/>
    <mergeCell ref="L36:L37"/>
  </mergeCells>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3CC32-F352-44D8-88FE-B55DF6D88C8E}">
  <sheetPr>
    <tabColor rgb="FFC00000"/>
  </sheetPr>
  <dimension ref="A1:Q32"/>
  <sheetViews>
    <sheetView showGridLines="0" workbookViewId="0"/>
  </sheetViews>
  <sheetFormatPr defaultRowHeight="15" x14ac:dyDescent="0.25"/>
  <cols>
    <col min="2" max="2" width="17.140625" customWidth="1"/>
    <col min="3" max="17" width="5.7109375" customWidth="1"/>
  </cols>
  <sheetData>
    <row r="1" spans="1:1" ht="141" x14ac:dyDescent="0.25">
      <c r="A1" s="703" t="s">
        <v>2071</v>
      </c>
    </row>
    <row r="2" spans="1:1" x14ac:dyDescent="0.25">
      <c r="A2" s="102"/>
    </row>
    <row r="3" spans="1:1" x14ac:dyDescent="0.25">
      <c r="A3" t="s">
        <v>48</v>
      </c>
    </row>
    <row r="4" spans="1:1" x14ac:dyDescent="0.25">
      <c r="A4" t="s">
        <v>2027</v>
      </c>
    </row>
    <row r="5" spans="1:1" x14ac:dyDescent="0.25">
      <c r="A5" t="s">
        <v>2028</v>
      </c>
    </row>
    <row r="6" spans="1:1" x14ac:dyDescent="0.25">
      <c r="A6" t="s">
        <v>2072</v>
      </c>
    </row>
    <row r="7" spans="1:1" x14ac:dyDescent="0.25">
      <c r="A7" t="s">
        <v>2073</v>
      </c>
    </row>
    <row r="8" spans="1:1" x14ac:dyDescent="0.25">
      <c r="A8" t="s">
        <v>2074</v>
      </c>
    </row>
    <row r="9" spans="1:1" x14ac:dyDescent="0.25">
      <c r="A9" t="s">
        <v>2075</v>
      </c>
    </row>
    <row r="10" spans="1:1" x14ac:dyDescent="0.25">
      <c r="A10" t="s">
        <v>2076</v>
      </c>
    </row>
    <row r="11" spans="1:1" x14ac:dyDescent="0.25">
      <c r="A11" t="s">
        <v>2077</v>
      </c>
    </row>
    <row r="12" spans="1:1" x14ac:dyDescent="0.25">
      <c r="A12" t="s">
        <v>2078</v>
      </c>
    </row>
    <row r="13" spans="1:1" x14ac:dyDescent="0.25">
      <c r="A13" s="102"/>
    </row>
    <row r="14" spans="1:1" x14ac:dyDescent="0.25">
      <c r="A14" t="s">
        <v>714</v>
      </c>
    </row>
    <row r="15" spans="1:1" x14ac:dyDescent="0.25">
      <c r="A15" s="109" t="s">
        <v>2079</v>
      </c>
    </row>
    <row r="16" spans="1:1" x14ac:dyDescent="0.25">
      <c r="A16" s="109" t="s">
        <v>147</v>
      </c>
    </row>
    <row r="18" spans="2:17" ht="18.75" thickBot="1" x14ac:dyDescent="0.3">
      <c r="B18" s="18" t="s">
        <v>2071</v>
      </c>
    </row>
    <row r="19" spans="2:17" ht="15.75" customHeight="1" thickBot="1" x14ac:dyDescent="0.3">
      <c r="B19" s="253" t="s">
        <v>2080</v>
      </c>
      <c r="C19" s="181" t="s">
        <v>2081</v>
      </c>
      <c r="D19" s="181" t="s">
        <v>2081</v>
      </c>
      <c r="E19" s="181" t="s">
        <v>2038</v>
      </c>
      <c r="F19" s="181" t="s">
        <v>2081</v>
      </c>
      <c r="G19" s="181" t="s">
        <v>2038</v>
      </c>
      <c r="H19" s="181" t="s">
        <v>2081</v>
      </c>
      <c r="I19" s="181" t="s">
        <v>2038</v>
      </c>
      <c r="J19" s="181" t="s">
        <v>2081</v>
      </c>
      <c r="K19" s="181" t="s">
        <v>2038</v>
      </c>
      <c r="L19" s="181" t="s">
        <v>2081</v>
      </c>
      <c r="M19" s="181" t="s">
        <v>2038</v>
      </c>
      <c r="N19" s="181" t="s">
        <v>2081</v>
      </c>
      <c r="O19" s="181" t="s">
        <v>2038</v>
      </c>
      <c r="P19" s="181" t="s">
        <v>2081</v>
      </c>
      <c r="Q19" s="181" t="s">
        <v>2038</v>
      </c>
    </row>
    <row r="20" spans="2:17" ht="15.75" customHeight="1" thickBot="1" x14ac:dyDescent="0.3">
      <c r="B20" s="253" t="s">
        <v>2082</v>
      </c>
      <c r="C20" s="244">
        <v>2005</v>
      </c>
      <c r="D20" s="244">
        <v>2007</v>
      </c>
      <c r="E20" s="244">
        <v>2007</v>
      </c>
      <c r="F20" s="244">
        <v>2009</v>
      </c>
      <c r="G20" s="244">
        <v>2009</v>
      </c>
      <c r="H20" s="244">
        <v>2011</v>
      </c>
      <c r="I20" s="244">
        <v>2011</v>
      </c>
      <c r="J20" s="244">
        <v>2013</v>
      </c>
      <c r="K20" s="244">
        <v>2013</v>
      </c>
      <c r="L20" s="244">
        <v>2015</v>
      </c>
      <c r="M20" s="244">
        <v>2015</v>
      </c>
      <c r="N20" s="244">
        <v>2017</v>
      </c>
      <c r="O20" s="244">
        <v>2017</v>
      </c>
      <c r="P20" s="244">
        <v>2019</v>
      </c>
      <c r="Q20" s="244">
        <v>2019</v>
      </c>
    </row>
    <row r="21" spans="2:17" ht="15.75" thickBot="1" x14ac:dyDescent="0.3">
      <c r="B21" s="242" t="s">
        <v>2083</v>
      </c>
      <c r="C21" s="246"/>
      <c r="D21" s="246"/>
      <c r="E21" s="246"/>
      <c r="F21" s="246"/>
      <c r="G21" s="246"/>
      <c r="H21" s="246"/>
      <c r="I21" s="246"/>
      <c r="J21" s="246"/>
      <c r="K21" s="246"/>
      <c r="L21" s="246"/>
      <c r="M21" s="246"/>
      <c r="N21" s="246"/>
      <c r="O21" s="246"/>
      <c r="P21" s="246"/>
      <c r="Q21" s="246"/>
    </row>
    <row r="22" spans="2:17" ht="15.75" thickBot="1" x14ac:dyDescent="0.3">
      <c r="B22" s="248" t="s">
        <v>2084</v>
      </c>
      <c r="C22" s="245">
        <v>3</v>
      </c>
      <c r="D22" s="245">
        <v>3.4</v>
      </c>
      <c r="E22" s="245">
        <v>3.1</v>
      </c>
      <c r="F22" s="245">
        <v>3.8</v>
      </c>
      <c r="G22" s="245">
        <v>3.4</v>
      </c>
      <c r="H22" s="245">
        <v>4.0999999999999996</v>
      </c>
      <c r="I22" s="245">
        <v>3.8</v>
      </c>
      <c r="J22" s="245">
        <v>4.4000000000000004</v>
      </c>
      <c r="K22" s="245">
        <v>4.0999999999999996</v>
      </c>
      <c r="L22" s="245">
        <v>4.5999999999999996</v>
      </c>
      <c r="M22" s="245">
        <v>4.4000000000000004</v>
      </c>
      <c r="N22" s="245">
        <v>4.9000000000000004</v>
      </c>
      <c r="O22" s="245">
        <v>4.7</v>
      </c>
      <c r="P22" s="245">
        <v>5.0999999999999996</v>
      </c>
      <c r="Q22" s="245">
        <v>5</v>
      </c>
    </row>
    <row r="23" spans="2:17" ht="15.75" thickBot="1" x14ac:dyDescent="0.3">
      <c r="B23" s="249" t="s">
        <v>2085</v>
      </c>
      <c r="C23" s="229">
        <v>3</v>
      </c>
      <c r="D23" s="229">
        <v>3.1</v>
      </c>
      <c r="E23" s="229">
        <v>3.1</v>
      </c>
      <c r="F23" s="229">
        <v>3.2</v>
      </c>
      <c r="G23" s="229">
        <v>3.2</v>
      </c>
      <c r="H23" s="229">
        <v>3.3</v>
      </c>
      <c r="I23" s="229">
        <v>3.5</v>
      </c>
      <c r="J23" s="229">
        <v>3.2</v>
      </c>
      <c r="K23" s="229">
        <v>3.9</v>
      </c>
      <c r="L23" s="229">
        <v>3.5</v>
      </c>
      <c r="M23" s="229">
        <v>4.3</v>
      </c>
      <c r="N23" s="229">
        <v>3.9</v>
      </c>
      <c r="O23" s="229">
        <v>4.5</v>
      </c>
      <c r="P23" s="229">
        <v>4.0999999999999996</v>
      </c>
      <c r="Q23" s="229">
        <v>4.8</v>
      </c>
    </row>
    <row r="24" spans="2:17" ht="15.75" thickBot="1" x14ac:dyDescent="0.3">
      <c r="B24" s="247" t="s">
        <v>2086</v>
      </c>
      <c r="C24" s="99">
        <v>3.3</v>
      </c>
      <c r="D24" s="99">
        <v>2.9</v>
      </c>
      <c r="E24" s="99">
        <v>3.3</v>
      </c>
      <c r="F24" s="99">
        <v>3.2</v>
      </c>
      <c r="G24" s="99">
        <v>3.4</v>
      </c>
      <c r="H24" s="99">
        <v>3.2</v>
      </c>
      <c r="I24" s="99">
        <v>3.6</v>
      </c>
      <c r="J24" s="99">
        <v>3.2</v>
      </c>
      <c r="K24" s="99">
        <v>3.8</v>
      </c>
      <c r="L24" s="99">
        <v>3.2</v>
      </c>
      <c r="M24" s="99">
        <v>4.2</v>
      </c>
      <c r="N24" s="99">
        <v>3.7</v>
      </c>
      <c r="O24" s="99">
        <v>4.5999999999999996</v>
      </c>
      <c r="P24" s="99">
        <v>3.7</v>
      </c>
      <c r="Q24" s="99">
        <v>4.9000000000000004</v>
      </c>
    </row>
    <row r="25" spans="2:17" ht="15.75" thickBot="1" x14ac:dyDescent="0.3">
      <c r="B25" s="243" t="s">
        <v>2087</v>
      </c>
      <c r="C25" s="243"/>
      <c r="D25" s="243"/>
      <c r="E25" s="243"/>
      <c r="F25" s="243"/>
      <c r="G25" s="243"/>
      <c r="H25" s="243"/>
      <c r="I25" s="243"/>
      <c r="J25" s="243"/>
      <c r="K25" s="243"/>
      <c r="L25" s="243"/>
      <c r="M25" s="243"/>
      <c r="N25" s="243"/>
      <c r="O25" s="243"/>
      <c r="P25" s="243"/>
      <c r="Q25" s="243"/>
    </row>
    <row r="26" spans="2:17" ht="15.75" thickBot="1" x14ac:dyDescent="0.3">
      <c r="B26" s="251" t="s">
        <v>2084</v>
      </c>
      <c r="C26" s="128">
        <v>2.8</v>
      </c>
      <c r="D26" s="128">
        <v>3.2</v>
      </c>
      <c r="E26" s="128">
        <v>2.9</v>
      </c>
      <c r="F26" s="128">
        <v>3.4</v>
      </c>
      <c r="G26" s="128">
        <v>3.2</v>
      </c>
      <c r="H26" s="128">
        <v>3.6</v>
      </c>
      <c r="I26" s="128">
        <v>3.6</v>
      </c>
      <c r="J26" s="128">
        <v>3.8</v>
      </c>
      <c r="K26" s="128">
        <v>3.9</v>
      </c>
      <c r="L26" s="128">
        <v>4.0999999999999996</v>
      </c>
      <c r="M26" s="128">
        <v>4.2</v>
      </c>
      <c r="N26" s="128">
        <v>4.3</v>
      </c>
      <c r="O26" s="128">
        <v>4.5</v>
      </c>
      <c r="P26" s="128">
        <v>4.5999999999999996</v>
      </c>
      <c r="Q26" s="128">
        <v>4.8</v>
      </c>
    </row>
    <row r="27" spans="2:17" ht="15.75" thickBot="1" x14ac:dyDescent="0.3">
      <c r="B27" s="250" t="s">
        <v>2085</v>
      </c>
      <c r="C27" s="230">
        <v>2.7</v>
      </c>
      <c r="D27" s="230">
        <v>2.8</v>
      </c>
      <c r="E27" s="230">
        <v>2.8</v>
      </c>
      <c r="F27" s="230">
        <v>2.8</v>
      </c>
      <c r="G27" s="230">
        <v>2.9</v>
      </c>
      <c r="H27" s="230">
        <v>2.9</v>
      </c>
      <c r="I27" s="230">
        <v>3.2</v>
      </c>
      <c r="J27" s="230">
        <v>2.8</v>
      </c>
      <c r="K27" s="230">
        <v>3.6</v>
      </c>
      <c r="L27" s="230">
        <v>3.1</v>
      </c>
      <c r="M27" s="230">
        <v>4</v>
      </c>
      <c r="N27" s="230">
        <v>3.4</v>
      </c>
      <c r="O27" s="230">
        <v>4.2</v>
      </c>
      <c r="P27" s="230">
        <v>3.6</v>
      </c>
      <c r="Q27" s="230">
        <v>4.5</v>
      </c>
    </row>
    <row r="28" spans="2:17" ht="15.75" thickBot="1" x14ac:dyDescent="0.3">
      <c r="B28" s="242" t="s">
        <v>2088</v>
      </c>
      <c r="C28" s="246"/>
      <c r="D28" s="246"/>
      <c r="E28" s="246"/>
      <c r="F28" s="246"/>
      <c r="G28" s="246"/>
      <c r="H28" s="246"/>
      <c r="I28" s="246"/>
      <c r="J28" s="246"/>
      <c r="K28" s="246"/>
      <c r="L28" s="246"/>
      <c r="M28" s="246"/>
      <c r="N28" s="246"/>
      <c r="O28" s="246"/>
      <c r="P28" s="246"/>
      <c r="Q28" s="246"/>
    </row>
    <row r="29" spans="2:17" ht="15.75" thickBot="1" x14ac:dyDescent="0.3">
      <c r="B29" s="242" t="s">
        <v>2084</v>
      </c>
      <c r="C29" s="245">
        <v>5.3</v>
      </c>
      <c r="D29" s="245">
        <v>5.5</v>
      </c>
      <c r="E29" s="245">
        <v>5.3</v>
      </c>
      <c r="F29" s="245">
        <v>5.7</v>
      </c>
      <c r="G29" s="245">
        <v>5.6</v>
      </c>
      <c r="H29" s="245">
        <v>6</v>
      </c>
      <c r="I29" s="245">
        <v>6</v>
      </c>
      <c r="J29" s="245">
        <v>6.1</v>
      </c>
      <c r="K29" s="245">
        <v>6.2</v>
      </c>
      <c r="L29" s="245">
        <v>6.2</v>
      </c>
      <c r="M29" s="245">
        <v>6.5</v>
      </c>
      <c r="N29" s="245">
        <v>6.7</v>
      </c>
      <c r="O29" s="245">
        <v>6.7</v>
      </c>
      <c r="P29" s="245">
        <v>6.6</v>
      </c>
      <c r="Q29" s="245">
        <v>6.9</v>
      </c>
    </row>
    <row r="30" spans="2:17" ht="15.75" thickBot="1" x14ac:dyDescent="0.3">
      <c r="B30" s="247" t="s">
        <v>2085</v>
      </c>
      <c r="C30" s="229">
        <v>5.7</v>
      </c>
      <c r="D30" s="229">
        <v>5.2</v>
      </c>
      <c r="E30" s="229">
        <v>5.7</v>
      </c>
      <c r="F30" s="229">
        <v>5.3</v>
      </c>
      <c r="G30" s="229">
        <v>5.9</v>
      </c>
      <c r="H30" s="229">
        <v>5.2</v>
      </c>
      <c r="I30" s="229">
        <v>6.1</v>
      </c>
      <c r="J30" s="229">
        <v>5.3</v>
      </c>
      <c r="K30" s="229">
        <v>6.4</v>
      </c>
      <c r="L30" s="229">
        <v>5.4</v>
      </c>
      <c r="M30" s="229">
        <v>6.7</v>
      </c>
      <c r="N30" s="229">
        <v>5.8</v>
      </c>
      <c r="O30" s="229">
        <v>6.9</v>
      </c>
      <c r="P30" s="229">
        <v>5.9</v>
      </c>
      <c r="Q30" s="229">
        <v>7.1</v>
      </c>
    </row>
    <row r="31" spans="2:17" ht="15.75" thickBot="1" x14ac:dyDescent="0.3">
      <c r="B31" s="252" t="s">
        <v>2086</v>
      </c>
      <c r="C31" s="99">
        <v>5.5</v>
      </c>
      <c r="D31" s="99">
        <v>5</v>
      </c>
      <c r="E31" s="99">
        <v>5.5</v>
      </c>
      <c r="F31" s="99">
        <v>5</v>
      </c>
      <c r="G31" s="99">
        <v>5.6</v>
      </c>
      <c r="H31" s="99">
        <v>4.8</v>
      </c>
      <c r="I31" s="99">
        <v>5.8</v>
      </c>
      <c r="J31" s="99">
        <v>4.8</v>
      </c>
      <c r="K31" s="99">
        <v>6</v>
      </c>
      <c r="L31" s="99">
        <v>4.9000000000000004</v>
      </c>
      <c r="M31" s="99">
        <v>6.3</v>
      </c>
      <c r="N31" s="99">
        <v>5.5</v>
      </c>
      <c r="O31" s="99">
        <v>6.6</v>
      </c>
      <c r="P31" s="99">
        <v>5.7</v>
      </c>
      <c r="Q31" s="99">
        <v>6.8</v>
      </c>
    </row>
    <row r="32" spans="2:17" x14ac:dyDescent="0.25">
      <c r="B32" s="102" t="s">
        <v>2089</v>
      </c>
    </row>
  </sheetData>
  <pageMargins left="0.511811024" right="0.511811024" top="0.78740157499999996" bottom="0.78740157499999996" header="0.31496062000000002" footer="0.31496062000000002"/>
  <pageSetup paperSize="9" orientation="portrait" r:id="rId1"/>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85E6B-87CC-472A-B77A-28F284396B28}">
  <dimension ref="A1:AD118"/>
  <sheetViews>
    <sheetView showGridLines="0" zoomScale="90" zoomScaleNormal="90" workbookViewId="0"/>
  </sheetViews>
  <sheetFormatPr defaultRowHeight="15" x14ac:dyDescent="0.25"/>
  <cols>
    <col min="1" max="1" width="19.85546875" customWidth="1"/>
    <col min="5" max="5" width="13" customWidth="1"/>
    <col min="25" max="25" width="19.28515625" bestFit="1" customWidth="1"/>
    <col min="28" max="28" width="19.28515625" bestFit="1" customWidth="1"/>
    <col min="29" max="29" width="17.5703125" bestFit="1" customWidth="1"/>
  </cols>
  <sheetData>
    <row r="1" spans="1:1" x14ac:dyDescent="0.25">
      <c r="A1" t="s">
        <v>2090</v>
      </c>
    </row>
    <row r="3" spans="1:1" x14ac:dyDescent="0.25">
      <c r="A3" t="s">
        <v>91</v>
      </c>
    </row>
    <row r="4" spans="1:1" x14ac:dyDescent="0.25">
      <c r="A4" t="s">
        <v>2091</v>
      </c>
    </row>
    <row r="5" spans="1:1" x14ac:dyDescent="0.25">
      <c r="A5" t="s">
        <v>2092</v>
      </c>
    </row>
    <row r="6" spans="1:1" x14ac:dyDescent="0.25">
      <c r="A6" t="s">
        <v>2093</v>
      </c>
    </row>
    <row r="7" spans="1:1" x14ac:dyDescent="0.25">
      <c r="A7" t="s">
        <v>2094</v>
      </c>
    </row>
    <row r="8" spans="1:1" x14ac:dyDescent="0.25">
      <c r="A8" t="s">
        <v>2095</v>
      </c>
    </row>
    <row r="9" spans="1:1" x14ac:dyDescent="0.25">
      <c r="A9" t="s">
        <v>2096</v>
      </c>
    </row>
    <row r="10" spans="1:1" x14ac:dyDescent="0.25">
      <c r="A10" t="s">
        <v>2097</v>
      </c>
    </row>
    <row r="11" spans="1:1" x14ac:dyDescent="0.25">
      <c r="A11" t="s">
        <v>2098</v>
      </c>
    </row>
    <row r="12" spans="1:1" x14ac:dyDescent="0.25">
      <c r="A12" t="s">
        <v>2099</v>
      </c>
    </row>
    <row r="13" spans="1:1" x14ac:dyDescent="0.25">
      <c r="A13" t="s">
        <v>1739</v>
      </c>
    </row>
    <row r="14" spans="1:1" x14ac:dyDescent="0.25">
      <c r="A14" t="s">
        <v>615</v>
      </c>
    </row>
    <row r="15" spans="1:1" x14ac:dyDescent="0.25">
      <c r="A15" t="s">
        <v>1740</v>
      </c>
    </row>
    <row r="16" spans="1:1" x14ac:dyDescent="0.25">
      <c r="A16" t="s">
        <v>1741</v>
      </c>
    </row>
    <row r="18" spans="1:1" x14ac:dyDescent="0.25">
      <c r="A18" t="s">
        <v>718</v>
      </c>
    </row>
    <row r="19" spans="1:1" x14ac:dyDescent="0.25">
      <c r="A19" t="s">
        <v>2100</v>
      </c>
    </row>
    <row r="20" spans="1:1" x14ac:dyDescent="0.25">
      <c r="A20" t="s">
        <v>1744</v>
      </c>
    </row>
    <row r="21" spans="1:1" x14ac:dyDescent="0.25">
      <c r="A21" t="s">
        <v>1745</v>
      </c>
    </row>
    <row r="22" spans="1:1" x14ac:dyDescent="0.25">
      <c r="A22" t="s">
        <v>2101</v>
      </c>
    </row>
    <row r="23" spans="1:1" x14ac:dyDescent="0.25">
      <c r="A23" t="s">
        <v>2102</v>
      </c>
    </row>
    <row r="24" spans="1:1" x14ac:dyDescent="0.25">
      <c r="A24" t="s">
        <v>2103</v>
      </c>
    </row>
    <row r="25" spans="1:1" x14ac:dyDescent="0.25">
      <c r="A25" t="s">
        <v>2104</v>
      </c>
    </row>
    <row r="26" spans="1:1" x14ac:dyDescent="0.25">
      <c r="A26" t="s">
        <v>2105</v>
      </c>
    </row>
    <row r="28" spans="1:1" x14ac:dyDescent="0.25">
      <c r="A28" t="s">
        <v>654</v>
      </c>
    </row>
    <row r="29" spans="1:1" x14ac:dyDescent="0.25">
      <c r="A29" s="109" t="s">
        <v>2106</v>
      </c>
    </row>
    <row r="30" spans="1:1" x14ac:dyDescent="0.25">
      <c r="A30" s="109" t="s">
        <v>140</v>
      </c>
    </row>
    <row r="33" spans="1:14" x14ac:dyDescent="0.25">
      <c r="B33" s="6">
        <v>2022</v>
      </c>
      <c r="C33" s="6"/>
      <c r="D33" s="6"/>
      <c r="E33" s="6" t="s">
        <v>2743</v>
      </c>
    </row>
    <row r="34" spans="1:14" x14ac:dyDescent="0.25">
      <c r="A34" s="6" t="s">
        <v>66</v>
      </c>
      <c r="B34" s="701">
        <f>V81</f>
        <v>328.22</v>
      </c>
      <c r="C34" s="6"/>
      <c r="D34" s="6" t="s">
        <v>66</v>
      </c>
      <c r="E34" s="701">
        <v>395.13503313079576</v>
      </c>
    </row>
    <row r="35" spans="1:14" x14ac:dyDescent="0.25">
      <c r="A35" s="6" t="s">
        <v>69</v>
      </c>
      <c r="B35" s="701">
        <v>546.39333333333332</v>
      </c>
      <c r="C35" s="6"/>
      <c r="D35" s="6" t="s">
        <v>69</v>
      </c>
      <c r="E35" s="701">
        <v>442.72702472134716</v>
      </c>
    </row>
    <row r="36" spans="1:14" x14ac:dyDescent="0.25">
      <c r="A36" s="6" t="s">
        <v>72</v>
      </c>
      <c r="B36" s="701">
        <f t="shared" ref="B36:B41" si="0">_xlfn.XLOOKUP(C36,$AA$55:$AA$80,$Z$55:$Z$80)</f>
        <v>369.79</v>
      </c>
      <c r="C36" s="6">
        <f>AA69</f>
        <v>12</v>
      </c>
      <c r="D36" s="6" t="s">
        <v>72</v>
      </c>
      <c r="E36" s="701">
        <v>364.23961118813645</v>
      </c>
      <c r="F36">
        <v>19</v>
      </c>
    </row>
    <row r="37" spans="1:14" x14ac:dyDescent="0.25">
      <c r="A37" s="6" t="str">
        <f t="shared" ref="A37:A41" si="1">_xlfn.XLOOKUP(B37,$Z$55:$Z$80,$X$55:$X$80)</f>
        <v>ES</v>
      </c>
      <c r="B37" s="701">
        <f t="shared" si="0"/>
        <v>476</v>
      </c>
      <c r="C37" s="6">
        <v>6</v>
      </c>
      <c r="D37" s="6" t="s">
        <v>119</v>
      </c>
      <c r="E37" s="701">
        <v>603.6041846967064</v>
      </c>
      <c r="F37">
        <v>6</v>
      </c>
    </row>
    <row r="38" spans="1:14" x14ac:dyDescent="0.25">
      <c r="A38" s="6" t="str">
        <f t="shared" si="1"/>
        <v>AM</v>
      </c>
      <c r="B38" s="701">
        <f t="shared" si="0"/>
        <v>569.09</v>
      </c>
      <c r="C38" s="6">
        <v>5</v>
      </c>
      <c r="D38" s="6" t="s">
        <v>430</v>
      </c>
      <c r="E38" s="701">
        <v>789.29247810615425</v>
      </c>
      <c r="F38">
        <v>5</v>
      </c>
    </row>
    <row r="39" spans="1:14" x14ac:dyDescent="0.25">
      <c r="A39" s="6" t="str">
        <f t="shared" si="1"/>
        <v>TO</v>
      </c>
      <c r="B39" s="701">
        <f t="shared" si="0"/>
        <v>688.68</v>
      </c>
      <c r="C39" s="6">
        <v>4</v>
      </c>
      <c r="D39" s="6" t="s">
        <v>344</v>
      </c>
      <c r="E39" s="701">
        <v>886.52789181206731</v>
      </c>
      <c r="F39">
        <v>4</v>
      </c>
    </row>
    <row r="40" spans="1:14" x14ac:dyDescent="0.25">
      <c r="A40" s="6" t="str">
        <f t="shared" si="1"/>
        <v>AM</v>
      </c>
      <c r="B40" s="701">
        <f t="shared" si="0"/>
        <v>756.35</v>
      </c>
      <c r="C40" s="6">
        <v>3</v>
      </c>
      <c r="D40" s="6" t="s">
        <v>1185</v>
      </c>
      <c r="E40" s="701">
        <v>965.37568951130231</v>
      </c>
      <c r="F40">
        <v>3</v>
      </c>
    </row>
    <row r="41" spans="1:14" x14ac:dyDescent="0.25">
      <c r="A41" s="6" t="str">
        <f t="shared" si="1"/>
        <v>AC</v>
      </c>
      <c r="B41" s="701">
        <f t="shared" si="0"/>
        <v>851.06000000000006</v>
      </c>
      <c r="C41" s="6">
        <v>2</v>
      </c>
      <c r="D41" s="6" t="s">
        <v>346</v>
      </c>
      <c r="E41" s="701">
        <v>1116.0598952495784</v>
      </c>
      <c r="F41">
        <v>2</v>
      </c>
    </row>
    <row r="42" spans="1:14" x14ac:dyDescent="0.25">
      <c r="A42" s="6" t="str">
        <f>_xlfn.XLOOKUP(B42,$Z$55:$Z$80,$X$55:$X$80)</f>
        <v>RR</v>
      </c>
      <c r="B42" s="701">
        <f>_xlfn.XLOOKUP(C42,$AA$55:$AA$80,$Z$55:$Z$80)</f>
        <v>914.63</v>
      </c>
      <c r="C42" s="6">
        <v>1</v>
      </c>
      <c r="D42" s="6" t="s">
        <v>1184</v>
      </c>
      <c r="E42" s="701">
        <v>1124.6175253710085</v>
      </c>
      <c r="F42">
        <v>1</v>
      </c>
    </row>
    <row r="43" spans="1:14" x14ac:dyDescent="0.25">
      <c r="G43" s="6"/>
      <c r="H43" s="6"/>
    </row>
    <row r="45" spans="1:14" x14ac:dyDescent="0.25">
      <c r="C45" s="254"/>
      <c r="D45" s="255"/>
      <c r="E45" s="255"/>
      <c r="F45" s="255"/>
      <c r="G45" s="255"/>
      <c r="I45" s="255"/>
      <c r="J45" s="255"/>
      <c r="K45" s="255"/>
      <c r="L45" s="255"/>
      <c r="M45" s="255"/>
      <c r="N45" s="255"/>
    </row>
    <row r="46" spans="1:14" x14ac:dyDescent="0.25">
      <c r="G46" s="65"/>
    </row>
    <row r="48" spans="1:14" x14ac:dyDescent="0.25">
      <c r="A48" t="s">
        <v>2107</v>
      </c>
      <c r="B48" s="203" t="s">
        <v>2108</v>
      </c>
    </row>
    <row r="49" spans="1:30" x14ac:dyDescent="0.25">
      <c r="A49" t="s">
        <v>5</v>
      </c>
      <c r="B49" t="s">
        <v>2109</v>
      </c>
      <c r="I49" s="94"/>
    </row>
    <row r="51" spans="1:30" x14ac:dyDescent="0.25">
      <c r="A51" t="s">
        <v>1086</v>
      </c>
    </row>
    <row r="52" spans="1:30" x14ac:dyDescent="0.25">
      <c r="A52" t="s">
        <v>2110</v>
      </c>
    </row>
    <row r="53" spans="1:30" x14ac:dyDescent="0.25">
      <c r="A53" t="s">
        <v>2111</v>
      </c>
    </row>
    <row r="54" spans="1:30" x14ac:dyDescent="0.25">
      <c r="A54" t="s">
        <v>1028</v>
      </c>
      <c r="B54">
        <v>2002</v>
      </c>
      <c r="C54">
        <v>2003</v>
      </c>
      <c r="D54">
        <v>2004</v>
      </c>
      <c r="E54">
        <v>2005</v>
      </c>
      <c r="F54">
        <v>2006</v>
      </c>
      <c r="G54">
        <v>2007</v>
      </c>
      <c r="H54">
        <v>2008</v>
      </c>
      <c r="I54">
        <v>2009</v>
      </c>
      <c r="J54">
        <v>2010</v>
      </c>
      <c r="K54">
        <v>2011</v>
      </c>
      <c r="L54">
        <v>2012</v>
      </c>
      <c r="M54">
        <v>2013</v>
      </c>
      <c r="N54">
        <v>2014</v>
      </c>
      <c r="O54">
        <v>2015</v>
      </c>
      <c r="P54">
        <v>2016</v>
      </c>
      <c r="Q54">
        <v>2017</v>
      </c>
      <c r="R54">
        <v>2018</v>
      </c>
      <c r="S54">
        <v>2019</v>
      </c>
      <c r="T54">
        <v>2020</v>
      </c>
      <c r="U54">
        <v>2021</v>
      </c>
      <c r="V54">
        <v>2022</v>
      </c>
      <c r="Y54" s="10" t="s">
        <v>1028</v>
      </c>
      <c r="Z54" s="21">
        <v>2022</v>
      </c>
      <c r="AA54" s="21" t="s">
        <v>64</v>
      </c>
      <c r="AB54" s="10" t="s">
        <v>1028</v>
      </c>
      <c r="AC54" s="21" t="s">
        <v>2742</v>
      </c>
      <c r="AD54" s="6" t="s">
        <v>64</v>
      </c>
    </row>
    <row r="55" spans="1:30" x14ac:dyDescent="0.25">
      <c r="A55" t="s">
        <v>8</v>
      </c>
      <c r="B55" s="163">
        <f t="shared" ref="B55" si="2">B91/B$85*100</f>
        <v>276.13067585720023</v>
      </c>
      <c r="C55" s="163">
        <f t="shared" ref="C55:U55" si="3">C91/C$85*100</f>
        <v>382.46522473749599</v>
      </c>
      <c r="D55" s="163">
        <f t="shared" si="3"/>
        <v>436.98191386123744</v>
      </c>
      <c r="E55" s="163">
        <f t="shared" si="3"/>
        <v>516.77302760905559</v>
      </c>
      <c r="F55" s="163">
        <f t="shared" si="3"/>
        <v>536.41080679145693</v>
      </c>
      <c r="G55" s="163">
        <f t="shared" si="3"/>
        <v>584.95330715838952</v>
      </c>
      <c r="H55" s="163">
        <f t="shared" si="3"/>
        <v>658.36155092192485</v>
      </c>
      <c r="I55" s="163">
        <f t="shared" si="3"/>
        <v>713.40520309253395</v>
      </c>
      <c r="J55" s="163">
        <f t="shared" si="3"/>
        <v>828.33120069839697</v>
      </c>
      <c r="K55" s="163">
        <f t="shared" si="3"/>
        <v>842.40222347248471</v>
      </c>
      <c r="L55" s="163">
        <f t="shared" si="3"/>
        <v>798.4110758481703</v>
      </c>
      <c r="M55" s="163">
        <f t="shared" si="3"/>
        <v>852.86356461593687</v>
      </c>
      <c r="N55" s="163">
        <f t="shared" si="3"/>
        <v>795.94186540915177</v>
      </c>
      <c r="O55" s="163">
        <f t="shared" si="3"/>
        <v>826.02401315774807</v>
      </c>
      <c r="P55" s="163">
        <f t="shared" si="3"/>
        <v>770.45968352283433</v>
      </c>
      <c r="Q55" s="163">
        <f t="shared" si="3"/>
        <v>845.26638495990994</v>
      </c>
      <c r="R55" s="163">
        <f t="shared" si="3"/>
        <v>777.86408206077317</v>
      </c>
      <c r="S55" s="163">
        <f t="shared" si="3"/>
        <v>796.616376598844</v>
      </c>
      <c r="T55" s="163">
        <f t="shared" si="3"/>
        <v>947.20091204350615</v>
      </c>
      <c r="U55" s="163">
        <f t="shared" si="3"/>
        <v>1054.3600210129346</v>
      </c>
      <c r="V55" s="163">
        <f t="shared" ref="V55" si="4">V91/V$85*100</f>
        <v>458.70999999999992</v>
      </c>
      <c r="X55" t="s">
        <v>342</v>
      </c>
      <c r="Y55" t="str">
        <f>A55</f>
        <v>Rondônia</v>
      </c>
      <c r="Z55" s="163">
        <f>V55</f>
        <v>458.70999999999992</v>
      </c>
      <c r="AA55">
        <f t="shared" ref="AA55:AA80" si="5">RANK(Z55,Z$55:Z$80)</f>
        <v>7</v>
      </c>
      <c r="AB55" t="str">
        <f>Y55</f>
        <v>Rondônia</v>
      </c>
      <c r="AC55" s="163">
        <f>AVERAGE(B55:V55)</f>
        <v>699.99681492523746</v>
      </c>
      <c r="AD55">
        <f t="shared" ref="AD55:AD80" si="6">RANK(AC55,AC$55:AC$80)</f>
        <v>7</v>
      </c>
    </row>
    <row r="56" spans="1:30" x14ac:dyDescent="0.25">
      <c r="A56" t="s">
        <v>9</v>
      </c>
      <c r="B56" s="163">
        <f t="shared" ref="B56" si="7">B92/B$85*100</f>
        <v>816.90245232328959</v>
      </c>
      <c r="C56" s="163">
        <f t="shared" ref="C56:U56" si="8">C92/C$85*100</f>
        <v>768.58929225966472</v>
      </c>
      <c r="D56" s="163">
        <f t="shared" si="8"/>
        <v>808.92390600770318</v>
      </c>
      <c r="E56" s="163">
        <f t="shared" si="8"/>
        <v>835.75359193815564</v>
      </c>
      <c r="F56" s="163">
        <f t="shared" si="8"/>
        <v>966.58915076193546</v>
      </c>
      <c r="G56" s="163">
        <f t="shared" si="8"/>
        <v>1062.9460262042305</v>
      </c>
      <c r="H56" s="163">
        <f t="shared" si="8"/>
        <v>1295.8877424071677</v>
      </c>
      <c r="I56" s="163">
        <f t="shared" si="8"/>
        <v>1470.4917785385023</v>
      </c>
      <c r="J56" s="163">
        <f t="shared" si="8"/>
        <v>1532.4633651658851</v>
      </c>
      <c r="K56" s="163">
        <f t="shared" si="8"/>
        <v>1519.6868398198446</v>
      </c>
      <c r="L56" s="163">
        <f t="shared" si="8"/>
        <v>1664.1606238237202</v>
      </c>
      <c r="M56" s="163">
        <f t="shared" si="8"/>
        <v>1681.0551380068614</v>
      </c>
      <c r="N56" s="163">
        <f t="shared" si="8"/>
        <v>1725.5320543811849</v>
      </c>
      <c r="O56" s="163">
        <f t="shared" si="8"/>
        <v>1502.3124425739509</v>
      </c>
      <c r="P56" s="163">
        <f t="shared" si="8"/>
        <v>1391.9896756077642</v>
      </c>
      <c r="Q56" s="163">
        <f t="shared" si="8"/>
        <v>1398.3963818479149</v>
      </c>
      <c r="R56" s="163">
        <f t="shared" si="8"/>
        <v>1470.6992579514999</v>
      </c>
      <c r="S56" s="163">
        <f t="shared" si="8"/>
        <v>1343.3592245853108</v>
      </c>
      <c r="T56" s="163">
        <f t="shared" si="8"/>
        <v>1622.3093243702558</v>
      </c>
      <c r="U56" s="163">
        <f t="shared" si="8"/>
        <v>1620.278532542271</v>
      </c>
      <c r="V56" s="163">
        <f t="shared" ref="V56" si="9">V92/V$85*100</f>
        <v>851.06000000000006</v>
      </c>
      <c r="X56" t="s">
        <v>1184</v>
      </c>
      <c r="Y56" t="str">
        <f t="shared" ref="Y56:Y82" si="10">A56</f>
        <v>Acre</v>
      </c>
      <c r="Z56" s="163">
        <f t="shared" ref="Z56:Z71" si="11">V56</f>
        <v>851.06000000000006</v>
      </c>
      <c r="AA56">
        <f t="shared" si="5"/>
        <v>2</v>
      </c>
      <c r="AB56" t="str">
        <f t="shared" ref="AB56:AB82" si="12">Y56</f>
        <v>Acre</v>
      </c>
      <c r="AC56" s="163">
        <f t="shared" ref="AC56:AC82" si="13">AVERAGE(B56:V56)</f>
        <v>1302.3517524341482</v>
      </c>
      <c r="AD56">
        <f t="shared" si="6"/>
        <v>2</v>
      </c>
    </row>
    <row r="57" spans="1:30" x14ac:dyDescent="0.25">
      <c r="A57" t="s">
        <v>10</v>
      </c>
      <c r="B57" s="163">
        <f t="shared" ref="B57" si="14">B93/B$85*100</f>
        <v>781.32285604329854</v>
      </c>
      <c r="C57" s="163">
        <f t="shared" ref="C57:U57" si="15">C93/C$85*100</f>
        <v>708.18934787776561</v>
      </c>
      <c r="D57" s="163">
        <f t="shared" si="15"/>
        <v>768.38865189335195</v>
      </c>
      <c r="E57" s="163">
        <f t="shared" si="15"/>
        <v>805.59700800662597</v>
      </c>
      <c r="F57" s="163">
        <f t="shared" si="15"/>
        <v>821.09202095562205</v>
      </c>
      <c r="G57" s="163">
        <f t="shared" si="15"/>
        <v>902.1140849386079</v>
      </c>
      <c r="H57" s="163">
        <f t="shared" si="15"/>
        <v>943.20844126573672</v>
      </c>
      <c r="I57" s="163">
        <f t="shared" si="15"/>
        <v>1008.619193064664</v>
      </c>
      <c r="J57" s="163">
        <f t="shared" si="15"/>
        <v>1022.6821309869864</v>
      </c>
      <c r="K57" s="163">
        <f t="shared" si="15"/>
        <v>993.27342030654609</v>
      </c>
      <c r="L57" s="163">
        <f t="shared" si="15"/>
        <v>978.51947394280569</v>
      </c>
      <c r="M57" s="163">
        <f t="shared" si="15"/>
        <v>1070.5166811518611</v>
      </c>
      <c r="N57" s="163">
        <f t="shared" si="15"/>
        <v>1082.9006510569327</v>
      </c>
      <c r="O57" s="163">
        <f t="shared" si="15"/>
        <v>964.60723529267739</v>
      </c>
      <c r="P57" s="163">
        <f t="shared" si="15"/>
        <v>950.56890256925681</v>
      </c>
      <c r="Q57" s="163">
        <f t="shared" si="15"/>
        <v>802.69361314848493</v>
      </c>
      <c r="R57" s="163">
        <f t="shared" si="15"/>
        <v>881.97023050184191</v>
      </c>
      <c r="S57" s="163">
        <f t="shared" si="15"/>
        <v>898.87055313190149</v>
      </c>
      <c r="T57" s="163">
        <f t="shared" si="15"/>
        <v>1075.0739083802259</v>
      </c>
      <c r="U57" s="163">
        <f t="shared" si="15"/>
        <v>1091.226125891334</v>
      </c>
      <c r="V57" s="163">
        <f t="shared" ref="V57" si="16">V93/V$85*100</f>
        <v>569.09</v>
      </c>
      <c r="X57" t="s">
        <v>430</v>
      </c>
      <c r="Y57" t="str">
        <f t="shared" si="10"/>
        <v>Amazonas</v>
      </c>
      <c r="Z57" s="163">
        <f t="shared" si="11"/>
        <v>569.09</v>
      </c>
      <c r="AA57">
        <f t="shared" si="5"/>
        <v>5</v>
      </c>
      <c r="AB57" t="str">
        <f t="shared" si="12"/>
        <v>Amazonas</v>
      </c>
      <c r="AC57" s="163">
        <f t="shared" si="13"/>
        <v>910.50116811459657</v>
      </c>
      <c r="AD57">
        <f t="shared" si="6"/>
        <v>5</v>
      </c>
    </row>
    <row r="58" spans="1:30" x14ac:dyDescent="0.25">
      <c r="A58" t="s">
        <v>11</v>
      </c>
      <c r="B58" s="163">
        <f t="shared" ref="B58" si="17">B94/B$85*100</f>
        <v>675.72667689652792</v>
      </c>
      <c r="C58" s="163">
        <f t="shared" ref="C58:U58" si="18">C94/C$85*100</f>
        <v>736.18239902399193</v>
      </c>
      <c r="D58" s="163">
        <f t="shared" si="18"/>
        <v>726.77389700365154</v>
      </c>
      <c r="E58" s="163">
        <f t="shared" si="18"/>
        <v>914.5794806736609</v>
      </c>
      <c r="F58" s="163">
        <f t="shared" si="18"/>
        <v>1060.7401775874264</v>
      </c>
      <c r="G58" s="163">
        <f t="shared" si="18"/>
        <v>1174.1490130032728</v>
      </c>
      <c r="H58" s="163">
        <f t="shared" si="18"/>
        <v>1327.9128759774062</v>
      </c>
      <c r="I58" s="163">
        <f t="shared" si="18"/>
        <v>1320.2887884371301</v>
      </c>
      <c r="J58" s="163">
        <f t="shared" si="18"/>
        <v>1306.7334906395399</v>
      </c>
      <c r="K58" s="163">
        <f t="shared" si="18"/>
        <v>1393.0288343082441</v>
      </c>
      <c r="L58" s="163">
        <f t="shared" si="18"/>
        <v>1527.9022049099781</v>
      </c>
      <c r="M58" s="163">
        <f t="shared" si="18"/>
        <v>1566.1284553610508</v>
      </c>
      <c r="N58" s="163">
        <f t="shared" si="18"/>
        <v>1185.2617760957271</v>
      </c>
      <c r="O58" s="163">
        <f t="shared" si="18"/>
        <v>1481.8664462951544</v>
      </c>
      <c r="P58" s="163">
        <f t="shared" si="18"/>
        <v>1541.9632034047363</v>
      </c>
      <c r="Q58" s="163">
        <f t="shared" si="18"/>
        <v>1757.2823462613342</v>
      </c>
      <c r="R58" s="163">
        <f t="shared" si="18"/>
        <v>1702.5835820029367</v>
      </c>
      <c r="S58" s="163">
        <f t="shared" si="18"/>
        <v>1587.8784942812838</v>
      </c>
      <c r="T58" s="163">
        <f t="shared" si="18"/>
        <v>1701.7598685750972</v>
      </c>
      <c r="U58" s="163">
        <f t="shared" si="18"/>
        <v>2178.2525835942247</v>
      </c>
      <c r="V58" s="163">
        <f t="shared" ref="V58" si="19">V94/V$85*100</f>
        <v>914.63</v>
      </c>
      <c r="X58" t="s">
        <v>346</v>
      </c>
      <c r="Y58" t="str">
        <f t="shared" si="10"/>
        <v>Roraima</v>
      </c>
      <c r="Z58" s="163">
        <f t="shared" si="11"/>
        <v>914.63</v>
      </c>
      <c r="AA58">
        <f t="shared" si="5"/>
        <v>1</v>
      </c>
      <c r="AB58" t="str">
        <f t="shared" si="12"/>
        <v>Roraima</v>
      </c>
      <c r="AC58" s="163">
        <f t="shared" si="13"/>
        <v>1322.9345044920178</v>
      </c>
      <c r="AD58">
        <f t="shared" si="6"/>
        <v>1</v>
      </c>
    </row>
    <row r="59" spans="1:30" x14ac:dyDescent="0.25">
      <c r="A59" t="s">
        <v>12</v>
      </c>
      <c r="B59" s="163">
        <f t="shared" ref="B59" si="20">B95/B$85*100</f>
        <v>214.93757895459308</v>
      </c>
      <c r="C59" s="163">
        <f t="shared" ref="C59:U59" si="21">C95/C$85*100</f>
        <v>214.21653351214846</v>
      </c>
      <c r="D59" s="163">
        <f t="shared" si="21"/>
        <v>277.18881159021549</v>
      </c>
      <c r="E59" s="163">
        <f t="shared" si="21"/>
        <v>264.43825842076194</v>
      </c>
      <c r="F59" s="163">
        <f t="shared" si="21"/>
        <v>334.71519397334652</v>
      </c>
      <c r="G59" s="163">
        <f t="shared" si="21"/>
        <v>321.75868473652997</v>
      </c>
      <c r="H59" s="163">
        <f t="shared" si="21"/>
        <v>366.82317564624623</v>
      </c>
      <c r="I59" s="163">
        <f t="shared" si="21"/>
        <v>353.95642489536345</v>
      </c>
      <c r="J59" s="163">
        <f t="shared" si="21"/>
        <v>389.99834374775105</v>
      </c>
      <c r="K59" s="163">
        <f t="shared" si="21"/>
        <v>365.78466796720068</v>
      </c>
      <c r="L59" s="163">
        <f t="shared" si="21"/>
        <v>386.83229584783726</v>
      </c>
      <c r="M59" s="163">
        <f t="shared" si="21"/>
        <v>400.41929087196843</v>
      </c>
      <c r="N59" s="163">
        <f t="shared" si="21"/>
        <v>408.07309389978957</v>
      </c>
      <c r="O59" s="163">
        <f t="shared" si="21"/>
        <v>394.42473723451366</v>
      </c>
      <c r="P59" s="163">
        <f t="shared" si="21"/>
        <v>393.72965211382621</v>
      </c>
      <c r="Q59" s="163">
        <f t="shared" si="21"/>
        <v>415.0746490157552</v>
      </c>
      <c r="R59" s="163">
        <f t="shared" si="21"/>
        <v>477.93378607656729</v>
      </c>
      <c r="S59" s="163">
        <f t="shared" si="21"/>
        <v>415.44181683191573</v>
      </c>
      <c r="T59" s="163">
        <f t="shared" si="21"/>
        <v>531.21490766267607</v>
      </c>
      <c r="U59" s="163">
        <f t="shared" si="21"/>
        <v>547.05702946385964</v>
      </c>
      <c r="V59" s="163">
        <f t="shared" ref="V59" si="22">V95/V$85*100</f>
        <v>240.58</v>
      </c>
      <c r="X59" t="s">
        <v>345</v>
      </c>
      <c r="Y59" t="str">
        <f t="shared" si="10"/>
        <v>Pará</v>
      </c>
      <c r="Z59" s="163">
        <f t="shared" si="11"/>
        <v>240.58</v>
      </c>
      <c r="AA59">
        <f t="shared" si="5"/>
        <v>25</v>
      </c>
      <c r="AB59" t="str">
        <f t="shared" si="12"/>
        <v>Pará</v>
      </c>
      <c r="AC59" s="163">
        <f t="shared" si="13"/>
        <v>367.36185392680318</v>
      </c>
      <c r="AD59">
        <f t="shared" si="6"/>
        <v>25</v>
      </c>
    </row>
    <row r="60" spans="1:30" x14ac:dyDescent="0.25">
      <c r="A60" t="s">
        <v>13</v>
      </c>
      <c r="B60" s="163">
        <f t="shared" ref="B60" si="23">B96/B$85*100</f>
        <v>782.78285731794585</v>
      </c>
      <c r="C60" s="163">
        <f t="shared" ref="C60:U60" si="24">C96/C$85*100</f>
        <v>812.14694445814962</v>
      </c>
      <c r="D60" s="163">
        <f t="shared" si="24"/>
        <v>892.53124105847621</v>
      </c>
      <c r="E60" s="163">
        <f t="shared" si="24"/>
        <v>745.76900110436202</v>
      </c>
      <c r="F60" s="163">
        <f t="shared" si="24"/>
        <v>915.41634706793343</v>
      </c>
      <c r="G60" s="163">
        <f t="shared" si="24"/>
        <v>1073.6586754014099</v>
      </c>
      <c r="H60" s="163">
        <f t="shared" si="24"/>
        <v>1191.0171792274773</v>
      </c>
      <c r="I60" s="163">
        <f t="shared" si="24"/>
        <v>1134.0207752875638</v>
      </c>
      <c r="J60" s="163">
        <f t="shared" si="24"/>
        <v>1110.6606686400346</v>
      </c>
      <c r="K60" s="163">
        <f t="shared" si="24"/>
        <v>1106.0464064423443</v>
      </c>
      <c r="L60" s="163">
        <f t="shared" si="24"/>
        <v>1318.4466691094417</v>
      </c>
      <c r="M60" s="163">
        <f t="shared" si="24"/>
        <v>1356.5013717339509</v>
      </c>
      <c r="N60" s="163">
        <f t="shared" si="24"/>
        <v>1312.3560534846026</v>
      </c>
      <c r="O60" s="163">
        <f t="shared" si="24"/>
        <v>1172.5252947028487</v>
      </c>
      <c r="P60" s="163">
        <f t="shared" si="24"/>
        <v>1222.9966359695959</v>
      </c>
      <c r="Q60" s="163">
        <f t="shared" si="24"/>
        <v>1146.581004381201</v>
      </c>
      <c r="R60" s="163">
        <f t="shared" si="24"/>
        <v>1226.9979594793563</v>
      </c>
      <c r="S60" s="163">
        <f t="shared" si="24"/>
        <v>1233.8889672853718</v>
      </c>
      <c r="T60" s="163">
        <f t="shared" si="24"/>
        <v>1601.0611937762001</v>
      </c>
      <c r="U60" s="163">
        <f t="shared" si="24"/>
        <v>1745.8454378239355</v>
      </c>
      <c r="V60" s="163">
        <f t="shared" ref="V60" si="25">V96/V$85*100</f>
        <v>756.35</v>
      </c>
      <c r="X60" t="s">
        <v>430</v>
      </c>
      <c r="Y60" t="str">
        <f t="shared" si="10"/>
        <v>Amapá</v>
      </c>
      <c r="Z60" s="163">
        <f t="shared" si="11"/>
        <v>756.35</v>
      </c>
      <c r="AA60">
        <f t="shared" si="5"/>
        <v>3</v>
      </c>
      <c r="AB60" t="str">
        <f t="shared" si="12"/>
        <v>Amapá</v>
      </c>
      <c r="AC60" s="163">
        <f t="shared" si="13"/>
        <v>1136.0762230358191</v>
      </c>
      <c r="AD60">
        <f t="shared" si="6"/>
        <v>3</v>
      </c>
    </row>
    <row r="61" spans="1:30" x14ac:dyDescent="0.25">
      <c r="A61" t="s">
        <v>14</v>
      </c>
      <c r="B61" s="163">
        <f t="shared" ref="B61" si="26">B97/B$85*100</f>
        <v>416.98905970251684</v>
      </c>
      <c r="C61" s="163">
        <f t="shared" ref="C61:U61" si="27">C97/C$85*100</f>
        <v>411.50365953648588</v>
      </c>
      <c r="D61" s="163">
        <f t="shared" si="27"/>
        <v>495.51784340453196</v>
      </c>
      <c r="E61" s="163">
        <f t="shared" si="27"/>
        <v>663.57252043070116</v>
      </c>
      <c r="F61" s="163">
        <f t="shared" si="27"/>
        <v>743.55296862392663</v>
      </c>
      <c r="G61" s="163">
        <f t="shared" si="27"/>
        <v>876.73079447360908</v>
      </c>
      <c r="H61" s="163">
        <f t="shared" si="27"/>
        <v>966.34889417393151</v>
      </c>
      <c r="I61" s="163">
        <f t="shared" si="27"/>
        <v>1006.9671961731049</v>
      </c>
      <c r="J61" s="163">
        <f t="shared" si="27"/>
        <v>1131.6474899636721</v>
      </c>
      <c r="K61" s="163">
        <f t="shared" si="27"/>
        <v>1228.2726180983802</v>
      </c>
      <c r="L61" s="163">
        <f t="shared" si="27"/>
        <v>1240.9004969104444</v>
      </c>
      <c r="M61" s="163">
        <f t="shared" si="27"/>
        <v>1426.3770662763175</v>
      </c>
      <c r="N61" s="163">
        <f t="shared" si="27"/>
        <v>1563.5147572330077</v>
      </c>
      <c r="O61" s="163">
        <f t="shared" si="27"/>
        <v>1248.6178291273197</v>
      </c>
      <c r="P61" s="163">
        <f t="shared" si="27"/>
        <v>1244.7545237138011</v>
      </c>
      <c r="Q61" s="163">
        <f t="shared" si="27"/>
        <v>1223.4305856652957</v>
      </c>
      <c r="R61" s="163">
        <f t="shared" si="27"/>
        <v>1190.5569996921936</v>
      </c>
      <c r="S61" s="163">
        <f t="shared" si="27"/>
        <v>1233.0006470560593</v>
      </c>
      <c r="T61" s="163">
        <f t="shared" si="27"/>
        <v>1298.930240945655</v>
      </c>
      <c r="U61" s="163">
        <f t="shared" si="27"/>
        <v>1449.5942851353911</v>
      </c>
      <c r="V61" s="163">
        <f t="shared" ref="V61" si="28">V97/V$85*100</f>
        <v>688.68</v>
      </c>
      <c r="X61" t="s">
        <v>344</v>
      </c>
      <c r="Y61" t="str">
        <f t="shared" si="10"/>
        <v>Tocantins</v>
      </c>
      <c r="Z61" s="163">
        <f t="shared" si="11"/>
        <v>688.68</v>
      </c>
      <c r="AA61">
        <f t="shared" si="5"/>
        <v>4</v>
      </c>
      <c r="AB61" t="str">
        <f t="shared" si="12"/>
        <v>Tocantins</v>
      </c>
      <c r="AC61" s="163">
        <f t="shared" si="13"/>
        <v>1035.6885941112544</v>
      </c>
      <c r="AD61">
        <f t="shared" si="6"/>
        <v>4</v>
      </c>
    </row>
    <row r="62" spans="1:30" x14ac:dyDescent="0.25">
      <c r="A62" t="s">
        <v>15</v>
      </c>
      <c r="B62" s="163">
        <f t="shared" ref="B62" si="29">B98/B$85*100</f>
        <v>156.34709301983546</v>
      </c>
      <c r="C62" s="163">
        <f t="shared" ref="C62:U62" si="30">C98/C$85*100</f>
        <v>117.54758406631112</v>
      </c>
      <c r="D62" s="163">
        <f t="shared" si="30"/>
        <v>189.91117390325644</v>
      </c>
      <c r="E62" s="163">
        <f t="shared" si="30"/>
        <v>222.76548536720037</v>
      </c>
      <c r="F62" s="163">
        <f t="shared" si="30"/>
        <v>219.37214007380354</v>
      </c>
      <c r="G62" s="163">
        <f t="shared" si="30"/>
        <v>254.80462725415686</v>
      </c>
      <c r="H62" s="163">
        <f t="shared" si="30"/>
        <v>325.13007722461504</v>
      </c>
      <c r="I62" s="163">
        <f t="shared" si="30"/>
        <v>360.09241334972603</v>
      </c>
      <c r="J62" s="163">
        <f t="shared" si="30"/>
        <v>364.61563417389209</v>
      </c>
      <c r="K62" s="163">
        <f t="shared" si="30"/>
        <v>327.93372473727351</v>
      </c>
      <c r="L62" s="163">
        <f t="shared" si="30"/>
        <v>365.84181401042616</v>
      </c>
      <c r="M62" s="163">
        <f t="shared" si="30"/>
        <v>401.18286694151834</v>
      </c>
      <c r="N62" s="163">
        <f t="shared" si="30"/>
        <v>440.90711110727943</v>
      </c>
      <c r="O62" s="163">
        <f t="shared" si="30"/>
        <v>366.24124976352988</v>
      </c>
      <c r="P62" s="163">
        <f t="shared" si="30"/>
        <v>392.8484915509768</v>
      </c>
      <c r="Q62" s="163">
        <f t="shared" si="30"/>
        <v>410.59746299166466</v>
      </c>
      <c r="R62" s="163">
        <f t="shared" si="30"/>
        <v>411.89327274580876</v>
      </c>
      <c r="S62" s="163">
        <f t="shared" si="30"/>
        <v>417.97292104694333</v>
      </c>
      <c r="T62" s="163">
        <f t="shared" si="30"/>
        <v>502.981090297972</v>
      </c>
      <c r="U62" s="163">
        <f t="shared" si="30"/>
        <v>530.74496813746316</v>
      </c>
      <c r="V62" s="163">
        <f t="shared" ref="V62" si="31">V98/V$85*100</f>
        <v>221.72</v>
      </c>
      <c r="X62" t="s">
        <v>343</v>
      </c>
      <c r="Y62" t="str">
        <f t="shared" si="10"/>
        <v>Maranhão</v>
      </c>
      <c r="Z62" s="163">
        <f t="shared" si="11"/>
        <v>221.72</v>
      </c>
      <c r="AA62">
        <f t="shared" si="5"/>
        <v>26</v>
      </c>
      <c r="AB62" t="str">
        <f t="shared" si="12"/>
        <v>Maranhão</v>
      </c>
      <c r="AC62" s="163">
        <f t="shared" si="13"/>
        <v>333.40243817922158</v>
      </c>
      <c r="AD62">
        <f t="shared" si="6"/>
        <v>26</v>
      </c>
    </row>
    <row r="63" spans="1:30" x14ac:dyDescent="0.25">
      <c r="A63" t="s">
        <v>16</v>
      </c>
      <c r="B63" s="163">
        <f t="shared" ref="B63" si="32">B99/B$85*100</f>
        <v>156.66448460128052</v>
      </c>
      <c r="C63" s="163">
        <f t="shared" ref="C63:U63" si="33">C99/C$85*100</f>
        <v>177.30868288263233</v>
      </c>
      <c r="D63" s="163">
        <f t="shared" si="33"/>
        <v>236.27573220449199</v>
      </c>
      <c r="E63" s="163">
        <f t="shared" si="33"/>
        <v>303.68522667034779</v>
      </c>
      <c r="F63" s="163">
        <f t="shared" si="33"/>
        <v>342.06803514273139</v>
      </c>
      <c r="G63" s="163">
        <f t="shared" si="33"/>
        <v>403.85739451314606</v>
      </c>
      <c r="H63" s="163">
        <f t="shared" si="33"/>
        <v>463.77137873937892</v>
      </c>
      <c r="I63" s="163">
        <f t="shared" si="33"/>
        <v>513.68521525455742</v>
      </c>
      <c r="J63" s="163">
        <f t="shared" si="33"/>
        <v>496.89743267133724</v>
      </c>
      <c r="K63" s="163">
        <f t="shared" si="33"/>
        <v>486.736501132581</v>
      </c>
      <c r="L63" s="163">
        <f t="shared" si="33"/>
        <v>474.62211072433831</v>
      </c>
      <c r="M63" s="163">
        <f t="shared" si="33"/>
        <v>458.77347094268208</v>
      </c>
      <c r="N63" s="163">
        <f t="shared" si="33"/>
        <v>497.59721852477662</v>
      </c>
      <c r="O63" s="163">
        <f t="shared" si="33"/>
        <v>489.34948951408461</v>
      </c>
      <c r="P63" s="163">
        <f t="shared" si="33"/>
        <v>505.84038834097618</v>
      </c>
      <c r="Q63" s="163">
        <f t="shared" si="33"/>
        <v>523.1855233033524</v>
      </c>
      <c r="R63" s="163">
        <f t="shared" si="33"/>
        <v>541.02957538412068</v>
      </c>
      <c r="S63" s="163">
        <f t="shared" si="33"/>
        <v>546.7793542972604</v>
      </c>
      <c r="T63" s="163">
        <f t="shared" si="33"/>
        <v>770.95203482004604</v>
      </c>
      <c r="U63" s="163">
        <f t="shared" si="33"/>
        <v>692.64905283298799</v>
      </c>
      <c r="V63" s="163">
        <f t="shared" ref="V63" si="34">V99/V$85*100</f>
        <v>291.62</v>
      </c>
      <c r="X63" t="s">
        <v>368</v>
      </c>
      <c r="Y63" t="str">
        <f t="shared" si="10"/>
        <v>Piauí</v>
      </c>
      <c r="Z63" s="163">
        <f t="shared" si="11"/>
        <v>291.62</v>
      </c>
      <c r="AA63">
        <f t="shared" si="5"/>
        <v>18</v>
      </c>
      <c r="AB63" t="str">
        <f t="shared" si="12"/>
        <v>Piauí</v>
      </c>
      <c r="AC63" s="163">
        <f t="shared" si="13"/>
        <v>446.34991916652916</v>
      </c>
      <c r="AD63">
        <f t="shared" si="6"/>
        <v>17</v>
      </c>
    </row>
    <row r="64" spans="1:30" x14ac:dyDescent="0.25">
      <c r="A64" t="s">
        <v>17</v>
      </c>
      <c r="B64" s="163">
        <f t="shared" ref="B64" si="35">B100/B$85*100</f>
        <v>236.8058589161576</v>
      </c>
      <c r="C64" s="163">
        <f t="shared" ref="C64:U64" si="36">C100/C$85*100</f>
        <v>217.55595351403235</v>
      </c>
      <c r="D64" s="163">
        <f t="shared" si="36"/>
        <v>271.14360724826167</v>
      </c>
      <c r="E64" s="163">
        <f t="shared" si="36"/>
        <v>268.16633738266142</v>
      </c>
      <c r="F64" s="163">
        <f t="shared" si="36"/>
        <v>338.47826420144924</v>
      </c>
      <c r="G64" s="163">
        <f t="shared" si="36"/>
        <v>311.54374711709528</v>
      </c>
      <c r="H64" s="163">
        <f t="shared" si="36"/>
        <v>366.30844603610262</v>
      </c>
      <c r="I64" s="163">
        <f t="shared" si="36"/>
        <v>402.18615232685681</v>
      </c>
      <c r="J64" s="163">
        <f t="shared" si="36"/>
        <v>470.98802680943334</v>
      </c>
      <c r="K64" s="163">
        <f t="shared" si="36"/>
        <v>483.10357140548757</v>
      </c>
      <c r="L64" s="163">
        <f t="shared" si="36"/>
        <v>424.24854857514032</v>
      </c>
      <c r="M64" s="163">
        <f t="shared" si="36"/>
        <v>452.37640031556401</v>
      </c>
      <c r="N64" s="163">
        <f t="shared" si="36"/>
        <v>513.24081778682012</v>
      </c>
      <c r="O64" s="163">
        <f t="shared" si="36"/>
        <v>453.12592739647056</v>
      </c>
      <c r="P64" s="163">
        <f t="shared" si="36"/>
        <v>461.87725441296561</v>
      </c>
      <c r="Q64" s="163">
        <f t="shared" si="36"/>
        <v>491.48967989162929</v>
      </c>
      <c r="R64" s="163">
        <f t="shared" si="36"/>
        <v>518.25873530812976</v>
      </c>
      <c r="S64" s="163">
        <f t="shared" si="36"/>
        <v>504.91878458719037</v>
      </c>
      <c r="T64" s="163">
        <f t="shared" si="36"/>
        <v>601.52584500925252</v>
      </c>
      <c r="U64" s="163">
        <f t="shared" si="36"/>
        <v>610.10494483696186</v>
      </c>
      <c r="V64" s="163">
        <f t="shared" ref="V64" si="37">V100/V$85*100</f>
        <v>268.52</v>
      </c>
      <c r="X64" t="s">
        <v>369</v>
      </c>
      <c r="Y64" t="str">
        <f t="shared" si="10"/>
        <v>Ceará</v>
      </c>
      <c r="Z64" s="163">
        <f t="shared" si="11"/>
        <v>268.52</v>
      </c>
      <c r="AA64">
        <f t="shared" si="5"/>
        <v>20</v>
      </c>
      <c r="AB64" t="str">
        <f t="shared" si="12"/>
        <v>Ceará</v>
      </c>
      <c r="AC64" s="163">
        <f t="shared" si="13"/>
        <v>412.66509062274582</v>
      </c>
      <c r="AD64">
        <f t="shared" si="6"/>
        <v>22</v>
      </c>
    </row>
    <row r="65" spans="1:30" x14ac:dyDescent="0.25">
      <c r="A65" t="s">
        <v>18</v>
      </c>
      <c r="B65" s="163">
        <f t="shared" ref="B65" si="38">B101/B$85*100</f>
        <v>302.44243795899553</v>
      </c>
      <c r="C65" s="163">
        <f t="shared" ref="C65:U65" si="39">C101/C$85*100</f>
        <v>339.43026436539293</v>
      </c>
      <c r="D65" s="163">
        <f t="shared" si="39"/>
        <v>423.78501688259706</v>
      </c>
      <c r="E65" s="163">
        <f t="shared" si="39"/>
        <v>442.87535284373263</v>
      </c>
      <c r="F65" s="163">
        <f t="shared" si="39"/>
        <v>518.85806474063588</v>
      </c>
      <c r="G65" s="163">
        <f t="shared" si="39"/>
        <v>646.4088367342456</v>
      </c>
      <c r="H65" s="163">
        <f t="shared" si="39"/>
        <v>636.38483452362016</v>
      </c>
      <c r="I65" s="163">
        <f t="shared" si="39"/>
        <v>674.76563943411782</v>
      </c>
      <c r="J65" s="163">
        <f t="shared" si="39"/>
        <v>645.30424060277426</v>
      </c>
      <c r="K65" s="163">
        <f t="shared" si="39"/>
        <v>692.86246685254116</v>
      </c>
      <c r="L65" s="163">
        <f t="shared" si="39"/>
        <v>686.27014548391924</v>
      </c>
      <c r="M65" s="163">
        <f t="shared" si="39"/>
        <v>625.11427560485288</v>
      </c>
      <c r="N65" s="163">
        <f t="shared" si="39"/>
        <v>616.57468447187819</v>
      </c>
      <c r="O65" s="163">
        <f t="shared" si="39"/>
        <v>585.13876594920725</v>
      </c>
      <c r="P65" s="163">
        <f t="shared" si="39"/>
        <v>527.93718399396937</v>
      </c>
      <c r="Q65" s="163">
        <f t="shared" si="39"/>
        <v>567.25946925226674</v>
      </c>
      <c r="R65" s="163">
        <f t="shared" si="39"/>
        <v>639.71590848937672</v>
      </c>
      <c r="S65" s="163">
        <f t="shared" si="39"/>
        <v>536.5697560452985</v>
      </c>
      <c r="T65" s="163">
        <f t="shared" si="39"/>
        <v>643.23039503002383</v>
      </c>
      <c r="U65" s="163">
        <f t="shared" si="39"/>
        <v>631.89667397598703</v>
      </c>
      <c r="V65" s="163">
        <f t="shared" ref="V65" si="40">V101/V$85*100</f>
        <v>347.13</v>
      </c>
      <c r="X65" t="s">
        <v>597</v>
      </c>
      <c r="Y65" t="str">
        <f t="shared" si="10"/>
        <v>Rio Grande do Norte</v>
      </c>
      <c r="Z65" s="163">
        <f t="shared" si="11"/>
        <v>347.13</v>
      </c>
      <c r="AA65">
        <f t="shared" si="5"/>
        <v>13</v>
      </c>
      <c r="AB65" t="str">
        <f t="shared" si="12"/>
        <v>Rio Grande do Norte</v>
      </c>
      <c r="AC65" s="163">
        <f t="shared" si="13"/>
        <v>558.56925777311574</v>
      </c>
      <c r="AD65">
        <f t="shared" si="6"/>
        <v>13</v>
      </c>
    </row>
    <row r="66" spans="1:30" x14ac:dyDescent="0.25">
      <c r="A66" t="s">
        <v>19</v>
      </c>
      <c r="B66" s="163">
        <f t="shared" ref="B66" si="41">B102/B$85*100</f>
        <v>300.44287099589167</v>
      </c>
      <c r="C66" s="163">
        <f t="shared" ref="C66:U66" si="42">C102/C$85*100</f>
        <v>304.32279669341415</v>
      </c>
      <c r="D66" s="163">
        <f t="shared" si="42"/>
        <v>243.04959956980636</v>
      </c>
      <c r="E66" s="163">
        <f t="shared" si="42"/>
        <v>341.37457288790711</v>
      </c>
      <c r="F66" s="163">
        <f t="shared" si="42"/>
        <v>342.04327810175704</v>
      </c>
      <c r="G66" s="163">
        <f t="shared" si="42"/>
        <v>354.70245107298962</v>
      </c>
      <c r="H66" s="163">
        <f t="shared" si="42"/>
        <v>383.5630777500466</v>
      </c>
      <c r="I66" s="163">
        <f t="shared" si="42"/>
        <v>470.1969334468896</v>
      </c>
      <c r="J66" s="163">
        <f t="shared" si="42"/>
        <v>473.37841765517589</v>
      </c>
      <c r="K66" s="163">
        <f t="shared" si="42"/>
        <v>416.96903391279568</v>
      </c>
      <c r="L66" s="163">
        <f t="shared" si="42"/>
        <v>451.34927341316768</v>
      </c>
      <c r="M66" s="163">
        <f t="shared" si="42"/>
        <v>442.46687976851638</v>
      </c>
      <c r="N66" s="163">
        <f t="shared" si="42"/>
        <v>461.17521983516656</v>
      </c>
      <c r="O66" s="163">
        <f t="shared" si="42"/>
        <v>436.33975004284264</v>
      </c>
      <c r="P66" s="163">
        <f t="shared" si="42"/>
        <v>427.85090037062628</v>
      </c>
      <c r="Q66" s="163">
        <f t="shared" si="42"/>
        <v>428.12432945656013</v>
      </c>
      <c r="R66" s="163">
        <f t="shared" si="42"/>
        <v>463.81941920672227</v>
      </c>
      <c r="S66" s="163">
        <f t="shared" si="42"/>
        <v>415.86772379117514</v>
      </c>
      <c r="T66" s="163">
        <f t="shared" si="42"/>
        <v>472.57006722308239</v>
      </c>
      <c r="U66" s="163">
        <f t="shared" si="42"/>
        <v>547.90331020712279</v>
      </c>
      <c r="V66" s="163">
        <f t="shared" ref="V66" si="43">V102/V$85*100</f>
        <v>251.47</v>
      </c>
      <c r="X66" t="s">
        <v>400</v>
      </c>
      <c r="Y66" t="str">
        <f t="shared" si="10"/>
        <v>Paraíba</v>
      </c>
      <c r="Z66" s="163">
        <f t="shared" si="11"/>
        <v>251.47</v>
      </c>
      <c r="AA66">
        <f t="shared" si="5"/>
        <v>24</v>
      </c>
      <c r="AB66" t="str">
        <f t="shared" si="12"/>
        <v>Paraíba</v>
      </c>
      <c r="AC66" s="163">
        <f t="shared" si="13"/>
        <v>401.37999549531696</v>
      </c>
      <c r="AD66">
        <f t="shared" si="6"/>
        <v>24</v>
      </c>
    </row>
    <row r="67" spans="1:30" x14ac:dyDescent="0.25">
      <c r="A67" t="s">
        <v>20</v>
      </c>
      <c r="B67" s="163">
        <f t="shared" ref="B67" si="44">B103/B$85*100</f>
        <v>273.68676068007329</v>
      </c>
      <c r="C67" s="163">
        <f t="shared" ref="C67:U67" si="45">C103/C$85*100</f>
        <v>269.79609771741514</v>
      </c>
      <c r="D67" s="163">
        <f t="shared" si="45"/>
        <v>312.97426229303176</v>
      </c>
      <c r="E67" s="163">
        <f t="shared" si="45"/>
        <v>387.694677250138</v>
      </c>
      <c r="F67" s="163">
        <f t="shared" si="45"/>
        <v>459.93630722165915</v>
      </c>
      <c r="G67" s="163">
        <f t="shared" si="45"/>
        <v>504.91654534671727</v>
      </c>
      <c r="H67" s="163">
        <f t="shared" si="45"/>
        <v>582.15918907240575</v>
      </c>
      <c r="I67" s="163">
        <f t="shared" si="45"/>
        <v>671.82637223744757</v>
      </c>
      <c r="J67" s="163">
        <f t="shared" si="45"/>
        <v>754.9988713629067</v>
      </c>
      <c r="K67" s="163">
        <f t="shared" si="45"/>
        <v>659.10094713740511</v>
      </c>
      <c r="L67" s="163">
        <f t="shared" si="45"/>
        <v>700.07210614413475</v>
      </c>
      <c r="M67" s="163">
        <f t="shared" si="45"/>
        <v>757.68804963581692</v>
      </c>
      <c r="N67" s="163">
        <f t="shared" si="45"/>
        <v>829.31806648505085</v>
      </c>
      <c r="O67" s="163">
        <f t="shared" si="45"/>
        <v>720.03335168711601</v>
      </c>
      <c r="P67" s="163">
        <f t="shared" si="45"/>
        <v>695.46614146617242</v>
      </c>
      <c r="Q67" s="163">
        <f t="shared" si="45"/>
        <v>717.07401453484806</v>
      </c>
      <c r="R67" s="163">
        <f t="shared" si="45"/>
        <v>707.38109714328277</v>
      </c>
      <c r="S67" s="163">
        <f t="shared" si="45"/>
        <v>721.63241422865451</v>
      </c>
      <c r="T67" s="163">
        <f t="shared" si="45"/>
        <v>843.17239321726663</v>
      </c>
      <c r="U67" s="163">
        <f t="shared" si="45"/>
        <v>870.24106680675288</v>
      </c>
      <c r="V67" s="163">
        <f t="shared" ref="V67" si="46">V103/V$85*100</f>
        <v>398.29</v>
      </c>
      <c r="X67" t="s">
        <v>398</v>
      </c>
      <c r="Y67" t="str">
        <f t="shared" si="10"/>
        <v>Pernambuco</v>
      </c>
      <c r="Z67" s="163">
        <f t="shared" si="11"/>
        <v>398.29</v>
      </c>
      <c r="AA67">
        <f t="shared" si="5"/>
        <v>9</v>
      </c>
      <c r="AB67" t="str">
        <f t="shared" si="12"/>
        <v>Pernambuco</v>
      </c>
      <c r="AC67" s="163">
        <f t="shared" si="13"/>
        <v>611.30755865087133</v>
      </c>
      <c r="AD67">
        <f t="shared" si="6"/>
        <v>10</v>
      </c>
    </row>
    <row r="68" spans="1:30" x14ac:dyDescent="0.25">
      <c r="A68" t="s">
        <v>21</v>
      </c>
      <c r="B68" s="163">
        <f t="shared" ref="B68" si="47">B104/B$85*100</f>
        <v>240.01151388875269</v>
      </c>
      <c r="C68" s="163">
        <f t="shared" ref="C68:U68" si="48">C104/C$85*100</f>
        <v>236.51805143777275</v>
      </c>
      <c r="D68" s="163">
        <f t="shared" si="48"/>
        <v>284.31351670751832</v>
      </c>
      <c r="E68" s="163">
        <f t="shared" si="48"/>
        <v>326.23244395361672</v>
      </c>
      <c r="F68" s="163">
        <f t="shared" si="48"/>
        <v>337.61176776734663</v>
      </c>
      <c r="G68" s="163">
        <f t="shared" si="48"/>
        <v>339.29709271421353</v>
      </c>
      <c r="H68" s="163">
        <f t="shared" si="48"/>
        <v>399.76587069543626</v>
      </c>
      <c r="I68" s="163">
        <f t="shared" si="48"/>
        <v>439.96753578186559</v>
      </c>
      <c r="J68" s="163">
        <f t="shared" si="48"/>
        <v>449.27193370234892</v>
      </c>
      <c r="K68" s="163">
        <f t="shared" si="48"/>
        <v>476.86482297362016</v>
      </c>
      <c r="L68" s="163">
        <f t="shared" si="48"/>
        <v>479.70798945720423</v>
      </c>
      <c r="M68" s="163">
        <f t="shared" si="48"/>
        <v>467.07099756512429</v>
      </c>
      <c r="N68" s="163">
        <f t="shared" si="48"/>
        <v>462.88150436221923</v>
      </c>
      <c r="O68" s="163">
        <f t="shared" si="48"/>
        <v>465.74798006752462</v>
      </c>
      <c r="P68" s="163">
        <f t="shared" si="48"/>
        <v>457.95947898737353</v>
      </c>
      <c r="Q68" s="163">
        <f t="shared" si="48"/>
        <v>439.04076243882793</v>
      </c>
      <c r="R68" s="163">
        <f t="shared" si="48"/>
        <v>500.55231284101308</v>
      </c>
      <c r="S68" s="163">
        <f t="shared" si="48"/>
        <v>500.87875285935814</v>
      </c>
      <c r="T68" s="163">
        <f t="shared" si="48"/>
        <v>561.7423588504098</v>
      </c>
      <c r="U68" s="163">
        <f t="shared" si="48"/>
        <v>736.9518497428121</v>
      </c>
      <c r="V68" s="163">
        <f t="shared" ref="V68" si="49">V104/V$85*100</f>
        <v>273.08</v>
      </c>
      <c r="X68" t="s">
        <v>1183</v>
      </c>
      <c r="Y68" t="str">
        <f t="shared" si="10"/>
        <v>Alagoas</v>
      </c>
      <c r="Z68" s="163">
        <f t="shared" si="11"/>
        <v>273.08</v>
      </c>
      <c r="AA68">
        <f t="shared" si="5"/>
        <v>19</v>
      </c>
      <c r="AB68" t="str">
        <f t="shared" si="12"/>
        <v>Alagoas</v>
      </c>
      <c r="AC68" s="163">
        <f t="shared" si="13"/>
        <v>422.64135889496947</v>
      </c>
      <c r="AD68">
        <f t="shared" si="6"/>
        <v>21</v>
      </c>
    </row>
    <row r="69" spans="1:30" x14ac:dyDescent="0.25">
      <c r="A69" t="s">
        <v>7</v>
      </c>
      <c r="B69" s="163">
        <f t="shared" ref="B69" si="50">B105/B$85*100</f>
        <v>255.08761400739292</v>
      </c>
      <c r="C69" s="163">
        <f t="shared" ref="C69:U69" si="51">C105/C$85*100</f>
        <v>335.68430627632324</v>
      </c>
      <c r="D69" s="163">
        <f t="shared" si="51"/>
        <v>376.50288292231494</v>
      </c>
      <c r="E69" s="163">
        <f t="shared" si="51"/>
        <v>396.24883103257861</v>
      </c>
      <c r="F69" s="163">
        <f t="shared" si="51"/>
        <v>417.32943970478561</v>
      </c>
      <c r="G69" s="163">
        <f t="shared" si="51"/>
        <v>496.12364080655436</v>
      </c>
      <c r="H69" s="163">
        <f t="shared" si="51"/>
        <v>569.6266420428226</v>
      </c>
      <c r="I69" s="163">
        <f t="shared" si="51"/>
        <v>576.43964262872021</v>
      </c>
      <c r="J69" s="163">
        <f t="shared" si="51"/>
        <v>664.7514881613572</v>
      </c>
      <c r="K69" s="163">
        <f t="shared" si="51"/>
        <v>687.89809691132962</v>
      </c>
      <c r="L69" s="163">
        <f t="shared" si="51"/>
        <v>743.67048708382595</v>
      </c>
      <c r="M69" s="163">
        <f t="shared" si="51"/>
        <v>682.1279554645788</v>
      </c>
      <c r="N69" s="163">
        <f t="shared" si="51"/>
        <v>663.02708472705933</v>
      </c>
      <c r="O69" s="163">
        <f t="shared" si="51"/>
        <v>602.05462192616778</v>
      </c>
      <c r="P69" s="163">
        <f t="shared" si="51"/>
        <v>600.38213857654364</v>
      </c>
      <c r="Q69" s="163">
        <f t="shared" si="51"/>
        <v>599.96926361650446</v>
      </c>
      <c r="R69" s="163">
        <f t="shared" si="51"/>
        <v>643.14295799914123</v>
      </c>
      <c r="S69" s="163">
        <f t="shared" si="51"/>
        <v>662.77207245900092</v>
      </c>
      <c r="T69" s="163">
        <f t="shared" si="51"/>
        <v>773.76959515087424</v>
      </c>
      <c r="U69" s="163">
        <f t="shared" si="51"/>
        <v>849.46487455964336</v>
      </c>
      <c r="V69" s="163">
        <f t="shared" ref="V69" si="52">V105/V$85*100</f>
        <v>369.79</v>
      </c>
      <c r="X69" t="s">
        <v>72</v>
      </c>
      <c r="Y69" t="str">
        <f t="shared" si="10"/>
        <v>Sergipe</v>
      </c>
      <c r="Z69" s="163">
        <f t="shared" si="11"/>
        <v>369.79</v>
      </c>
      <c r="AA69">
        <f t="shared" si="5"/>
        <v>12</v>
      </c>
      <c r="AB69" t="str">
        <f t="shared" si="12"/>
        <v>Sergipe</v>
      </c>
      <c r="AC69" s="163">
        <f t="shared" si="13"/>
        <v>569.80303028845344</v>
      </c>
      <c r="AD69">
        <f t="shared" si="6"/>
        <v>11</v>
      </c>
    </row>
    <row r="70" spans="1:30" x14ac:dyDescent="0.25">
      <c r="A70" t="s">
        <v>22</v>
      </c>
      <c r="B70" s="163">
        <f t="shared" ref="B70" si="53">B106/B$85*100</f>
        <v>180.72276647481587</v>
      </c>
      <c r="C70" s="163">
        <f t="shared" ref="C70:U70" si="54">C106/C$85*100</f>
        <v>209.45423020511416</v>
      </c>
      <c r="D70" s="163">
        <f t="shared" si="54"/>
        <v>333.10695175328891</v>
      </c>
      <c r="E70" s="163">
        <f t="shared" si="54"/>
        <v>336.85491551628922</v>
      </c>
      <c r="F70" s="163">
        <f t="shared" si="54"/>
        <v>330.75406741744888</v>
      </c>
      <c r="G70" s="163">
        <f t="shared" si="54"/>
        <v>338.1831668021174</v>
      </c>
      <c r="H70" s="163">
        <f t="shared" si="54"/>
        <v>361.20590903120092</v>
      </c>
      <c r="I70" s="163">
        <f t="shared" si="54"/>
        <v>413.34249497115241</v>
      </c>
      <c r="J70" s="163">
        <f t="shared" si="54"/>
        <v>424.4564355156154</v>
      </c>
      <c r="K70" s="163">
        <f t="shared" si="54"/>
        <v>461.68640453267449</v>
      </c>
      <c r="L70" s="163">
        <f t="shared" si="54"/>
        <v>488.67566962575575</v>
      </c>
      <c r="M70" s="163">
        <f t="shared" si="54"/>
        <v>448.37186803970229</v>
      </c>
      <c r="N70" s="163">
        <f t="shared" si="54"/>
        <v>478.97160798648218</v>
      </c>
      <c r="O70" s="163">
        <f t="shared" si="54"/>
        <v>436.22448015543586</v>
      </c>
      <c r="P70" s="163">
        <f t="shared" si="54"/>
        <v>431.60599999999994</v>
      </c>
      <c r="Q70" s="163">
        <f t="shared" si="54"/>
        <v>460.05720036367626</v>
      </c>
      <c r="R70" s="163">
        <f t="shared" si="54"/>
        <v>481.13236561901419</v>
      </c>
      <c r="S70" s="163">
        <f t="shared" si="54"/>
        <v>511.07618234105541</v>
      </c>
      <c r="T70" s="163">
        <f t="shared" si="54"/>
        <v>555.45524075682613</v>
      </c>
      <c r="U70" s="163">
        <f t="shared" si="54"/>
        <v>558.36545589571313</v>
      </c>
      <c r="V70" s="163">
        <f t="shared" ref="V70" si="55">V106/V$85*100</f>
        <v>258.27999999999997</v>
      </c>
      <c r="X70" t="s">
        <v>399</v>
      </c>
      <c r="Y70" t="str">
        <f t="shared" si="10"/>
        <v>Bahia</v>
      </c>
      <c r="Z70" s="163">
        <f t="shared" si="11"/>
        <v>258.27999999999997</v>
      </c>
      <c r="AA70">
        <f t="shared" si="5"/>
        <v>23</v>
      </c>
      <c r="AB70" t="str">
        <f t="shared" si="12"/>
        <v>Bahia</v>
      </c>
      <c r="AC70" s="163">
        <f t="shared" si="13"/>
        <v>404.66587680968473</v>
      </c>
      <c r="AD70">
        <f t="shared" si="6"/>
        <v>23</v>
      </c>
    </row>
    <row r="71" spans="1:30" x14ac:dyDescent="0.25">
      <c r="A71" t="s">
        <v>23</v>
      </c>
      <c r="B71" s="163">
        <f t="shared" ref="B71" si="56">B107/B$85*100</f>
        <v>192.30755919756049</v>
      </c>
      <c r="C71" s="163">
        <f t="shared" ref="C71:U71" si="57">C107/C$85*100</f>
        <v>262.44937371327069</v>
      </c>
      <c r="D71" s="163">
        <f t="shared" si="57"/>
        <v>328.14124818668392</v>
      </c>
      <c r="E71" s="163">
        <f t="shared" si="57"/>
        <v>349.44356570955262</v>
      </c>
      <c r="F71" s="163">
        <f t="shared" si="57"/>
        <v>393.95879302498986</v>
      </c>
      <c r="G71" s="163">
        <f t="shared" si="57"/>
        <v>401.55844103499021</v>
      </c>
      <c r="H71" s="163">
        <f t="shared" si="57"/>
        <v>447.74762218012609</v>
      </c>
      <c r="I71" s="163">
        <f t="shared" si="57"/>
        <v>486.60962983705531</v>
      </c>
      <c r="J71" s="163">
        <f t="shared" si="57"/>
        <v>509.53814358441622</v>
      </c>
      <c r="K71" s="163">
        <f t="shared" si="57"/>
        <v>472.90854348024078</v>
      </c>
      <c r="L71" s="163">
        <f t="shared" si="57"/>
        <v>457.40560250495486</v>
      </c>
      <c r="M71" s="163">
        <f t="shared" si="57"/>
        <v>453.51328024133829</v>
      </c>
      <c r="N71" s="163">
        <f t="shared" si="57"/>
        <v>450.09234370150682</v>
      </c>
      <c r="O71" s="163">
        <f t="shared" si="57"/>
        <v>464.17742785160573</v>
      </c>
      <c r="P71" s="163">
        <f t="shared" si="57"/>
        <v>448.45650122495124</v>
      </c>
      <c r="Q71" s="163">
        <f t="shared" si="57"/>
        <v>443.25458457914834</v>
      </c>
      <c r="R71" s="163">
        <f t="shared" si="57"/>
        <v>375.56654794230491</v>
      </c>
      <c r="S71" s="163">
        <f t="shared" si="57"/>
        <v>509.60376113904414</v>
      </c>
      <c r="T71" s="163">
        <f t="shared" si="57"/>
        <v>560.84586238150985</v>
      </c>
      <c r="U71" s="163">
        <f t="shared" si="57"/>
        <v>618.43023164881265</v>
      </c>
      <c r="V71" s="163">
        <f t="shared" ref="V71" si="58">V107/V$85*100</f>
        <v>267.06</v>
      </c>
      <c r="X71" t="s">
        <v>372</v>
      </c>
      <c r="Y71" t="str">
        <f t="shared" si="10"/>
        <v>Minas Gerais</v>
      </c>
      <c r="Z71" s="163">
        <f t="shared" si="11"/>
        <v>267.06</v>
      </c>
      <c r="AA71">
        <f t="shared" si="5"/>
        <v>21</v>
      </c>
      <c r="AB71" t="str">
        <f t="shared" si="12"/>
        <v>Minas Gerais</v>
      </c>
      <c r="AC71" s="163">
        <f t="shared" si="13"/>
        <v>423.47947919828869</v>
      </c>
      <c r="AD71">
        <f t="shared" si="6"/>
        <v>20</v>
      </c>
    </row>
    <row r="72" spans="1:30" x14ac:dyDescent="0.25">
      <c r="A72" t="s">
        <v>24</v>
      </c>
      <c r="B72" s="163">
        <f t="shared" ref="B72" si="59">B108/B$85*100</f>
        <v>284.85894434693932</v>
      </c>
      <c r="C72" s="163">
        <f t="shared" ref="C72:U72" si="60">C108/C$85*100</f>
        <v>322.41374157318489</v>
      </c>
      <c r="D72" s="163">
        <f t="shared" si="60"/>
        <v>365.43799997498866</v>
      </c>
      <c r="E72" s="163">
        <f t="shared" si="60"/>
        <v>498.87314163445603</v>
      </c>
      <c r="F72" s="163">
        <f t="shared" si="60"/>
        <v>553.56743618668838</v>
      </c>
      <c r="G72" s="163">
        <f t="shared" si="60"/>
        <v>593.50920618534053</v>
      </c>
      <c r="H72" s="163">
        <f t="shared" si="60"/>
        <v>667.87285893544788</v>
      </c>
      <c r="I72" s="163">
        <f t="shared" si="60"/>
        <v>731.98480449630324</v>
      </c>
      <c r="J72" s="163">
        <f t="shared" si="60"/>
        <v>824.05685774541678</v>
      </c>
      <c r="K72" s="163">
        <f t="shared" si="60"/>
        <v>808.12714824618888</v>
      </c>
      <c r="L72" s="163">
        <f t="shared" si="60"/>
        <v>842.53062457320823</v>
      </c>
      <c r="M72" s="163">
        <f t="shared" si="60"/>
        <v>863.41788273282668</v>
      </c>
      <c r="N72" s="163">
        <f t="shared" si="60"/>
        <v>967.98956412290045</v>
      </c>
      <c r="O72" s="163">
        <f t="shared" si="60"/>
        <v>918.21110561140551</v>
      </c>
      <c r="P72" s="163">
        <f t="shared" si="60"/>
        <v>806.04501394559964</v>
      </c>
      <c r="Q72" s="163">
        <f t="shared" si="60"/>
        <v>833.8100560159138</v>
      </c>
      <c r="R72" s="163">
        <f t="shared" si="60"/>
        <v>892.70831896577079</v>
      </c>
      <c r="S72" s="163">
        <f t="shared" si="60"/>
        <v>872.40347780649404</v>
      </c>
      <c r="T72" s="163">
        <f t="shared" si="60"/>
        <v>1000.5017021035538</v>
      </c>
      <c r="U72" s="163">
        <f t="shared" si="60"/>
        <v>999.18251655217921</v>
      </c>
      <c r="V72" s="163">
        <f t="shared" ref="V72" si="61">V108/V$85*100</f>
        <v>476</v>
      </c>
      <c r="X72" t="s">
        <v>371</v>
      </c>
      <c r="Y72" t="str">
        <f t="shared" si="10"/>
        <v>Espírito Santo</v>
      </c>
      <c r="Z72" s="163">
        <f>V72</f>
        <v>476</v>
      </c>
      <c r="AA72">
        <f t="shared" si="5"/>
        <v>6</v>
      </c>
      <c r="AB72" t="str">
        <f t="shared" si="12"/>
        <v>Espírito Santo</v>
      </c>
      <c r="AC72" s="163">
        <f t="shared" si="13"/>
        <v>720.16678103594325</v>
      </c>
      <c r="AD72">
        <f t="shared" si="6"/>
        <v>6</v>
      </c>
    </row>
    <row r="73" spans="1:30" x14ac:dyDescent="0.25">
      <c r="A73" t="s">
        <v>25</v>
      </c>
      <c r="B73" s="163">
        <f t="shared" ref="B73" si="62">B109/B$85*100</f>
        <v>194.18016952808631</v>
      </c>
      <c r="C73" s="163">
        <f t="shared" ref="C73:U73" si="63">C109/C$85*100</f>
        <v>311.26298261037272</v>
      </c>
      <c r="D73" s="163">
        <f t="shared" si="63"/>
        <v>333.53875206342849</v>
      </c>
      <c r="E73" s="163">
        <f t="shared" si="63"/>
        <v>387.33719022639417</v>
      </c>
      <c r="F73" s="163">
        <f t="shared" si="63"/>
        <v>436.59041758283774</v>
      </c>
      <c r="G73" s="163">
        <f t="shared" si="63"/>
        <v>366.33942177169587</v>
      </c>
      <c r="H73" s="163">
        <f t="shared" si="63"/>
        <v>415.11824080667566</v>
      </c>
      <c r="I73" s="163">
        <f t="shared" si="63"/>
        <v>458.31113762969784</v>
      </c>
      <c r="J73" s="163">
        <f t="shared" si="63"/>
        <v>451.25717355728756</v>
      </c>
      <c r="K73" s="163">
        <f t="shared" si="63"/>
        <v>463.94985289667511</v>
      </c>
      <c r="L73" s="163">
        <f t="shared" si="63"/>
        <v>460.58652312586395</v>
      </c>
      <c r="M73" s="163">
        <f t="shared" si="63"/>
        <v>508.94890289066115</v>
      </c>
      <c r="N73" s="163">
        <f t="shared" si="63"/>
        <v>533.90759112383171</v>
      </c>
      <c r="O73" s="163">
        <f t="shared" si="63"/>
        <v>485.55999196558321</v>
      </c>
      <c r="P73" s="163">
        <f t="shared" si="63"/>
        <v>417.92767680130663</v>
      </c>
      <c r="Q73" s="163">
        <f t="shared" si="63"/>
        <v>513.36205043873019</v>
      </c>
      <c r="R73" s="163">
        <f t="shared" si="63"/>
        <v>482.63011318254092</v>
      </c>
      <c r="S73" s="163">
        <f t="shared" si="63"/>
        <v>426.10165958366616</v>
      </c>
      <c r="T73" s="163">
        <f t="shared" si="63"/>
        <v>476.63340836134296</v>
      </c>
      <c r="U73" s="163">
        <f t="shared" si="63"/>
        <v>556.50363826053433</v>
      </c>
      <c r="V73" s="163">
        <f t="shared" ref="V73" si="64">V109/V$85*100</f>
        <v>266.76</v>
      </c>
      <c r="X73" t="s">
        <v>119</v>
      </c>
      <c r="Y73" t="str">
        <f t="shared" si="10"/>
        <v>Rio de Janeiro</v>
      </c>
      <c r="Z73" s="163">
        <f>V73</f>
        <v>266.76</v>
      </c>
      <c r="AA73">
        <f t="shared" si="5"/>
        <v>22</v>
      </c>
      <c r="AB73" t="str">
        <f t="shared" si="12"/>
        <v>Rio de Janeiro</v>
      </c>
      <c r="AC73" s="163">
        <f t="shared" si="13"/>
        <v>426.03842354320062</v>
      </c>
      <c r="AD73">
        <f t="shared" si="6"/>
        <v>19</v>
      </c>
    </row>
    <row r="74" spans="1:30" x14ac:dyDescent="0.25">
      <c r="A74" t="s">
        <v>26</v>
      </c>
      <c r="B74" s="163">
        <f t="shared" ref="B74" si="65">B110/B$85*100</f>
        <v>373.69684799341098</v>
      </c>
      <c r="C74" s="163">
        <f t="shared" ref="C74:U74" si="66">C110/C$85*100</f>
        <v>415.56904040834451</v>
      </c>
      <c r="D74" s="163">
        <f t="shared" si="66"/>
        <v>524.28653906758029</v>
      </c>
      <c r="E74" s="163">
        <f t="shared" si="66"/>
        <v>520.34789784649354</v>
      </c>
      <c r="F74" s="163">
        <f t="shared" si="66"/>
        <v>555.47372834171415</v>
      </c>
      <c r="G74" s="163">
        <f t="shared" si="66"/>
        <v>604.41145979308976</v>
      </c>
      <c r="H74" s="163">
        <f t="shared" si="66"/>
        <v>670.91647749977528</v>
      </c>
      <c r="I74" s="163">
        <f t="shared" si="66"/>
        <v>674.50818537309556</v>
      </c>
      <c r="J74" s="163">
        <f t="shared" si="66"/>
        <v>698.90571668611869</v>
      </c>
      <c r="K74" s="163">
        <f t="shared" si="66"/>
        <v>702.06842490444319</v>
      </c>
      <c r="L74" s="163">
        <f t="shared" si="66"/>
        <v>666.75331048783323</v>
      </c>
      <c r="M74" s="163">
        <f t="shared" si="66"/>
        <v>561.38112633308776</v>
      </c>
      <c r="N74" s="163">
        <f t="shared" si="66"/>
        <v>800.11987051277606</v>
      </c>
      <c r="O74" s="163">
        <f t="shared" si="66"/>
        <v>764.58516316987766</v>
      </c>
      <c r="P74" s="163">
        <f t="shared" si="66"/>
        <v>727.02524593253338</v>
      </c>
      <c r="Q74" s="163">
        <f t="shared" si="66"/>
        <v>646.71635298568481</v>
      </c>
      <c r="R74" s="163">
        <f t="shared" si="66"/>
        <v>649.33703266864154</v>
      </c>
      <c r="S74" s="163">
        <f t="shared" si="66"/>
        <v>631.58351427094578</v>
      </c>
      <c r="T74" s="163">
        <f t="shared" si="66"/>
        <v>645.74524226745723</v>
      </c>
      <c r="U74" s="163">
        <f t="shared" si="66"/>
        <v>633.27188018378968</v>
      </c>
      <c r="V74" s="163">
        <f t="shared" ref="V74" si="67">V110/V$85*100</f>
        <v>378.8</v>
      </c>
      <c r="X74" t="s">
        <v>120</v>
      </c>
      <c r="Y74" t="str">
        <f t="shared" si="10"/>
        <v>São Paulo</v>
      </c>
      <c r="Z74" s="163">
        <f t="shared" ref="Z74:Z82" si="68">V74</f>
        <v>378.8</v>
      </c>
      <c r="AA74">
        <f t="shared" si="5"/>
        <v>10</v>
      </c>
      <c r="AB74" t="str">
        <f t="shared" si="12"/>
        <v>São Paulo</v>
      </c>
      <c r="AC74" s="163">
        <f t="shared" si="13"/>
        <v>611.69062174889007</v>
      </c>
      <c r="AD74">
        <f t="shared" si="6"/>
        <v>9</v>
      </c>
    </row>
    <row r="75" spans="1:30" x14ac:dyDescent="0.25">
      <c r="A75" t="s">
        <v>27</v>
      </c>
      <c r="B75" s="163">
        <f t="shared" ref="B75" si="69">B111/B$85*100</f>
        <v>245.62934488033017</v>
      </c>
      <c r="C75" s="163">
        <f t="shared" ref="C75:U75" si="70">C111/C$85*100</f>
        <v>254.34765040435258</v>
      </c>
      <c r="D75" s="163">
        <f t="shared" si="70"/>
        <v>290.41269608823967</v>
      </c>
      <c r="E75" s="163">
        <f t="shared" si="70"/>
        <v>331.92670154610704</v>
      </c>
      <c r="F75" s="163">
        <f t="shared" si="70"/>
        <v>399.20728571155422</v>
      </c>
      <c r="G75" s="163">
        <f t="shared" si="70"/>
        <v>392.22042381443976</v>
      </c>
      <c r="H75" s="163">
        <f t="shared" si="70"/>
        <v>413.2607383005053</v>
      </c>
      <c r="I75" s="163">
        <f t="shared" si="70"/>
        <v>417.71921400852989</v>
      </c>
      <c r="J75" s="163">
        <f t="shared" si="70"/>
        <v>446.37510411810172</v>
      </c>
      <c r="K75" s="163">
        <f t="shared" si="70"/>
        <v>455.75198529260553</v>
      </c>
      <c r="L75" s="163">
        <f t="shared" si="70"/>
        <v>484.29067170766638</v>
      </c>
      <c r="M75" s="163">
        <f t="shared" si="70"/>
        <v>526.51115249030886</v>
      </c>
      <c r="N75" s="163">
        <f t="shared" si="70"/>
        <v>582.08222249043058</v>
      </c>
      <c r="O75" s="163">
        <f t="shared" si="70"/>
        <v>558.84282288451129</v>
      </c>
      <c r="P75" s="163">
        <f t="shared" si="70"/>
        <v>559.02181738802688</v>
      </c>
      <c r="Q75" s="163">
        <f t="shared" si="70"/>
        <v>594.17525817356386</v>
      </c>
      <c r="R75" s="163">
        <f t="shared" si="70"/>
        <v>605.94043165425308</v>
      </c>
      <c r="S75" s="163">
        <f t="shared" si="70"/>
        <v>576.15476571589681</v>
      </c>
      <c r="T75" s="163">
        <f t="shared" si="70"/>
        <v>650.79822236489292</v>
      </c>
      <c r="U75" s="163">
        <f t="shared" si="70"/>
        <v>632.72179770066862</v>
      </c>
      <c r="V75" s="163">
        <f t="shared" ref="V75" si="71">V111/V$85*100</f>
        <v>300.93</v>
      </c>
      <c r="X75" t="s">
        <v>431</v>
      </c>
      <c r="Y75" t="str">
        <f t="shared" si="10"/>
        <v>Paraná</v>
      </c>
      <c r="Z75" s="163">
        <f t="shared" si="68"/>
        <v>300.93</v>
      </c>
      <c r="AA75">
        <f t="shared" si="5"/>
        <v>16</v>
      </c>
      <c r="AB75" t="str">
        <f t="shared" si="12"/>
        <v>Paraná</v>
      </c>
      <c r="AC75" s="163">
        <f t="shared" si="13"/>
        <v>462.77715746357075</v>
      </c>
      <c r="AD75">
        <f t="shared" si="6"/>
        <v>16</v>
      </c>
    </row>
    <row r="76" spans="1:30" x14ac:dyDescent="0.25">
      <c r="A76" t="s">
        <v>28</v>
      </c>
      <c r="B76" s="163">
        <f t="shared" ref="B76" si="72">B112/B$85*100</f>
        <v>311.83722876976924</v>
      </c>
      <c r="C76" s="163">
        <f t="shared" ref="C76:U76" si="73">C112/C$85*100</f>
        <v>359.35063063749999</v>
      </c>
      <c r="D76" s="163">
        <f t="shared" si="73"/>
        <v>374.58676904607069</v>
      </c>
      <c r="E76" s="163">
        <f t="shared" si="73"/>
        <v>379.54908006626164</v>
      </c>
      <c r="F76" s="163">
        <f t="shared" si="73"/>
        <v>484.34674962237796</v>
      </c>
      <c r="G76" s="163">
        <f t="shared" si="73"/>
        <v>494.27499780350121</v>
      </c>
      <c r="H76" s="163">
        <f t="shared" si="73"/>
        <v>516.81090813243634</v>
      </c>
      <c r="I76" s="163">
        <f t="shared" si="73"/>
        <v>556.27240784864728</v>
      </c>
      <c r="J76" s="163">
        <f t="shared" si="73"/>
        <v>575.2536342927948</v>
      </c>
      <c r="K76" s="163">
        <f t="shared" si="73"/>
        <v>564.72085653092336</v>
      </c>
      <c r="L76" s="163">
        <f t="shared" si="73"/>
        <v>559.30289019170232</v>
      </c>
      <c r="M76" s="163">
        <f t="shared" si="73"/>
        <v>572.58024201981959</v>
      </c>
      <c r="N76" s="163">
        <f t="shared" si="73"/>
        <v>625.9831692472153</v>
      </c>
      <c r="O76" s="163">
        <f t="shared" si="73"/>
        <v>594.87907143508914</v>
      </c>
      <c r="P76" s="163">
        <f t="shared" si="73"/>
        <v>590.58092185438773</v>
      </c>
      <c r="Q76" s="163">
        <f t="shared" si="73"/>
        <v>598.05987545917174</v>
      </c>
      <c r="R76" s="163">
        <f t="shared" si="73"/>
        <v>664.33989385583288</v>
      </c>
      <c r="S76" s="163">
        <f t="shared" si="73"/>
        <v>603.88739314881809</v>
      </c>
      <c r="T76" s="163">
        <f t="shared" si="73"/>
        <v>713.71597454586652</v>
      </c>
      <c r="U76" s="163">
        <f t="shared" si="73"/>
        <v>731.7683801903255</v>
      </c>
      <c r="V76" s="163">
        <f t="shared" ref="V76" si="74">V112/V$85*100</f>
        <v>345.94</v>
      </c>
      <c r="X76" t="s">
        <v>75</v>
      </c>
      <c r="Y76" t="str">
        <f t="shared" si="10"/>
        <v>Santa Catarina</v>
      </c>
      <c r="Z76" s="163">
        <f t="shared" si="68"/>
        <v>345.94</v>
      </c>
      <c r="AA76">
        <f t="shared" si="5"/>
        <v>14</v>
      </c>
      <c r="AB76" t="str">
        <f t="shared" si="12"/>
        <v>Santa Catarina</v>
      </c>
      <c r="AC76" s="163">
        <f t="shared" si="13"/>
        <v>534.19243212850063</v>
      </c>
      <c r="AD76">
        <f t="shared" si="6"/>
        <v>14</v>
      </c>
    </row>
    <row r="77" spans="1:30" x14ac:dyDescent="0.25">
      <c r="A77" t="s">
        <v>29</v>
      </c>
      <c r="B77" s="163">
        <f t="shared" ref="B77" si="75">B113/B$85*100</f>
        <v>132.28881114630008</v>
      </c>
      <c r="C77" s="163">
        <f t="shared" ref="C77:U77" si="76">C113/C$85*100</f>
        <v>130.99237937824344</v>
      </c>
      <c r="D77" s="163">
        <f t="shared" si="76"/>
        <v>232.84831724275921</v>
      </c>
      <c r="E77" s="163">
        <f t="shared" si="76"/>
        <v>227.74476891220314</v>
      </c>
      <c r="F77" s="163">
        <f t="shared" si="76"/>
        <v>246.01071616221483</v>
      </c>
      <c r="G77" s="163">
        <f t="shared" si="76"/>
        <v>450.8318872317526</v>
      </c>
      <c r="H77" s="163">
        <f t="shared" si="76"/>
        <v>473.26030720463478</v>
      </c>
      <c r="I77" s="163">
        <f t="shared" si="76"/>
        <v>536.96335327198187</v>
      </c>
      <c r="J77" s="163">
        <f t="shared" si="76"/>
        <v>611.57542061835659</v>
      </c>
      <c r="K77" s="163">
        <f t="shared" si="76"/>
        <v>622.10592975941097</v>
      </c>
      <c r="L77" s="163">
        <f t="shared" si="76"/>
        <v>712.52621908362619</v>
      </c>
      <c r="M77" s="163">
        <f t="shared" si="76"/>
        <v>562.95918354349078</v>
      </c>
      <c r="N77" s="163">
        <f t="shared" si="76"/>
        <v>588.60437549570656</v>
      </c>
      <c r="O77" s="163">
        <f t="shared" si="76"/>
        <v>536.17788127313224</v>
      </c>
      <c r="P77" s="163">
        <f t="shared" si="76"/>
        <v>532.79034524781696</v>
      </c>
      <c r="Q77" s="163">
        <f t="shared" si="76"/>
        <v>535.49778486960133</v>
      </c>
      <c r="R77" s="163">
        <f t="shared" si="76"/>
        <v>558.3044434685263</v>
      </c>
      <c r="S77" s="163">
        <f t="shared" si="76"/>
        <v>559.75126339927635</v>
      </c>
      <c r="T77" s="163">
        <f t="shared" si="76"/>
        <v>626.22024774349484</v>
      </c>
      <c r="U77" s="163">
        <f t="shared" si="76"/>
        <v>642.0520428951445</v>
      </c>
      <c r="V77" s="163">
        <f t="shared" ref="V77" si="77">V113/V$85*100</f>
        <v>301.62</v>
      </c>
      <c r="X77" t="s">
        <v>118</v>
      </c>
      <c r="Y77" t="str">
        <f t="shared" si="10"/>
        <v>Rio Grande do Sul</v>
      </c>
      <c r="Z77" s="163">
        <f t="shared" si="68"/>
        <v>301.62</v>
      </c>
      <c r="AA77">
        <f t="shared" si="5"/>
        <v>15</v>
      </c>
      <c r="AB77" t="str">
        <f t="shared" si="12"/>
        <v>Rio Grande do Sul</v>
      </c>
      <c r="AC77" s="163">
        <f t="shared" si="13"/>
        <v>467.67265133084157</v>
      </c>
      <c r="AD77">
        <f t="shared" si="6"/>
        <v>15</v>
      </c>
    </row>
    <row r="78" spans="1:30" x14ac:dyDescent="0.25">
      <c r="A78" t="s">
        <v>30</v>
      </c>
      <c r="B78" s="163">
        <f t="shared" ref="B78" si="78">B114/B$85*100</f>
        <v>286.4141630960201</v>
      </c>
      <c r="C78" s="163">
        <f t="shared" ref="C78:U78" si="79">C114/C$85*100</f>
        <v>368.90427568636773</v>
      </c>
      <c r="D78" s="163">
        <f t="shared" si="79"/>
        <v>417.5239123855734</v>
      </c>
      <c r="E78" s="163">
        <f t="shared" si="79"/>
        <v>457.43018166758685</v>
      </c>
      <c r="F78" s="163">
        <f t="shared" si="79"/>
        <v>499.39903053478895</v>
      </c>
      <c r="G78" s="163">
        <f t="shared" si="79"/>
        <v>600.19276165791723</v>
      </c>
      <c r="H78" s="163">
        <f t="shared" si="79"/>
        <v>675.45952579799905</v>
      </c>
      <c r="I78" s="163">
        <f t="shared" si="79"/>
        <v>717.30992301803735</v>
      </c>
      <c r="J78" s="163">
        <f t="shared" si="79"/>
        <v>779.81436954964033</v>
      </c>
      <c r="K78" s="163">
        <f t="shared" si="79"/>
        <v>707.07083599462953</v>
      </c>
      <c r="L78" s="163">
        <f t="shared" si="79"/>
        <v>628.40255000749482</v>
      </c>
      <c r="M78" s="163">
        <f t="shared" si="79"/>
        <v>635.6007202933381</v>
      </c>
      <c r="N78" s="163">
        <f t="shared" si="79"/>
        <v>634.02024776716416</v>
      </c>
      <c r="O78" s="163">
        <f t="shared" si="79"/>
        <v>766.70324735097915</v>
      </c>
      <c r="P78" s="163">
        <f t="shared" si="79"/>
        <v>737.13825793077444</v>
      </c>
      <c r="Q78" s="163">
        <f t="shared" si="79"/>
        <v>852.58790092871698</v>
      </c>
      <c r="R78" s="163">
        <f t="shared" si="79"/>
        <v>715.6187087426797</v>
      </c>
      <c r="S78" s="163">
        <f t="shared" si="79"/>
        <v>702.33274458906999</v>
      </c>
      <c r="T78" s="163">
        <f t="shared" si="79"/>
        <v>791.40845424676161</v>
      </c>
      <c r="U78" s="163">
        <f t="shared" si="79"/>
        <v>844.22851246070275</v>
      </c>
      <c r="V78" s="163">
        <f t="shared" ref="V78" si="80">V114/V$85*100</f>
        <v>409.09</v>
      </c>
      <c r="X78" t="s">
        <v>76</v>
      </c>
      <c r="Y78" t="str">
        <f t="shared" si="10"/>
        <v>Mato Grosso do Sul</v>
      </c>
      <c r="Z78" s="163">
        <f t="shared" si="68"/>
        <v>409.09</v>
      </c>
      <c r="AA78">
        <f t="shared" si="5"/>
        <v>8</v>
      </c>
      <c r="AB78" t="str">
        <f t="shared" si="12"/>
        <v>Mato Grosso do Sul</v>
      </c>
      <c r="AC78" s="163">
        <f t="shared" si="13"/>
        <v>629.84049160505901</v>
      </c>
      <c r="AD78">
        <f t="shared" si="6"/>
        <v>8</v>
      </c>
    </row>
    <row r="79" spans="1:30" x14ac:dyDescent="0.25">
      <c r="A79" t="s">
        <v>31</v>
      </c>
      <c r="B79" s="163">
        <f t="shared" ref="B79" si="81">B115/B$85*100</f>
        <v>256.19848454245061</v>
      </c>
      <c r="C79" s="163">
        <f t="shared" ref="C79:U79" si="82">C115/C$85*100</f>
        <v>398.43636387694045</v>
      </c>
      <c r="D79" s="163">
        <f t="shared" si="82"/>
        <v>466.31734743134399</v>
      </c>
      <c r="E79" s="163">
        <f t="shared" si="82"/>
        <v>463.96708724461615</v>
      </c>
      <c r="F79" s="163">
        <f t="shared" si="82"/>
        <v>453.870832182941</v>
      </c>
      <c r="G79" s="163">
        <f t="shared" si="82"/>
        <v>520.25080205152983</v>
      </c>
      <c r="H79" s="163">
        <f t="shared" si="82"/>
        <v>547.94085977199018</v>
      </c>
      <c r="I79" s="163">
        <f t="shared" si="82"/>
        <v>557.38804211307695</v>
      </c>
      <c r="J79" s="163">
        <f t="shared" si="82"/>
        <v>565.93516150430708</v>
      </c>
      <c r="K79" s="163">
        <f t="shared" si="82"/>
        <v>573.03284758191739</v>
      </c>
      <c r="L79" s="163">
        <f t="shared" si="82"/>
        <v>620.7827175596675</v>
      </c>
      <c r="M79" s="163">
        <f t="shared" si="82"/>
        <v>601.7318795195248</v>
      </c>
      <c r="N79" s="163">
        <f t="shared" si="82"/>
        <v>622.73006603675969</v>
      </c>
      <c r="O79" s="163">
        <f t="shared" si="82"/>
        <v>621.67932025719017</v>
      </c>
      <c r="P79" s="163">
        <f t="shared" si="82"/>
        <v>683.9568288837238</v>
      </c>
      <c r="Q79" s="163">
        <f t="shared" si="82"/>
        <v>631.94163910618602</v>
      </c>
      <c r="R79" s="163">
        <f t="shared" si="82"/>
        <v>701.25048635359292</v>
      </c>
      <c r="S79" s="163">
        <f t="shared" si="82"/>
        <v>645.77230039941719</v>
      </c>
      <c r="T79" s="163">
        <f t="shared" si="82"/>
        <v>713.84404546999508</v>
      </c>
      <c r="U79" s="163">
        <f t="shared" si="82"/>
        <v>930.37989212488799</v>
      </c>
      <c r="V79" s="163">
        <f t="shared" ref="V79" si="83">V115/V$85*100</f>
        <v>372.62</v>
      </c>
      <c r="X79" t="s">
        <v>74</v>
      </c>
      <c r="Y79" t="str">
        <f t="shared" si="10"/>
        <v>Mato Grosso</v>
      </c>
      <c r="Z79" s="163">
        <f t="shared" si="68"/>
        <v>372.62</v>
      </c>
      <c r="AA79">
        <f t="shared" si="5"/>
        <v>11</v>
      </c>
      <c r="AB79" t="str">
        <f t="shared" si="12"/>
        <v>Mato Grosso</v>
      </c>
      <c r="AC79" s="163">
        <f t="shared" si="13"/>
        <v>569.04890495295524</v>
      </c>
      <c r="AD79">
        <f t="shared" si="6"/>
        <v>12</v>
      </c>
    </row>
    <row r="80" spans="1:30" x14ac:dyDescent="0.25">
      <c r="A80" t="s">
        <v>32</v>
      </c>
      <c r="B80" s="163">
        <f t="shared" ref="B80" si="84">B116/B$85*100</f>
        <v>272.92502088460515</v>
      </c>
      <c r="C80" s="163">
        <f t="shared" ref="C80:U80" si="85">C116/C$85*100</f>
        <v>292.21376938223534</v>
      </c>
      <c r="D80" s="163">
        <f t="shared" si="85"/>
        <v>311.70584888199681</v>
      </c>
      <c r="E80" s="163">
        <f t="shared" si="85"/>
        <v>301.8722567642186</v>
      </c>
      <c r="F80" s="163">
        <f t="shared" si="85"/>
        <v>333.72491233437216</v>
      </c>
      <c r="G80" s="163">
        <f t="shared" si="85"/>
        <v>363.70866057504338</v>
      </c>
      <c r="H80" s="163">
        <f t="shared" si="85"/>
        <v>371.90333310288082</v>
      </c>
      <c r="I80" s="163">
        <f t="shared" si="85"/>
        <v>406.73450740491586</v>
      </c>
      <c r="J80" s="163">
        <f t="shared" si="85"/>
        <v>537.20995625631667</v>
      </c>
      <c r="K80" s="163">
        <f t="shared" si="85"/>
        <v>326.56424337418065</v>
      </c>
      <c r="L80" s="163">
        <f t="shared" si="85"/>
        <v>400.59831390216686</v>
      </c>
      <c r="M80" s="163">
        <f t="shared" si="85"/>
        <v>432.60826429277205</v>
      </c>
      <c r="N80" s="163">
        <f t="shared" si="85"/>
        <v>462.1001217283353</v>
      </c>
      <c r="O80" s="163">
        <f t="shared" si="85"/>
        <v>422.08951021216637</v>
      </c>
      <c r="P80" s="163">
        <f t="shared" si="85"/>
        <v>415.48753985803125</v>
      </c>
      <c r="Q80" s="163">
        <f t="shared" si="85"/>
        <v>419.10411643743657</v>
      </c>
      <c r="R80" s="163">
        <f t="shared" si="85"/>
        <v>473.32630840232832</v>
      </c>
      <c r="S80" s="163">
        <f t="shared" si="85"/>
        <v>738.15760424792063</v>
      </c>
      <c r="T80" s="163">
        <f t="shared" si="85"/>
        <v>775.43451716454547</v>
      </c>
      <c r="U80" s="163">
        <f t="shared" si="85"/>
        <v>910.66155080685735</v>
      </c>
      <c r="V80" s="163">
        <f t="shared" ref="V80" si="86">V116/V$85*100</f>
        <v>300.18</v>
      </c>
      <c r="X80" t="s">
        <v>370</v>
      </c>
      <c r="Y80" t="str">
        <f t="shared" si="10"/>
        <v>Goiás</v>
      </c>
      <c r="Z80" s="163">
        <f t="shared" si="68"/>
        <v>300.18</v>
      </c>
      <c r="AA80">
        <f t="shared" si="5"/>
        <v>17</v>
      </c>
      <c r="AB80" t="str">
        <f t="shared" si="12"/>
        <v>Goiás</v>
      </c>
      <c r="AC80" s="163">
        <f t="shared" si="13"/>
        <v>441.34811219111083</v>
      </c>
      <c r="AD80">
        <f t="shared" si="6"/>
        <v>18</v>
      </c>
    </row>
    <row r="81" spans="1:29" x14ac:dyDescent="0.25">
      <c r="A81" t="s">
        <v>5</v>
      </c>
      <c r="B81" s="163">
        <f t="shared" ref="B81" si="87">B117/B$85*100</f>
        <v>268.79893032581941</v>
      </c>
      <c r="C81" s="163">
        <f t="shared" ref="C81:U81" si="88">C117/C$85*100</f>
        <v>303.48068208424348</v>
      </c>
      <c r="D81" s="163">
        <f t="shared" si="88"/>
        <v>371.94199214646579</v>
      </c>
      <c r="E81" s="163">
        <f t="shared" si="88"/>
        <v>394.33372197680831</v>
      </c>
      <c r="F81" s="163">
        <f t="shared" si="88"/>
        <v>435.2040232882735</v>
      </c>
      <c r="G81" s="163">
        <f t="shared" si="88"/>
        <v>465.92913842335315</v>
      </c>
      <c r="H81" s="163">
        <f t="shared" si="88"/>
        <v>514.55057375745787</v>
      </c>
      <c r="I81" s="163">
        <f t="shared" si="88"/>
        <v>548.11969591627746</v>
      </c>
      <c r="J81" s="163">
        <f t="shared" si="88"/>
        <v>580.52059717324437</v>
      </c>
      <c r="K81" s="163">
        <f t="shared" si="88"/>
        <v>570.29388485573179</v>
      </c>
      <c r="L81" s="163">
        <f t="shared" si="88"/>
        <v>575.69271847570815</v>
      </c>
      <c r="M81" s="163">
        <f t="shared" si="88"/>
        <v>556.81663827288935</v>
      </c>
      <c r="N81" s="163">
        <f t="shared" si="88"/>
        <v>631.40500793130775</v>
      </c>
      <c r="O81" s="163">
        <f t="shared" si="88"/>
        <v>594.56207924472017</v>
      </c>
      <c r="P81" s="163">
        <f t="shared" si="88"/>
        <v>575.12672121364403</v>
      </c>
      <c r="Q81" s="163">
        <f t="shared" si="88"/>
        <v>573.07981108358445</v>
      </c>
      <c r="R81" s="163">
        <f t="shared" si="88"/>
        <v>580.45333752237468</v>
      </c>
      <c r="S81" s="163">
        <f t="shared" si="88"/>
        <v>587.48389083219763</v>
      </c>
      <c r="T81" s="163">
        <f t="shared" si="88"/>
        <v>655.87448808489751</v>
      </c>
      <c r="U81" s="163">
        <f t="shared" si="88"/>
        <v>686.55583148149356</v>
      </c>
      <c r="V81" s="163">
        <f t="shared" ref="V81" si="89">V117/V$85*100</f>
        <v>328.22</v>
      </c>
      <c r="X81" t="s">
        <v>69</v>
      </c>
      <c r="Y81" t="str">
        <f t="shared" si="10"/>
        <v>Brasil</v>
      </c>
      <c r="Z81" s="163">
        <f t="shared" si="68"/>
        <v>328.22</v>
      </c>
      <c r="AB81" t="str">
        <f t="shared" si="12"/>
        <v>Brasil</v>
      </c>
      <c r="AC81" s="163">
        <f t="shared" si="13"/>
        <v>514.21160781383287</v>
      </c>
    </row>
    <row r="82" spans="1:29" x14ac:dyDescent="0.25">
      <c r="A82" t="s">
        <v>6</v>
      </c>
      <c r="B82" s="163">
        <f t="shared" ref="B82" si="90">B118/B$85*100</f>
        <v>233.57904450479955</v>
      </c>
      <c r="C82" s="163">
        <f t="shared" ref="C82:U82" si="91">C118/C$85*100</f>
        <v>245.29088523982315</v>
      </c>
      <c r="D82" s="163">
        <f t="shared" si="91"/>
        <v>296.78474927606305</v>
      </c>
      <c r="E82" s="163">
        <f t="shared" si="91"/>
        <v>336.21087143383022</v>
      </c>
      <c r="F82" s="163">
        <f t="shared" si="91"/>
        <v>367.38348493017963</v>
      </c>
      <c r="G82" s="163">
        <f t="shared" si="91"/>
        <v>405.53750026235952</v>
      </c>
      <c r="H82" s="163">
        <f t="shared" si="91"/>
        <v>454.21282501284782</v>
      </c>
      <c r="I82" s="163">
        <f t="shared" si="91"/>
        <v>502.50026660348146</v>
      </c>
      <c r="J82" s="163">
        <f t="shared" si="91"/>
        <v>527.18472007276023</v>
      </c>
      <c r="K82" s="163">
        <f t="shared" si="91"/>
        <v>521.46172995507868</v>
      </c>
      <c r="L82" s="163">
        <f t="shared" si="91"/>
        <v>534.93979383532371</v>
      </c>
      <c r="M82" s="163">
        <f t="shared" si="91"/>
        <v>526.13030714203967</v>
      </c>
      <c r="N82" s="163">
        <f t="shared" si="91"/>
        <v>551.52147947630374</v>
      </c>
      <c r="O82" s="163">
        <f t="shared" si="91"/>
        <v>506.02840183359774</v>
      </c>
      <c r="P82" s="163">
        <f t="shared" si="91"/>
        <v>500.19644196662261</v>
      </c>
      <c r="Q82" s="163">
        <f t="shared" si="91"/>
        <v>515.19974509436997</v>
      </c>
      <c r="R82" s="163">
        <f t="shared" si="91"/>
        <v>545.21396052629007</v>
      </c>
      <c r="S82" s="163">
        <f t="shared" si="91"/>
        <v>535.38532907288175</v>
      </c>
      <c r="T82" s="163">
        <f t="shared" si="91"/>
        <v>636.15544670619477</v>
      </c>
      <c r="U82" s="163">
        <f t="shared" si="91"/>
        <v>669.81357744393836</v>
      </c>
      <c r="V82" s="163">
        <f t="shared" ref="V82" si="92">V118/V$85*100</f>
        <v>297.76666666666665</v>
      </c>
      <c r="W82" s="20"/>
      <c r="X82" s="20" t="s">
        <v>66</v>
      </c>
      <c r="Y82" t="str">
        <f t="shared" si="10"/>
        <v>Nordeste</v>
      </c>
      <c r="Z82" s="163">
        <f t="shared" si="68"/>
        <v>297.76666666666665</v>
      </c>
      <c r="AB82" t="str">
        <f t="shared" si="12"/>
        <v>Nordeste</v>
      </c>
      <c r="AC82" s="163">
        <f t="shared" si="13"/>
        <v>462.3093917645453</v>
      </c>
    </row>
    <row r="84" spans="1:29" x14ac:dyDescent="0.25">
      <c r="B84">
        <v>2002</v>
      </c>
      <c r="C84">
        <v>2003</v>
      </c>
      <c r="D84">
        <v>2004</v>
      </c>
      <c r="E84">
        <v>2005</v>
      </c>
      <c r="F84">
        <v>2006</v>
      </c>
      <c r="G84">
        <v>2007</v>
      </c>
      <c r="H84">
        <v>2008</v>
      </c>
      <c r="I84">
        <v>2009</v>
      </c>
      <c r="J84">
        <v>2010</v>
      </c>
      <c r="K84">
        <v>2011</v>
      </c>
      <c r="L84">
        <v>2012</v>
      </c>
      <c r="M84">
        <v>2013</v>
      </c>
      <c r="N84">
        <v>2014</v>
      </c>
      <c r="O84">
        <v>2015</v>
      </c>
      <c r="P84">
        <v>2016</v>
      </c>
      <c r="Q84">
        <v>2017</v>
      </c>
      <c r="R84">
        <v>2018</v>
      </c>
      <c r="S84">
        <v>2019</v>
      </c>
      <c r="T84">
        <v>2020</v>
      </c>
      <c r="U84">
        <v>2021</v>
      </c>
      <c r="V84">
        <v>2022</v>
      </c>
    </row>
    <row r="85" spans="1:29" x14ac:dyDescent="0.25">
      <c r="A85" t="s">
        <v>887</v>
      </c>
      <c r="B85" s="16">
        <v>31.506821808161462</v>
      </c>
      <c r="C85" s="16">
        <v>34.437117803428748</v>
      </c>
      <c r="D85" s="16">
        <v>37.054165141355782</v>
      </c>
      <c r="E85" s="16">
        <v>39.162260642036188</v>
      </c>
      <c r="F85" s="16">
        <v>40.392549377595934</v>
      </c>
      <c r="G85" s="16">
        <v>42.193111309852043</v>
      </c>
      <c r="H85" s="16">
        <v>44.683654382314742</v>
      </c>
      <c r="I85" s="16">
        <v>46.610257194447414</v>
      </c>
      <c r="J85" s="16">
        <v>49.36431220449515</v>
      </c>
      <c r="K85" s="16">
        <v>52.574647556645026</v>
      </c>
      <c r="L85" s="16">
        <v>55.644268151971943</v>
      </c>
      <c r="M85" s="16">
        <v>58.933224592182079</v>
      </c>
      <c r="N85" s="16">
        <v>62.709353747013111</v>
      </c>
      <c r="O85" s="16">
        <v>69.402340715065762</v>
      </c>
      <c r="P85" s="16">
        <v>73.766351718928846</v>
      </c>
      <c r="Q85" s="16">
        <v>75.940556896799407</v>
      </c>
      <c r="R85" s="16">
        <v>78.784972096464529</v>
      </c>
      <c r="S85" s="16">
        <v>82.177572446475111</v>
      </c>
      <c r="T85" s="16">
        <v>85.889908852054887</v>
      </c>
      <c r="U85" s="16">
        <v>94.53127775486594</v>
      </c>
      <c r="V85" s="16">
        <v>100</v>
      </c>
    </row>
    <row r="87" spans="1:29" x14ac:dyDescent="0.25">
      <c r="A87" t="s">
        <v>2741</v>
      </c>
    </row>
    <row r="88" spans="1:29" x14ac:dyDescent="0.25">
      <c r="A88" t="s">
        <v>2110</v>
      </c>
    </row>
    <row r="89" spans="1:29" x14ac:dyDescent="0.25">
      <c r="A89" t="s">
        <v>2111</v>
      </c>
    </row>
    <row r="90" spans="1:29" x14ac:dyDescent="0.25">
      <c r="A90" t="s">
        <v>1028</v>
      </c>
      <c r="B90">
        <v>2002</v>
      </c>
      <c r="C90">
        <v>2003</v>
      </c>
      <c r="D90">
        <v>2004</v>
      </c>
      <c r="E90">
        <v>2005</v>
      </c>
      <c r="F90">
        <v>2006</v>
      </c>
      <c r="G90">
        <v>2007</v>
      </c>
      <c r="H90">
        <v>2008</v>
      </c>
      <c r="I90">
        <v>2009</v>
      </c>
      <c r="J90">
        <v>2010</v>
      </c>
      <c r="K90">
        <v>2011</v>
      </c>
      <c r="L90">
        <v>2012</v>
      </c>
      <c r="M90">
        <v>2013</v>
      </c>
      <c r="N90">
        <v>2014</v>
      </c>
      <c r="O90">
        <v>2015</v>
      </c>
      <c r="P90">
        <v>2016</v>
      </c>
      <c r="Q90">
        <v>2017</v>
      </c>
      <c r="R90">
        <v>2018</v>
      </c>
      <c r="S90">
        <v>2019</v>
      </c>
      <c r="T90">
        <v>2020</v>
      </c>
      <c r="U90">
        <v>2021</v>
      </c>
      <c r="V90">
        <v>2022</v>
      </c>
    </row>
    <row r="91" spans="1:29" x14ac:dyDescent="0.25">
      <c r="A91" t="s">
        <v>8</v>
      </c>
      <c r="B91" s="163">
        <v>87</v>
      </c>
      <c r="C91" s="163">
        <v>131.71</v>
      </c>
      <c r="D91" s="163">
        <v>161.91999999999999</v>
      </c>
      <c r="E91" s="163">
        <v>202.38</v>
      </c>
      <c r="F91" s="163">
        <v>216.67</v>
      </c>
      <c r="G91" s="163">
        <v>246.81</v>
      </c>
      <c r="H91" s="163">
        <v>294.18</v>
      </c>
      <c r="I91" s="163">
        <v>332.52</v>
      </c>
      <c r="J91" s="163">
        <v>408.9</v>
      </c>
      <c r="K91" s="163">
        <v>442.89</v>
      </c>
      <c r="L91" s="163">
        <v>444.27</v>
      </c>
      <c r="M91" s="163">
        <v>502.62</v>
      </c>
      <c r="N91" s="163">
        <v>499.13</v>
      </c>
      <c r="O91" s="163">
        <v>573.28</v>
      </c>
      <c r="P91" s="163">
        <v>568.34</v>
      </c>
      <c r="Q91" s="163">
        <v>641.9</v>
      </c>
      <c r="R91" s="163">
        <v>612.84</v>
      </c>
      <c r="S91" s="163">
        <v>654.64</v>
      </c>
      <c r="T91" s="163">
        <v>813.55</v>
      </c>
      <c r="U91" s="163">
        <v>996.7</v>
      </c>
      <c r="V91" s="163">
        <v>458.71</v>
      </c>
    </row>
    <row r="92" spans="1:29" x14ac:dyDescent="0.25">
      <c r="A92" t="s">
        <v>9</v>
      </c>
      <c r="B92" s="163">
        <v>257.38</v>
      </c>
      <c r="C92" s="163">
        <v>264.68</v>
      </c>
      <c r="D92" s="163">
        <v>299.74</v>
      </c>
      <c r="E92" s="163">
        <v>327.3</v>
      </c>
      <c r="F92" s="163">
        <v>390.43</v>
      </c>
      <c r="G92" s="163">
        <v>448.49</v>
      </c>
      <c r="H92" s="163">
        <v>579.04999999999995</v>
      </c>
      <c r="I92" s="163">
        <v>685.4</v>
      </c>
      <c r="J92" s="163">
        <v>756.49</v>
      </c>
      <c r="K92" s="163">
        <v>798.97</v>
      </c>
      <c r="L92" s="163">
        <v>926.01</v>
      </c>
      <c r="M92" s="163">
        <v>990.7</v>
      </c>
      <c r="N92" s="163">
        <v>1082.07</v>
      </c>
      <c r="O92" s="163">
        <v>1042.6400000000001</v>
      </c>
      <c r="P92" s="163">
        <v>1026.82</v>
      </c>
      <c r="Q92" s="163">
        <v>1061.95</v>
      </c>
      <c r="R92" s="163">
        <v>1158.69</v>
      </c>
      <c r="S92" s="163">
        <v>1103.94</v>
      </c>
      <c r="T92" s="163">
        <v>1393.4</v>
      </c>
      <c r="U92" s="163">
        <v>1531.67</v>
      </c>
      <c r="V92" s="163">
        <v>851.06</v>
      </c>
    </row>
    <row r="93" spans="1:29" x14ac:dyDescent="0.25">
      <c r="A93" t="s">
        <v>10</v>
      </c>
      <c r="B93" s="163">
        <v>246.17</v>
      </c>
      <c r="C93" s="163">
        <v>243.88</v>
      </c>
      <c r="D93" s="163">
        <v>284.72000000000003</v>
      </c>
      <c r="E93" s="163">
        <v>315.49</v>
      </c>
      <c r="F93" s="163">
        <v>331.66</v>
      </c>
      <c r="G93" s="163">
        <v>380.63</v>
      </c>
      <c r="H93" s="163">
        <v>421.46</v>
      </c>
      <c r="I93" s="163">
        <v>470.12</v>
      </c>
      <c r="J93" s="163">
        <v>504.84</v>
      </c>
      <c r="K93" s="163">
        <v>522.21</v>
      </c>
      <c r="L93" s="163">
        <v>544.49</v>
      </c>
      <c r="M93" s="163">
        <v>630.89</v>
      </c>
      <c r="N93" s="163">
        <v>679.08</v>
      </c>
      <c r="O93" s="163">
        <v>669.46</v>
      </c>
      <c r="P93" s="163">
        <v>701.2</v>
      </c>
      <c r="Q93" s="163">
        <v>609.57000000000005</v>
      </c>
      <c r="R93" s="163">
        <v>694.86</v>
      </c>
      <c r="S93" s="163">
        <v>738.67</v>
      </c>
      <c r="T93" s="163">
        <v>923.38</v>
      </c>
      <c r="U93" s="163">
        <v>1031.55</v>
      </c>
      <c r="V93" s="163">
        <v>569.09</v>
      </c>
    </row>
    <row r="94" spans="1:29" x14ac:dyDescent="0.25">
      <c r="A94" t="s">
        <v>11</v>
      </c>
      <c r="B94" s="163">
        <v>212.9</v>
      </c>
      <c r="C94" s="163">
        <v>253.52</v>
      </c>
      <c r="D94" s="163">
        <v>269.3</v>
      </c>
      <c r="E94" s="163">
        <v>358.17</v>
      </c>
      <c r="F94" s="163">
        <v>428.46</v>
      </c>
      <c r="G94" s="163">
        <v>495.41</v>
      </c>
      <c r="H94" s="163">
        <v>593.36</v>
      </c>
      <c r="I94" s="163">
        <v>615.39</v>
      </c>
      <c r="J94" s="163">
        <v>645.05999999999995</v>
      </c>
      <c r="K94" s="163">
        <v>732.38</v>
      </c>
      <c r="L94" s="163">
        <v>850.19</v>
      </c>
      <c r="M94" s="163">
        <v>922.97</v>
      </c>
      <c r="N94" s="163">
        <v>743.27</v>
      </c>
      <c r="O94" s="163">
        <v>1028.45</v>
      </c>
      <c r="P94" s="163">
        <v>1137.45</v>
      </c>
      <c r="Q94" s="163">
        <v>1334.49</v>
      </c>
      <c r="R94" s="163">
        <v>1341.38</v>
      </c>
      <c r="S94" s="163">
        <v>1304.8800000000001</v>
      </c>
      <c r="T94" s="163">
        <v>1461.64</v>
      </c>
      <c r="U94" s="163">
        <v>2059.13</v>
      </c>
      <c r="V94" s="163">
        <v>914.63</v>
      </c>
    </row>
    <row r="95" spans="1:29" x14ac:dyDescent="0.25">
      <c r="A95" t="s">
        <v>12</v>
      </c>
      <c r="B95" s="163">
        <v>67.72</v>
      </c>
      <c r="C95" s="163">
        <v>73.77</v>
      </c>
      <c r="D95" s="163">
        <v>102.71</v>
      </c>
      <c r="E95" s="163">
        <v>103.56</v>
      </c>
      <c r="F95" s="163">
        <v>135.19999999999999</v>
      </c>
      <c r="G95" s="163">
        <v>135.76</v>
      </c>
      <c r="H95" s="163">
        <v>163.91</v>
      </c>
      <c r="I95" s="163">
        <v>164.98</v>
      </c>
      <c r="J95" s="163">
        <v>192.52</v>
      </c>
      <c r="K95" s="163">
        <v>192.31</v>
      </c>
      <c r="L95" s="163">
        <v>215.25</v>
      </c>
      <c r="M95" s="163">
        <v>235.98</v>
      </c>
      <c r="N95" s="163">
        <v>255.9</v>
      </c>
      <c r="O95" s="163">
        <v>273.74</v>
      </c>
      <c r="P95" s="163">
        <v>290.44</v>
      </c>
      <c r="Q95" s="163">
        <v>315.20999999999998</v>
      </c>
      <c r="R95" s="163">
        <v>376.54</v>
      </c>
      <c r="S95" s="163">
        <v>341.4</v>
      </c>
      <c r="T95" s="163">
        <v>456.26</v>
      </c>
      <c r="U95" s="163">
        <v>517.14</v>
      </c>
      <c r="V95" s="163">
        <v>240.58</v>
      </c>
    </row>
    <row r="96" spans="1:29" x14ac:dyDescent="0.25">
      <c r="A96" t="s">
        <v>13</v>
      </c>
      <c r="B96" s="163">
        <v>246.63</v>
      </c>
      <c r="C96" s="163">
        <v>279.68</v>
      </c>
      <c r="D96" s="163">
        <v>330.72</v>
      </c>
      <c r="E96" s="163">
        <v>292.06</v>
      </c>
      <c r="F96" s="163">
        <v>369.76</v>
      </c>
      <c r="G96" s="163">
        <v>453.01</v>
      </c>
      <c r="H96" s="163">
        <v>532.19000000000005</v>
      </c>
      <c r="I96" s="163">
        <v>528.57000000000005</v>
      </c>
      <c r="J96" s="163">
        <v>548.27</v>
      </c>
      <c r="K96" s="163">
        <v>581.5</v>
      </c>
      <c r="L96" s="163">
        <v>733.64</v>
      </c>
      <c r="M96" s="163">
        <v>799.43</v>
      </c>
      <c r="N96" s="163">
        <v>822.97</v>
      </c>
      <c r="O96" s="163">
        <v>813.76</v>
      </c>
      <c r="P96" s="163">
        <v>902.16</v>
      </c>
      <c r="Q96" s="163">
        <v>870.72</v>
      </c>
      <c r="R96" s="163">
        <v>966.69</v>
      </c>
      <c r="S96" s="163">
        <v>1013.98</v>
      </c>
      <c r="T96" s="163">
        <v>1375.15</v>
      </c>
      <c r="U96" s="163">
        <v>1650.37</v>
      </c>
      <c r="V96" s="163">
        <v>756.35</v>
      </c>
    </row>
    <row r="97" spans="1:22" x14ac:dyDescent="0.25">
      <c r="A97" t="s">
        <v>14</v>
      </c>
      <c r="B97" s="163">
        <v>131.38</v>
      </c>
      <c r="C97" s="163">
        <v>141.71</v>
      </c>
      <c r="D97" s="163">
        <v>183.61</v>
      </c>
      <c r="E97" s="163">
        <v>259.87</v>
      </c>
      <c r="F97" s="163">
        <v>300.33999999999997</v>
      </c>
      <c r="G97" s="163">
        <v>369.92</v>
      </c>
      <c r="H97" s="163">
        <v>431.8</v>
      </c>
      <c r="I97" s="163">
        <v>469.35</v>
      </c>
      <c r="J97" s="163">
        <v>558.63</v>
      </c>
      <c r="K97" s="163">
        <v>645.76</v>
      </c>
      <c r="L97" s="163">
        <v>690.49</v>
      </c>
      <c r="M97" s="163">
        <v>840.61</v>
      </c>
      <c r="N97" s="163">
        <v>980.47</v>
      </c>
      <c r="O97" s="163">
        <v>866.57</v>
      </c>
      <c r="P97" s="163">
        <v>918.21</v>
      </c>
      <c r="Q97" s="163">
        <v>929.08</v>
      </c>
      <c r="R97" s="163">
        <v>937.98</v>
      </c>
      <c r="S97" s="163">
        <v>1013.25</v>
      </c>
      <c r="T97" s="163">
        <v>1115.6500000000001</v>
      </c>
      <c r="U97" s="163">
        <v>1370.32</v>
      </c>
      <c r="V97" s="163">
        <v>688.68</v>
      </c>
    </row>
    <row r="98" spans="1:22" x14ac:dyDescent="0.25">
      <c r="A98" t="s">
        <v>15</v>
      </c>
      <c r="B98" s="163">
        <v>49.26</v>
      </c>
      <c r="C98" s="163">
        <v>40.479999999999997</v>
      </c>
      <c r="D98" s="163">
        <v>70.37</v>
      </c>
      <c r="E98" s="163">
        <v>87.24</v>
      </c>
      <c r="F98" s="163">
        <v>88.61</v>
      </c>
      <c r="G98" s="163">
        <v>107.51</v>
      </c>
      <c r="H98" s="163">
        <v>145.28</v>
      </c>
      <c r="I98" s="163">
        <v>167.84</v>
      </c>
      <c r="J98" s="163">
        <v>179.99</v>
      </c>
      <c r="K98" s="163">
        <v>172.41</v>
      </c>
      <c r="L98" s="163">
        <v>203.57</v>
      </c>
      <c r="M98" s="163">
        <v>236.43</v>
      </c>
      <c r="N98" s="163">
        <v>276.49</v>
      </c>
      <c r="O98" s="163">
        <v>254.18</v>
      </c>
      <c r="P98" s="163">
        <v>289.79000000000002</v>
      </c>
      <c r="Q98" s="163">
        <v>311.81</v>
      </c>
      <c r="R98" s="163">
        <v>324.51</v>
      </c>
      <c r="S98" s="163">
        <v>343.48</v>
      </c>
      <c r="T98" s="163">
        <v>432.01</v>
      </c>
      <c r="U98" s="163">
        <v>501.72</v>
      </c>
      <c r="V98" s="163">
        <v>221.72</v>
      </c>
    </row>
    <row r="99" spans="1:22" x14ac:dyDescent="0.25">
      <c r="A99" t="s">
        <v>16</v>
      </c>
      <c r="B99" s="163">
        <v>49.36</v>
      </c>
      <c r="C99" s="163">
        <v>61.06</v>
      </c>
      <c r="D99" s="163">
        <v>87.55</v>
      </c>
      <c r="E99" s="163">
        <v>118.93</v>
      </c>
      <c r="F99" s="163">
        <v>138.16999999999999</v>
      </c>
      <c r="G99" s="163">
        <v>170.4</v>
      </c>
      <c r="H99" s="163">
        <v>207.23</v>
      </c>
      <c r="I99" s="163">
        <v>239.43</v>
      </c>
      <c r="J99" s="163">
        <v>245.29</v>
      </c>
      <c r="K99" s="163">
        <v>255.9</v>
      </c>
      <c r="L99" s="163">
        <v>264.10000000000002</v>
      </c>
      <c r="M99" s="163">
        <v>270.37</v>
      </c>
      <c r="N99" s="163">
        <v>312.04000000000002</v>
      </c>
      <c r="O99" s="163">
        <v>339.62</v>
      </c>
      <c r="P99" s="163">
        <v>373.14</v>
      </c>
      <c r="Q99" s="163">
        <v>397.31</v>
      </c>
      <c r="R99" s="163">
        <v>426.25</v>
      </c>
      <c r="S99" s="163">
        <v>449.33</v>
      </c>
      <c r="T99" s="163">
        <v>662.17</v>
      </c>
      <c r="U99" s="163">
        <v>654.77</v>
      </c>
      <c r="V99" s="163">
        <v>291.62</v>
      </c>
    </row>
    <row r="100" spans="1:22" x14ac:dyDescent="0.25">
      <c r="A100" t="s">
        <v>17</v>
      </c>
      <c r="B100" s="163">
        <v>74.61</v>
      </c>
      <c r="C100" s="163">
        <v>74.92</v>
      </c>
      <c r="D100" s="163">
        <v>100.47</v>
      </c>
      <c r="E100" s="163">
        <v>105.02</v>
      </c>
      <c r="F100" s="163">
        <v>136.72</v>
      </c>
      <c r="G100" s="163">
        <v>131.44999999999999</v>
      </c>
      <c r="H100" s="163">
        <v>163.68</v>
      </c>
      <c r="I100" s="163">
        <v>187.46</v>
      </c>
      <c r="J100" s="163">
        <v>232.5</v>
      </c>
      <c r="K100" s="163">
        <v>253.99</v>
      </c>
      <c r="L100" s="163">
        <v>236.07</v>
      </c>
      <c r="M100" s="163">
        <v>266.60000000000002</v>
      </c>
      <c r="N100" s="163">
        <v>321.85000000000002</v>
      </c>
      <c r="O100" s="163">
        <v>314.48</v>
      </c>
      <c r="P100" s="163">
        <v>340.71</v>
      </c>
      <c r="Q100" s="163">
        <v>373.24</v>
      </c>
      <c r="R100" s="163">
        <v>408.31</v>
      </c>
      <c r="S100" s="163">
        <v>414.93</v>
      </c>
      <c r="T100" s="163">
        <v>516.65</v>
      </c>
      <c r="U100" s="163">
        <v>576.74</v>
      </c>
      <c r="V100" s="163">
        <v>268.52</v>
      </c>
    </row>
    <row r="101" spans="1:22" x14ac:dyDescent="0.25">
      <c r="A101" t="s">
        <v>18</v>
      </c>
      <c r="B101" s="163">
        <v>95.29</v>
      </c>
      <c r="C101" s="163">
        <v>116.89</v>
      </c>
      <c r="D101" s="163">
        <v>157.03</v>
      </c>
      <c r="E101" s="163">
        <v>173.44</v>
      </c>
      <c r="F101" s="163">
        <v>209.58</v>
      </c>
      <c r="G101" s="163">
        <v>272.74</v>
      </c>
      <c r="H101" s="163">
        <v>284.36</v>
      </c>
      <c r="I101" s="163">
        <v>314.51</v>
      </c>
      <c r="J101" s="163">
        <v>318.55</v>
      </c>
      <c r="K101" s="163">
        <v>364.27</v>
      </c>
      <c r="L101" s="163">
        <v>381.87</v>
      </c>
      <c r="M101" s="163">
        <v>368.4</v>
      </c>
      <c r="N101" s="163">
        <v>386.65</v>
      </c>
      <c r="O101" s="163">
        <v>406.1</v>
      </c>
      <c r="P101" s="163">
        <v>389.44</v>
      </c>
      <c r="Q101" s="163">
        <v>430.78</v>
      </c>
      <c r="R101" s="163">
        <v>504</v>
      </c>
      <c r="S101" s="163">
        <v>440.94</v>
      </c>
      <c r="T101" s="163">
        <v>552.47</v>
      </c>
      <c r="U101" s="163">
        <v>597.34</v>
      </c>
      <c r="V101" s="163">
        <v>347.13</v>
      </c>
    </row>
    <row r="102" spans="1:22" x14ac:dyDescent="0.25">
      <c r="A102" t="s">
        <v>19</v>
      </c>
      <c r="B102" s="163">
        <v>94.66</v>
      </c>
      <c r="C102" s="163">
        <v>104.8</v>
      </c>
      <c r="D102" s="163">
        <v>90.06</v>
      </c>
      <c r="E102" s="163">
        <v>133.69</v>
      </c>
      <c r="F102" s="163">
        <v>138.16</v>
      </c>
      <c r="G102" s="163">
        <v>149.66</v>
      </c>
      <c r="H102" s="163">
        <v>171.39</v>
      </c>
      <c r="I102" s="163">
        <v>219.16</v>
      </c>
      <c r="J102" s="163">
        <v>233.68</v>
      </c>
      <c r="K102" s="163">
        <v>219.22</v>
      </c>
      <c r="L102" s="163">
        <v>251.15</v>
      </c>
      <c r="M102" s="163">
        <v>260.76</v>
      </c>
      <c r="N102" s="163">
        <v>289.2</v>
      </c>
      <c r="O102" s="163">
        <v>302.83</v>
      </c>
      <c r="P102" s="163">
        <v>315.61</v>
      </c>
      <c r="Q102" s="163">
        <v>325.12</v>
      </c>
      <c r="R102" s="163">
        <v>365.42</v>
      </c>
      <c r="S102" s="163">
        <v>341.75</v>
      </c>
      <c r="T102" s="163">
        <v>405.89</v>
      </c>
      <c r="U102" s="163">
        <v>517.94000000000005</v>
      </c>
      <c r="V102" s="163">
        <v>251.47</v>
      </c>
    </row>
    <row r="103" spans="1:22" x14ac:dyDescent="0.25">
      <c r="A103" t="s">
        <v>20</v>
      </c>
      <c r="B103" s="163">
        <v>86.23</v>
      </c>
      <c r="C103" s="163">
        <v>92.91</v>
      </c>
      <c r="D103" s="163">
        <v>115.97</v>
      </c>
      <c r="E103" s="163">
        <v>151.83000000000001</v>
      </c>
      <c r="F103" s="163">
        <v>185.78</v>
      </c>
      <c r="G103" s="163">
        <v>213.04</v>
      </c>
      <c r="H103" s="163">
        <v>260.13</v>
      </c>
      <c r="I103" s="163">
        <v>313.14</v>
      </c>
      <c r="J103" s="163">
        <v>372.7</v>
      </c>
      <c r="K103" s="163">
        <v>346.52</v>
      </c>
      <c r="L103" s="163">
        <v>389.55</v>
      </c>
      <c r="M103" s="163">
        <v>446.53</v>
      </c>
      <c r="N103" s="163">
        <v>520.05999999999995</v>
      </c>
      <c r="O103" s="163">
        <v>499.72</v>
      </c>
      <c r="P103" s="163">
        <v>513.02</v>
      </c>
      <c r="Q103" s="163">
        <v>544.54999999999995</v>
      </c>
      <c r="R103" s="163">
        <v>557.30999999999995</v>
      </c>
      <c r="S103" s="163">
        <v>593.02</v>
      </c>
      <c r="T103" s="163">
        <v>724.2</v>
      </c>
      <c r="U103" s="163">
        <v>822.65</v>
      </c>
      <c r="V103" s="163">
        <v>398.29</v>
      </c>
    </row>
    <row r="104" spans="1:22" x14ac:dyDescent="0.25">
      <c r="A104" t="s">
        <v>21</v>
      </c>
      <c r="B104" s="163">
        <v>75.62</v>
      </c>
      <c r="C104" s="163">
        <v>81.45</v>
      </c>
      <c r="D104" s="163">
        <v>105.35</v>
      </c>
      <c r="E104" s="163">
        <v>127.76</v>
      </c>
      <c r="F104" s="163">
        <v>136.37</v>
      </c>
      <c r="G104" s="163">
        <v>143.16</v>
      </c>
      <c r="H104" s="163">
        <v>178.63</v>
      </c>
      <c r="I104" s="163">
        <v>205.07</v>
      </c>
      <c r="J104" s="163">
        <v>221.78</v>
      </c>
      <c r="K104" s="163">
        <v>250.71</v>
      </c>
      <c r="L104" s="163">
        <v>266.93</v>
      </c>
      <c r="M104" s="163">
        <v>275.26</v>
      </c>
      <c r="N104" s="163">
        <v>290.27</v>
      </c>
      <c r="O104" s="163">
        <v>323.24</v>
      </c>
      <c r="P104" s="163">
        <v>337.82</v>
      </c>
      <c r="Q104" s="163">
        <v>333.41</v>
      </c>
      <c r="R104" s="163">
        <v>394.36</v>
      </c>
      <c r="S104" s="163">
        <v>411.61</v>
      </c>
      <c r="T104" s="163">
        <v>482.48</v>
      </c>
      <c r="U104" s="163">
        <v>696.65</v>
      </c>
      <c r="V104" s="163">
        <v>273.08</v>
      </c>
    </row>
    <row r="105" spans="1:22" x14ac:dyDescent="0.25">
      <c r="A105" t="s">
        <v>7</v>
      </c>
      <c r="B105" s="163">
        <v>80.37</v>
      </c>
      <c r="C105" s="163">
        <v>115.6</v>
      </c>
      <c r="D105" s="163">
        <v>139.51</v>
      </c>
      <c r="E105" s="163">
        <v>155.18</v>
      </c>
      <c r="F105" s="163">
        <v>168.57</v>
      </c>
      <c r="G105" s="163">
        <v>209.33</v>
      </c>
      <c r="H105" s="163">
        <v>254.53</v>
      </c>
      <c r="I105" s="163">
        <v>268.68</v>
      </c>
      <c r="J105" s="163">
        <v>328.15</v>
      </c>
      <c r="K105" s="163">
        <v>361.66</v>
      </c>
      <c r="L105" s="163">
        <v>413.81</v>
      </c>
      <c r="M105" s="163">
        <v>402</v>
      </c>
      <c r="N105" s="163">
        <v>415.78</v>
      </c>
      <c r="O105" s="163">
        <v>417.84</v>
      </c>
      <c r="P105" s="163">
        <v>442.88</v>
      </c>
      <c r="Q105" s="163">
        <v>455.62</v>
      </c>
      <c r="R105" s="163">
        <v>506.7</v>
      </c>
      <c r="S105" s="163">
        <v>544.65</v>
      </c>
      <c r="T105" s="163">
        <v>664.59</v>
      </c>
      <c r="U105" s="163">
        <v>803.01</v>
      </c>
      <c r="V105" s="163">
        <v>369.79</v>
      </c>
    </row>
    <row r="106" spans="1:22" x14ac:dyDescent="0.25">
      <c r="A106" t="s">
        <v>22</v>
      </c>
      <c r="B106" s="163">
        <v>56.94</v>
      </c>
      <c r="C106" s="163">
        <v>72.13</v>
      </c>
      <c r="D106" s="163">
        <v>123.43</v>
      </c>
      <c r="E106" s="163">
        <v>131.91999999999999</v>
      </c>
      <c r="F106" s="163">
        <v>133.6</v>
      </c>
      <c r="G106" s="163">
        <v>142.69</v>
      </c>
      <c r="H106" s="163">
        <v>161.4</v>
      </c>
      <c r="I106" s="163">
        <v>192.66</v>
      </c>
      <c r="J106" s="163">
        <v>209.53</v>
      </c>
      <c r="K106" s="163">
        <v>242.73</v>
      </c>
      <c r="L106" s="163">
        <v>271.92</v>
      </c>
      <c r="M106" s="163">
        <v>264.24</v>
      </c>
      <c r="N106" s="163">
        <v>300.36</v>
      </c>
      <c r="O106" s="163">
        <v>302.75</v>
      </c>
      <c r="P106" s="163">
        <v>318.38</v>
      </c>
      <c r="Q106" s="163">
        <v>349.37</v>
      </c>
      <c r="R106" s="163">
        <v>379.06</v>
      </c>
      <c r="S106" s="163">
        <v>419.99</v>
      </c>
      <c r="T106" s="163">
        <v>477.08</v>
      </c>
      <c r="U106" s="163">
        <v>527.83000000000004</v>
      </c>
      <c r="V106" s="163">
        <v>258.27999999999997</v>
      </c>
    </row>
    <row r="107" spans="1:22" x14ac:dyDescent="0.25">
      <c r="A107" t="s">
        <v>23</v>
      </c>
      <c r="B107" s="163">
        <v>60.59</v>
      </c>
      <c r="C107" s="163">
        <v>90.38</v>
      </c>
      <c r="D107" s="163">
        <v>121.59</v>
      </c>
      <c r="E107" s="163">
        <v>136.85</v>
      </c>
      <c r="F107" s="163">
        <v>159.13</v>
      </c>
      <c r="G107" s="163">
        <v>169.43</v>
      </c>
      <c r="H107" s="163">
        <v>200.07</v>
      </c>
      <c r="I107" s="163">
        <v>226.81</v>
      </c>
      <c r="J107" s="163">
        <v>251.53</v>
      </c>
      <c r="K107" s="163">
        <v>248.63</v>
      </c>
      <c r="L107" s="163">
        <v>254.52</v>
      </c>
      <c r="M107" s="163">
        <v>267.27</v>
      </c>
      <c r="N107" s="163">
        <v>282.25</v>
      </c>
      <c r="O107" s="163">
        <v>322.14999999999998</v>
      </c>
      <c r="P107" s="163">
        <v>330.81</v>
      </c>
      <c r="Q107" s="163">
        <v>336.61</v>
      </c>
      <c r="R107" s="163">
        <v>295.89</v>
      </c>
      <c r="S107" s="163">
        <v>418.78</v>
      </c>
      <c r="T107" s="163">
        <v>481.71</v>
      </c>
      <c r="U107" s="163">
        <v>584.61</v>
      </c>
      <c r="V107" s="163">
        <v>267.06</v>
      </c>
    </row>
    <row r="108" spans="1:22" x14ac:dyDescent="0.25">
      <c r="A108" t="s">
        <v>24</v>
      </c>
      <c r="B108" s="163">
        <v>89.75</v>
      </c>
      <c r="C108" s="163">
        <v>111.03</v>
      </c>
      <c r="D108" s="163">
        <v>135.41</v>
      </c>
      <c r="E108" s="163">
        <v>195.37</v>
      </c>
      <c r="F108" s="163">
        <v>223.6</v>
      </c>
      <c r="G108" s="163">
        <v>250.42</v>
      </c>
      <c r="H108" s="163">
        <v>298.43</v>
      </c>
      <c r="I108" s="163">
        <v>341.18</v>
      </c>
      <c r="J108" s="163">
        <v>406.79</v>
      </c>
      <c r="K108" s="163">
        <v>424.87</v>
      </c>
      <c r="L108" s="163">
        <v>468.82</v>
      </c>
      <c r="M108" s="163">
        <v>508.84</v>
      </c>
      <c r="N108" s="163">
        <v>607.02</v>
      </c>
      <c r="O108" s="163">
        <v>637.26</v>
      </c>
      <c r="P108" s="163">
        <v>594.59</v>
      </c>
      <c r="Q108" s="163">
        <v>633.20000000000005</v>
      </c>
      <c r="R108" s="163">
        <v>703.32</v>
      </c>
      <c r="S108" s="163">
        <v>716.92</v>
      </c>
      <c r="T108" s="163">
        <v>859.33</v>
      </c>
      <c r="U108" s="163">
        <v>944.54</v>
      </c>
      <c r="V108" s="163">
        <v>476</v>
      </c>
    </row>
    <row r="109" spans="1:22" x14ac:dyDescent="0.25">
      <c r="A109" t="s">
        <v>25</v>
      </c>
      <c r="B109" s="163">
        <v>61.18</v>
      </c>
      <c r="C109" s="163">
        <v>107.19</v>
      </c>
      <c r="D109" s="163">
        <v>123.59</v>
      </c>
      <c r="E109" s="163">
        <v>151.69</v>
      </c>
      <c r="F109" s="163">
        <v>176.35</v>
      </c>
      <c r="G109" s="163">
        <v>154.57</v>
      </c>
      <c r="H109" s="163">
        <v>185.49</v>
      </c>
      <c r="I109" s="163">
        <v>213.62</v>
      </c>
      <c r="J109" s="163">
        <v>222.76</v>
      </c>
      <c r="K109" s="163">
        <v>243.92</v>
      </c>
      <c r="L109" s="163">
        <v>256.29000000000002</v>
      </c>
      <c r="M109" s="163">
        <v>299.94</v>
      </c>
      <c r="N109" s="163">
        <v>334.81</v>
      </c>
      <c r="O109" s="163">
        <v>336.99</v>
      </c>
      <c r="P109" s="163">
        <v>308.29000000000002</v>
      </c>
      <c r="Q109" s="163">
        <v>389.85</v>
      </c>
      <c r="R109" s="163">
        <v>380.24</v>
      </c>
      <c r="S109" s="163">
        <v>350.16</v>
      </c>
      <c r="T109" s="163">
        <v>409.38</v>
      </c>
      <c r="U109" s="163">
        <v>526.07000000000005</v>
      </c>
      <c r="V109" s="163">
        <v>266.76</v>
      </c>
    </row>
    <row r="110" spans="1:22" x14ac:dyDescent="0.25">
      <c r="A110" t="s">
        <v>26</v>
      </c>
      <c r="B110" s="163">
        <v>117.74</v>
      </c>
      <c r="C110" s="163">
        <v>143.11000000000001</v>
      </c>
      <c r="D110" s="163">
        <v>194.27</v>
      </c>
      <c r="E110" s="163">
        <v>203.78</v>
      </c>
      <c r="F110" s="163">
        <v>224.37</v>
      </c>
      <c r="G110" s="163">
        <v>255.02</v>
      </c>
      <c r="H110" s="163">
        <v>299.79000000000002</v>
      </c>
      <c r="I110" s="163">
        <v>314.39</v>
      </c>
      <c r="J110" s="163">
        <v>345.01</v>
      </c>
      <c r="K110" s="163">
        <v>369.11</v>
      </c>
      <c r="L110" s="163">
        <v>371.01</v>
      </c>
      <c r="M110" s="163">
        <v>330.84</v>
      </c>
      <c r="N110" s="163">
        <v>501.75</v>
      </c>
      <c r="O110" s="163">
        <v>530.64</v>
      </c>
      <c r="P110" s="163">
        <v>536.29999999999995</v>
      </c>
      <c r="Q110" s="163">
        <v>491.12</v>
      </c>
      <c r="R110" s="163">
        <v>511.58</v>
      </c>
      <c r="S110" s="163">
        <v>519.02</v>
      </c>
      <c r="T110" s="163">
        <v>554.63</v>
      </c>
      <c r="U110" s="163">
        <v>598.64</v>
      </c>
      <c r="V110" s="163">
        <v>378.8</v>
      </c>
    </row>
    <row r="111" spans="1:22" x14ac:dyDescent="0.25">
      <c r="A111" t="s">
        <v>27</v>
      </c>
      <c r="B111" s="163">
        <v>77.39</v>
      </c>
      <c r="C111" s="163">
        <v>87.59</v>
      </c>
      <c r="D111" s="163">
        <v>107.61</v>
      </c>
      <c r="E111" s="163">
        <v>129.99</v>
      </c>
      <c r="F111" s="163">
        <v>161.25</v>
      </c>
      <c r="G111" s="163">
        <v>165.49</v>
      </c>
      <c r="H111" s="163">
        <v>184.66</v>
      </c>
      <c r="I111" s="163">
        <v>194.7</v>
      </c>
      <c r="J111" s="163">
        <v>220.35</v>
      </c>
      <c r="K111" s="163">
        <v>239.61</v>
      </c>
      <c r="L111" s="163">
        <v>269.48</v>
      </c>
      <c r="M111" s="163">
        <v>310.29000000000002</v>
      </c>
      <c r="N111" s="163">
        <v>365.02</v>
      </c>
      <c r="O111" s="163">
        <v>387.85</v>
      </c>
      <c r="P111" s="163">
        <v>412.37</v>
      </c>
      <c r="Q111" s="163">
        <v>451.22</v>
      </c>
      <c r="R111" s="163">
        <v>477.39</v>
      </c>
      <c r="S111" s="163">
        <v>473.47</v>
      </c>
      <c r="T111" s="163">
        <v>558.97</v>
      </c>
      <c r="U111" s="163">
        <v>598.12</v>
      </c>
      <c r="V111" s="163">
        <v>300.93</v>
      </c>
    </row>
    <row r="112" spans="1:22" x14ac:dyDescent="0.25">
      <c r="A112" t="s">
        <v>28</v>
      </c>
      <c r="B112" s="163">
        <v>98.25</v>
      </c>
      <c r="C112" s="163">
        <v>123.75</v>
      </c>
      <c r="D112" s="163">
        <v>138.80000000000001</v>
      </c>
      <c r="E112" s="163">
        <v>148.63999999999999</v>
      </c>
      <c r="F112" s="163">
        <v>195.64</v>
      </c>
      <c r="G112" s="163">
        <v>208.55</v>
      </c>
      <c r="H112" s="163">
        <v>230.93</v>
      </c>
      <c r="I112" s="163">
        <v>259.27999999999997</v>
      </c>
      <c r="J112" s="163">
        <v>283.97000000000003</v>
      </c>
      <c r="K112" s="163">
        <v>296.89999999999998</v>
      </c>
      <c r="L112" s="163">
        <v>311.22000000000003</v>
      </c>
      <c r="M112" s="163">
        <v>337.44</v>
      </c>
      <c r="N112" s="163">
        <v>392.55</v>
      </c>
      <c r="O112" s="163">
        <v>412.86</v>
      </c>
      <c r="P112" s="163">
        <v>435.65</v>
      </c>
      <c r="Q112" s="163">
        <v>454.17</v>
      </c>
      <c r="R112" s="163">
        <v>523.4</v>
      </c>
      <c r="S112" s="163">
        <v>496.26</v>
      </c>
      <c r="T112" s="163">
        <v>613.01</v>
      </c>
      <c r="U112" s="163">
        <v>691.75</v>
      </c>
      <c r="V112" s="163">
        <v>345.94</v>
      </c>
    </row>
    <row r="113" spans="1:24" x14ac:dyDescent="0.25">
      <c r="A113" t="s">
        <v>29</v>
      </c>
      <c r="B113" s="163">
        <v>41.68</v>
      </c>
      <c r="C113" s="163">
        <v>45.11</v>
      </c>
      <c r="D113" s="163">
        <v>86.28</v>
      </c>
      <c r="E113" s="163">
        <v>89.19</v>
      </c>
      <c r="F113" s="163">
        <v>99.37</v>
      </c>
      <c r="G113" s="163">
        <v>190.22</v>
      </c>
      <c r="H113" s="163">
        <v>211.47</v>
      </c>
      <c r="I113" s="163">
        <v>250.28</v>
      </c>
      <c r="J113" s="163">
        <v>301.89999999999998</v>
      </c>
      <c r="K113" s="163">
        <v>327.07</v>
      </c>
      <c r="L113" s="163">
        <v>396.48</v>
      </c>
      <c r="M113" s="163">
        <v>331.77</v>
      </c>
      <c r="N113" s="163">
        <v>369.11</v>
      </c>
      <c r="O113" s="163">
        <v>372.12</v>
      </c>
      <c r="P113" s="163">
        <v>393.02</v>
      </c>
      <c r="Q113" s="163">
        <v>406.66</v>
      </c>
      <c r="R113" s="163">
        <v>439.86</v>
      </c>
      <c r="S113" s="163">
        <v>459.99</v>
      </c>
      <c r="T113" s="163">
        <v>537.86</v>
      </c>
      <c r="U113" s="163">
        <v>606.94000000000005</v>
      </c>
      <c r="V113" s="163">
        <v>301.62</v>
      </c>
    </row>
    <row r="114" spans="1:24" x14ac:dyDescent="0.25">
      <c r="A114" t="s">
        <v>30</v>
      </c>
      <c r="B114" s="163">
        <v>90.24</v>
      </c>
      <c r="C114" s="163">
        <v>127.04</v>
      </c>
      <c r="D114" s="163">
        <v>154.71</v>
      </c>
      <c r="E114" s="163">
        <v>179.14</v>
      </c>
      <c r="F114" s="163">
        <v>201.72</v>
      </c>
      <c r="G114" s="163">
        <v>253.24</v>
      </c>
      <c r="H114" s="163">
        <v>301.82</v>
      </c>
      <c r="I114" s="163">
        <v>334.34</v>
      </c>
      <c r="J114" s="163">
        <v>384.95</v>
      </c>
      <c r="K114" s="163">
        <v>371.74</v>
      </c>
      <c r="L114" s="163">
        <v>349.67</v>
      </c>
      <c r="M114" s="163">
        <v>374.58</v>
      </c>
      <c r="N114" s="163">
        <v>397.59</v>
      </c>
      <c r="O114" s="163">
        <v>532.11</v>
      </c>
      <c r="P114" s="163">
        <v>543.76</v>
      </c>
      <c r="Q114" s="163">
        <v>647.46</v>
      </c>
      <c r="R114" s="163">
        <v>563.79999999999995</v>
      </c>
      <c r="S114" s="163">
        <v>577.16</v>
      </c>
      <c r="T114" s="163">
        <v>679.74</v>
      </c>
      <c r="U114" s="163">
        <v>798.06</v>
      </c>
      <c r="V114" s="163">
        <v>409.09</v>
      </c>
    </row>
    <row r="115" spans="1:24" x14ac:dyDescent="0.25">
      <c r="A115" t="s">
        <v>31</v>
      </c>
      <c r="B115" s="163">
        <v>80.72</v>
      </c>
      <c r="C115" s="163">
        <v>137.21</v>
      </c>
      <c r="D115" s="163">
        <v>172.79</v>
      </c>
      <c r="E115" s="163">
        <v>181.7</v>
      </c>
      <c r="F115" s="163">
        <v>183.33</v>
      </c>
      <c r="G115" s="163">
        <v>219.51</v>
      </c>
      <c r="H115" s="163">
        <v>244.84</v>
      </c>
      <c r="I115" s="163">
        <v>259.8</v>
      </c>
      <c r="J115" s="163">
        <v>279.37</v>
      </c>
      <c r="K115" s="163">
        <v>301.27</v>
      </c>
      <c r="L115" s="163">
        <v>345.43</v>
      </c>
      <c r="M115" s="163">
        <v>354.62</v>
      </c>
      <c r="N115" s="163">
        <v>390.51</v>
      </c>
      <c r="O115" s="163">
        <v>431.46</v>
      </c>
      <c r="P115" s="163">
        <v>504.53</v>
      </c>
      <c r="Q115" s="163">
        <v>479.9</v>
      </c>
      <c r="R115" s="163">
        <v>552.48</v>
      </c>
      <c r="S115" s="163">
        <v>530.67999999999995</v>
      </c>
      <c r="T115" s="163">
        <v>613.12</v>
      </c>
      <c r="U115" s="163">
        <v>879.5</v>
      </c>
      <c r="V115" s="163">
        <v>372.62</v>
      </c>
    </row>
    <row r="116" spans="1:24" x14ac:dyDescent="0.25">
      <c r="A116" t="s">
        <v>32</v>
      </c>
      <c r="B116" s="163">
        <v>85.99</v>
      </c>
      <c r="C116" s="163">
        <v>100.63</v>
      </c>
      <c r="D116" s="163">
        <v>115.5</v>
      </c>
      <c r="E116" s="163">
        <v>118.22</v>
      </c>
      <c r="F116" s="163">
        <v>134.80000000000001</v>
      </c>
      <c r="G116" s="163">
        <v>153.46</v>
      </c>
      <c r="H116" s="163">
        <v>166.18</v>
      </c>
      <c r="I116" s="163">
        <v>189.58</v>
      </c>
      <c r="J116" s="163">
        <v>265.19</v>
      </c>
      <c r="K116" s="163">
        <v>171.69</v>
      </c>
      <c r="L116" s="163">
        <v>222.91</v>
      </c>
      <c r="M116" s="163">
        <v>254.95</v>
      </c>
      <c r="N116" s="163">
        <v>289.77999999999997</v>
      </c>
      <c r="O116" s="163">
        <v>292.94</v>
      </c>
      <c r="P116" s="163">
        <v>306.49</v>
      </c>
      <c r="Q116" s="163">
        <v>318.27</v>
      </c>
      <c r="R116" s="163">
        <v>372.91</v>
      </c>
      <c r="S116" s="163">
        <v>606.6</v>
      </c>
      <c r="T116" s="163">
        <v>666.02</v>
      </c>
      <c r="U116" s="163">
        <v>860.86</v>
      </c>
      <c r="V116" s="163">
        <v>300.18</v>
      </c>
    </row>
    <row r="117" spans="1:24" x14ac:dyDescent="0.25">
      <c r="A117" t="s">
        <v>5</v>
      </c>
      <c r="B117" s="163">
        <v>84.69</v>
      </c>
      <c r="C117" s="163">
        <v>104.51</v>
      </c>
      <c r="D117" s="163">
        <v>137.82</v>
      </c>
      <c r="E117" s="163">
        <v>154.43</v>
      </c>
      <c r="F117" s="163">
        <v>175.79</v>
      </c>
      <c r="G117" s="163">
        <v>196.59</v>
      </c>
      <c r="H117" s="163">
        <v>229.92</v>
      </c>
      <c r="I117" s="163">
        <v>255.48</v>
      </c>
      <c r="J117" s="163">
        <v>286.57</v>
      </c>
      <c r="K117" s="163">
        <v>299.83</v>
      </c>
      <c r="L117" s="163">
        <v>320.33999999999997</v>
      </c>
      <c r="M117" s="163">
        <v>328.15</v>
      </c>
      <c r="N117" s="163">
        <v>395.95</v>
      </c>
      <c r="O117" s="163">
        <v>412.64</v>
      </c>
      <c r="P117" s="163">
        <v>424.25</v>
      </c>
      <c r="Q117" s="163">
        <v>435.2</v>
      </c>
      <c r="R117" s="163">
        <v>457.31</v>
      </c>
      <c r="S117" s="163">
        <v>482.78</v>
      </c>
      <c r="T117" s="163">
        <v>563.33000000000004</v>
      </c>
      <c r="U117" s="163">
        <v>649.01</v>
      </c>
      <c r="V117" s="163">
        <v>328.22</v>
      </c>
    </row>
    <row r="118" spans="1:24" x14ac:dyDescent="0.25">
      <c r="A118" t="s">
        <v>6</v>
      </c>
      <c r="B118" s="163">
        <f t="shared" ref="B118:V118" si="93">AVERAGE(B98:B106)</f>
        <v>73.593333333333348</v>
      </c>
      <c r="C118" s="163">
        <f t="shared" si="93"/>
        <v>84.471111111111114</v>
      </c>
      <c r="D118" s="163">
        <f t="shared" si="93"/>
        <v>109.97111111111111</v>
      </c>
      <c r="E118" s="163">
        <f t="shared" si="93"/>
        <v>131.66777777777779</v>
      </c>
      <c r="F118" s="163">
        <f t="shared" si="93"/>
        <v>148.39555555555552</v>
      </c>
      <c r="G118" s="163">
        <f t="shared" si="93"/>
        <v>171.10888888888888</v>
      </c>
      <c r="H118" s="163">
        <f t="shared" si="93"/>
        <v>202.95888888888894</v>
      </c>
      <c r="I118" s="163">
        <f t="shared" si="93"/>
        <v>234.21666666666664</v>
      </c>
      <c r="J118" s="163">
        <f t="shared" si="93"/>
        <v>260.24111111111114</v>
      </c>
      <c r="K118" s="163">
        <f t="shared" si="93"/>
        <v>274.15666666666664</v>
      </c>
      <c r="L118" s="163">
        <f t="shared" si="93"/>
        <v>297.66333333333336</v>
      </c>
      <c r="M118" s="163">
        <f t="shared" si="93"/>
        <v>310.06555555555559</v>
      </c>
      <c r="N118" s="163">
        <f t="shared" si="93"/>
        <v>345.85555555555561</v>
      </c>
      <c r="O118" s="163">
        <f t="shared" si="93"/>
        <v>351.19555555555559</v>
      </c>
      <c r="P118" s="163">
        <f t="shared" si="93"/>
        <v>368.97666666666669</v>
      </c>
      <c r="Q118" s="163">
        <f t="shared" si="93"/>
        <v>391.24555555555554</v>
      </c>
      <c r="R118" s="163">
        <f t="shared" si="93"/>
        <v>429.54666666666668</v>
      </c>
      <c r="S118" s="163">
        <f t="shared" si="93"/>
        <v>439.96666666666664</v>
      </c>
      <c r="T118" s="163">
        <f t="shared" si="93"/>
        <v>546.39333333333332</v>
      </c>
      <c r="U118" s="163">
        <f t="shared" si="93"/>
        <v>633.18333333333339</v>
      </c>
      <c r="V118" s="163">
        <f t="shared" si="93"/>
        <v>297.76666666666665</v>
      </c>
      <c r="W118" s="20"/>
      <c r="X118" s="20"/>
    </row>
  </sheetData>
  <sortState xmlns:xlrd2="http://schemas.microsoft.com/office/spreadsheetml/2017/richdata2" ref="D37:F42">
    <sortCondition descending="1" ref="F37:F42"/>
  </sortState>
  <hyperlinks>
    <hyperlink ref="B48" r:id="rId1" xr:uid="{4C642D67-D4D9-4297-8D37-767EBB881CFC}"/>
  </hyperlinks>
  <pageMargins left="0.511811024" right="0.511811024" top="0.78740157499999996" bottom="0.78740157499999996" header="0.31496062000000002" footer="0.31496062000000002"/>
  <pageSetup paperSize="9" orientation="portrait" r:id="rId2"/>
  <ignoredErrors>
    <ignoredError sqref="B118 C118:V118" formulaRange="1"/>
  </ignoredErrors>
  <drawing r:id="rId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B1BB1-F8D2-44C2-808C-4763C20FCA8D}">
  <dimension ref="A1:AJ73"/>
  <sheetViews>
    <sheetView showGridLines="0" workbookViewId="0"/>
  </sheetViews>
  <sheetFormatPr defaultRowHeight="15" x14ac:dyDescent="0.25"/>
  <cols>
    <col min="2" max="2" width="9" customWidth="1"/>
    <col min="3" max="3" width="9.140625" customWidth="1"/>
    <col min="4" max="4" width="7.5703125" customWidth="1"/>
    <col min="5" max="5" width="10.28515625" customWidth="1"/>
    <col min="7" max="7" width="9.85546875" customWidth="1"/>
    <col min="9" max="9" width="9.42578125" customWidth="1"/>
    <col min="22" max="22" width="34.85546875" customWidth="1"/>
  </cols>
  <sheetData>
    <row r="1" spans="1:36" x14ac:dyDescent="0.25">
      <c r="A1" t="s">
        <v>2113</v>
      </c>
      <c r="B1" s="6"/>
      <c r="C1" s="6"/>
      <c r="D1" s="6"/>
      <c r="V1" t="s">
        <v>2114</v>
      </c>
      <c r="AJ1" t="s">
        <v>2115</v>
      </c>
    </row>
    <row r="2" spans="1:36" x14ac:dyDescent="0.25">
      <c r="B2" s="6"/>
      <c r="C2" s="6"/>
      <c r="D2" s="6"/>
    </row>
    <row r="3" spans="1:36" x14ac:dyDescent="0.25">
      <c r="A3" t="s">
        <v>91</v>
      </c>
      <c r="B3" s="6"/>
      <c r="C3" s="6"/>
      <c r="D3" s="6"/>
    </row>
    <row r="4" spans="1:36" x14ac:dyDescent="0.25">
      <c r="A4" t="s">
        <v>2091</v>
      </c>
      <c r="B4" s="6"/>
      <c r="C4" s="6"/>
      <c r="D4" s="6"/>
    </row>
    <row r="5" spans="1:36" x14ac:dyDescent="0.25">
      <c r="A5" t="s">
        <v>2092</v>
      </c>
      <c r="B5" s="6"/>
      <c r="C5" s="6"/>
      <c r="D5" s="6"/>
    </row>
    <row r="6" spans="1:36" x14ac:dyDescent="0.25">
      <c r="A6" t="s">
        <v>2093</v>
      </c>
      <c r="B6" s="6"/>
      <c r="C6" s="6"/>
      <c r="D6" s="6"/>
    </row>
    <row r="7" spans="1:36" x14ac:dyDescent="0.25">
      <c r="A7" t="s">
        <v>2094</v>
      </c>
      <c r="B7" s="6"/>
      <c r="C7" s="6"/>
      <c r="D7" s="6"/>
    </row>
    <row r="8" spans="1:36" x14ac:dyDescent="0.25">
      <c r="A8" t="s">
        <v>2095</v>
      </c>
      <c r="B8" s="6"/>
      <c r="C8" s="6"/>
      <c r="D8" s="6"/>
    </row>
    <row r="9" spans="1:36" x14ac:dyDescent="0.25">
      <c r="A9" t="s">
        <v>2096</v>
      </c>
      <c r="B9" s="6"/>
      <c r="C9" s="6"/>
      <c r="D9" s="6"/>
    </row>
    <row r="10" spans="1:36" x14ac:dyDescent="0.25">
      <c r="A10" t="s">
        <v>2097</v>
      </c>
      <c r="B10" s="6"/>
      <c r="C10" s="6"/>
      <c r="D10" s="6"/>
    </row>
    <row r="11" spans="1:36" x14ac:dyDescent="0.25">
      <c r="A11" t="s">
        <v>2116</v>
      </c>
      <c r="B11" s="6"/>
      <c r="C11" s="6"/>
      <c r="D11" s="6"/>
    </row>
    <row r="12" spans="1:36" x14ac:dyDescent="0.25">
      <c r="A12" t="s">
        <v>2099</v>
      </c>
      <c r="B12" s="6"/>
      <c r="C12" s="6"/>
      <c r="D12" s="6"/>
    </row>
    <row r="13" spans="1:36" x14ac:dyDescent="0.25">
      <c r="A13" t="s">
        <v>1739</v>
      </c>
      <c r="B13" s="6"/>
      <c r="C13" s="6"/>
      <c r="D13" s="6"/>
    </row>
    <row r="14" spans="1:36" x14ac:dyDescent="0.25">
      <c r="A14" t="s">
        <v>615</v>
      </c>
      <c r="B14" s="6"/>
      <c r="C14" s="6"/>
      <c r="D14" s="6"/>
    </row>
    <row r="15" spans="1:36" x14ac:dyDescent="0.25">
      <c r="A15" t="s">
        <v>1740</v>
      </c>
      <c r="B15" s="6"/>
      <c r="C15" s="6"/>
      <c r="D15" s="6"/>
    </row>
    <row r="16" spans="1:36" x14ac:dyDescent="0.25">
      <c r="A16" t="s">
        <v>1741</v>
      </c>
      <c r="B16" s="6"/>
      <c r="C16" s="6"/>
      <c r="D16" s="6"/>
    </row>
    <row r="17" spans="1:36" x14ac:dyDescent="0.25">
      <c r="B17" s="6"/>
      <c r="C17" s="6"/>
      <c r="D17" s="6"/>
    </row>
    <row r="18" spans="1:36" x14ac:dyDescent="0.25">
      <c r="A18" t="s">
        <v>718</v>
      </c>
      <c r="B18" s="6"/>
      <c r="C18" s="6"/>
      <c r="D18" s="6"/>
    </row>
    <row r="19" spans="1:36" x14ac:dyDescent="0.25">
      <c r="A19" t="s">
        <v>2100</v>
      </c>
      <c r="B19" s="6"/>
      <c r="C19" s="6"/>
      <c r="D19" s="6"/>
    </row>
    <row r="20" spans="1:36" x14ac:dyDescent="0.25">
      <c r="A20" t="s">
        <v>1744</v>
      </c>
      <c r="B20" s="6"/>
      <c r="C20" s="6"/>
      <c r="D20" s="6"/>
    </row>
    <row r="21" spans="1:36" x14ac:dyDescent="0.25">
      <c r="A21" t="s">
        <v>1745</v>
      </c>
      <c r="B21" s="6"/>
      <c r="C21" s="6"/>
      <c r="D21" s="6"/>
    </row>
    <row r="22" spans="1:36" x14ac:dyDescent="0.25">
      <c r="A22" t="s">
        <v>2101</v>
      </c>
      <c r="B22" s="6"/>
      <c r="C22" s="6"/>
      <c r="D22" s="6"/>
    </row>
    <row r="23" spans="1:36" x14ac:dyDescent="0.25">
      <c r="A23" t="s">
        <v>2102</v>
      </c>
      <c r="B23" s="6"/>
      <c r="C23" s="6"/>
      <c r="D23" s="6"/>
    </row>
    <row r="24" spans="1:36" x14ac:dyDescent="0.25">
      <c r="A24" t="s">
        <v>2103</v>
      </c>
      <c r="B24" s="6"/>
      <c r="C24" s="6"/>
      <c r="D24" s="6"/>
    </row>
    <row r="25" spans="1:36" x14ac:dyDescent="0.25">
      <c r="B25" s="6"/>
      <c r="C25" s="6"/>
      <c r="D25" s="6"/>
    </row>
    <row r="26" spans="1:36" x14ac:dyDescent="0.25">
      <c r="A26" t="s">
        <v>82</v>
      </c>
      <c r="B26" s="6"/>
      <c r="C26" s="6"/>
      <c r="D26" s="6"/>
    </row>
    <row r="27" spans="1:36" x14ac:dyDescent="0.25">
      <c r="A27" s="109" t="s">
        <v>1983</v>
      </c>
      <c r="B27" s="6"/>
      <c r="C27" s="6"/>
      <c r="D27" s="6"/>
    </row>
    <row r="28" spans="1:36" x14ac:dyDescent="0.25">
      <c r="A28" s="109" t="s">
        <v>140</v>
      </c>
      <c r="B28" s="6"/>
      <c r="C28" s="6"/>
      <c r="D28" s="6"/>
    </row>
    <row r="29" spans="1:36" x14ac:dyDescent="0.25">
      <c r="B29" s="6"/>
      <c r="C29" s="6"/>
      <c r="D29" s="6"/>
    </row>
    <row r="30" spans="1:36" x14ac:dyDescent="0.25">
      <c r="B30" s="6"/>
      <c r="C30" s="6"/>
      <c r="D30" s="6"/>
    </row>
    <row r="31" spans="1:36" x14ac:dyDescent="0.25">
      <c r="A31" s="10"/>
      <c r="B31" s="6"/>
      <c r="C31" s="6"/>
      <c r="D31" s="6"/>
      <c r="V31" t="s">
        <v>2117</v>
      </c>
      <c r="AJ31" t="s">
        <v>2118</v>
      </c>
    </row>
    <row r="32" spans="1:36" x14ac:dyDescent="0.25">
      <c r="B32" t="s">
        <v>7</v>
      </c>
      <c r="C32" t="s">
        <v>6</v>
      </c>
      <c r="D32" t="s">
        <v>5</v>
      </c>
    </row>
    <row r="33" spans="1:36" x14ac:dyDescent="0.25">
      <c r="A33">
        <v>2002</v>
      </c>
      <c r="B33" s="20">
        <f>B55/$G55*100</f>
        <v>219.09451916383148</v>
      </c>
      <c r="C33" s="20">
        <f t="shared" ref="C33:D33" si="0">C55/$G55*100</f>
        <v>200.62082842267316</v>
      </c>
      <c r="D33" s="20">
        <f t="shared" si="0"/>
        <v>230.87115625214491</v>
      </c>
    </row>
    <row r="34" spans="1:36" x14ac:dyDescent="0.25">
      <c r="A34">
        <v>2003</v>
      </c>
      <c r="B34" s="20">
        <f t="shared" ref="B34:D34" si="1">B56/$G56*100</f>
        <v>288.31894469138695</v>
      </c>
      <c r="C34" s="20">
        <f t="shared" si="1"/>
        <v>210.6801177548827</v>
      </c>
      <c r="D34" s="20">
        <f t="shared" si="1"/>
        <v>260.65928122575127</v>
      </c>
    </row>
    <row r="35" spans="1:36" x14ac:dyDescent="0.25">
      <c r="A35">
        <v>2004</v>
      </c>
      <c r="B35" s="20">
        <f t="shared" ref="B35:D35" si="2">B57/$G57*100</f>
        <v>323.37798296733536</v>
      </c>
      <c r="C35" s="20">
        <f t="shared" si="2"/>
        <v>254.90815064001029</v>
      </c>
      <c r="D35" s="20">
        <f t="shared" si="2"/>
        <v>319.46063803711678</v>
      </c>
    </row>
    <row r="36" spans="1:36" x14ac:dyDescent="0.25">
      <c r="A36">
        <v>2005</v>
      </c>
      <c r="B36" s="20">
        <f t="shared" ref="B36:D36" si="3">B58/$G58*100</f>
        <v>340.33775980121493</v>
      </c>
      <c r="C36" s="20">
        <f t="shared" si="3"/>
        <v>288.77121102521642</v>
      </c>
      <c r="D36" s="20">
        <f t="shared" si="3"/>
        <v>338.69287437879638</v>
      </c>
    </row>
    <row r="37" spans="1:36" x14ac:dyDescent="0.25">
      <c r="A37">
        <v>2006</v>
      </c>
      <c r="B37" s="20">
        <f t="shared" ref="B37:D37" si="4">B59/$G59*100</f>
        <v>358.44387537523198</v>
      </c>
      <c r="C37" s="20">
        <f t="shared" si="4"/>
        <v>315.54534034403423</v>
      </c>
      <c r="D37" s="20">
        <f t="shared" si="4"/>
        <v>373.79633892277405</v>
      </c>
    </row>
    <row r="38" spans="1:36" x14ac:dyDescent="0.25">
      <c r="A38">
        <v>2007</v>
      </c>
      <c r="B38" s="20">
        <f t="shared" ref="B38:D38" si="5">B60/$G60*100</f>
        <v>426.120142882246</v>
      </c>
      <c r="C38" s="20">
        <f t="shared" si="5"/>
        <v>348.31578933624263</v>
      </c>
      <c r="D38" s="20">
        <f t="shared" si="5"/>
        <v>400.18611230698286</v>
      </c>
      <c r="V38" t="s">
        <v>2119</v>
      </c>
      <c r="AJ38" t="s">
        <v>2120</v>
      </c>
    </row>
    <row r="39" spans="1:36" x14ac:dyDescent="0.25">
      <c r="A39">
        <v>2008</v>
      </c>
      <c r="B39" s="20">
        <f t="shared" ref="B39:D39" si="6">B61/$G61*100</f>
        <v>489.25180364760149</v>
      </c>
      <c r="C39" s="20">
        <f t="shared" si="6"/>
        <v>390.12298139787868</v>
      </c>
      <c r="D39" s="20">
        <f t="shared" si="6"/>
        <v>441.9470187980063</v>
      </c>
    </row>
    <row r="40" spans="1:36" x14ac:dyDescent="0.25">
      <c r="A40">
        <v>2009</v>
      </c>
      <c r="B40" s="20">
        <f t="shared" ref="B40:D40" si="7">B62/$G62*100</f>
        <v>495.10348364091897</v>
      </c>
      <c r="C40" s="20">
        <f t="shared" si="7"/>
        <v>431.5970209670632</v>
      </c>
      <c r="D40" s="20">
        <f t="shared" si="7"/>
        <v>470.77950722265138</v>
      </c>
    </row>
    <row r="41" spans="1:36" x14ac:dyDescent="0.25">
      <c r="A41">
        <v>2010</v>
      </c>
      <c r="B41" s="20">
        <f t="shared" ref="B41:D41" si="8">B63/$G63*100</f>
        <v>570.95444727446841</v>
      </c>
      <c r="C41" s="20">
        <f t="shared" si="8"/>
        <v>452.79847555245459</v>
      </c>
      <c r="D41" s="20">
        <f t="shared" si="8"/>
        <v>498.6086117795046</v>
      </c>
    </row>
    <row r="42" spans="1:36" x14ac:dyDescent="0.25">
      <c r="A42">
        <v>2011</v>
      </c>
      <c r="B42" s="20">
        <f t="shared" ref="B42:D42" si="9">B64/$G64*100</f>
        <v>590.83504843216156</v>
      </c>
      <c r="C42" s="20">
        <f t="shared" si="9"/>
        <v>447.88300455676585</v>
      </c>
      <c r="D42" s="20">
        <f t="shared" si="9"/>
        <v>489.82489789143114</v>
      </c>
    </row>
    <row r="43" spans="1:36" x14ac:dyDescent="0.25">
      <c r="A43">
        <v>2012</v>
      </c>
      <c r="B43" s="20">
        <f t="shared" ref="B43:D43" si="10">B65/$G65*100</f>
        <v>638.73790351593107</v>
      </c>
      <c r="C43" s="20">
        <f t="shared" si="10"/>
        <v>459.45930133853005</v>
      </c>
      <c r="D43" s="20">
        <f t="shared" si="10"/>
        <v>494.46195116670293</v>
      </c>
    </row>
    <row r="44" spans="1:36" x14ac:dyDescent="0.25">
      <c r="A44">
        <v>2013</v>
      </c>
      <c r="B44" s="20">
        <f t="shared" ref="B44:D44" si="11">B66/$G66*100</f>
        <v>585.87907920291264</v>
      </c>
      <c r="C44" s="20">
        <f t="shared" si="11"/>
        <v>451.8928412473345</v>
      </c>
      <c r="D44" s="20">
        <f t="shared" si="11"/>
        <v>478.2493030856611</v>
      </c>
    </row>
    <row r="45" spans="1:36" x14ac:dyDescent="0.25">
      <c r="A45">
        <v>2014</v>
      </c>
      <c r="B45" s="20">
        <f t="shared" ref="B45:D45" si="12">B67/$G67*100</f>
        <v>569.47335873650832</v>
      </c>
      <c r="C45" s="20">
        <f t="shared" si="12"/>
        <v>473.70129602170215</v>
      </c>
      <c r="D45" s="20">
        <f t="shared" si="12"/>
        <v>542.31318579951051</v>
      </c>
    </row>
    <row r="46" spans="1:36" x14ac:dyDescent="0.25">
      <c r="A46">
        <v>2015</v>
      </c>
      <c r="B46" s="20">
        <f t="shared" ref="B46:D46" si="13">B68/$G68*100</f>
        <v>517.10416601196926</v>
      </c>
      <c r="C46" s="20">
        <f t="shared" si="13"/>
        <v>434.62733310038726</v>
      </c>
      <c r="D46" s="20">
        <f t="shared" si="13"/>
        <v>510.66882793217258</v>
      </c>
    </row>
    <row r="47" spans="1:36" x14ac:dyDescent="0.25">
      <c r="A47">
        <v>2016</v>
      </c>
      <c r="B47" s="20">
        <f t="shared" ref="B47:D47" si="14">B69/$G69*100</f>
        <v>515.66767158741141</v>
      </c>
      <c r="C47" s="20">
        <f t="shared" si="14"/>
        <v>429.61826808635391</v>
      </c>
      <c r="D47" s="20">
        <f t="shared" si="14"/>
        <v>493.97581663421073</v>
      </c>
    </row>
    <row r="48" spans="1:36" x14ac:dyDescent="0.25">
      <c r="A48">
        <v>2017</v>
      </c>
      <c r="B48" s="20">
        <f t="shared" ref="B48:D48" si="15">B70/$G70*100</f>
        <v>515.31305366056074</v>
      </c>
      <c r="C48" s="20">
        <f t="shared" si="15"/>
        <v>442.5045914675735</v>
      </c>
      <c r="D48" s="20">
        <f t="shared" si="15"/>
        <v>492.21772738921902</v>
      </c>
    </row>
    <row r="49" spans="1:7" x14ac:dyDescent="0.25">
      <c r="A49">
        <v>2018</v>
      </c>
      <c r="B49" s="20">
        <f t="shared" ref="B49:D49" si="16">B71/$G71*100</f>
        <v>552.39490041387205</v>
      </c>
      <c r="C49" s="20">
        <f t="shared" si="16"/>
        <v>468.28377374470904</v>
      </c>
      <c r="D49" s="20">
        <f t="shared" si="16"/>
        <v>498.5508425266782</v>
      </c>
    </row>
    <row r="50" spans="1:7" x14ac:dyDescent="0.25">
      <c r="A50">
        <v>2019</v>
      </c>
      <c r="B50" s="20">
        <f t="shared" ref="B50:D50" si="17">B72/$G72*100</f>
        <v>569.254328931911</v>
      </c>
      <c r="C50" s="20">
        <f t="shared" si="17"/>
        <v>459.8419711479724</v>
      </c>
      <c r="D50" s="20">
        <f t="shared" si="17"/>
        <v>504.58937835628024</v>
      </c>
    </row>
    <row r="51" spans="1:7" x14ac:dyDescent="0.25">
      <c r="A51">
        <v>2020</v>
      </c>
      <c r="B51" s="20">
        <f t="shared" ref="B51:D51" si="18">B73/$G73*100</f>
        <v>664.59</v>
      </c>
      <c r="C51" s="20">
        <f t="shared" si="18"/>
        <v>546.39333333333332</v>
      </c>
      <c r="D51" s="20">
        <f t="shared" si="18"/>
        <v>571.96</v>
      </c>
    </row>
    <row r="53" spans="1:7" x14ac:dyDescent="0.25">
      <c r="B53" t="s">
        <v>625</v>
      </c>
      <c r="F53" t="s">
        <v>887</v>
      </c>
    </row>
    <row r="54" spans="1:7" x14ac:dyDescent="0.25">
      <c r="B54" t="s">
        <v>7</v>
      </c>
      <c r="C54" t="s">
        <v>6</v>
      </c>
      <c r="D54" t="s">
        <v>5</v>
      </c>
      <c r="G54" t="s">
        <v>887</v>
      </c>
    </row>
    <row r="55" spans="1:7" x14ac:dyDescent="0.25">
      <c r="A55">
        <v>2002</v>
      </c>
      <c r="B55" s="20">
        <v>80.37</v>
      </c>
      <c r="C55" s="20">
        <v>73.593333333333348</v>
      </c>
      <c r="D55" s="20">
        <v>84.69</v>
      </c>
      <c r="F55">
        <v>2002</v>
      </c>
      <c r="G55">
        <v>36.682798048408522</v>
      </c>
    </row>
    <row r="56" spans="1:7" x14ac:dyDescent="0.25">
      <c r="A56">
        <v>2003</v>
      </c>
      <c r="B56" s="20">
        <v>115.6</v>
      </c>
      <c r="C56" s="20">
        <v>84.471111111111114</v>
      </c>
      <c r="D56" s="20">
        <v>104.51</v>
      </c>
      <c r="F56">
        <v>2003</v>
      </c>
      <c r="G56">
        <v>40.094486376445651</v>
      </c>
    </row>
    <row r="57" spans="1:7" x14ac:dyDescent="0.25">
      <c r="A57">
        <v>2004</v>
      </c>
      <c r="B57" s="20">
        <v>139.51</v>
      </c>
      <c r="C57" s="20">
        <v>109.97111111111111</v>
      </c>
      <c r="D57" s="20">
        <v>137.82</v>
      </c>
      <c r="F57">
        <v>2004</v>
      </c>
      <c r="G57">
        <v>43.141465204231913</v>
      </c>
    </row>
    <row r="58" spans="1:7" x14ac:dyDescent="0.25">
      <c r="A58">
        <v>2005</v>
      </c>
      <c r="B58" s="20">
        <v>155.18</v>
      </c>
      <c r="C58" s="20">
        <v>131.66777777777779</v>
      </c>
      <c r="D58" s="20">
        <v>154.43</v>
      </c>
      <c r="F58">
        <v>2005</v>
      </c>
      <c r="G58">
        <v>45.595881012626343</v>
      </c>
    </row>
    <row r="59" spans="1:7" x14ac:dyDescent="0.25">
      <c r="A59">
        <v>2006</v>
      </c>
      <c r="B59" s="20">
        <v>168.57</v>
      </c>
      <c r="C59" s="20">
        <v>148.39555555555552</v>
      </c>
      <c r="D59" s="20">
        <v>175.79</v>
      </c>
      <c r="F59">
        <v>2006</v>
      </c>
      <c r="G59">
        <v>47.028282969972594</v>
      </c>
    </row>
    <row r="60" spans="1:7" x14ac:dyDescent="0.25">
      <c r="A60">
        <v>2007</v>
      </c>
      <c r="B60" s="20">
        <v>209.33</v>
      </c>
      <c r="C60" s="20">
        <v>171.10888888888888</v>
      </c>
      <c r="D60" s="20">
        <v>196.59</v>
      </c>
      <c r="F60">
        <v>2007</v>
      </c>
      <c r="G60">
        <v>49.124643248288372</v>
      </c>
    </row>
    <row r="61" spans="1:7" x14ac:dyDescent="0.25">
      <c r="A61">
        <v>2008</v>
      </c>
      <c r="B61" s="20">
        <v>254.53</v>
      </c>
      <c r="C61" s="20">
        <v>202.95888888888894</v>
      </c>
      <c r="D61" s="20">
        <v>229.92</v>
      </c>
      <c r="F61">
        <v>2008</v>
      </c>
      <c r="G61">
        <v>52.024335547127173</v>
      </c>
    </row>
    <row r="62" spans="1:7" x14ac:dyDescent="0.25">
      <c r="A62">
        <v>2009</v>
      </c>
      <c r="B62" s="20">
        <v>268.68</v>
      </c>
      <c r="C62" s="20">
        <v>234.21666666666664</v>
      </c>
      <c r="D62" s="20">
        <v>255.48</v>
      </c>
      <c r="F62">
        <v>2009</v>
      </c>
      <c r="G62">
        <v>54.267442843295385</v>
      </c>
    </row>
    <row r="63" spans="1:7" x14ac:dyDescent="0.25">
      <c r="A63">
        <v>2010</v>
      </c>
      <c r="B63" s="20">
        <v>328.15</v>
      </c>
      <c r="C63" s="20">
        <v>260.24111111111114</v>
      </c>
      <c r="D63" s="20">
        <v>286.57</v>
      </c>
      <c r="F63">
        <v>2010</v>
      </c>
      <c r="G63">
        <v>57.473937118183471</v>
      </c>
    </row>
    <row r="64" spans="1:7" x14ac:dyDescent="0.25">
      <c r="A64">
        <v>2011</v>
      </c>
      <c r="B64" s="20">
        <v>361.66</v>
      </c>
      <c r="C64" s="20">
        <v>274.15666666666664</v>
      </c>
      <c r="D64" s="20">
        <v>299.83</v>
      </c>
      <c r="F64">
        <v>2011</v>
      </c>
      <c r="G64">
        <v>61.211669984659871</v>
      </c>
    </row>
    <row r="65" spans="1:7" x14ac:dyDescent="0.25">
      <c r="A65">
        <v>2012</v>
      </c>
      <c r="B65" s="20">
        <v>413.81</v>
      </c>
      <c r="C65" s="20">
        <v>297.66333333333336</v>
      </c>
      <c r="D65" s="20">
        <v>320.33999999999997</v>
      </c>
      <c r="F65">
        <v>2012</v>
      </c>
      <c r="G65">
        <v>64.785571315274069</v>
      </c>
    </row>
    <row r="66" spans="1:7" x14ac:dyDescent="0.25">
      <c r="A66">
        <v>2013</v>
      </c>
      <c r="B66" s="20">
        <v>402</v>
      </c>
      <c r="C66" s="20">
        <v>310.06555555555559</v>
      </c>
      <c r="D66" s="20">
        <v>328.15</v>
      </c>
      <c r="F66">
        <v>2013</v>
      </c>
      <c r="G66">
        <v>68.61484123087655</v>
      </c>
    </row>
    <row r="67" spans="1:7" x14ac:dyDescent="0.25">
      <c r="A67">
        <v>2014</v>
      </c>
      <c r="B67" s="20">
        <v>415.78</v>
      </c>
      <c r="C67" s="20">
        <v>345.85555555555561</v>
      </c>
      <c r="D67" s="20">
        <v>395.95</v>
      </c>
      <c r="F67">
        <v>2014</v>
      </c>
      <c r="G67">
        <v>73.011317144403719</v>
      </c>
    </row>
    <row r="68" spans="1:7" x14ac:dyDescent="0.25">
      <c r="A68">
        <v>2015</v>
      </c>
      <c r="B68" s="20">
        <v>417.84</v>
      </c>
      <c r="C68" s="20">
        <v>351.19555555555559</v>
      </c>
      <c r="D68" s="20">
        <v>412.64</v>
      </c>
      <c r="F68">
        <v>2015</v>
      </c>
      <c r="G68">
        <v>80.80383556421171</v>
      </c>
    </row>
    <row r="69" spans="1:7" x14ac:dyDescent="0.25">
      <c r="A69">
        <v>2016</v>
      </c>
      <c r="B69" s="20">
        <v>442.88</v>
      </c>
      <c r="C69" s="20">
        <v>368.97666666666669</v>
      </c>
      <c r="D69" s="20">
        <v>424.25</v>
      </c>
      <c r="F69">
        <v>2016</v>
      </c>
      <c r="G69">
        <v>85.884771220320133</v>
      </c>
    </row>
    <row r="70" spans="1:7" x14ac:dyDescent="0.25">
      <c r="A70">
        <v>2017</v>
      </c>
      <c r="B70" s="20">
        <v>455.62</v>
      </c>
      <c r="C70" s="20">
        <v>391.24555555555554</v>
      </c>
      <c r="D70" s="20">
        <v>435.2</v>
      </c>
      <c r="F70">
        <v>2017</v>
      </c>
      <c r="G70">
        <v>88.416157278274426</v>
      </c>
    </row>
    <row r="71" spans="1:7" x14ac:dyDescent="0.25">
      <c r="A71">
        <v>2018</v>
      </c>
      <c r="B71" s="20">
        <v>506.7</v>
      </c>
      <c r="C71" s="20">
        <v>429.54666666666668</v>
      </c>
      <c r="D71" s="20">
        <v>457.31</v>
      </c>
      <c r="F71">
        <v>2018</v>
      </c>
      <c r="G71">
        <v>91.727856216696424</v>
      </c>
    </row>
    <row r="72" spans="1:7" x14ac:dyDescent="0.25">
      <c r="A72">
        <v>2019</v>
      </c>
      <c r="B72" s="20">
        <v>544.65</v>
      </c>
      <c r="C72" s="20">
        <v>439.96666666666664</v>
      </c>
      <c r="D72" s="20">
        <v>482.78</v>
      </c>
      <c r="F72">
        <v>2019</v>
      </c>
      <c r="G72">
        <v>95.677796780557458</v>
      </c>
    </row>
    <row r="73" spans="1:7" x14ac:dyDescent="0.25">
      <c r="A73">
        <v>2020</v>
      </c>
      <c r="B73" s="20">
        <v>664.59</v>
      </c>
      <c r="C73" s="20">
        <v>546.39333333333332</v>
      </c>
      <c r="D73" s="20">
        <v>571.96</v>
      </c>
      <c r="F73">
        <v>2020</v>
      </c>
      <c r="G73">
        <v>100</v>
      </c>
    </row>
  </sheetData>
  <pageMargins left="0.511811024" right="0.511811024" top="0.78740157499999996" bottom="0.78740157499999996" header="0.31496062000000002" footer="0.31496062000000002"/>
  <pageSetup paperSize="9" orientation="portrait" r:id="rId1"/>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19648-65AB-4E0E-868F-8AC587F49278}">
  <dimension ref="A1:BL149"/>
  <sheetViews>
    <sheetView workbookViewId="0"/>
  </sheetViews>
  <sheetFormatPr defaultRowHeight="15" x14ac:dyDescent="0.25"/>
  <cols>
    <col min="2" max="10" width="10.85546875" bestFit="1" customWidth="1"/>
    <col min="11" max="12" width="10.7109375" bestFit="1" customWidth="1"/>
    <col min="15" max="35" width="10.7109375" bestFit="1" customWidth="1"/>
  </cols>
  <sheetData>
    <row r="1" spans="1:4" x14ac:dyDescent="0.25">
      <c r="A1" t="s">
        <v>2121</v>
      </c>
    </row>
    <row r="3" spans="1:4" x14ac:dyDescent="0.25">
      <c r="A3" t="s">
        <v>48</v>
      </c>
    </row>
    <row r="4" spans="1:4" x14ac:dyDescent="0.25">
      <c r="A4" t="s">
        <v>2122</v>
      </c>
    </row>
    <row r="5" spans="1:4" x14ac:dyDescent="0.25">
      <c r="A5" t="s">
        <v>2123</v>
      </c>
    </row>
    <row r="6" spans="1:4" x14ac:dyDescent="0.25">
      <c r="A6" t="s">
        <v>2124</v>
      </c>
      <c r="B6" s="59"/>
      <c r="C6" s="59"/>
      <c r="D6" s="59"/>
    </row>
    <row r="7" spans="1:4" x14ac:dyDescent="0.25">
      <c r="A7" t="s">
        <v>2125</v>
      </c>
      <c r="B7" s="59"/>
      <c r="C7" s="59"/>
      <c r="D7" s="59"/>
    </row>
    <row r="8" spans="1:4" x14ac:dyDescent="0.25">
      <c r="A8" t="s">
        <v>2126</v>
      </c>
      <c r="B8" s="59"/>
      <c r="C8" s="59"/>
      <c r="D8" s="59"/>
    </row>
    <row r="9" spans="1:4" x14ac:dyDescent="0.25">
      <c r="A9" s="59" t="s">
        <v>2127</v>
      </c>
      <c r="C9" s="59"/>
      <c r="D9" s="59"/>
    </row>
    <row r="10" spans="1:4" x14ac:dyDescent="0.25">
      <c r="A10" t="s">
        <v>2128</v>
      </c>
      <c r="B10" s="59"/>
      <c r="C10" s="59"/>
      <c r="D10" s="59"/>
    </row>
    <row r="11" spans="1:4" x14ac:dyDescent="0.25">
      <c r="A11" t="s">
        <v>2116</v>
      </c>
      <c r="B11" s="59"/>
      <c r="C11" s="59"/>
      <c r="D11" s="59"/>
    </row>
    <row r="12" spans="1:4" x14ac:dyDescent="0.25">
      <c r="A12" t="s">
        <v>2129</v>
      </c>
      <c r="B12" s="59"/>
      <c r="C12" s="59"/>
      <c r="D12" s="59"/>
    </row>
    <row r="13" spans="1:4" x14ac:dyDescent="0.25">
      <c r="A13" t="s">
        <v>2130</v>
      </c>
      <c r="B13" s="59"/>
      <c r="C13" s="59"/>
      <c r="D13" s="59"/>
    </row>
    <row r="14" spans="1:4" x14ac:dyDescent="0.25">
      <c r="A14" t="s">
        <v>2131</v>
      </c>
    </row>
    <row r="15" spans="1:4" x14ac:dyDescent="0.25">
      <c r="A15" t="s">
        <v>2132</v>
      </c>
    </row>
    <row r="16" spans="1:4" x14ac:dyDescent="0.25">
      <c r="A16" t="s">
        <v>1495</v>
      </c>
    </row>
    <row r="17" spans="1:1" x14ac:dyDescent="0.25">
      <c r="A17" t="s">
        <v>2133</v>
      </c>
    </row>
    <row r="18" spans="1:1" x14ac:dyDescent="0.25">
      <c r="A18" t="s">
        <v>2134</v>
      </c>
    </row>
    <row r="19" spans="1:1" x14ac:dyDescent="0.25">
      <c r="A19" t="s">
        <v>2135</v>
      </c>
    </row>
    <row r="20" spans="1:1" x14ac:dyDescent="0.25">
      <c r="A20" t="s">
        <v>2136</v>
      </c>
    </row>
    <row r="21" spans="1:1" x14ac:dyDescent="0.25">
      <c r="A21" t="s">
        <v>1875</v>
      </c>
    </row>
    <row r="22" spans="1:1" x14ac:dyDescent="0.25">
      <c r="A22" t="s">
        <v>1736</v>
      </c>
    </row>
    <row r="23" spans="1:1" x14ac:dyDescent="0.25">
      <c r="A23" t="s">
        <v>1737</v>
      </c>
    </row>
    <row r="24" spans="1:1" x14ac:dyDescent="0.25">
      <c r="A24" t="s">
        <v>2137</v>
      </c>
    </row>
    <row r="26" spans="1:1" x14ac:dyDescent="0.25">
      <c r="A26" t="s">
        <v>718</v>
      </c>
    </row>
    <row r="27" spans="1:1" x14ac:dyDescent="0.25">
      <c r="A27" t="s">
        <v>2138</v>
      </c>
    </row>
    <row r="28" spans="1:1" x14ac:dyDescent="0.25">
      <c r="A28" t="s">
        <v>2139</v>
      </c>
    </row>
    <row r="29" spans="1:1" x14ac:dyDescent="0.25">
      <c r="A29" t="s">
        <v>2140</v>
      </c>
    </row>
    <row r="31" spans="1:1" x14ac:dyDescent="0.25">
      <c r="A31" t="s">
        <v>654</v>
      </c>
    </row>
    <row r="32" spans="1:1" x14ac:dyDescent="0.25">
      <c r="A32" t="s">
        <v>2141</v>
      </c>
    </row>
    <row r="33" spans="1:1" x14ac:dyDescent="0.25">
      <c r="A33" s="109" t="s">
        <v>140</v>
      </c>
    </row>
    <row r="34" spans="1:1" x14ac:dyDescent="0.25">
      <c r="A34" s="109"/>
    </row>
    <row r="35" spans="1:1" x14ac:dyDescent="0.25">
      <c r="A35" s="109"/>
    </row>
    <row r="36" spans="1:1" x14ac:dyDescent="0.25">
      <c r="A36" s="109"/>
    </row>
    <row r="37" spans="1:1" x14ac:dyDescent="0.25">
      <c r="A37" s="109"/>
    </row>
    <row r="38" spans="1:1" x14ac:dyDescent="0.25">
      <c r="A38" s="109"/>
    </row>
    <row r="39" spans="1:1" x14ac:dyDescent="0.25">
      <c r="A39" s="109"/>
    </row>
    <row r="40" spans="1:1" x14ac:dyDescent="0.25">
      <c r="A40" s="109"/>
    </row>
    <row r="41" spans="1:1" x14ac:dyDescent="0.25">
      <c r="A41" s="109"/>
    </row>
    <row r="42" spans="1:1" x14ac:dyDescent="0.25">
      <c r="A42" s="109"/>
    </row>
    <row r="43" spans="1:1" x14ac:dyDescent="0.25">
      <c r="A43" s="109"/>
    </row>
    <row r="44" spans="1:1" x14ac:dyDescent="0.25">
      <c r="A44" s="109"/>
    </row>
    <row r="45" spans="1:1" x14ac:dyDescent="0.25">
      <c r="A45" s="109"/>
    </row>
    <row r="48" spans="1:1" x14ac:dyDescent="0.25">
      <c r="A48" t="s">
        <v>2142</v>
      </c>
    </row>
    <row r="49" spans="1:22" x14ac:dyDescent="0.25">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row>
    <row r="50" spans="1:22" x14ac:dyDescent="0.25">
      <c r="A50" t="s">
        <v>66</v>
      </c>
      <c r="B50" s="16">
        <f>B56/B88*100</f>
        <v>17.820845751825651</v>
      </c>
      <c r="C50" s="16">
        <f t="shared" ref="C50:V50" si="0">C56/C88*100</f>
        <v>17.831137525453773</v>
      </c>
      <c r="D50" s="16">
        <f t="shared" si="0"/>
        <v>17.654588530355493</v>
      </c>
      <c r="E50" s="16">
        <f t="shared" si="0"/>
        <v>17.749411172734781</v>
      </c>
      <c r="F50" s="16">
        <f t="shared" si="0"/>
        <v>18.505842037835521</v>
      </c>
      <c r="G50" s="16">
        <f t="shared" si="0"/>
        <v>19.158403167442454</v>
      </c>
      <c r="H50" s="16">
        <f t="shared" si="0"/>
        <v>19.912363632495197</v>
      </c>
      <c r="I50" s="16">
        <f t="shared" si="0"/>
        <v>20.798070896417649</v>
      </c>
      <c r="J50" s="16">
        <f t="shared" si="0"/>
        <v>21.70983692741051</v>
      </c>
      <c r="K50" s="16">
        <f t="shared" si="0"/>
        <v>22.054719869823387</v>
      </c>
      <c r="L50" s="16">
        <f t="shared" si="0"/>
        <v>23.057721148515455</v>
      </c>
      <c r="M50" s="16">
        <f t="shared" si="0"/>
        <v>23.410447773188761</v>
      </c>
      <c r="N50" s="16">
        <f t="shared" si="0"/>
        <v>24.126318192456448</v>
      </c>
      <c r="O50" s="16">
        <f t="shared" si="0"/>
        <v>24.745394831432229</v>
      </c>
      <c r="P50" s="16">
        <f t="shared" si="0"/>
        <v>25.050745586869912</v>
      </c>
      <c r="Q50" s="16">
        <f t="shared" si="0"/>
        <v>24.218660565940944</v>
      </c>
      <c r="R50" s="16">
        <f t="shared" si="0"/>
        <v>23.219415811396786</v>
      </c>
      <c r="S50" s="16">
        <f t="shared" si="0"/>
        <v>22.773115728521912</v>
      </c>
      <c r="T50" s="16">
        <f t="shared" si="0"/>
        <v>22.590550656155138</v>
      </c>
      <c r="U50" s="16">
        <f t="shared" si="0"/>
        <v>22.380237179071568</v>
      </c>
      <c r="V50" s="16">
        <f t="shared" si="0"/>
        <v>22.485894735712701</v>
      </c>
    </row>
    <row r="51" spans="1:22" x14ac:dyDescent="0.25">
      <c r="A51" t="s">
        <v>69</v>
      </c>
      <c r="B51" s="16">
        <f>B57/B89*100</f>
        <v>7.0769100758237311</v>
      </c>
      <c r="C51" s="16">
        <f t="shared" ref="C51:V51" si="1">C57/C89*100</f>
        <v>6.8254498515955051</v>
      </c>
      <c r="D51" s="16">
        <f t="shared" si="1"/>
        <v>7.1078463303646879</v>
      </c>
      <c r="E51" s="16">
        <f t="shared" si="1"/>
        <v>7.4351593279662982</v>
      </c>
      <c r="F51" s="16">
        <f t="shared" si="1"/>
        <v>7.69958854289154</v>
      </c>
      <c r="G51" s="16">
        <f t="shared" si="1"/>
        <v>7.9441284602831193</v>
      </c>
      <c r="H51" s="16">
        <f t="shared" si="1"/>
        <v>8.3130382857527803</v>
      </c>
      <c r="I51" s="16">
        <f t="shared" si="1"/>
        <v>8.8710832738752359</v>
      </c>
      <c r="J51" s="16">
        <f t="shared" si="1"/>
        <v>9.5119914360830933</v>
      </c>
      <c r="K51" s="16">
        <f t="shared" si="1"/>
        <v>9.9168082239701754</v>
      </c>
      <c r="L51" s="16">
        <f t="shared" si="1"/>
        <v>10.555582290393374</v>
      </c>
      <c r="M51" s="16">
        <f t="shared" si="1"/>
        <v>11.02802470903959</v>
      </c>
      <c r="N51" s="16">
        <f t="shared" si="1"/>
        <v>11.601654949507436</v>
      </c>
      <c r="O51" s="16">
        <f t="shared" si="1"/>
        <v>11.929154031049977</v>
      </c>
      <c r="P51" s="16">
        <f t="shared" si="1"/>
        <v>12.379847721168804</v>
      </c>
      <c r="Q51" s="16">
        <f t="shared" si="1"/>
        <v>12.145436766233205</v>
      </c>
      <c r="R51" s="16">
        <f t="shared" si="1"/>
        <v>11.75460659714695</v>
      </c>
      <c r="S51" s="16">
        <f t="shared" si="1"/>
        <v>11.655055869683489</v>
      </c>
      <c r="T51" s="16">
        <f t="shared" si="1"/>
        <v>11.709759802455146</v>
      </c>
      <c r="U51" s="16">
        <f t="shared" si="1"/>
        <v>11.528087130609531</v>
      </c>
      <c r="V51" s="16">
        <f t="shared" si="1"/>
        <v>11.472379687867953</v>
      </c>
    </row>
    <row r="52" spans="1:22" x14ac:dyDescent="0.25">
      <c r="A52" t="s">
        <v>7</v>
      </c>
      <c r="B52" s="16">
        <f>B78/B90*100</f>
        <v>7.3526713455350876</v>
      </c>
      <c r="C52" s="16">
        <f t="shared" ref="C52:V52" si="2">C78/C90*100</f>
        <v>7.8205791661656336</v>
      </c>
      <c r="D52" s="16">
        <f t="shared" si="2"/>
        <v>7.827828060636846</v>
      </c>
      <c r="E52" s="16">
        <f t="shared" si="2"/>
        <v>7.6983686807535578</v>
      </c>
      <c r="F52" s="16">
        <f t="shared" si="2"/>
        <v>8.1537137075266983</v>
      </c>
      <c r="G52" s="16">
        <f t="shared" si="2"/>
        <v>8.8211039896243744</v>
      </c>
      <c r="H52" s="16">
        <f t="shared" si="2"/>
        <v>9.2268970653717055</v>
      </c>
      <c r="I52" s="16">
        <f t="shared" si="2"/>
        <v>9.9312226100928331</v>
      </c>
      <c r="J52" s="16">
        <f t="shared" si="2"/>
        <v>10.670235290971721</v>
      </c>
      <c r="K52" s="16">
        <f t="shared" si="2"/>
        <v>11.280012749628215</v>
      </c>
      <c r="L52" s="16">
        <f t="shared" si="2"/>
        <v>11.877406266764122</v>
      </c>
      <c r="M52" s="16">
        <f t="shared" si="2"/>
        <v>13.013790578472054</v>
      </c>
      <c r="N52" s="16">
        <f t="shared" si="2"/>
        <v>13.686708676972712</v>
      </c>
      <c r="O52" s="16">
        <f t="shared" si="2"/>
        <v>13.848204295851369</v>
      </c>
      <c r="P52" s="16">
        <f t="shared" si="2"/>
        <v>14.394708008829097</v>
      </c>
      <c r="Q52" s="16">
        <f t="shared" si="2"/>
        <v>14.560710114374936</v>
      </c>
      <c r="R52" s="16">
        <f t="shared" si="2"/>
        <v>13.861274167103238</v>
      </c>
      <c r="S52" s="16">
        <f t="shared" si="2"/>
        <v>13.748136019414636</v>
      </c>
      <c r="T52" s="16">
        <f t="shared" si="2"/>
        <v>13.868010822066202</v>
      </c>
      <c r="U52" s="16">
        <f t="shared" si="2"/>
        <v>13.61093252343945</v>
      </c>
      <c r="V52" s="16">
        <f t="shared" si="2"/>
        <v>13.373122923702649</v>
      </c>
    </row>
    <row r="54" spans="1:22" x14ac:dyDescent="0.25">
      <c r="A54" t="s">
        <v>2143</v>
      </c>
    </row>
    <row r="55" spans="1:22" x14ac:dyDescent="0.25">
      <c r="A55" s="37"/>
      <c r="B55">
        <v>2000</v>
      </c>
      <c r="C55">
        <v>2001</v>
      </c>
      <c r="D55">
        <v>2002</v>
      </c>
      <c r="E55">
        <v>2003</v>
      </c>
      <c r="F55">
        <v>2004</v>
      </c>
      <c r="G55">
        <v>2005</v>
      </c>
      <c r="H55">
        <v>2006</v>
      </c>
      <c r="I55">
        <v>2007</v>
      </c>
      <c r="J55">
        <v>2008</v>
      </c>
      <c r="K55">
        <v>2009</v>
      </c>
      <c r="L55">
        <v>2010</v>
      </c>
      <c r="M55">
        <v>2011</v>
      </c>
      <c r="N55">
        <v>2012</v>
      </c>
      <c r="O55">
        <v>2013</v>
      </c>
      <c r="P55">
        <v>2014</v>
      </c>
      <c r="Q55">
        <v>2015</v>
      </c>
      <c r="R55">
        <v>2016</v>
      </c>
      <c r="S55">
        <v>2017</v>
      </c>
      <c r="T55">
        <v>2018</v>
      </c>
      <c r="U55">
        <v>2019</v>
      </c>
      <c r="V55">
        <v>2020</v>
      </c>
    </row>
    <row r="56" spans="1:22" x14ac:dyDescent="0.25">
      <c r="A56" s="37" t="s">
        <v>66</v>
      </c>
      <c r="B56" s="37">
        <v>30966522</v>
      </c>
      <c r="C56" s="37">
        <v>31420006</v>
      </c>
      <c r="D56" s="37">
        <v>31513309</v>
      </c>
      <c r="E56" s="37">
        <v>32074667</v>
      </c>
      <c r="F56" s="37">
        <v>33840716</v>
      </c>
      <c r="G56" s="37">
        <v>35441349</v>
      </c>
      <c r="H56" s="37">
        <v>37248388</v>
      </c>
      <c r="I56" s="37">
        <v>39316313</v>
      </c>
      <c r="J56" s="37">
        <v>41468019</v>
      </c>
      <c r="K56" s="37">
        <v>42561398</v>
      </c>
      <c r="L56" s="37">
        <v>44937350</v>
      </c>
      <c r="M56" s="37">
        <v>46025814</v>
      </c>
      <c r="N56" s="37">
        <v>47846092</v>
      </c>
      <c r="O56" s="37">
        <v>49491826</v>
      </c>
      <c r="P56" s="37">
        <v>50531748</v>
      </c>
      <c r="Q56" s="37">
        <v>49279085</v>
      </c>
      <c r="R56" s="37">
        <v>47636161</v>
      </c>
      <c r="S56" s="37">
        <v>47095883</v>
      </c>
      <c r="T56" s="37">
        <v>47100146</v>
      </c>
      <c r="U56" s="37">
        <v>47031425</v>
      </c>
      <c r="V56" s="37">
        <v>47615162</v>
      </c>
    </row>
    <row r="57" spans="1:22" x14ac:dyDescent="0.25">
      <c r="A57" s="37" t="s">
        <v>69</v>
      </c>
      <c r="B57" s="37">
        <f>B63+B65+B67+B72+B75+B76+B77+B78+B79</f>
        <v>3466974</v>
      </c>
      <c r="C57" s="37">
        <f t="shared" ref="C57:V57" si="3">C63+C65+C67+C72+C75+C76+C77+C78+C79</f>
        <v>3386521</v>
      </c>
      <c r="D57" s="37">
        <f t="shared" si="3"/>
        <v>3568139</v>
      </c>
      <c r="E57" s="37">
        <f t="shared" si="3"/>
        <v>3774557</v>
      </c>
      <c r="F57" s="37">
        <f t="shared" si="3"/>
        <v>3950703</v>
      </c>
      <c r="G57" s="37">
        <f t="shared" si="3"/>
        <v>4118332</v>
      </c>
      <c r="H57" s="37">
        <f t="shared" si="3"/>
        <v>4352405</v>
      </c>
      <c r="I57" s="37">
        <f t="shared" si="3"/>
        <v>4687581</v>
      </c>
      <c r="J57" s="37">
        <f t="shared" si="3"/>
        <v>5071660</v>
      </c>
      <c r="K57" s="37">
        <f t="shared" si="3"/>
        <v>5333410</v>
      </c>
      <c r="L57" s="37">
        <f t="shared" si="3"/>
        <v>5722769</v>
      </c>
      <c r="M57" s="37">
        <f t="shared" si="3"/>
        <v>6016028</v>
      </c>
      <c r="N57" s="37">
        <f t="shared" si="3"/>
        <v>6366846</v>
      </c>
      <c r="O57" s="37">
        <f t="shared" si="3"/>
        <v>6583530</v>
      </c>
      <c r="P57" s="37">
        <f t="shared" si="3"/>
        <v>6870917</v>
      </c>
      <c r="Q57" s="37">
        <f t="shared" si="3"/>
        <v>6780578</v>
      </c>
      <c r="R57" s="37">
        <f t="shared" si="3"/>
        <v>6598861</v>
      </c>
      <c r="S57" s="37">
        <f t="shared" si="3"/>
        <v>6578364</v>
      </c>
      <c r="T57" s="37">
        <f t="shared" si="3"/>
        <v>6646551</v>
      </c>
      <c r="U57" s="37">
        <f t="shared" si="3"/>
        <v>6579270</v>
      </c>
      <c r="V57" s="37">
        <f t="shared" si="3"/>
        <v>6582191</v>
      </c>
    </row>
    <row r="58" spans="1:22" x14ac:dyDescent="0.25">
      <c r="A58" s="37" t="s">
        <v>26</v>
      </c>
      <c r="B58" s="37">
        <v>14159497</v>
      </c>
      <c r="C58" s="37">
        <v>14160488</v>
      </c>
      <c r="D58" s="37">
        <v>13894107</v>
      </c>
      <c r="E58" s="37">
        <v>13720727</v>
      </c>
      <c r="F58" s="37">
        <v>14079943</v>
      </c>
      <c r="G58" s="37">
        <v>14793998</v>
      </c>
      <c r="H58" s="37">
        <v>15505976</v>
      </c>
      <c r="I58" s="37">
        <v>16184605</v>
      </c>
      <c r="J58" s="37">
        <v>16777223</v>
      </c>
      <c r="K58" s="37">
        <v>16772852</v>
      </c>
      <c r="L58" s="37">
        <v>17379121</v>
      </c>
      <c r="M58" s="37">
        <v>17606585</v>
      </c>
      <c r="N58" s="37">
        <v>17998866</v>
      </c>
      <c r="O58" s="37">
        <v>18521536</v>
      </c>
      <c r="P58" s="37">
        <v>18711120</v>
      </c>
      <c r="Q58" s="37">
        <v>18181388</v>
      </c>
      <c r="R58" s="37">
        <v>17434398</v>
      </c>
      <c r="S58" s="37">
        <v>17158138</v>
      </c>
      <c r="T58" s="37">
        <v>17159696</v>
      </c>
      <c r="U58" s="37">
        <v>17139493</v>
      </c>
      <c r="V58" s="37">
        <v>17299508</v>
      </c>
    </row>
    <row r="59" spans="1:22" x14ac:dyDescent="0.25">
      <c r="A59" s="37" t="s">
        <v>25</v>
      </c>
      <c r="B59" s="37">
        <v>3810197</v>
      </c>
      <c r="C59" s="37">
        <v>4003681</v>
      </c>
      <c r="D59" s="37">
        <v>3974624</v>
      </c>
      <c r="E59" s="37">
        <v>4066527</v>
      </c>
      <c r="F59" s="37">
        <v>4602290</v>
      </c>
      <c r="G59" s="37">
        <v>4900436</v>
      </c>
      <c r="H59" s="37">
        <v>5021934</v>
      </c>
      <c r="I59" s="37">
        <v>5033537</v>
      </c>
      <c r="J59" s="37">
        <v>5278658</v>
      </c>
      <c r="K59" s="37">
        <v>5370406</v>
      </c>
      <c r="L59" s="37">
        <v>5604338</v>
      </c>
      <c r="M59" s="37">
        <v>5697392</v>
      </c>
      <c r="N59" s="37">
        <v>5860283</v>
      </c>
      <c r="O59" s="37">
        <v>6061738</v>
      </c>
      <c r="P59" s="37">
        <v>6119796</v>
      </c>
      <c r="Q59" s="37">
        <v>5848692</v>
      </c>
      <c r="R59" s="37">
        <v>5532278</v>
      </c>
      <c r="S59" s="37">
        <v>5382588</v>
      </c>
      <c r="T59" s="37">
        <v>5341460</v>
      </c>
      <c r="U59" s="37">
        <v>5348341</v>
      </c>
      <c r="V59" s="37">
        <v>5353583</v>
      </c>
    </row>
    <row r="60" spans="1:22" x14ac:dyDescent="0.25">
      <c r="A60" s="37" t="s">
        <v>23</v>
      </c>
      <c r="B60" s="37">
        <v>3310480</v>
      </c>
      <c r="C60" s="37">
        <v>3387970</v>
      </c>
      <c r="D60" s="37">
        <v>3303519</v>
      </c>
      <c r="E60" s="37">
        <v>3285530</v>
      </c>
      <c r="F60" s="37">
        <v>3389065</v>
      </c>
      <c r="G60" s="37">
        <v>3484373</v>
      </c>
      <c r="H60" s="37">
        <v>3597863</v>
      </c>
      <c r="I60" s="37">
        <v>3984361</v>
      </c>
      <c r="J60" s="37">
        <v>4316874</v>
      </c>
      <c r="K60" s="37">
        <v>4481314</v>
      </c>
      <c r="L60" s="37">
        <v>4822431</v>
      </c>
      <c r="M60" s="37">
        <v>4959127</v>
      </c>
      <c r="N60" s="37">
        <v>5370048</v>
      </c>
      <c r="O60" s="37">
        <v>5489936</v>
      </c>
      <c r="P60" s="37">
        <v>5466735</v>
      </c>
      <c r="Q60" s="37">
        <v>5233628</v>
      </c>
      <c r="R60" s="37">
        <v>5051204</v>
      </c>
      <c r="S60" s="37">
        <v>5043805</v>
      </c>
      <c r="T60" s="37">
        <v>5005914</v>
      </c>
      <c r="U60" s="37">
        <v>5055088</v>
      </c>
      <c r="V60" s="37">
        <v>5241020</v>
      </c>
    </row>
    <row r="61" spans="1:22" x14ac:dyDescent="0.25">
      <c r="A61" s="37" t="s">
        <v>27</v>
      </c>
      <c r="B61" s="37">
        <v>1433769</v>
      </c>
      <c r="C61" s="37">
        <v>1492578</v>
      </c>
      <c r="D61" s="37">
        <v>1518544</v>
      </c>
      <c r="E61" s="37">
        <v>1626869</v>
      </c>
      <c r="F61" s="37">
        <v>1773209</v>
      </c>
      <c r="G61" s="37">
        <v>1850436</v>
      </c>
      <c r="H61" s="37">
        <v>1930935</v>
      </c>
      <c r="I61" s="37">
        <v>2065315</v>
      </c>
      <c r="J61" s="37">
        <v>2092169</v>
      </c>
      <c r="K61" s="37">
        <v>2293675</v>
      </c>
      <c r="L61" s="37">
        <v>2482300</v>
      </c>
      <c r="M61" s="37">
        <v>2487756</v>
      </c>
      <c r="N61" s="37">
        <v>2575259</v>
      </c>
      <c r="O61" s="37">
        <v>2759607</v>
      </c>
      <c r="P61" s="37">
        <v>2865374</v>
      </c>
      <c r="Q61" s="37">
        <v>2856196</v>
      </c>
      <c r="R61" s="37">
        <v>2829700</v>
      </c>
      <c r="S61" s="37">
        <v>2850129</v>
      </c>
      <c r="T61" s="37">
        <v>2852050</v>
      </c>
      <c r="U61" s="37">
        <v>2856364</v>
      </c>
      <c r="V61" s="37">
        <v>2869072</v>
      </c>
    </row>
    <row r="62" spans="1:22" x14ac:dyDescent="0.25">
      <c r="A62" s="37" t="s">
        <v>29</v>
      </c>
      <c r="B62" s="37">
        <v>1228808</v>
      </c>
      <c r="C62" s="37">
        <v>1309214</v>
      </c>
      <c r="D62" s="37">
        <v>1395174</v>
      </c>
      <c r="E62" s="37">
        <v>1534254</v>
      </c>
      <c r="F62" s="37">
        <v>1709344</v>
      </c>
      <c r="G62" s="37">
        <v>1799388</v>
      </c>
      <c r="H62" s="37">
        <v>1924669</v>
      </c>
      <c r="I62" s="37">
        <v>2107472</v>
      </c>
      <c r="J62" s="37">
        <v>2298229</v>
      </c>
      <c r="K62" s="37">
        <v>2391128</v>
      </c>
      <c r="L62" s="37">
        <v>2556307</v>
      </c>
      <c r="M62" s="37">
        <v>2580215</v>
      </c>
      <c r="N62" s="37">
        <v>2657396</v>
      </c>
      <c r="O62" s="37">
        <v>2720366</v>
      </c>
      <c r="P62" s="37">
        <v>2716060</v>
      </c>
      <c r="Q62" s="37">
        <v>2689609</v>
      </c>
      <c r="R62" s="37">
        <v>2654550</v>
      </c>
      <c r="S62" s="37">
        <v>2623361</v>
      </c>
      <c r="T62" s="37">
        <v>2561550</v>
      </c>
      <c r="U62" s="37">
        <v>2535082</v>
      </c>
      <c r="V62" s="37">
        <v>2523895</v>
      </c>
    </row>
    <row r="63" spans="1:22" x14ac:dyDescent="0.25">
      <c r="A63" s="37" t="s">
        <v>22</v>
      </c>
      <c r="B63" s="37">
        <v>1022747</v>
      </c>
      <c r="C63" s="37">
        <v>971691</v>
      </c>
      <c r="D63" s="37">
        <v>1018286</v>
      </c>
      <c r="E63" s="37">
        <v>1041861</v>
      </c>
      <c r="F63" s="37">
        <v>1070178</v>
      </c>
      <c r="G63" s="37">
        <v>1096830</v>
      </c>
      <c r="H63" s="37">
        <v>1165064</v>
      </c>
      <c r="I63" s="37">
        <v>1239923</v>
      </c>
      <c r="J63" s="37">
        <v>1344009</v>
      </c>
      <c r="K63" s="37">
        <v>1380318</v>
      </c>
      <c r="L63" s="37">
        <v>1422109</v>
      </c>
      <c r="M63" s="37">
        <v>1454913</v>
      </c>
      <c r="N63" s="37">
        <v>1520056</v>
      </c>
      <c r="O63" s="37">
        <v>1578100</v>
      </c>
      <c r="P63" s="37">
        <v>1679743</v>
      </c>
      <c r="Q63" s="37">
        <v>1654511</v>
      </c>
      <c r="R63" s="37">
        <v>1595800</v>
      </c>
      <c r="S63" s="37">
        <v>1589880</v>
      </c>
      <c r="T63" s="37">
        <v>1598578</v>
      </c>
      <c r="U63" s="37">
        <v>1583997</v>
      </c>
      <c r="V63" s="37">
        <v>1557310</v>
      </c>
    </row>
    <row r="64" spans="1:22" x14ac:dyDescent="0.25">
      <c r="A64" s="37" t="s">
        <v>28</v>
      </c>
      <c r="B64" s="37">
        <v>845147</v>
      </c>
      <c r="C64" s="37">
        <v>869239</v>
      </c>
      <c r="D64" s="37">
        <v>887550</v>
      </c>
      <c r="E64" s="37">
        <v>906149</v>
      </c>
      <c r="F64" s="37">
        <v>971812</v>
      </c>
      <c r="G64" s="37">
        <v>974918</v>
      </c>
      <c r="H64" s="37">
        <v>1189273</v>
      </c>
      <c r="I64" s="37">
        <v>1264663</v>
      </c>
      <c r="J64" s="37">
        <v>1373756</v>
      </c>
      <c r="K64" s="37">
        <v>1410158</v>
      </c>
      <c r="L64" s="37">
        <v>1480403</v>
      </c>
      <c r="M64" s="37">
        <v>1523886</v>
      </c>
      <c r="N64" s="37">
        <v>1407197</v>
      </c>
      <c r="O64" s="37">
        <v>1441143</v>
      </c>
      <c r="P64" s="37">
        <v>1520384</v>
      </c>
      <c r="Q64" s="37">
        <v>1515607</v>
      </c>
      <c r="R64" s="37">
        <v>1487190</v>
      </c>
      <c r="S64" s="37">
        <v>1504098</v>
      </c>
      <c r="T64" s="37">
        <v>1504889</v>
      </c>
      <c r="U64" s="37">
        <v>1466952</v>
      </c>
      <c r="V64" s="37">
        <v>1489351</v>
      </c>
    </row>
    <row r="65" spans="1:22" x14ac:dyDescent="0.25">
      <c r="A65" s="37" t="s">
        <v>20</v>
      </c>
      <c r="B65" s="37">
        <v>861935</v>
      </c>
      <c r="C65" s="37">
        <v>845717</v>
      </c>
      <c r="D65" s="37">
        <v>902434</v>
      </c>
      <c r="E65" s="37">
        <v>967890</v>
      </c>
      <c r="F65" s="37">
        <v>1017140</v>
      </c>
      <c r="G65" s="37">
        <v>1000834</v>
      </c>
      <c r="H65" s="37">
        <v>1012436</v>
      </c>
      <c r="I65" s="37">
        <v>1085920</v>
      </c>
      <c r="J65" s="37">
        <v>1197479</v>
      </c>
      <c r="K65" s="37">
        <v>1250132</v>
      </c>
      <c r="L65" s="37">
        <v>1324840</v>
      </c>
      <c r="M65" s="37">
        <v>1444677</v>
      </c>
      <c r="N65" s="37">
        <v>1509562</v>
      </c>
      <c r="O65" s="37">
        <v>1464366</v>
      </c>
      <c r="P65" s="37">
        <v>1494644</v>
      </c>
      <c r="Q65" s="37">
        <v>1396950</v>
      </c>
      <c r="R65" s="37">
        <v>1367449</v>
      </c>
      <c r="S65" s="37">
        <v>1334848</v>
      </c>
      <c r="T65" s="37">
        <v>1346649</v>
      </c>
      <c r="U65" s="37">
        <v>1343200</v>
      </c>
      <c r="V65" s="37">
        <v>1354154</v>
      </c>
    </row>
    <row r="66" spans="1:22" x14ac:dyDescent="0.25">
      <c r="A66" s="37" t="s">
        <v>24</v>
      </c>
      <c r="B66" s="37">
        <v>648277</v>
      </c>
      <c r="C66" s="37">
        <v>685577</v>
      </c>
      <c r="D66" s="37">
        <v>711922</v>
      </c>
      <c r="E66" s="37">
        <v>699841</v>
      </c>
      <c r="F66" s="37">
        <v>723797</v>
      </c>
      <c r="G66" s="37">
        <v>799803</v>
      </c>
      <c r="H66" s="37">
        <v>830297</v>
      </c>
      <c r="I66" s="37">
        <v>860326</v>
      </c>
      <c r="J66" s="37">
        <v>939050</v>
      </c>
      <c r="K66" s="37">
        <v>1019297</v>
      </c>
      <c r="L66" s="37">
        <v>1076969</v>
      </c>
      <c r="M66" s="37">
        <v>1102055</v>
      </c>
      <c r="N66" s="37">
        <v>1124821</v>
      </c>
      <c r="O66" s="37">
        <v>1179411</v>
      </c>
      <c r="P66" s="37">
        <v>1162102</v>
      </c>
      <c r="Q66" s="37">
        <v>1115902</v>
      </c>
      <c r="R66" s="37">
        <v>1082571</v>
      </c>
      <c r="S66" s="37">
        <v>1085013</v>
      </c>
      <c r="T66" s="37">
        <v>1096750</v>
      </c>
      <c r="U66" s="37">
        <v>1110766</v>
      </c>
      <c r="V66" s="37">
        <v>1143112</v>
      </c>
    </row>
    <row r="67" spans="1:22" x14ac:dyDescent="0.25">
      <c r="A67" s="37" t="s">
        <v>17</v>
      </c>
      <c r="B67" s="37">
        <v>512668</v>
      </c>
      <c r="C67" s="37">
        <v>503883</v>
      </c>
      <c r="D67" s="37">
        <v>533196</v>
      </c>
      <c r="E67" s="37">
        <v>574112</v>
      </c>
      <c r="F67" s="37">
        <v>584527</v>
      </c>
      <c r="G67" s="37">
        <v>693387</v>
      </c>
      <c r="H67" s="37">
        <v>743020</v>
      </c>
      <c r="I67" s="37">
        <v>793923</v>
      </c>
      <c r="J67" s="37">
        <v>857905</v>
      </c>
      <c r="K67" s="37">
        <v>921470</v>
      </c>
      <c r="L67" s="37">
        <v>1010710</v>
      </c>
      <c r="M67" s="37">
        <v>1039183</v>
      </c>
      <c r="N67" s="37">
        <v>1110731</v>
      </c>
      <c r="O67" s="37">
        <v>1169897</v>
      </c>
      <c r="P67" s="37">
        <v>1264821</v>
      </c>
      <c r="Q67" s="37">
        <v>1262444</v>
      </c>
      <c r="R67" s="37">
        <v>1249683</v>
      </c>
      <c r="S67" s="37">
        <v>1284539</v>
      </c>
      <c r="T67" s="37">
        <v>1283936</v>
      </c>
      <c r="U67" s="37">
        <v>1262245</v>
      </c>
      <c r="V67" s="37">
        <v>1256652</v>
      </c>
    </row>
    <row r="68" spans="1:22" x14ac:dyDescent="0.25">
      <c r="A68" s="37" t="s">
        <v>32</v>
      </c>
      <c r="B68" s="37">
        <v>451542</v>
      </c>
      <c r="C68" s="37">
        <v>487830</v>
      </c>
      <c r="D68" s="37">
        <v>427703</v>
      </c>
      <c r="E68" s="37">
        <v>436387</v>
      </c>
      <c r="F68" s="37">
        <v>468668</v>
      </c>
      <c r="G68" s="37">
        <v>498603</v>
      </c>
      <c r="H68" s="37">
        <v>540815</v>
      </c>
      <c r="I68" s="37">
        <v>580607</v>
      </c>
      <c r="J68" s="37">
        <v>638722</v>
      </c>
      <c r="K68" s="37">
        <v>709436</v>
      </c>
      <c r="L68" s="37">
        <v>795003</v>
      </c>
      <c r="M68" s="37">
        <v>855726</v>
      </c>
      <c r="N68" s="37">
        <v>938335</v>
      </c>
      <c r="O68" s="37">
        <v>1009668</v>
      </c>
      <c r="P68" s="37">
        <v>1093463</v>
      </c>
      <c r="Q68" s="37">
        <v>1111904</v>
      </c>
      <c r="R68" s="37">
        <v>1092995</v>
      </c>
      <c r="S68" s="37">
        <v>1103340</v>
      </c>
      <c r="T68" s="37">
        <v>1124004</v>
      </c>
      <c r="U68" s="37">
        <v>1149358</v>
      </c>
      <c r="V68" s="37">
        <v>1194978</v>
      </c>
    </row>
    <row r="69" spans="1:22" x14ac:dyDescent="0.25">
      <c r="A69" s="37" t="s">
        <v>33</v>
      </c>
      <c r="B69" s="37">
        <v>574845</v>
      </c>
      <c r="C69" s="37">
        <v>568092</v>
      </c>
      <c r="D69" s="37">
        <v>565714</v>
      </c>
      <c r="E69" s="37">
        <v>613739</v>
      </c>
      <c r="F69" s="37">
        <v>609416</v>
      </c>
      <c r="G69" s="37">
        <v>599205</v>
      </c>
      <c r="H69" s="37">
        <v>641909</v>
      </c>
      <c r="I69" s="37">
        <v>685070</v>
      </c>
      <c r="J69" s="37">
        <v>642874</v>
      </c>
      <c r="K69" s="37">
        <v>641801</v>
      </c>
      <c r="L69" s="37">
        <v>641598</v>
      </c>
      <c r="M69" s="37">
        <v>695675</v>
      </c>
      <c r="N69" s="37">
        <v>800269</v>
      </c>
      <c r="O69" s="37">
        <v>838624</v>
      </c>
      <c r="P69" s="37">
        <v>920744</v>
      </c>
      <c r="Q69" s="37">
        <v>910076</v>
      </c>
      <c r="R69" s="37">
        <v>890784</v>
      </c>
      <c r="S69" s="37">
        <v>864015</v>
      </c>
      <c r="T69" s="37">
        <v>896929</v>
      </c>
      <c r="U69" s="37">
        <v>893398</v>
      </c>
      <c r="V69" s="37">
        <v>922732</v>
      </c>
    </row>
    <row r="70" spans="1:22" x14ac:dyDescent="0.25">
      <c r="A70" s="37" t="s">
        <v>12</v>
      </c>
      <c r="B70" s="37">
        <v>324425</v>
      </c>
      <c r="C70" s="37">
        <v>322646</v>
      </c>
      <c r="D70" s="37">
        <v>405139</v>
      </c>
      <c r="E70" s="37">
        <v>483553</v>
      </c>
      <c r="F70" s="37">
        <v>534610</v>
      </c>
      <c r="G70" s="37">
        <v>489580</v>
      </c>
      <c r="H70" s="37">
        <v>556244</v>
      </c>
      <c r="I70" s="37">
        <v>614521</v>
      </c>
      <c r="J70" s="37">
        <v>664790</v>
      </c>
      <c r="K70" s="37">
        <v>682538</v>
      </c>
      <c r="L70" s="37">
        <v>729359</v>
      </c>
      <c r="M70" s="37">
        <v>730777</v>
      </c>
      <c r="N70" s="37">
        <v>775408</v>
      </c>
      <c r="O70" s="37">
        <v>834934</v>
      </c>
      <c r="P70" s="37">
        <v>893756</v>
      </c>
      <c r="Q70" s="37">
        <v>859210</v>
      </c>
      <c r="R70" s="37">
        <v>817687</v>
      </c>
      <c r="S70" s="37">
        <v>789080</v>
      </c>
      <c r="T70" s="37">
        <v>781858</v>
      </c>
      <c r="U70" s="37">
        <v>778638</v>
      </c>
      <c r="V70" s="37">
        <v>812774</v>
      </c>
    </row>
    <row r="71" spans="1:22" x14ac:dyDescent="0.25">
      <c r="A71" s="37" t="s">
        <v>30</v>
      </c>
      <c r="B71" s="37">
        <v>206583</v>
      </c>
      <c r="C71" s="37">
        <v>211965</v>
      </c>
      <c r="D71" s="37">
        <v>291616</v>
      </c>
      <c r="E71" s="37">
        <v>310645</v>
      </c>
      <c r="F71" s="37">
        <v>330586</v>
      </c>
      <c r="G71" s="37">
        <v>324580</v>
      </c>
      <c r="H71" s="37">
        <v>332346</v>
      </c>
      <c r="I71" s="37">
        <v>337074</v>
      </c>
      <c r="J71" s="37">
        <v>352076</v>
      </c>
      <c r="K71" s="37">
        <v>370729</v>
      </c>
      <c r="L71" s="37">
        <v>406381</v>
      </c>
      <c r="M71" s="37">
        <v>426311</v>
      </c>
      <c r="N71" s="37">
        <v>464217</v>
      </c>
      <c r="O71" s="37">
        <v>525679</v>
      </c>
      <c r="P71" s="37">
        <v>600795</v>
      </c>
      <c r="Q71" s="37">
        <v>633138</v>
      </c>
      <c r="R71" s="37">
        <v>646800</v>
      </c>
      <c r="S71" s="37">
        <v>586308</v>
      </c>
      <c r="T71" s="37">
        <v>594885</v>
      </c>
      <c r="U71" s="37">
        <v>587611</v>
      </c>
      <c r="V71" s="37">
        <v>601373</v>
      </c>
    </row>
    <row r="72" spans="1:22" x14ac:dyDescent="0.25">
      <c r="A72" s="37" t="s">
        <v>18</v>
      </c>
      <c r="B72" s="37">
        <v>259405</v>
      </c>
      <c r="C72" s="37">
        <v>249560</v>
      </c>
      <c r="D72" s="37">
        <v>256461</v>
      </c>
      <c r="E72" s="37">
        <v>280345</v>
      </c>
      <c r="F72" s="37">
        <v>304639</v>
      </c>
      <c r="G72" s="37">
        <v>311242</v>
      </c>
      <c r="H72" s="37">
        <v>338820</v>
      </c>
      <c r="I72" s="37">
        <v>376736</v>
      </c>
      <c r="J72" s="37">
        <v>396600</v>
      </c>
      <c r="K72" s="37">
        <v>441823</v>
      </c>
      <c r="L72" s="37">
        <v>475480</v>
      </c>
      <c r="M72" s="37">
        <v>492928</v>
      </c>
      <c r="N72" s="37">
        <v>510156</v>
      </c>
      <c r="O72" s="37">
        <v>537654</v>
      </c>
      <c r="P72" s="37">
        <v>526935</v>
      </c>
      <c r="Q72" s="37">
        <v>530099</v>
      </c>
      <c r="R72" s="37">
        <v>504142</v>
      </c>
      <c r="S72" s="37">
        <v>502204</v>
      </c>
      <c r="T72" s="37">
        <v>506966</v>
      </c>
      <c r="U72" s="37">
        <v>503623</v>
      </c>
      <c r="V72" s="37">
        <v>522918</v>
      </c>
    </row>
    <row r="73" spans="1:22" x14ac:dyDescent="0.25">
      <c r="A73" s="37" t="s">
        <v>31</v>
      </c>
      <c r="B73" s="37">
        <v>181089</v>
      </c>
      <c r="C73" s="37">
        <v>194836</v>
      </c>
      <c r="D73" s="37">
        <v>221030</v>
      </c>
      <c r="E73" s="37">
        <v>247470</v>
      </c>
      <c r="F73" s="37">
        <v>278095</v>
      </c>
      <c r="G73" s="37">
        <v>314192</v>
      </c>
      <c r="H73" s="37">
        <v>260879</v>
      </c>
      <c r="I73" s="37">
        <v>266413</v>
      </c>
      <c r="J73" s="37">
        <v>312246</v>
      </c>
      <c r="K73" s="37">
        <v>347882</v>
      </c>
      <c r="L73" s="37">
        <v>384904</v>
      </c>
      <c r="M73" s="37">
        <v>397832</v>
      </c>
      <c r="N73" s="37">
        <v>463675</v>
      </c>
      <c r="O73" s="37">
        <v>493103</v>
      </c>
      <c r="P73" s="37">
        <v>551008</v>
      </c>
      <c r="Q73" s="37">
        <v>564311</v>
      </c>
      <c r="R73" s="37">
        <v>554025</v>
      </c>
      <c r="S73" s="37">
        <v>566684</v>
      </c>
      <c r="T73" s="37">
        <v>583699</v>
      </c>
      <c r="U73" s="37">
        <v>584469</v>
      </c>
      <c r="V73" s="37">
        <v>602214</v>
      </c>
    </row>
    <row r="74" spans="1:22" x14ac:dyDescent="0.25">
      <c r="A74" s="37" t="s">
        <v>10</v>
      </c>
      <c r="B74" s="37">
        <v>179196</v>
      </c>
      <c r="C74" s="37">
        <v>168430</v>
      </c>
      <c r="D74" s="37">
        <v>155640</v>
      </c>
      <c r="E74" s="37">
        <v>145906</v>
      </c>
      <c r="F74" s="37">
        <v>180925</v>
      </c>
      <c r="G74" s="37">
        <v>223325</v>
      </c>
      <c r="H74" s="37">
        <v>277977</v>
      </c>
      <c r="I74" s="37">
        <v>352838</v>
      </c>
      <c r="J74" s="37">
        <v>391351</v>
      </c>
      <c r="K74" s="37">
        <v>403706</v>
      </c>
      <c r="L74" s="37">
        <v>453720</v>
      </c>
      <c r="M74" s="37">
        <v>536039</v>
      </c>
      <c r="N74" s="37">
        <v>548629</v>
      </c>
      <c r="O74" s="37">
        <v>588784</v>
      </c>
      <c r="P74" s="37">
        <v>573509</v>
      </c>
      <c r="Q74" s="37">
        <v>529796</v>
      </c>
      <c r="R74" s="37">
        <v>524055</v>
      </c>
      <c r="S74" s="37">
        <v>530097</v>
      </c>
      <c r="T74" s="37">
        <v>510327</v>
      </c>
      <c r="U74" s="37">
        <v>516685</v>
      </c>
      <c r="V74" s="37">
        <v>538495</v>
      </c>
    </row>
    <row r="75" spans="1:22" x14ac:dyDescent="0.25">
      <c r="A75" s="37" t="s">
        <v>15</v>
      </c>
      <c r="B75" s="37">
        <v>201004</v>
      </c>
      <c r="C75" s="37">
        <v>212734</v>
      </c>
      <c r="D75" s="37">
        <v>228361</v>
      </c>
      <c r="E75" s="37">
        <v>228991</v>
      </c>
      <c r="F75" s="37">
        <v>224794</v>
      </c>
      <c r="G75" s="37">
        <v>222357</v>
      </c>
      <c r="H75" s="37">
        <v>235684</v>
      </c>
      <c r="I75" s="37">
        <v>263502</v>
      </c>
      <c r="J75" s="37">
        <v>292378</v>
      </c>
      <c r="K75" s="37">
        <v>298679</v>
      </c>
      <c r="L75" s="37">
        <v>345993</v>
      </c>
      <c r="M75" s="37">
        <v>382772</v>
      </c>
      <c r="N75" s="37">
        <v>429171</v>
      </c>
      <c r="O75" s="37">
        <v>468840</v>
      </c>
      <c r="P75" s="37">
        <v>489618</v>
      </c>
      <c r="Q75" s="37">
        <v>495099</v>
      </c>
      <c r="R75" s="37">
        <v>460961</v>
      </c>
      <c r="S75" s="37">
        <v>458954</v>
      </c>
      <c r="T75" s="37">
        <v>465786</v>
      </c>
      <c r="U75" s="37">
        <v>473419</v>
      </c>
      <c r="V75" s="37">
        <v>448084</v>
      </c>
    </row>
    <row r="76" spans="1:22" x14ac:dyDescent="0.25">
      <c r="A76" s="37" t="s">
        <v>19</v>
      </c>
      <c r="B76" s="37">
        <v>228257</v>
      </c>
      <c r="C76" s="37">
        <v>217329</v>
      </c>
      <c r="D76" s="37">
        <v>220668</v>
      </c>
      <c r="E76" s="37">
        <v>248751</v>
      </c>
      <c r="F76" s="37">
        <v>275263</v>
      </c>
      <c r="G76" s="37">
        <v>275624</v>
      </c>
      <c r="H76" s="37">
        <v>289779</v>
      </c>
      <c r="I76" s="37">
        <v>300864</v>
      </c>
      <c r="J76" s="37">
        <v>310112</v>
      </c>
      <c r="K76" s="37">
        <v>318779</v>
      </c>
      <c r="L76" s="37">
        <v>337960</v>
      </c>
      <c r="M76" s="37">
        <v>353646</v>
      </c>
      <c r="N76" s="37">
        <v>375126</v>
      </c>
      <c r="O76" s="37">
        <v>406134</v>
      </c>
      <c r="P76" s="37">
        <v>414852</v>
      </c>
      <c r="Q76" s="37">
        <v>421021</v>
      </c>
      <c r="R76" s="37">
        <v>414097</v>
      </c>
      <c r="S76" s="37">
        <v>410808</v>
      </c>
      <c r="T76" s="37">
        <v>414788</v>
      </c>
      <c r="U76" s="37">
        <v>410288</v>
      </c>
      <c r="V76" s="37">
        <v>422513</v>
      </c>
    </row>
    <row r="77" spans="1:22" x14ac:dyDescent="0.25">
      <c r="A77" s="37" t="s">
        <v>21</v>
      </c>
      <c r="B77" s="37">
        <v>137178</v>
      </c>
      <c r="C77" s="37">
        <v>140111</v>
      </c>
      <c r="D77" s="37">
        <v>154697</v>
      </c>
      <c r="E77" s="37">
        <v>167482</v>
      </c>
      <c r="F77" s="37">
        <v>186237</v>
      </c>
      <c r="G77" s="37">
        <v>210655</v>
      </c>
      <c r="H77" s="37">
        <v>235025</v>
      </c>
      <c r="I77" s="37">
        <v>258185</v>
      </c>
      <c r="J77" s="37">
        <v>267461</v>
      </c>
      <c r="K77" s="37">
        <v>282936</v>
      </c>
      <c r="L77" s="37">
        <v>318770</v>
      </c>
      <c r="M77" s="37">
        <v>350468</v>
      </c>
      <c r="N77" s="37">
        <v>377478</v>
      </c>
      <c r="O77" s="37">
        <v>397718</v>
      </c>
      <c r="P77" s="37">
        <v>397671</v>
      </c>
      <c r="Q77" s="37">
        <v>403013</v>
      </c>
      <c r="R77" s="37">
        <v>396934</v>
      </c>
      <c r="S77" s="37">
        <v>377931</v>
      </c>
      <c r="T77" s="37">
        <v>374743</v>
      </c>
      <c r="U77" s="37">
        <v>367033</v>
      </c>
      <c r="V77" s="37">
        <v>367797</v>
      </c>
    </row>
    <row r="78" spans="1:22" x14ac:dyDescent="0.25">
      <c r="A78" s="37" t="s">
        <v>7</v>
      </c>
      <c r="B78" s="37">
        <v>134643</v>
      </c>
      <c r="C78" s="37">
        <v>145683</v>
      </c>
      <c r="D78" s="37">
        <v>148091</v>
      </c>
      <c r="E78" s="37">
        <v>147826</v>
      </c>
      <c r="F78" s="37">
        <v>158831</v>
      </c>
      <c r="G78" s="37">
        <v>174252</v>
      </c>
      <c r="H78" s="37">
        <v>184838</v>
      </c>
      <c r="I78" s="37">
        <v>201621</v>
      </c>
      <c r="J78" s="37">
        <v>219467</v>
      </c>
      <c r="K78" s="37">
        <v>234985</v>
      </c>
      <c r="L78" s="37">
        <v>250411</v>
      </c>
      <c r="M78" s="37">
        <v>277251</v>
      </c>
      <c r="N78" s="37">
        <v>294583</v>
      </c>
      <c r="O78" s="37">
        <v>301009</v>
      </c>
      <c r="P78" s="37">
        <v>315966</v>
      </c>
      <c r="Q78" s="37">
        <v>322761</v>
      </c>
      <c r="R78" s="37">
        <v>310095</v>
      </c>
      <c r="S78" s="37">
        <v>310332</v>
      </c>
      <c r="T78" s="37">
        <v>315956</v>
      </c>
      <c r="U78" s="37">
        <v>312902</v>
      </c>
      <c r="V78" s="37">
        <v>310127</v>
      </c>
    </row>
    <row r="79" spans="1:22" x14ac:dyDescent="0.25">
      <c r="A79" s="37" t="s">
        <v>16</v>
      </c>
      <c r="B79" s="37">
        <v>109137</v>
      </c>
      <c r="C79" s="37">
        <v>99813</v>
      </c>
      <c r="D79" s="37">
        <v>105945</v>
      </c>
      <c r="E79" s="37">
        <v>117299</v>
      </c>
      <c r="F79" s="37">
        <v>129094</v>
      </c>
      <c r="G79" s="37">
        <v>133151</v>
      </c>
      <c r="H79" s="37">
        <v>147739</v>
      </c>
      <c r="I79" s="37">
        <v>166907</v>
      </c>
      <c r="J79" s="37">
        <v>186249</v>
      </c>
      <c r="K79" s="37">
        <v>204288</v>
      </c>
      <c r="L79" s="37">
        <v>236496</v>
      </c>
      <c r="M79" s="37">
        <v>220190</v>
      </c>
      <c r="N79" s="37">
        <v>239983</v>
      </c>
      <c r="O79" s="37">
        <v>259812</v>
      </c>
      <c r="P79" s="37">
        <v>286667</v>
      </c>
      <c r="Q79" s="37">
        <v>294680</v>
      </c>
      <c r="R79" s="37">
        <v>299700</v>
      </c>
      <c r="S79" s="37">
        <v>308868</v>
      </c>
      <c r="T79" s="37">
        <v>339149</v>
      </c>
      <c r="U79" s="37">
        <v>322563</v>
      </c>
      <c r="V79" s="37">
        <v>342636</v>
      </c>
    </row>
    <row r="80" spans="1:22" x14ac:dyDescent="0.25">
      <c r="A80" s="37" t="s">
        <v>8</v>
      </c>
      <c r="B80" s="37">
        <v>52266</v>
      </c>
      <c r="C80" s="37">
        <v>58656</v>
      </c>
      <c r="D80" s="37">
        <v>68597</v>
      </c>
      <c r="E80" s="37">
        <v>77679</v>
      </c>
      <c r="F80" s="37">
        <v>85780</v>
      </c>
      <c r="G80" s="37">
        <v>98427</v>
      </c>
      <c r="H80" s="37">
        <v>104115</v>
      </c>
      <c r="I80" s="37">
        <v>110481</v>
      </c>
      <c r="J80" s="37">
        <v>110647</v>
      </c>
      <c r="K80" s="37">
        <v>122997</v>
      </c>
      <c r="L80" s="37">
        <v>166581</v>
      </c>
      <c r="M80" s="37">
        <v>175262</v>
      </c>
      <c r="N80" s="37">
        <v>219935</v>
      </c>
      <c r="O80" s="37">
        <v>186357</v>
      </c>
      <c r="P80" s="37">
        <v>187606</v>
      </c>
      <c r="Q80" s="37">
        <v>176582</v>
      </c>
      <c r="R80" s="37">
        <v>165184</v>
      </c>
      <c r="S80" s="37">
        <v>160254</v>
      </c>
      <c r="T80" s="37">
        <v>155354</v>
      </c>
      <c r="U80" s="37">
        <v>149041</v>
      </c>
      <c r="V80" s="37">
        <v>153871</v>
      </c>
    </row>
    <row r="81" spans="1:64" x14ac:dyDescent="0.25">
      <c r="A81" s="37" t="s">
        <v>14</v>
      </c>
      <c r="B81" s="37">
        <v>34526</v>
      </c>
      <c r="C81" s="37">
        <v>43673</v>
      </c>
      <c r="D81" s="37">
        <v>45561</v>
      </c>
      <c r="E81" s="37">
        <v>52552</v>
      </c>
      <c r="F81" s="37">
        <v>49747</v>
      </c>
      <c r="G81" s="37">
        <v>54261</v>
      </c>
      <c r="H81" s="37">
        <v>55413</v>
      </c>
      <c r="I81" s="37">
        <v>62256</v>
      </c>
      <c r="J81" s="37">
        <v>69495</v>
      </c>
      <c r="K81" s="37">
        <v>68821</v>
      </c>
      <c r="L81" s="37">
        <v>78853</v>
      </c>
      <c r="M81" s="37">
        <v>84811</v>
      </c>
      <c r="N81" s="37">
        <v>90382</v>
      </c>
      <c r="O81" s="37">
        <v>95961</v>
      </c>
      <c r="P81" s="37">
        <v>100650</v>
      </c>
      <c r="Q81" s="37">
        <v>101995</v>
      </c>
      <c r="R81" s="37">
        <v>104262</v>
      </c>
      <c r="S81" s="37">
        <v>104994</v>
      </c>
      <c r="T81" s="37">
        <v>109211</v>
      </c>
      <c r="U81" s="37">
        <v>106960</v>
      </c>
      <c r="V81" s="37">
        <v>114714</v>
      </c>
    </row>
    <row r="82" spans="1:64" x14ac:dyDescent="0.25">
      <c r="A82" s="37" t="s">
        <v>13</v>
      </c>
      <c r="B82" s="37">
        <v>18749</v>
      </c>
      <c r="C82" s="37">
        <v>24377</v>
      </c>
      <c r="D82" s="37">
        <v>30154</v>
      </c>
      <c r="E82" s="37">
        <v>40323</v>
      </c>
      <c r="F82" s="37">
        <v>43434</v>
      </c>
      <c r="G82" s="37">
        <v>47296</v>
      </c>
      <c r="H82" s="37">
        <v>52714</v>
      </c>
      <c r="I82" s="37">
        <v>58697</v>
      </c>
      <c r="J82" s="37">
        <v>60462</v>
      </c>
      <c r="K82" s="37">
        <v>61923</v>
      </c>
      <c r="L82" s="37">
        <v>64931</v>
      </c>
      <c r="M82" s="37">
        <v>64813</v>
      </c>
      <c r="N82" s="37">
        <v>67481</v>
      </c>
      <c r="O82" s="37">
        <v>69326</v>
      </c>
      <c r="P82" s="37">
        <v>74454</v>
      </c>
      <c r="Q82" s="37">
        <v>74304</v>
      </c>
      <c r="R82" s="37">
        <v>71272</v>
      </c>
      <c r="S82" s="37">
        <v>70999</v>
      </c>
      <c r="T82" s="37">
        <v>70997</v>
      </c>
      <c r="U82" s="37">
        <v>65745</v>
      </c>
      <c r="V82" s="37">
        <v>62648</v>
      </c>
    </row>
    <row r="83" spans="1:64" x14ac:dyDescent="0.25">
      <c r="A83" s="37" t="s">
        <v>9</v>
      </c>
      <c r="B83" s="37">
        <v>15605</v>
      </c>
      <c r="C83" s="37">
        <v>17247</v>
      </c>
      <c r="D83" s="37">
        <v>19714</v>
      </c>
      <c r="E83" s="37">
        <v>22004</v>
      </c>
      <c r="F83" s="37">
        <v>26880</v>
      </c>
      <c r="G83" s="37">
        <v>35703</v>
      </c>
      <c r="H83" s="37">
        <v>35301</v>
      </c>
      <c r="I83" s="37">
        <v>37801</v>
      </c>
      <c r="J83" s="37">
        <v>42533</v>
      </c>
      <c r="K83" s="37">
        <v>45496</v>
      </c>
      <c r="L83" s="37">
        <v>47191</v>
      </c>
      <c r="M83" s="37">
        <v>46579</v>
      </c>
      <c r="N83" s="37">
        <v>43021</v>
      </c>
      <c r="O83" s="37">
        <v>43596</v>
      </c>
      <c r="P83" s="37">
        <v>46496</v>
      </c>
      <c r="Q83" s="37">
        <v>44313</v>
      </c>
      <c r="R83" s="37">
        <v>43442</v>
      </c>
      <c r="S83" s="37">
        <v>42646</v>
      </c>
      <c r="T83" s="37">
        <v>41866</v>
      </c>
      <c r="U83" s="37">
        <v>42281</v>
      </c>
      <c r="V83" s="37">
        <v>42870</v>
      </c>
    </row>
    <row r="84" spans="1:64" x14ac:dyDescent="0.25">
      <c r="A84" s="37" t="s">
        <v>11</v>
      </c>
      <c r="B84" s="37">
        <v>8678</v>
      </c>
      <c r="C84" s="37">
        <v>9688</v>
      </c>
      <c r="D84" s="37">
        <v>10533</v>
      </c>
      <c r="E84" s="37">
        <v>11496</v>
      </c>
      <c r="F84" s="37">
        <v>13137</v>
      </c>
      <c r="G84" s="37">
        <v>14494</v>
      </c>
      <c r="H84" s="37">
        <v>15789</v>
      </c>
      <c r="I84" s="37">
        <v>18851</v>
      </c>
      <c r="J84" s="37">
        <v>22887</v>
      </c>
      <c r="K84" s="37">
        <v>25727</v>
      </c>
      <c r="L84" s="37">
        <v>28783</v>
      </c>
      <c r="M84" s="37">
        <v>26562</v>
      </c>
      <c r="N84" s="37">
        <v>29057</v>
      </c>
      <c r="O84" s="37">
        <v>30130</v>
      </c>
      <c r="P84" s="37">
        <v>34181</v>
      </c>
      <c r="Q84" s="37">
        <v>31091</v>
      </c>
      <c r="R84" s="37">
        <v>29784</v>
      </c>
      <c r="S84" s="37">
        <v>28858</v>
      </c>
      <c r="T84" s="37">
        <v>28672</v>
      </c>
      <c r="U84" s="37">
        <v>28271</v>
      </c>
      <c r="V84" s="37">
        <v>29542</v>
      </c>
    </row>
    <row r="85" spans="1:64" x14ac:dyDescent="0.25">
      <c r="A85" s="37"/>
      <c r="D85" s="37"/>
      <c r="E85" s="37"/>
      <c r="F85" s="37"/>
      <c r="G85" s="37"/>
      <c r="H85" s="37"/>
      <c r="I85" s="37"/>
      <c r="J85" s="37"/>
      <c r="K85" s="37"/>
      <c r="L85" s="37"/>
      <c r="N85" s="37"/>
      <c r="O85" s="37"/>
      <c r="P85" s="37"/>
      <c r="Q85" s="37"/>
      <c r="R85" s="37"/>
      <c r="S85" s="37"/>
      <c r="T85" s="37"/>
      <c r="U85" s="37"/>
      <c r="V85" s="37"/>
      <c r="W85" s="37"/>
      <c r="X85" s="37"/>
      <c r="Y85" s="37"/>
      <c r="Z85" s="37"/>
      <c r="AA85" s="37"/>
      <c r="AB85" s="37"/>
      <c r="AC85" s="37"/>
      <c r="AD85" s="37"/>
      <c r="AE85" s="37"/>
      <c r="AF85" s="37"/>
      <c r="AG85" s="37"/>
      <c r="AH85" s="37"/>
      <c r="AI85" s="37"/>
    </row>
    <row r="86" spans="1:64" x14ac:dyDescent="0.25">
      <c r="A86" s="37" t="s">
        <v>1226</v>
      </c>
      <c r="B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row>
    <row r="87" spans="1:64" x14ac:dyDescent="0.25">
      <c r="B87" s="37" t="s">
        <v>2144</v>
      </c>
      <c r="C87" s="37" t="s">
        <v>2145</v>
      </c>
      <c r="D87" s="37" t="s">
        <v>2146</v>
      </c>
      <c r="E87" s="37" t="s">
        <v>2147</v>
      </c>
      <c r="F87" s="37" t="s">
        <v>2148</v>
      </c>
      <c r="G87" s="37" t="s">
        <v>2005</v>
      </c>
      <c r="H87" s="37" t="s">
        <v>2006</v>
      </c>
      <c r="I87" s="37" t="s">
        <v>2149</v>
      </c>
      <c r="J87" s="37" t="s">
        <v>2150</v>
      </c>
      <c r="K87" s="37" t="s">
        <v>1146</v>
      </c>
      <c r="L87" s="37" t="s">
        <v>285</v>
      </c>
      <c r="M87" s="37" t="s">
        <v>286</v>
      </c>
      <c r="N87" s="37" t="s">
        <v>287</v>
      </c>
      <c r="O87" s="37" t="s">
        <v>288</v>
      </c>
      <c r="P87" s="37" t="s">
        <v>289</v>
      </c>
      <c r="Q87" s="37" t="s">
        <v>290</v>
      </c>
      <c r="R87" s="37" t="s">
        <v>291</v>
      </c>
      <c r="S87" s="37" t="s">
        <v>292</v>
      </c>
      <c r="T87" s="37" t="s">
        <v>293</v>
      </c>
      <c r="U87" s="37" t="s">
        <v>294</v>
      </c>
      <c r="V87" s="37" t="s">
        <v>295</v>
      </c>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row>
    <row r="88" spans="1:64" x14ac:dyDescent="0.25">
      <c r="A88" s="37" t="s">
        <v>66</v>
      </c>
      <c r="B88" s="37">
        <v>173765726</v>
      </c>
      <c r="C88" s="37">
        <v>176208646</v>
      </c>
      <c r="D88" s="37">
        <v>178499255</v>
      </c>
      <c r="E88" s="37">
        <v>180708344</v>
      </c>
      <c r="F88" s="37">
        <v>182865043</v>
      </c>
      <c r="G88" s="37">
        <v>184991143</v>
      </c>
      <c r="H88" s="37">
        <v>187061610</v>
      </c>
      <c r="I88" s="37">
        <v>189038268</v>
      </c>
      <c r="J88" s="37">
        <v>191010274</v>
      </c>
      <c r="K88" s="37">
        <v>192980905</v>
      </c>
      <c r="L88" s="37">
        <v>194890682</v>
      </c>
      <c r="M88" s="37">
        <v>196603732</v>
      </c>
      <c r="N88" s="37">
        <v>198314934</v>
      </c>
      <c r="O88" s="37">
        <v>200004188</v>
      </c>
      <c r="P88" s="37">
        <v>201717541</v>
      </c>
      <c r="Q88" s="37">
        <v>203475683</v>
      </c>
      <c r="R88" s="37">
        <v>205156587</v>
      </c>
      <c r="S88" s="37">
        <v>206804741</v>
      </c>
      <c r="T88" s="37">
        <v>208494900</v>
      </c>
      <c r="U88" s="37">
        <v>210147125</v>
      </c>
      <c r="V88" s="37">
        <v>211755692</v>
      </c>
    </row>
    <row r="89" spans="1:64" x14ac:dyDescent="0.25">
      <c r="A89" s="37" t="s">
        <v>69</v>
      </c>
      <c r="B89" s="37">
        <v>48989940</v>
      </c>
      <c r="C89" s="37">
        <v>49616085</v>
      </c>
      <c r="D89" s="37">
        <v>50200002</v>
      </c>
      <c r="E89" s="37">
        <v>50766323</v>
      </c>
      <c r="F89" s="37">
        <v>51310573</v>
      </c>
      <c r="G89" s="37">
        <v>51841206</v>
      </c>
      <c r="H89" s="37">
        <v>52356369</v>
      </c>
      <c r="I89" s="37">
        <v>52841134</v>
      </c>
      <c r="J89" s="37">
        <v>53318593</v>
      </c>
      <c r="K89" s="37">
        <v>53781518</v>
      </c>
      <c r="L89" s="37">
        <v>54215569</v>
      </c>
      <c r="M89" s="37">
        <v>54552181</v>
      </c>
      <c r="N89" s="37">
        <v>54878774</v>
      </c>
      <c r="O89" s="37">
        <v>55188574</v>
      </c>
      <c r="P89" s="37">
        <v>55500820</v>
      </c>
      <c r="Q89" s="37">
        <v>55828194</v>
      </c>
      <c r="R89" s="37">
        <v>56138510</v>
      </c>
      <c r="S89" s="37">
        <v>56442149</v>
      </c>
      <c r="T89" s="37">
        <v>56760780</v>
      </c>
      <c r="U89" s="37">
        <v>57071654</v>
      </c>
      <c r="V89" s="37">
        <v>57374243</v>
      </c>
    </row>
    <row r="90" spans="1:64" x14ac:dyDescent="0.25">
      <c r="A90" s="37" t="s">
        <v>72</v>
      </c>
      <c r="B90" s="37">
        <v>1831212</v>
      </c>
      <c r="C90" s="37">
        <v>1862816</v>
      </c>
      <c r="D90" s="37">
        <v>1891853</v>
      </c>
      <c r="E90" s="37">
        <v>1920225</v>
      </c>
      <c r="F90" s="37">
        <v>1947959</v>
      </c>
      <c r="G90" s="37">
        <v>1975399</v>
      </c>
      <c r="H90" s="37">
        <v>2003252</v>
      </c>
      <c r="I90" s="37">
        <v>2030173</v>
      </c>
      <c r="J90" s="37">
        <v>2056815</v>
      </c>
      <c r="K90" s="37">
        <v>2083198</v>
      </c>
      <c r="L90" s="37">
        <v>2108297</v>
      </c>
      <c r="M90" s="37">
        <v>2130440</v>
      </c>
      <c r="N90" s="37">
        <v>2152329</v>
      </c>
      <c r="O90" s="37">
        <v>2173632</v>
      </c>
      <c r="P90" s="37">
        <v>2195015</v>
      </c>
      <c r="Q90" s="37">
        <v>2216657</v>
      </c>
      <c r="R90" s="37">
        <v>2237132</v>
      </c>
      <c r="S90" s="37">
        <v>2257266</v>
      </c>
      <c r="T90" s="37">
        <v>2278308</v>
      </c>
      <c r="U90" s="37">
        <v>2298902</v>
      </c>
      <c r="V90" s="37">
        <v>2319032</v>
      </c>
    </row>
    <row r="91" spans="1:64" x14ac:dyDescent="0.25">
      <c r="A91" s="37"/>
      <c r="B91" s="37"/>
      <c r="C91" s="37"/>
    </row>
    <row r="92" spans="1:64" x14ac:dyDescent="0.25">
      <c r="A92" s="37"/>
      <c r="B92" s="37"/>
      <c r="C92" s="37"/>
    </row>
    <row r="93" spans="1:64" x14ac:dyDescent="0.25">
      <c r="A93" s="37"/>
      <c r="B93" s="37"/>
      <c r="C93" s="37"/>
    </row>
    <row r="94" spans="1:64" x14ac:dyDescent="0.25">
      <c r="A94" s="37"/>
      <c r="B94" s="37"/>
      <c r="C94" s="37"/>
    </row>
    <row r="95" spans="1:64" x14ac:dyDescent="0.25">
      <c r="A95" s="37"/>
      <c r="B95" s="37"/>
      <c r="C95" s="37"/>
    </row>
    <row r="96" spans="1:64" x14ac:dyDescent="0.25">
      <c r="A96" s="37"/>
      <c r="B96" s="37"/>
      <c r="C96" s="37"/>
    </row>
    <row r="97" spans="1:3" x14ac:dyDescent="0.25">
      <c r="A97" s="37"/>
      <c r="B97" s="37"/>
      <c r="C97" s="37"/>
    </row>
    <row r="98" spans="1:3" x14ac:dyDescent="0.25">
      <c r="A98" s="37"/>
      <c r="B98" s="37"/>
      <c r="C98" s="37"/>
    </row>
    <row r="99" spans="1:3" x14ac:dyDescent="0.25">
      <c r="A99" s="37"/>
      <c r="B99" s="37"/>
      <c r="C99" s="37"/>
    </row>
    <row r="100" spans="1:3" x14ac:dyDescent="0.25">
      <c r="A100" s="37"/>
      <c r="B100" s="37"/>
      <c r="C100" s="37"/>
    </row>
    <row r="101" spans="1:3" x14ac:dyDescent="0.25">
      <c r="A101" s="37"/>
      <c r="B101" s="37"/>
      <c r="C101" s="37"/>
    </row>
    <row r="102" spans="1:3" x14ac:dyDescent="0.25">
      <c r="A102" s="37"/>
      <c r="B102" s="37"/>
      <c r="C102" s="37"/>
    </row>
    <row r="103" spans="1:3" x14ac:dyDescent="0.25">
      <c r="A103" s="37"/>
      <c r="B103" s="37"/>
      <c r="C103" s="37"/>
    </row>
    <row r="104" spans="1:3" x14ac:dyDescent="0.25">
      <c r="A104" s="37"/>
      <c r="B104" s="37"/>
      <c r="C104" s="37"/>
    </row>
    <row r="105" spans="1:3" x14ac:dyDescent="0.25">
      <c r="A105" s="37"/>
      <c r="B105" s="37"/>
      <c r="C105" s="37"/>
    </row>
    <row r="106" spans="1:3" x14ac:dyDescent="0.25">
      <c r="A106" s="37"/>
      <c r="B106" s="37"/>
      <c r="C106" s="37"/>
    </row>
    <row r="107" spans="1:3" x14ac:dyDescent="0.25">
      <c r="A107" s="37"/>
      <c r="B107" s="37"/>
      <c r="C107" s="37"/>
    </row>
    <row r="108" spans="1:3" x14ac:dyDescent="0.25">
      <c r="A108" s="37"/>
      <c r="B108" s="37"/>
      <c r="C108" s="37"/>
    </row>
    <row r="109" spans="1:3" x14ac:dyDescent="0.25">
      <c r="A109" s="37"/>
      <c r="B109" s="37"/>
      <c r="C109" s="37"/>
    </row>
    <row r="110" spans="1:3" x14ac:dyDescent="0.25">
      <c r="A110" s="37"/>
      <c r="B110" s="37"/>
      <c r="C110" s="37"/>
    </row>
    <row r="111" spans="1:3" x14ac:dyDescent="0.25">
      <c r="A111" s="37"/>
      <c r="B111" s="37"/>
      <c r="C111" s="37"/>
    </row>
    <row r="112" spans="1:3" x14ac:dyDescent="0.25">
      <c r="A112" s="37"/>
      <c r="B112" s="37"/>
      <c r="C112" s="37"/>
    </row>
    <row r="113" spans="1:3" x14ac:dyDescent="0.25">
      <c r="A113" s="37"/>
      <c r="B113" s="37"/>
      <c r="C113" s="37"/>
    </row>
    <row r="114" spans="1:3" x14ac:dyDescent="0.25">
      <c r="A114" s="37"/>
      <c r="B114" s="37"/>
      <c r="C114" s="37"/>
    </row>
    <row r="115" spans="1:3" x14ac:dyDescent="0.25">
      <c r="A115" s="37"/>
      <c r="B115" s="37"/>
      <c r="C115" s="37"/>
    </row>
    <row r="116" spans="1:3" x14ac:dyDescent="0.25">
      <c r="A116" s="37"/>
      <c r="B116" s="37"/>
      <c r="C116" s="37"/>
    </row>
    <row r="117" spans="1:3" x14ac:dyDescent="0.25">
      <c r="A117" s="37"/>
      <c r="B117" s="37"/>
      <c r="C117" s="37"/>
    </row>
    <row r="118" spans="1:3" x14ac:dyDescent="0.25">
      <c r="A118" s="37"/>
      <c r="B118" s="37"/>
      <c r="C118" s="37"/>
    </row>
    <row r="119" spans="1:3" x14ac:dyDescent="0.25">
      <c r="A119" s="37"/>
      <c r="B119" s="37"/>
      <c r="C119" s="37"/>
    </row>
    <row r="120" spans="1:3" x14ac:dyDescent="0.25">
      <c r="A120" s="37"/>
      <c r="B120" s="37"/>
      <c r="C120" s="37"/>
    </row>
    <row r="121" spans="1:3" x14ac:dyDescent="0.25">
      <c r="A121" s="37"/>
      <c r="B121" s="37"/>
      <c r="C121" s="37"/>
    </row>
    <row r="122" spans="1:3" x14ac:dyDescent="0.25">
      <c r="A122" s="37"/>
      <c r="B122" s="37"/>
      <c r="C122" s="37"/>
    </row>
    <row r="123" spans="1:3" x14ac:dyDescent="0.25">
      <c r="A123" s="37"/>
      <c r="B123" s="37"/>
      <c r="C123" s="37"/>
    </row>
    <row r="124" spans="1:3" x14ac:dyDescent="0.25">
      <c r="A124" s="37"/>
      <c r="B124" s="37"/>
      <c r="C124" s="37"/>
    </row>
    <row r="125" spans="1:3" x14ac:dyDescent="0.25">
      <c r="A125" s="37"/>
      <c r="B125" s="37"/>
      <c r="C125" s="37"/>
    </row>
    <row r="126" spans="1:3" x14ac:dyDescent="0.25">
      <c r="A126" s="37"/>
      <c r="B126" s="37"/>
      <c r="C126" s="37"/>
    </row>
    <row r="127" spans="1:3" x14ac:dyDescent="0.25">
      <c r="A127" s="37"/>
      <c r="B127" s="37"/>
      <c r="C127" s="37"/>
    </row>
    <row r="128" spans="1:3" x14ac:dyDescent="0.25">
      <c r="A128" s="37"/>
      <c r="B128" s="37"/>
      <c r="C128" s="37"/>
    </row>
    <row r="129" spans="1:3" x14ac:dyDescent="0.25">
      <c r="A129" s="37"/>
      <c r="B129" s="37"/>
      <c r="C129" s="37"/>
    </row>
    <row r="130" spans="1:3" x14ac:dyDescent="0.25">
      <c r="A130" s="37"/>
      <c r="B130" s="37"/>
      <c r="C130" s="37"/>
    </row>
    <row r="131" spans="1:3" x14ac:dyDescent="0.25">
      <c r="A131" s="37"/>
      <c r="B131" s="37"/>
      <c r="C131" s="37"/>
    </row>
    <row r="132" spans="1:3" x14ac:dyDescent="0.25">
      <c r="A132" s="37"/>
      <c r="B132" s="37"/>
      <c r="C132" s="37"/>
    </row>
    <row r="133" spans="1:3" x14ac:dyDescent="0.25">
      <c r="A133" s="37"/>
      <c r="B133" s="37"/>
      <c r="C133" s="37"/>
    </row>
    <row r="134" spans="1:3" x14ac:dyDescent="0.25">
      <c r="A134" s="37"/>
      <c r="B134" s="37"/>
      <c r="C134" s="37"/>
    </row>
    <row r="135" spans="1:3" x14ac:dyDescent="0.25">
      <c r="A135" s="37"/>
      <c r="B135" s="37"/>
      <c r="C135" s="37"/>
    </row>
    <row r="136" spans="1:3" x14ac:dyDescent="0.25">
      <c r="A136" s="37"/>
      <c r="B136" s="37"/>
      <c r="C136" s="37"/>
    </row>
    <row r="137" spans="1:3" x14ac:dyDescent="0.25">
      <c r="A137" s="37"/>
      <c r="B137" s="37"/>
      <c r="C137" s="37"/>
    </row>
    <row r="138" spans="1:3" x14ac:dyDescent="0.25">
      <c r="A138" s="37"/>
      <c r="B138" s="37"/>
      <c r="C138" s="37"/>
    </row>
    <row r="139" spans="1:3" x14ac:dyDescent="0.25">
      <c r="A139" s="37"/>
      <c r="B139" s="37"/>
      <c r="C139" s="37"/>
    </row>
    <row r="140" spans="1:3" x14ac:dyDescent="0.25">
      <c r="A140" s="37"/>
      <c r="B140" s="37"/>
      <c r="C140" s="37"/>
    </row>
    <row r="141" spans="1:3" x14ac:dyDescent="0.25">
      <c r="A141" s="37"/>
      <c r="B141" s="37"/>
      <c r="C141" s="37"/>
    </row>
    <row r="142" spans="1:3" x14ac:dyDescent="0.25">
      <c r="A142" s="37"/>
      <c r="B142" s="37"/>
      <c r="C142" s="37"/>
    </row>
    <row r="143" spans="1:3" x14ac:dyDescent="0.25">
      <c r="A143" s="37"/>
      <c r="B143" s="37"/>
      <c r="C143" s="37"/>
    </row>
    <row r="144" spans="1:3" x14ac:dyDescent="0.25">
      <c r="A144" s="37"/>
      <c r="B144" s="37"/>
      <c r="C144" s="37"/>
    </row>
    <row r="145" spans="1:3" x14ac:dyDescent="0.25">
      <c r="A145" s="37"/>
      <c r="B145" s="37"/>
      <c r="C145" s="37"/>
    </row>
    <row r="146" spans="1:3" x14ac:dyDescent="0.25">
      <c r="A146" s="37"/>
      <c r="B146" s="37"/>
      <c r="C146" s="37"/>
    </row>
    <row r="147" spans="1:3" x14ac:dyDescent="0.25">
      <c r="A147" s="37"/>
      <c r="B147" s="37"/>
      <c r="C147" s="37"/>
    </row>
    <row r="148" spans="1:3" x14ac:dyDescent="0.25">
      <c r="A148" s="37"/>
      <c r="B148" s="37"/>
      <c r="C148" s="37"/>
    </row>
    <row r="149" spans="1:3" x14ac:dyDescent="0.25">
      <c r="A149" s="37"/>
      <c r="B149" s="37"/>
      <c r="C149" s="37"/>
    </row>
  </sheetData>
  <sortState xmlns:xlrd2="http://schemas.microsoft.com/office/spreadsheetml/2017/richdata2" columnSort="1" ref="O55:AI85">
    <sortCondition ref="O55:AI55"/>
  </sortState>
  <phoneticPr fontId="1" type="noConversion"/>
  <pageMargins left="0.511811024" right="0.511811024" top="0.78740157499999996" bottom="0.78740157499999996" header="0.31496062000000002" footer="0.31496062000000002"/>
  <pageSetup paperSize="9" orientation="portrait" r:id="rId1"/>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B4796-8B54-4372-BDC0-46E053D4E798}">
  <dimension ref="A1:U114"/>
  <sheetViews>
    <sheetView workbookViewId="0"/>
  </sheetViews>
  <sheetFormatPr defaultRowHeight="15" x14ac:dyDescent="0.25"/>
  <cols>
    <col min="2" max="10" width="10.85546875" bestFit="1" customWidth="1"/>
    <col min="11" max="12" width="10.7109375" bestFit="1" customWidth="1"/>
  </cols>
  <sheetData>
    <row r="1" spans="1:4" x14ac:dyDescent="0.25">
      <c r="A1" t="s">
        <v>2151</v>
      </c>
    </row>
    <row r="3" spans="1:4" x14ac:dyDescent="0.25">
      <c r="A3" t="s">
        <v>48</v>
      </c>
    </row>
    <row r="4" spans="1:4" x14ac:dyDescent="0.25">
      <c r="A4" t="s">
        <v>2152</v>
      </c>
    </row>
    <row r="5" spans="1:4" x14ac:dyDescent="0.25">
      <c r="A5" t="s">
        <v>2153</v>
      </c>
    </row>
    <row r="6" spans="1:4" x14ac:dyDescent="0.25">
      <c r="A6" t="s">
        <v>2124</v>
      </c>
      <c r="B6" s="59"/>
      <c r="C6" s="59"/>
      <c r="D6" s="59"/>
    </row>
    <row r="7" spans="1:4" x14ac:dyDescent="0.25">
      <c r="A7" t="s">
        <v>2154</v>
      </c>
      <c r="B7" s="59"/>
      <c r="C7" s="59"/>
      <c r="D7" s="59"/>
    </row>
    <row r="8" spans="1:4" x14ac:dyDescent="0.25">
      <c r="A8" t="s">
        <v>2155</v>
      </c>
      <c r="B8" s="59"/>
      <c r="C8" s="59"/>
      <c r="D8" s="59"/>
    </row>
    <row r="9" spans="1:4" x14ac:dyDescent="0.25">
      <c r="A9" s="59" t="s">
        <v>2156</v>
      </c>
      <c r="C9" s="59"/>
      <c r="D9" s="59"/>
    </row>
    <row r="10" spans="1:4" x14ac:dyDescent="0.25">
      <c r="A10" t="s">
        <v>2128</v>
      </c>
      <c r="B10" s="59"/>
      <c r="C10" s="59"/>
      <c r="D10" s="59"/>
    </row>
    <row r="11" spans="1:4" x14ac:dyDescent="0.25">
      <c r="A11" t="s">
        <v>2157</v>
      </c>
      <c r="B11" s="59"/>
      <c r="C11" s="59"/>
      <c r="D11" s="59"/>
    </row>
    <row r="12" spans="1:4" x14ac:dyDescent="0.25">
      <c r="A12" t="s">
        <v>2158</v>
      </c>
      <c r="B12" s="59"/>
      <c r="C12" s="59"/>
      <c r="D12" s="59"/>
    </row>
    <row r="13" spans="1:4" x14ac:dyDescent="0.25">
      <c r="A13" t="s">
        <v>2159</v>
      </c>
      <c r="B13" s="59"/>
      <c r="C13" s="59"/>
      <c r="D13" s="59"/>
    </row>
    <row r="14" spans="1:4" x14ac:dyDescent="0.25">
      <c r="A14" t="s">
        <v>2160</v>
      </c>
      <c r="B14" s="59"/>
      <c r="C14" s="59"/>
      <c r="D14" s="59"/>
    </row>
    <row r="15" spans="1:4" x14ac:dyDescent="0.25">
      <c r="A15" t="s">
        <v>2161</v>
      </c>
      <c r="B15" s="59"/>
      <c r="C15" s="59"/>
      <c r="D15" s="59"/>
    </row>
    <row r="16" spans="1:4" x14ac:dyDescent="0.25">
      <c r="A16" t="s">
        <v>2162</v>
      </c>
      <c r="B16" s="59"/>
      <c r="C16" s="59"/>
      <c r="D16" s="59"/>
    </row>
    <row r="17" spans="1:4" x14ac:dyDescent="0.25">
      <c r="A17" s="59" t="s">
        <v>2163</v>
      </c>
      <c r="B17" s="59"/>
      <c r="C17" s="59"/>
      <c r="D17" s="59"/>
    </row>
    <row r="18" spans="1:4" x14ac:dyDescent="0.25">
      <c r="A18" t="s">
        <v>2164</v>
      </c>
      <c r="B18" s="59"/>
      <c r="C18" s="59"/>
      <c r="D18" s="59"/>
    </row>
    <row r="19" spans="1:4" x14ac:dyDescent="0.25">
      <c r="A19" t="s">
        <v>2165</v>
      </c>
      <c r="B19" s="59"/>
      <c r="C19" s="59"/>
      <c r="D19" s="59"/>
    </row>
    <row r="20" spans="1:4" x14ac:dyDescent="0.25">
      <c r="A20" t="s">
        <v>2166</v>
      </c>
      <c r="B20" s="59"/>
      <c r="C20" s="59"/>
      <c r="D20" s="59"/>
    </row>
    <row r="22" spans="1:4" x14ac:dyDescent="0.25">
      <c r="A22" t="s">
        <v>718</v>
      </c>
    </row>
    <row r="23" spans="1:4" x14ac:dyDescent="0.25">
      <c r="A23" t="s">
        <v>2167</v>
      </c>
    </row>
    <row r="24" spans="1:4" x14ac:dyDescent="0.25">
      <c r="A24" t="s">
        <v>2168</v>
      </c>
    </row>
    <row r="25" spans="1:4" x14ac:dyDescent="0.25">
      <c r="A25" t="s">
        <v>2169</v>
      </c>
    </row>
    <row r="27" spans="1:4" x14ac:dyDescent="0.25">
      <c r="A27" t="s">
        <v>654</v>
      </c>
    </row>
    <row r="28" spans="1:4" x14ac:dyDescent="0.25">
      <c r="A28" t="s">
        <v>2141</v>
      </c>
    </row>
    <row r="29" spans="1:4" x14ac:dyDescent="0.25">
      <c r="A29" s="109" t="s">
        <v>140</v>
      </c>
    </row>
    <row r="30" spans="1:4" x14ac:dyDescent="0.25">
      <c r="A30" s="109"/>
    </row>
    <row r="31" spans="1:4" x14ac:dyDescent="0.25">
      <c r="A31" s="109"/>
    </row>
    <row r="32" spans="1:4" x14ac:dyDescent="0.25">
      <c r="A32" s="109"/>
    </row>
    <row r="33" spans="1:21" x14ac:dyDescent="0.25">
      <c r="A33" s="109"/>
    </row>
    <row r="34" spans="1:21" x14ac:dyDescent="0.25">
      <c r="A34" s="109"/>
    </row>
    <row r="35" spans="1:21" x14ac:dyDescent="0.25">
      <c r="A35" s="109"/>
    </row>
    <row r="36" spans="1:21" x14ac:dyDescent="0.25">
      <c r="A36" s="109"/>
    </row>
    <row r="37" spans="1:21" x14ac:dyDescent="0.25">
      <c r="A37" s="109"/>
    </row>
    <row r="38" spans="1:21" x14ac:dyDescent="0.25">
      <c r="A38" s="109"/>
    </row>
    <row r="39" spans="1:21" x14ac:dyDescent="0.25">
      <c r="A39" s="109"/>
    </row>
    <row r="40" spans="1:21" x14ac:dyDescent="0.25">
      <c r="A40" s="109"/>
    </row>
    <row r="41" spans="1:21" x14ac:dyDescent="0.25">
      <c r="A41" s="109"/>
    </row>
    <row r="46" spans="1:21" x14ac:dyDescent="0.25">
      <c r="A46" t="s">
        <v>2170</v>
      </c>
    </row>
    <row r="47" spans="1:21" x14ac:dyDescent="0.25">
      <c r="B47">
        <v>2001</v>
      </c>
      <c r="C47">
        <v>2002</v>
      </c>
      <c r="D47">
        <v>2003</v>
      </c>
      <c r="E47">
        <v>2004</v>
      </c>
      <c r="F47">
        <v>2005</v>
      </c>
      <c r="G47">
        <v>2006</v>
      </c>
      <c r="H47">
        <v>2007</v>
      </c>
      <c r="I47">
        <v>2008</v>
      </c>
      <c r="J47">
        <v>2009</v>
      </c>
      <c r="K47">
        <v>2010</v>
      </c>
      <c r="L47">
        <v>2011</v>
      </c>
      <c r="M47">
        <v>2012</v>
      </c>
      <c r="N47">
        <v>2013</v>
      </c>
      <c r="O47">
        <v>2014</v>
      </c>
      <c r="P47">
        <v>2015</v>
      </c>
      <c r="Q47">
        <v>2016</v>
      </c>
      <c r="R47">
        <v>2017</v>
      </c>
      <c r="S47">
        <v>2018</v>
      </c>
      <c r="T47">
        <v>2019</v>
      </c>
      <c r="U47">
        <v>2020</v>
      </c>
    </row>
    <row r="48" spans="1:21" x14ac:dyDescent="0.25">
      <c r="A48" t="s">
        <v>66</v>
      </c>
      <c r="B48" s="20">
        <f t="shared" ref="B48" si="0">B54/B86*100</f>
        <v>0.3556014597832986</v>
      </c>
      <c r="C48" s="20">
        <f t="shared" ref="C48:U48" si="1">C54/C86*100</f>
        <v>0.40916363305421216</v>
      </c>
      <c r="D48" s="20">
        <f t="shared" si="1"/>
        <v>0.50446353815614042</v>
      </c>
      <c r="E48" s="20">
        <f t="shared" si="1"/>
        <v>0.53094325781995866</v>
      </c>
      <c r="F48" s="20">
        <f t="shared" si="1"/>
        <v>0.48905869807608054</v>
      </c>
      <c r="G48" s="20">
        <f t="shared" si="1"/>
        <v>0.4620897956711576</v>
      </c>
      <c r="H48" s="20">
        <f t="shared" si="1"/>
        <v>0.49660811276988254</v>
      </c>
      <c r="I48" s="20">
        <f t="shared" si="1"/>
        <v>0.45994721860236437</v>
      </c>
      <c r="J48" s="20">
        <f t="shared" si="1"/>
        <v>0.51055183854628083</v>
      </c>
      <c r="K48" s="20">
        <f t="shared" si="1"/>
        <v>0.61362318872830734</v>
      </c>
      <c r="L48" s="20">
        <f t="shared" si="1"/>
        <v>0.48266392420566429</v>
      </c>
      <c r="M48" s="20">
        <f t="shared" si="1"/>
        <v>1.528346348537724</v>
      </c>
      <c r="N48" s="20">
        <f t="shared" si="1"/>
        <v>1.6616137784045391</v>
      </c>
      <c r="O48" s="20">
        <f t="shared" si="1"/>
        <v>1.5973838862649279</v>
      </c>
      <c r="P48" s="20">
        <f t="shared" si="1"/>
        <v>1.2402726227566929</v>
      </c>
      <c r="Q48" s="20">
        <f t="shared" si="1"/>
        <v>1.2913845009466653</v>
      </c>
      <c r="R48" s="20">
        <f t="shared" si="1"/>
        <v>1.2444336164161101</v>
      </c>
      <c r="S48" s="20">
        <f t="shared" si="1"/>
        <v>1.2050705745158412</v>
      </c>
      <c r="T48" s="20">
        <f t="shared" si="1"/>
        <v>1.1376861321977805</v>
      </c>
      <c r="U48" s="20">
        <f t="shared" si="1"/>
        <v>0.47733103913791508</v>
      </c>
    </row>
    <row r="49" spans="1:21" x14ac:dyDescent="0.25">
      <c r="A49" t="s">
        <v>69</v>
      </c>
      <c r="B49" s="20">
        <f t="shared" ref="B49" si="2">B55/B87*100</f>
        <v>0.47727446544698826</v>
      </c>
      <c r="C49" s="20">
        <f t="shared" ref="C49:U49" si="3">C55/C87*100</f>
        <v>0.55325759450514678</v>
      </c>
      <c r="D49" s="20">
        <f t="shared" si="3"/>
        <v>0.62044367060823291</v>
      </c>
      <c r="E49" s="20">
        <f t="shared" si="3"/>
        <v>0.62697702155793533</v>
      </c>
      <c r="F49" s="20">
        <f t="shared" si="3"/>
        <v>0.59499816916168979</v>
      </c>
      <c r="G49" s="20">
        <f t="shared" si="3"/>
        <v>0.54199919354931347</v>
      </c>
      <c r="H49" s="20">
        <f t="shared" si="3"/>
        <v>0.58586720954795235</v>
      </c>
      <c r="I49" s="20">
        <f t="shared" si="3"/>
        <v>0.48595528880090538</v>
      </c>
      <c r="J49" s="20">
        <f t="shared" si="3"/>
        <v>0.55317329813383931</v>
      </c>
      <c r="K49" s="20">
        <f t="shared" si="3"/>
        <v>0.65777598222119393</v>
      </c>
      <c r="L49" s="20">
        <f t="shared" si="3"/>
        <v>0.5229696404338543</v>
      </c>
      <c r="M49" s="20">
        <f t="shared" si="3"/>
        <v>1.8746801791656338</v>
      </c>
      <c r="N49" s="20">
        <f t="shared" si="3"/>
        <v>2.1333236121047525</v>
      </c>
      <c r="O49" s="20">
        <f t="shared" si="3"/>
        <v>2.1245344689799048</v>
      </c>
      <c r="P49" s="20">
        <f t="shared" si="3"/>
        <v>1.4445671150748507</v>
      </c>
      <c r="Q49" s="20">
        <f t="shared" si="3"/>
        <v>1.5142158624041331</v>
      </c>
      <c r="R49" s="20">
        <f t="shared" si="3"/>
        <v>1.4481716122732036</v>
      </c>
      <c r="S49" s="20">
        <f t="shared" si="3"/>
        <v>1.3765184379086237</v>
      </c>
      <c r="T49" s="20">
        <f t="shared" si="3"/>
        <v>1.259303843739503</v>
      </c>
      <c r="U49" s="20">
        <f t="shared" si="3"/>
        <v>0.52075189174076475</v>
      </c>
    </row>
    <row r="50" spans="1:21" x14ac:dyDescent="0.25">
      <c r="A50" t="s">
        <v>7</v>
      </c>
      <c r="B50" s="20">
        <f>B81/B113*100</f>
        <v>0.23406986401982385</v>
      </c>
      <c r="C50" s="20">
        <f t="shared" ref="C50:U50" si="4">C81/C113*100</f>
        <v>0.39975420518464999</v>
      </c>
      <c r="D50" s="20">
        <f t="shared" si="4"/>
        <v>0.56282386048462385</v>
      </c>
      <c r="E50" s="20">
        <f t="shared" si="4"/>
        <v>0.46212641109103392</v>
      </c>
      <c r="F50" s="20">
        <f t="shared" si="4"/>
        <v>0.53887473314510026</v>
      </c>
      <c r="G50" s="20">
        <f t="shared" si="4"/>
        <v>0.44200867786926928</v>
      </c>
      <c r="H50" s="20">
        <f t="shared" si="4"/>
        <v>0.44340619280729687</v>
      </c>
      <c r="I50" s="20">
        <f t="shared" si="4"/>
        <v>0.34674916957902552</v>
      </c>
      <c r="J50" s="20">
        <f t="shared" si="4"/>
        <v>0.40853671510947509</v>
      </c>
      <c r="K50" s="20">
        <f t="shared" si="4"/>
        <v>0.45325484902819763</v>
      </c>
      <c r="L50" s="20">
        <f t="shared" si="4"/>
        <v>0.3123523449870334</v>
      </c>
      <c r="M50" s="20">
        <f t="shared" si="4"/>
        <v>1.3850086393308507</v>
      </c>
      <c r="N50" s="20">
        <f t="shared" si="4"/>
        <v>1.4926463992770982</v>
      </c>
      <c r="O50" s="20">
        <f t="shared" si="4"/>
        <v>1.3460309020590822</v>
      </c>
      <c r="P50" s="20">
        <f t="shared" si="4"/>
        <v>0.94899941442739366</v>
      </c>
      <c r="Q50" s="20">
        <f t="shared" si="4"/>
        <v>0.89682194166303875</v>
      </c>
      <c r="R50" s="20">
        <f t="shared" si="4"/>
        <v>0.77078741476869939</v>
      </c>
      <c r="S50" s="20">
        <f t="shared" si="4"/>
        <v>0.73143095874109054</v>
      </c>
      <c r="T50" s="20">
        <f t="shared" si="4"/>
        <v>0.67529130526490722</v>
      </c>
      <c r="U50" s="20">
        <f t="shared" si="4"/>
        <v>0.33949237806327681</v>
      </c>
    </row>
    <row r="52" spans="1:21" x14ac:dyDescent="0.25">
      <c r="A52" t="s">
        <v>2171</v>
      </c>
    </row>
    <row r="53" spans="1:21" x14ac:dyDescent="0.25">
      <c r="A53" s="37"/>
      <c r="B53">
        <v>2001</v>
      </c>
      <c r="C53">
        <v>2002</v>
      </c>
      <c r="D53">
        <v>2003</v>
      </c>
      <c r="E53">
        <v>2004</v>
      </c>
      <c r="F53">
        <v>2005</v>
      </c>
      <c r="G53">
        <v>2006</v>
      </c>
      <c r="H53">
        <v>2007</v>
      </c>
      <c r="I53">
        <v>2008</v>
      </c>
      <c r="J53">
        <v>2009</v>
      </c>
      <c r="K53">
        <v>2010</v>
      </c>
      <c r="L53">
        <v>2011</v>
      </c>
      <c r="M53">
        <v>2012</v>
      </c>
      <c r="N53">
        <v>2013</v>
      </c>
      <c r="O53">
        <v>2014</v>
      </c>
      <c r="P53">
        <v>2015</v>
      </c>
      <c r="Q53">
        <v>2016</v>
      </c>
      <c r="R53">
        <v>2017</v>
      </c>
      <c r="S53">
        <v>2018</v>
      </c>
      <c r="T53">
        <v>2019</v>
      </c>
      <c r="U53">
        <v>2020</v>
      </c>
    </row>
    <row r="54" spans="1:21" x14ac:dyDescent="0.25">
      <c r="A54" t="s">
        <v>66</v>
      </c>
      <c r="B54">
        <v>111730</v>
      </c>
      <c r="C54">
        <v>128941</v>
      </c>
      <c r="D54">
        <v>161805</v>
      </c>
      <c r="E54">
        <v>179675</v>
      </c>
      <c r="F54">
        <v>173329</v>
      </c>
      <c r="G54">
        <v>172121</v>
      </c>
      <c r="H54">
        <v>195248</v>
      </c>
      <c r="I54">
        <v>190731</v>
      </c>
      <c r="J54">
        <v>217298</v>
      </c>
      <c r="K54">
        <v>275746</v>
      </c>
      <c r="L54">
        <v>222150</v>
      </c>
      <c r="M54">
        <v>731254</v>
      </c>
      <c r="N54">
        <v>822363</v>
      </c>
      <c r="O54">
        <v>807186</v>
      </c>
      <c r="P54">
        <v>611195</v>
      </c>
      <c r="Q54">
        <v>615166</v>
      </c>
      <c r="R54">
        <v>586077</v>
      </c>
      <c r="S54">
        <v>567590</v>
      </c>
      <c r="T54">
        <v>535070</v>
      </c>
      <c r="U54">
        <v>227274</v>
      </c>
    </row>
    <row r="55" spans="1:21" x14ac:dyDescent="0.25">
      <c r="A55" t="s">
        <v>69</v>
      </c>
      <c r="B55">
        <f>B57+B60+B61+B65+B70+B72+B73+B75+B81</f>
        <v>16163</v>
      </c>
      <c r="C55">
        <f t="shared" ref="C55:U55" si="5">C57+C60+C61+C65+C70+C72+C73+C75+C81</f>
        <v>19741</v>
      </c>
      <c r="D55">
        <f t="shared" si="5"/>
        <v>23419</v>
      </c>
      <c r="E55">
        <f t="shared" si="5"/>
        <v>24770</v>
      </c>
      <c r="F55">
        <f t="shared" si="5"/>
        <v>24504</v>
      </c>
      <c r="G55">
        <f t="shared" si="5"/>
        <v>23590</v>
      </c>
      <c r="H55">
        <f t="shared" si="5"/>
        <v>27463</v>
      </c>
      <c r="I55">
        <f t="shared" si="5"/>
        <v>24646</v>
      </c>
      <c r="J55">
        <f t="shared" si="5"/>
        <v>29503</v>
      </c>
      <c r="K55">
        <f t="shared" si="5"/>
        <v>37643</v>
      </c>
      <c r="L55">
        <f t="shared" si="5"/>
        <v>31462</v>
      </c>
      <c r="M55">
        <f t="shared" si="5"/>
        <v>119358</v>
      </c>
      <c r="N55">
        <f t="shared" si="5"/>
        <v>140448</v>
      </c>
      <c r="O55">
        <f t="shared" si="5"/>
        <v>145975</v>
      </c>
      <c r="P55">
        <f t="shared" si="5"/>
        <v>97950</v>
      </c>
      <c r="Q55">
        <f t="shared" si="5"/>
        <v>99921</v>
      </c>
      <c r="R55">
        <f t="shared" si="5"/>
        <v>95266</v>
      </c>
      <c r="S55">
        <f t="shared" si="5"/>
        <v>91491</v>
      </c>
      <c r="T55">
        <f t="shared" si="5"/>
        <v>82853</v>
      </c>
      <c r="U55">
        <f t="shared" si="5"/>
        <v>34402</v>
      </c>
    </row>
    <row r="56" spans="1:21" x14ac:dyDescent="0.25">
      <c r="A56" t="s">
        <v>9</v>
      </c>
      <c r="B56">
        <v>120</v>
      </c>
      <c r="C56">
        <v>127</v>
      </c>
      <c r="D56">
        <v>266</v>
      </c>
      <c r="E56">
        <v>179</v>
      </c>
      <c r="F56">
        <v>277</v>
      </c>
      <c r="G56">
        <v>311</v>
      </c>
      <c r="H56">
        <v>291</v>
      </c>
      <c r="I56">
        <v>262</v>
      </c>
      <c r="J56">
        <v>302</v>
      </c>
      <c r="K56">
        <v>376</v>
      </c>
      <c r="L56">
        <v>463</v>
      </c>
      <c r="M56">
        <v>1064</v>
      </c>
      <c r="N56">
        <v>1069</v>
      </c>
      <c r="O56">
        <v>1036</v>
      </c>
      <c r="P56">
        <v>817</v>
      </c>
      <c r="Q56">
        <v>703</v>
      </c>
      <c r="R56">
        <v>600</v>
      </c>
      <c r="S56">
        <v>439</v>
      </c>
      <c r="T56">
        <v>361</v>
      </c>
      <c r="U56">
        <v>147</v>
      </c>
    </row>
    <row r="57" spans="1:21" x14ac:dyDescent="0.25">
      <c r="A57" t="s">
        <v>21</v>
      </c>
      <c r="B57">
        <v>805</v>
      </c>
      <c r="C57">
        <v>1069</v>
      </c>
      <c r="D57">
        <v>1253</v>
      </c>
      <c r="E57">
        <v>1130</v>
      </c>
      <c r="F57">
        <v>1175</v>
      </c>
      <c r="G57">
        <v>1320</v>
      </c>
      <c r="H57">
        <v>1351</v>
      </c>
      <c r="I57">
        <v>919</v>
      </c>
      <c r="J57">
        <v>1024</v>
      </c>
      <c r="K57">
        <v>1480</v>
      </c>
      <c r="L57">
        <v>1264</v>
      </c>
      <c r="M57">
        <v>4960</v>
      </c>
      <c r="N57">
        <v>6595</v>
      </c>
      <c r="O57">
        <v>13783</v>
      </c>
      <c r="P57">
        <v>5353</v>
      </c>
      <c r="Q57">
        <v>4475</v>
      </c>
      <c r="R57">
        <v>4729</v>
      </c>
      <c r="S57">
        <v>3981</v>
      </c>
      <c r="T57">
        <v>3388</v>
      </c>
      <c r="U57">
        <v>1502</v>
      </c>
    </row>
    <row r="58" spans="1:21" x14ac:dyDescent="0.25">
      <c r="A58" t="s">
        <v>13</v>
      </c>
      <c r="B58">
        <v>99</v>
      </c>
      <c r="C58">
        <v>86</v>
      </c>
      <c r="D58">
        <v>107</v>
      </c>
      <c r="E58">
        <v>146</v>
      </c>
      <c r="F58">
        <v>116</v>
      </c>
      <c r="G58">
        <v>223</v>
      </c>
      <c r="H58">
        <v>371</v>
      </c>
      <c r="I58">
        <v>303</v>
      </c>
      <c r="J58">
        <v>297</v>
      </c>
      <c r="K58">
        <v>294</v>
      </c>
      <c r="L58">
        <v>284</v>
      </c>
      <c r="M58">
        <v>601</v>
      </c>
      <c r="N58">
        <v>722</v>
      </c>
      <c r="O58">
        <v>613</v>
      </c>
      <c r="P58">
        <v>488</v>
      </c>
      <c r="Q58">
        <v>598</v>
      </c>
      <c r="R58">
        <v>654</v>
      </c>
      <c r="S58">
        <v>740</v>
      </c>
      <c r="T58">
        <v>438</v>
      </c>
      <c r="U58">
        <v>129</v>
      </c>
    </row>
    <row r="59" spans="1:21" x14ac:dyDescent="0.25">
      <c r="A59" t="s">
        <v>10</v>
      </c>
      <c r="B59">
        <v>630</v>
      </c>
      <c r="C59">
        <v>943</v>
      </c>
      <c r="D59">
        <v>1205</v>
      </c>
      <c r="E59">
        <v>1423</v>
      </c>
      <c r="F59">
        <v>1566</v>
      </c>
      <c r="G59">
        <v>1923</v>
      </c>
      <c r="H59">
        <v>2105</v>
      </c>
      <c r="I59">
        <v>1804</v>
      </c>
      <c r="J59">
        <v>1524</v>
      </c>
      <c r="K59">
        <v>2241</v>
      </c>
      <c r="L59">
        <v>2173</v>
      </c>
      <c r="M59">
        <v>5527</v>
      </c>
      <c r="N59">
        <v>6981</v>
      </c>
      <c r="O59">
        <v>5926</v>
      </c>
      <c r="P59">
        <v>4636</v>
      </c>
      <c r="Q59">
        <v>4656</v>
      </c>
      <c r="R59">
        <v>5274</v>
      </c>
      <c r="S59">
        <v>4498</v>
      </c>
      <c r="T59">
        <v>4501</v>
      </c>
      <c r="U59">
        <v>2047</v>
      </c>
    </row>
    <row r="60" spans="1:21" x14ac:dyDescent="0.25">
      <c r="A60" t="s">
        <v>22</v>
      </c>
      <c r="B60">
        <v>4890</v>
      </c>
      <c r="C60">
        <v>5791</v>
      </c>
      <c r="D60">
        <v>6757</v>
      </c>
      <c r="E60">
        <v>6664</v>
      </c>
      <c r="F60">
        <v>4929</v>
      </c>
      <c r="G60">
        <v>6167</v>
      </c>
      <c r="H60">
        <v>7056</v>
      </c>
      <c r="I60">
        <v>6256</v>
      </c>
      <c r="J60">
        <v>7648</v>
      </c>
      <c r="K60">
        <v>9730</v>
      </c>
      <c r="L60">
        <v>8374</v>
      </c>
      <c r="M60">
        <v>25416</v>
      </c>
      <c r="N60">
        <v>28226</v>
      </c>
      <c r="O60">
        <v>32227</v>
      </c>
      <c r="P60">
        <v>21796</v>
      </c>
      <c r="Q60">
        <v>22337</v>
      </c>
      <c r="R60">
        <v>20918</v>
      </c>
      <c r="S60">
        <v>20676</v>
      </c>
      <c r="T60">
        <v>19482</v>
      </c>
      <c r="U60">
        <v>8171</v>
      </c>
    </row>
    <row r="61" spans="1:21" x14ac:dyDescent="0.25">
      <c r="A61" t="s">
        <v>17</v>
      </c>
      <c r="B61">
        <v>2844</v>
      </c>
      <c r="C61">
        <v>3556</v>
      </c>
      <c r="D61">
        <v>4836</v>
      </c>
      <c r="E61">
        <v>5249</v>
      </c>
      <c r="F61">
        <v>5581</v>
      </c>
      <c r="G61">
        <v>4630</v>
      </c>
      <c r="H61">
        <v>6441</v>
      </c>
      <c r="I61">
        <v>5538</v>
      </c>
      <c r="J61">
        <v>6374</v>
      </c>
      <c r="K61">
        <v>6999</v>
      </c>
      <c r="L61">
        <v>5586</v>
      </c>
      <c r="M61">
        <v>25182</v>
      </c>
      <c r="N61">
        <v>30695</v>
      </c>
      <c r="O61">
        <v>26018</v>
      </c>
      <c r="P61">
        <v>18419</v>
      </c>
      <c r="Q61">
        <v>18698</v>
      </c>
      <c r="R61">
        <v>17014</v>
      </c>
      <c r="S61">
        <v>15599</v>
      </c>
      <c r="T61">
        <v>14173</v>
      </c>
      <c r="U61">
        <v>5806</v>
      </c>
    </row>
    <row r="62" spans="1:21" x14ac:dyDescent="0.25">
      <c r="A62" t="s">
        <v>33</v>
      </c>
      <c r="B62">
        <v>1549</v>
      </c>
      <c r="C62">
        <v>1825</v>
      </c>
      <c r="D62">
        <v>2190</v>
      </c>
      <c r="E62">
        <v>2636</v>
      </c>
      <c r="F62">
        <v>2633</v>
      </c>
      <c r="G62">
        <v>3708</v>
      </c>
      <c r="H62">
        <v>3642</v>
      </c>
      <c r="I62">
        <v>3534</v>
      </c>
      <c r="J62">
        <v>3935</v>
      </c>
      <c r="K62">
        <v>5562</v>
      </c>
      <c r="L62">
        <v>4835</v>
      </c>
      <c r="M62">
        <v>10073</v>
      </c>
      <c r="N62">
        <v>9225</v>
      </c>
      <c r="O62">
        <v>10573</v>
      </c>
      <c r="P62">
        <v>8635</v>
      </c>
      <c r="Q62">
        <v>9231</v>
      </c>
      <c r="R62">
        <v>8883</v>
      </c>
      <c r="S62">
        <v>8084</v>
      </c>
      <c r="T62">
        <v>7208</v>
      </c>
      <c r="U62">
        <v>3238</v>
      </c>
    </row>
    <row r="63" spans="1:21" x14ac:dyDescent="0.25">
      <c r="A63" t="s">
        <v>24</v>
      </c>
      <c r="B63">
        <v>1968</v>
      </c>
      <c r="C63">
        <v>2929</v>
      </c>
      <c r="D63">
        <v>3749</v>
      </c>
      <c r="E63">
        <v>3591</v>
      </c>
      <c r="F63">
        <v>3582</v>
      </c>
      <c r="G63">
        <v>3191</v>
      </c>
      <c r="H63">
        <v>3581</v>
      </c>
      <c r="I63">
        <v>3477</v>
      </c>
      <c r="J63">
        <v>4369</v>
      </c>
      <c r="K63">
        <v>5491</v>
      </c>
      <c r="L63">
        <v>4720</v>
      </c>
      <c r="M63">
        <v>18201</v>
      </c>
      <c r="N63">
        <v>22228</v>
      </c>
      <c r="O63">
        <v>23591</v>
      </c>
      <c r="P63">
        <v>16347</v>
      </c>
      <c r="Q63">
        <v>16117</v>
      </c>
      <c r="R63">
        <v>15303</v>
      </c>
      <c r="S63">
        <v>14213</v>
      </c>
      <c r="T63">
        <v>12114</v>
      </c>
      <c r="U63">
        <v>5129</v>
      </c>
    </row>
    <row r="64" spans="1:21" x14ac:dyDescent="0.25">
      <c r="A64" t="s">
        <v>32</v>
      </c>
      <c r="B64">
        <v>1947</v>
      </c>
      <c r="C64">
        <v>2804</v>
      </c>
      <c r="D64">
        <v>3082</v>
      </c>
      <c r="E64">
        <v>3445</v>
      </c>
      <c r="F64">
        <v>3206</v>
      </c>
      <c r="G64">
        <v>3365</v>
      </c>
      <c r="H64">
        <v>3152</v>
      </c>
      <c r="I64">
        <v>3208</v>
      </c>
      <c r="J64">
        <v>3873</v>
      </c>
      <c r="K64">
        <v>5390</v>
      </c>
      <c r="L64">
        <v>3658</v>
      </c>
      <c r="M64">
        <v>11417</v>
      </c>
      <c r="N64">
        <v>13926</v>
      </c>
      <c r="O64">
        <v>13393</v>
      </c>
      <c r="P64">
        <v>10765</v>
      </c>
      <c r="Q64">
        <v>11592</v>
      </c>
      <c r="R64">
        <v>10587</v>
      </c>
      <c r="S64">
        <v>10474</v>
      </c>
      <c r="T64">
        <v>10055</v>
      </c>
      <c r="U64">
        <v>4394</v>
      </c>
    </row>
    <row r="65" spans="1:21" x14ac:dyDescent="0.25">
      <c r="A65" t="s">
        <v>15</v>
      </c>
      <c r="B65">
        <v>1201</v>
      </c>
      <c r="C65">
        <v>1391</v>
      </c>
      <c r="D65">
        <v>1454</v>
      </c>
      <c r="E65">
        <v>1668</v>
      </c>
      <c r="F65">
        <v>1624</v>
      </c>
      <c r="G65">
        <v>1627</v>
      </c>
      <c r="H65">
        <v>1447</v>
      </c>
      <c r="I65">
        <v>1302</v>
      </c>
      <c r="J65">
        <v>1600</v>
      </c>
      <c r="K65">
        <v>2414</v>
      </c>
      <c r="L65">
        <v>2481</v>
      </c>
      <c r="M65">
        <v>7732</v>
      </c>
      <c r="N65">
        <v>9288</v>
      </c>
      <c r="O65">
        <v>9448</v>
      </c>
      <c r="P65">
        <v>7544</v>
      </c>
      <c r="Q65">
        <v>8109</v>
      </c>
      <c r="R65">
        <v>7645</v>
      </c>
      <c r="S65">
        <v>7612</v>
      </c>
      <c r="T65">
        <v>6839</v>
      </c>
      <c r="U65">
        <v>2689</v>
      </c>
    </row>
    <row r="66" spans="1:21" x14ac:dyDescent="0.25">
      <c r="A66" t="s">
        <v>31</v>
      </c>
      <c r="B66">
        <v>623</v>
      </c>
      <c r="C66">
        <v>935</v>
      </c>
      <c r="D66">
        <v>1294</v>
      </c>
      <c r="E66">
        <v>1418</v>
      </c>
      <c r="F66">
        <v>1105</v>
      </c>
      <c r="G66">
        <v>1206</v>
      </c>
      <c r="H66">
        <v>1299</v>
      </c>
      <c r="I66">
        <v>1306</v>
      </c>
      <c r="J66">
        <v>1826</v>
      </c>
      <c r="K66">
        <v>2385</v>
      </c>
      <c r="L66">
        <v>1727</v>
      </c>
      <c r="M66">
        <v>6696</v>
      </c>
      <c r="N66">
        <v>7535</v>
      </c>
      <c r="O66">
        <v>7176</v>
      </c>
      <c r="P66">
        <v>6262</v>
      </c>
      <c r="Q66">
        <v>6627</v>
      </c>
      <c r="R66">
        <v>5859</v>
      </c>
      <c r="S66">
        <v>5464</v>
      </c>
      <c r="T66">
        <v>4966</v>
      </c>
      <c r="U66">
        <v>2254</v>
      </c>
    </row>
    <row r="67" spans="1:21" x14ac:dyDescent="0.25">
      <c r="A67" t="s">
        <v>30</v>
      </c>
      <c r="B67">
        <v>761</v>
      </c>
      <c r="C67">
        <v>1199</v>
      </c>
      <c r="D67">
        <v>1558</v>
      </c>
      <c r="E67">
        <v>1599</v>
      </c>
      <c r="F67">
        <v>1193</v>
      </c>
      <c r="G67">
        <v>1040</v>
      </c>
      <c r="H67">
        <v>1085</v>
      </c>
      <c r="I67">
        <v>961</v>
      </c>
      <c r="J67">
        <v>1162</v>
      </c>
      <c r="K67">
        <v>2288</v>
      </c>
      <c r="L67">
        <v>1867</v>
      </c>
      <c r="M67">
        <v>7958</v>
      </c>
      <c r="N67">
        <v>10506</v>
      </c>
      <c r="O67">
        <v>8741</v>
      </c>
      <c r="P67">
        <v>7415</v>
      </c>
      <c r="Q67">
        <v>7671</v>
      </c>
      <c r="R67">
        <v>7332</v>
      </c>
      <c r="S67">
        <v>6851</v>
      </c>
      <c r="T67">
        <v>7109</v>
      </c>
      <c r="U67">
        <v>3122</v>
      </c>
    </row>
    <row r="68" spans="1:21" x14ac:dyDescent="0.25">
      <c r="A68" t="s">
        <v>23</v>
      </c>
      <c r="B68">
        <v>16988</v>
      </c>
      <c r="C68">
        <v>21797</v>
      </c>
      <c r="D68">
        <v>24646</v>
      </c>
      <c r="E68">
        <v>22908</v>
      </c>
      <c r="F68">
        <v>21023</v>
      </c>
      <c r="G68">
        <v>18115</v>
      </c>
      <c r="H68">
        <v>16796</v>
      </c>
      <c r="I68">
        <v>18192</v>
      </c>
      <c r="J68">
        <v>20763</v>
      </c>
      <c r="K68">
        <v>26012</v>
      </c>
      <c r="L68">
        <v>21390</v>
      </c>
      <c r="M68">
        <v>94440</v>
      </c>
      <c r="N68">
        <v>109038</v>
      </c>
      <c r="O68">
        <v>119267</v>
      </c>
      <c r="P68">
        <v>87683</v>
      </c>
      <c r="Q68">
        <v>84400</v>
      </c>
      <c r="R68">
        <v>80625</v>
      </c>
      <c r="S68">
        <v>77969</v>
      </c>
      <c r="T68">
        <v>75076</v>
      </c>
      <c r="U68">
        <v>33384</v>
      </c>
    </row>
    <row r="69" spans="1:21" x14ac:dyDescent="0.25">
      <c r="A69" t="s">
        <v>12</v>
      </c>
      <c r="B69">
        <v>1158</v>
      </c>
      <c r="C69">
        <v>1454</v>
      </c>
      <c r="D69">
        <v>2739</v>
      </c>
      <c r="E69">
        <v>2701</v>
      </c>
      <c r="F69">
        <v>2643</v>
      </c>
      <c r="G69">
        <v>2472</v>
      </c>
      <c r="H69">
        <v>3163</v>
      </c>
      <c r="I69">
        <v>3351</v>
      </c>
      <c r="J69">
        <v>3812</v>
      </c>
      <c r="K69">
        <v>5051</v>
      </c>
      <c r="L69">
        <v>3886</v>
      </c>
      <c r="M69">
        <v>10242</v>
      </c>
      <c r="N69">
        <v>12790</v>
      </c>
      <c r="O69">
        <v>11241</v>
      </c>
      <c r="P69">
        <v>8688</v>
      </c>
      <c r="Q69">
        <v>8517</v>
      </c>
      <c r="R69">
        <v>8156</v>
      </c>
      <c r="S69">
        <v>8076</v>
      </c>
      <c r="T69">
        <v>7480</v>
      </c>
      <c r="U69">
        <v>3472</v>
      </c>
    </row>
    <row r="70" spans="1:21" x14ac:dyDescent="0.25">
      <c r="A70" t="s">
        <v>19</v>
      </c>
      <c r="B70">
        <v>1200</v>
      </c>
      <c r="C70">
        <v>1490</v>
      </c>
      <c r="D70">
        <v>1773</v>
      </c>
      <c r="E70">
        <v>1938</v>
      </c>
      <c r="F70">
        <v>1997</v>
      </c>
      <c r="G70">
        <v>1538</v>
      </c>
      <c r="H70">
        <v>1342</v>
      </c>
      <c r="I70">
        <v>1405</v>
      </c>
      <c r="J70">
        <v>1575</v>
      </c>
      <c r="K70">
        <v>2010</v>
      </c>
      <c r="L70">
        <v>1392</v>
      </c>
      <c r="M70">
        <v>8564</v>
      </c>
      <c r="N70">
        <v>9633</v>
      </c>
      <c r="O70">
        <v>10646</v>
      </c>
      <c r="P70">
        <v>6267</v>
      </c>
      <c r="Q70">
        <v>5269</v>
      </c>
      <c r="R70">
        <v>5218</v>
      </c>
      <c r="S70">
        <v>5182</v>
      </c>
      <c r="T70">
        <v>4457</v>
      </c>
      <c r="U70">
        <v>1840</v>
      </c>
    </row>
    <row r="71" spans="1:21" x14ac:dyDescent="0.25">
      <c r="A71" t="s">
        <v>27</v>
      </c>
      <c r="B71">
        <v>9205</v>
      </c>
      <c r="C71">
        <v>9956</v>
      </c>
      <c r="D71">
        <v>10935</v>
      </c>
      <c r="E71">
        <v>10283</v>
      </c>
      <c r="F71">
        <v>9615</v>
      </c>
      <c r="G71">
        <v>9834</v>
      </c>
      <c r="H71">
        <v>11802</v>
      </c>
      <c r="I71">
        <v>11437</v>
      </c>
      <c r="J71">
        <v>12634</v>
      </c>
      <c r="K71">
        <v>16370</v>
      </c>
      <c r="L71">
        <v>13152</v>
      </c>
      <c r="M71">
        <v>41810</v>
      </c>
      <c r="N71">
        <v>46012</v>
      </c>
      <c r="O71">
        <v>41167</v>
      </c>
      <c r="P71">
        <v>31136</v>
      </c>
      <c r="Q71">
        <v>33214</v>
      </c>
      <c r="R71">
        <v>33017</v>
      </c>
      <c r="S71">
        <v>32635</v>
      </c>
      <c r="T71">
        <v>31905</v>
      </c>
      <c r="U71">
        <v>12971</v>
      </c>
    </row>
    <row r="72" spans="1:21" x14ac:dyDescent="0.25">
      <c r="A72" t="s">
        <v>20</v>
      </c>
      <c r="B72">
        <v>3064</v>
      </c>
      <c r="C72">
        <v>3541</v>
      </c>
      <c r="D72">
        <v>4028</v>
      </c>
      <c r="E72">
        <v>4619</v>
      </c>
      <c r="F72">
        <v>5053</v>
      </c>
      <c r="G72">
        <v>4930</v>
      </c>
      <c r="H72">
        <v>5731</v>
      </c>
      <c r="I72">
        <v>5460</v>
      </c>
      <c r="J72">
        <v>6237</v>
      </c>
      <c r="K72">
        <v>8279</v>
      </c>
      <c r="L72">
        <v>7709</v>
      </c>
      <c r="M72">
        <v>28307</v>
      </c>
      <c r="N72">
        <v>34370</v>
      </c>
      <c r="O72">
        <v>33462</v>
      </c>
      <c r="P72">
        <v>22858</v>
      </c>
      <c r="Q72">
        <v>24357</v>
      </c>
      <c r="R72">
        <v>23993</v>
      </c>
      <c r="S72">
        <v>23211</v>
      </c>
      <c r="T72">
        <v>19980</v>
      </c>
      <c r="U72">
        <v>8175</v>
      </c>
    </row>
    <row r="73" spans="1:21" x14ac:dyDescent="0.25">
      <c r="A73" t="s">
        <v>16</v>
      </c>
      <c r="B73">
        <v>684</v>
      </c>
      <c r="C73">
        <v>819</v>
      </c>
      <c r="D73">
        <v>900</v>
      </c>
      <c r="E73">
        <v>1020</v>
      </c>
      <c r="F73">
        <v>1239</v>
      </c>
      <c r="G73">
        <v>1117</v>
      </c>
      <c r="H73">
        <v>1188</v>
      </c>
      <c r="I73">
        <v>1052</v>
      </c>
      <c r="J73">
        <v>1340</v>
      </c>
      <c r="K73">
        <v>1876</v>
      </c>
      <c r="L73">
        <v>1366</v>
      </c>
      <c r="M73">
        <v>4928</v>
      </c>
      <c r="N73">
        <v>5613</v>
      </c>
      <c r="O73">
        <v>4918</v>
      </c>
      <c r="P73">
        <v>4066</v>
      </c>
      <c r="Q73">
        <v>4606</v>
      </c>
      <c r="R73">
        <v>4389</v>
      </c>
      <c r="S73">
        <v>4085</v>
      </c>
      <c r="T73">
        <v>4144</v>
      </c>
      <c r="U73">
        <v>1692</v>
      </c>
    </row>
    <row r="74" spans="1:21" x14ac:dyDescent="0.25">
      <c r="A74" t="s">
        <v>25</v>
      </c>
      <c r="B74">
        <v>10195</v>
      </c>
      <c r="C74">
        <v>11953</v>
      </c>
      <c r="D74">
        <v>16449</v>
      </c>
      <c r="E74">
        <v>17819</v>
      </c>
      <c r="F74">
        <v>18093</v>
      </c>
      <c r="G74">
        <v>14220</v>
      </c>
      <c r="H74">
        <v>15341</v>
      </c>
      <c r="I74">
        <v>13332</v>
      </c>
      <c r="J74">
        <v>15722</v>
      </c>
      <c r="K74">
        <v>19510</v>
      </c>
      <c r="L74">
        <v>16633</v>
      </c>
      <c r="M74">
        <v>63084</v>
      </c>
      <c r="N74">
        <v>69840</v>
      </c>
      <c r="O74">
        <v>64954</v>
      </c>
      <c r="P74">
        <v>55218</v>
      </c>
      <c r="Q74">
        <v>55664</v>
      </c>
      <c r="R74">
        <v>55887</v>
      </c>
      <c r="S74">
        <v>56987</v>
      </c>
      <c r="T74">
        <v>52165</v>
      </c>
      <c r="U74">
        <v>21941</v>
      </c>
    </row>
    <row r="75" spans="1:21" x14ac:dyDescent="0.25">
      <c r="A75" t="s">
        <v>18</v>
      </c>
      <c r="B75">
        <v>1134</v>
      </c>
      <c r="C75">
        <v>1492</v>
      </c>
      <c r="D75">
        <v>1586</v>
      </c>
      <c r="E75">
        <v>1748</v>
      </c>
      <c r="F75">
        <v>1967</v>
      </c>
      <c r="G75">
        <v>1444</v>
      </c>
      <c r="H75">
        <v>2013</v>
      </c>
      <c r="I75">
        <v>1953</v>
      </c>
      <c r="J75">
        <v>2745</v>
      </c>
      <c r="K75">
        <v>3720</v>
      </c>
      <c r="L75">
        <v>2424</v>
      </c>
      <c r="M75">
        <v>10189</v>
      </c>
      <c r="N75">
        <v>11535</v>
      </c>
      <c r="O75">
        <v>11220</v>
      </c>
      <c r="P75">
        <v>8584</v>
      </c>
      <c r="Q75">
        <v>9289</v>
      </c>
      <c r="R75">
        <v>8968</v>
      </c>
      <c r="S75">
        <v>8834</v>
      </c>
      <c r="T75">
        <v>8277</v>
      </c>
      <c r="U75">
        <v>3456</v>
      </c>
    </row>
    <row r="76" spans="1:21" x14ac:dyDescent="0.25">
      <c r="A76" t="s">
        <v>29</v>
      </c>
      <c r="B76">
        <v>9044</v>
      </c>
      <c r="C76">
        <v>10011</v>
      </c>
      <c r="D76">
        <v>11416</v>
      </c>
      <c r="E76">
        <v>10963</v>
      </c>
      <c r="F76">
        <v>10129</v>
      </c>
      <c r="G76">
        <v>8081</v>
      </c>
      <c r="H76">
        <v>7792</v>
      </c>
      <c r="I76">
        <v>8984</v>
      </c>
      <c r="J76">
        <v>9423</v>
      </c>
      <c r="K76">
        <v>11388</v>
      </c>
      <c r="L76">
        <v>9019</v>
      </c>
      <c r="M76">
        <v>48411</v>
      </c>
      <c r="N76">
        <v>58305</v>
      </c>
      <c r="O76">
        <v>50490</v>
      </c>
      <c r="P76">
        <v>44542</v>
      </c>
      <c r="Q76">
        <v>46511</v>
      </c>
      <c r="R76">
        <v>43925</v>
      </c>
      <c r="S76">
        <v>40899</v>
      </c>
      <c r="T76">
        <v>38836</v>
      </c>
      <c r="U76">
        <v>16779</v>
      </c>
    </row>
    <row r="77" spans="1:21" x14ac:dyDescent="0.25">
      <c r="A77" t="s">
        <v>8</v>
      </c>
      <c r="B77">
        <v>253</v>
      </c>
      <c r="C77">
        <v>269</v>
      </c>
      <c r="D77">
        <v>251</v>
      </c>
      <c r="E77">
        <v>305</v>
      </c>
      <c r="F77">
        <v>413</v>
      </c>
      <c r="G77">
        <v>356</v>
      </c>
      <c r="H77">
        <v>332</v>
      </c>
      <c r="I77">
        <v>274</v>
      </c>
      <c r="J77">
        <v>406</v>
      </c>
      <c r="K77">
        <v>718</v>
      </c>
      <c r="L77">
        <v>757</v>
      </c>
      <c r="M77">
        <v>2818</v>
      </c>
      <c r="N77">
        <v>3034</v>
      </c>
      <c r="O77">
        <v>2746</v>
      </c>
      <c r="P77">
        <v>2294</v>
      </c>
      <c r="Q77">
        <v>2765</v>
      </c>
      <c r="R77">
        <v>2810</v>
      </c>
      <c r="S77">
        <v>3648</v>
      </c>
      <c r="T77">
        <v>3513</v>
      </c>
      <c r="U77">
        <v>1535</v>
      </c>
    </row>
    <row r="78" spans="1:21" x14ac:dyDescent="0.25">
      <c r="A78" t="s">
        <v>11</v>
      </c>
      <c r="B78">
        <v>50</v>
      </c>
      <c r="C78">
        <v>51</v>
      </c>
      <c r="D78">
        <v>47</v>
      </c>
      <c r="E78">
        <v>58</v>
      </c>
      <c r="F78">
        <v>97</v>
      </c>
      <c r="G78">
        <v>80</v>
      </c>
      <c r="H78">
        <v>82</v>
      </c>
      <c r="I78">
        <v>94</v>
      </c>
      <c r="J78">
        <v>218</v>
      </c>
      <c r="K78">
        <v>294</v>
      </c>
      <c r="L78">
        <v>208</v>
      </c>
      <c r="M78">
        <v>588</v>
      </c>
      <c r="N78">
        <v>581</v>
      </c>
      <c r="O78">
        <v>478</v>
      </c>
      <c r="P78">
        <v>443</v>
      </c>
      <c r="Q78">
        <v>465</v>
      </c>
      <c r="R78">
        <v>402</v>
      </c>
      <c r="S78">
        <v>342</v>
      </c>
      <c r="T78">
        <v>229</v>
      </c>
      <c r="U78">
        <v>100</v>
      </c>
    </row>
    <row r="79" spans="1:21" x14ac:dyDescent="0.25">
      <c r="A79" t="s">
        <v>28</v>
      </c>
      <c r="B79">
        <v>3979</v>
      </c>
      <c r="C79">
        <v>4275</v>
      </c>
      <c r="D79">
        <v>4422</v>
      </c>
      <c r="E79">
        <v>4531</v>
      </c>
      <c r="F79">
        <v>5453</v>
      </c>
      <c r="G79">
        <v>6891</v>
      </c>
      <c r="H79">
        <v>6707</v>
      </c>
      <c r="I79">
        <v>7247</v>
      </c>
      <c r="J79">
        <v>8119</v>
      </c>
      <c r="K79">
        <v>9395</v>
      </c>
      <c r="L79">
        <v>8089</v>
      </c>
      <c r="M79">
        <v>27450</v>
      </c>
      <c r="N79">
        <v>31621</v>
      </c>
      <c r="O79">
        <v>29549</v>
      </c>
      <c r="P79">
        <v>25282</v>
      </c>
      <c r="Q79">
        <v>26585</v>
      </c>
      <c r="R79">
        <v>24982</v>
      </c>
      <c r="S79">
        <v>24023</v>
      </c>
      <c r="T79">
        <v>21833</v>
      </c>
      <c r="U79">
        <v>8724</v>
      </c>
    </row>
    <row r="80" spans="1:21" x14ac:dyDescent="0.25">
      <c r="A80" t="s">
        <v>26</v>
      </c>
      <c r="B80">
        <v>36638</v>
      </c>
      <c r="C80">
        <v>38233</v>
      </c>
      <c r="D80">
        <v>53621</v>
      </c>
      <c r="E80">
        <v>70484</v>
      </c>
      <c r="F80">
        <v>67242</v>
      </c>
      <c r="G80">
        <v>72842</v>
      </c>
      <c r="H80">
        <v>89715</v>
      </c>
      <c r="I80">
        <v>87722</v>
      </c>
      <c r="J80">
        <v>98674</v>
      </c>
      <c r="K80">
        <v>124270</v>
      </c>
      <c r="L80">
        <v>96844</v>
      </c>
      <c r="M80">
        <v>259206</v>
      </c>
      <c r="N80">
        <v>275068</v>
      </c>
      <c r="O80">
        <v>261647</v>
      </c>
      <c r="P80">
        <v>196262</v>
      </c>
      <c r="Q80">
        <v>190010</v>
      </c>
      <c r="R80">
        <v>175740</v>
      </c>
      <c r="S80">
        <v>165442</v>
      </c>
      <c r="T80">
        <v>156427</v>
      </c>
      <c r="U80">
        <v>65336</v>
      </c>
    </row>
    <row r="81" spans="1:21" x14ac:dyDescent="0.25">
      <c r="A81" t="s">
        <v>7</v>
      </c>
      <c r="B81">
        <v>341</v>
      </c>
      <c r="C81">
        <v>592</v>
      </c>
      <c r="D81">
        <v>832</v>
      </c>
      <c r="E81">
        <v>734</v>
      </c>
      <c r="F81">
        <v>939</v>
      </c>
      <c r="G81">
        <v>817</v>
      </c>
      <c r="H81">
        <v>894</v>
      </c>
      <c r="I81">
        <v>761</v>
      </c>
      <c r="J81">
        <v>960</v>
      </c>
      <c r="K81">
        <v>1135</v>
      </c>
      <c r="L81">
        <v>866</v>
      </c>
      <c r="M81">
        <v>4080</v>
      </c>
      <c r="N81">
        <v>4493</v>
      </c>
      <c r="O81">
        <v>4253</v>
      </c>
      <c r="P81">
        <v>3063</v>
      </c>
      <c r="Q81">
        <v>2781</v>
      </c>
      <c r="R81">
        <v>2392</v>
      </c>
      <c r="S81">
        <v>2311</v>
      </c>
      <c r="T81">
        <v>2113</v>
      </c>
      <c r="U81">
        <v>1071</v>
      </c>
    </row>
    <row r="82" spans="1:21" x14ac:dyDescent="0.25">
      <c r="A82" t="s">
        <v>14</v>
      </c>
      <c r="B82">
        <v>241</v>
      </c>
      <c r="C82">
        <v>304</v>
      </c>
      <c r="D82">
        <v>357</v>
      </c>
      <c r="E82">
        <v>401</v>
      </c>
      <c r="F82">
        <v>431</v>
      </c>
      <c r="G82">
        <v>662</v>
      </c>
      <c r="H82">
        <v>529</v>
      </c>
      <c r="I82">
        <v>597</v>
      </c>
      <c r="J82">
        <v>736</v>
      </c>
      <c r="K82">
        <v>1068</v>
      </c>
      <c r="L82">
        <v>983</v>
      </c>
      <c r="M82">
        <v>2282</v>
      </c>
      <c r="N82">
        <v>2426</v>
      </c>
      <c r="O82">
        <v>2235</v>
      </c>
      <c r="P82">
        <v>1252</v>
      </c>
      <c r="Q82">
        <v>1146</v>
      </c>
      <c r="R82">
        <v>1039</v>
      </c>
      <c r="S82">
        <v>967</v>
      </c>
      <c r="T82">
        <v>1014</v>
      </c>
      <c r="U82">
        <v>459</v>
      </c>
    </row>
    <row r="83" spans="1:21" x14ac:dyDescent="0.25">
      <c r="A83" s="37"/>
    </row>
    <row r="84" spans="1:21" x14ac:dyDescent="0.25">
      <c r="A84" t="s">
        <v>2143</v>
      </c>
    </row>
    <row r="85" spans="1:21" x14ac:dyDescent="0.25">
      <c r="B85">
        <v>2001</v>
      </c>
      <c r="C85">
        <v>2002</v>
      </c>
      <c r="D85">
        <v>2003</v>
      </c>
      <c r="E85">
        <v>2004</v>
      </c>
      <c r="F85">
        <v>2005</v>
      </c>
      <c r="G85">
        <v>2006</v>
      </c>
      <c r="H85">
        <v>2007</v>
      </c>
      <c r="I85">
        <v>2008</v>
      </c>
      <c r="J85">
        <v>2009</v>
      </c>
      <c r="K85">
        <v>2010</v>
      </c>
      <c r="L85">
        <v>2011</v>
      </c>
      <c r="M85">
        <v>2012</v>
      </c>
      <c r="N85">
        <v>2013</v>
      </c>
      <c r="O85">
        <v>2014</v>
      </c>
      <c r="P85">
        <v>2015</v>
      </c>
      <c r="Q85">
        <v>2016</v>
      </c>
      <c r="R85">
        <v>2017</v>
      </c>
      <c r="S85">
        <v>2018</v>
      </c>
      <c r="T85">
        <v>2019</v>
      </c>
      <c r="U85">
        <v>2020</v>
      </c>
    </row>
    <row r="86" spans="1:21" x14ac:dyDescent="0.25">
      <c r="A86" t="s">
        <v>66</v>
      </c>
      <c r="B86">
        <v>31420006</v>
      </c>
      <c r="C86">
        <v>31513309</v>
      </c>
      <c r="D86">
        <v>32074667</v>
      </c>
      <c r="E86">
        <v>33840716</v>
      </c>
      <c r="F86">
        <v>35441349</v>
      </c>
      <c r="G86">
        <v>37248388</v>
      </c>
      <c r="H86">
        <v>39316313</v>
      </c>
      <c r="I86">
        <v>41468019</v>
      </c>
      <c r="J86">
        <v>42561398</v>
      </c>
      <c r="K86">
        <v>44937350</v>
      </c>
      <c r="L86">
        <v>46025814</v>
      </c>
      <c r="M86">
        <v>47846092</v>
      </c>
      <c r="N86">
        <v>49491826</v>
      </c>
      <c r="O86">
        <v>50531748</v>
      </c>
      <c r="P86">
        <v>49279085</v>
      </c>
      <c r="Q86">
        <v>47636161</v>
      </c>
      <c r="R86">
        <v>47095883</v>
      </c>
      <c r="S86">
        <v>47100146</v>
      </c>
      <c r="T86">
        <v>47031425</v>
      </c>
      <c r="U86">
        <v>47613497</v>
      </c>
    </row>
    <row r="87" spans="1:21" x14ac:dyDescent="0.25">
      <c r="A87" s="37" t="s">
        <v>69</v>
      </c>
      <c r="B87">
        <f>B89+B92+B93+B97+B102+B104+B105+B107+B113</f>
        <v>3386521</v>
      </c>
      <c r="C87">
        <f t="shared" ref="C87:U87" si="6">C89+C92+C93+C97+C102+C104+C105+C107+C113</f>
        <v>3568139</v>
      </c>
      <c r="D87">
        <f t="shared" si="6"/>
        <v>3774557</v>
      </c>
      <c r="E87">
        <f t="shared" si="6"/>
        <v>3950703</v>
      </c>
      <c r="F87">
        <f t="shared" si="6"/>
        <v>4118332</v>
      </c>
      <c r="G87">
        <f t="shared" si="6"/>
        <v>4352405</v>
      </c>
      <c r="H87">
        <f t="shared" si="6"/>
        <v>4687581</v>
      </c>
      <c r="I87">
        <f t="shared" si="6"/>
        <v>5071660</v>
      </c>
      <c r="J87">
        <f t="shared" si="6"/>
        <v>5333410</v>
      </c>
      <c r="K87">
        <f t="shared" si="6"/>
        <v>5722769</v>
      </c>
      <c r="L87">
        <f t="shared" si="6"/>
        <v>6016028</v>
      </c>
      <c r="M87">
        <f t="shared" si="6"/>
        <v>6366846</v>
      </c>
      <c r="N87">
        <f t="shared" si="6"/>
        <v>6583530</v>
      </c>
      <c r="O87">
        <f t="shared" si="6"/>
        <v>6870917</v>
      </c>
      <c r="P87">
        <f t="shared" si="6"/>
        <v>6780578</v>
      </c>
      <c r="Q87">
        <f t="shared" si="6"/>
        <v>6598861</v>
      </c>
      <c r="R87">
        <f t="shared" si="6"/>
        <v>6578364</v>
      </c>
      <c r="S87">
        <f t="shared" si="6"/>
        <v>6646551</v>
      </c>
      <c r="T87">
        <f t="shared" si="6"/>
        <v>6579270</v>
      </c>
      <c r="U87">
        <f t="shared" si="6"/>
        <v>6606217</v>
      </c>
    </row>
    <row r="88" spans="1:21" x14ac:dyDescent="0.25">
      <c r="A88" t="s">
        <v>9</v>
      </c>
      <c r="B88">
        <v>17247</v>
      </c>
      <c r="C88">
        <v>19714</v>
      </c>
      <c r="D88">
        <v>22004</v>
      </c>
      <c r="E88">
        <v>26880</v>
      </c>
      <c r="F88">
        <v>35703</v>
      </c>
      <c r="G88">
        <v>35301</v>
      </c>
      <c r="H88">
        <v>37801</v>
      </c>
      <c r="I88">
        <v>42533</v>
      </c>
      <c r="J88">
        <v>45496</v>
      </c>
      <c r="K88">
        <v>47191</v>
      </c>
      <c r="L88">
        <v>46579</v>
      </c>
      <c r="M88">
        <v>43021</v>
      </c>
      <c r="N88">
        <v>43596</v>
      </c>
      <c r="O88">
        <v>46496</v>
      </c>
      <c r="P88">
        <v>44313</v>
      </c>
      <c r="Q88">
        <v>43442</v>
      </c>
      <c r="R88">
        <v>42646</v>
      </c>
      <c r="S88">
        <v>41866</v>
      </c>
      <c r="T88">
        <v>42281</v>
      </c>
      <c r="U88">
        <v>43406</v>
      </c>
    </row>
    <row r="89" spans="1:21" x14ac:dyDescent="0.25">
      <c r="A89" t="s">
        <v>21</v>
      </c>
      <c r="B89">
        <v>140111</v>
      </c>
      <c r="C89">
        <v>154697</v>
      </c>
      <c r="D89">
        <v>167482</v>
      </c>
      <c r="E89">
        <v>186237</v>
      </c>
      <c r="F89">
        <v>210655</v>
      </c>
      <c r="G89">
        <v>235025</v>
      </c>
      <c r="H89">
        <v>258185</v>
      </c>
      <c r="I89">
        <v>267461</v>
      </c>
      <c r="J89">
        <v>282936</v>
      </c>
      <c r="K89">
        <v>318770</v>
      </c>
      <c r="L89">
        <v>350468</v>
      </c>
      <c r="M89">
        <v>377478</v>
      </c>
      <c r="N89">
        <v>397718</v>
      </c>
      <c r="O89">
        <v>397671</v>
      </c>
      <c r="P89">
        <v>403013</v>
      </c>
      <c r="Q89">
        <v>396934</v>
      </c>
      <c r="R89">
        <v>377931</v>
      </c>
      <c r="S89">
        <v>374743</v>
      </c>
      <c r="T89">
        <v>367033</v>
      </c>
      <c r="U89">
        <v>371497</v>
      </c>
    </row>
    <row r="90" spans="1:21" x14ac:dyDescent="0.25">
      <c r="A90" t="s">
        <v>13</v>
      </c>
      <c r="B90">
        <v>24377</v>
      </c>
      <c r="C90">
        <v>30154</v>
      </c>
      <c r="D90">
        <v>40323</v>
      </c>
      <c r="E90">
        <v>43434</v>
      </c>
      <c r="F90">
        <v>47296</v>
      </c>
      <c r="G90">
        <v>52714</v>
      </c>
      <c r="H90">
        <v>58697</v>
      </c>
      <c r="I90">
        <v>60462</v>
      </c>
      <c r="J90">
        <v>61923</v>
      </c>
      <c r="K90">
        <v>64931</v>
      </c>
      <c r="L90">
        <v>64813</v>
      </c>
      <c r="M90">
        <v>67481</v>
      </c>
      <c r="N90">
        <v>69326</v>
      </c>
      <c r="O90">
        <v>74454</v>
      </c>
      <c r="P90">
        <v>74304</v>
      </c>
      <c r="Q90">
        <v>71272</v>
      </c>
      <c r="R90">
        <v>70999</v>
      </c>
      <c r="S90">
        <v>70997</v>
      </c>
      <c r="T90">
        <v>65745</v>
      </c>
      <c r="U90">
        <v>62940</v>
      </c>
    </row>
    <row r="91" spans="1:21" x14ac:dyDescent="0.25">
      <c r="A91" t="s">
        <v>10</v>
      </c>
      <c r="B91">
        <v>168430</v>
      </c>
      <c r="C91">
        <v>155640</v>
      </c>
      <c r="D91">
        <v>145906</v>
      </c>
      <c r="E91">
        <v>180925</v>
      </c>
      <c r="F91">
        <v>223325</v>
      </c>
      <c r="G91">
        <v>277977</v>
      </c>
      <c r="H91">
        <v>352838</v>
      </c>
      <c r="I91">
        <v>391351</v>
      </c>
      <c r="J91">
        <v>403706</v>
      </c>
      <c r="K91">
        <v>453720</v>
      </c>
      <c r="L91">
        <v>536039</v>
      </c>
      <c r="M91">
        <v>548629</v>
      </c>
      <c r="N91">
        <v>588784</v>
      </c>
      <c r="O91">
        <v>573509</v>
      </c>
      <c r="P91">
        <v>529796</v>
      </c>
      <c r="Q91">
        <v>524055</v>
      </c>
      <c r="R91">
        <v>530097</v>
      </c>
      <c r="S91">
        <v>510327</v>
      </c>
      <c r="T91">
        <v>516685</v>
      </c>
      <c r="U91">
        <v>545651</v>
      </c>
    </row>
    <row r="92" spans="1:21" x14ac:dyDescent="0.25">
      <c r="A92" t="s">
        <v>22</v>
      </c>
      <c r="B92">
        <v>971691</v>
      </c>
      <c r="C92">
        <v>1018286</v>
      </c>
      <c r="D92">
        <v>1041861</v>
      </c>
      <c r="E92">
        <v>1070178</v>
      </c>
      <c r="F92">
        <v>1096830</v>
      </c>
      <c r="G92">
        <v>1165064</v>
      </c>
      <c r="H92">
        <v>1239923</v>
      </c>
      <c r="I92">
        <v>1344009</v>
      </c>
      <c r="J92">
        <v>1380318</v>
      </c>
      <c r="K92">
        <v>1422109</v>
      </c>
      <c r="L92">
        <v>1454913</v>
      </c>
      <c r="M92">
        <v>1520056</v>
      </c>
      <c r="N92">
        <v>1578100</v>
      </c>
      <c r="O92">
        <v>1679743</v>
      </c>
      <c r="P92">
        <v>1654511</v>
      </c>
      <c r="Q92">
        <v>1595800</v>
      </c>
      <c r="R92">
        <v>1589880</v>
      </c>
      <c r="S92">
        <v>1598578</v>
      </c>
      <c r="T92">
        <v>1583997</v>
      </c>
      <c r="U92">
        <v>1560495</v>
      </c>
    </row>
    <row r="93" spans="1:21" x14ac:dyDescent="0.25">
      <c r="A93" t="s">
        <v>17</v>
      </c>
      <c r="B93">
        <v>503883</v>
      </c>
      <c r="C93">
        <v>533196</v>
      </c>
      <c r="D93">
        <v>574112</v>
      </c>
      <c r="E93">
        <v>584527</v>
      </c>
      <c r="F93">
        <v>693387</v>
      </c>
      <c r="G93">
        <v>743020</v>
      </c>
      <c r="H93">
        <v>793923</v>
      </c>
      <c r="I93">
        <v>857905</v>
      </c>
      <c r="J93">
        <v>921470</v>
      </c>
      <c r="K93">
        <v>1010710</v>
      </c>
      <c r="L93">
        <v>1039183</v>
      </c>
      <c r="M93">
        <v>1110731</v>
      </c>
      <c r="N93">
        <v>1169897</v>
      </c>
      <c r="O93">
        <v>1264821</v>
      </c>
      <c r="P93">
        <v>1262444</v>
      </c>
      <c r="Q93">
        <v>1249683</v>
      </c>
      <c r="R93">
        <v>1284539</v>
      </c>
      <c r="S93">
        <v>1283936</v>
      </c>
      <c r="T93">
        <v>1262245</v>
      </c>
      <c r="U93">
        <v>1255828</v>
      </c>
    </row>
    <row r="94" spans="1:21" x14ac:dyDescent="0.25">
      <c r="A94" t="s">
        <v>33</v>
      </c>
      <c r="B94">
        <v>568092</v>
      </c>
      <c r="C94">
        <v>565714</v>
      </c>
      <c r="D94">
        <v>613739</v>
      </c>
      <c r="E94">
        <v>609416</v>
      </c>
      <c r="F94">
        <v>599205</v>
      </c>
      <c r="G94">
        <v>641909</v>
      </c>
      <c r="H94">
        <v>685070</v>
      </c>
      <c r="I94">
        <v>642874</v>
      </c>
      <c r="J94">
        <v>641801</v>
      </c>
      <c r="K94">
        <v>641598</v>
      </c>
      <c r="L94">
        <v>695675</v>
      </c>
      <c r="M94">
        <v>800269</v>
      </c>
      <c r="N94">
        <v>838624</v>
      </c>
      <c r="O94">
        <v>920744</v>
      </c>
      <c r="P94">
        <v>910076</v>
      </c>
      <c r="Q94">
        <v>890784</v>
      </c>
      <c r="R94">
        <v>864015</v>
      </c>
      <c r="S94">
        <v>896929</v>
      </c>
      <c r="T94">
        <v>893398</v>
      </c>
      <c r="U94">
        <v>922813</v>
      </c>
    </row>
    <row r="95" spans="1:21" x14ac:dyDescent="0.25">
      <c r="A95" t="s">
        <v>24</v>
      </c>
      <c r="B95">
        <v>685577</v>
      </c>
      <c r="C95">
        <v>711922</v>
      </c>
      <c r="D95">
        <v>699841</v>
      </c>
      <c r="E95">
        <v>723797</v>
      </c>
      <c r="F95">
        <v>799803</v>
      </c>
      <c r="G95">
        <v>830297</v>
      </c>
      <c r="H95">
        <v>860326</v>
      </c>
      <c r="I95">
        <v>939050</v>
      </c>
      <c r="J95">
        <v>1019297</v>
      </c>
      <c r="K95">
        <v>1076969</v>
      </c>
      <c r="L95">
        <v>1102055</v>
      </c>
      <c r="M95">
        <v>1124821</v>
      </c>
      <c r="N95">
        <v>1179411</v>
      </c>
      <c r="O95">
        <v>1162102</v>
      </c>
      <c r="P95">
        <v>1115902</v>
      </c>
      <c r="Q95">
        <v>1082571</v>
      </c>
      <c r="R95">
        <v>1085013</v>
      </c>
      <c r="S95">
        <v>1096750</v>
      </c>
      <c r="T95">
        <v>1110766</v>
      </c>
      <c r="U95">
        <v>1143901</v>
      </c>
    </row>
    <row r="96" spans="1:21" x14ac:dyDescent="0.25">
      <c r="A96" t="s">
        <v>32</v>
      </c>
      <c r="B96">
        <v>487830</v>
      </c>
      <c r="C96">
        <v>427703</v>
      </c>
      <c r="D96">
        <v>436387</v>
      </c>
      <c r="E96">
        <v>468668</v>
      </c>
      <c r="F96">
        <v>498603</v>
      </c>
      <c r="G96">
        <v>540815</v>
      </c>
      <c r="H96">
        <v>580607</v>
      </c>
      <c r="I96">
        <v>638722</v>
      </c>
      <c r="J96">
        <v>709436</v>
      </c>
      <c r="K96">
        <v>795003</v>
      </c>
      <c r="L96">
        <v>855726</v>
      </c>
      <c r="M96">
        <v>938335</v>
      </c>
      <c r="N96">
        <v>1009668</v>
      </c>
      <c r="O96">
        <v>1093463</v>
      </c>
      <c r="P96">
        <v>1111904</v>
      </c>
      <c r="Q96">
        <v>1092995</v>
      </c>
      <c r="R96">
        <v>1103340</v>
      </c>
      <c r="S96">
        <v>1124004</v>
      </c>
      <c r="T96">
        <v>1149358</v>
      </c>
      <c r="U96">
        <v>1199543</v>
      </c>
    </row>
    <row r="97" spans="1:21" x14ac:dyDescent="0.25">
      <c r="A97" t="s">
        <v>15</v>
      </c>
      <c r="B97">
        <v>212734</v>
      </c>
      <c r="C97">
        <v>228361</v>
      </c>
      <c r="D97">
        <v>228991</v>
      </c>
      <c r="E97">
        <v>224794</v>
      </c>
      <c r="F97">
        <v>222357</v>
      </c>
      <c r="G97">
        <v>235684</v>
      </c>
      <c r="H97">
        <v>263502</v>
      </c>
      <c r="I97">
        <v>292378</v>
      </c>
      <c r="J97">
        <v>298679</v>
      </c>
      <c r="K97">
        <v>345993</v>
      </c>
      <c r="L97">
        <v>382772</v>
      </c>
      <c r="M97">
        <v>429171</v>
      </c>
      <c r="N97">
        <v>468840</v>
      </c>
      <c r="O97">
        <v>489618</v>
      </c>
      <c r="P97">
        <v>495099</v>
      </c>
      <c r="Q97">
        <v>460961</v>
      </c>
      <c r="R97">
        <v>458954</v>
      </c>
      <c r="S97">
        <v>465786</v>
      </c>
      <c r="T97">
        <v>473419</v>
      </c>
      <c r="U97">
        <v>448369</v>
      </c>
    </row>
    <row r="98" spans="1:21" x14ac:dyDescent="0.25">
      <c r="A98" t="s">
        <v>31</v>
      </c>
      <c r="B98">
        <v>194836</v>
      </c>
      <c r="C98">
        <v>221030</v>
      </c>
      <c r="D98">
        <v>247470</v>
      </c>
      <c r="E98">
        <v>278095</v>
      </c>
      <c r="F98">
        <v>314192</v>
      </c>
      <c r="G98">
        <v>260879</v>
      </c>
      <c r="H98">
        <v>266413</v>
      </c>
      <c r="I98">
        <v>312246</v>
      </c>
      <c r="J98">
        <v>347882</v>
      </c>
      <c r="K98">
        <v>384904</v>
      </c>
      <c r="L98">
        <v>397832</v>
      </c>
      <c r="M98">
        <v>463675</v>
      </c>
      <c r="N98">
        <v>493103</v>
      </c>
      <c r="O98">
        <v>551008</v>
      </c>
      <c r="P98">
        <v>564311</v>
      </c>
      <c r="Q98">
        <v>554025</v>
      </c>
      <c r="R98">
        <v>566684</v>
      </c>
      <c r="S98">
        <v>583699</v>
      </c>
      <c r="T98">
        <v>584469</v>
      </c>
      <c r="U98">
        <v>602914</v>
      </c>
    </row>
    <row r="99" spans="1:21" x14ac:dyDescent="0.25">
      <c r="A99" t="s">
        <v>30</v>
      </c>
      <c r="B99">
        <v>211965</v>
      </c>
      <c r="C99">
        <v>291616</v>
      </c>
      <c r="D99">
        <v>310645</v>
      </c>
      <c r="E99">
        <v>330586</v>
      </c>
      <c r="F99">
        <v>324580</v>
      </c>
      <c r="G99">
        <v>332346</v>
      </c>
      <c r="H99">
        <v>337074</v>
      </c>
      <c r="I99">
        <v>352076</v>
      </c>
      <c r="J99">
        <v>370729</v>
      </c>
      <c r="K99">
        <v>406381</v>
      </c>
      <c r="L99">
        <v>426311</v>
      </c>
      <c r="M99">
        <v>464217</v>
      </c>
      <c r="N99">
        <v>525679</v>
      </c>
      <c r="O99">
        <v>600795</v>
      </c>
      <c r="P99">
        <v>633138</v>
      </c>
      <c r="Q99">
        <v>646800</v>
      </c>
      <c r="R99">
        <v>586308</v>
      </c>
      <c r="S99">
        <v>594885</v>
      </c>
      <c r="T99">
        <v>587611</v>
      </c>
      <c r="U99">
        <v>602439</v>
      </c>
    </row>
    <row r="100" spans="1:21" x14ac:dyDescent="0.25">
      <c r="A100" t="s">
        <v>23</v>
      </c>
      <c r="B100">
        <v>3387970</v>
      </c>
      <c r="C100">
        <v>3303519</v>
      </c>
      <c r="D100">
        <v>3285530</v>
      </c>
      <c r="E100">
        <v>3389065</v>
      </c>
      <c r="F100">
        <v>3484373</v>
      </c>
      <c r="G100">
        <v>3597863</v>
      </c>
      <c r="H100">
        <v>3984361</v>
      </c>
      <c r="I100">
        <v>4316874</v>
      </c>
      <c r="J100">
        <v>4481314</v>
      </c>
      <c r="K100">
        <v>4822431</v>
      </c>
      <c r="L100">
        <v>4959127</v>
      </c>
      <c r="M100">
        <v>5370048</v>
      </c>
      <c r="N100">
        <v>5489936</v>
      </c>
      <c r="O100">
        <v>5466735</v>
      </c>
      <c r="P100">
        <v>5233628</v>
      </c>
      <c r="Q100">
        <v>5051204</v>
      </c>
      <c r="R100">
        <v>5043805</v>
      </c>
      <c r="S100">
        <v>5005914</v>
      </c>
      <c r="T100">
        <v>5055088</v>
      </c>
      <c r="U100">
        <v>5241378</v>
      </c>
    </row>
    <row r="101" spans="1:21" x14ac:dyDescent="0.25">
      <c r="A101" t="s">
        <v>12</v>
      </c>
      <c r="B101">
        <v>322646</v>
      </c>
      <c r="C101">
        <v>405139</v>
      </c>
      <c r="D101">
        <v>483553</v>
      </c>
      <c r="E101">
        <v>534610</v>
      </c>
      <c r="F101">
        <v>489580</v>
      </c>
      <c r="G101">
        <v>556244</v>
      </c>
      <c r="H101">
        <v>614521</v>
      </c>
      <c r="I101">
        <v>664790</v>
      </c>
      <c r="J101">
        <v>682538</v>
      </c>
      <c r="K101">
        <v>729359</v>
      </c>
      <c r="L101">
        <v>730777</v>
      </c>
      <c r="M101">
        <v>775408</v>
      </c>
      <c r="N101">
        <v>834934</v>
      </c>
      <c r="O101">
        <v>893756</v>
      </c>
      <c r="P101">
        <v>859210</v>
      </c>
      <c r="Q101">
        <v>817687</v>
      </c>
      <c r="R101">
        <v>789080</v>
      </c>
      <c r="S101">
        <v>781858</v>
      </c>
      <c r="T101">
        <v>778638</v>
      </c>
      <c r="U101">
        <v>822789</v>
      </c>
    </row>
    <row r="102" spans="1:21" x14ac:dyDescent="0.25">
      <c r="A102" t="s">
        <v>19</v>
      </c>
      <c r="B102">
        <v>217329</v>
      </c>
      <c r="C102">
        <v>220668</v>
      </c>
      <c r="D102">
        <v>248751</v>
      </c>
      <c r="E102">
        <v>275263</v>
      </c>
      <c r="F102">
        <v>275624</v>
      </c>
      <c r="G102">
        <v>289779</v>
      </c>
      <c r="H102">
        <v>300864</v>
      </c>
      <c r="I102">
        <v>310112</v>
      </c>
      <c r="J102">
        <v>318779</v>
      </c>
      <c r="K102">
        <v>337960</v>
      </c>
      <c r="L102">
        <v>353646</v>
      </c>
      <c r="M102">
        <v>375126</v>
      </c>
      <c r="N102">
        <v>406134</v>
      </c>
      <c r="O102">
        <v>414852</v>
      </c>
      <c r="P102">
        <v>421021</v>
      </c>
      <c r="Q102">
        <v>414097</v>
      </c>
      <c r="R102">
        <v>410808</v>
      </c>
      <c r="S102">
        <v>414788</v>
      </c>
      <c r="T102">
        <v>410288</v>
      </c>
      <c r="U102">
        <v>423292</v>
      </c>
    </row>
    <row r="103" spans="1:21" x14ac:dyDescent="0.25">
      <c r="A103" t="s">
        <v>27</v>
      </c>
      <c r="B103">
        <v>1492578</v>
      </c>
      <c r="C103">
        <v>1518544</v>
      </c>
      <c r="D103">
        <v>1626869</v>
      </c>
      <c r="E103">
        <v>1773209</v>
      </c>
      <c r="F103">
        <v>1850436</v>
      </c>
      <c r="G103">
        <v>1930935</v>
      </c>
      <c r="H103">
        <v>2065315</v>
      </c>
      <c r="I103">
        <v>2092169</v>
      </c>
      <c r="J103">
        <v>2293675</v>
      </c>
      <c r="K103">
        <v>2482300</v>
      </c>
      <c r="L103">
        <v>2487756</v>
      </c>
      <c r="M103">
        <v>2575259</v>
      </c>
      <c r="N103">
        <v>2759607</v>
      </c>
      <c r="O103">
        <v>2865374</v>
      </c>
      <c r="P103">
        <v>2856196</v>
      </c>
      <c r="Q103">
        <v>2829700</v>
      </c>
      <c r="R103">
        <v>2850129</v>
      </c>
      <c r="S103">
        <v>2852050</v>
      </c>
      <c r="T103">
        <v>2856364</v>
      </c>
      <c r="U103">
        <v>2870783</v>
      </c>
    </row>
    <row r="104" spans="1:21" x14ac:dyDescent="0.25">
      <c r="A104" t="s">
        <v>20</v>
      </c>
      <c r="B104">
        <v>845717</v>
      </c>
      <c r="C104">
        <v>902434</v>
      </c>
      <c r="D104">
        <v>967890</v>
      </c>
      <c r="E104">
        <v>1017140</v>
      </c>
      <c r="F104">
        <v>1000834</v>
      </c>
      <c r="G104">
        <v>1012436</v>
      </c>
      <c r="H104">
        <v>1085920</v>
      </c>
      <c r="I104">
        <v>1197479</v>
      </c>
      <c r="J104">
        <v>1250132</v>
      </c>
      <c r="K104">
        <v>1324840</v>
      </c>
      <c r="L104">
        <v>1444677</v>
      </c>
      <c r="M104">
        <v>1509562</v>
      </c>
      <c r="N104">
        <v>1464366</v>
      </c>
      <c r="O104">
        <v>1494644</v>
      </c>
      <c r="P104">
        <v>1396950</v>
      </c>
      <c r="Q104">
        <v>1367449</v>
      </c>
      <c r="R104">
        <v>1334848</v>
      </c>
      <c r="S104">
        <v>1346649</v>
      </c>
      <c r="T104">
        <v>1343200</v>
      </c>
      <c r="U104">
        <v>1355837</v>
      </c>
    </row>
    <row r="105" spans="1:21" x14ac:dyDescent="0.25">
      <c r="A105" t="s">
        <v>16</v>
      </c>
      <c r="B105">
        <v>99813</v>
      </c>
      <c r="C105">
        <v>105945</v>
      </c>
      <c r="D105">
        <v>117299</v>
      </c>
      <c r="E105">
        <v>129094</v>
      </c>
      <c r="F105">
        <v>133151</v>
      </c>
      <c r="G105">
        <v>147739</v>
      </c>
      <c r="H105">
        <v>166907</v>
      </c>
      <c r="I105">
        <v>186249</v>
      </c>
      <c r="J105">
        <v>204288</v>
      </c>
      <c r="K105">
        <v>236496</v>
      </c>
      <c r="L105">
        <v>220190</v>
      </c>
      <c r="M105">
        <v>239983</v>
      </c>
      <c r="N105">
        <v>259812</v>
      </c>
      <c r="O105">
        <v>286667</v>
      </c>
      <c r="P105">
        <v>294680</v>
      </c>
      <c r="Q105">
        <v>299700</v>
      </c>
      <c r="R105">
        <v>308868</v>
      </c>
      <c r="S105">
        <v>339149</v>
      </c>
      <c r="T105">
        <v>322563</v>
      </c>
      <c r="U105">
        <v>343134</v>
      </c>
    </row>
    <row r="106" spans="1:21" x14ac:dyDescent="0.25">
      <c r="A106" t="s">
        <v>25</v>
      </c>
      <c r="B106">
        <v>4003681</v>
      </c>
      <c r="C106">
        <v>3974624</v>
      </c>
      <c r="D106">
        <v>4066527</v>
      </c>
      <c r="E106">
        <v>4602290</v>
      </c>
      <c r="F106">
        <v>4900436</v>
      </c>
      <c r="G106">
        <v>5021934</v>
      </c>
      <c r="H106">
        <v>5033537</v>
      </c>
      <c r="I106">
        <v>5278658</v>
      </c>
      <c r="J106">
        <v>5370406</v>
      </c>
      <c r="K106">
        <v>5604338</v>
      </c>
      <c r="L106">
        <v>5697392</v>
      </c>
      <c r="M106">
        <v>5860283</v>
      </c>
      <c r="N106">
        <v>6061738</v>
      </c>
      <c r="O106">
        <v>6119796</v>
      </c>
      <c r="P106">
        <v>5848692</v>
      </c>
      <c r="Q106">
        <v>5532278</v>
      </c>
      <c r="R106">
        <v>5382588</v>
      </c>
      <c r="S106">
        <v>5341460</v>
      </c>
      <c r="T106">
        <v>5348341</v>
      </c>
      <c r="U106">
        <v>5359011</v>
      </c>
    </row>
    <row r="107" spans="1:21" x14ac:dyDescent="0.25">
      <c r="A107" t="s">
        <v>18</v>
      </c>
      <c r="B107">
        <v>249560</v>
      </c>
      <c r="C107">
        <v>256461</v>
      </c>
      <c r="D107">
        <v>280345</v>
      </c>
      <c r="E107">
        <v>304639</v>
      </c>
      <c r="F107">
        <v>311242</v>
      </c>
      <c r="G107">
        <v>338820</v>
      </c>
      <c r="H107">
        <v>376736</v>
      </c>
      <c r="I107">
        <v>396600</v>
      </c>
      <c r="J107">
        <v>441823</v>
      </c>
      <c r="K107">
        <v>475480</v>
      </c>
      <c r="L107">
        <v>492928</v>
      </c>
      <c r="M107">
        <v>510156</v>
      </c>
      <c r="N107">
        <v>537654</v>
      </c>
      <c r="O107">
        <v>526935</v>
      </c>
      <c r="P107">
        <v>530099</v>
      </c>
      <c r="Q107">
        <v>504142</v>
      </c>
      <c r="R107">
        <v>502204</v>
      </c>
      <c r="S107">
        <v>506966</v>
      </c>
      <c r="T107">
        <v>503623</v>
      </c>
      <c r="U107">
        <v>532294</v>
      </c>
    </row>
    <row r="108" spans="1:21" x14ac:dyDescent="0.25">
      <c r="A108" t="s">
        <v>29</v>
      </c>
      <c r="B108">
        <v>1309214</v>
      </c>
      <c r="C108">
        <v>1395174</v>
      </c>
      <c r="D108">
        <v>1534254</v>
      </c>
      <c r="E108">
        <v>1709344</v>
      </c>
      <c r="F108">
        <v>1799388</v>
      </c>
      <c r="G108">
        <v>1924669</v>
      </c>
      <c r="H108">
        <v>2107472</v>
      </c>
      <c r="I108">
        <v>2298229</v>
      </c>
      <c r="J108">
        <v>2391128</v>
      </c>
      <c r="K108">
        <v>2556307</v>
      </c>
      <c r="L108">
        <v>2580215</v>
      </c>
      <c r="M108">
        <v>2657396</v>
      </c>
      <c r="N108">
        <v>2720366</v>
      </c>
      <c r="O108">
        <v>2716060</v>
      </c>
      <c r="P108">
        <v>2689609</v>
      </c>
      <c r="Q108">
        <v>2654550</v>
      </c>
      <c r="R108">
        <v>2623361</v>
      </c>
      <c r="S108">
        <v>2561550</v>
      </c>
      <c r="T108">
        <v>2535082</v>
      </c>
      <c r="U108">
        <v>2533590</v>
      </c>
    </row>
    <row r="109" spans="1:21" x14ac:dyDescent="0.25">
      <c r="A109" t="s">
        <v>8</v>
      </c>
      <c r="B109">
        <v>58656</v>
      </c>
      <c r="C109">
        <v>68597</v>
      </c>
      <c r="D109">
        <v>77679</v>
      </c>
      <c r="E109">
        <v>85780</v>
      </c>
      <c r="F109">
        <v>98427</v>
      </c>
      <c r="G109">
        <v>104115</v>
      </c>
      <c r="H109">
        <v>110481</v>
      </c>
      <c r="I109">
        <v>110647</v>
      </c>
      <c r="J109">
        <v>122997</v>
      </c>
      <c r="K109">
        <v>166581</v>
      </c>
      <c r="L109">
        <v>175262</v>
      </c>
      <c r="M109">
        <v>219935</v>
      </c>
      <c r="N109">
        <v>186357</v>
      </c>
      <c r="O109">
        <v>187606</v>
      </c>
      <c r="P109">
        <v>176582</v>
      </c>
      <c r="Q109">
        <v>165184</v>
      </c>
      <c r="R109">
        <v>160254</v>
      </c>
      <c r="S109">
        <v>155354</v>
      </c>
      <c r="T109">
        <v>149041</v>
      </c>
      <c r="U109">
        <v>153953</v>
      </c>
    </row>
    <row r="110" spans="1:21" x14ac:dyDescent="0.25">
      <c r="A110" t="s">
        <v>11</v>
      </c>
      <c r="B110">
        <v>9688</v>
      </c>
      <c r="C110">
        <v>10533</v>
      </c>
      <c r="D110">
        <v>11496</v>
      </c>
      <c r="E110">
        <v>13137</v>
      </c>
      <c r="F110">
        <v>14494</v>
      </c>
      <c r="G110">
        <v>15789</v>
      </c>
      <c r="H110">
        <v>18851</v>
      </c>
      <c r="I110">
        <v>22887</v>
      </c>
      <c r="J110">
        <v>25727</v>
      </c>
      <c r="K110">
        <v>28783</v>
      </c>
      <c r="L110">
        <v>26562</v>
      </c>
      <c r="M110">
        <v>29057</v>
      </c>
      <c r="N110">
        <v>30130</v>
      </c>
      <c r="O110">
        <v>34181</v>
      </c>
      <c r="P110">
        <v>31091</v>
      </c>
      <c r="Q110">
        <v>29784</v>
      </c>
      <c r="R110">
        <v>28858</v>
      </c>
      <c r="S110">
        <v>28672</v>
      </c>
      <c r="T110">
        <v>28271</v>
      </c>
      <c r="U110">
        <v>29853</v>
      </c>
    </row>
    <row r="111" spans="1:21" x14ac:dyDescent="0.25">
      <c r="A111" t="s">
        <v>28</v>
      </c>
      <c r="B111">
        <v>869239</v>
      </c>
      <c r="C111">
        <v>887550</v>
      </c>
      <c r="D111">
        <v>906149</v>
      </c>
      <c r="E111">
        <v>971812</v>
      </c>
      <c r="F111">
        <v>974918</v>
      </c>
      <c r="G111">
        <v>1189273</v>
      </c>
      <c r="H111">
        <v>1264663</v>
      </c>
      <c r="I111">
        <v>1373756</v>
      </c>
      <c r="J111">
        <v>1410158</v>
      </c>
      <c r="K111">
        <v>1480403</v>
      </c>
      <c r="L111">
        <v>1523886</v>
      </c>
      <c r="M111">
        <v>1407197</v>
      </c>
      <c r="N111">
        <v>1441143</v>
      </c>
      <c r="O111">
        <v>1520384</v>
      </c>
      <c r="P111">
        <v>1515607</v>
      </c>
      <c r="Q111">
        <v>1487190</v>
      </c>
      <c r="R111">
        <v>1504098</v>
      </c>
      <c r="S111">
        <v>1504889</v>
      </c>
      <c r="T111">
        <v>1466952</v>
      </c>
      <c r="U111">
        <v>1485613</v>
      </c>
    </row>
    <row r="112" spans="1:21" x14ac:dyDescent="0.25">
      <c r="A112" t="s">
        <v>26</v>
      </c>
      <c r="B112">
        <v>14160488</v>
      </c>
      <c r="C112">
        <v>13894107</v>
      </c>
      <c r="D112">
        <v>13720727</v>
      </c>
      <c r="E112">
        <v>14079943</v>
      </c>
      <c r="F112">
        <v>14793998</v>
      </c>
      <c r="G112">
        <v>15505976</v>
      </c>
      <c r="H112">
        <v>16184605</v>
      </c>
      <c r="I112">
        <v>16777223</v>
      </c>
      <c r="J112">
        <v>16772852</v>
      </c>
      <c r="K112">
        <v>17379121</v>
      </c>
      <c r="L112">
        <v>17606585</v>
      </c>
      <c r="M112">
        <v>17998866</v>
      </c>
      <c r="N112">
        <v>18521536</v>
      </c>
      <c r="O112">
        <v>18711120</v>
      </c>
      <c r="P112">
        <v>18181388</v>
      </c>
      <c r="Q112">
        <v>17434398</v>
      </c>
      <c r="R112">
        <v>17158138</v>
      </c>
      <c r="S112">
        <v>17159696</v>
      </c>
      <c r="T112">
        <v>17139493</v>
      </c>
      <c r="U112">
        <v>17232793</v>
      </c>
    </row>
    <row r="113" spans="1:21" x14ac:dyDescent="0.25">
      <c r="A113" t="s">
        <v>7</v>
      </c>
      <c r="B113">
        <v>145683</v>
      </c>
      <c r="C113">
        <v>148091</v>
      </c>
      <c r="D113">
        <v>147826</v>
      </c>
      <c r="E113">
        <v>158831</v>
      </c>
      <c r="F113">
        <v>174252</v>
      </c>
      <c r="G113">
        <v>184838</v>
      </c>
      <c r="H113">
        <v>201621</v>
      </c>
      <c r="I113">
        <v>219467</v>
      </c>
      <c r="J113">
        <v>234985</v>
      </c>
      <c r="K113">
        <v>250411</v>
      </c>
      <c r="L113">
        <v>277251</v>
      </c>
      <c r="M113">
        <v>294583</v>
      </c>
      <c r="N113">
        <v>301009</v>
      </c>
      <c r="O113">
        <v>315966</v>
      </c>
      <c r="P113">
        <v>322761</v>
      </c>
      <c r="Q113">
        <v>310095</v>
      </c>
      <c r="R113">
        <v>310332</v>
      </c>
      <c r="S113">
        <v>315956</v>
      </c>
      <c r="T113">
        <v>312902</v>
      </c>
      <c r="U113">
        <v>315471</v>
      </c>
    </row>
    <row r="114" spans="1:21" x14ac:dyDescent="0.25">
      <c r="A114" t="s">
        <v>14</v>
      </c>
      <c r="B114">
        <v>43673</v>
      </c>
      <c r="C114">
        <v>45561</v>
      </c>
      <c r="D114">
        <v>52552</v>
      </c>
      <c r="E114">
        <v>49747</v>
      </c>
      <c r="F114">
        <v>54261</v>
      </c>
      <c r="G114">
        <v>55413</v>
      </c>
      <c r="H114">
        <v>62256</v>
      </c>
      <c r="I114">
        <v>69495</v>
      </c>
      <c r="J114">
        <v>68821</v>
      </c>
      <c r="K114">
        <v>78853</v>
      </c>
      <c r="L114">
        <v>84811</v>
      </c>
      <c r="M114">
        <v>90382</v>
      </c>
      <c r="N114">
        <v>95961</v>
      </c>
      <c r="O114">
        <v>100650</v>
      </c>
      <c r="P114">
        <v>101995</v>
      </c>
      <c r="Q114">
        <v>104262</v>
      </c>
      <c r="R114">
        <v>104994</v>
      </c>
      <c r="S114">
        <v>109211</v>
      </c>
      <c r="T114">
        <v>106960</v>
      </c>
      <c r="U114">
        <v>115121</v>
      </c>
    </row>
  </sheetData>
  <sortState xmlns:xlrd2="http://schemas.microsoft.com/office/spreadsheetml/2017/richdata2" ref="A88:T114">
    <sortCondition ref="A88:A114"/>
  </sortState>
  <pageMargins left="0.511811024" right="0.511811024" top="0.78740157499999996" bottom="0.78740157499999996" header="0.31496062000000002" footer="0.31496062000000002"/>
  <pageSetup paperSize="9" orientation="portrait" r:id="rId1"/>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96758-CD3B-44AA-BDEF-3FDD338441AC}">
  <dimension ref="A1:EC93"/>
  <sheetViews>
    <sheetView workbookViewId="0"/>
  </sheetViews>
  <sheetFormatPr defaultRowHeight="15" x14ac:dyDescent="0.25"/>
  <cols>
    <col min="12" max="14" width="10.5703125" bestFit="1" customWidth="1"/>
  </cols>
  <sheetData>
    <row r="1" spans="1:1" x14ac:dyDescent="0.25">
      <c r="A1" s="26" t="s">
        <v>2172</v>
      </c>
    </row>
    <row r="3" spans="1:1" x14ac:dyDescent="0.25">
      <c r="A3" t="s">
        <v>48</v>
      </c>
    </row>
    <row r="4" spans="1:1" x14ac:dyDescent="0.25">
      <c r="A4" t="s">
        <v>2173</v>
      </c>
    </row>
    <row r="5" spans="1:1" x14ac:dyDescent="0.25">
      <c r="A5" t="s">
        <v>2174</v>
      </c>
    </row>
    <row r="6" spans="1:1" x14ac:dyDescent="0.25">
      <c r="A6" t="s">
        <v>2124</v>
      </c>
    </row>
    <row r="7" spans="1:1" x14ac:dyDescent="0.25">
      <c r="A7" t="s">
        <v>2125</v>
      </c>
    </row>
    <row r="8" spans="1:1" x14ac:dyDescent="0.25">
      <c r="A8" t="s">
        <v>2175</v>
      </c>
    </row>
    <row r="9" spans="1:1" x14ac:dyDescent="0.25">
      <c r="A9" s="59" t="s">
        <v>2176</v>
      </c>
    </row>
    <row r="10" spans="1:1" x14ac:dyDescent="0.25">
      <c r="A10" t="s">
        <v>2128</v>
      </c>
    </row>
    <row r="11" spans="1:1" x14ac:dyDescent="0.25">
      <c r="A11" t="s">
        <v>2157</v>
      </c>
    </row>
    <row r="12" spans="1:1" x14ac:dyDescent="0.25">
      <c r="A12" t="s">
        <v>2158</v>
      </c>
    </row>
    <row r="13" spans="1:1" x14ac:dyDescent="0.25">
      <c r="A13" t="s">
        <v>2159</v>
      </c>
    </row>
    <row r="14" spans="1:1" x14ac:dyDescent="0.25">
      <c r="A14" t="s">
        <v>2160</v>
      </c>
    </row>
    <row r="15" spans="1:1" x14ac:dyDescent="0.25">
      <c r="A15" t="s">
        <v>2161</v>
      </c>
    </row>
    <row r="16" spans="1:1" x14ac:dyDescent="0.25">
      <c r="A16" t="s">
        <v>2162</v>
      </c>
    </row>
    <row r="17" spans="1:1" x14ac:dyDescent="0.25">
      <c r="A17" s="59" t="s">
        <v>2177</v>
      </c>
    </row>
    <row r="18" spans="1:1" x14ac:dyDescent="0.25">
      <c r="A18" t="s">
        <v>2164</v>
      </c>
    </row>
    <row r="19" spans="1:1" x14ac:dyDescent="0.25">
      <c r="A19" t="s">
        <v>2165</v>
      </c>
    </row>
    <row r="20" spans="1:1" x14ac:dyDescent="0.25">
      <c r="A20" t="s">
        <v>2178</v>
      </c>
    </row>
    <row r="22" spans="1:1" x14ac:dyDescent="0.25">
      <c r="A22" t="s">
        <v>718</v>
      </c>
    </row>
    <row r="23" spans="1:1" x14ac:dyDescent="0.25">
      <c r="A23" t="s">
        <v>2179</v>
      </c>
    </row>
    <row r="24" spans="1:1" x14ac:dyDescent="0.25">
      <c r="A24" t="s">
        <v>2168</v>
      </c>
    </row>
    <row r="25" spans="1:1" x14ac:dyDescent="0.25">
      <c r="A25" t="s">
        <v>2180</v>
      </c>
    </row>
    <row r="27" spans="1:1" x14ac:dyDescent="0.25">
      <c r="A27" t="s">
        <v>654</v>
      </c>
    </row>
    <row r="28" spans="1:1" x14ac:dyDescent="0.25">
      <c r="A28" t="s">
        <v>2141</v>
      </c>
    </row>
    <row r="29" spans="1:1" x14ac:dyDescent="0.25">
      <c r="A29" s="109" t="s">
        <v>140</v>
      </c>
    </row>
    <row r="46" spans="1:12" x14ac:dyDescent="0.25">
      <c r="A46" t="s">
        <v>2181</v>
      </c>
    </row>
    <row r="47" spans="1:12" x14ac:dyDescent="0.25">
      <c r="B47">
        <v>2010</v>
      </c>
      <c r="C47">
        <v>2011</v>
      </c>
      <c r="D47">
        <v>2012</v>
      </c>
      <c r="E47">
        <v>2013</v>
      </c>
      <c r="F47">
        <v>2014</v>
      </c>
      <c r="G47">
        <v>2015</v>
      </c>
      <c r="H47">
        <v>2016</v>
      </c>
      <c r="I47">
        <v>2017</v>
      </c>
      <c r="J47">
        <v>2018</v>
      </c>
      <c r="K47">
        <v>2019</v>
      </c>
      <c r="L47">
        <v>2020</v>
      </c>
    </row>
    <row r="48" spans="1:12" x14ac:dyDescent="0.25">
      <c r="A48" t="s">
        <v>66</v>
      </c>
      <c r="B48" s="20">
        <f>B60/B54*100</f>
        <v>7.4189955571478963E-2</v>
      </c>
      <c r="C48" s="20">
        <f t="shared" ref="C48:L48" si="0">C60/C54*100</f>
        <v>0.11850740977660927</v>
      </c>
      <c r="D48" s="20">
        <f t="shared" si="0"/>
        <v>0.16205085255447824</v>
      </c>
      <c r="E48" s="20">
        <f t="shared" si="0"/>
        <v>0.20692507890090781</v>
      </c>
      <c r="F48" s="20">
        <f t="shared" si="0"/>
        <v>0.17992451003278179</v>
      </c>
      <c r="G48" s="20">
        <f t="shared" si="0"/>
        <v>0.20827091249766508</v>
      </c>
      <c r="H48" s="20">
        <f t="shared" si="0"/>
        <v>0.18978439509430661</v>
      </c>
      <c r="I48" s="20">
        <f t="shared" si="0"/>
        <v>0.19217603373101635</v>
      </c>
      <c r="J48" s="20">
        <f t="shared" si="0"/>
        <v>0.20883374756417949</v>
      </c>
      <c r="K48" s="20">
        <f t="shared" si="0"/>
        <v>0.28238991270198593</v>
      </c>
      <c r="L48" s="20">
        <f t="shared" si="0"/>
        <v>0.31346317796839585</v>
      </c>
    </row>
    <row r="49" spans="1:133" x14ac:dyDescent="0.25">
      <c r="A49" t="s">
        <v>69</v>
      </c>
      <c r="B49" s="20">
        <f t="shared" ref="B49:L49" si="1">B61/B55*100</f>
        <v>8.8820639099708554E-2</v>
      </c>
      <c r="C49" s="20">
        <f t="shared" si="1"/>
        <v>0.13302797127938898</v>
      </c>
      <c r="D49" s="20">
        <f t="shared" si="1"/>
        <v>0.23022388165191998</v>
      </c>
      <c r="E49" s="20">
        <f t="shared" si="1"/>
        <v>0.30473013717564895</v>
      </c>
      <c r="F49" s="20">
        <f t="shared" si="1"/>
        <v>0.2626723623644413</v>
      </c>
      <c r="G49" s="20">
        <f t="shared" si="1"/>
        <v>0.27033093638919869</v>
      </c>
      <c r="H49" s="20">
        <f t="shared" si="1"/>
        <v>0.2877314736588632</v>
      </c>
      <c r="I49" s="20">
        <f t="shared" si="1"/>
        <v>0.26489868909655961</v>
      </c>
      <c r="J49" s="20">
        <f t="shared" si="1"/>
        <v>0.29531105681728764</v>
      </c>
      <c r="K49" s="20">
        <f t="shared" si="1"/>
        <v>0.37932779776479764</v>
      </c>
      <c r="L49" s="20">
        <f t="shared" si="1"/>
        <v>0.46519464415420336</v>
      </c>
    </row>
    <row r="50" spans="1:133" x14ac:dyDescent="0.25">
      <c r="A50" t="s">
        <v>72</v>
      </c>
      <c r="B50" s="20">
        <f t="shared" ref="B50:L50" si="2">B62/B56*100</f>
        <v>5.3911369708199722E-2</v>
      </c>
      <c r="C50" s="20">
        <f t="shared" si="2"/>
        <v>7.7907744246188473E-2</v>
      </c>
      <c r="D50" s="20">
        <f t="shared" si="2"/>
        <v>0.11168329469113969</v>
      </c>
      <c r="E50" s="20">
        <f t="shared" si="2"/>
        <v>0.23388005009816981</v>
      </c>
      <c r="F50" s="20">
        <f t="shared" si="2"/>
        <v>0.19590715456726357</v>
      </c>
      <c r="G50" s="20">
        <f t="shared" si="2"/>
        <v>0.17907987644108181</v>
      </c>
      <c r="H50" s="20">
        <f t="shared" si="2"/>
        <v>0.17156032828649284</v>
      </c>
      <c r="I50" s="20">
        <f t="shared" si="2"/>
        <v>0.23813206501424283</v>
      </c>
      <c r="J50" s="20">
        <f t="shared" si="2"/>
        <v>0.28896428616642822</v>
      </c>
      <c r="K50" s="20">
        <f t="shared" si="2"/>
        <v>0.41578513400361777</v>
      </c>
      <c r="L50" s="20">
        <f t="shared" si="2"/>
        <v>0.47625650136879405</v>
      </c>
    </row>
    <row r="52" spans="1:133" x14ac:dyDescent="0.25">
      <c r="A52" t="s">
        <v>2143</v>
      </c>
    </row>
    <row r="53" spans="1:133" x14ac:dyDescent="0.25">
      <c r="B53">
        <v>2010</v>
      </c>
      <c r="C53">
        <v>2011</v>
      </c>
      <c r="D53">
        <v>2012</v>
      </c>
      <c r="E53">
        <v>2013</v>
      </c>
      <c r="F53">
        <v>2014</v>
      </c>
      <c r="G53">
        <v>2015</v>
      </c>
      <c r="H53">
        <v>2016</v>
      </c>
      <c r="I53">
        <v>2017</v>
      </c>
      <c r="J53">
        <v>2018</v>
      </c>
      <c r="K53">
        <v>2019</v>
      </c>
      <c r="L53">
        <v>2020</v>
      </c>
    </row>
    <row r="54" spans="1:133" x14ac:dyDescent="0.25">
      <c r="A54" t="s">
        <v>66</v>
      </c>
      <c r="B54">
        <v>44937350</v>
      </c>
      <c r="C54">
        <v>46025814</v>
      </c>
      <c r="D54">
        <v>47846092</v>
      </c>
      <c r="E54">
        <v>49491826</v>
      </c>
      <c r="F54">
        <v>50531748</v>
      </c>
      <c r="G54">
        <v>49279085</v>
      </c>
      <c r="H54">
        <v>47636161</v>
      </c>
      <c r="I54">
        <v>47095883</v>
      </c>
      <c r="J54">
        <v>47100146</v>
      </c>
      <c r="K54">
        <v>47031425</v>
      </c>
      <c r="L54">
        <v>47615162</v>
      </c>
    </row>
    <row r="55" spans="1:133" x14ac:dyDescent="0.25">
      <c r="A55" t="s">
        <v>69</v>
      </c>
      <c r="B55">
        <v>5722769</v>
      </c>
      <c r="C55">
        <v>6016028</v>
      </c>
      <c r="D55">
        <v>6366846</v>
      </c>
      <c r="E55">
        <v>6583530</v>
      </c>
      <c r="F55">
        <v>6870917</v>
      </c>
      <c r="G55">
        <v>6780578</v>
      </c>
      <c r="H55">
        <v>6598861</v>
      </c>
      <c r="I55">
        <v>6578364</v>
      </c>
      <c r="J55">
        <v>6646551</v>
      </c>
      <c r="K55">
        <v>6579270</v>
      </c>
      <c r="L55">
        <v>6582191</v>
      </c>
    </row>
    <row r="56" spans="1:133" x14ac:dyDescent="0.25">
      <c r="A56" t="s">
        <v>72</v>
      </c>
      <c r="B56" s="37">
        <v>250411</v>
      </c>
      <c r="C56" s="37">
        <v>277251</v>
      </c>
      <c r="D56" s="37">
        <v>294583</v>
      </c>
      <c r="E56" s="37">
        <v>301009</v>
      </c>
      <c r="F56" s="37">
        <v>315966</v>
      </c>
      <c r="G56" s="37">
        <v>322761</v>
      </c>
      <c r="H56" s="37">
        <v>310095</v>
      </c>
      <c r="I56" s="37">
        <v>310332</v>
      </c>
      <c r="J56" s="37">
        <v>315956</v>
      </c>
      <c r="K56" s="37">
        <v>312902</v>
      </c>
      <c r="L56" s="37">
        <v>310127</v>
      </c>
    </row>
    <row r="58" spans="1:133" x14ac:dyDescent="0.25">
      <c r="A58" t="s">
        <v>2182</v>
      </c>
    </row>
    <row r="59" spans="1:133" x14ac:dyDescent="0.25">
      <c r="B59">
        <v>2010</v>
      </c>
      <c r="C59">
        <v>2011</v>
      </c>
      <c r="D59">
        <v>2012</v>
      </c>
      <c r="E59">
        <v>2013</v>
      </c>
      <c r="F59">
        <v>2014</v>
      </c>
      <c r="G59">
        <v>2015</v>
      </c>
      <c r="H59">
        <v>2016</v>
      </c>
      <c r="I59">
        <v>2017</v>
      </c>
      <c r="J59">
        <v>2018</v>
      </c>
      <c r="K59">
        <v>2019</v>
      </c>
      <c r="L59">
        <v>2020</v>
      </c>
    </row>
    <row r="60" spans="1:133" x14ac:dyDescent="0.25">
      <c r="A60" t="s">
        <v>66</v>
      </c>
      <c r="B60" s="69">
        <f>SUM(DR65:EC65)</f>
        <v>33339</v>
      </c>
      <c r="C60" s="69">
        <f>SUM(DF65:DQ65)</f>
        <v>54544</v>
      </c>
      <c r="D60" s="69">
        <f>SUM(CT65:DE65)</f>
        <v>77535</v>
      </c>
      <c r="E60" s="69">
        <f>SUM(CH65:CS65)</f>
        <v>102411</v>
      </c>
      <c r="F60" s="69">
        <f>SUM(BV65:CG65)</f>
        <v>90919</v>
      </c>
      <c r="G60" s="69">
        <f>SUM(BJ65:BU65)</f>
        <v>102634</v>
      </c>
      <c r="H60" s="69">
        <f>SUM(AX65:BI65)</f>
        <v>90406</v>
      </c>
      <c r="I60" s="69">
        <f>SUM(AL65:AW65)</f>
        <v>90507</v>
      </c>
      <c r="J60" s="69">
        <f>SUM(Z65:AK65)</f>
        <v>98361</v>
      </c>
      <c r="K60" s="69">
        <f>SUM(N65:Y65)</f>
        <v>132812</v>
      </c>
      <c r="L60" s="69">
        <f>SUM(B65:M65)</f>
        <v>149256</v>
      </c>
    </row>
    <row r="61" spans="1:133" x14ac:dyDescent="0.25">
      <c r="A61" t="s">
        <v>69</v>
      </c>
      <c r="B61" s="69">
        <f>SUM(DR66:EC66)</f>
        <v>5083</v>
      </c>
      <c r="C61" s="69">
        <f>SUM(DF66:DQ66)</f>
        <v>8003</v>
      </c>
      <c r="D61" s="69">
        <f>SUM(CT66:DE66)</f>
        <v>14658</v>
      </c>
      <c r="E61" s="69">
        <f>SUM(CH66:CS66)</f>
        <v>20062</v>
      </c>
      <c r="F61" s="69">
        <f>SUM(BV66:CG66)</f>
        <v>18048</v>
      </c>
      <c r="G61" s="69">
        <f>SUM(BJ66:BU66)</f>
        <v>18330</v>
      </c>
      <c r="H61" s="69">
        <f>SUM(AX66:BI66)</f>
        <v>18987</v>
      </c>
      <c r="I61" s="69">
        <f>SUM(AL66:AW66)</f>
        <v>17426</v>
      </c>
      <c r="J61" s="69">
        <f>SUM(Z66:AK66)</f>
        <v>19628</v>
      </c>
      <c r="K61" s="69">
        <f>SUM(N66:Y66)</f>
        <v>24957</v>
      </c>
      <c r="L61" s="69">
        <f>SUM(B66:M66)</f>
        <v>30620</v>
      </c>
    </row>
    <row r="62" spans="1:133" x14ac:dyDescent="0.25">
      <c r="A62" t="s">
        <v>72</v>
      </c>
      <c r="B62" s="69">
        <f>SUM(DR73:EC73)</f>
        <v>135</v>
      </c>
      <c r="C62" s="69">
        <f>SUM(DF73:DQ73)</f>
        <v>216</v>
      </c>
      <c r="D62" s="69">
        <f>SUM(CT73:DE73)</f>
        <v>329</v>
      </c>
      <c r="E62" s="69">
        <f>SUM(CH73:CS73)</f>
        <v>704</v>
      </c>
      <c r="F62" s="69">
        <f>SUM(BV73:CG73)</f>
        <v>619</v>
      </c>
      <c r="G62" s="69">
        <f>SUM(BJ73:BU73)</f>
        <v>578</v>
      </c>
      <c r="H62" s="69">
        <f>SUM(AX73:BI73)</f>
        <v>532</v>
      </c>
      <c r="I62" s="69">
        <f>SUM(AL73:AW73)</f>
        <v>739</v>
      </c>
      <c r="J62" s="69">
        <f>SUM(Z73:AK73)</f>
        <v>913</v>
      </c>
      <c r="K62" s="69">
        <f>SUM(N73:Y73)</f>
        <v>1301</v>
      </c>
      <c r="L62" s="69">
        <f>SUM(B73:M73)</f>
        <v>1477</v>
      </c>
    </row>
    <row r="64" spans="1:133" x14ac:dyDescent="0.25">
      <c r="A64" s="256" t="s">
        <v>1028</v>
      </c>
      <c r="B64" s="257">
        <v>44166</v>
      </c>
      <c r="C64" s="257">
        <v>44136</v>
      </c>
      <c r="D64" s="257">
        <v>44105</v>
      </c>
      <c r="E64" s="257">
        <v>44075</v>
      </c>
      <c r="F64" s="257">
        <v>44044</v>
      </c>
      <c r="G64" s="257">
        <v>44013</v>
      </c>
      <c r="H64" s="257">
        <v>43983</v>
      </c>
      <c r="I64" s="257">
        <v>43952</v>
      </c>
      <c r="J64" s="257">
        <v>43922</v>
      </c>
      <c r="K64" s="257">
        <v>43891</v>
      </c>
      <c r="L64" s="257">
        <v>43862</v>
      </c>
      <c r="M64" s="257">
        <v>43831</v>
      </c>
      <c r="N64" s="257">
        <v>43800</v>
      </c>
      <c r="O64" s="257">
        <v>43770</v>
      </c>
      <c r="P64" s="257">
        <v>43739</v>
      </c>
      <c r="Q64" s="257">
        <v>43709</v>
      </c>
      <c r="R64" s="257">
        <v>43678</v>
      </c>
      <c r="S64" s="257">
        <v>43647</v>
      </c>
      <c r="T64" s="257">
        <v>43617</v>
      </c>
      <c r="U64" s="257">
        <v>43586</v>
      </c>
      <c r="V64" s="257">
        <v>43556</v>
      </c>
      <c r="W64" s="257">
        <v>43525</v>
      </c>
      <c r="X64" s="257">
        <v>43497</v>
      </c>
      <c r="Y64" s="257">
        <v>43466</v>
      </c>
      <c r="Z64" s="257">
        <v>43435</v>
      </c>
      <c r="AA64" s="257">
        <v>43405</v>
      </c>
      <c r="AB64" s="257">
        <v>43374</v>
      </c>
      <c r="AC64" s="257">
        <v>43344</v>
      </c>
      <c r="AD64" s="257">
        <v>43313</v>
      </c>
      <c r="AE64" s="257">
        <v>43282</v>
      </c>
      <c r="AF64" s="257">
        <v>43252</v>
      </c>
      <c r="AG64" s="257">
        <v>43221</v>
      </c>
      <c r="AH64" s="257">
        <v>43191</v>
      </c>
      <c r="AI64" s="257">
        <v>43160</v>
      </c>
      <c r="AJ64" s="257">
        <v>43132</v>
      </c>
      <c r="AK64" s="257">
        <v>43101</v>
      </c>
      <c r="AL64" s="257">
        <v>43070</v>
      </c>
      <c r="AM64" s="257">
        <v>43040</v>
      </c>
      <c r="AN64" s="257">
        <v>43009</v>
      </c>
      <c r="AO64" s="257">
        <v>42979</v>
      </c>
      <c r="AP64" s="257">
        <v>42948</v>
      </c>
      <c r="AQ64" s="257">
        <v>42917</v>
      </c>
      <c r="AR64" s="257">
        <v>42887</v>
      </c>
      <c r="AS64" s="257">
        <v>42856</v>
      </c>
      <c r="AT64" s="257">
        <v>42826</v>
      </c>
      <c r="AU64" s="257">
        <v>42795</v>
      </c>
      <c r="AV64" s="257">
        <v>42767</v>
      </c>
      <c r="AW64" s="257">
        <v>42736</v>
      </c>
      <c r="AX64" s="257">
        <v>42705</v>
      </c>
      <c r="AY64" s="257">
        <v>42675</v>
      </c>
      <c r="AZ64" s="257">
        <v>42644</v>
      </c>
      <c r="BA64" s="257">
        <v>42614</v>
      </c>
      <c r="BB64" s="257">
        <v>42583</v>
      </c>
      <c r="BC64" s="257">
        <v>42552</v>
      </c>
      <c r="BD64" s="257">
        <v>42522</v>
      </c>
      <c r="BE64" s="257">
        <v>42491</v>
      </c>
      <c r="BF64" s="257">
        <v>42461</v>
      </c>
      <c r="BG64" s="257">
        <v>42430</v>
      </c>
      <c r="BH64" s="257">
        <v>42401</v>
      </c>
      <c r="BI64" s="257">
        <v>42370</v>
      </c>
      <c r="BJ64" s="257">
        <v>42339</v>
      </c>
      <c r="BK64" s="257">
        <v>42309</v>
      </c>
      <c r="BL64" s="257">
        <v>42278</v>
      </c>
      <c r="BM64" s="257">
        <v>42248</v>
      </c>
      <c r="BN64" s="257">
        <v>42217</v>
      </c>
      <c r="BO64" s="257">
        <v>42186</v>
      </c>
      <c r="BP64" s="257">
        <v>42156</v>
      </c>
      <c r="BQ64" s="257">
        <v>42125</v>
      </c>
      <c r="BR64" s="257">
        <v>42095</v>
      </c>
      <c r="BS64" s="257">
        <v>42064</v>
      </c>
      <c r="BT64" s="257">
        <v>42036</v>
      </c>
      <c r="BU64" s="257">
        <v>42005</v>
      </c>
      <c r="BV64" s="257">
        <v>41974</v>
      </c>
      <c r="BW64" s="257">
        <v>41944</v>
      </c>
      <c r="BX64" s="257">
        <v>41913</v>
      </c>
      <c r="BY64" s="257">
        <v>41883</v>
      </c>
      <c r="BZ64" s="257">
        <v>41852</v>
      </c>
      <c r="CA64" s="257">
        <v>41821</v>
      </c>
      <c r="CB64" s="257">
        <v>41791</v>
      </c>
      <c r="CC64" s="257">
        <v>41760</v>
      </c>
      <c r="CD64" s="257">
        <v>41730</v>
      </c>
      <c r="CE64" s="257">
        <v>41699</v>
      </c>
      <c r="CF64" s="257">
        <v>41671</v>
      </c>
      <c r="CG64" s="257">
        <v>41640</v>
      </c>
      <c r="CH64" s="257">
        <v>41609</v>
      </c>
      <c r="CI64" s="257">
        <v>41579</v>
      </c>
      <c r="CJ64" s="257">
        <v>41548</v>
      </c>
      <c r="CK64" s="257">
        <v>41518</v>
      </c>
      <c r="CL64" s="257">
        <v>41487</v>
      </c>
      <c r="CM64" s="257">
        <v>41456</v>
      </c>
      <c r="CN64" s="257">
        <v>41426</v>
      </c>
      <c r="CO64" s="257">
        <v>41395</v>
      </c>
      <c r="CP64" s="257">
        <v>41365</v>
      </c>
      <c r="CQ64" s="257">
        <v>41334</v>
      </c>
      <c r="CR64" s="257">
        <v>41306</v>
      </c>
      <c r="CS64" s="257">
        <v>41275</v>
      </c>
      <c r="CT64" s="257">
        <v>41244</v>
      </c>
      <c r="CU64" s="257">
        <v>41214</v>
      </c>
      <c r="CV64" s="257">
        <v>41183</v>
      </c>
      <c r="CW64" s="257">
        <v>41153</v>
      </c>
      <c r="CX64" s="257">
        <v>41122</v>
      </c>
      <c r="CY64" s="257">
        <v>41091</v>
      </c>
      <c r="CZ64" s="257">
        <v>41061</v>
      </c>
      <c r="DA64" s="257">
        <v>41030</v>
      </c>
      <c r="DB64" s="257">
        <v>41000</v>
      </c>
      <c r="DC64" s="257">
        <v>40969</v>
      </c>
      <c r="DD64" s="257">
        <v>40940</v>
      </c>
      <c r="DE64" s="257">
        <v>40909</v>
      </c>
      <c r="DF64" s="257">
        <v>40878</v>
      </c>
      <c r="DG64" s="257">
        <v>40848</v>
      </c>
      <c r="DH64" s="257">
        <v>40817</v>
      </c>
      <c r="DI64" s="257">
        <v>40787</v>
      </c>
      <c r="DJ64" s="257">
        <v>40756</v>
      </c>
      <c r="DK64" s="257">
        <v>40725</v>
      </c>
      <c r="DL64" s="257">
        <v>40695</v>
      </c>
      <c r="DM64" s="257">
        <v>40664</v>
      </c>
      <c r="DN64" s="257">
        <v>40634</v>
      </c>
      <c r="DO64" s="257">
        <v>40603</v>
      </c>
      <c r="DP64" s="257">
        <v>40575</v>
      </c>
      <c r="DQ64" s="257">
        <v>40544</v>
      </c>
      <c r="DR64" s="257">
        <v>40513</v>
      </c>
      <c r="DS64" s="257">
        <v>40483</v>
      </c>
      <c r="DT64" s="257">
        <v>40452</v>
      </c>
      <c r="DU64" s="257">
        <v>40422</v>
      </c>
      <c r="DV64" s="257">
        <v>40391</v>
      </c>
      <c r="DW64" s="257">
        <v>40360</v>
      </c>
      <c r="DX64" s="257">
        <v>40330</v>
      </c>
      <c r="DY64" s="257">
        <v>40299</v>
      </c>
      <c r="DZ64" s="257">
        <v>40269</v>
      </c>
      <c r="EA64" s="257">
        <v>40238</v>
      </c>
      <c r="EB64" s="257">
        <v>40210</v>
      </c>
      <c r="EC64" s="257">
        <v>40179</v>
      </c>
    </row>
    <row r="65" spans="1:133" x14ac:dyDescent="0.25">
      <c r="A65" s="256" t="s">
        <v>66</v>
      </c>
      <c r="B65" s="258">
        <v>11351</v>
      </c>
      <c r="C65" s="258">
        <v>13340</v>
      </c>
      <c r="D65" s="258">
        <v>13522</v>
      </c>
      <c r="E65" s="258">
        <v>14522</v>
      </c>
      <c r="F65" s="258">
        <v>13966</v>
      </c>
      <c r="G65" s="258">
        <v>14912</v>
      </c>
      <c r="H65" s="258">
        <v>11043</v>
      </c>
      <c r="I65" s="258">
        <v>9151</v>
      </c>
      <c r="J65" s="258">
        <v>8663</v>
      </c>
      <c r="K65" s="258">
        <v>12133</v>
      </c>
      <c r="L65" s="258">
        <v>11551</v>
      </c>
      <c r="M65" s="258">
        <v>15102</v>
      </c>
      <c r="N65" s="258">
        <v>11080</v>
      </c>
      <c r="O65" s="258">
        <v>12716</v>
      </c>
      <c r="P65" s="258">
        <v>14803</v>
      </c>
      <c r="Q65" s="258">
        <v>12279</v>
      </c>
      <c r="R65" s="258">
        <v>11953</v>
      </c>
      <c r="S65" s="258">
        <v>11933</v>
      </c>
      <c r="T65" s="258">
        <v>9641</v>
      </c>
      <c r="U65" s="258">
        <v>10192</v>
      </c>
      <c r="V65" s="258">
        <v>10386</v>
      </c>
      <c r="W65" s="258">
        <v>8880</v>
      </c>
      <c r="X65" s="258">
        <v>9286</v>
      </c>
      <c r="Y65" s="258">
        <v>9663</v>
      </c>
      <c r="Z65" s="258">
        <v>7084</v>
      </c>
      <c r="AA65" s="258">
        <v>7597</v>
      </c>
      <c r="AB65" s="258">
        <v>8697</v>
      </c>
      <c r="AC65" s="258">
        <v>8376</v>
      </c>
      <c r="AD65" s="258">
        <v>9375</v>
      </c>
      <c r="AE65" s="258">
        <v>8593</v>
      </c>
      <c r="AF65" s="258">
        <v>7816</v>
      </c>
      <c r="AG65" s="258">
        <v>8255</v>
      </c>
      <c r="AH65" s="258">
        <v>8704</v>
      </c>
      <c r="AI65" s="258">
        <v>8989</v>
      </c>
      <c r="AJ65" s="258">
        <v>6896</v>
      </c>
      <c r="AK65" s="258">
        <v>7979</v>
      </c>
      <c r="AL65" s="258">
        <v>6638</v>
      </c>
      <c r="AM65" s="258">
        <v>7637</v>
      </c>
      <c r="AN65" s="258">
        <v>8483</v>
      </c>
      <c r="AO65" s="258">
        <v>7926</v>
      </c>
      <c r="AP65" s="258">
        <v>8835</v>
      </c>
      <c r="AQ65" s="258">
        <v>8002</v>
      </c>
      <c r="AR65" s="258">
        <v>7734</v>
      </c>
      <c r="AS65" s="258">
        <v>7969</v>
      </c>
      <c r="AT65" s="258">
        <v>6339</v>
      </c>
      <c r="AU65" s="258">
        <v>7882</v>
      </c>
      <c r="AV65" s="258">
        <v>5864</v>
      </c>
      <c r="AW65" s="258">
        <v>7198</v>
      </c>
      <c r="AX65" s="258">
        <v>6717</v>
      </c>
      <c r="AY65" s="258">
        <v>8161</v>
      </c>
      <c r="AZ65" s="258">
        <v>8165</v>
      </c>
      <c r="BA65" s="258">
        <v>8684</v>
      </c>
      <c r="BB65" s="258">
        <v>8320</v>
      </c>
      <c r="BC65" s="258">
        <v>7550</v>
      </c>
      <c r="BD65" s="258">
        <v>7250</v>
      </c>
      <c r="BE65" s="258">
        <v>6483</v>
      </c>
      <c r="BF65" s="258">
        <v>6420</v>
      </c>
      <c r="BG65" s="258">
        <v>8263</v>
      </c>
      <c r="BH65" s="258">
        <v>7611</v>
      </c>
      <c r="BI65" s="258">
        <v>6782</v>
      </c>
      <c r="BJ65" s="258">
        <v>7485</v>
      </c>
      <c r="BK65" s="258">
        <v>11250</v>
      </c>
      <c r="BL65" s="258">
        <v>11450</v>
      </c>
      <c r="BM65" s="258">
        <v>12362</v>
      </c>
      <c r="BN65" s="258">
        <v>8991</v>
      </c>
      <c r="BO65" s="258">
        <v>9081</v>
      </c>
      <c r="BP65" s="258">
        <v>7356</v>
      </c>
      <c r="BQ65" s="258">
        <v>6386</v>
      </c>
      <c r="BR65" s="258">
        <v>6473</v>
      </c>
      <c r="BS65" s="258">
        <v>8004</v>
      </c>
      <c r="BT65" s="258">
        <v>6212</v>
      </c>
      <c r="BU65" s="258">
        <v>7584</v>
      </c>
      <c r="BV65" s="258">
        <v>6454</v>
      </c>
      <c r="BW65" s="258">
        <v>8222</v>
      </c>
      <c r="BX65" s="258">
        <v>9954</v>
      </c>
      <c r="BY65" s="258">
        <v>8572</v>
      </c>
      <c r="BZ65" s="258">
        <v>7510</v>
      </c>
      <c r="CA65" s="258">
        <v>8012</v>
      </c>
      <c r="CB65" s="258">
        <v>5580</v>
      </c>
      <c r="CC65" s="258">
        <v>6537</v>
      </c>
      <c r="CD65" s="258">
        <v>6932</v>
      </c>
      <c r="CE65" s="258">
        <v>6973</v>
      </c>
      <c r="CF65" s="258">
        <v>7642</v>
      </c>
      <c r="CG65" s="258">
        <v>8531</v>
      </c>
      <c r="CH65" s="258">
        <v>6858</v>
      </c>
      <c r="CI65" s="258">
        <v>7976</v>
      </c>
      <c r="CJ65" s="258">
        <v>12614</v>
      </c>
      <c r="CK65" s="258">
        <v>9076</v>
      </c>
      <c r="CL65" s="258">
        <v>8928</v>
      </c>
      <c r="CM65" s="258">
        <v>9232</v>
      </c>
      <c r="CN65" s="258">
        <v>8368</v>
      </c>
      <c r="CO65" s="258">
        <v>9826</v>
      </c>
      <c r="CP65" s="258">
        <v>8645</v>
      </c>
      <c r="CQ65" s="258">
        <v>7344</v>
      </c>
      <c r="CR65" s="258">
        <v>5715</v>
      </c>
      <c r="CS65" s="258">
        <v>7829</v>
      </c>
      <c r="CT65" s="258">
        <v>5445</v>
      </c>
      <c r="CU65" s="258">
        <v>6927</v>
      </c>
      <c r="CV65" s="258">
        <v>9680</v>
      </c>
      <c r="CW65" s="258">
        <v>6519</v>
      </c>
      <c r="CX65" s="258">
        <v>9021</v>
      </c>
      <c r="CY65" s="258">
        <v>8600</v>
      </c>
      <c r="CZ65" s="258">
        <v>5527</v>
      </c>
      <c r="DA65" s="258">
        <v>5852</v>
      </c>
      <c r="DB65" s="258">
        <v>5107</v>
      </c>
      <c r="DC65" s="258">
        <v>5628</v>
      </c>
      <c r="DD65" s="258">
        <v>4184</v>
      </c>
      <c r="DE65" s="258">
        <v>5045</v>
      </c>
      <c r="DF65" s="258">
        <v>3577</v>
      </c>
      <c r="DG65" s="258">
        <v>4176</v>
      </c>
      <c r="DH65" s="258">
        <v>4138</v>
      </c>
      <c r="DI65" s="258">
        <v>3745</v>
      </c>
      <c r="DJ65" s="258">
        <v>3667</v>
      </c>
      <c r="DK65" s="258">
        <v>5588</v>
      </c>
      <c r="DL65" s="258">
        <v>4948</v>
      </c>
      <c r="DM65" s="258">
        <v>6201</v>
      </c>
      <c r="DN65" s="258">
        <v>4750</v>
      </c>
      <c r="DO65" s="258">
        <v>8531</v>
      </c>
      <c r="DP65" s="258">
        <v>3025</v>
      </c>
      <c r="DQ65" s="258">
        <v>2198</v>
      </c>
      <c r="DR65" s="258">
        <v>2099</v>
      </c>
      <c r="DS65" s="258">
        <v>2808</v>
      </c>
      <c r="DT65" s="258">
        <v>2728</v>
      </c>
      <c r="DU65" s="258">
        <v>2845</v>
      </c>
      <c r="DV65" s="258">
        <v>3539</v>
      </c>
      <c r="DW65" s="258">
        <v>3412</v>
      </c>
      <c r="DX65" s="258">
        <v>2855</v>
      </c>
      <c r="DY65" s="258">
        <v>2762</v>
      </c>
      <c r="DZ65" s="258">
        <v>2679</v>
      </c>
      <c r="EA65" s="258">
        <v>3131</v>
      </c>
      <c r="EB65" s="258">
        <v>2167</v>
      </c>
      <c r="EC65" s="258">
        <v>2314</v>
      </c>
    </row>
    <row r="66" spans="1:133" x14ac:dyDescent="0.25">
      <c r="A66" s="256" t="s">
        <v>69</v>
      </c>
      <c r="B66" s="258">
        <f>SUM(B67:B75)</f>
        <v>2344</v>
      </c>
      <c r="C66" s="258">
        <f t="shared" ref="C66:BN66" si="3">SUM(C67:C75)</f>
        <v>2695</v>
      </c>
      <c r="D66" s="258">
        <f t="shared" si="3"/>
        <v>2702</v>
      </c>
      <c r="E66" s="258">
        <f t="shared" si="3"/>
        <v>2817</v>
      </c>
      <c r="F66" s="258">
        <f t="shared" si="3"/>
        <v>2770</v>
      </c>
      <c r="G66" s="258">
        <f t="shared" si="3"/>
        <v>3097</v>
      </c>
      <c r="H66" s="258">
        <f t="shared" si="3"/>
        <v>2232</v>
      </c>
      <c r="I66" s="258">
        <f t="shared" si="3"/>
        <v>1961</v>
      </c>
      <c r="J66" s="258">
        <f t="shared" si="3"/>
        <v>1645</v>
      </c>
      <c r="K66" s="258">
        <f t="shared" si="3"/>
        <v>2400</v>
      </c>
      <c r="L66" s="258">
        <f t="shared" si="3"/>
        <v>2327</v>
      </c>
      <c r="M66" s="258">
        <f t="shared" si="3"/>
        <v>3630</v>
      </c>
      <c r="N66" s="258">
        <f t="shared" si="3"/>
        <v>2265</v>
      </c>
      <c r="O66" s="258">
        <f t="shared" si="3"/>
        <v>2133</v>
      </c>
      <c r="P66" s="258">
        <f t="shared" si="3"/>
        <v>2553</v>
      </c>
      <c r="Q66" s="258">
        <f t="shared" si="3"/>
        <v>2309</v>
      </c>
      <c r="R66" s="258">
        <f t="shared" si="3"/>
        <v>2443</v>
      </c>
      <c r="S66" s="258">
        <f t="shared" si="3"/>
        <v>2346</v>
      </c>
      <c r="T66" s="258">
        <f t="shared" si="3"/>
        <v>1607</v>
      </c>
      <c r="U66" s="258">
        <f t="shared" si="3"/>
        <v>1972</v>
      </c>
      <c r="V66" s="258">
        <f t="shared" si="3"/>
        <v>1991</v>
      </c>
      <c r="W66" s="258">
        <f t="shared" si="3"/>
        <v>1668</v>
      </c>
      <c r="X66" s="258">
        <f t="shared" si="3"/>
        <v>1796</v>
      </c>
      <c r="Y66" s="258">
        <f t="shared" si="3"/>
        <v>1874</v>
      </c>
      <c r="Z66" s="258">
        <f t="shared" si="3"/>
        <v>1380</v>
      </c>
      <c r="AA66" s="258">
        <f t="shared" si="3"/>
        <v>1525</v>
      </c>
      <c r="AB66" s="258">
        <f t="shared" si="3"/>
        <v>1680</v>
      </c>
      <c r="AC66" s="258">
        <f t="shared" si="3"/>
        <v>1581</v>
      </c>
      <c r="AD66" s="258">
        <f t="shared" si="3"/>
        <v>1830</v>
      </c>
      <c r="AE66" s="258">
        <f t="shared" si="3"/>
        <v>1601</v>
      </c>
      <c r="AF66" s="258">
        <f t="shared" si="3"/>
        <v>1563</v>
      </c>
      <c r="AG66" s="258">
        <f t="shared" si="3"/>
        <v>1701</v>
      </c>
      <c r="AH66" s="258">
        <f t="shared" si="3"/>
        <v>1860</v>
      </c>
      <c r="AI66" s="258">
        <f t="shared" si="3"/>
        <v>1948</v>
      </c>
      <c r="AJ66" s="258">
        <f t="shared" si="3"/>
        <v>1391</v>
      </c>
      <c r="AK66" s="258">
        <f t="shared" si="3"/>
        <v>1568</v>
      </c>
      <c r="AL66" s="258">
        <f t="shared" si="3"/>
        <v>1313</v>
      </c>
      <c r="AM66" s="258">
        <f t="shared" si="3"/>
        <v>1463</v>
      </c>
      <c r="AN66" s="258">
        <f t="shared" si="3"/>
        <v>1677</v>
      </c>
      <c r="AO66" s="258">
        <f t="shared" si="3"/>
        <v>1498</v>
      </c>
      <c r="AP66" s="258">
        <f t="shared" si="3"/>
        <v>1594</v>
      </c>
      <c r="AQ66" s="258">
        <f t="shared" si="3"/>
        <v>1532</v>
      </c>
      <c r="AR66" s="258">
        <f t="shared" si="3"/>
        <v>1319</v>
      </c>
      <c r="AS66" s="258">
        <f t="shared" si="3"/>
        <v>1495</v>
      </c>
      <c r="AT66" s="258">
        <f t="shared" si="3"/>
        <v>1181</v>
      </c>
      <c r="AU66" s="258">
        <f t="shared" si="3"/>
        <v>1471</v>
      </c>
      <c r="AV66" s="258">
        <f t="shared" si="3"/>
        <v>1146</v>
      </c>
      <c r="AW66" s="258">
        <f t="shared" si="3"/>
        <v>1737</v>
      </c>
      <c r="AX66" s="258">
        <f t="shared" si="3"/>
        <v>1770</v>
      </c>
      <c r="AY66" s="258">
        <f t="shared" si="3"/>
        <v>2270</v>
      </c>
      <c r="AZ66" s="258">
        <f t="shared" si="3"/>
        <v>1795</v>
      </c>
      <c r="BA66" s="258">
        <f t="shared" si="3"/>
        <v>2276</v>
      </c>
      <c r="BB66" s="258">
        <f t="shared" si="3"/>
        <v>1757</v>
      </c>
      <c r="BC66" s="258">
        <f t="shared" si="3"/>
        <v>1481</v>
      </c>
      <c r="BD66" s="258">
        <f t="shared" si="3"/>
        <v>1294</v>
      </c>
      <c r="BE66" s="258">
        <f t="shared" si="3"/>
        <v>1127</v>
      </c>
      <c r="BF66" s="258">
        <f t="shared" si="3"/>
        <v>1127</v>
      </c>
      <c r="BG66" s="258">
        <f t="shared" si="3"/>
        <v>1497</v>
      </c>
      <c r="BH66" s="258">
        <f t="shared" si="3"/>
        <v>1329</v>
      </c>
      <c r="BI66" s="258">
        <f t="shared" si="3"/>
        <v>1264</v>
      </c>
      <c r="BJ66" s="258">
        <f t="shared" si="3"/>
        <v>1222</v>
      </c>
      <c r="BK66" s="258">
        <f t="shared" si="3"/>
        <v>1821</v>
      </c>
      <c r="BL66" s="258">
        <f t="shared" si="3"/>
        <v>1625</v>
      </c>
      <c r="BM66" s="258">
        <f t="shared" si="3"/>
        <v>1721</v>
      </c>
      <c r="BN66" s="258">
        <f t="shared" si="3"/>
        <v>1640</v>
      </c>
      <c r="BO66" s="258">
        <f t="shared" ref="BO66:DZ66" si="4">SUM(BO67:BO75)</f>
        <v>1683</v>
      </c>
      <c r="BP66" s="258">
        <f t="shared" si="4"/>
        <v>1223</v>
      </c>
      <c r="BQ66" s="258">
        <f t="shared" si="4"/>
        <v>1202</v>
      </c>
      <c r="BR66" s="258">
        <f t="shared" si="4"/>
        <v>1209</v>
      </c>
      <c r="BS66" s="258">
        <f t="shared" si="4"/>
        <v>1617</v>
      </c>
      <c r="BT66" s="258">
        <f t="shared" si="4"/>
        <v>1383</v>
      </c>
      <c r="BU66" s="258">
        <f t="shared" si="4"/>
        <v>1984</v>
      </c>
      <c r="BV66" s="258">
        <f t="shared" si="4"/>
        <v>1439</v>
      </c>
      <c r="BW66" s="258">
        <f t="shared" si="4"/>
        <v>1994</v>
      </c>
      <c r="BX66" s="258">
        <f t="shared" si="4"/>
        <v>2851</v>
      </c>
      <c r="BY66" s="258">
        <f t="shared" si="4"/>
        <v>1440</v>
      </c>
      <c r="BZ66" s="258">
        <f t="shared" si="4"/>
        <v>1310</v>
      </c>
      <c r="CA66" s="258">
        <f t="shared" si="4"/>
        <v>1504</v>
      </c>
      <c r="CB66" s="258">
        <f t="shared" si="4"/>
        <v>884</v>
      </c>
      <c r="CC66" s="258">
        <f t="shared" si="4"/>
        <v>1122</v>
      </c>
      <c r="CD66" s="258">
        <f t="shared" si="4"/>
        <v>1279</v>
      </c>
      <c r="CE66" s="258">
        <f t="shared" si="4"/>
        <v>1386</v>
      </c>
      <c r="CF66" s="258">
        <f t="shared" si="4"/>
        <v>1344</v>
      </c>
      <c r="CG66" s="258">
        <f t="shared" si="4"/>
        <v>1495</v>
      </c>
      <c r="CH66" s="258">
        <f t="shared" si="4"/>
        <v>1242</v>
      </c>
      <c r="CI66" s="258">
        <f t="shared" si="4"/>
        <v>1488</v>
      </c>
      <c r="CJ66" s="258">
        <f t="shared" si="4"/>
        <v>2211</v>
      </c>
      <c r="CK66" s="258">
        <f t="shared" si="4"/>
        <v>1617</v>
      </c>
      <c r="CL66" s="258">
        <f t="shared" si="4"/>
        <v>1704</v>
      </c>
      <c r="CM66" s="258">
        <f t="shared" si="4"/>
        <v>1840</v>
      </c>
      <c r="CN66" s="258">
        <f t="shared" si="4"/>
        <v>1407</v>
      </c>
      <c r="CO66" s="258">
        <f t="shared" si="4"/>
        <v>2019</v>
      </c>
      <c r="CP66" s="258">
        <f t="shared" si="4"/>
        <v>1896</v>
      </c>
      <c r="CQ66" s="258">
        <f t="shared" si="4"/>
        <v>1441</v>
      </c>
      <c r="CR66" s="258">
        <f t="shared" si="4"/>
        <v>1251</v>
      </c>
      <c r="CS66" s="258">
        <f t="shared" si="4"/>
        <v>1946</v>
      </c>
      <c r="CT66" s="258">
        <f t="shared" si="4"/>
        <v>1210</v>
      </c>
      <c r="CU66" s="258">
        <f t="shared" si="4"/>
        <v>1433</v>
      </c>
      <c r="CV66" s="258">
        <f t="shared" si="4"/>
        <v>1984</v>
      </c>
      <c r="CW66" s="258">
        <f t="shared" si="4"/>
        <v>1396</v>
      </c>
      <c r="CX66" s="258">
        <f t="shared" si="4"/>
        <v>1561</v>
      </c>
      <c r="CY66" s="258">
        <f t="shared" si="4"/>
        <v>1580</v>
      </c>
      <c r="CZ66" s="258">
        <f t="shared" si="4"/>
        <v>1015</v>
      </c>
      <c r="DA66" s="258">
        <f t="shared" si="4"/>
        <v>1025</v>
      </c>
      <c r="DB66" s="258">
        <f t="shared" si="4"/>
        <v>917</v>
      </c>
      <c r="DC66" s="258">
        <f t="shared" si="4"/>
        <v>928</v>
      </c>
      <c r="DD66" s="258">
        <f t="shared" si="4"/>
        <v>744</v>
      </c>
      <c r="DE66" s="258">
        <f t="shared" si="4"/>
        <v>865</v>
      </c>
      <c r="DF66" s="258">
        <f t="shared" si="4"/>
        <v>547</v>
      </c>
      <c r="DG66" s="258">
        <f t="shared" si="4"/>
        <v>636</v>
      </c>
      <c r="DH66" s="258">
        <f t="shared" si="4"/>
        <v>631</v>
      </c>
      <c r="DI66" s="258">
        <f t="shared" si="4"/>
        <v>614</v>
      </c>
      <c r="DJ66" s="258">
        <f t="shared" si="4"/>
        <v>620</v>
      </c>
      <c r="DK66" s="258">
        <f t="shared" si="4"/>
        <v>943</v>
      </c>
      <c r="DL66" s="258">
        <f t="shared" si="4"/>
        <v>792</v>
      </c>
      <c r="DM66" s="258">
        <f t="shared" si="4"/>
        <v>792</v>
      </c>
      <c r="DN66" s="258">
        <f t="shared" si="4"/>
        <v>660</v>
      </c>
      <c r="DO66" s="258">
        <f t="shared" si="4"/>
        <v>950</v>
      </c>
      <c r="DP66" s="258">
        <f t="shared" si="4"/>
        <v>448</v>
      </c>
      <c r="DQ66" s="258">
        <f t="shared" si="4"/>
        <v>370</v>
      </c>
      <c r="DR66" s="258">
        <f t="shared" si="4"/>
        <v>368</v>
      </c>
      <c r="DS66" s="258">
        <f t="shared" si="4"/>
        <v>429</v>
      </c>
      <c r="DT66" s="258">
        <f t="shared" si="4"/>
        <v>380</v>
      </c>
      <c r="DU66" s="258">
        <f t="shared" si="4"/>
        <v>399</v>
      </c>
      <c r="DV66" s="258">
        <f t="shared" si="4"/>
        <v>659</v>
      </c>
      <c r="DW66" s="258">
        <f t="shared" si="4"/>
        <v>552</v>
      </c>
      <c r="DX66" s="258">
        <f t="shared" si="4"/>
        <v>393</v>
      </c>
      <c r="DY66" s="258">
        <f t="shared" si="4"/>
        <v>395</v>
      </c>
      <c r="DZ66" s="258">
        <f t="shared" si="4"/>
        <v>394</v>
      </c>
      <c r="EA66" s="258">
        <f t="shared" ref="EA66:EC66" si="5">SUM(EA67:EA75)</f>
        <v>459</v>
      </c>
      <c r="EB66" s="258">
        <f t="shared" si="5"/>
        <v>298</v>
      </c>
      <c r="EC66" s="258">
        <f t="shared" si="5"/>
        <v>357</v>
      </c>
    </row>
    <row r="67" spans="1:133" ht="25.5" x14ac:dyDescent="0.25">
      <c r="A67" s="256" t="s">
        <v>20</v>
      </c>
      <c r="B67" s="259">
        <v>726</v>
      </c>
      <c r="C67" s="259">
        <v>749</v>
      </c>
      <c r="D67" s="259">
        <v>743</v>
      </c>
      <c r="E67" s="259">
        <v>826</v>
      </c>
      <c r="F67" s="259">
        <v>779</v>
      </c>
      <c r="G67" s="259">
        <v>752</v>
      </c>
      <c r="H67" s="259">
        <v>469</v>
      </c>
      <c r="I67" s="259">
        <v>460</v>
      </c>
      <c r="J67" s="259">
        <v>464</v>
      </c>
      <c r="K67" s="259">
        <v>625</v>
      </c>
      <c r="L67" s="259">
        <v>595</v>
      </c>
      <c r="M67" s="259">
        <v>811</v>
      </c>
      <c r="N67" s="259">
        <v>622</v>
      </c>
      <c r="O67" s="259">
        <v>651</v>
      </c>
      <c r="P67" s="259">
        <v>776</v>
      </c>
      <c r="Q67" s="259">
        <v>734</v>
      </c>
      <c r="R67" s="259">
        <v>829</v>
      </c>
      <c r="S67" s="259">
        <v>685</v>
      </c>
      <c r="T67" s="259">
        <v>441</v>
      </c>
      <c r="U67" s="259">
        <v>576</v>
      </c>
      <c r="V67" s="259">
        <v>554</v>
      </c>
      <c r="W67" s="259">
        <v>518</v>
      </c>
      <c r="X67" s="259">
        <v>508</v>
      </c>
      <c r="Y67" s="259">
        <v>544</v>
      </c>
      <c r="Z67" s="259">
        <v>416</v>
      </c>
      <c r="AA67" s="259">
        <v>467</v>
      </c>
      <c r="AB67" s="259">
        <v>471</v>
      </c>
      <c r="AC67" s="259">
        <v>474</v>
      </c>
      <c r="AD67" s="259">
        <v>556</v>
      </c>
      <c r="AE67" s="259">
        <v>542</v>
      </c>
      <c r="AF67" s="259">
        <v>533</v>
      </c>
      <c r="AG67" s="259">
        <v>514</v>
      </c>
      <c r="AH67" s="259">
        <v>518</v>
      </c>
      <c r="AI67" s="259">
        <v>552</v>
      </c>
      <c r="AJ67" s="259">
        <v>433</v>
      </c>
      <c r="AK67" s="259">
        <v>442</v>
      </c>
      <c r="AL67" s="259">
        <v>407</v>
      </c>
      <c r="AM67" s="259">
        <v>417</v>
      </c>
      <c r="AN67" s="259">
        <v>455</v>
      </c>
      <c r="AO67" s="259">
        <v>462</v>
      </c>
      <c r="AP67" s="259">
        <v>472</v>
      </c>
      <c r="AQ67" s="259">
        <v>437</v>
      </c>
      <c r="AR67" s="259">
        <v>425</v>
      </c>
      <c r="AS67" s="259">
        <v>493</v>
      </c>
      <c r="AT67" s="259">
        <v>341</v>
      </c>
      <c r="AU67" s="259">
        <v>475</v>
      </c>
      <c r="AV67" s="259">
        <v>436</v>
      </c>
      <c r="AW67" s="259">
        <v>796</v>
      </c>
      <c r="AX67" s="259">
        <v>893</v>
      </c>
      <c r="AY67" s="258">
        <v>1162</v>
      </c>
      <c r="AZ67" s="259">
        <v>731</v>
      </c>
      <c r="BA67" s="258">
        <v>1215</v>
      </c>
      <c r="BB67" s="259">
        <v>628</v>
      </c>
      <c r="BC67" s="259">
        <v>482</v>
      </c>
      <c r="BD67" s="259">
        <v>413</v>
      </c>
      <c r="BE67" s="259">
        <v>375</v>
      </c>
      <c r="BF67" s="259">
        <v>395</v>
      </c>
      <c r="BG67" s="259">
        <v>549</v>
      </c>
      <c r="BH67" s="259">
        <v>480</v>
      </c>
      <c r="BI67" s="259">
        <v>533</v>
      </c>
      <c r="BJ67" s="259">
        <v>454</v>
      </c>
      <c r="BK67" s="259">
        <v>682</v>
      </c>
      <c r="BL67" s="259">
        <v>611</v>
      </c>
      <c r="BM67" s="259">
        <v>724</v>
      </c>
      <c r="BN67" s="259">
        <v>696</v>
      </c>
      <c r="BO67" s="259">
        <v>710</v>
      </c>
      <c r="BP67" s="259">
        <v>535</v>
      </c>
      <c r="BQ67" s="259">
        <v>473</v>
      </c>
      <c r="BR67" s="259">
        <v>524</v>
      </c>
      <c r="BS67" s="259">
        <v>808</v>
      </c>
      <c r="BT67" s="259">
        <v>789</v>
      </c>
      <c r="BU67" s="258">
        <v>1171</v>
      </c>
      <c r="BV67" s="259">
        <v>736</v>
      </c>
      <c r="BW67" s="259">
        <v>984</v>
      </c>
      <c r="BX67" s="258">
        <v>1263</v>
      </c>
      <c r="BY67" s="259">
        <v>630</v>
      </c>
      <c r="BZ67" s="259">
        <v>550</v>
      </c>
      <c r="CA67" s="259">
        <v>595</v>
      </c>
      <c r="CB67" s="259">
        <v>328</v>
      </c>
      <c r="CC67" s="259">
        <v>428</v>
      </c>
      <c r="CD67" s="259">
        <v>565</v>
      </c>
      <c r="CE67" s="259">
        <v>616</v>
      </c>
      <c r="CF67" s="259">
        <v>451</v>
      </c>
      <c r="CG67" s="259">
        <v>515</v>
      </c>
      <c r="CH67" s="259">
        <v>436</v>
      </c>
      <c r="CI67" s="259">
        <v>568</v>
      </c>
      <c r="CJ67" s="259">
        <v>755</v>
      </c>
      <c r="CK67" s="259">
        <v>586</v>
      </c>
      <c r="CL67" s="259">
        <v>632</v>
      </c>
      <c r="CM67" s="259">
        <v>604</v>
      </c>
      <c r="CN67" s="259">
        <v>533</v>
      </c>
      <c r="CO67" s="259">
        <v>743</v>
      </c>
      <c r="CP67" s="259">
        <v>715</v>
      </c>
      <c r="CQ67" s="259">
        <v>631</v>
      </c>
      <c r="CR67" s="259">
        <v>658</v>
      </c>
      <c r="CS67" s="258">
        <v>1144</v>
      </c>
      <c r="CT67" s="259">
        <v>693</v>
      </c>
      <c r="CU67" s="259">
        <v>770</v>
      </c>
      <c r="CV67" s="258">
        <v>1082</v>
      </c>
      <c r="CW67" s="259">
        <v>831</v>
      </c>
      <c r="CX67" s="259">
        <v>825</v>
      </c>
      <c r="CY67" s="259">
        <v>780</v>
      </c>
      <c r="CZ67" s="259">
        <v>490</v>
      </c>
      <c r="DA67" s="259">
        <v>490</v>
      </c>
      <c r="DB67" s="259">
        <v>430</v>
      </c>
      <c r="DC67" s="259">
        <v>402</v>
      </c>
      <c r="DD67" s="259">
        <v>306</v>
      </c>
      <c r="DE67" s="259">
        <v>383</v>
      </c>
      <c r="DF67" s="259">
        <v>239</v>
      </c>
      <c r="DG67" s="259">
        <v>291</v>
      </c>
      <c r="DH67" s="259">
        <v>286</v>
      </c>
      <c r="DI67" s="259">
        <v>275</v>
      </c>
      <c r="DJ67" s="259">
        <v>296</v>
      </c>
      <c r="DK67" s="259">
        <v>396</v>
      </c>
      <c r="DL67" s="259">
        <v>285</v>
      </c>
      <c r="DM67" s="259">
        <v>312</v>
      </c>
      <c r="DN67" s="259">
        <v>297</v>
      </c>
      <c r="DO67" s="259">
        <v>426</v>
      </c>
      <c r="DP67" s="259">
        <v>222</v>
      </c>
      <c r="DQ67" s="259">
        <v>184</v>
      </c>
      <c r="DR67" s="259">
        <v>192</v>
      </c>
      <c r="DS67" s="259">
        <v>229</v>
      </c>
      <c r="DT67" s="259">
        <v>180</v>
      </c>
      <c r="DU67" s="259">
        <v>193</v>
      </c>
      <c r="DV67" s="259">
        <v>269</v>
      </c>
      <c r="DW67" s="259">
        <v>249</v>
      </c>
      <c r="DX67" s="259">
        <v>173</v>
      </c>
      <c r="DY67" s="259">
        <v>221</v>
      </c>
      <c r="DZ67" s="259">
        <v>176</v>
      </c>
      <c r="EA67" s="259">
        <v>243</v>
      </c>
      <c r="EB67" s="259">
        <v>137</v>
      </c>
      <c r="EC67" s="259">
        <v>152</v>
      </c>
    </row>
    <row r="68" spans="1:133" x14ac:dyDescent="0.25">
      <c r="A68" s="256" t="s">
        <v>22</v>
      </c>
      <c r="B68" s="259">
        <v>688</v>
      </c>
      <c r="C68" s="259">
        <v>788</v>
      </c>
      <c r="D68" s="259">
        <v>834</v>
      </c>
      <c r="E68" s="259">
        <v>810</v>
      </c>
      <c r="F68" s="259">
        <v>827</v>
      </c>
      <c r="G68" s="259">
        <v>957</v>
      </c>
      <c r="H68" s="259">
        <v>815</v>
      </c>
      <c r="I68" s="259">
        <v>571</v>
      </c>
      <c r="J68" s="259">
        <v>525</v>
      </c>
      <c r="K68" s="259">
        <v>927</v>
      </c>
      <c r="L68" s="259">
        <v>996</v>
      </c>
      <c r="M68" s="258">
        <v>1808</v>
      </c>
      <c r="N68" s="259">
        <v>853</v>
      </c>
      <c r="O68" s="259">
        <v>664</v>
      </c>
      <c r="P68" s="259">
        <v>769</v>
      </c>
      <c r="Q68" s="259">
        <v>645</v>
      </c>
      <c r="R68" s="259">
        <v>662</v>
      </c>
      <c r="S68" s="259">
        <v>705</v>
      </c>
      <c r="T68" s="259">
        <v>489</v>
      </c>
      <c r="U68" s="259">
        <v>617</v>
      </c>
      <c r="V68" s="259">
        <v>716</v>
      </c>
      <c r="W68" s="259">
        <v>487</v>
      </c>
      <c r="X68" s="259">
        <v>500</v>
      </c>
      <c r="Y68" s="259">
        <v>582</v>
      </c>
      <c r="Z68" s="259">
        <v>428</v>
      </c>
      <c r="AA68" s="259">
        <v>468</v>
      </c>
      <c r="AB68" s="259">
        <v>557</v>
      </c>
      <c r="AC68" s="259">
        <v>502</v>
      </c>
      <c r="AD68" s="259">
        <v>541</v>
      </c>
      <c r="AE68" s="259">
        <v>430</v>
      </c>
      <c r="AF68" s="259">
        <v>450</v>
      </c>
      <c r="AG68" s="259">
        <v>533</v>
      </c>
      <c r="AH68" s="259">
        <v>590</v>
      </c>
      <c r="AI68" s="259">
        <v>633</v>
      </c>
      <c r="AJ68" s="259">
        <v>439</v>
      </c>
      <c r="AK68" s="259">
        <v>521</v>
      </c>
      <c r="AL68" s="259">
        <v>415</v>
      </c>
      <c r="AM68" s="259">
        <v>549</v>
      </c>
      <c r="AN68" s="259">
        <v>579</v>
      </c>
      <c r="AO68" s="259">
        <v>531</v>
      </c>
      <c r="AP68" s="259">
        <v>566</v>
      </c>
      <c r="AQ68" s="259">
        <v>523</v>
      </c>
      <c r="AR68" s="259">
        <v>404</v>
      </c>
      <c r="AS68" s="259">
        <v>456</v>
      </c>
      <c r="AT68" s="259">
        <v>380</v>
      </c>
      <c r="AU68" s="259">
        <v>438</v>
      </c>
      <c r="AV68" s="259">
        <v>310</v>
      </c>
      <c r="AW68" s="259">
        <v>415</v>
      </c>
      <c r="AX68" s="259">
        <v>403</v>
      </c>
      <c r="AY68" s="259">
        <v>470</v>
      </c>
      <c r="AZ68" s="259">
        <v>486</v>
      </c>
      <c r="BA68" s="259">
        <v>473</v>
      </c>
      <c r="BB68" s="259">
        <v>614</v>
      </c>
      <c r="BC68" s="259">
        <v>473</v>
      </c>
      <c r="BD68" s="259">
        <v>436</v>
      </c>
      <c r="BE68" s="259">
        <v>397</v>
      </c>
      <c r="BF68" s="259">
        <v>363</v>
      </c>
      <c r="BG68" s="259">
        <v>494</v>
      </c>
      <c r="BH68" s="259">
        <v>446</v>
      </c>
      <c r="BI68" s="259">
        <v>381</v>
      </c>
      <c r="BJ68" s="259">
        <v>378</v>
      </c>
      <c r="BK68" s="259">
        <v>584</v>
      </c>
      <c r="BL68" s="259">
        <v>505</v>
      </c>
      <c r="BM68" s="259">
        <v>506</v>
      </c>
      <c r="BN68" s="259">
        <v>427</v>
      </c>
      <c r="BO68" s="259">
        <v>463</v>
      </c>
      <c r="BP68" s="259">
        <v>286</v>
      </c>
      <c r="BQ68" s="259">
        <v>341</v>
      </c>
      <c r="BR68" s="259">
        <v>334</v>
      </c>
      <c r="BS68" s="259">
        <v>399</v>
      </c>
      <c r="BT68" s="259">
        <v>292</v>
      </c>
      <c r="BU68" s="259">
        <v>423</v>
      </c>
      <c r="BV68" s="259">
        <v>358</v>
      </c>
      <c r="BW68" s="259">
        <v>533</v>
      </c>
      <c r="BX68" s="258">
        <v>1023</v>
      </c>
      <c r="BY68" s="259">
        <v>364</v>
      </c>
      <c r="BZ68" s="259">
        <v>356</v>
      </c>
      <c r="CA68" s="259">
        <v>413</v>
      </c>
      <c r="CB68" s="259">
        <v>247</v>
      </c>
      <c r="CC68" s="259">
        <v>324</v>
      </c>
      <c r="CD68" s="259">
        <v>314</v>
      </c>
      <c r="CE68" s="259">
        <v>324</v>
      </c>
      <c r="CF68" s="259">
        <v>371</v>
      </c>
      <c r="CG68" s="259">
        <v>412</v>
      </c>
      <c r="CH68" s="259">
        <v>341</v>
      </c>
      <c r="CI68" s="259">
        <v>401</v>
      </c>
      <c r="CJ68" s="259">
        <v>703</v>
      </c>
      <c r="CK68" s="259">
        <v>370</v>
      </c>
      <c r="CL68" s="259">
        <v>420</v>
      </c>
      <c r="CM68" s="259">
        <v>489</v>
      </c>
      <c r="CN68" s="259">
        <v>379</v>
      </c>
      <c r="CO68" s="259">
        <v>607</v>
      </c>
      <c r="CP68" s="259">
        <v>604</v>
      </c>
      <c r="CQ68" s="259">
        <v>360</v>
      </c>
      <c r="CR68" s="259">
        <v>272</v>
      </c>
      <c r="CS68" s="259">
        <v>374</v>
      </c>
      <c r="CT68" s="259">
        <v>219</v>
      </c>
      <c r="CU68" s="259">
        <v>285</v>
      </c>
      <c r="CV68" s="259">
        <v>409</v>
      </c>
      <c r="CW68" s="259">
        <v>256</v>
      </c>
      <c r="CX68" s="259">
        <v>307</v>
      </c>
      <c r="CY68" s="259">
        <v>328</v>
      </c>
      <c r="CZ68" s="259">
        <v>221</v>
      </c>
      <c r="DA68" s="259">
        <v>166</v>
      </c>
      <c r="DB68" s="259">
        <v>152</v>
      </c>
      <c r="DC68" s="259">
        <v>170</v>
      </c>
      <c r="DD68" s="259">
        <v>126</v>
      </c>
      <c r="DE68" s="259">
        <v>180</v>
      </c>
      <c r="DF68" s="259">
        <v>123</v>
      </c>
      <c r="DG68" s="259">
        <v>111</v>
      </c>
      <c r="DH68" s="259">
        <v>117</v>
      </c>
      <c r="DI68" s="259">
        <v>129</v>
      </c>
      <c r="DJ68" s="259">
        <v>120</v>
      </c>
      <c r="DK68" s="259">
        <v>212</v>
      </c>
      <c r="DL68" s="259">
        <v>214</v>
      </c>
      <c r="DM68" s="259">
        <v>202</v>
      </c>
      <c r="DN68" s="259">
        <v>119</v>
      </c>
      <c r="DO68" s="259">
        <v>156</v>
      </c>
      <c r="DP68" s="259">
        <v>73</v>
      </c>
      <c r="DQ68" s="259">
        <v>64</v>
      </c>
      <c r="DR68" s="259">
        <v>62</v>
      </c>
      <c r="DS68" s="259">
        <v>50</v>
      </c>
      <c r="DT68" s="259">
        <v>70</v>
      </c>
      <c r="DU68" s="259">
        <v>76</v>
      </c>
      <c r="DV68" s="259">
        <v>209</v>
      </c>
      <c r="DW68" s="259">
        <v>112</v>
      </c>
      <c r="DX68" s="259">
        <v>67</v>
      </c>
      <c r="DY68" s="259">
        <v>61</v>
      </c>
      <c r="DZ68" s="259">
        <v>77</v>
      </c>
      <c r="EA68" s="259">
        <v>78</v>
      </c>
      <c r="EB68" s="259">
        <v>50</v>
      </c>
      <c r="EC68" s="259">
        <v>97</v>
      </c>
    </row>
    <row r="69" spans="1:133" x14ac:dyDescent="0.25">
      <c r="A69" s="256" t="s">
        <v>17</v>
      </c>
      <c r="B69" s="259">
        <v>341</v>
      </c>
      <c r="C69" s="259">
        <v>408</v>
      </c>
      <c r="D69" s="259">
        <v>408</v>
      </c>
      <c r="E69" s="259">
        <v>433</v>
      </c>
      <c r="F69" s="259">
        <v>473</v>
      </c>
      <c r="G69" s="259">
        <v>552</v>
      </c>
      <c r="H69" s="259">
        <v>403</v>
      </c>
      <c r="I69" s="259">
        <v>306</v>
      </c>
      <c r="J69" s="259">
        <v>244</v>
      </c>
      <c r="K69" s="259">
        <v>295</v>
      </c>
      <c r="L69" s="259">
        <v>259</v>
      </c>
      <c r="M69" s="259">
        <v>352</v>
      </c>
      <c r="N69" s="259">
        <v>263</v>
      </c>
      <c r="O69" s="259">
        <v>300</v>
      </c>
      <c r="P69" s="259">
        <v>342</v>
      </c>
      <c r="Q69" s="259">
        <v>357</v>
      </c>
      <c r="R69" s="259">
        <v>330</v>
      </c>
      <c r="S69" s="259">
        <v>368</v>
      </c>
      <c r="T69" s="259">
        <v>263</v>
      </c>
      <c r="U69" s="259">
        <v>264</v>
      </c>
      <c r="V69" s="259">
        <v>267</v>
      </c>
      <c r="W69" s="259">
        <v>213</v>
      </c>
      <c r="X69" s="259">
        <v>307</v>
      </c>
      <c r="Y69" s="259">
        <v>287</v>
      </c>
      <c r="Z69" s="259">
        <v>223</v>
      </c>
      <c r="AA69" s="259">
        <v>220</v>
      </c>
      <c r="AB69" s="259">
        <v>294</v>
      </c>
      <c r="AC69" s="259">
        <v>224</v>
      </c>
      <c r="AD69" s="259">
        <v>259</v>
      </c>
      <c r="AE69" s="259">
        <v>224</v>
      </c>
      <c r="AF69" s="259">
        <v>226</v>
      </c>
      <c r="AG69" s="259">
        <v>246</v>
      </c>
      <c r="AH69" s="259">
        <v>330</v>
      </c>
      <c r="AI69" s="259">
        <v>293</v>
      </c>
      <c r="AJ69" s="259">
        <v>195</v>
      </c>
      <c r="AK69" s="259">
        <v>247</v>
      </c>
      <c r="AL69" s="259">
        <v>193</v>
      </c>
      <c r="AM69" s="259">
        <v>199</v>
      </c>
      <c r="AN69" s="259">
        <v>249</v>
      </c>
      <c r="AO69" s="259">
        <v>182</v>
      </c>
      <c r="AP69" s="259">
        <v>230</v>
      </c>
      <c r="AQ69" s="259">
        <v>254</v>
      </c>
      <c r="AR69" s="259">
        <v>192</v>
      </c>
      <c r="AS69" s="259">
        <v>211</v>
      </c>
      <c r="AT69" s="259">
        <v>166</v>
      </c>
      <c r="AU69" s="259">
        <v>204</v>
      </c>
      <c r="AV69" s="259">
        <v>140</v>
      </c>
      <c r="AW69" s="259">
        <v>156</v>
      </c>
      <c r="AX69" s="259">
        <v>134</v>
      </c>
      <c r="AY69" s="259">
        <v>197</v>
      </c>
      <c r="AZ69" s="259">
        <v>176</v>
      </c>
      <c r="BA69" s="259">
        <v>189</v>
      </c>
      <c r="BB69" s="259">
        <v>165</v>
      </c>
      <c r="BC69" s="259">
        <v>180</v>
      </c>
      <c r="BD69" s="259">
        <v>160</v>
      </c>
      <c r="BE69" s="259">
        <v>114</v>
      </c>
      <c r="BF69" s="259">
        <v>137</v>
      </c>
      <c r="BG69" s="259">
        <v>186</v>
      </c>
      <c r="BH69" s="259">
        <v>160</v>
      </c>
      <c r="BI69" s="259">
        <v>134</v>
      </c>
      <c r="BJ69" s="259">
        <v>161</v>
      </c>
      <c r="BK69" s="259">
        <v>214</v>
      </c>
      <c r="BL69" s="259">
        <v>187</v>
      </c>
      <c r="BM69" s="259">
        <v>179</v>
      </c>
      <c r="BN69" s="259">
        <v>201</v>
      </c>
      <c r="BO69" s="259">
        <v>187</v>
      </c>
      <c r="BP69" s="259">
        <v>156</v>
      </c>
      <c r="BQ69" s="259">
        <v>137</v>
      </c>
      <c r="BR69" s="259">
        <v>146</v>
      </c>
      <c r="BS69" s="259">
        <v>146</v>
      </c>
      <c r="BT69" s="259">
        <v>117</v>
      </c>
      <c r="BU69" s="259">
        <v>149</v>
      </c>
      <c r="BV69" s="259">
        <v>160</v>
      </c>
      <c r="BW69" s="259">
        <v>209</v>
      </c>
      <c r="BX69" s="259">
        <v>292</v>
      </c>
      <c r="BY69" s="259">
        <v>180</v>
      </c>
      <c r="BZ69" s="259">
        <v>164</v>
      </c>
      <c r="CA69" s="259">
        <v>177</v>
      </c>
      <c r="CB69" s="259">
        <v>137</v>
      </c>
      <c r="CC69" s="259">
        <v>142</v>
      </c>
      <c r="CD69" s="259">
        <v>143</v>
      </c>
      <c r="CE69" s="259">
        <v>129</v>
      </c>
      <c r="CF69" s="259">
        <v>158</v>
      </c>
      <c r="CG69" s="259">
        <v>175</v>
      </c>
      <c r="CH69" s="259">
        <v>151</v>
      </c>
      <c r="CI69" s="259">
        <v>150</v>
      </c>
      <c r="CJ69" s="259">
        <v>245</v>
      </c>
      <c r="CK69" s="259">
        <v>202</v>
      </c>
      <c r="CL69" s="259">
        <v>188</v>
      </c>
      <c r="CM69" s="259">
        <v>328</v>
      </c>
      <c r="CN69" s="259">
        <v>169</v>
      </c>
      <c r="CO69" s="259">
        <v>189</v>
      </c>
      <c r="CP69" s="259">
        <v>221</v>
      </c>
      <c r="CQ69" s="259">
        <v>182</v>
      </c>
      <c r="CR69" s="259">
        <v>135</v>
      </c>
      <c r="CS69" s="259">
        <v>180</v>
      </c>
      <c r="CT69" s="259">
        <v>115</v>
      </c>
      <c r="CU69" s="259">
        <v>144</v>
      </c>
      <c r="CV69" s="259">
        <v>217</v>
      </c>
      <c r="CW69" s="259">
        <v>139</v>
      </c>
      <c r="CX69" s="259">
        <v>161</v>
      </c>
      <c r="CY69" s="259">
        <v>186</v>
      </c>
      <c r="CZ69" s="259">
        <v>146</v>
      </c>
      <c r="DA69" s="259">
        <v>184</v>
      </c>
      <c r="DB69" s="259">
        <v>172</v>
      </c>
      <c r="DC69" s="259">
        <v>185</v>
      </c>
      <c r="DD69" s="259">
        <v>183</v>
      </c>
      <c r="DE69" s="259">
        <v>143</v>
      </c>
      <c r="DF69" s="259">
        <v>86</v>
      </c>
      <c r="DG69" s="259">
        <v>106</v>
      </c>
      <c r="DH69" s="259">
        <v>100</v>
      </c>
      <c r="DI69" s="259">
        <v>126</v>
      </c>
      <c r="DJ69" s="259">
        <v>108</v>
      </c>
      <c r="DK69" s="259">
        <v>146</v>
      </c>
      <c r="DL69" s="259">
        <v>130</v>
      </c>
      <c r="DM69" s="259">
        <v>120</v>
      </c>
      <c r="DN69" s="259">
        <v>103</v>
      </c>
      <c r="DO69" s="259">
        <v>141</v>
      </c>
      <c r="DP69" s="259">
        <v>72</v>
      </c>
      <c r="DQ69" s="259">
        <v>57</v>
      </c>
      <c r="DR69" s="259">
        <v>54</v>
      </c>
      <c r="DS69" s="259">
        <v>77</v>
      </c>
      <c r="DT69" s="259">
        <v>65</v>
      </c>
      <c r="DU69" s="259">
        <v>66</v>
      </c>
      <c r="DV69" s="259">
        <v>92</v>
      </c>
      <c r="DW69" s="259">
        <v>97</v>
      </c>
      <c r="DX69" s="259">
        <v>99</v>
      </c>
      <c r="DY69" s="259">
        <v>53</v>
      </c>
      <c r="DZ69" s="259">
        <v>67</v>
      </c>
      <c r="EA69" s="259">
        <v>68</v>
      </c>
      <c r="EB69" s="259">
        <v>43</v>
      </c>
      <c r="EC69" s="259">
        <v>58</v>
      </c>
    </row>
    <row r="70" spans="1:133" ht="38.25" x14ac:dyDescent="0.25">
      <c r="A70" s="256" t="s">
        <v>18</v>
      </c>
      <c r="B70" s="259">
        <v>166</v>
      </c>
      <c r="C70" s="259">
        <v>196</v>
      </c>
      <c r="D70" s="259">
        <v>170</v>
      </c>
      <c r="E70" s="259">
        <v>153</v>
      </c>
      <c r="F70" s="259">
        <v>136</v>
      </c>
      <c r="G70" s="259">
        <v>172</v>
      </c>
      <c r="H70" s="259">
        <v>111</v>
      </c>
      <c r="I70" s="259">
        <v>119</v>
      </c>
      <c r="J70" s="259">
        <v>80</v>
      </c>
      <c r="K70" s="259">
        <v>124</v>
      </c>
      <c r="L70" s="259">
        <v>94</v>
      </c>
      <c r="M70" s="259">
        <v>144</v>
      </c>
      <c r="N70" s="259">
        <v>103</v>
      </c>
      <c r="O70" s="259">
        <v>126</v>
      </c>
      <c r="P70" s="259">
        <v>179</v>
      </c>
      <c r="Q70" s="259">
        <v>141</v>
      </c>
      <c r="R70" s="259">
        <v>140</v>
      </c>
      <c r="S70" s="259">
        <v>132</v>
      </c>
      <c r="T70" s="259">
        <v>88</v>
      </c>
      <c r="U70" s="259">
        <v>99</v>
      </c>
      <c r="V70" s="259">
        <v>82</v>
      </c>
      <c r="W70" s="259">
        <v>75</v>
      </c>
      <c r="X70" s="259">
        <v>70</v>
      </c>
      <c r="Y70" s="259">
        <v>78</v>
      </c>
      <c r="Z70" s="259">
        <v>71</v>
      </c>
      <c r="AA70" s="259">
        <v>85</v>
      </c>
      <c r="AB70" s="259">
        <v>83</v>
      </c>
      <c r="AC70" s="259">
        <v>69</v>
      </c>
      <c r="AD70" s="259">
        <v>103</v>
      </c>
      <c r="AE70" s="259">
        <v>79</v>
      </c>
      <c r="AF70" s="259">
        <v>65</v>
      </c>
      <c r="AG70" s="259">
        <v>97</v>
      </c>
      <c r="AH70" s="259">
        <v>97</v>
      </c>
      <c r="AI70" s="259">
        <v>107</v>
      </c>
      <c r="AJ70" s="259">
        <v>73</v>
      </c>
      <c r="AK70" s="259">
        <v>104</v>
      </c>
      <c r="AL70" s="259">
        <v>82</v>
      </c>
      <c r="AM70" s="259">
        <v>81</v>
      </c>
      <c r="AN70" s="259">
        <v>79</v>
      </c>
      <c r="AO70" s="259">
        <v>81</v>
      </c>
      <c r="AP70" s="259">
        <v>83</v>
      </c>
      <c r="AQ70" s="259">
        <v>72</v>
      </c>
      <c r="AR70" s="259">
        <v>71</v>
      </c>
      <c r="AS70" s="259">
        <v>81</v>
      </c>
      <c r="AT70" s="259">
        <v>65</v>
      </c>
      <c r="AU70" s="259">
        <v>80</v>
      </c>
      <c r="AV70" s="259">
        <v>58</v>
      </c>
      <c r="AW70" s="259">
        <v>62</v>
      </c>
      <c r="AX70" s="259">
        <v>59</v>
      </c>
      <c r="AY70" s="259">
        <v>59</v>
      </c>
      <c r="AZ70" s="259">
        <v>71</v>
      </c>
      <c r="BA70" s="259">
        <v>75</v>
      </c>
      <c r="BB70" s="259">
        <v>86</v>
      </c>
      <c r="BC70" s="259">
        <v>75</v>
      </c>
      <c r="BD70" s="259">
        <v>48</v>
      </c>
      <c r="BE70" s="259">
        <v>55</v>
      </c>
      <c r="BF70" s="259">
        <v>63</v>
      </c>
      <c r="BG70" s="259">
        <v>53</v>
      </c>
      <c r="BH70" s="259">
        <v>63</v>
      </c>
      <c r="BI70" s="259">
        <v>38</v>
      </c>
      <c r="BJ70" s="259">
        <v>55</v>
      </c>
      <c r="BK70" s="259">
        <v>90</v>
      </c>
      <c r="BL70" s="259">
        <v>76</v>
      </c>
      <c r="BM70" s="259">
        <v>75</v>
      </c>
      <c r="BN70" s="259">
        <v>80</v>
      </c>
      <c r="BO70" s="259">
        <v>91</v>
      </c>
      <c r="BP70" s="259">
        <v>63</v>
      </c>
      <c r="BQ70" s="259">
        <v>59</v>
      </c>
      <c r="BR70" s="259">
        <v>45</v>
      </c>
      <c r="BS70" s="259">
        <v>52</v>
      </c>
      <c r="BT70" s="259">
        <v>37</v>
      </c>
      <c r="BU70" s="259">
        <v>57</v>
      </c>
      <c r="BV70" s="259">
        <v>39</v>
      </c>
      <c r="BW70" s="259">
        <v>70</v>
      </c>
      <c r="BX70" s="259">
        <v>65</v>
      </c>
      <c r="BY70" s="259">
        <v>64</v>
      </c>
      <c r="BZ70" s="259">
        <v>49</v>
      </c>
      <c r="CA70" s="259">
        <v>62</v>
      </c>
      <c r="CB70" s="259">
        <v>24</v>
      </c>
      <c r="CC70" s="259">
        <v>35</v>
      </c>
      <c r="CD70" s="259">
        <v>53</v>
      </c>
      <c r="CE70" s="259">
        <v>50</v>
      </c>
      <c r="CF70" s="259">
        <v>61</v>
      </c>
      <c r="CG70" s="259">
        <v>73</v>
      </c>
      <c r="CH70" s="259">
        <v>56</v>
      </c>
      <c r="CI70" s="259">
        <v>68</v>
      </c>
      <c r="CJ70" s="259">
        <v>108</v>
      </c>
      <c r="CK70" s="259">
        <v>75</v>
      </c>
      <c r="CL70" s="259">
        <v>81</v>
      </c>
      <c r="CM70" s="259">
        <v>103</v>
      </c>
      <c r="CN70" s="259">
        <v>68</v>
      </c>
      <c r="CO70" s="259">
        <v>94</v>
      </c>
      <c r="CP70" s="259">
        <v>73</v>
      </c>
      <c r="CQ70" s="259">
        <v>64</v>
      </c>
      <c r="CR70" s="259">
        <v>37</v>
      </c>
      <c r="CS70" s="259">
        <v>53</v>
      </c>
      <c r="CT70" s="259">
        <v>37</v>
      </c>
      <c r="CU70" s="259">
        <v>45</v>
      </c>
      <c r="CV70" s="259">
        <v>49</v>
      </c>
      <c r="CW70" s="259">
        <v>43</v>
      </c>
      <c r="CX70" s="259">
        <v>69</v>
      </c>
      <c r="CY70" s="259">
        <v>85</v>
      </c>
      <c r="CZ70" s="259">
        <v>40</v>
      </c>
      <c r="DA70" s="259">
        <v>53</v>
      </c>
      <c r="DB70" s="259">
        <v>49</v>
      </c>
      <c r="DC70" s="259">
        <v>44</v>
      </c>
      <c r="DD70" s="259">
        <v>39</v>
      </c>
      <c r="DE70" s="259">
        <v>45</v>
      </c>
      <c r="DF70" s="259">
        <v>31</v>
      </c>
      <c r="DG70" s="259">
        <v>38</v>
      </c>
      <c r="DH70" s="259">
        <v>36</v>
      </c>
      <c r="DI70" s="259">
        <v>20</v>
      </c>
      <c r="DJ70" s="259">
        <v>23</v>
      </c>
      <c r="DK70" s="259">
        <v>49</v>
      </c>
      <c r="DL70" s="259">
        <v>60</v>
      </c>
      <c r="DM70" s="259">
        <v>40</v>
      </c>
      <c r="DN70" s="259">
        <v>37</v>
      </c>
      <c r="DO70" s="259">
        <v>52</v>
      </c>
      <c r="DP70" s="259">
        <v>20</v>
      </c>
      <c r="DQ70" s="259">
        <v>15</v>
      </c>
      <c r="DR70" s="259">
        <v>20</v>
      </c>
      <c r="DS70" s="259">
        <v>7</v>
      </c>
      <c r="DT70" s="259">
        <v>12</v>
      </c>
      <c r="DU70" s="259">
        <v>21</v>
      </c>
      <c r="DV70" s="259">
        <v>27</v>
      </c>
      <c r="DW70" s="259">
        <v>25</v>
      </c>
      <c r="DX70" s="259">
        <v>19</v>
      </c>
      <c r="DY70" s="259">
        <v>15</v>
      </c>
      <c r="DZ70" s="259">
        <v>15</v>
      </c>
      <c r="EA70" s="259">
        <v>11</v>
      </c>
      <c r="EB70" s="259">
        <v>13</v>
      </c>
      <c r="EC70" s="259">
        <v>11</v>
      </c>
    </row>
    <row r="71" spans="1:133" ht="25.5" x14ac:dyDescent="0.25">
      <c r="A71" s="256" t="s">
        <v>15</v>
      </c>
      <c r="B71" s="259">
        <v>87</v>
      </c>
      <c r="C71" s="259">
        <v>95</v>
      </c>
      <c r="D71" s="259">
        <v>107</v>
      </c>
      <c r="E71" s="259">
        <v>139</v>
      </c>
      <c r="F71" s="259">
        <v>117</v>
      </c>
      <c r="G71" s="259">
        <v>146</v>
      </c>
      <c r="H71" s="259">
        <v>77</v>
      </c>
      <c r="I71" s="259">
        <v>97</v>
      </c>
      <c r="J71" s="259">
        <v>66</v>
      </c>
      <c r="K71" s="259">
        <v>81</v>
      </c>
      <c r="L71" s="259">
        <v>74</v>
      </c>
      <c r="M71" s="259">
        <v>115</v>
      </c>
      <c r="N71" s="259">
        <v>88</v>
      </c>
      <c r="O71" s="259">
        <v>91</v>
      </c>
      <c r="P71" s="259">
        <v>108</v>
      </c>
      <c r="Q71" s="259">
        <v>97</v>
      </c>
      <c r="R71" s="259">
        <v>89</v>
      </c>
      <c r="S71" s="259">
        <v>105</v>
      </c>
      <c r="T71" s="259">
        <v>80</v>
      </c>
      <c r="U71" s="259">
        <v>85</v>
      </c>
      <c r="V71" s="259">
        <v>91</v>
      </c>
      <c r="W71" s="259">
        <v>96</v>
      </c>
      <c r="X71" s="259">
        <v>102</v>
      </c>
      <c r="Y71" s="259">
        <v>90</v>
      </c>
      <c r="Z71" s="259">
        <v>53</v>
      </c>
      <c r="AA71" s="259">
        <v>61</v>
      </c>
      <c r="AB71" s="259">
        <v>55</v>
      </c>
      <c r="AC71" s="259">
        <v>82</v>
      </c>
      <c r="AD71" s="259">
        <v>88</v>
      </c>
      <c r="AE71" s="259">
        <v>93</v>
      </c>
      <c r="AF71" s="259">
        <v>74</v>
      </c>
      <c r="AG71" s="259">
        <v>95</v>
      </c>
      <c r="AH71" s="259">
        <v>72</v>
      </c>
      <c r="AI71" s="259">
        <v>102</v>
      </c>
      <c r="AJ71" s="259">
        <v>56</v>
      </c>
      <c r="AK71" s="259">
        <v>75</v>
      </c>
      <c r="AL71" s="259">
        <v>45</v>
      </c>
      <c r="AM71" s="259">
        <v>60</v>
      </c>
      <c r="AN71" s="259">
        <v>85</v>
      </c>
      <c r="AO71" s="259">
        <v>59</v>
      </c>
      <c r="AP71" s="259">
        <v>51</v>
      </c>
      <c r="AQ71" s="259">
        <v>51</v>
      </c>
      <c r="AR71" s="259">
        <v>55</v>
      </c>
      <c r="AS71" s="259">
        <v>64</v>
      </c>
      <c r="AT71" s="259">
        <v>55</v>
      </c>
      <c r="AU71" s="259">
        <v>61</v>
      </c>
      <c r="AV71" s="259">
        <v>66</v>
      </c>
      <c r="AW71" s="259">
        <v>104</v>
      </c>
      <c r="AX71" s="259">
        <v>53</v>
      </c>
      <c r="AY71" s="259">
        <v>63</v>
      </c>
      <c r="AZ71" s="259">
        <v>69</v>
      </c>
      <c r="BA71" s="259">
        <v>58</v>
      </c>
      <c r="BB71" s="259">
        <v>63</v>
      </c>
      <c r="BC71" s="259">
        <v>68</v>
      </c>
      <c r="BD71" s="259">
        <v>62</v>
      </c>
      <c r="BE71" s="259">
        <v>51</v>
      </c>
      <c r="BF71" s="259">
        <v>41</v>
      </c>
      <c r="BG71" s="259">
        <v>69</v>
      </c>
      <c r="BH71" s="259">
        <v>50</v>
      </c>
      <c r="BI71" s="259">
        <v>65</v>
      </c>
      <c r="BJ71" s="259">
        <v>40</v>
      </c>
      <c r="BK71" s="259">
        <v>49</v>
      </c>
      <c r="BL71" s="259">
        <v>61</v>
      </c>
      <c r="BM71" s="259">
        <v>57</v>
      </c>
      <c r="BN71" s="259">
        <v>44</v>
      </c>
      <c r="BO71" s="259">
        <v>64</v>
      </c>
      <c r="BP71" s="259">
        <v>48</v>
      </c>
      <c r="BQ71" s="259">
        <v>51</v>
      </c>
      <c r="BR71" s="259">
        <v>47</v>
      </c>
      <c r="BS71" s="259">
        <v>63</v>
      </c>
      <c r="BT71" s="259">
        <v>53</v>
      </c>
      <c r="BU71" s="259">
        <v>61</v>
      </c>
      <c r="BV71" s="259">
        <v>40</v>
      </c>
      <c r="BW71" s="259">
        <v>56</v>
      </c>
      <c r="BX71" s="259">
        <v>77</v>
      </c>
      <c r="BY71" s="259">
        <v>69</v>
      </c>
      <c r="BZ71" s="259">
        <v>80</v>
      </c>
      <c r="CA71" s="259">
        <v>93</v>
      </c>
      <c r="CB71" s="259">
        <v>63</v>
      </c>
      <c r="CC71" s="259">
        <v>68</v>
      </c>
      <c r="CD71" s="259">
        <v>92</v>
      </c>
      <c r="CE71" s="259">
        <v>122</v>
      </c>
      <c r="CF71" s="259">
        <v>130</v>
      </c>
      <c r="CG71" s="259">
        <v>124</v>
      </c>
      <c r="CH71" s="259">
        <v>113</v>
      </c>
      <c r="CI71" s="259">
        <v>132</v>
      </c>
      <c r="CJ71" s="259">
        <v>177</v>
      </c>
      <c r="CK71" s="259">
        <v>194</v>
      </c>
      <c r="CL71" s="259">
        <v>189</v>
      </c>
      <c r="CM71" s="259">
        <v>142</v>
      </c>
      <c r="CN71" s="259">
        <v>101</v>
      </c>
      <c r="CO71" s="259">
        <v>159</v>
      </c>
      <c r="CP71" s="259">
        <v>91</v>
      </c>
      <c r="CQ71" s="259">
        <v>61</v>
      </c>
      <c r="CR71" s="259">
        <v>51</v>
      </c>
      <c r="CS71" s="259">
        <v>66</v>
      </c>
      <c r="CT71" s="259">
        <v>44</v>
      </c>
      <c r="CU71" s="259">
        <v>42</v>
      </c>
      <c r="CV71" s="259">
        <v>60</v>
      </c>
      <c r="CW71" s="259">
        <v>38</v>
      </c>
      <c r="CX71" s="259">
        <v>59</v>
      </c>
      <c r="CY71" s="259">
        <v>57</v>
      </c>
      <c r="CZ71" s="259">
        <v>29</v>
      </c>
      <c r="DA71" s="259">
        <v>28</v>
      </c>
      <c r="DB71" s="259">
        <v>36</v>
      </c>
      <c r="DC71" s="259">
        <v>34</v>
      </c>
      <c r="DD71" s="259">
        <v>31</v>
      </c>
      <c r="DE71" s="259">
        <v>31</v>
      </c>
      <c r="DF71" s="259">
        <v>13</v>
      </c>
      <c r="DG71" s="259">
        <v>25</v>
      </c>
      <c r="DH71" s="259">
        <v>15</v>
      </c>
      <c r="DI71" s="259">
        <v>19</v>
      </c>
      <c r="DJ71" s="259">
        <v>12</v>
      </c>
      <c r="DK71" s="259">
        <v>30</v>
      </c>
      <c r="DL71" s="259">
        <v>34</v>
      </c>
      <c r="DM71" s="259">
        <v>28</v>
      </c>
      <c r="DN71" s="259">
        <v>25</v>
      </c>
      <c r="DO71" s="259">
        <v>51</v>
      </c>
      <c r="DP71" s="259">
        <v>21</v>
      </c>
      <c r="DQ71" s="259">
        <v>24</v>
      </c>
      <c r="DR71" s="259">
        <v>17</v>
      </c>
      <c r="DS71" s="259">
        <v>13</v>
      </c>
      <c r="DT71" s="259">
        <v>20</v>
      </c>
      <c r="DU71" s="259">
        <v>13</v>
      </c>
      <c r="DV71" s="259">
        <v>13</v>
      </c>
      <c r="DW71" s="259">
        <v>17</v>
      </c>
      <c r="DX71" s="259">
        <v>5</v>
      </c>
      <c r="DY71" s="259">
        <v>9</v>
      </c>
      <c r="DZ71" s="259">
        <v>15</v>
      </c>
      <c r="EA71" s="259">
        <v>13</v>
      </c>
      <c r="EB71" s="259">
        <v>11</v>
      </c>
      <c r="EC71" s="259">
        <v>12</v>
      </c>
    </row>
    <row r="72" spans="1:133" x14ac:dyDescent="0.25">
      <c r="A72" s="256" t="s">
        <v>21</v>
      </c>
      <c r="B72" s="259">
        <v>88</v>
      </c>
      <c r="C72" s="259">
        <v>118</v>
      </c>
      <c r="D72" s="259">
        <v>125</v>
      </c>
      <c r="E72" s="259">
        <v>131</v>
      </c>
      <c r="F72" s="259">
        <v>140</v>
      </c>
      <c r="G72" s="259">
        <v>172</v>
      </c>
      <c r="H72" s="259">
        <v>100</v>
      </c>
      <c r="I72" s="259">
        <v>152</v>
      </c>
      <c r="J72" s="259">
        <v>65</v>
      </c>
      <c r="K72" s="259">
        <v>118</v>
      </c>
      <c r="L72" s="259">
        <v>92</v>
      </c>
      <c r="M72" s="259">
        <v>123</v>
      </c>
      <c r="N72" s="259">
        <v>97</v>
      </c>
      <c r="O72" s="259">
        <v>101</v>
      </c>
      <c r="P72" s="259">
        <v>123</v>
      </c>
      <c r="Q72" s="259">
        <v>101</v>
      </c>
      <c r="R72" s="259">
        <v>136</v>
      </c>
      <c r="S72" s="259">
        <v>121</v>
      </c>
      <c r="T72" s="259">
        <v>94</v>
      </c>
      <c r="U72" s="259">
        <v>103</v>
      </c>
      <c r="V72" s="259">
        <v>95</v>
      </c>
      <c r="W72" s="259">
        <v>97</v>
      </c>
      <c r="X72" s="259">
        <v>92</v>
      </c>
      <c r="Y72" s="259">
        <v>86</v>
      </c>
      <c r="Z72" s="259">
        <v>66</v>
      </c>
      <c r="AA72" s="259">
        <v>62</v>
      </c>
      <c r="AB72" s="259">
        <v>60</v>
      </c>
      <c r="AC72" s="259">
        <v>57</v>
      </c>
      <c r="AD72" s="259">
        <v>86</v>
      </c>
      <c r="AE72" s="259">
        <v>70</v>
      </c>
      <c r="AF72" s="259">
        <v>69</v>
      </c>
      <c r="AG72" s="259">
        <v>83</v>
      </c>
      <c r="AH72" s="259">
        <v>60</v>
      </c>
      <c r="AI72" s="259">
        <v>92</v>
      </c>
      <c r="AJ72" s="259">
        <v>60</v>
      </c>
      <c r="AK72" s="259">
        <v>63</v>
      </c>
      <c r="AL72" s="259">
        <v>57</v>
      </c>
      <c r="AM72" s="259">
        <v>53</v>
      </c>
      <c r="AN72" s="259">
        <v>57</v>
      </c>
      <c r="AO72" s="259">
        <v>41</v>
      </c>
      <c r="AP72" s="259">
        <v>49</v>
      </c>
      <c r="AQ72" s="259">
        <v>60</v>
      </c>
      <c r="AR72" s="259">
        <v>53</v>
      </c>
      <c r="AS72" s="259">
        <v>60</v>
      </c>
      <c r="AT72" s="259">
        <v>46</v>
      </c>
      <c r="AU72" s="259">
        <v>77</v>
      </c>
      <c r="AV72" s="259">
        <v>41</v>
      </c>
      <c r="AW72" s="259">
        <v>83</v>
      </c>
      <c r="AX72" s="259">
        <v>131</v>
      </c>
      <c r="AY72" s="259">
        <v>163</v>
      </c>
      <c r="AZ72" s="259">
        <v>149</v>
      </c>
      <c r="BA72" s="259">
        <v>161</v>
      </c>
      <c r="BB72" s="259">
        <v>75</v>
      </c>
      <c r="BC72" s="259">
        <v>76</v>
      </c>
      <c r="BD72" s="259">
        <v>73</v>
      </c>
      <c r="BE72" s="259">
        <v>54</v>
      </c>
      <c r="BF72" s="259">
        <v>50</v>
      </c>
      <c r="BG72" s="259">
        <v>45</v>
      </c>
      <c r="BH72" s="259">
        <v>49</v>
      </c>
      <c r="BI72" s="259">
        <v>46</v>
      </c>
      <c r="BJ72" s="259">
        <v>57</v>
      </c>
      <c r="BK72" s="259">
        <v>77</v>
      </c>
      <c r="BL72" s="259">
        <v>73</v>
      </c>
      <c r="BM72" s="259">
        <v>54</v>
      </c>
      <c r="BN72" s="259">
        <v>77</v>
      </c>
      <c r="BO72" s="259">
        <v>67</v>
      </c>
      <c r="BP72" s="259">
        <v>59</v>
      </c>
      <c r="BQ72" s="259">
        <v>50</v>
      </c>
      <c r="BR72" s="259">
        <v>38</v>
      </c>
      <c r="BS72" s="259">
        <v>56</v>
      </c>
      <c r="BT72" s="259">
        <v>30</v>
      </c>
      <c r="BU72" s="259">
        <v>48</v>
      </c>
      <c r="BV72" s="259">
        <v>38</v>
      </c>
      <c r="BW72" s="259">
        <v>65</v>
      </c>
      <c r="BX72" s="259">
        <v>37</v>
      </c>
      <c r="BY72" s="259">
        <v>52</v>
      </c>
      <c r="BZ72" s="259">
        <v>43</v>
      </c>
      <c r="CA72" s="259">
        <v>55</v>
      </c>
      <c r="CB72" s="259">
        <v>32</v>
      </c>
      <c r="CC72" s="259">
        <v>47</v>
      </c>
      <c r="CD72" s="259">
        <v>31</v>
      </c>
      <c r="CE72" s="259">
        <v>57</v>
      </c>
      <c r="CF72" s="259">
        <v>49</v>
      </c>
      <c r="CG72" s="259">
        <v>51</v>
      </c>
      <c r="CH72" s="259">
        <v>44</v>
      </c>
      <c r="CI72" s="259">
        <v>55</v>
      </c>
      <c r="CJ72" s="259">
        <v>75</v>
      </c>
      <c r="CK72" s="259">
        <v>45</v>
      </c>
      <c r="CL72" s="259">
        <v>72</v>
      </c>
      <c r="CM72" s="259">
        <v>68</v>
      </c>
      <c r="CN72" s="259">
        <v>74</v>
      </c>
      <c r="CO72" s="259">
        <v>101</v>
      </c>
      <c r="CP72" s="259">
        <v>83</v>
      </c>
      <c r="CQ72" s="259">
        <v>61</v>
      </c>
      <c r="CR72" s="259">
        <v>38</v>
      </c>
      <c r="CS72" s="259">
        <v>65</v>
      </c>
      <c r="CT72" s="259">
        <v>49</v>
      </c>
      <c r="CU72" s="259">
        <v>67</v>
      </c>
      <c r="CV72" s="259">
        <v>71</v>
      </c>
      <c r="CW72" s="259">
        <v>42</v>
      </c>
      <c r="CX72" s="259">
        <v>64</v>
      </c>
      <c r="CY72" s="259">
        <v>56</v>
      </c>
      <c r="CZ72" s="259">
        <v>41</v>
      </c>
      <c r="DA72" s="259">
        <v>42</v>
      </c>
      <c r="DB72" s="259">
        <v>37</v>
      </c>
      <c r="DC72" s="259">
        <v>41</v>
      </c>
      <c r="DD72" s="259">
        <v>20</v>
      </c>
      <c r="DE72" s="259">
        <v>45</v>
      </c>
      <c r="DF72" s="259">
        <v>28</v>
      </c>
      <c r="DG72" s="259">
        <v>24</v>
      </c>
      <c r="DH72" s="259">
        <v>35</v>
      </c>
      <c r="DI72" s="259">
        <v>22</v>
      </c>
      <c r="DJ72" s="259">
        <v>29</v>
      </c>
      <c r="DK72" s="259">
        <v>42</v>
      </c>
      <c r="DL72" s="259">
        <v>28</v>
      </c>
      <c r="DM72" s="259">
        <v>32</v>
      </c>
      <c r="DN72" s="259">
        <v>34</v>
      </c>
      <c r="DO72" s="259">
        <v>59</v>
      </c>
      <c r="DP72" s="259">
        <v>24</v>
      </c>
      <c r="DQ72" s="259">
        <v>11</v>
      </c>
      <c r="DR72" s="259">
        <v>8</v>
      </c>
      <c r="DS72" s="259">
        <v>35</v>
      </c>
      <c r="DT72" s="259">
        <v>16</v>
      </c>
      <c r="DU72" s="259">
        <v>13</v>
      </c>
      <c r="DV72" s="259">
        <v>27</v>
      </c>
      <c r="DW72" s="259">
        <v>29</v>
      </c>
      <c r="DX72" s="259">
        <v>13</v>
      </c>
      <c r="DY72" s="259">
        <v>12</v>
      </c>
      <c r="DZ72" s="259">
        <v>17</v>
      </c>
      <c r="EA72" s="259">
        <v>14</v>
      </c>
      <c r="EB72" s="259">
        <v>12</v>
      </c>
      <c r="EC72" s="259">
        <v>7</v>
      </c>
    </row>
    <row r="73" spans="1:133" x14ac:dyDescent="0.25">
      <c r="A73" s="256" t="s">
        <v>7</v>
      </c>
      <c r="B73" s="259">
        <v>115</v>
      </c>
      <c r="C73" s="259">
        <v>156</v>
      </c>
      <c r="D73" s="259">
        <v>134</v>
      </c>
      <c r="E73" s="259">
        <v>155</v>
      </c>
      <c r="F73" s="259">
        <v>135</v>
      </c>
      <c r="G73" s="259">
        <v>123</v>
      </c>
      <c r="H73" s="259">
        <v>110</v>
      </c>
      <c r="I73" s="259">
        <v>97</v>
      </c>
      <c r="J73" s="259">
        <v>87</v>
      </c>
      <c r="K73" s="259">
        <v>117</v>
      </c>
      <c r="L73" s="259">
        <v>97</v>
      </c>
      <c r="M73" s="259">
        <v>151</v>
      </c>
      <c r="N73" s="259">
        <v>129</v>
      </c>
      <c r="O73" s="259">
        <v>96</v>
      </c>
      <c r="P73" s="259">
        <v>122</v>
      </c>
      <c r="Q73" s="259">
        <v>116</v>
      </c>
      <c r="R73" s="259">
        <v>121</v>
      </c>
      <c r="S73" s="259">
        <v>116</v>
      </c>
      <c r="T73" s="259">
        <v>73</v>
      </c>
      <c r="U73" s="259">
        <v>125</v>
      </c>
      <c r="V73" s="259">
        <v>96</v>
      </c>
      <c r="W73" s="259">
        <v>80</v>
      </c>
      <c r="X73" s="259">
        <v>115</v>
      </c>
      <c r="Y73" s="259">
        <v>112</v>
      </c>
      <c r="Z73" s="259">
        <v>68</v>
      </c>
      <c r="AA73" s="259">
        <v>77</v>
      </c>
      <c r="AB73" s="259">
        <v>83</v>
      </c>
      <c r="AC73" s="259">
        <v>92</v>
      </c>
      <c r="AD73" s="259">
        <v>96</v>
      </c>
      <c r="AE73" s="259">
        <v>68</v>
      </c>
      <c r="AF73" s="259">
        <v>75</v>
      </c>
      <c r="AG73" s="259">
        <v>63</v>
      </c>
      <c r="AH73" s="259">
        <v>95</v>
      </c>
      <c r="AI73" s="259">
        <v>82</v>
      </c>
      <c r="AJ73" s="259">
        <v>64</v>
      </c>
      <c r="AK73" s="259">
        <v>50</v>
      </c>
      <c r="AL73" s="259">
        <v>46</v>
      </c>
      <c r="AM73" s="259">
        <v>52</v>
      </c>
      <c r="AN73" s="259">
        <v>87</v>
      </c>
      <c r="AO73" s="259">
        <v>68</v>
      </c>
      <c r="AP73" s="259">
        <v>70</v>
      </c>
      <c r="AQ73" s="259">
        <v>63</v>
      </c>
      <c r="AR73" s="259">
        <v>57</v>
      </c>
      <c r="AS73" s="259">
        <v>68</v>
      </c>
      <c r="AT73" s="259">
        <v>64</v>
      </c>
      <c r="AU73" s="259">
        <v>62</v>
      </c>
      <c r="AV73" s="259">
        <v>46</v>
      </c>
      <c r="AW73" s="259">
        <v>56</v>
      </c>
      <c r="AX73" s="259">
        <v>39</v>
      </c>
      <c r="AY73" s="259">
        <v>62</v>
      </c>
      <c r="AZ73" s="259">
        <v>49</v>
      </c>
      <c r="BA73" s="259">
        <v>47</v>
      </c>
      <c r="BB73" s="259">
        <v>48</v>
      </c>
      <c r="BC73" s="259">
        <v>61</v>
      </c>
      <c r="BD73" s="259">
        <v>40</v>
      </c>
      <c r="BE73" s="259">
        <v>32</v>
      </c>
      <c r="BF73" s="259">
        <v>31</v>
      </c>
      <c r="BG73" s="259">
        <v>48</v>
      </c>
      <c r="BH73" s="259">
        <v>45</v>
      </c>
      <c r="BI73" s="259">
        <v>30</v>
      </c>
      <c r="BJ73" s="259">
        <v>43</v>
      </c>
      <c r="BK73" s="259">
        <v>61</v>
      </c>
      <c r="BL73" s="259">
        <v>50</v>
      </c>
      <c r="BM73" s="259">
        <v>63</v>
      </c>
      <c r="BN73" s="259">
        <v>62</v>
      </c>
      <c r="BO73" s="259">
        <v>48</v>
      </c>
      <c r="BP73" s="259">
        <v>36</v>
      </c>
      <c r="BQ73" s="259">
        <v>51</v>
      </c>
      <c r="BR73" s="259">
        <v>42</v>
      </c>
      <c r="BS73" s="259">
        <v>49</v>
      </c>
      <c r="BT73" s="259">
        <v>37</v>
      </c>
      <c r="BU73" s="259">
        <v>36</v>
      </c>
      <c r="BV73" s="259">
        <v>45</v>
      </c>
      <c r="BW73" s="259">
        <v>46</v>
      </c>
      <c r="BX73" s="259">
        <v>58</v>
      </c>
      <c r="BY73" s="259">
        <v>43</v>
      </c>
      <c r="BZ73" s="259">
        <v>41</v>
      </c>
      <c r="CA73" s="259">
        <v>59</v>
      </c>
      <c r="CB73" s="259">
        <v>28</v>
      </c>
      <c r="CC73" s="259">
        <v>38</v>
      </c>
      <c r="CD73" s="259">
        <v>47</v>
      </c>
      <c r="CE73" s="259">
        <v>51</v>
      </c>
      <c r="CF73" s="259">
        <v>66</v>
      </c>
      <c r="CG73" s="259">
        <v>97</v>
      </c>
      <c r="CH73" s="259">
        <v>54</v>
      </c>
      <c r="CI73" s="259">
        <v>63</v>
      </c>
      <c r="CJ73" s="259">
        <v>77</v>
      </c>
      <c r="CK73" s="259">
        <v>85</v>
      </c>
      <c r="CL73" s="259">
        <v>76</v>
      </c>
      <c r="CM73" s="259">
        <v>62</v>
      </c>
      <c r="CN73" s="259">
        <v>48</v>
      </c>
      <c r="CO73" s="259">
        <v>70</v>
      </c>
      <c r="CP73" s="259">
        <v>68</v>
      </c>
      <c r="CQ73" s="259">
        <v>42</v>
      </c>
      <c r="CR73" s="259">
        <v>28</v>
      </c>
      <c r="CS73" s="259">
        <v>31</v>
      </c>
      <c r="CT73" s="259">
        <v>28</v>
      </c>
      <c r="CU73" s="259">
        <v>44</v>
      </c>
      <c r="CV73" s="259">
        <v>40</v>
      </c>
      <c r="CW73" s="259">
        <v>22</v>
      </c>
      <c r="CX73" s="259">
        <v>34</v>
      </c>
      <c r="CY73" s="259">
        <v>45</v>
      </c>
      <c r="CZ73" s="259">
        <v>18</v>
      </c>
      <c r="DA73" s="259">
        <v>32</v>
      </c>
      <c r="DB73" s="259">
        <v>14</v>
      </c>
      <c r="DC73" s="259">
        <v>22</v>
      </c>
      <c r="DD73" s="259">
        <v>17</v>
      </c>
      <c r="DE73" s="259">
        <v>13</v>
      </c>
      <c r="DF73" s="259">
        <v>13</v>
      </c>
      <c r="DG73" s="259">
        <v>21</v>
      </c>
      <c r="DH73" s="259">
        <v>18</v>
      </c>
      <c r="DI73" s="259">
        <v>9</v>
      </c>
      <c r="DJ73" s="259">
        <v>18</v>
      </c>
      <c r="DK73" s="259">
        <v>26</v>
      </c>
      <c r="DL73" s="259">
        <v>22</v>
      </c>
      <c r="DM73" s="259">
        <v>21</v>
      </c>
      <c r="DN73" s="259">
        <v>24</v>
      </c>
      <c r="DO73" s="259">
        <v>27</v>
      </c>
      <c r="DP73" s="259">
        <v>9</v>
      </c>
      <c r="DQ73" s="259">
        <v>8</v>
      </c>
      <c r="DR73" s="259">
        <v>6</v>
      </c>
      <c r="DS73" s="259">
        <v>9</v>
      </c>
      <c r="DT73" s="259">
        <v>5</v>
      </c>
      <c r="DU73" s="259">
        <v>10</v>
      </c>
      <c r="DV73" s="259">
        <v>9</v>
      </c>
      <c r="DW73" s="259">
        <v>17</v>
      </c>
      <c r="DX73" s="259">
        <v>5</v>
      </c>
      <c r="DY73" s="259">
        <v>14</v>
      </c>
      <c r="DZ73" s="259">
        <v>11</v>
      </c>
      <c r="EA73" s="259">
        <v>11</v>
      </c>
      <c r="EB73" s="259">
        <v>27</v>
      </c>
      <c r="EC73" s="259">
        <v>11</v>
      </c>
    </row>
    <row r="74" spans="1:133" x14ac:dyDescent="0.25">
      <c r="A74" s="256" t="s">
        <v>19</v>
      </c>
      <c r="B74" s="259">
        <v>109</v>
      </c>
      <c r="C74" s="259">
        <v>140</v>
      </c>
      <c r="D74" s="259">
        <v>126</v>
      </c>
      <c r="E74" s="259">
        <v>116</v>
      </c>
      <c r="F74" s="259">
        <v>123</v>
      </c>
      <c r="G74" s="259">
        <v>141</v>
      </c>
      <c r="H74" s="259">
        <v>95</v>
      </c>
      <c r="I74" s="259">
        <v>94</v>
      </c>
      <c r="J74" s="259">
        <v>67</v>
      </c>
      <c r="K74" s="259">
        <v>88</v>
      </c>
      <c r="L74" s="259">
        <v>89</v>
      </c>
      <c r="M74" s="259">
        <v>101</v>
      </c>
      <c r="N74" s="259">
        <v>92</v>
      </c>
      <c r="O74" s="259">
        <v>77</v>
      </c>
      <c r="P74" s="259">
        <v>107</v>
      </c>
      <c r="Q74" s="259">
        <v>83</v>
      </c>
      <c r="R74" s="259">
        <v>107</v>
      </c>
      <c r="S74" s="259">
        <v>93</v>
      </c>
      <c r="T74" s="259">
        <v>66</v>
      </c>
      <c r="U74" s="259">
        <v>87</v>
      </c>
      <c r="V74" s="259">
        <v>70</v>
      </c>
      <c r="W74" s="259">
        <v>82</v>
      </c>
      <c r="X74" s="259">
        <v>75</v>
      </c>
      <c r="Y74" s="259">
        <v>73</v>
      </c>
      <c r="Z74" s="259">
        <v>40</v>
      </c>
      <c r="AA74" s="259">
        <v>64</v>
      </c>
      <c r="AB74" s="259">
        <v>64</v>
      </c>
      <c r="AC74" s="259">
        <v>64</v>
      </c>
      <c r="AD74" s="259">
        <v>78</v>
      </c>
      <c r="AE74" s="259">
        <v>79</v>
      </c>
      <c r="AF74" s="259">
        <v>53</v>
      </c>
      <c r="AG74" s="259">
        <v>56</v>
      </c>
      <c r="AH74" s="259">
        <v>75</v>
      </c>
      <c r="AI74" s="259">
        <v>70</v>
      </c>
      <c r="AJ74" s="259">
        <v>52</v>
      </c>
      <c r="AK74" s="259">
        <v>51</v>
      </c>
      <c r="AL74" s="259">
        <v>50</v>
      </c>
      <c r="AM74" s="259">
        <v>39</v>
      </c>
      <c r="AN74" s="259">
        <v>61</v>
      </c>
      <c r="AO74" s="259">
        <v>60</v>
      </c>
      <c r="AP74" s="259">
        <v>64</v>
      </c>
      <c r="AQ74" s="259">
        <v>63</v>
      </c>
      <c r="AR74" s="259">
        <v>51</v>
      </c>
      <c r="AS74" s="259">
        <v>51</v>
      </c>
      <c r="AT74" s="259">
        <v>51</v>
      </c>
      <c r="AU74" s="259">
        <v>61</v>
      </c>
      <c r="AV74" s="259">
        <v>42</v>
      </c>
      <c r="AW74" s="259">
        <v>38</v>
      </c>
      <c r="AX74" s="259">
        <v>44</v>
      </c>
      <c r="AY74" s="259">
        <v>78</v>
      </c>
      <c r="AZ74" s="259">
        <v>52</v>
      </c>
      <c r="BA74" s="259">
        <v>49</v>
      </c>
      <c r="BB74" s="259">
        <v>68</v>
      </c>
      <c r="BC74" s="259">
        <v>54</v>
      </c>
      <c r="BD74" s="259">
        <v>51</v>
      </c>
      <c r="BE74" s="259">
        <v>39</v>
      </c>
      <c r="BF74" s="259">
        <v>41</v>
      </c>
      <c r="BG74" s="259">
        <v>41</v>
      </c>
      <c r="BH74" s="259">
        <v>27</v>
      </c>
      <c r="BI74" s="259">
        <v>28</v>
      </c>
      <c r="BJ74" s="259">
        <v>28</v>
      </c>
      <c r="BK74" s="259">
        <v>54</v>
      </c>
      <c r="BL74" s="259">
        <v>49</v>
      </c>
      <c r="BM74" s="259">
        <v>53</v>
      </c>
      <c r="BN74" s="259">
        <v>35</v>
      </c>
      <c r="BO74" s="259">
        <v>40</v>
      </c>
      <c r="BP74" s="259">
        <v>32</v>
      </c>
      <c r="BQ74" s="259">
        <v>33</v>
      </c>
      <c r="BR74" s="259">
        <v>27</v>
      </c>
      <c r="BS74" s="259">
        <v>33</v>
      </c>
      <c r="BT74" s="259">
        <v>22</v>
      </c>
      <c r="BU74" s="259">
        <v>27</v>
      </c>
      <c r="BV74" s="259">
        <v>18</v>
      </c>
      <c r="BW74" s="259">
        <v>22</v>
      </c>
      <c r="BX74" s="259">
        <v>20</v>
      </c>
      <c r="BY74" s="259">
        <v>26</v>
      </c>
      <c r="BZ74" s="259">
        <v>20</v>
      </c>
      <c r="CA74" s="259">
        <v>29</v>
      </c>
      <c r="CB74" s="259">
        <v>16</v>
      </c>
      <c r="CC74" s="259">
        <v>35</v>
      </c>
      <c r="CD74" s="259">
        <v>24</v>
      </c>
      <c r="CE74" s="259">
        <v>28</v>
      </c>
      <c r="CF74" s="259">
        <v>40</v>
      </c>
      <c r="CG74" s="259">
        <v>30</v>
      </c>
      <c r="CH74" s="259">
        <v>26</v>
      </c>
      <c r="CI74" s="259">
        <v>31</v>
      </c>
      <c r="CJ74" s="259">
        <v>54</v>
      </c>
      <c r="CK74" s="259">
        <v>42</v>
      </c>
      <c r="CL74" s="259">
        <v>36</v>
      </c>
      <c r="CM74" s="259">
        <v>33</v>
      </c>
      <c r="CN74" s="259">
        <v>24</v>
      </c>
      <c r="CO74" s="259">
        <v>36</v>
      </c>
      <c r="CP74" s="259">
        <v>30</v>
      </c>
      <c r="CQ74" s="259">
        <v>32</v>
      </c>
      <c r="CR74" s="259">
        <v>23</v>
      </c>
      <c r="CS74" s="259">
        <v>28</v>
      </c>
      <c r="CT74" s="259">
        <v>22</v>
      </c>
      <c r="CU74" s="259">
        <v>27</v>
      </c>
      <c r="CV74" s="259">
        <v>42</v>
      </c>
      <c r="CW74" s="259">
        <v>21</v>
      </c>
      <c r="CX74" s="259">
        <v>34</v>
      </c>
      <c r="CY74" s="259">
        <v>33</v>
      </c>
      <c r="CZ74" s="259">
        <v>19</v>
      </c>
      <c r="DA74" s="259">
        <v>22</v>
      </c>
      <c r="DB74" s="259">
        <v>19</v>
      </c>
      <c r="DC74" s="259">
        <v>24</v>
      </c>
      <c r="DD74" s="259">
        <v>13</v>
      </c>
      <c r="DE74" s="259">
        <v>16</v>
      </c>
      <c r="DF74" s="259">
        <v>10</v>
      </c>
      <c r="DG74" s="259">
        <v>17</v>
      </c>
      <c r="DH74" s="259">
        <v>19</v>
      </c>
      <c r="DI74" s="259">
        <v>11</v>
      </c>
      <c r="DJ74" s="259">
        <v>6</v>
      </c>
      <c r="DK74" s="259">
        <v>26</v>
      </c>
      <c r="DL74" s="259">
        <v>12</v>
      </c>
      <c r="DM74" s="259">
        <v>24</v>
      </c>
      <c r="DN74" s="259">
        <v>14</v>
      </c>
      <c r="DO74" s="259">
        <v>17</v>
      </c>
      <c r="DP74" s="259">
        <v>5</v>
      </c>
      <c r="DQ74" s="259">
        <v>5</v>
      </c>
      <c r="DR74" s="259">
        <v>7</v>
      </c>
      <c r="DS74" s="259">
        <v>7</v>
      </c>
      <c r="DT74" s="259">
        <v>7</v>
      </c>
      <c r="DU74" s="259">
        <v>2</v>
      </c>
      <c r="DV74" s="259">
        <v>9</v>
      </c>
      <c r="DW74" s="259">
        <v>3</v>
      </c>
      <c r="DX74" s="259">
        <v>9</v>
      </c>
      <c r="DY74" s="259">
        <v>7</v>
      </c>
      <c r="DZ74" s="259">
        <v>12</v>
      </c>
      <c r="EA74" s="259">
        <v>17</v>
      </c>
      <c r="EB74" s="259">
        <v>3</v>
      </c>
      <c r="EC74" s="259">
        <v>7</v>
      </c>
    </row>
    <row r="75" spans="1:133" x14ac:dyDescent="0.25">
      <c r="A75" s="256" t="s">
        <v>16</v>
      </c>
      <c r="B75" s="259">
        <v>24</v>
      </c>
      <c r="C75" s="259">
        <v>45</v>
      </c>
      <c r="D75" s="259">
        <v>55</v>
      </c>
      <c r="E75" s="259">
        <v>54</v>
      </c>
      <c r="F75" s="259">
        <v>40</v>
      </c>
      <c r="G75" s="259">
        <v>82</v>
      </c>
      <c r="H75" s="259">
        <v>52</v>
      </c>
      <c r="I75" s="259">
        <v>65</v>
      </c>
      <c r="J75" s="259">
        <v>47</v>
      </c>
      <c r="K75" s="259">
        <v>25</v>
      </c>
      <c r="L75" s="259">
        <v>31</v>
      </c>
      <c r="M75" s="259">
        <v>25</v>
      </c>
      <c r="N75" s="259">
        <v>18</v>
      </c>
      <c r="O75" s="259">
        <v>27</v>
      </c>
      <c r="P75" s="259">
        <v>27</v>
      </c>
      <c r="Q75" s="259">
        <v>35</v>
      </c>
      <c r="R75" s="259">
        <v>29</v>
      </c>
      <c r="S75" s="259">
        <v>21</v>
      </c>
      <c r="T75" s="259">
        <v>13</v>
      </c>
      <c r="U75" s="259">
        <v>16</v>
      </c>
      <c r="V75" s="259">
        <v>20</v>
      </c>
      <c r="W75" s="259">
        <v>20</v>
      </c>
      <c r="X75" s="259">
        <v>27</v>
      </c>
      <c r="Y75" s="259">
        <v>22</v>
      </c>
      <c r="Z75" s="259">
        <v>15</v>
      </c>
      <c r="AA75" s="259">
        <v>21</v>
      </c>
      <c r="AB75" s="259">
        <v>13</v>
      </c>
      <c r="AC75" s="259">
        <v>17</v>
      </c>
      <c r="AD75" s="259">
        <v>23</v>
      </c>
      <c r="AE75" s="259">
        <v>16</v>
      </c>
      <c r="AF75" s="259">
        <v>18</v>
      </c>
      <c r="AG75" s="259">
        <v>14</v>
      </c>
      <c r="AH75" s="259">
        <v>23</v>
      </c>
      <c r="AI75" s="259">
        <v>17</v>
      </c>
      <c r="AJ75" s="259">
        <v>19</v>
      </c>
      <c r="AK75" s="259">
        <v>15</v>
      </c>
      <c r="AL75" s="259">
        <v>18</v>
      </c>
      <c r="AM75" s="259">
        <v>13</v>
      </c>
      <c r="AN75" s="259">
        <v>25</v>
      </c>
      <c r="AO75" s="259">
        <v>14</v>
      </c>
      <c r="AP75" s="259">
        <v>9</v>
      </c>
      <c r="AQ75" s="259">
        <v>9</v>
      </c>
      <c r="AR75" s="259">
        <v>11</v>
      </c>
      <c r="AS75" s="259">
        <v>11</v>
      </c>
      <c r="AT75" s="259">
        <v>13</v>
      </c>
      <c r="AU75" s="259">
        <v>13</v>
      </c>
      <c r="AV75" s="259">
        <v>7</v>
      </c>
      <c r="AW75" s="259">
        <v>27</v>
      </c>
      <c r="AX75" s="259">
        <v>14</v>
      </c>
      <c r="AY75" s="259">
        <v>16</v>
      </c>
      <c r="AZ75" s="259">
        <v>12</v>
      </c>
      <c r="BA75" s="259">
        <v>9</v>
      </c>
      <c r="BB75" s="259">
        <v>10</v>
      </c>
      <c r="BC75" s="259">
        <v>12</v>
      </c>
      <c r="BD75" s="259">
        <v>11</v>
      </c>
      <c r="BE75" s="259">
        <v>10</v>
      </c>
      <c r="BF75" s="259">
        <v>6</v>
      </c>
      <c r="BG75" s="259">
        <v>12</v>
      </c>
      <c r="BH75" s="259">
        <v>9</v>
      </c>
      <c r="BI75" s="259">
        <v>9</v>
      </c>
      <c r="BJ75" s="259">
        <v>6</v>
      </c>
      <c r="BK75" s="259">
        <v>10</v>
      </c>
      <c r="BL75" s="259">
        <v>13</v>
      </c>
      <c r="BM75" s="259">
        <v>10</v>
      </c>
      <c r="BN75" s="259">
        <v>18</v>
      </c>
      <c r="BO75" s="259">
        <v>13</v>
      </c>
      <c r="BP75" s="259">
        <v>8</v>
      </c>
      <c r="BQ75" s="259">
        <v>7</v>
      </c>
      <c r="BR75" s="259">
        <v>6</v>
      </c>
      <c r="BS75" s="259">
        <v>11</v>
      </c>
      <c r="BT75" s="259">
        <v>6</v>
      </c>
      <c r="BU75" s="259">
        <v>12</v>
      </c>
      <c r="BV75" s="259">
        <v>5</v>
      </c>
      <c r="BW75" s="259">
        <v>9</v>
      </c>
      <c r="BX75" s="259">
        <v>16</v>
      </c>
      <c r="BY75" s="259">
        <v>12</v>
      </c>
      <c r="BZ75" s="259">
        <v>7</v>
      </c>
      <c r="CA75" s="259">
        <v>21</v>
      </c>
      <c r="CB75" s="259">
        <v>9</v>
      </c>
      <c r="CC75" s="259">
        <v>5</v>
      </c>
      <c r="CD75" s="259">
        <v>10</v>
      </c>
      <c r="CE75" s="259">
        <v>9</v>
      </c>
      <c r="CF75" s="259">
        <v>18</v>
      </c>
      <c r="CG75" s="259">
        <v>18</v>
      </c>
      <c r="CH75" s="259">
        <v>21</v>
      </c>
      <c r="CI75" s="259">
        <v>20</v>
      </c>
      <c r="CJ75" s="259">
        <v>17</v>
      </c>
      <c r="CK75" s="259">
        <v>18</v>
      </c>
      <c r="CL75" s="259">
        <v>10</v>
      </c>
      <c r="CM75" s="259">
        <v>11</v>
      </c>
      <c r="CN75" s="259">
        <v>11</v>
      </c>
      <c r="CO75" s="259">
        <v>20</v>
      </c>
      <c r="CP75" s="259">
        <v>11</v>
      </c>
      <c r="CQ75" s="259">
        <v>8</v>
      </c>
      <c r="CR75" s="259">
        <v>9</v>
      </c>
      <c r="CS75" s="259">
        <v>5</v>
      </c>
      <c r="CT75" s="259">
        <v>3</v>
      </c>
      <c r="CU75" s="259">
        <v>9</v>
      </c>
      <c r="CV75" s="259">
        <v>14</v>
      </c>
      <c r="CW75" s="259">
        <v>4</v>
      </c>
      <c r="CX75" s="259">
        <v>8</v>
      </c>
      <c r="CY75" s="259">
        <v>10</v>
      </c>
      <c r="CZ75" s="259">
        <v>11</v>
      </c>
      <c r="DA75" s="259">
        <v>8</v>
      </c>
      <c r="DB75" s="259">
        <v>8</v>
      </c>
      <c r="DC75" s="259">
        <v>6</v>
      </c>
      <c r="DD75" s="259">
        <v>9</v>
      </c>
      <c r="DE75" s="259">
        <v>9</v>
      </c>
      <c r="DF75" s="259">
        <v>4</v>
      </c>
      <c r="DG75" s="259">
        <v>3</v>
      </c>
      <c r="DH75" s="259">
        <v>5</v>
      </c>
      <c r="DI75" s="259">
        <v>3</v>
      </c>
      <c r="DJ75" s="259">
        <v>8</v>
      </c>
      <c r="DK75" s="259">
        <v>16</v>
      </c>
      <c r="DL75" s="259">
        <v>7</v>
      </c>
      <c r="DM75" s="259">
        <v>13</v>
      </c>
      <c r="DN75" s="259">
        <v>7</v>
      </c>
      <c r="DO75" s="259">
        <v>21</v>
      </c>
      <c r="DP75" s="259">
        <v>2</v>
      </c>
      <c r="DQ75" s="259">
        <v>2</v>
      </c>
      <c r="DR75" s="259">
        <v>2</v>
      </c>
      <c r="DS75" s="259">
        <v>2</v>
      </c>
      <c r="DT75" s="259">
        <v>5</v>
      </c>
      <c r="DU75" s="259">
        <v>5</v>
      </c>
      <c r="DV75" s="259">
        <v>4</v>
      </c>
      <c r="DW75" s="259">
        <v>3</v>
      </c>
      <c r="DX75" s="259">
        <v>3</v>
      </c>
      <c r="DY75" s="259">
        <v>3</v>
      </c>
      <c r="DZ75" s="259">
        <v>4</v>
      </c>
      <c r="EA75" s="259">
        <v>4</v>
      </c>
      <c r="EB75" s="259">
        <v>2</v>
      </c>
      <c r="EC75" s="259">
        <v>2</v>
      </c>
    </row>
    <row r="76" spans="1:133" ht="25.5" x14ac:dyDescent="0.25">
      <c r="A76" s="256" t="s">
        <v>26</v>
      </c>
      <c r="B76" s="258">
        <v>4249</v>
      </c>
      <c r="C76" s="258">
        <v>5216</v>
      </c>
      <c r="D76" s="258">
        <v>5245</v>
      </c>
      <c r="E76" s="258">
        <v>5348</v>
      </c>
      <c r="F76" s="258">
        <v>5379</v>
      </c>
      <c r="G76" s="258">
        <v>5496</v>
      </c>
      <c r="H76" s="258">
        <v>4198</v>
      </c>
      <c r="I76" s="258">
        <v>3165</v>
      </c>
      <c r="J76" s="258">
        <v>3040</v>
      </c>
      <c r="K76" s="258">
        <v>4184</v>
      </c>
      <c r="L76" s="258">
        <v>4093</v>
      </c>
      <c r="M76" s="258">
        <v>4931</v>
      </c>
      <c r="N76" s="258">
        <v>3652</v>
      </c>
      <c r="O76" s="258">
        <v>4136</v>
      </c>
      <c r="P76" s="258">
        <v>5020</v>
      </c>
      <c r="Q76" s="258">
        <v>4638</v>
      </c>
      <c r="R76" s="258">
        <v>4475</v>
      </c>
      <c r="S76" s="258">
        <v>4474</v>
      </c>
      <c r="T76" s="258">
        <v>3723</v>
      </c>
      <c r="U76" s="258">
        <v>3628</v>
      </c>
      <c r="V76" s="258">
        <v>3679</v>
      </c>
      <c r="W76" s="258">
        <v>3301</v>
      </c>
      <c r="X76" s="258">
        <v>3469</v>
      </c>
      <c r="Y76" s="258">
        <v>3630</v>
      </c>
      <c r="Z76" s="258">
        <v>2663</v>
      </c>
      <c r="AA76" s="258">
        <v>2833</v>
      </c>
      <c r="AB76" s="258">
        <v>3324</v>
      </c>
      <c r="AC76" s="258">
        <v>3294</v>
      </c>
      <c r="AD76" s="258">
        <v>3474</v>
      </c>
      <c r="AE76" s="258">
        <v>3214</v>
      </c>
      <c r="AF76" s="258">
        <v>2819</v>
      </c>
      <c r="AG76" s="258">
        <v>3111</v>
      </c>
      <c r="AH76" s="258">
        <v>3232</v>
      </c>
      <c r="AI76" s="258">
        <v>3059</v>
      </c>
      <c r="AJ76" s="258">
        <v>2616</v>
      </c>
      <c r="AK76" s="258">
        <v>2952</v>
      </c>
      <c r="AL76" s="258">
        <v>2501</v>
      </c>
      <c r="AM76" s="258">
        <v>2926</v>
      </c>
      <c r="AN76" s="258">
        <v>3227</v>
      </c>
      <c r="AO76" s="258">
        <v>3011</v>
      </c>
      <c r="AP76" s="258">
        <v>3320</v>
      </c>
      <c r="AQ76" s="258">
        <v>2944</v>
      </c>
      <c r="AR76" s="258">
        <v>2825</v>
      </c>
      <c r="AS76" s="258">
        <v>2864</v>
      </c>
      <c r="AT76" s="258">
        <v>2321</v>
      </c>
      <c r="AU76" s="258">
        <v>2946</v>
      </c>
      <c r="AV76" s="258">
        <v>2220</v>
      </c>
      <c r="AW76" s="258">
        <v>2400</v>
      </c>
      <c r="AX76" s="258">
        <v>2098</v>
      </c>
      <c r="AY76" s="258">
        <v>2513</v>
      </c>
      <c r="AZ76" s="258">
        <v>2698</v>
      </c>
      <c r="BA76" s="258">
        <v>2696</v>
      </c>
      <c r="BB76" s="258">
        <v>2841</v>
      </c>
      <c r="BC76" s="258">
        <v>2583</v>
      </c>
      <c r="BD76" s="258">
        <v>2473</v>
      </c>
      <c r="BE76" s="258">
        <v>2387</v>
      </c>
      <c r="BF76" s="258">
        <v>2406</v>
      </c>
      <c r="BG76" s="258">
        <v>3081</v>
      </c>
      <c r="BH76" s="258">
        <v>2830</v>
      </c>
      <c r="BI76" s="258">
        <v>2571</v>
      </c>
      <c r="BJ76" s="258">
        <v>2957</v>
      </c>
      <c r="BK76" s="258">
        <v>4725</v>
      </c>
      <c r="BL76" s="258">
        <v>5400</v>
      </c>
      <c r="BM76" s="258">
        <v>6304</v>
      </c>
      <c r="BN76" s="258">
        <v>3095</v>
      </c>
      <c r="BO76" s="258">
        <v>2858</v>
      </c>
      <c r="BP76" s="258">
        <v>2515</v>
      </c>
      <c r="BQ76" s="258">
        <v>2037</v>
      </c>
      <c r="BR76" s="258">
        <v>2233</v>
      </c>
      <c r="BS76" s="258">
        <v>2593</v>
      </c>
      <c r="BT76" s="258">
        <v>2061</v>
      </c>
      <c r="BU76" s="258">
        <v>2418</v>
      </c>
      <c r="BV76" s="258">
        <v>2087</v>
      </c>
      <c r="BW76" s="258">
        <v>2454</v>
      </c>
      <c r="BX76" s="258">
        <v>2962</v>
      </c>
      <c r="BY76" s="258">
        <v>3354</v>
      </c>
      <c r="BZ76" s="258">
        <v>2913</v>
      </c>
      <c r="CA76" s="258">
        <v>3005</v>
      </c>
      <c r="CB76" s="258">
        <v>2325</v>
      </c>
      <c r="CC76" s="258">
        <v>2479</v>
      </c>
      <c r="CD76" s="258">
        <v>2755</v>
      </c>
      <c r="CE76" s="258">
        <v>2611</v>
      </c>
      <c r="CF76" s="258">
        <v>2997</v>
      </c>
      <c r="CG76" s="258">
        <v>3226</v>
      </c>
      <c r="CH76" s="258">
        <v>2451</v>
      </c>
      <c r="CI76" s="258">
        <v>2855</v>
      </c>
      <c r="CJ76" s="258">
        <v>4495</v>
      </c>
      <c r="CK76" s="258">
        <v>3156</v>
      </c>
      <c r="CL76" s="258">
        <v>3250</v>
      </c>
      <c r="CM76" s="258">
        <v>3376</v>
      </c>
      <c r="CN76" s="258">
        <v>3178</v>
      </c>
      <c r="CO76" s="258">
        <v>3558</v>
      </c>
      <c r="CP76" s="258">
        <v>3207</v>
      </c>
      <c r="CQ76" s="258">
        <v>2713</v>
      </c>
      <c r="CR76" s="258">
        <v>2160</v>
      </c>
      <c r="CS76" s="258">
        <v>2866</v>
      </c>
      <c r="CT76" s="258">
        <v>2030</v>
      </c>
      <c r="CU76" s="258">
        <v>2731</v>
      </c>
      <c r="CV76" s="258">
        <v>3696</v>
      </c>
      <c r="CW76" s="258">
        <v>2482</v>
      </c>
      <c r="CX76" s="258">
        <v>3493</v>
      </c>
      <c r="CY76" s="258">
        <v>3217</v>
      </c>
      <c r="CZ76" s="258">
        <v>2027</v>
      </c>
      <c r="DA76" s="258">
        <v>2199</v>
      </c>
      <c r="DB76" s="258">
        <v>2125</v>
      </c>
      <c r="DC76" s="258">
        <v>2301</v>
      </c>
      <c r="DD76" s="258">
        <v>1679</v>
      </c>
      <c r="DE76" s="258">
        <v>1937</v>
      </c>
      <c r="DF76" s="258">
        <v>1367</v>
      </c>
      <c r="DG76" s="258">
        <v>1696</v>
      </c>
      <c r="DH76" s="258">
        <v>1662</v>
      </c>
      <c r="DI76" s="258">
        <v>1514</v>
      </c>
      <c r="DJ76" s="258">
        <v>1381</v>
      </c>
      <c r="DK76" s="258">
        <v>2443</v>
      </c>
      <c r="DL76" s="258">
        <v>2093</v>
      </c>
      <c r="DM76" s="258">
        <v>3157</v>
      </c>
      <c r="DN76" s="258">
        <v>2247</v>
      </c>
      <c r="DO76" s="258">
        <v>2664</v>
      </c>
      <c r="DP76" s="258">
        <v>1190</v>
      </c>
      <c r="DQ76" s="259">
        <v>862</v>
      </c>
      <c r="DR76" s="259">
        <v>849</v>
      </c>
      <c r="DS76" s="258">
        <v>1321</v>
      </c>
      <c r="DT76" s="258">
        <v>1285</v>
      </c>
      <c r="DU76" s="258">
        <v>1329</v>
      </c>
      <c r="DV76" s="258">
        <v>1597</v>
      </c>
      <c r="DW76" s="258">
        <v>1529</v>
      </c>
      <c r="DX76" s="258">
        <v>1195</v>
      </c>
      <c r="DY76" s="258">
        <v>1146</v>
      </c>
      <c r="DZ76" s="258">
        <v>1269</v>
      </c>
      <c r="EA76" s="258">
        <v>1336</v>
      </c>
      <c r="EB76" s="259">
        <v>916</v>
      </c>
      <c r="EC76" s="259">
        <v>984</v>
      </c>
    </row>
    <row r="77" spans="1:133" ht="25.5" x14ac:dyDescent="0.25">
      <c r="A77" s="256" t="s">
        <v>25</v>
      </c>
      <c r="B77" s="258">
        <v>2138</v>
      </c>
      <c r="C77" s="258">
        <v>2278</v>
      </c>
      <c r="D77" s="258">
        <v>2493</v>
      </c>
      <c r="E77" s="258">
        <v>2857</v>
      </c>
      <c r="F77" s="258">
        <v>2567</v>
      </c>
      <c r="G77" s="258">
        <v>2618</v>
      </c>
      <c r="H77" s="258">
        <v>1958</v>
      </c>
      <c r="I77" s="258">
        <v>1731</v>
      </c>
      <c r="J77" s="258">
        <v>1707</v>
      </c>
      <c r="K77" s="258">
        <v>1961</v>
      </c>
      <c r="L77" s="258">
        <v>1930</v>
      </c>
      <c r="M77" s="258">
        <v>2441</v>
      </c>
      <c r="N77" s="258">
        <v>1849</v>
      </c>
      <c r="O77" s="258">
        <v>2204</v>
      </c>
      <c r="P77" s="258">
        <v>2651</v>
      </c>
      <c r="Q77" s="258">
        <v>2192</v>
      </c>
      <c r="R77" s="258">
        <v>2133</v>
      </c>
      <c r="S77" s="258">
        <v>2291</v>
      </c>
      <c r="T77" s="258">
        <v>1925</v>
      </c>
      <c r="U77" s="258">
        <v>2053</v>
      </c>
      <c r="V77" s="258">
        <v>2013</v>
      </c>
      <c r="W77" s="258">
        <v>1467</v>
      </c>
      <c r="X77" s="258">
        <v>1678</v>
      </c>
      <c r="Y77" s="258">
        <v>1942</v>
      </c>
      <c r="Z77" s="258">
        <v>1367</v>
      </c>
      <c r="AA77" s="258">
        <v>1404</v>
      </c>
      <c r="AB77" s="258">
        <v>1593</v>
      </c>
      <c r="AC77" s="258">
        <v>1548</v>
      </c>
      <c r="AD77" s="258">
        <v>1843</v>
      </c>
      <c r="AE77" s="258">
        <v>1616</v>
      </c>
      <c r="AF77" s="258">
        <v>1500</v>
      </c>
      <c r="AG77" s="258">
        <v>1446</v>
      </c>
      <c r="AH77" s="258">
        <v>1461</v>
      </c>
      <c r="AI77" s="258">
        <v>1750</v>
      </c>
      <c r="AJ77" s="258">
        <v>1079</v>
      </c>
      <c r="AK77" s="258">
        <v>1490</v>
      </c>
      <c r="AL77" s="258">
        <v>1177</v>
      </c>
      <c r="AM77" s="258">
        <v>1380</v>
      </c>
      <c r="AN77" s="258">
        <v>1484</v>
      </c>
      <c r="AO77" s="258">
        <v>1500</v>
      </c>
      <c r="AP77" s="258">
        <v>1743</v>
      </c>
      <c r="AQ77" s="258">
        <v>1533</v>
      </c>
      <c r="AR77" s="258">
        <v>1651</v>
      </c>
      <c r="AS77" s="258">
        <v>1523</v>
      </c>
      <c r="AT77" s="258">
        <v>1197</v>
      </c>
      <c r="AU77" s="258">
        <v>1455</v>
      </c>
      <c r="AV77" s="258">
        <v>1010</v>
      </c>
      <c r="AW77" s="258">
        <v>1301</v>
      </c>
      <c r="AX77" s="258">
        <v>1214</v>
      </c>
      <c r="AY77" s="258">
        <v>1467</v>
      </c>
      <c r="AZ77" s="258">
        <v>1438</v>
      </c>
      <c r="BA77" s="258">
        <v>1674</v>
      </c>
      <c r="BB77" s="258">
        <v>1588</v>
      </c>
      <c r="BC77" s="258">
        <v>1565</v>
      </c>
      <c r="BD77" s="258">
        <v>1623</v>
      </c>
      <c r="BE77" s="258">
        <v>1344</v>
      </c>
      <c r="BF77" s="258">
        <v>1309</v>
      </c>
      <c r="BG77" s="258">
        <v>1583</v>
      </c>
      <c r="BH77" s="258">
        <v>1501</v>
      </c>
      <c r="BI77" s="258">
        <v>1394</v>
      </c>
      <c r="BJ77" s="258">
        <v>1661</v>
      </c>
      <c r="BK77" s="258">
        <v>2366</v>
      </c>
      <c r="BL77" s="258">
        <v>2127</v>
      </c>
      <c r="BM77" s="258">
        <v>2106</v>
      </c>
      <c r="BN77" s="258">
        <v>2087</v>
      </c>
      <c r="BO77" s="258">
        <v>2082</v>
      </c>
      <c r="BP77" s="258">
        <v>1596</v>
      </c>
      <c r="BQ77" s="258">
        <v>1445</v>
      </c>
      <c r="BR77" s="258">
        <v>1424</v>
      </c>
      <c r="BS77" s="258">
        <v>1649</v>
      </c>
      <c r="BT77" s="258">
        <v>1161</v>
      </c>
      <c r="BU77" s="258">
        <v>1478</v>
      </c>
      <c r="BV77" s="258">
        <v>1365</v>
      </c>
      <c r="BW77" s="258">
        <v>1572</v>
      </c>
      <c r="BX77" s="258">
        <v>1699</v>
      </c>
      <c r="BY77" s="258">
        <v>1565</v>
      </c>
      <c r="BZ77" s="258">
        <v>1388</v>
      </c>
      <c r="CA77" s="258">
        <v>1516</v>
      </c>
      <c r="CB77" s="259">
        <v>908</v>
      </c>
      <c r="CC77" s="258">
        <v>1132</v>
      </c>
      <c r="CD77" s="258">
        <v>1075</v>
      </c>
      <c r="CE77" s="258">
        <v>1081</v>
      </c>
      <c r="CF77" s="258">
        <v>1194</v>
      </c>
      <c r="CG77" s="258">
        <v>1412</v>
      </c>
      <c r="CH77" s="258">
        <v>1260</v>
      </c>
      <c r="CI77" s="258">
        <v>1399</v>
      </c>
      <c r="CJ77" s="258">
        <v>2246</v>
      </c>
      <c r="CK77" s="258">
        <v>1689</v>
      </c>
      <c r="CL77" s="258">
        <v>1617</v>
      </c>
      <c r="CM77" s="258">
        <v>1518</v>
      </c>
      <c r="CN77" s="258">
        <v>1465</v>
      </c>
      <c r="CO77" s="258">
        <v>1702</v>
      </c>
      <c r="CP77" s="258">
        <v>1318</v>
      </c>
      <c r="CQ77" s="258">
        <v>1118</v>
      </c>
      <c r="CR77" s="259">
        <v>758</v>
      </c>
      <c r="CS77" s="258">
        <v>1087</v>
      </c>
      <c r="CT77" s="259">
        <v>809</v>
      </c>
      <c r="CU77" s="258">
        <v>1006</v>
      </c>
      <c r="CV77" s="258">
        <v>1520</v>
      </c>
      <c r="CW77" s="259">
        <v>982</v>
      </c>
      <c r="CX77" s="258">
        <v>1397</v>
      </c>
      <c r="CY77" s="258">
        <v>1509</v>
      </c>
      <c r="CZ77" s="259">
        <v>920</v>
      </c>
      <c r="DA77" s="259">
        <v>948</v>
      </c>
      <c r="DB77" s="259">
        <v>756</v>
      </c>
      <c r="DC77" s="259">
        <v>828</v>
      </c>
      <c r="DD77" s="259">
        <v>614</v>
      </c>
      <c r="DE77" s="259">
        <v>828</v>
      </c>
      <c r="DF77" s="259">
        <v>643</v>
      </c>
      <c r="DG77" s="259">
        <v>722</v>
      </c>
      <c r="DH77" s="259">
        <v>692</v>
      </c>
      <c r="DI77" s="259">
        <v>596</v>
      </c>
      <c r="DJ77" s="259">
        <v>677</v>
      </c>
      <c r="DK77" s="259">
        <v>828</v>
      </c>
      <c r="DL77" s="259">
        <v>791</v>
      </c>
      <c r="DM77" s="259">
        <v>883</v>
      </c>
      <c r="DN77" s="259">
        <v>702</v>
      </c>
      <c r="DO77" s="258">
        <v>1026</v>
      </c>
      <c r="DP77" s="259">
        <v>528</v>
      </c>
      <c r="DQ77" s="259">
        <v>395</v>
      </c>
      <c r="DR77" s="259">
        <v>351</v>
      </c>
      <c r="DS77" s="259">
        <v>420</v>
      </c>
      <c r="DT77" s="259">
        <v>457</v>
      </c>
      <c r="DU77" s="259">
        <v>463</v>
      </c>
      <c r="DV77" s="259">
        <v>509</v>
      </c>
      <c r="DW77" s="259">
        <v>548</v>
      </c>
      <c r="DX77" s="259">
        <v>496</v>
      </c>
      <c r="DY77" s="259">
        <v>490</v>
      </c>
      <c r="DZ77" s="259">
        <v>433</v>
      </c>
      <c r="EA77" s="259">
        <v>592</v>
      </c>
      <c r="EB77" s="259">
        <v>348</v>
      </c>
      <c r="EC77" s="259">
        <v>380</v>
      </c>
    </row>
    <row r="78" spans="1:133" ht="25.5" x14ac:dyDescent="0.25">
      <c r="A78" s="256" t="s">
        <v>23</v>
      </c>
      <c r="B78" s="259">
        <v>701</v>
      </c>
      <c r="C78" s="259">
        <v>731</v>
      </c>
      <c r="D78" s="259">
        <v>701</v>
      </c>
      <c r="E78" s="259">
        <v>804</v>
      </c>
      <c r="F78" s="259">
        <v>731</v>
      </c>
      <c r="G78" s="259">
        <v>987</v>
      </c>
      <c r="H78" s="259">
        <v>652</v>
      </c>
      <c r="I78" s="259">
        <v>565</v>
      </c>
      <c r="J78" s="259">
        <v>552</v>
      </c>
      <c r="K78" s="259">
        <v>724</v>
      </c>
      <c r="L78" s="259">
        <v>609</v>
      </c>
      <c r="M78" s="259">
        <v>792</v>
      </c>
      <c r="N78" s="259">
        <v>653</v>
      </c>
      <c r="O78" s="259">
        <v>662</v>
      </c>
      <c r="P78" s="259">
        <v>770</v>
      </c>
      <c r="Q78" s="259">
        <v>731</v>
      </c>
      <c r="R78" s="259">
        <v>719</v>
      </c>
      <c r="S78" s="259">
        <v>693</v>
      </c>
      <c r="T78" s="259">
        <v>617</v>
      </c>
      <c r="U78" s="259">
        <v>655</v>
      </c>
      <c r="V78" s="259">
        <v>635</v>
      </c>
      <c r="W78" s="259">
        <v>571</v>
      </c>
      <c r="X78" s="259">
        <v>590</v>
      </c>
      <c r="Y78" s="259">
        <v>591</v>
      </c>
      <c r="Z78" s="259">
        <v>412</v>
      </c>
      <c r="AA78" s="259">
        <v>497</v>
      </c>
      <c r="AB78" s="259">
        <v>551</v>
      </c>
      <c r="AC78" s="259">
        <v>475</v>
      </c>
      <c r="AD78" s="259">
        <v>640</v>
      </c>
      <c r="AE78" s="259">
        <v>615</v>
      </c>
      <c r="AF78" s="259">
        <v>468</v>
      </c>
      <c r="AG78" s="259">
        <v>516</v>
      </c>
      <c r="AH78" s="259">
        <v>564</v>
      </c>
      <c r="AI78" s="259">
        <v>634</v>
      </c>
      <c r="AJ78" s="259">
        <v>535</v>
      </c>
      <c r="AK78" s="259">
        <v>538</v>
      </c>
      <c r="AL78" s="259">
        <v>435</v>
      </c>
      <c r="AM78" s="259">
        <v>523</v>
      </c>
      <c r="AN78" s="259">
        <v>524</v>
      </c>
      <c r="AO78" s="259">
        <v>510</v>
      </c>
      <c r="AP78" s="259">
        <v>555</v>
      </c>
      <c r="AQ78" s="259">
        <v>530</v>
      </c>
      <c r="AR78" s="259">
        <v>505</v>
      </c>
      <c r="AS78" s="259">
        <v>512</v>
      </c>
      <c r="AT78" s="259">
        <v>379</v>
      </c>
      <c r="AU78" s="259">
        <v>503</v>
      </c>
      <c r="AV78" s="259">
        <v>388</v>
      </c>
      <c r="AW78" s="259">
        <v>474</v>
      </c>
      <c r="AX78" s="259">
        <v>429</v>
      </c>
      <c r="AY78" s="259">
        <v>494</v>
      </c>
      <c r="AZ78" s="259">
        <v>855</v>
      </c>
      <c r="BA78" s="259">
        <v>566</v>
      </c>
      <c r="BB78" s="259">
        <v>580</v>
      </c>
      <c r="BC78" s="259">
        <v>507</v>
      </c>
      <c r="BD78" s="259">
        <v>543</v>
      </c>
      <c r="BE78" s="259">
        <v>394</v>
      </c>
      <c r="BF78" s="259">
        <v>421</v>
      </c>
      <c r="BG78" s="259">
        <v>514</v>
      </c>
      <c r="BH78" s="259">
        <v>560</v>
      </c>
      <c r="BI78" s="259">
        <v>394</v>
      </c>
      <c r="BJ78" s="259">
        <v>435</v>
      </c>
      <c r="BK78" s="259">
        <v>726</v>
      </c>
      <c r="BL78" s="259">
        <v>770</v>
      </c>
      <c r="BM78" s="259">
        <v>639</v>
      </c>
      <c r="BN78" s="259">
        <v>668</v>
      </c>
      <c r="BO78" s="259">
        <v>824</v>
      </c>
      <c r="BP78" s="259">
        <v>628</v>
      </c>
      <c r="BQ78" s="259">
        <v>510</v>
      </c>
      <c r="BR78" s="259">
        <v>477</v>
      </c>
      <c r="BS78" s="259">
        <v>693</v>
      </c>
      <c r="BT78" s="259">
        <v>514</v>
      </c>
      <c r="BU78" s="259">
        <v>562</v>
      </c>
      <c r="BV78" s="259">
        <v>542</v>
      </c>
      <c r="BW78" s="259">
        <v>882</v>
      </c>
      <c r="BX78" s="258">
        <v>1042</v>
      </c>
      <c r="BY78" s="259">
        <v>735</v>
      </c>
      <c r="BZ78" s="259">
        <v>651</v>
      </c>
      <c r="CA78" s="259">
        <v>596</v>
      </c>
      <c r="CB78" s="259">
        <v>476</v>
      </c>
      <c r="CC78" s="259">
        <v>522</v>
      </c>
      <c r="CD78" s="259">
        <v>565</v>
      </c>
      <c r="CE78" s="259">
        <v>553</v>
      </c>
      <c r="CF78" s="259">
        <v>564</v>
      </c>
      <c r="CG78" s="259">
        <v>589</v>
      </c>
      <c r="CH78" s="259">
        <v>500</v>
      </c>
      <c r="CI78" s="259">
        <v>555</v>
      </c>
      <c r="CJ78" s="258">
        <v>1180</v>
      </c>
      <c r="CK78" s="259">
        <v>757</v>
      </c>
      <c r="CL78" s="259">
        <v>527</v>
      </c>
      <c r="CM78" s="259">
        <v>585</v>
      </c>
      <c r="CN78" s="259">
        <v>536</v>
      </c>
      <c r="CO78" s="259">
        <v>527</v>
      </c>
      <c r="CP78" s="259">
        <v>436</v>
      </c>
      <c r="CQ78" s="259">
        <v>457</v>
      </c>
      <c r="CR78" s="259">
        <v>304</v>
      </c>
      <c r="CS78" s="259">
        <v>433</v>
      </c>
      <c r="CT78" s="259">
        <v>296</v>
      </c>
      <c r="CU78" s="259">
        <v>395</v>
      </c>
      <c r="CV78" s="259">
        <v>632</v>
      </c>
      <c r="CW78" s="259">
        <v>377</v>
      </c>
      <c r="CX78" s="259">
        <v>510</v>
      </c>
      <c r="CY78" s="259">
        <v>536</v>
      </c>
      <c r="CZ78" s="259">
        <v>310</v>
      </c>
      <c r="DA78" s="259">
        <v>293</v>
      </c>
      <c r="DB78" s="259">
        <v>251</v>
      </c>
      <c r="DC78" s="259">
        <v>293</v>
      </c>
      <c r="DD78" s="259">
        <v>213</v>
      </c>
      <c r="DE78" s="259">
        <v>254</v>
      </c>
      <c r="DF78" s="259">
        <v>181</v>
      </c>
      <c r="DG78" s="259">
        <v>211</v>
      </c>
      <c r="DH78" s="259">
        <v>172</v>
      </c>
      <c r="DI78" s="259">
        <v>162</v>
      </c>
      <c r="DJ78" s="259">
        <v>132</v>
      </c>
      <c r="DK78" s="259">
        <v>242</v>
      </c>
      <c r="DL78" s="259">
        <v>245</v>
      </c>
      <c r="DM78" s="259">
        <v>318</v>
      </c>
      <c r="DN78" s="259">
        <v>221</v>
      </c>
      <c r="DO78" s="259">
        <v>404</v>
      </c>
      <c r="DP78" s="259">
        <v>146</v>
      </c>
      <c r="DQ78" s="259">
        <v>100</v>
      </c>
      <c r="DR78" s="259">
        <v>106</v>
      </c>
      <c r="DS78" s="259">
        <v>117</v>
      </c>
      <c r="DT78" s="259">
        <v>125</v>
      </c>
      <c r="DU78" s="259">
        <v>137</v>
      </c>
      <c r="DV78" s="259">
        <v>174</v>
      </c>
      <c r="DW78" s="259">
        <v>129</v>
      </c>
      <c r="DX78" s="259">
        <v>152</v>
      </c>
      <c r="DY78" s="259">
        <v>140</v>
      </c>
      <c r="DZ78" s="259">
        <v>106</v>
      </c>
      <c r="EA78" s="259">
        <v>143</v>
      </c>
      <c r="EB78" s="259">
        <v>105</v>
      </c>
      <c r="EC78" s="259">
        <v>89</v>
      </c>
    </row>
    <row r="79" spans="1:133" ht="25.5" x14ac:dyDescent="0.25">
      <c r="A79" s="256" t="s">
        <v>33</v>
      </c>
      <c r="B79" s="259">
        <v>394</v>
      </c>
      <c r="C79" s="259">
        <v>375</v>
      </c>
      <c r="D79" s="259">
        <v>410</v>
      </c>
      <c r="E79" s="259">
        <v>530</v>
      </c>
      <c r="F79" s="259">
        <v>572</v>
      </c>
      <c r="G79" s="259">
        <v>692</v>
      </c>
      <c r="H79" s="259">
        <v>503</v>
      </c>
      <c r="I79" s="259">
        <v>383</v>
      </c>
      <c r="J79" s="259">
        <v>330</v>
      </c>
      <c r="K79" s="259">
        <v>501</v>
      </c>
      <c r="L79" s="259">
        <v>469</v>
      </c>
      <c r="M79" s="259">
        <v>709</v>
      </c>
      <c r="N79" s="259">
        <v>475</v>
      </c>
      <c r="O79" s="259">
        <v>464</v>
      </c>
      <c r="P79" s="259">
        <v>553</v>
      </c>
      <c r="Q79" s="259">
        <v>437</v>
      </c>
      <c r="R79" s="259">
        <v>449</v>
      </c>
      <c r="S79" s="259">
        <v>476</v>
      </c>
      <c r="T79" s="259">
        <v>374</v>
      </c>
      <c r="U79" s="259">
        <v>414</v>
      </c>
      <c r="V79" s="259">
        <v>376</v>
      </c>
      <c r="W79" s="259">
        <v>367</v>
      </c>
      <c r="X79" s="259">
        <v>366</v>
      </c>
      <c r="Y79" s="259">
        <v>346</v>
      </c>
      <c r="Z79" s="259">
        <v>309</v>
      </c>
      <c r="AA79" s="259">
        <v>300</v>
      </c>
      <c r="AB79" s="259">
        <v>375</v>
      </c>
      <c r="AC79" s="259">
        <v>353</v>
      </c>
      <c r="AD79" s="259">
        <v>378</v>
      </c>
      <c r="AE79" s="259">
        <v>361</v>
      </c>
      <c r="AF79" s="259">
        <v>366</v>
      </c>
      <c r="AG79" s="259">
        <v>316</v>
      </c>
      <c r="AH79" s="259">
        <v>382</v>
      </c>
      <c r="AI79" s="259">
        <v>368</v>
      </c>
      <c r="AJ79" s="259">
        <v>315</v>
      </c>
      <c r="AK79" s="259">
        <v>410</v>
      </c>
      <c r="AL79" s="259">
        <v>320</v>
      </c>
      <c r="AM79" s="259">
        <v>370</v>
      </c>
      <c r="AN79" s="259">
        <v>471</v>
      </c>
      <c r="AO79" s="259">
        <v>362</v>
      </c>
      <c r="AP79" s="259">
        <v>445</v>
      </c>
      <c r="AQ79" s="259">
        <v>442</v>
      </c>
      <c r="AR79" s="259">
        <v>378</v>
      </c>
      <c r="AS79" s="259">
        <v>407</v>
      </c>
      <c r="AT79" s="259">
        <v>315</v>
      </c>
      <c r="AU79" s="259">
        <v>400</v>
      </c>
      <c r="AV79" s="259">
        <v>294</v>
      </c>
      <c r="AW79" s="259">
        <v>326</v>
      </c>
      <c r="AX79" s="259">
        <v>332</v>
      </c>
      <c r="AY79" s="259">
        <v>405</v>
      </c>
      <c r="AZ79" s="259">
        <v>412</v>
      </c>
      <c r="BA79" s="259">
        <v>478</v>
      </c>
      <c r="BB79" s="259">
        <v>499</v>
      </c>
      <c r="BC79" s="259">
        <v>457</v>
      </c>
      <c r="BD79" s="259">
        <v>404</v>
      </c>
      <c r="BE79" s="259">
        <v>386</v>
      </c>
      <c r="BF79" s="259">
        <v>379</v>
      </c>
      <c r="BG79" s="259">
        <v>547</v>
      </c>
      <c r="BH79" s="259">
        <v>476</v>
      </c>
      <c r="BI79" s="259">
        <v>402</v>
      </c>
      <c r="BJ79" s="259">
        <v>363</v>
      </c>
      <c r="BK79" s="259">
        <v>511</v>
      </c>
      <c r="BL79" s="259">
        <v>467</v>
      </c>
      <c r="BM79" s="259">
        <v>434</v>
      </c>
      <c r="BN79" s="259">
        <v>431</v>
      </c>
      <c r="BO79" s="259">
        <v>502</v>
      </c>
      <c r="BP79" s="259">
        <v>354</v>
      </c>
      <c r="BQ79" s="259">
        <v>342</v>
      </c>
      <c r="BR79" s="259">
        <v>328</v>
      </c>
      <c r="BS79" s="259">
        <v>429</v>
      </c>
      <c r="BT79" s="259">
        <v>322</v>
      </c>
      <c r="BU79" s="259">
        <v>322</v>
      </c>
      <c r="BV79" s="259">
        <v>273</v>
      </c>
      <c r="BW79" s="259">
        <v>361</v>
      </c>
      <c r="BX79" s="259">
        <v>360</v>
      </c>
      <c r="BY79" s="259">
        <v>379</v>
      </c>
      <c r="BZ79" s="259">
        <v>326</v>
      </c>
      <c r="CA79" s="259">
        <v>422</v>
      </c>
      <c r="CB79" s="259">
        <v>255</v>
      </c>
      <c r="CC79" s="259">
        <v>341</v>
      </c>
      <c r="CD79" s="259">
        <v>331</v>
      </c>
      <c r="CE79" s="259">
        <v>333</v>
      </c>
      <c r="CF79" s="259">
        <v>387</v>
      </c>
      <c r="CG79" s="259">
        <v>417</v>
      </c>
      <c r="CH79" s="259">
        <v>366</v>
      </c>
      <c r="CI79" s="259">
        <v>415</v>
      </c>
      <c r="CJ79" s="259">
        <v>792</v>
      </c>
      <c r="CK79" s="259">
        <v>423</v>
      </c>
      <c r="CL79" s="259">
        <v>481</v>
      </c>
      <c r="CM79" s="259">
        <v>523</v>
      </c>
      <c r="CN79" s="259">
        <v>504</v>
      </c>
      <c r="CO79" s="259">
        <v>566</v>
      </c>
      <c r="CP79" s="259">
        <v>439</v>
      </c>
      <c r="CQ79" s="259">
        <v>360</v>
      </c>
      <c r="CR79" s="259">
        <v>283</v>
      </c>
      <c r="CS79" s="259">
        <v>317</v>
      </c>
      <c r="CT79" s="259">
        <v>280</v>
      </c>
      <c r="CU79" s="259">
        <v>309</v>
      </c>
      <c r="CV79" s="259">
        <v>402</v>
      </c>
      <c r="CW79" s="259">
        <v>257</v>
      </c>
      <c r="CX79" s="259">
        <v>360</v>
      </c>
      <c r="CY79" s="259">
        <v>359</v>
      </c>
      <c r="CZ79" s="259">
        <v>291</v>
      </c>
      <c r="DA79" s="259">
        <v>229</v>
      </c>
      <c r="DB79" s="259">
        <v>187</v>
      </c>
      <c r="DC79" s="259">
        <v>214</v>
      </c>
      <c r="DD79" s="259">
        <v>171</v>
      </c>
      <c r="DE79" s="259">
        <v>194</v>
      </c>
      <c r="DF79" s="259">
        <v>127</v>
      </c>
      <c r="DG79" s="259">
        <v>171</v>
      </c>
      <c r="DH79" s="259">
        <v>165</v>
      </c>
      <c r="DI79" s="259">
        <v>161</v>
      </c>
      <c r="DJ79" s="259">
        <v>137</v>
      </c>
      <c r="DK79" s="259">
        <v>207</v>
      </c>
      <c r="DL79" s="259">
        <v>203</v>
      </c>
      <c r="DM79" s="259">
        <v>199</v>
      </c>
      <c r="DN79" s="259">
        <v>148</v>
      </c>
      <c r="DO79" s="259">
        <v>221</v>
      </c>
      <c r="DP79" s="259">
        <v>92</v>
      </c>
      <c r="DQ79" s="259">
        <v>94</v>
      </c>
      <c r="DR79" s="259">
        <v>109</v>
      </c>
      <c r="DS79" s="259">
        <v>129</v>
      </c>
      <c r="DT79" s="259">
        <v>106</v>
      </c>
      <c r="DU79" s="259">
        <v>113</v>
      </c>
      <c r="DV79" s="259">
        <v>118</v>
      </c>
      <c r="DW79" s="259">
        <v>139</v>
      </c>
      <c r="DX79" s="259">
        <v>127</v>
      </c>
      <c r="DY79" s="259">
        <v>133</v>
      </c>
      <c r="DZ79" s="259">
        <v>113</v>
      </c>
      <c r="EA79" s="259">
        <v>137</v>
      </c>
      <c r="EB79" s="259">
        <v>102</v>
      </c>
      <c r="EC79" s="259">
        <v>115</v>
      </c>
    </row>
    <row r="80" spans="1:133" x14ac:dyDescent="0.25">
      <c r="A80" s="256" t="s">
        <v>27</v>
      </c>
      <c r="B80" s="259">
        <v>291</v>
      </c>
      <c r="C80" s="259">
        <v>382</v>
      </c>
      <c r="D80" s="259">
        <v>347</v>
      </c>
      <c r="E80" s="259">
        <v>387</v>
      </c>
      <c r="F80" s="259">
        <v>360</v>
      </c>
      <c r="G80" s="259">
        <v>352</v>
      </c>
      <c r="H80" s="259">
        <v>308</v>
      </c>
      <c r="I80" s="259">
        <v>249</v>
      </c>
      <c r="J80" s="259">
        <v>253</v>
      </c>
      <c r="K80" s="259">
        <v>398</v>
      </c>
      <c r="L80" s="259">
        <v>408</v>
      </c>
      <c r="M80" s="259">
        <v>459</v>
      </c>
      <c r="N80" s="259">
        <v>350</v>
      </c>
      <c r="O80" s="259">
        <v>472</v>
      </c>
      <c r="P80" s="259">
        <v>488</v>
      </c>
      <c r="Q80" s="259">
        <v>316</v>
      </c>
      <c r="R80" s="259">
        <v>324</v>
      </c>
      <c r="S80" s="259">
        <v>354</v>
      </c>
      <c r="T80" s="259">
        <v>298</v>
      </c>
      <c r="U80" s="259">
        <v>295</v>
      </c>
      <c r="V80" s="259">
        <v>340</v>
      </c>
      <c r="W80" s="259">
        <v>388</v>
      </c>
      <c r="X80" s="259">
        <v>303</v>
      </c>
      <c r="Y80" s="259">
        <v>294</v>
      </c>
      <c r="Z80" s="259">
        <v>215</v>
      </c>
      <c r="AA80" s="259">
        <v>228</v>
      </c>
      <c r="AB80" s="259">
        <v>250</v>
      </c>
      <c r="AC80" s="259">
        <v>268</v>
      </c>
      <c r="AD80" s="259">
        <v>292</v>
      </c>
      <c r="AE80" s="259">
        <v>287</v>
      </c>
      <c r="AF80" s="259">
        <v>252</v>
      </c>
      <c r="AG80" s="259">
        <v>260</v>
      </c>
      <c r="AH80" s="259">
        <v>275</v>
      </c>
      <c r="AI80" s="259">
        <v>289</v>
      </c>
      <c r="AJ80" s="259">
        <v>229</v>
      </c>
      <c r="AK80" s="259">
        <v>285</v>
      </c>
      <c r="AL80" s="259">
        <v>211</v>
      </c>
      <c r="AM80" s="259">
        <v>222</v>
      </c>
      <c r="AN80" s="259">
        <v>269</v>
      </c>
      <c r="AO80" s="259">
        <v>245</v>
      </c>
      <c r="AP80" s="259">
        <v>323</v>
      </c>
      <c r="AQ80" s="259">
        <v>257</v>
      </c>
      <c r="AR80" s="259">
        <v>262</v>
      </c>
      <c r="AS80" s="259">
        <v>265</v>
      </c>
      <c r="AT80" s="259">
        <v>233</v>
      </c>
      <c r="AU80" s="259">
        <v>312</v>
      </c>
      <c r="AV80" s="259">
        <v>216</v>
      </c>
      <c r="AW80" s="259">
        <v>222</v>
      </c>
      <c r="AX80" s="259">
        <v>208</v>
      </c>
      <c r="AY80" s="259">
        <v>267</v>
      </c>
      <c r="AZ80" s="259">
        <v>227</v>
      </c>
      <c r="BA80" s="259">
        <v>204</v>
      </c>
      <c r="BB80" s="259">
        <v>224</v>
      </c>
      <c r="BC80" s="259">
        <v>224</v>
      </c>
      <c r="BD80" s="259">
        <v>237</v>
      </c>
      <c r="BE80" s="259">
        <v>165</v>
      </c>
      <c r="BF80" s="259">
        <v>156</v>
      </c>
      <c r="BG80" s="259">
        <v>251</v>
      </c>
      <c r="BH80" s="259">
        <v>205</v>
      </c>
      <c r="BI80" s="259">
        <v>181</v>
      </c>
      <c r="BJ80" s="259">
        <v>209</v>
      </c>
      <c r="BK80" s="259">
        <v>283</v>
      </c>
      <c r="BL80" s="259">
        <v>249</v>
      </c>
      <c r="BM80" s="259">
        <v>247</v>
      </c>
      <c r="BN80" s="259">
        <v>263</v>
      </c>
      <c r="BO80" s="259">
        <v>311</v>
      </c>
      <c r="BP80" s="259">
        <v>295</v>
      </c>
      <c r="BQ80" s="259">
        <v>225</v>
      </c>
      <c r="BR80" s="259">
        <v>209</v>
      </c>
      <c r="BS80" s="259">
        <v>252</v>
      </c>
      <c r="BT80" s="259">
        <v>165</v>
      </c>
      <c r="BU80" s="259">
        <v>196</v>
      </c>
      <c r="BV80" s="259">
        <v>170</v>
      </c>
      <c r="BW80" s="259">
        <v>240</v>
      </c>
      <c r="BX80" s="259">
        <v>285</v>
      </c>
      <c r="BY80" s="259">
        <v>277</v>
      </c>
      <c r="BZ80" s="259">
        <v>259</v>
      </c>
      <c r="CA80" s="259">
        <v>223</v>
      </c>
      <c r="CB80" s="259">
        <v>160</v>
      </c>
      <c r="CC80" s="259">
        <v>236</v>
      </c>
      <c r="CD80" s="259">
        <v>267</v>
      </c>
      <c r="CE80" s="259">
        <v>231</v>
      </c>
      <c r="CF80" s="259">
        <v>241</v>
      </c>
      <c r="CG80" s="259">
        <v>251</v>
      </c>
      <c r="CH80" s="259">
        <v>209</v>
      </c>
      <c r="CI80" s="259">
        <v>259</v>
      </c>
      <c r="CJ80" s="259">
        <v>343</v>
      </c>
      <c r="CK80" s="259">
        <v>285</v>
      </c>
      <c r="CL80" s="259">
        <v>305</v>
      </c>
      <c r="CM80" s="259">
        <v>307</v>
      </c>
      <c r="CN80" s="259">
        <v>299</v>
      </c>
      <c r="CO80" s="259">
        <v>322</v>
      </c>
      <c r="CP80" s="259">
        <v>312</v>
      </c>
      <c r="CQ80" s="259">
        <v>274</v>
      </c>
      <c r="CR80" s="259">
        <v>205</v>
      </c>
      <c r="CS80" s="259">
        <v>191</v>
      </c>
      <c r="CT80" s="259">
        <v>182</v>
      </c>
      <c r="CU80" s="259">
        <v>221</v>
      </c>
      <c r="CV80" s="259">
        <v>309</v>
      </c>
      <c r="CW80" s="259">
        <v>263</v>
      </c>
      <c r="CX80" s="259">
        <v>328</v>
      </c>
      <c r="CY80" s="259">
        <v>306</v>
      </c>
      <c r="CZ80" s="259">
        <v>238</v>
      </c>
      <c r="DA80" s="259">
        <v>207</v>
      </c>
      <c r="DB80" s="259">
        <v>237</v>
      </c>
      <c r="DC80" s="259">
        <v>265</v>
      </c>
      <c r="DD80" s="259">
        <v>154</v>
      </c>
      <c r="DE80" s="259">
        <v>224</v>
      </c>
      <c r="DF80" s="259">
        <v>128</v>
      </c>
      <c r="DG80" s="259">
        <v>142</v>
      </c>
      <c r="DH80" s="259">
        <v>167</v>
      </c>
      <c r="DI80" s="259">
        <v>141</v>
      </c>
      <c r="DJ80" s="259">
        <v>145</v>
      </c>
      <c r="DK80" s="259">
        <v>199</v>
      </c>
      <c r="DL80" s="259">
        <v>194</v>
      </c>
      <c r="DM80" s="259">
        <v>240</v>
      </c>
      <c r="DN80" s="259">
        <v>184</v>
      </c>
      <c r="DO80" s="259">
        <v>266</v>
      </c>
      <c r="DP80" s="259">
        <v>119</v>
      </c>
      <c r="DQ80" s="259">
        <v>81</v>
      </c>
      <c r="DR80" s="259">
        <v>64</v>
      </c>
      <c r="DS80" s="259">
        <v>105</v>
      </c>
      <c r="DT80" s="259">
        <v>96</v>
      </c>
      <c r="DU80" s="259">
        <v>95</v>
      </c>
      <c r="DV80" s="259">
        <v>107</v>
      </c>
      <c r="DW80" s="259">
        <v>115</v>
      </c>
      <c r="DX80" s="259">
        <v>84</v>
      </c>
      <c r="DY80" s="259">
        <v>82</v>
      </c>
      <c r="DZ80" s="259">
        <v>80</v>
      </c>
      <c r="EA80" s="259">
        <v>96</v>
      </c>
      <c r="EB80" s="259">
        <v>67</v>
      </c>
      <c r="EC80" s="259">
        <v>68</v>
      </c>
    </row>
    <row r="81" spans="1:133" ht="25.5" x14ac:dyDescent="0.25">
      <c r="A81" s="256" t="s">
        <v>28</v>
      </c>
      <c r="B81" s="259">
        <v>195</v>
      </c>
      <c r="C81" s="259">
        <v>229</v>
      </c>
      <c r="D81" s="259">
        <v>228</v>
      </c>
      <c r="E81" s="259">
        <v>220</v>
      </c>
      <c r="F81" s="259">
        <v>190</v>
      </c>
      <c r="G81" s="259">
        <v>248</v>
      </c>
      <c r="H81" s="259">
        <v>207</v>
      </c>
      <c r="I81" s="259">
        <v>231</v>
      </c>
      <c r="J81" s="259">
        <v>306</v>
      </c>
      <c r="K81" s="259">
        <v>590</v>
      </c>
      <c r="L81" s="259">
        <v>593</v>
      </c>
      <c r="M81" s="259">
        <v>773</v>
      </c>
      <c r="N81" s="259">
        <v>752</v>
      </c>
      <c r="O81" s="258">
        <v>1428</v>
      </c>
      <c r="P81" s="258">
        <v>1372</v>
      </c>
      <c r="Q81" s="259">
        <v>678</v>
      </c>
      <c r="R81" s="259">
        <v>374</v>
      </c>
      <c r="S81" s="259">
        <v>349</v>
      </c>
      <c r="T81" s="259">
        <v>264</v>
      </c>
      <c r="U81" s="259">
        <v>296</v>
      </c>
      <c r="V81" s="259">
        <v>346</v>
      </c>
      <c r="W81" s="259">
        <v>295</v>
      </c>
      <c r="X81" s="259">
        <v>245</v>
      </c>
      <c r="Y81" s="259">
        <v>199</v>
      </c>
      <c r="Z81" s="259">
        <v>157</v>
      </c>
      <c r="AA81" s="259">
        <v>189</v>
      </c>
      <c r="AB81" s="259">
        <v>185</v>
      </c>
      <c r="AC81" s="259">
        <v>143</v>
      </c>
      <c r="AD81" s="259">
        <v>154</v>
      </c>
      <c r="AE81" s="259">
        <v>133</v>
      </c>
      <c r="AF81" s="259">
        <v>167</v>
      </c>
      <c r="AG81" s="259">
        <v>140</v>
      </c>
      <c r="AH81" s="259">
        <v>182</v>
      </c>
      <c r="AI81" s="259">
        <v>152</v>
      </c>
      <c r="AJ81" s="259">
        <v>126</v>
      </c>
      <c r="AK81" s="259">
        <v>109</v>
      </c>
      <c r="AL81" s="259">
        <v>103</v>
      </c>
      <c r="AM81" s="259">
        <v>130</v>
      </c>
      <c r="AN81" s="259">
        <v>111</v>
      </c>
      <c r="AO81" s="259">
        <v>110</v>
      </c>
      <c r="AP81" s="259">
        <v>122</v>
      </c>
      <c r="AQ81" s="259">
        <v>120</v>
      </c>
      <c r="AR81" s="259">
        <v>112</v>
      </c>
      <c r="AS81" s="259">
        <v>145</v>
      </c>
      <c r="AT81" s="259">
        <v>107</v>
      </c>
      <c r="AU81" s="259">
        <v>112</v>
      </c>
      <c r="AV81" s="259">
        <v>97</v>
      </c>
      <c r="AW81" s="259">
        <v>99</v>
      </c>
      <c r="AX81" s="259">
        <v>85</v>
      </c>
      <c r="AY81" s="259">
        <v>103</v>
      </c>
      <c r="AZ81" s="259">
        <v>101</v>
      </c>
      <c r="BA81" s="259">
        <v>100</v>
      </c>
      <c r="BB81" s="259">
        <v>125</v>
      </c>
      <c r="BC81" s="259">
        <v>106</v>
      </c>
      <c r="BD81" s="259">
        <v>91</v>
      </c>
      <c r="BE81" s="259">
        <v>94</v>
      </c>
      <c r="BF81" s="259">
        <v>90</v>
      </c>
      <c r="BG81" s="259">
        <v>92</v>
      </c>
      <c r="BH81" s="259">
        <v>101</v>
      </c>
      <c r="BI81" s="259">
        <v>69</v>
      </c>
      <c r="BJ81" s="259">
        <v>100</v>
      </c>
      <c r="BK81" s="259">
        <v>110</v>
      </c>
      <c r="BL81" s="259">
        <v>128</v>
      </c>
      <c r="BM81" s="259">
        <v>139</v>
      </c>
      <c r="BN81" s="259">
        <v>122</v>
      </c>
      <c r="BO81" s="259">
        <v>106</v>
      </c>
      <c r="BP81" s="259">
        <v>93</v>
      </c>
      <c r="BQ81" s="259">
        <v>91</v>
      </c>
      <c r="BR81" s="259">
        <v>52</v>
      </c>
      <c r="BS81" s="259">
        <v>101</v>
      </c>
      <c r="BT81" s="259">
        <v>60</v>
      </c>
      <c r="BU81" s="259">
        <v>58</v>
      </c>
      <c r="BV81" s="259">
        <v>77</v>
      </c>
      <c r="BW81" s="259">
        <v>97</v>
      </c>
      <c r="BX81" s="259">
        <v>107</v>
      </c>
      <c r="BY81" s="259">
        <v>110</v>
      </c>
      <c r="BZ81" s="259">
        <v>108</v>
      </c>
      <c r="CA81" s="259">
        <v>103</v>
      </c>
      <c r="CB81" s="259">
        <v>86</v>
      </c>
      <c r="CC81" s="259">
        <v>113</v>
      </c>
      <c r="CD81" s="259">
        <v>79</v>
      </c>
      <c r="CE81" s="259">
        <v>98</v>
      </c>
      <c r="CF81" s="259">
        <v>87</v>
      </c>
      <c r="CG81" s="259">
        <v>104</v>
      </c>
      <c r="CH81" s="259">
        <v>88</v>
      </c>
      <c r="CI81" s="259">
        <v>102</v>
      </c>
      <c r="CJ81" s="259">
        <v>111</v>
      </c>
      <c r="CK81" s="259">
        <v>94</v>
      </c>
      <c r="CL81" s="259">
        <v>117</v>
      </c>
      <c r="CM81" s="259">
        <v>85</v>
      </c>
      <c r="CN81" s="259">
        <v>82</v>
      </c>
      <c r="CO81" s="259">
        <v>108</v>
      </c>
      <c r="CP81" s="259">
        <v>93</v>
      </c>
      <c r="CQ81" s="259">
        <v>76</v>
      </c>
      <c r="CR81" s="259">
        <v>66</v>
      </c>
      <c r="CS81" s="259">
        <v>82</v>
      </c>
      <c r="CT81" s="259">
        <v>56</v>
      </c>
      <c r="CU81" s="259">
        <v>66</v>
      </c>
      <c r="CV81" s="259">
        <v>86</v>
      </c>
      <c r="CW81" s="259">
        <v>63</v>
      </c>
      <c r="CX81" s="259">
        <v>81</v>
      </c>
      <c r="CY81" s="259">
        <v>88</v>
      </c>
      <c r="CZ81" s="259">
        <v>65</v>
      </c>
      <c r="DA81" s="259">
        <v>57</v>
      </c>
      <c r="DB81" s="259">
        <v>63</v>
      </c>
      <c r="DC81" s="259">
        <v>50</v>
      </c>
      <c r="DD81" s="259">
        <v>53</v>
      </c>
      <c r="DE81" s="259">
        <v>52</v>
      </c>
      <c r="DF81" s="259">
        <v>34</v>
      </c>
      <c r="DG81" s="259">
        <v>47</v>
      </c>
      <c r="DH81" s="259">
        <v>45</v>
      </c>
      <c r="DI81" s="259">
        <v>28</v>
      </c>
      <c r="DJ81" s="259">
        <v>29</v>
      </c>
      <c r="DK81" s="259">
        <v>72</v>
      </c>
      <c r="DL81" s="259">
        <v>61</v>
      </c>
      <c r="DM81" s="259">
        <v>65</v>
      </c>
      <c r="DN81" s="259">
        <v>47</v>
      </c>
      <c r="DO81" s="259">
        <v>78</v>
      </c>
      <c r="DP81" s="259">
        <v>28</v>
      </c>
      <c r="DQ81" s="259">
        <v>17</v>
      </c>
      <c r="DR81" s="259">
        <v>22</v>
      </c>
      <c r="DS81" s="259">
        <v>20</v>
      </c>
      <c r="DT81" s="259">
        <v>21</v>
      </c>
      <c r="DU81" s="259">
        <v>25</v>
      </c>
      <c r="DV81" s="259">
        <v>35</v>
      </c>
      <c r="DW81" s="259">
        <v>41</v>
      </c>
      <c r="DX81" s="259">
        <v>20</v>
      </c>
      <c r="DY81" s="259">
        <v>23</v>
      </c>
      <c r="DZ81" s="259">
        <v>21</v>
      </c>
      <c r="EA81" s="259">
        <v>27</v>
      </c>
      <c r="EB81" s="259">
        <v>13</v>
      </c>
      <c r="EC81" s="259">
        <v>8</v>
      </c>
    </row>
    <row r="82" spans="1:133" ht="38.25" x14ac:dyDescent="0.25">
      <c r="A82" s="256" t="s">
        <v>29</v>
      </c>
      <c r="B82" s="259">
        <v>177</v>
      </c>
      <c r="C82" s="259">
        <v>219</v>
      </c>
      <c r="D82" s="259">
        <v>186</v>
      </c>
      <c r="E82" s="259">
        <v>187</v>
      </c>
      <c r="F82" s="259">
        <v>174</v>
      </c>
      <c r="G82" s="259">
        <v>198</v>
      </c>
      <c r="H82" s="259">
        <v>166</v>
      </c>
      <c r="I82" s="259">
        <v>134</v>
      </c>
      <c r="J82" s="259">
        <v>154</v>
      </c>
      <c r="K82" s="259">
        <v>220</v>
      </c>
      <c r="L82" s="259">
        <v>197</v>
      </c>
      <c r="M82" s="259">
        <v>282</v>
      </c>
      <c r="N82" s="259">
        <v>246</v>
      </c>
      <c r="O82" s="259">
        <v>304</v>
      </c>
      <c r="P82" s="259">
        <v>319</v>
      </c>
      <c r="Q82" s="259">
        <v>178</v>
      </c>
      <c r="R82" s="259">
        <v>172</v>
      </c>
      <c r="S82" s="259">
        <v>194</v>
      </c>
      <c r="T82" s="259">
        <v>152</v>
      </c>
      <c r="U82" s="259">
        <v>170</v>
      </c>
      <c r="V82" s="259">
        <v>174</v>
      </c>
      <c r="W82" s="259">
        <v>163</v>
      </c>
      <c r="X82" s="259">
        <v>153</v>
      </c>
      <c r="Y82" s="259">
        <v>139</v>
      </c>
      <c r="Z82" s="259">
        <v>102</v>
      </c>
      <c r="AA82" s="259">
        <v>128</v>
      </c>
      <c r="AB82" s="259">
        <v>137</v>
      </c>
      <c r="AC82" s="259">
        <v>135</v>
      </c>
      <c r="AD82" s="259">
        <v>133</v>
      </c>
      <c r="AE82" s="259">
        <v>147</v>
      </c>
      <c r="AF82" s="259">
        <v>122</v>
      </c>
      <c r="AG82" s="259">
        <v>163</v>
      </c>
      <c r="AH82" s="259">
        <v>163</v>
      </c>
      <c r="AI82" s="259">
        <v>133</v>
      </c>
      <c r="AJ82" s="259">
        <v>118</v>
      </c>
      <c r="AK82" s="259">
        <v>165</v>
      </c>
      <c r="AL82" s="259">
        <v>138</v>
      </c>
      <c r="AM82" s="259">
        <v>139</v>
      </c>
      <c r="AN82" s="259">
        <v>144</v>
      </c>
      <c r="AO82" s="259">
        <v>145</v>
      </c>
      <c r="AP82" s="259">
        <v>144</v>
      </c>
      <c r="AQ82" s="259">
        <v>132</v>
      </c>
      <c r="AR82" s="259">
        <v>161</v>
      </c>
      <c r="AS82" s="259">
        <v>116</v>
      </c>
      <c r="AT82" s="259">
        <v>124</v>
      </c>
      <c r="AU82" s="259">
        <v>152</v>
      </c>
      <c r="AV82" s="259">
        <v>93</v>
      </c>
      <c r="AW82" s="259">
        <v>114</v>
      </c>
      <c r="AX82" s="259">
        <v>122</v>
      </c>
      <c r="AY82" s="259">
        <v>127</v>
      </c>
      <c r="AZ82" s="259">
        <v>111</v>
      </c>
      <c r="BA82" s="259">
        <v>130</v>
      </c>
      <c r="BB82" s="259">
        <v>138</v>
      </c>
      <c r="BC82" s="259">
        <v>120</v>
      </c>
      <c r="BD82" s="259">
        <v>128</v>
      </c>
      <c r="BE82" s="259">
        <v>108</v>
      </c>
      <c r="BF82" s="259">
        <v>147</v>
      </c>
      <c r="BG82" s="259">
        <v>171</v>
      </c>
      <c r="BH82" s="259">
        <v>140</v>
      </c>
      <c r="BI82" s="259">
        <v>145</v>
      </c>
      <c r="BJ82" s="259">
        <v>138</v>
      </c>
      <c r="BK82" s="259">
        <v>163</v>
      </c>
      <c r="BL82" s="259">
        <v>138</v>
      </c>
      <c r="BM82" s="259">
        <v>159</v>
      </c>
      <c r="BN82" s="259">
        <v>163</v>
      </c>
      <c r="BO82" s="259">
        <v>150</v>
      </c>
      <c r="BP82" s="259">
        <v>130</v>
      </c>
      <c r="BQ82" s="259">
        <v>105</v>
      </c>
      <c r="BR82" s="259">
        <v>134</v>
      </c>
      <c r="BS82" s="259">
        <v>143</v>
      </c>
      <c r="BT82" s="259">
        <v>111</v>
      </c>
      <c r="BU82" s="259">
        <v>110</v>
      </c>
      <c r="BV82" s="259">
        <v>116</v>
      </c>
      <c r="BW82" s="259">
        <v>132</v>
      </c>
      <c r="BX82" s="259">
        <v>148</v>
      </c>
      <c r="BY82" s="259">
        <v>163</v>
      </c>
      <c r="BZ82" s="259">
        <v>129</v>
      </c>
      <c r="CA82" s="259">
        <v>153</v>
      </c>
      <c r="CB82" s="259">
        <v>105</v>
      </c>
      <c r="CC82" s="259">
        <v>139</v>
      </c>
      <c r="CD82" s="259">
        <v>131</v>
      </c>
      <c r="CE82" s="259">
        <v>170</v>
      </c>
      <c r="CF82" s="259">
        <v>171</v>
      </c>
      <c r="CG82" s="259">
        <v>192</v>
      </c>
      <c r="CH82" s="259">
        <v>155</v>
      </c>
      <c r="CI82" s="259">
        <v>244</v>
      </c>
      <c r="CJ82" s="259">
        <v>366</v>
      </c>
      <c r="CK82" s="259">
        <v>209</v>
      </c>
      <c r="CL82" s="259">
        <v>224</v>
      </c>
      <c r="CM82" s="259">
        <v>203</v>
      </c>
      <c r="CN82" s="259">
        <v>203</v>
      </c>
      <c r="CO82" s="259">
        <v>231</v>
      </c>
      <c r="CP82" s="259">
        <v>207</v>
      </c>
      <c r="CQ82" s="259">
        <v>183</v>
      </c>
      <c r="CR82" s="259">
        <v>124</v>
      </c>
      <c r="CS82" s="259">
        <v>212</v>
      </c>
      <c r="CT82" s="259">
        <v>112</v>
      </c>
      <c r="CU82" s="259">
        <v>172</v>
      </c>
      <c r="CV82" s="259">
        <v>273</v>
      </c>
      <c r="CW82" s="259">
        <v>170</v>
      </c>
      <c r="CX82" s="259">
        <v>253</v>
      </c>
      <c r="CY82" s="259">
        <v>216</v>
      </c>
      <c r="CZ82" s="259">
        <v>119</v>
      </c>
      <c r="DA82" s="259">
        <v>140</v>
      </c>
      <c r="DB82" s="259">
        <v>122</v>
      </c>
      <c r="DC82" s="259">
        <v>136</v>
      </c>
      <c r="DD82" s="259">
        <v>93</v>
      </c>
      <c r="DE82" s="259">
        <v>101</v>
      </c>
      <c r="DF82" s="259">
        <v>88</v>
      </c>
      <c r="DG82" s="259">
        <v>112</v>
      </c>
      <c r="DH82" s="259">
        <v>107</v>
      </c>
      <c r="DI82" s="259">
        <v>96</v>
      </c>
      <c r="DJ82" s="259">
        <v>98</v>
      </c>
      <c r="DK82" s="259">
        <v>128</v>
      </c>
      <c r="DL82" s="259">
        <v>131</v>
      </c>
      <c r="DM82" s="259">
        <v>119</v>
      </c>
      <c r="DN82" s="259">
        <v>90</v>
      </c>
      <c r="DO82" s="259">
        <v>164</v>
      </c>
      <c r="DP82" s="259">
        <v>73</v>
      </c>
      <c r="DQ82" s="259">
        <v>84</v>
      </c>
      <c r="DR82" s="259">
        <v>46</v>
      </c>
      <c r="DS82" s="259">
        <v>49</v>
      </c>
      <c r="DT82" s="259">
        <v>54</v>
      </c>
      <c r="DU82" s="259">
        <v>60</v>
      </c>
      <c r="DV82" s="259">
        <v>73</v>
      </c>
      <c r="DW82" s="259">
        <v>67</v>
      </c>
      <c r="DX82" s="259">
        <v>74</v>
      </c>
      <c r="DY82" s="259">
        <v>48</v>
      </c>
      <c r="DZ82" s="259">
        <v>50</v>
      </c>
      <c r="EA82" s="259">
        <v>58</v>
      </c>
      <c r="EB82" s="259">
        <v>71</v>
      </c>
      <c r="EC82" s="259">
        <v>71</v>
      </c>
    </row>
    <row r="83" spans="1:133" ht="25.5" x14ac:dyDescent="0.25">
      <c r="A83" s="256" t="s">
        <v>24</v>
      </c>
      <c r="B83" s="259">
        <v>261</v>
      </c>
      <c r="C83" s="259">
        <v>280</v>
      </c>
      <c r="D83" s="259">
        <v>247</v>
      </c>
      <c r="E83" s="259">
        <v>238</v>
      </c>
      <c r="F83" s="259">
        <v>215</v>
      </c>
      <c r="G83" s="259">
        <v>232</v>
      </c>
      <c r="H83" s="259">
        <v>181</v>
      </c>
      <c r="I83" s="259">
        <v>163</v>
      </c>
      <c r="J83" s="259">
        <v>128</v>
      </c>
      <c r="K83" s="259">
        <v>172</v>
      </c>
      <c r="L83" s="259">
        <v>136</v>
      </c>
      <c r="M83" s="259">
        <v>148</v>
      </c>
      <c r="N83" s="259">
        <v>148</v>
      </c>
      <c r="O83" s="259">
        <v>151</v>
      </c>
      <c r="P83" s="259">
        <v>203</v>
      </c>
      <c r="Q83" s="259">
        <v>154</v>
      </c>
      <c r="R83" s="259">
        <v>158</v>
      </c>
      <c r="S83" s="259">
        <v>133</v>
      </c>
      <c r="T83" s="259">
        <v>121</v>
      </c>
      <c r="U83" s="259">
        <v>134</v>
      </c>
      <c r="V83" s="259">
        <v>160</v>
      </c>
      <c r="W83" s="259">
        <v>104</v>
      </c>
      <c r="X83" s="259">
        <v>138</v>
      </c>
      <c r="Y83" s="259">
        <v>131</v>
      </c>
      <c r="Z83" s="259">
        <v>111</v>
      </c>
      <c r="AA83" s="259">
        <v>112</v>
      </c>
      <c r="AB83" s="259">
        <v>152</v>
      </c>
      <c r="AC83" s="259">
        <v>167</v>
      </c>
      <c r="AD83" s="259">
        <v>151</v>
      </c>
      <c r="AE83" s="259">
        <v>143</v>
      </c>
      <c r="AF83" s="259">
        <v>123</v>
      </c>
      <c r="AG83" s="259">
        <v>141</v>
      </c>
      <c r="AH83" s="259">
        <v>173</v>
      </c>
      <c r="AI83" s="259">
        <v>195</v>
      </c>
      <c r="AJ83" s="259">
        <v>119</v>
      </c>
      <c r="AK83" s="259">
        <v>113</v>
      </c>
      <c r="AL83" s="259">
        <v>95</v>
      </c>
      <c r="AM83" s="259">
        <v>124</v>
      </c>
      <c r="AN83" s="259">
        <v>119</v>
      </c>
      <c r="AO83" s="259">
        <v>133</v>
      </c>
      <c r="AP83" s="259">
        <v>165</v>
      </c>
      <c r="AQ83" s="259">
        <v>158</v>
      </c>
      <c r="AR83" s="259">
        <v>152</v>
      </c>
      <c r="AS83" s="259">
        <v>193</v>
      </c>
      <c r="AT83" s="259">
        <v>167</v>
      </c>
      <c r="AU83" s="259">
        <v>171</v>
      </c>
      <c r="AV83" s="259">
        <v>109</v>
      </c>
      <c r="AW83" s="259">
        <v>177</v>
      </c>
      <c r="AX83" s="259">
        <v>153</v>
      </c>
      <c r="AY83" s="259">
        <v>171</v>
      </c>
      <c r="AZ83" s="259">
        <v>170</v>
      </c>
      <c r="BA83" s="259">
        <v>112</v>
      </c>
      <c r="BB83" s="259">
        <v>151</v>
      </c>
      <c r="BC83" s="259">
        <v>111</v>
      </c>
      <c r="BD83" s="259">
        <v>119</v>
      </c>
      <c r="BE83" s="259">
        <v>100</v>
      </c>
      <c r="BF83" s="259">
        <v>82</v>
      </c>
      <c r="BG83" s="259">
        <v>122</v>
      </c>
      <c r="BH83" s="259">
        <v>93</v>
      </c>
      <c r="BI83" s="259">
        <v>82</v>
      </c>
      <c r="BJ83" s="259">
        <v>108</v>
      </c>
      <c r="BK83" s="259">
        <v>150</v>
      </c>
      <c r="BL83" s="259">
        <v>133</v>
      </c>
      <c r="BM83" s="259">
        <v>132</v>
      </c>
      <c r="BN83" s="259">
        <v>148</v>
      </c>
      <c r="BO83" s="259">
        <v>139</v>
      </c>
      <c r="BP83" s="259">
        <v>141</v>
      </c>
      <c r="BQ83" s="259">
        <v>109</v>
      </c>
      <c r="BR83" s="259">
        <v>105</v>
      </c>
      <c r="BS83" s="259">
        <v>152</v>
      </c>
      <c r="BT83" s="259">
        <v>136</v>
      </c>
      <c r="BU83" s="259">
        <v>147</v>
      </c>
      <c r="BV83" s="259">
        <v>105</v>
      </c>
      <c r="BW83" s="259">
        <v>158</v>
      </c>
      <c r="BX83" s="259">
        <v>134</v>
      </c>
      <c r="BY83" s="259">
        <v>146</v>
      </c>
      <c r="BZ83" s="259">
        <v>123</v>
      </c>
      <c r="CA83" s="259">
        <v>143</v>
      </c>
      <c r="CB83" s="259">
        <v>106</v>
      </c>
      <c r="CC83" s="259">
        <v>138</v>
      </c>
      <c r="CD83" s="259">
        <v>136</v>
      </c>
      <c r="CE83" s="259">
        <v>136</v>
      </c>
      <c r="CF83" s="259">
        <v>223</v>
      </c>
      <c r="CG83" s="259">
        <v>289</v>
      </c>
      <c r="CH83" s="259">
        <v>215</v>
      </c>
      <c r="CI83" s="259">
        <v>245</v>
      </c>
      <c r="CJ83" s="259">
        <v>271</v>
      </c>
      <c r="CK83" s="259">
        <v>230</v>
      </c>
      <c r="CL83" s="259">
        <v>189</v>
      </c>
      <c r="CM83" s="259">
        <v>208</v>
      </c>
      <c r="CN83" s="259">
        <v>176</v>
      </c>
      <c r="CO83" s="259">
        <v>198</v>
      </c>
      <c r="CP83" s="259">
        <v>178</v>
      </c>
      <c r="CQ83" s="259">
        <v>140</v>
      </c>
      <c r="CR83" s="259">
        <v>124</v>
      </c>
      <c r="CS83" s="259">
        <v>149</v>
      </c>
      <c r="CT83" s="259">
        <v>122</v>
      </c>
      <c r="CU83" s="259">
        <v>133</v>
      </c>
      <c r="CV83" s="259">
        <v>222</v>
      </c>
      <c r="CW83" s="259">
        <v>128</v>
      </c>
      <c r="CX83" s="259">
        <v>204</v>
      </c>
      <c r="CY83" s="259">
        <v>177</v>
      </c>
      <c r="CZ83" s="259">
        <v>109</v>
      </c>
      <c r="DA83" s="259">
        <v>116</v>
      </c>
      <c r="DB83" s="259">
        <v>103</v>
      </c>
      <c r="DC83" s="259">
        <v>140</v>
      </c>
      <c r="DD83" s="259">
        <v>87</v>
      </c>
      <c r="DE83" s="259">
        <v>126</v>
      </c>
      <c r="DF83" s="259">
        <v>131</v>
      </c>
      <c r="DG83" s="259">
        <v>92</v>
      </c>
      <c r="DH83" s="259">
        <v>98</v>
      </c>
      <c r="DI83" s="259">
        <v>84</v>
      </c>
      <c r="DJ83" s="259">
        <v>59</v>
      </c>
      <c r="DK83" s="259">
        <v>106</v>
      </c>
      <c r="DL83" s="259">
        <v>126</v>
      </c>
      <c r="DM83" s="259">
        <v>106</v>
      </c>
      <c r="DN83" s="259">
        <v>87</v>
      </c>
      <c r="DO83" s="259">
        <v>131</v>
      </c>
      <c r="DP83" s="259">
        <v>52</v>
      </c>
      <c r="DQ83" s="259">
        <v>32</v>
      </c>
      <c r="DR83" s="259">
        <v>52</v>
      </c>
      <c r="DS83" s="259">
        <v>41</v>
      </c>
      <c r="DT83" s="259">
        <v>63</v>
      </c>
      <c r="DU83" s="259">
        <v>49</v>
      </c>
      <c r="DV83" s="259">
        <v>81</v>
      </c>
      <c r="DW83" s="259">
        <v>66</v>
      </c>
      <c r="DX83" s="259">
        <v>76</v>
      </c>
      <c r="DY83" s="259">
        <v>69</v>
      </c>
      <c r="DZ83" s="259">
        <v>57</v>
      </c>
      <c r="EA83" s="259">
        <v>59</v>
      </c>
      <c r="EB83" s="259">
        <v>43</v>
      </c>
      <c r="EC83" s="259">
        <v>52</v>
      </c>
    </row>
    <row r="84" spans="1:133" x14ac:dyDescent="0.25">
      <c r="A84" s="256" t="s">
        <v>32</v>
      </c>
      <c r="B84" s="259">
        <v>216</v>
      </c>
      <c r="C84" s="259">
        <v>268</v>
      </c>
      <c r="D84" s="259">
        <v>299</v>
      </c>
      <c r="E84" s="259">
        <v>441</v>
      </c>
      <c r="F84" s="259">
        <v>348</v>
      </c>
      <c r="G84" s="259">
        <v>367</v>
      </c>
      <c r="H84" s="259">
        <v>221</v>
      </c>
      <c r="I84" s="259">
        <v>179</v>
      </c>
      <c r="J84" s="259">
        <v>118</v>
      </c>
      <c r="K84" s="259">
        <v>283</v>
      </c>
      <c r="L84" s="259">
        <v>270</v>
      </c>
      <c r="M84" s="259">
        <v>300</v>
      </c>
      <c r="N84" s="259">
        <v>191</v>
      </c>
      <c r="O84" s="259">
        <v>224</v>
      </c>
      <c r="P84" s="259">
        <v>263</v>
      </c>
      <c r="Q84" s="259">
        <v>212</v>
      </c>
      <c r="R84" s="259">
        <v>205</v>
      </c>
      <c r="S84" s="259">
        <v>152</v>
      </c>
      <c r="T84" s="259">
        <v>155</v>
      </c>
      <c r="U84" s="259">
        <v>170</v>
      </c>
      <c r="V84" s="259">
        <v>208</v>
      </c>
      <c r="W84" s="259">
        <v>169</v>
      </c>
      <c r="X84" s="259">
        <v>153</v>
      </c>
      <c r="Y84" s="259">
        <v>186</v>
      </c>
      <c r="Z84" s="259">
        <v>108</v>
      </c>
      <c r="AA84" s="259">
        <v>131</v>
      </c>
      <c r="AB84" s="259">
        <v>124</v>
      </c>
      <c r="AC84" s="259">
        <v>111</v>
      </c>
      <c r="AD84" s="259">
        <v>151</v>
      </c>
      <c r="AE84" s="259">
        <v>113</v>
      </c>
      <c r="AF84" s="259">
        <v>119</v>
      </c>
      <c r="AG84" s="259">
        <v>116</v>
      </c>
      <c r="AH84" s="259">
        <v>133</v>
      </c>
      <c r="AI84" s="259">
        <v>164</v>
      </c>
      <c r="AJ84" s="259">
        <v>112</v>
      </c>
      <c r="AK84" s="259">
        <v>105</v>
      </c>
      <c r="AL84" s="259">
        <v>116</v>
      </c>
      <c r="AM84" s="259">
        <v>99</v>
      </c>
      <c r="AN84" s="259">
        <v>124</v>
      </c>
      <c r="AO84" s="259">
        <v>130</v>
      </c>
      <c r="AP84" s="259">
        <v>133</v>
      </c>
      <c r="AQ84" s="259">
        <v>120</v>
      </c>
      <c r="AR84" s="259">
        <v>118</v>
      </c>
      <c r="AS84" s="259">
        <v>155</v>
      </c>
      <c r="AT84" s="259">
        <v>88</v>
      </c>
      <c r="AU84" s="259">
        <v>124</v>
      </c>
      <c r="AV84" s="259">
        <v>91</v>
      </c>
      <c r="AW84" s="259">
        <v>111</v>
      </c>
      <c r="AX84" s="259">
        <v>90</v>
      </c>
      <c r="AY84" s="259">
        <v>96</v>
      </c>
      <c r="AZ84" s="259">
        <v>115</v>
      </c>
      <c r="BA84" s="259">
        <v>143</v>
      </c>
      <c r="BB84" s="259">
        <v>139</v>
      </c>
      <c r="BC84" s="259">
        <v>124</v>
      </c>
      <c r="BD84" s="259">
        <v>114</v>
      </c>
      <c r="BE84" s="259">
        <v>113</v>
      </c>
      <c r="BF84" s="259">
        <v>87</v>
      </c>
      <c r="BG84" s="259">
        <v>112</v>
      </c>
      <c r="BH84" s="259">
        <v>117</v>
      </c>
      <c r="BI84" s="259">
        <v>72</v>
      </c>
      <c r="BJ84" s="259">
        <v>86</v>
      </c>
      <c r="BK84" s="259">
        <v>139</v>
      </c>
      <c r="BL84" s="259">
        <v>126</v>
      </c>
      <c r="BM84" s="259">
        <v>154</v>
      </c>
      <c r="BN84" s="259">
        <v>124</v>
      </c>
      <c r="BO84" s="259">
        <v>124</v>
      </c>
      <c r="BP84" s="259">
        <v>126</v>
      </c>
      <c r="BQ84" s="259">
        <v>104</v>
      </c>
      <c r="BR84" s="259">
        <v>114</v>
      </c>
      <c r="BS84" s="259">
        <v>124</v>
      </c>
      <c r="BT84" s="259">
        <v>133</v>
      </c>
      <c r="BU84" s="259">
        <v>101</v>
      </c>
      <c r="BV84" s="259">
        <v>72</v>
      </c>
      <c r="BW84" s="259">
        <v>100</v>
      </c>
      <c r="BX84" s="259">
        <v>104</v>
      </c>
      <c r="BY84" s="259">
        <v>108</v>
      </c>
      <c r="BZ84" s="259">
        <v>80</v>
      </c>
      <c r="CA84" s="259">
        <v>104</v>
      </c>
      <c r="CB84" s="259">
        <v>79</v>
      </c>
      <c r="CC84" s="259">
        <v>99</v>
      </c>
      <c r="CD84" s="259">
        <v>96</v>
      </c>
      <c r="CE84" s="259">
        <v>106</v>
      </c>
      <c r="CF84" s="259">
        <v>94</v>
      </c>
      <c r="CG84" s="259">
        <v>127</v>
      </c>
      <c r="CH84" s="259">
        <v>77</v>
      </c>
      <c r="CI84" s="259">
        <v>89</v>
      </c>
      <c r="CJ84" s="259">
        <v>111</v>
      </c>
      <c r="CK84" s="259">
        <v>148</v>
      </c>
      <c r="CL84" s="259">
        <v>105</v>
      </c>
      <c r="CM84" s="259">
        <v>113</v>
      </c>
      <c r="CN84" s="259">
        <v>90</v>
      </c>
      <c r="CO84" s="259">
        <v>120</v>
      </c>
      <c r="CP84" s="259">
        <v>100</v>
      </c>
      <c r="CQ84" s="259">
        <v>99</v>
      </c>
      <c r="CR84" s="259">
        <v>81</v>
      </c>
      <c r="CS84" s="259">
        <v>101</v>
      </c>
      <c r="CT84" s="259">
        <v>71</v>
      </c>
      <c r="CU84" s="259">
        <v>110</v>
      </c>
      <c r="CV84" s="259">
        <v>85</v>
      </c>
      <c r="CW84" s="259">
        <v>79</v>
      </c>
      <c r="CX84" s="259">
        <v>106</v>
      </c>
      <c r="CY84" s="259">
        <v>101</v>
      </c>
      <c r="CZ84" s="259">
        <v>66</v>
      </c>
      <c r="DA84" s="259">
        <v>77</v>
      </c>
      <c r="DB84" s="259">
        <v>51</v>
      </c>
      <c r="DC84" s="259">
        <v>55</v>
      </c>
      <c r="DD84" s="259">
        <v>39</v>
      </c>
      <c r="DE84" s="259">
        <v>57</v>
      </c>
      <c r="DF84" s="259">
        <v>31</v>
      </c>
      <c r="DG84" s="259">
        <v>48</v>
      </c>
      <c r="DH84" s="259">
        <v>38</v>
      </c>
      <c r="DI84" s="259">
        <v>27</v>
      </c>
      <c r="DJ84" s="259">
        <v>25</v>
      </c>
      <c r="DK84" s="259">
        <v>56</v>
      </c>
      <c r="DL84" s="259">
        <v>42</v>
      </c>
      <c r="DM84" s="259">
        <v>47</v>
      </c>
      <c r="DN84" s="259">
        <v>35</v>
      </c>
      <c r="DO84" s="259">
        <v>62</v>
      </c>
      <c r="DP84" s="259">
        <v>20</v>
      </c>
      <c r="DQ84" s="259">
        <v>26</v>
      </c>
      <c r="DR84" s="259">
        <v>20</v>
      </c>
      <c r="DS84" s="259">
        <v>24</v>
      </c>
      <c r="DT84" s="259">
        <v>22</v>
      </c>
      <c r="DU84" s="259">
        <v>25</v>
      </c>
      <c r="DV84" s="259">
        <v>25</v>
      </c>
      <c r="DW84" s="259">
        <v>27</v>
      </c>
      <c r="DX84" s="259">
        <v>29</v>
      </c>
      <c r="DY84" s="259">
        <v>23</v>
      </c>
      <c r="DZ84" s="259">
        <v>20</v>
      </c>
      <c r="EA84" s="259">
        <v>20</v>
      </c>
      <c r="EB84" s="259">
        <v>18</v>
      </c>
      <c r="EC84" s="259">
        <v>11</v>
      </c>
    </row>
    <row r="85" spans="1:133" x14ac:dyDescent="0.25">
      <c r="A85" s="256" t="s">
        <v>12</v>
      </c>
      <c r="B85" s="259">
        <v>110</v>
      </c>
      <c r="C85" s="259">
        <v>121</v>
      </c>
      <c r="D85" s="259">
        <v>107</v>
      </c>
      <c r="E85" s="259">
        <v>118</v>
      </c>
      <c r="F85" s="259">
        <v>120</v>
      </c>
      <c r="G85" s="259">
        <v>161</v>
      </c>
      <c r="H85" s="259">
        <v>114</v>
      </c>
      <c r="I85" s="259">
        <v>125</v>
      </c>
      <c r="J85" s="259">
        <v>99</v>
      </c>
      <c r="K85" s="259">
        <v>104</v>
      </c>
      <c r="L85" s="259">
        <v>104</v>
      </c>
      <c r="M85" s="259">
        <v>118</v>
      </c>
      <c r="N85" s="259">
        <v>78</v>
      </c>
      <c r="O85" s="259">
        <v>97</v>
      </c>
      <c r="P85" s="259">
        <v>147</v>
      </c>
      <c r="Q85" s="259">
        <v>101</v>
      </c>
      <c r="R85" s="259">
        <v>96</v>
      </c>
      <c r="S85" s="259">
        <v>107</v>
      </c>
      <c r="T85" s="259">
        <v>97</v>
      </c>
      <c r="U85" s="259">
        <v>85</v>
      </c>
      <c r="V85" s="259">
        <v>120</v>
      </c>
      <c r="W85" s="259">
        <v>80</v>
      </c>
      <c r="X85" s="259">
        <v>75</v>
      </c>
      <c r="Y85" s="259">
        <v>73</v>
      </c>
      <c r="Z85" s="259">
        <v>61</v>
      </c>
      <c r="AA85" s="259">
        <v>60</v>
      </c>
      <c r="AB85" s="259">
        <v>93</v>
      </c>
      <c r="AC85" s="259">
        <v>63</v>
      </c>
      <c r="AD85" s="259">
        <v>94</v>
      </c>
      <c r="AE85" s="259">
        <v>64</v>
      </c>
      <c r="AF85" s="259">
        <v>73</v>
      </c>
      <c r="AG85" s="259">
        <v>66</v>
      </c>
      <c r="AH85" s="259">
        <v>72</v>
      </c>
      <c r="AI85" s="259">
        <v>74</v>
      </c>
      <c r="AJ85" s="259">
        <v>52</v>
      </c>
      <c r="AK85" s="259">
        <v>69</v>
      </c>
      <c r="AL85" s="259">
        <v>43</v>
      </c>
      <c r="AM85" s="259">
        <v>63</v>
      </c>
      <c r="AN85" s="259">
        <v>57</v>
      </c>
      <c r="AO85" s="259">
        <v>74</v>
      </c>
      <c r="AP85" s="259">
        <v>47</v>
      </c>
      <c r="AQ85" s="259">
        <v>75</v>
      </c>
      <c r="AR85" s="259">
        <v>70</v>
      </c>
      <c r="AS85" s="259">
        <v>85</v>
      </c>
      <c r="AT85" s="259">
        <v>64</v>
      </c>
      <c r="AU85" s="259">
        <v>86</v>
      </c>
      <c r="AV85" s="259">
        <v>63</v>
      </c>
      <c r="AW85" s="259">
        <v>78</v>
      </c>
      <c r="AX85" s="259">
        <v>66</v>
      </c>
      <c r="AY85" s="259">
        <v>73</v>
      </c>
      <c r="AZ85" s="259">
        <v>74</v>
      </c>
      <c r="BA85" s="259">
        <v>97</v>
      </c>
      <c r="BB85" s="259">
        <v>77</v>
      </c>
      <c r="BC85" s="259">
        <v>79</v>
      </c>
      <c r="BD85" s="259">
        <v>74</v>
      </c>
      <c r="BE85" s="259">
        <v>82</v>
      </c>
      <c r="BF85" s="259">
        <v>61</v>
      </c>
      <c r="BG85" s="259">
        <v>88</v>
      </c>
      <c r="BH85" s="259">
        <v>75</v>
      </c>
      <c r="BI85" s="259">
        <v>77</v>
      </c>
      <c r="BJ85" s="259">
        <v>61</v>
      </c>
      <c r="BK85" s="259">
        <v>71</v>
      </c>
      <c r="BL85" s="259">
        <v>73</v>
      </c>
      <c r="BM85" s="259">
        <v>77</v>
      </c>
      <c r="BN85" s="259">
        <v>64</v>
      </c>
      <c r="BO85" s="259">
        <v>84</v>
      </c>
      <c r="BP85" s="259">
        <v>61</v>
      </c>
      <c r="BQ85" s="259">
        <v>58</v>
      </c>
      <c r="BR85" s="259">
        <v>52</v>
      </c>
      <c r="BS85" s="259">
        <v>69</v>
      </c>
      <c r="BT85" s="259">
        <v>46</v>
      </c>
      <c r="BU85" s="259">
        <v>61</v>
      </c>
      <c r="BV85" s="259">
        <v>63</v>
      </c>
      <c r="BW85" s="259">
        <v>76</v>
      </c>
      <c r="BX85" s="259">
        <v>63</v>
      </c>
      <c r="BY85" s="259">
        <v>59</v>
      </c>
      <c r="BZ85" s="259">
        <v>67</v>
      </c>
      <c r="CA85" s="259">
        <v>72</v>
      </c>
      <c r="CB85" s="259">
        <v>57</v>
      </c>
      <c r="CC85" s="259">
        <v>58</v>
      </c>
      <c r="CD85" s="259">
        <v>61</v>
      </c>
      <c r="CE85" s="259">
        <v>74</v>
      </c>
      <c r="CF85" s="259">
        <v>78</v>
      </c>
      <c r="CG85" s="259">
        <v>123</v>
      </c>
      <c r="CH85" s="259">
        <v>57</v>
      </c>
      <c r="CI85" s="259">
        <v>75</v>
      </c>
      <c r="CJ85" s="259">
        <v>102</v>
      </c>
      <c r="CK85" s="259">
        <v>87</v>
      </c>
      <c r="CL85" s="259">
        <v>75</v>
      </c>
      <c r="CM85" s="259">
        <v>107</v>
      </c>
      <c r="CN85" s="259">
        <v>83</v>
      </c>
      <c r="CO85" s="259">
        <v>105</v>
      </c>
      <c r="CP85" s="259">
        <v>101</v>
      </c>
      <c r="CQ85" s="259">
        <v>82</v>
      </c>
      <c r="CR85" s="259">
        <v>56</v>
      </c>
      <c r="CS85" s="259">
        <v>83</v>
      </c>
      <c r="CT85" s="259">
        <v>47</v>
      </c>
      <c r="CU85" s="259">
        <v>73</v>
      </c>
      <c r="CV85" s="259">
        <v>91</v>
      </c>
      <c r="CW85" s="259">
        <v>85</v>
      </c>
      <c r="CX85" s="259">
        <v>156</v>
      </c>
      <c r="CY85" s="259">
        <v>120</v>
      </c>
      <c r="CZ85" s="259">
        <v>92</v>
      </c>
      <c r="DA85" s="259">
        <v>91</v>
      </c>
      <c r="DB85" s="259">
        <v>51</v>
      </c>
      <c r="DC85" s="259">
        <v>56</v>
      </c>
      <c r="DD85" s="259">
        <v>56</v>
      </c>
      <c r="DE85" s="259">
        <v>57</v>
      </c>
      <c r="DF85" s="259">
        <v>38</v>
      </c>
      <c r="DG85" s="259">
        <v>47</v>
      </c>
      <c r="DH85" s="259">
        <v>46</v>
      </c>
      <c r="DI85" s="259">
        <v>53</v>
      </c>
      <c r="DJ85" s="259">
        <v>50</v>
      </c>
      <c r="DK85" s="259">
        <v>71</v>
      </c>
      <c r="DL85" s="259">
        <v>71</v>
      </c>
      <c r="DM85" s="259">
        <v>83</v>
      </c>
      <c r="DN85" s="259">
        <v>61</v>
      </c>
      <c r="DO85" s="259">
        <v>68</v>
      </c>
      <c r="DP85" s="259">
        <v>44</v>
      </c>
      <c r="DQ85" s="259">
        <v>54</v>
      </c>
      <c r="DR85" s="259">
        <v>34</v>
      </c>
      <c r="DS85" s="259">
        <v>44</v>
      </c>
      <c r="DT85" s="259">
        <v>39</v>
      </c>
      <c r="DU85" s="259">
        <v>40</v>
      </c>
      <c r="DV85" s="259">
        <v>55</v>
      </c>
      <c r="DW85" s="259">
        <v>56</v>
      </c>
      <c r="DX85" s="259">
        <v>54</v>
      </c>
      <c r="DY85" s="259">
        <v>44</v>
      </c>
      <c r="DZ85" s="259">
        <v>28</v>
      </c>
      <c r="EA85" s="259">
        <v>68</v>
      </c>
      <c r="EB85" s="259">
        <v>51</v>
      </c>
      <c r="EC85" s="259">
        <v>49</v>
      </c>
    </row>
    <row r="86" spans="1:133" ht="25.5" x14ac:dyDescent="0.25">
      <c r="A86" s="256" t="s">
        <v>31</v>
      </c>
      <c r="B86" s="259">
        <v>71</v>
      </c>
      <c r="C86" s="259">
        <v>100</v>
      </c>
      <c r="D86" s="259">
        <v>65</v>
      </c>
      <c r="E86" s="259">
        <v>63</v>
      </c>
      <c r="F86" s="259">
        <v>91</v>
      </c>
      <c r="G86" s="259">
        <v>124</v>
      </c>
      <c r="H86" s="259">
        <v>79</v>
      </c>
      <c r="I86" s="259">
        <v>68</v>
      </c>
      <c r="J86" s="259">
        <v>99</v>
      </c>
      <c r="K86" s="259">
        <v>119</v>
      </c>
      <c r="L86" s="259">
        <v>149</v>
      </c>
      <c r="M86" s="259">
        <v>200</v>
      </c>
      <c r="N86" s="259">
        <v>196</v>
      </c>
      <c r="O86" s="259">
        <v>208</v>
      </c>
      <c r="P86" s="259">
        <v>225</v>
      </c>
      <c r="Q86" s="259">
        <v>103</v>
      </c>
      <c r="R86" s="259">
        <v>96</v>
      </c>
      <c r="S86" s="259">
        <v>102</v>
      </c>
      <c r="T86" s="259">
        <v>110</v>
      </c>
      <c r="U86" s="259">
        <v>106</v>
      </c>
      <c r="V86" s="259">
        <v>111</v>
      </c>
      <c r="W86" s="259">
        <v>100</v>
      </c>
      <c r="X86" s="259">
        <v>99</v>
      </c>
      <c r="Y86" s="259">
        <v>93</v>
      </c>
      <c r="Z86" s="259">
        <v>40</v>
      </c>
      <c r="AA86" s="259">
        <v>62</v>
      </c>
      <c r="AB86" s="259">
        <v>72</v>
      </c>
      <c r="AC86" s="259">
        <v>50</v>
      </c>
      <c r="AD86" s="259">
        <v>58</v>
      </c>
      <c r="AE86" s="259">
        <v>70</v>
      </c>
      <c r="AF86" s="259">
        <v>67</v>
      </c>
      <c r="AG86" s="259">
        <v>69</v>
      </c>
      <c r="AH86" s="259">
        <v>53</v>
      </c>
      <c r="AI86" s="259">
        <v>50</v>
      </c>
      <c r="AJ86" s="259">
        <v>58</v>
      </c>
      <c r="AK86" s="259">
        <v>49</v>
      </c>
      <c r="AL86" s="259">
        <v>38</v>
      </c>
      <c r="AM86" s="259">
        <v>47</v>
      </c>
      <c r="AN86" s="259">
        <v>65</v>
      </c>
      <c r="AO86" s="259">
        <v>58</v>
      </c>
      <c r="AP86" s="259">
        <v>46</v>
      </c>
      <c r="AQ86" s="259">
        <v>43</v>
      </c>
      <c r="AR86" s="259">
        <v>48</v>
      </c>
      <c r="AS86" s="259">
        <v>70</v>
      </c>
      <c r="AT86" s="259">
        <v>43</v>
      </c>
      <c r="AU86" s="259">
        <v>42</v>
      </c>
      <c r="AV86" s="259">
        <v>30</v>
      </c>
      <c r="AW86" s="259">
        <v>42</v>
      </c>
      <c r="AX86" s="259">
        <v>39</v>
      </c>
      <c r="AY86" s="259">
        <v>50</v>
      </c>
      <c r="AZ86" s="259">
        <v>36</v>
      </c>
      <c r="BA86" s="259">
        <v>41</v>
      </c>
      <c r="BB86" s="259">
        <v>46</v>
      </c>
      <c r="BC86" s="259">
        <v>38</v>
      </c>
      <c r="BD86" s="259">
        <v>24</v>
      </c>
      <c r="BE86" s="259">
        <v>33</v>
      </c>
      <c r="BF86" s="259">
        <v>43</v>
      </c>
      <c r="BG86" s="259">
        <v>43</v>
      </c>
      <c r="BH86" s="259">
        <v>35</v>
      </c>
      <c r="BI86" s="259">
        <v>31</v>
      </c>
      <c r="BJ86" s="259">
        <v>37</v>
      </c>
      <c r="BK86" s="259">
        <v>39</v>
      </c>
      <c r="BL86" s="259">
        <v>48</v>
      </c>
      <c r="BM86" s="259">
        <v>51</v>
      </c>
      <c r="BN86" s="259">
        <v>48</v>
      </c>
      <c r="BO86" s="259">
        <v>35</v>
      </c>
      <c r="BP86" s="259">
        <v>30</v>
      </c>
      <c r="BQ86" s="259">
        <v>32</v>
      </c>
      <c r="BR86" s="259">
        <v>28</v>
      </c>
      <c r="BS86" s="259">
        <v>31</v>
      </c>
      <c r="BT86" s="259">
        <v>24</v>
      </c>
      <c r="BU86" s="259">
        <v>32</v>
      </c>
      <c r="BV86" s="259">
        <v>25</v>
      </c>
      <c r="BW86" s="259">
        <v>26</v>
      </c>
      <c r="BX86" s="259">
        <v>36</v>
      </c>
      <c r="BY86" s="259">
        <v>30</v>
      </c>
      <c r="BZ86" s="259">
        <v>36</v>
      </c>
      <c r="CA86" s="259">
        <v>38</v>
      </c>
      <c r="CB86" s="259">
        <v>38</v>
      </c>
      <c r="CC86" s="259">
        <v>35</v>
      </c>
      <c r="CD86" s="259">
        <v>27</v>
      </c>
      <c r="CE86" s="259">
        <v>35</v>
      </c>
      <c r="CF86" s="259">
        <v>39</v>
      </c>
      <c r="CG86" s="259">
        <v>30</v>
      </c>
      <c r="CH86" s="259">
        <v>28</v>
      </c>
      <c r="CI86" s="259">
        <v>44</v>
      </c>
      <c r="CJ86" s="259">
        <v>51</v>
      </c>
      <c r="CK86" s="259">
        <v>48</v>
      </c>
      <c r="CL86" s="259">
        <v>48</v>
      </c>
      <c r="CM86" s="259">
        <v>40</v>
      </c>
      <c r="CN86" s="259">
        <v>34</v>
      </c>
      <c r="CO86" s="259">
        <v>45</v>
      </c>
      <c r="CP86" s="259">
        <v>45</v>
      </c>
      <c r="CQ86" s="259">
        <v>50</v>
      </c>
      <c r="CR86" s="259">
        <v>32</v>
      </c>
      <c r="CS86" s="259">
        <v>28</v>
      </c>
      <c r="CT86" s="259">
        <v>18</v>
      </c>
      <c r="CU86" s="259">
        <v>38</v>
      </c>
      <c r="CV86" s="259">
        <v>37</v>
      </c>
      <c r="CW86" s="259">
        <v>22</v>
      </c>
      <c r="CX86" s="259">
        <v>49</v>
      </c>
      <c r="CY86" s="259">
        <v>58</v>
      </c>
      <c r="CZ86" s="259">
        <v>38</v>
      </c>
      <c r="DA86" s="259">
        <v>28</v>
      </c>
      <c r="DB86" s="259">
        <v>24</v>
      </c>
      <c r="DC86" s="259">
        <v>34</v>
      </c>
      <c r="DD86" s="259">
        <v>28</v>
      </c>
      <c r="DE86" s="259">
        <v>23</v>
      </c>
      <c r="DF86" s="259">
        <v>13</v>
      </c>
      <c r="DG86" s="259">
        <v>15</v>
      </c>
      <c r="DH86" s="259">
        <v>18</v>
      </c>
      <c r="DI86" s="259">
        <v>21</v>
      </c>
      <c r="DJ86" s="259">
        <v>16</v>
      </c>
      <c r="DK86" s="259">
        <v>21</v>
      </c>
      <c r="DL86" s="259">
        <v>24</v>
      </c>
      <c r="DM86" s="259">
        <v>20</v>
      </c>
      <c r="DN86" s="259">
        <v>14</v>
      </c>
      <c r="DO86" s="259">
        <v>39</v>
      </c>
      <c r="DP86" s="259">
        <v>8</v>
      </c>
      <c r="DQ86" s="259">
        <v>14</v>
      </c>
      <c r="DR86" s="259">
        <v>9</v>
      </c>
      <c r="DS86" s="259">
        <v>14</v>
      </c>
      <c r="DT86" s="259">
        <v>17</v>
      </c>
      <c r="DU86" s="259">
        <v>16</v>
      </c>
      <c r="DV86" s="259">
        <v>12</v>
      </c>
      <c r="DW86" s="259">
        <v>16</v>
      </c>
      <c r="DX86" s="259">
        <v>26</v>
      </c>
      <c r="DY86" s="259">
        <v>9</v>
      </c>
      <c r="DZ86" s="259">
        <v>11</v>
      </c>
      <c r="EA86" s="259">
        <v>12</v>
      </c>
      <c r="EB86" s="259">
        <v>29</v>
      </c>
      <c r="EC86" s="259">
        <v>17</v>
      </c>
    </row>
    <row r="87" spans="1:133" ht="25.5" x14ac:dyDescent="0.25">
      <c r="A87" s="256" t="s">
        <v>10</v>
      </c>
      <c r="B87" s="259">
        <v>61</v>
      </c>
      <c r="C87" s="259">
        <v>52</v>
      </c>
      <c r="D87" s="259">
        <v>74</v>
      </c>
      <c r="E87" s="259">
        <v>86</v>
      </c>
      <c r="F87" s="259">
        <v>80</v>
      </c>
      <c r="G87" s="259">
        <v>70</v>
      </c>
      <c r="H87" s="259">
        <v>64</v>
      </c>
      <c r="I87" s="259">
        <v>54</v>
      </c>
      <c r="J87" s="259">
        <v>45</v>
      </c>
      <c r="K87" s="259">
        <v>72</v>
      </c>
      <c r="L87" s="259">
        <v>66</v>
      </c>
      <c r="M87" s="259">
        <v>70</v>
      </c>
      <c r="N87" s="259">
        <v>38</v>
      </c>
      <c r="O87" s="259">
        <v>68</v>
      </c>
      <c r="P87" s="259">
        <v>65</v>
      </c>
      <c r="Q87" s="259">
        <v>77</v>
      </c>
      <c r="R87" s="259">
        <v>78</v>
      </c>
      <c r="S87" s="259">
        <v>76</v>
      </c>
      <c r="T87" s="259">
        <v>58</v>
      </c>
      <c r="U87" s="259">
        <v>48</v>
      </c>
      <c r="V87" s="259">
        <v>56</v>
      </c>
      <c r="W87" s="259">
        <v>51</v>
      </c>
      <c r="X87" s="259">
        <v>40</v>
      </c>
      <c r="Y87" s="259">
        <v>42</v>
      </c>
      <c r="Z87" s="259">
        <v>37</v>
      </c>
      <c r="AA87" s="259">
        <v>33</v>
      </c>
      <c r="AB87" s="259">
        <v>43</v>
      </c>
      <c r="AC87" s="259">
        <v>30</v>
      </c>
      <c r="AD87" s="259">
        <v>42</v>
      </c>
      <c r="AE87" s="259">
        <v>42</v>
      </c>
      <c r="AF87" s="259">
        <v>31</v>
      </c>
      <c r="AG87" s="259">
        <v>46</v>
      </c>
      <c r="AH87" s="259">
        <v>39</v>
      </c>
      <c r="AI87" s="259">
        <v>38</v>
      </c>
      <c r="AJ87" s="259">
        <v>36</v>
      </c>
      <c r="AK87" s="259">
        <v>41</v>
      </c>
      <c r="AL87" s="259">
        <v>54</v>
      </c>
      <c r="AM87" s="259">
        <v>42</v>
      </c>
      <c r="AN87" s="259">
        <v>63</v>
      </c>
      <c r="AO87" s="259">
        <v>49</v>
      </c>
      <c r="AP87" s="259">
        <v>55</v>
      </c>
      <c r="AQ87" s="259">
        <v>50</v>
      </c>
      <c r="AR87" s="259">
        <v>38</v>
      </c>
      <c r="AS87" s="259">
        <v>36</v>
      </c>
      <c r="AT87" s="259">
        <v>29</v>
      </c>
      <c r="AU87" s="259">
        <v>30</v>
      </c>
      <c r="AV87" s="259">
        <v>26</v>
      </c>
      <c r="AW87" s="259">
        <v>28</v>
      </c>
      <c r="AX87" s="259">
        <v>29</v>
      </c>
      <c r="AY87" s="259">
        <v>30</v>
      </c>
      <c r="AZ87" s="259">
        <v>34</v>
      </c>
      <c r="BA87" s="259">
        <v>40</v>
      </c>
      <c r="BB87" s="259">
        <v>53</v>
      </c>
      <c r="BC87" s="259">
        <v>56</v>
      </c>
      <c r="BD87" s="259">
        <v>28</v>
      </c>
      <c r="BE87" s="259">
        <v>45</v>
      </c>
      <c r="BF87" s="259">
        <v>40</v>
      </c>
      <c r="BG87" s="259">
        <v>46</v>
      </c>
      <c r="BH87" s="259">
        <v>36</v>
      </c>
      <c r="BI87" s="259">
        <v>21</v>
      </c>
      <c r="BJ87" s="259">
        <v>21</v>
      </c>
      <c r="BK87" s="259">
        <v>44</v>
      </c>
      <c r="BL87" s="259">
        <v>32</v>
      </c>
      <c r="BM87" s="259">
        <v>46</v>
      </c>
      <c r="BN87" s="259">
        <v>36</v>
      </c>
      <c r="BO87" s="259">
        <v>49</v>
      </c>
      <c r="BP87" s="259">
        <v>30</v>
      </c>
      <c r="BQ87" s="259">
        <v>26</v>
      </c>
      <c r="BR87" s="259">
        <v>24</v>
      </c>
      <c r="BS87" s="259">
        <v>34</v>
      </c>
      <c r="BT87" s="259">
        <v>31</v>
      </c>
      <c r="BU87" s="259">
        <v>40</v>
      </c>
      <c r="BV87" s="259">
        <v>41</v>
      </c>
      <c r="BW87" s="259">
        <v>37</v>
      </c>
      <c r="BX87" s="259">
        <v>61</v>
      </c>
      <c r="BY87" s="259">
        <v>90</v>
      </c>
      <c r="BZ87" s="259">
        <v>36</v>
      </c>
      <c r="CA87" s="259">
        <v>53</v>
      </c>
      <c r="CB87" s="259">
        <v>36</v>
      </c>
      <c r="CC87" s="259">
        <v>38</v>
      </c>
      <c r="CD87" s="259">
        <v>38</v>
      </c>
      <c r="CE87" s="259">
        <v>37</v>
      </c>
      <c r="CF87" s="259">
        <v>35</v>
      </c>
      <c r="CG87" s="259">
        <v>55</v>
      </c>
      <c r="CH87" s="259">
        <v>28</v>
      </c>
      <c r="CI87" s="259">
        <v>20</v>
      </c>
      <c r="CJ87" s="259">
        <v>43</v>
      </c>
      <c r="CK87" s="259">
        <v>29</v>
      </c>
      <c r="CL87" s="259">
        <v>25</v>
      </c>
      <c r="CM87" s="259">
        <v>38</v>
      </c>
      <c r="CN87" s="259">
        <v>28</v>
      </c>
      <c r="CO87" s="259">
        <v>35</v>
      </c>
      <c r="CP87" s="259">
        <v>25</v>
      </c>
      <c r="CQ87" s="259">
        <v>20</v>
      </c>
      <c r="CR87" s="259">
        <v>21</v>
      </c>
      <c r="CS87" s="259">
        <v>22</v>
      </c>
      <c r="CT87" s="259">
        <v>14</v>
      </c>
      <c r="CU87" s="259">
        <v>22</v>
      </c>
      <c r="CV87" s="259">
        <v>37</v>
      </c>
      <c r="CW87" s="259">
        <v>18</v>
      </c>
      <c r="CX87" s="259">
        <v>32</v>
      </c>
      <c r="CY87" s="259">
        <v>25</v>
      </c>
      <c r="CZ87" s="259">
        <v>9</v>
      </c>
      <c r="DA87" s="259">
        <v>16</v>
      </c>
      <c r="DB87" s="259">
        <v>13</v>
      </c>
      <c r="DC87" s="259">
        <v>13</v>
      </c>
      <c r="DD87" s="259">
        <v>9</v>
      </c>
      <c r="DE87" s="259">
        <v>14</v>
      </c>
      <c r="DF87" s="259">
        <v>10</v>
      </c>
      <c r="DG87" s="259">
        <v>2</v>
      </c>
      <c r="DH87" s="259">
        <v>6</v>
      </c>
      <c r="DI87" s="259">
        <v>2</v>
      </c>
      <c r="DJ87" s="259">
        <v>4</v>
      </c>
      <c r="DK87" s="259">
        <v>14</v>
      </c>
      <c r="DL87" s="259">
        <v>16</v>
      </c>
      <c r="DM87" s="259">
        <v>19</v>
      </c>
      <c r="DN87" s="259">
        <v>8</v>
      </c>
      <c r="DO87" s="259">
        <v>13</v>
      </c>
      <c r="DP87" s="259">
        <v>9</v>
      </c>
      <c r="DQ87" s="259">
        <v>2</v>
      </c>
      <c r="DR87" s="259">
        <v>3</v>
      </c>
      <c r="DS87" s="259">
        <v>1</v>
      </c>
      <c r="DT87" s="259">
        <v>2</v>
      </c>
      <c r="DU87" s="259">
        <v>3</v>
      </c>
      <c r="DV87" s="259">
        <v>2</v>
      </c>
      <c r="DW87" s="259">
        <v>12</v>
      </c>
      <c r="DX87" s="259">
        <v>3</v>
      </c>
      <c r="DY87" s="259">
        <v>1</v>
      </c>
      <c r="DZ87" s="259">
        <v>3</v>
      </c>
      <c r="EA87" s="259">
        <v>6</v>
      </c>
      <c r="EB87" s="259">
        <v>3</v>
      </c>
      <c r="EC87" s="259">
        <v>1</v>
      </c>
    </row>
    <row r="88" spans="1:133" ht="38.25" x14ac:dyDescent="0.25">
      <c r="A88" s="256" t="s">
        <v>30</v>
      </c>
      <c r="B88" s="259">
        <v>44</v>
      </c>
      <c r="C88" s="259">
        <v>40</v>
      </c>
      <c r="D88" s="259">
        <v>35</v>
      </c>
      <c r="E88" s="259">
        <v>53</v>
      </c>
      <c r="F88" s="259">
        <v>50</v>
      </c>
      <c r="G88" s="259">
        <v>77</v>
      </c>
      <c r="H88" s="259">
        <v>49</v>
      </c>
      <c r="I88" s="259">
        <v>47</v>
      </c>
      <c r="J88" s="259">
        <v>58</v>
      </c>
      <c r="K88" s="259">
        <v>86</v>
      </c>
      <c r="L88" s="259">
        <v>55</v>
      </c>
      <c r="M88" s="259">
        <v>83</v>
      </c>
      <c r="N88" s="259">
        <v>74</v>
      </c>
      <c r="O88" s="259">
        <v>73</v>
      </c>
      <c r="P88" s="259">
        <v>74</v>
      </c>
      <c r="Q88" s="259">
        <v>57</v>
      </c>
      <c r="R88" s="259">
        <v>50</v>
      </c>
      <c r="S88" s="259">
        <v>60</v>
      </c>
      <c r="T88" s="259">
        <v>60</v>
      </c>
      <c r="U88" s="259">
        <v>44</v>
      </c>
      <c r="V88" s="259">
        <v>47</v>
      </c>
      <c r="W88" s="259">
        <v>49</v>
      </c>
      <c r="X88" s="259">
        <v>43</v>
      </c>
      <c r="Y88" s="259">
        <v>42</v>
      </c>
      <c r="Z88" s="259">
        <v>27</v>
      </c>
      <c r="AA88" s="259">
        <v>28</v>
      </c>
      <c r="AB88" s="259">
        <v>37</v>
      </c>
      <c r="AC88" s="259">
        <v>43</v>
      </c>
      <c r="AD88" s="259">
        <v>51</v>
      </c>
      <c r="AE88" s="259">
        <v>51</v>
      </c>
      <c r="AF88" s="259">
        <v>39</v>
      </c>
      <c r="AG88" s="259">
        <v>49</v>
      </c>
      <c r="AH88" s="259">
        <v>20</v>
      </c>
      <c r="AI88" s="259">
        <v>36</v>
      </c>
      <c r="AJ88" s="259">
        <v>37</v>
      </c>
      <c r="AK88" s="259">
        <v>33</v>
      </c>
      <c r="AL88" s="259">
        <v>36</v>
      </c>
      <c r="AM88" s="259">
        <v>48</v>
      </c>
      <c r="AN88" s="259">
        <v>44</v>
      </c>
      <c r="AO88" s="259">
        <v>38</v>
      </c>
      <c r="AP88" s="259">
        <v>52</v>
      </c>
      <c r="AQ88" s="259">
        <v>23</v>
      </c>
      <c r="AR88" s="259">
        <v>48</v>
      </c>
      <c r="AS88" s="259">
        <v>30</v>
      </c>
      <c r="AT88" s="259">
        <v>24</v>
      </c>
      <c r="AU88" s="259">
        <v>22</v>
      </c>
      <c r="AV88" s="259">
        <v>23</v>
      </c>
      <c r="AW88" s="259">
        <v>29</v>
      </c>
      <c r="AX88" s="259">
        <v>28</v>
      </c>
      <c r="AY88" s="259">
        <v>34</v>
      </c>
      <c r="AZ88" s="259">
        <v>31</v>
      </c>
      <c r="BA88" s="259">
        <v>34</v>
      </c>
      <c r="BB88" s="259">
        <v>41</v>
      </c>
      <c r="BC88" s="259">
        <v>29</v>
      </c>
      <c r="BD88" s="259">
        <v>34</v>
      </c>
      <c r="BE88" s="259">
        <v>21</v>
      </c>
      <c r="BF88" s="259">
        <v>24</v>
      </c>
      <c r="BG88" s="259">
        <v>28</v>
      </c>
      <c r="BH88" s="259">
        <v>31</v>
      </c>
      <c r="BI88" s="259">
        <v>10</v>
      </c>
      <c r="BJ88" s="259">
        <v>12</v>
      </c>
      <c r="BK88" s="259">
        <v>30</v>
      </c>
      <c r="BL88" s="259">
        <v>50</v>
      </c>
      <c r="BM88" s="259">
        <v>35</v>
      </c>
      <c r="BN88" s="259">
        <v>23</v>
      </c>
      <c r="BO88" s="259">
        <v>24</v>
      </c>
      <c r="BP88" s="259">
        <v>26</v>
      </c>
      <c r="BQ88" s="259">
        <v>10</v>
      </c>
      <c r="BR88" s="259">
        <v>28</v>
      </c>
      <c r="BS88" s="259">
        <v>29</v>
      </c>
      <c r="BT88" s="259">
        <v>20</v>
      </c>
      <c r="BU88" s="259">
        <v>15</v>
      </c>
      <c r="BV88" s="259">
        <v>12</v>
      </c>
      <c r="BW88" s="259">
        <v>20</v>
      </c>
      <c r="BX88" s="259">
        <v>30</v>
      </c>
      <c r="BY88" s="259">
        <v>27</v>
      </c>
      <c r="BZ88" s="259">
        <v>14</v>
      </c>
      <c r="CA88" s="259">
        <v>26</v>
      </c>
      <c r="CB88" s="259">
        <v>17</v>
      </c>
      <c r="CC88" s="259">
        <v>26</v>
      </c>
      <c r="CD88" s="259">
        <v>26</v>
      </c>
      <c r="CE88" s="259">
        <v>34</v>
      </c>
      <c r="CF88" s="259">
        <v>26</v>
      </c>
      <c r="CG88" s="259">
        <v>37</v>
      </c>
      <c r="CH88" s="259">
        <v>24</v>
      </c>
      <c r="CI88" s="259">
        <v>25</v>
      </c>
      <c r="CJ88" s="259">
        <v>40</v>
      </c>
      <c r="CK88" s="259">
        <v>49</v>
      </c>
      <c r="CL88" s="259">
        <v>33</v>
      </c>
      <c r="CM88" s="259">
        <v>29</v>
      </c>
      <c r="CN88" s="259">
        <v>35</v>
      </c>
      <c r="CO88" s="259">
        <v>38</v>
      </c>
      <c r="CP88" s="259">
        <v>27</v>
      </c>
      <c r="CQ88" s="259">
        <v>23</v>
      </c>
      <c r="CR88" s="259">
        <v>18</v>
      </c>
      <c r="CS88" s="259">
        <v>25</v>
      </c>
      <c r="CT88" s="259">
        <v>21</v>
      </c>
      <c r="CU88" s="259">
        <v>22</v>
      </c>
      <c r="CV88" s="259">
        <v>25</v>
      </c>
      <c r="CW88" s="259">
        <v>24</v>
      </c>
      <c r="CX88" s="259">
        <v>21</v>
      </c>
      <c r="CY88" s="259">
        <v>34</v>
      </c>
      <c r="CZ88" s="259">
        <v>20</v>
      </c>
      <c r="DA88" s="259">
        <v>19</v>
      </c>
      <c r="DB88" s="259">
        <v>15</v>
      </c>
      <c r="DC88" s="259">
        <v>19</v>
      </c>
      <c r="DD88" s="259">
        <v>14</v>
      </c>
      <c r="DE88" s="259">
        <v>16</v>
      </c>
      <c r="DF88" s="259">
        <v>9</v>
      </c>
      <c r="DG88" s="259">
        <v>11</v>
      </c>
      <c r="DH88" s="259">
        <v>13</v>
      </c>
      <c r="DI88" s="259">
        <v>8</v>
      </c>
      <c r="DJ88" s="259">
        <v>7</v>
      </c>
      <c r="DK88" s="259">
        <v>17</v>
      </c>
      <c r="DL88" s="259">
        <v>20</v>
      </c>
      <c r="DM88" s="259">
        <v>11</v>
      </c>
      <c r="DN88" s="259">
        <v>10</v>
      </c>
      <c r="DO88" s="259">
        <v>26</v>
      </c>
      <c r="DP88" s="259">
        <v>9</v>
      </c>
      <c r="DQ88" s="259">
        <v>5</v>
      </c>
      <c r="DR88" s="259">
        <v>2</v>
      </c>
      <c r="DS88" s="259">
        <v>8</v>
      </c>
      <c r="DT88" s="259">
        <v>4</v>
      </c>
      <c r="DU88" s="259">
        <v>4</v>
      </c>
      <c r="DV88" s="259">
        <v>5</v>
      </c>
      <c r="DW88" s="259">
        <v>6</v>
      </c>
      <c r="DX88" s="259">
        <v>7</v>
      </c>
      <c r="DY88" s="259">
        <v>3</v>
      </c>
      <c r="DZ88" s="259">
        <v>4</v>
      </c>
      <c r="EA88" s="259">
        <v>4</v>
      </c>
      <c r="EB88" s="259">
        <v>7</v>
      </c>
      <c r="EC88" s="259">
        <v>6</v>
      </c>
    </row>
    <row r="89" spans="1:133" ht="25.5" x14ac:dyDescent="0.25">
      <c r="A89" s="256" t="s">
        <v>8</v>
      </c>
      <c r="B89" s="259">
        <v>22</v>
      </c>
      <c r="C89" s="259">
        <v>32</v>
      </c>
      <c r="D89" s="259">
        <v>21</v>
      </c>
      <c r="E89" s="259">
        <v>21</v>
      </c>
      <c r="F89" s="259">
        <v>25</v>
      </c>
      <c r="G89" s="259">
        <v>25</v>
      </c>
      <c r="H89" s="259">
        <v>28</v>
      </c>
      <c r="I89" s="259">
        <v>23</v>
      </c>
      <c r="J89" s="259">
        <v>28</v>
      </c>
      <c r="K89" s="259">
        <v>35</v>
      </c>
      <c r="L89" s="259">
        <v>23</v>
      </c>
      <c r="M89" s="259">
        <v>43</v>
      </c>
      <c r="N89" s="259">
        <v>28</v>
      </c>
      <c r="O89" s="259">
        <v>26</v>
      </c>
      <c r="P89" s="259">
        <v>27</v>
      </c>
      <c r="Q89" s="259">
        <v>19</v>
      </c>
      <c r="R89" s="259">
        <v>26</v>
      </c>
      <c r="S89" s="259">
        <v>36</v>
      </c>
      <c r="T89" s="259">
        <v>21</v>
      </c>
      <c r="U89" s="259">
        <v>19</v>
      </c>
      <c r="V89" s="259">
        <v>15</v>
      </c>
      <c r="W89" s="259">
        <v>21</v>
      </c>
      <c r="X89" s="259">
        <v>30</v>
      </c>
      <c r="Y89" s="259">
        <v>22</v>
      </c>
      <c r="Z89" s="259">
        <v>28</v>
      </c>
      <c r="AA89" s="259">
        <v>21</v>
      </c>
      <c r="AB89" s="259">
        <v>22</v>
      </c>
      <c r="AC89" s="259">
        <v>18</v>
      </c>
      <c r="AD89" s="259">
        <v>20</v>
      </c>
      <c r="AE89" s="259">
        <v>35</v>
      </c>
      <c r="AF89" s="259">
        <v>24</v>
      </c>
      <c r="AG89" s="259">
        <v>29</v>
      </c>
      <c r="AH89" s="259">
        <v>34</v>
      </c>
      <c r="AI89" s="259">
        <v>32</v>
      </c>
      <c r="AJ89" s="259">
        <v>29</v>
      </c>
      <c r="AK89" s="259">
        <v>12</v>
      </c>
      <c r="AL89" s="259">
        <v>22</v>
      </c>
      <c r="AM89" s="259">
        <v>15</v>
      </c>
      <c r="AN89" s="259">
        <v>25</v>
      </c>
      <c r="AO89" s="259">
        <v>23</v>
      </c>
      <c r="AP89" s="259">
        <v>34</v>
      </c>
      <c r="AQ89" s="259">
        <v>16</v>
      </c>
      <c r="AR89" s="259">
        <v>18</v>
      </c>
      <c r="AS89" s="259">
        <v>26</v>
      </c>
      <c r="AT89" s="259">
        <v>19</v>
      </c>
      <c r="AU89" s="259">
        <v>25</v>
      </c>
      <c r="AV89" s="259">
        <v>23</v>
      </c>
      <c r="AW89" s="259">
        <v>27</v>
      </c>
      <c r="AX89" s="259">
        <v>19</v>
      </c>
      <c r="AY89" s="259">
        <v>26</v>
      </c>
      <c r="AZ89" s="259">
        <v>27</v>
      </c>
      <c r="BA89" s="259">
        <v>22</v>
      </c>
      <c r="BB89" s="259">
        <v>13</v>
      </c>
      <c r="BC89" s="259">
        <v>12</v>
      </c>
      <c r="BD89" s="259">
        <v>18</v>
      </c>
      <c r="BE89" s="259">
        <v>23</v>
      </c>
      <c r="BF89" s="259">
        <v>15</v>
      </c>
      <c r="BG89" s="259">
        <v>23</v>
      </c>
      <c r="BH89" s="259">
        <v>18</v>
      </c>
      <c r="BI89" s="259">
        <v>13</v>
      </c>
      <c r="BJ89" s="259">
        <v>10</v>
      </c>
      <c r="BK89" s="259">
        <v>23</v>
      </c>
      <c r="BL89" s="259">
        <v>17</v>
      </c>
      <c r="BM89" s="259">
        <v>20</v>
      </c>
      <c r="BN89" s="259">
        <v>8</v>
      </c>
      <c r="BO89" s="259">
        <v>20</v>
      </c>
      <c r="BP89" s="259">
        <v>18</v>
      </c>
      <c r="BQ89" s="259">
        <v>19</v>
      </c>
      <c r="BR89" s="259">
        <v>12</v>
      </c>
      <c r="BS89" s="259">
        <v>19</v>
      </c>
      <c r="BT89" s="259">
        <v>11</v>
      </c>
      <c r="BU89" s="259">
        <v>7</v>
      </c>
      <c r="BV89" s="259">
        <v>8</v>
      </c>
      <c r="BW89" s="259">
        <v>14</v>
      </c>
      <c r="BX89" s="259">
        <v>22</v>
      </c>
      <c r="BY89" s="259">
        <v>19</v>
      </c>
      <c r="BZ89" s="259">
        <v>19</v>
      </c>
      <c r="CA89" s="259">
        <v>22</v>
      </c>
      <c r="CB89" s="259">
        <v>8</v>
      </c>
      <c r="CC89" s="259">
        <v>5</v>
      </c>
      <c r="CD89" s="259">
        <v>10</v>
      </c>
      <c r="CE89" s="259">
        <v>14</v>
      </c>
      <c r="CF89" s="259">
        <v>17</v>
      </c>
      <c r="CG89" s="259">
        <v>33</v>
      </c>
      <c r="CH89" s="259">
        <v>17</v>
      </c>
      <c r="CI89" s="259">
        <v>27</v>
      </c>
      <c r="CJ89" s="259">
        <v>28</v>
      </c>
      <c r="CK89" s="259">
        <v>14</v>
      </c>
      <c r="CL89" s="259">
        <v>23</v>
      </c>
      <c r="CM89" s="259">
        <v>19</v>
      </c>
      <c r="CN89" s="259">
        <v>23</v>
      </c>
      <c r="CO89" s="259">
        <v>18</v>
      </c>
      <c r="CP89" s="259">
        <v>16</v>
      </c>
      <c r="CQ89" s="259">
        <v>17</v>
      </c>
      <c r="CR89" s="259">
        <v>13</v>
      </c>
      <c r="CS89" s="259">
        <v>17</v>
      </c>
      <c r="CT89" s="259">
        <v>9</v>
      </c>
      <c r="CU89" s="259">
        <v>6</v>
      </c>
      <c r="CV89" s="259">
        <v>18</v>
      </c>
      <c r="CW89" s="259">
        <v>17</v>
      </c>
      <c r="CX89" s="259">
        <v>14</v>
      </c>
      <c r="CY89" s="259">
        <v>15</v>
      </c>
      <c r="CZ89" s="259">
        <v>12</v>
      </c>
      <c r="DA89" s="259">
        <v>8</v>
      </c>
      <c r="DB89" s="259">
        <v>11</v>
      </c>
      <c r="DC89" s="259">
        <v>15</v>
      </c>
      <c r="DD89" s="259">
        <v>7</v>
      </c>
      <c r="DE89" s="259">
        <v>12</v>
      </c>
      <c r="DF89" s="259">
        <v>9</v>
      </c>
      <c r="DG89" s="259">
        <v>9</v>
      </c>
      <c r="DH89" s="259">
        <v>5</v>
      </c>
      <c r="DI89" s="259">
        <v>2</v>
      </c>
      <c r="DJ89" s="259">
        <v>7</v>
      </c>
      <c r="DK89" s="259">
        <v>11</v>
      </c>
      <c r="DL89" s="259">
        <v>10</v>
      </c>
      <c r="DM89" s="259">
        <v>16</v>
      </c>
      <c r="DN89" s="259">
        <v>6</v>
      </c>
      <c r="DO89" s="259">
        <v>17</v>
      </c>
      <c r="DP89" s="259">
        <v>7</v>
      </c>
      <c r="DQ89" s="259">
        <v>4</v>
      </c>
      <c r="DR89" s="259">
        <v>3</v>
      </c>
      <c r="DS89" s="259">
        <v>8</v>
      </c>
      <c r="DT89" s="259">
        <v>4</v>
      </c>
      <c r="DU89" s="259">
        <v>2</v>
      </c>
      <c r="DV89" s="259">
        <v>5</v>
      </c>
      <c r="DW89" s="259">
        <v>15</v>
      </c>
      <c r="DX89" s="259">
        <v>7</v>
      </c>
      <c r="DY89" s="259">
        <v>4</v>
      </c>
      <c r="DZ89" s="259">
        <v>10</v>
      </c>
      <c r="EA89" s="259">
        <v>5</v>
      </c>
      <c r="EB89" s="259">
        <v>2</v>
      </c>
      <c r="EC89" s="259">
        <v>4</v>
      </c>
    </row>
    <row r="90" spans="1:133" ht="25.5" x14ac:dyDescent="0.25">
      <c r="A90" s="256" t="s">
        <v>14</v>
      </c>
      <c r="B90" s="259">
        <v>28</v>
      </c>
      <c r="C90" s="259">
        <v>22</v>
      </c>
      <c r="D90" s="259">
        <v>18</v>
      </c>
      <c r="E90" s="259">
        <v>34</v>
      </c>
      <c r="F90" s="259">
        <v>32</v>
      </c>
      <c r="G90" s="259">
        <v>19</v>
      </c>
      <c r="H90" s="259">
        <v>18</v>
      </c>
      <c r="I90" s="259">
        <v>27</v>
      </c>
      <c r="J90" s="259">
        <v>47</v>
      </c>
      <c r="K90" s="259">
        <v>34</v>
      </c>
      <c r="L90" s="259">
        <v>34</v>
      </c>
      <c r="M90" s="259">
        <v>23</v>
      </c>
      <c r="N90" s="259">
        <v>23</v>
      </c>
      <c r="O90" s="259">
        <v>19</v>
      </c>
      <c r="P90" s="259">
        <v>23</v>
      </c>
      <c r="Q90" s="259">
        <v>16</v>
      </c>
      <c r="R90" s="259">
        <v>21</v>
      </c>
      <c r="S90" s="259">
        <v>22</v>
      </c>
      <c r="T90" s="259">
        <v>14</v>
      </c>
      <c r="U90" s="259">
        <v>17</v>
      </c>
      <c r="V90" s="259">
        <v>28</v>
      </c>
      <c r="W90" s="259">
        <v>47</v>
      </c>
      <c r="X90" s="259">
        <v>33</v>
      </c>
      <c r="Y90" s="259">
        <v>24</v>
      </c>
      <c r="Z90" s="259">
        <v>13</v>
      </c>
      <c r="AA90" s="259">
        <v>15</v>
      </c>
      <c r="AB90" s="259">
        <v>17</v>
      </c>
      <c r="AC90" s="259">
        <v>16</v>
      </c>
      <c r="AD90" s="259">
        <v>15</v>
      </c>
      <c r="AE90" s="259">
        <v>21</v>
      </c>
      <c r="AF90" s="259">
        <v>16</v>
      </c>
      <c r="AG90" s="259">
        <v>16</v>
      </c>
      <c r="AH90" s="259">
        <v>17</v>
      </c>
      <c r="AI90" s="259">
        <v>17</v>
      </c>
      <c r="AJ90" s="259">
        <v>13</v>
      </c>
      <c r="AK90" s="259">
        <v>7</v>
      </c>
      <c r="AL90" s="259">
        <v>20</v>
      </c>
      <c r="AM90" s="259">
        <v>8</v>
      </c>
      <c r="AN90" s="259">
        <v>22</v>
      </c>
      <c r="AO90" s="259">
        <v>8</v>
      </c>
      <c r="AP90" s="259">
        <v>8</v>
      </c>
      <c r="AQ90" s="259">
        <v>6</v>
      </c>
      <c r="AR90" s="259">
        <v>7</v>
      </c>
      <c r="AS90" s="259">
        <v>19</v>
      </c>
      <c r="AT90" s="259">
        <v>17</v>
      </c>
      <c r="AU90" s="259">
        <v>7</v>
      </c>
      <c r="AV90" s="259">
        <v>11</v>
      </c>
      <c r="AW90" s="259">
        <v>4</v>
      </c>
      <c r="AX90" s="259">
        <v>14</v>
      </c>
      <c r="AY90" s="259">
        <v>9</v>
      </c>
      <c r="AZ90" s="259">
        <v>10</v>
      </c>
      <c r="BA90" s="259">
        <v>10</v>
      </c>
      <c r="BB90" s="259">
        <v>12</v>
      </c>
      <c r="BC90" s="259">
        <v>12</v>
      </c>
      <c r="BD90" s="259">
        <v>19</v>
      </c>
      <c r="BE90" s="259">
        <v>7</v>
      </c>
      <c r="BF90" s="259">
        <v>9</v>
      </c>
      <c r="BG90" s="259">
        <v>13</v>
      </c>
      <c r="BH90" s="259">
        <v>9</v>
      </c>
      <c r="BI90" s="259">
        <v>10</v>
      </c>
      <c r="BJ90" s="259">
        <v>14</v>
      </c>
      <c r="BK90" s="259">
        <v>9</v>
      </c>
      <c r="BL90" s="259">
        <v>12</v>
      </c>
      <c r="BM90" s="259">
        <v>22</v>
      </c>
      <c r="BN90" s="259">
        <v>17</v>
      </c>
      <c r="BO90" s="259">
        <v>11</v>
      </c>
      <c r="BP90" s="259">
        <v>11</v>
      </c>
      <c r="BQ90" s="259">
        <v>10</v>
      </c>
      <c r="BR90" s="259">
        <v>10</v>
      </c>
      <c r="BS90" s="259">
        <v>12</v>
      </c>
      <c r="BT90" s="259">
        <v>7</v>
      </c>
      <c r="BU90" s="259">
        <v>7</v>
      </c>
      <c r="BV90" s="259">
        <v>11</v>
      </c>
      <c r="BW90" s="259">
        <v>7</v>
      </c>
      <c r="BX90" s="259">
        <v>10</v>
      </c>
      <c r="BY90" s="259">
        <v>11</v>
      </c>
      <c r="BZ90" s="259">
        <v>7</v>
      </c>
      <c r="CA90" s="259">
        <v>8</v>
      </c>
      <c r="CB90" s="259">
        <v>5</v>
      </c>
      <c r="CC90" s="259">
        <v>12</v>
      </c>
      <c r="CD90" s="259">
        <v>9</v>
      </c>
      <c r="CE90" s="259">
        <v>6</v>
      </c>
      <c r="CF90" s="259">
        <v>10</v>
      </c>
      <c r="CG90" s="259">
        <v>20</v>
      </c>
      <c r="CH90" s="259">
        <v>11</v>
      </c>
      <c r="CI90" s="259">
        <v>10</v>
      </c>
      <c r="CJ90" s="259">
        <v>8</v>
      </c>
      <c r="CK90" s="259">
        <v>18</v>
      </c>
      <c r="CL90" s="259">
        <v>8</v>
      </c>
      <c r="CM90" s="259">
        <v>13</v>
      </c>
      <c r="CN90" s="259">
        <v>14</v>
      </c>
      <c r="CO90" s="259">
        <v>21</v>
      </c>
      <c r="CP90" s="259">
        <v>9</v>
      </c>
      <c r="CQ90" s="259">
        <v>9</v>
      </c>
      <c r="CR90" s="259">
        <v>12</v>
      </c>
      <c r="CS90" s="259">
        <v>10</v>
      </c>
      <c r="CT90" s="259">
        <v>8</v>
      </c>
      <c r="CU90" s="259">
        <v>3</v>
      </c>
      <c r="CV90" s="259">
        <v>10</v>
      </c>
      <c r="CW90" s="259">
        <v>7</v>
      </c>
      <c r="CX90" s="259">
        <v>10</v>
      </c>
      <c r="CY90" s="259">
        <v>9</v>
      </c>
      <c r="CZ90" s="259">
        <v>4</v>
      </c>
      <c r="DA90" s="259">
        <v>6</v>
      </c>
      <c r="DB90" s="259">
        <v>7</v>
      </c>
      <c r="DC90" s="259">
        <v>6</v>
      </c>
      <c r="DD90" s="259">
        <v>8</v>
      </c>
      <c r="DE90" s="259">
        <v>5</v>
      </c>
      <c r="DF90" s="259">
        <v>8</v>
      </c>
      <c r="DG90" s="259">
        <v>11</v>
      </c>
      <c r="DH90" s="259">
        <v>4</v>
      </c>
      <c r="DI90" s="259">
        <v>0</v>
      </c>
      <c r="DJ90" s="259">
        <v>2</v>
      </c>
      <c r="DK90" s="259">
        <v>4</v>
      </c>
      <c r="DL90" s="259">
        <v>3</v>
      </c>
      <c r="DM90" s="259">
        <v>5</v>
      </c>
      <c r="DN90" s="259">
        <v>5</v>
      </c>
      <c r="DO90" s="259">
        <v>7</v>
      </c>
      <c r="DP90" s="259">
        <v>2</v>
      </c>
      <c r="DQ90" s="259">
        <v>4</v>
      </c>
      <c r="DR90" s="259">
        <v>2</v>
      </c>
      <c r="DS90" s="259">
        <v>4</v>
      </c>
      <c r="DT90" s="259">
        <v>2</v>
      </c>
      <c r="DU90" s="259">
        <v>3</v>
      </c>
      <c r="DV90" s="259">
        <v>5</v>
      </c>
      <c r="DW90" s="259">
        <v>3</v>
      </c>
      <c r="DX90" s="259">
        <v>1</v>
      </c>
      <c r="DY90" s="259">
        <v>2</v>
      </c>
      <c r="DZ90" s="259">
        <v>1</v>
      </c>
      <c r="EA90" s="259">
        <v>2</v>
      </c>
      <c r="EB90" s="259">
        <v>0</v>
      </c>
      <c r="EC90" s="259">
        <v>3</v>
      </c>
    </row>
    <row r="91" spans="1:133" x14ac:dyDescent="0.25">
      <c r="A91" s="256" t="s">
        <v>13</v>
      </c>
      <c r="B91" s="259">
        <v>9</v>
      </c>
      <c r="C91" s="259">
        <v>12</v>
      </c>
      <c r="D91" s="259">
        <v>14</v>
      </c>
      <c r="E91" s="259">
        <v>26</v>
      </c>
      <c r="F91" s="259">
        <v>13</v>
      </c>
      <c r="G91" s="259">
        <v>24</v>
      </c>
      <c r="H91" s="259">
        <v>24</v>
      </c>
      <c r="I91" s="259">
        <v>11</v>
      </c>
      <c r="J91" s="259">
        <v>12</v>
      </c>
      <c r="K91" s="259">
        <v>19</v>
      </c>
      <c r="L91" s="259">
        <v>19</v>
      </c>
      <c r="M91" s="259">
        <v>24</v>
      </c>
      <c r="N91" s="259">
        <v>20</v>
      </c>
      <c r="O91" s="259">
        <v>18</v>
      </c>
      <c r="P91" s="259">
        <v>11</v>
      </c>
      <c r="Q91" s="259">
        <v>14</v>
      </c>
      <c r="R91" s="259">
        <v>18</v>
      </c>
      <c r="S91" s="259">
        <v>11</v>
      </c>
      <c r="T91" s="259">
        <v>17</v>
      </c>
      <c r="U91" s="259">
        <v>15</v>
      </c>
      <c r="V91" s="259">
        <v>8</v>
      </c>
      <c r="W91" s="259">
        <v>13</v>
      </c>
      <c r="X91" s="259">
        <v>14</v>
      </c>
      <c r="Y91" s="259">
        <v>12</v>
      </c>
      <c r="Z91" s="259">
        <v>9</v>
      </c>
      <c r="AA91" s="259">
        <v>6</v>
      </c>
      <c r="AB91" s="259">
        <v>16</v>
      </c>
      <c r="AC91" s="259">
        <v>15</v>
      </c>
      <c r="AD91" s="259">
        <v>10</v>
      </c>
      <c r="AE91" s="259">
        <v>7</v>
      </c>
      <c r="AF91" s="259">
        <v>12</v>
      </c>
      <c r="AG91" s="259">
        <v>9</v>
      </c>
      <c r="AH91" s="259">
        <v>11</v>
      </c>
      <c r="AI91" s="259">
        <v>11</v>
      </c>
      <c r="AJ91" s="259">
        <v>7</v>
      </c>
      <c r="AK91" s="259">
        <v>9</v>
      </c>
      <c r="AL91" s="259">
        <v>4</v>
      </c>
      <c r="AM91" s="259">
        <v>7</v>
      </c>
      <c r="AN91" s="259">
        <v>16</v>
      </c>
      <c r="AO91" s="259">
        <v>6</v>
      </c>
      <c r="AP91" s="259">
        <v>8</v>
      </c>
      <c r="AQ91" s="259">
        <v>9</v>
      </c>
      <c r="AR91" s="259">
        <v>8</v>
      </c>
      <c r="AS91" s="259">
        <v>16</v>
      </c>
      <c r="AT91" s="259">
        <v>9</v>
      </c>
      <c r="AU91" s="259">
        <v>7</v>
      </c>
      <c r="AV91" s="259">
        <v>10</v>
      </c>
      <c r="AW91" s="259">
        <v>3</v>
      </c>
      <c r="AX91" s="259">
        <v>8</v>
      </c>
      <c r="AY91" s="259">
        <v>11</v>
      </c>
      <c r="AZ91" s="259">
        <v>6</v>
      </c>
      <c r="BA91" s="259">
        <v>6</v>
      </c>
      <c r="BB91" s="259">
        <v>10</v>
      </c>
      <c r="BC91" s="259">
        <v>11</v>
      </c>
      <c r="BD91" s="259">
        <v>7</v>
      </c>
      <c r="BE91" s="259">
        <v>11</v>
      </c>
      <c r="BF91" s="259">
        <v>11</v>
      </c>
      <c r="BG91" s="259">
        <v>11</v>
      </c>
      <c r="BH91" s="259">
        <v>6</v>
      </c>
      <c r="BI91" s="259">
        <v>10</v>
      </c>
      <c r="BJ91" s="259">
        <v>25</v>
      </c>
      <c r="BK91" s="259">
        <v>9</v>
      </c>
      <c r="BL91" s="259">
        <v>8</v>
      </c>
      <c r="BM91" s="259">
        <v>17</v>
      </c>
      <c r="BN91" s="259">
        <v>14</v>
      </c>
      <c r="BO91" s="259">
        <v>23</v>
      </c>
      <c r="BP91" s="259">
        <v>11</v>
      </c>
      <c r="BQ91" s="259">
        <v>13</v>
      </c>
      <c r="BR91" s="259">
        <v>2</v>
      </c>
      <c r="BS91" s="259">
        <v>2</v>
      </c>
      <c r="BT91" s="259">
        <v>3</v>
      </c>
      <c r="BU91" s="259">
        <v>3</v>
      </c>
      <c r="BV91" s="259">
        <v>10</v>
      </c>
      <c r="BW91" s="259">
        <v>4</v>
      </c>
      <c r="BX91" s="259">
        <v>1</v>
      </c>
      <c r="BY91" s="259">
        <v>4</v>
      </c>
      <c r="BZ91" s="259">
        <v>2</v>
      </c>
      <c r="CA91" s="259">
        <v>3</v>
      </c>
      <c r="CB91" s="259">
        <v>1</v>
      </c>
      <c r="CC91" s="259">
        <v>1</v>
      </c>
      <c r="CD91" s="259">
        <v>5</v>
      </c>
      <c r="CE91" s="259">
        <v>2</v>
      </c>
      <c r="CF91" s="259">
        <v>5</v>
      </c>
      <c r="CG91" s="259">
        <v>6</v>
      </c>
      <c r="CH91" s="259">
        <v>7</v>
      </c>
      <c r="CI91" s="259">
        <v>7</v>
      </c>
      <c r="CJ91" s="259">
        <v>6</v>
      </c>
      <c r="CK91" s="259">
        <v>5</v>
      </c>
      <c r="CL91" s="259">
        <v>4</v>
      </c>
      <c r="CM91" s="259">
        <v>7</v>
      </c>
      <c r="CN91" s="259">
        <v>6</v>
      </c>
      <c r="CO91" s="259">
        <v>18</v>
      </c>
      <c r="CP91" s="259">
        <v>7</v>
      </c>
      <c r="CQ91" s="259">
        <v>8</v>
      </c>
      <c r="CR91" s="259">
        <v>3</v>
      </c>
      <c r="CS91" s="259">
        <v>8</v>
      </c>
      <c r="CT91" s="259">
        <v>6</v>
      </c>
      <c r="CU91" s="259">
        <v>6</v>
      </c>
      <c r="CV91" s="259">
        <v>9</v>
      </c>
      <c r="CW91" s="259">
        <v>7</v>
      </c>
      <c r="CX91" s="259">
        <v>6</v>
      </c>
      <c r="CY91" s="259">
        <v>6</v>
      </c>
      <c r="CZ91" s="259">
        <v>3</v>
      </c>
      <c r="DA91" s="259">
        <v>1</v>
      </c>
      <c r="DB91" s="259">
        <v>2</v>
      </c>
      <c r="DC91" s="259">
        <v>1</v>
      </c>
      <c r="DD91" s="259">
        <v>3</v>
      </c>
      <c r="DE91" s="259">
        <v>2</v>
      </c>
      <c r="DF91" s="259">
        <v>7</v>
      </c>
      <c r="DG91" s="259">
        <v>0</v>
      </c>
      <c r="DH91" s="259">
        <v>1</v>
      </c>
      <c r="DI91" s="259">
        <v>4</v>
      </c>
      <c r="DJ91" s="259">
        <v>2</v>
      </c>
      <c r="DK91" s="259">
        <v>3</v>
      </c>
      <c r="DL91" s="259">
        <v>2</v>
      </c>
      <c r="DM91" s="259">
        <v>1</v>
      </c>
      <c r="DN91" s="259">
        <v>4</v>
      </c>
      <c r="DO91" s="259">
        <v>7</v>
      </c>
      <c r="DP91" s="259">
        <v>2</v>
      </c>
      <c r="DQ91" s="259">
        <v>1</v>
      </c>
      <c r="DR91" s="259">
        <v>0</v>
      </c>
      <c r="DS91" s="259">
        <v>1</v>
      </c>
      <c r="DT91" s="259">
        <v>0</v>
      </c>
      <c r="DU91" s="259">
        <v>0</v>
      </c>
      <c r="DV91" s="259">
        <v>2</v>
      </c>
      <c r="DW91" s="259">
        <v>1</v>
      </c>
      <c r="DX91" s="259">
        <v>0</v>
      </c>
      <c r="DY91" s="259">
        <v>1</v>
      </c>
      <c r="DZ91" s="259">
        <v>5</v>
      </c>
      <c r="EA91" s="259">
        <v>2</v>
      </c>
      <c r="EB91" s="259">
        <v>1</v>
      </c>
      <c r="EC91" s="259">
        <v>1</v>
      </c>
    </row>
    <row r="92" spans="1:133" x14ac:dyDescent="0.25">
      <c r="A92" s="256" t="s">
        <v>9</v>
      </c>
      <c r="B92" s="259">
        <v>8</v>
      </c>
      <c r="C92" s="259">
        <v>11</v>
      </c>
      <c r="D92" s="259">
        <v>12</v>
      </c>
      <c r="E92" s="259">
        <v>9</v>
      </c>
      <c r="F92" s="259">
        <v>7</v>
      </c>
      <c r="G92" s="259">
        <v>12</v>
      </c>
      <c r="H92" s="259">
        <v>10</v>
      </c>
      <c r="I92" s="259">
        <v>2</v>
      </c>
      <c r="J92" s="259">
        <v>6</v>
      </c>
      <c r="K92" s="259">
        <v>6</v>
      </c>
      <c r="L92" s="259">
        <v>7</v>
      </c>
      <c r="M92" s="259">
        <v>14</v>
      </c>
      <c r="N92" s="259">
        <v>4</v>
      </c>
      <c r="O92" s="259">
        <v>7</v>
      </c>
      <c r="P92" s="259">
        <v>14</v>
      </c>
      <c r="Q92" s="259">
        <v>6</v>
      </c>
      <c r="R92" s="259">
        <v>12</v>
      </c>
      <c r="S92" s="259">
        <v>5</v>
      </c>
      <c r="T92" s="259">
        <v>6</v>
      </c>
      <c r="U92" s="259">
        <v>10</v>
      </c>
      <c r="V92" s="259">
        <v>10</v>
      </c>
      <c r="W92" s="259">
        <v>7</v>
      </c>
      <c r="X92" s="259">
        <v>7</v>
      </c>
      <c r="Y92" s="259">
        <v>5</v>
      </c>
      <c r="Z92" s="259">
        <v>8</v>
      </c>
      <c r="AA92" s="259">
        <v>11</v>
      </c>
      <c r="AB92" s="259">
        <v>2</v>
      </c>
      <c r="AC92" s="259">
        <v>7</v>
      </c>
      <c r="AD92" s="259">
        <v>8</v>
      </c>
      <c r="AE92" s="259">
        <v>4</v>
      </c>
      <c r="AF92" s="259">
        <v>2</v>
      </c>
      <c r="AG92" s="259">
        <v>5</v>
      </c>
      <c r="AH92" s="259">
        <v>4</v>
      </c>
      <c r="AI92" s="259">
        <v>9</v>
      </c>
      <c r="AJ92" s="259">
        <v>7</v>
      </c>
      <c r="AK92" s="259">
        <v>4</v>
      </c>
      <c r="AL92" s="259">
        <v>2</v>
      </c>
      <c r="AM92" s="259">
        <v>9</v>
      </c>
      <c r="AN92" s="259">
        <v>5</v>
      </c>
      <c r="AO92" s="259">
        <v>5</v>
      </c>
      <c r="AP92" s="259">
        <v>13</v>
      </c>
      <c r="AQ92" s="259">
        <v>5</v>
      </c>
      <c r="AR92" s="259">
        <v>3</v>
      </c>
      <c r="AS92" s="259">
        <v>1</v>
      </c>
      <c r="AT92" s="259">
        <v>6</v>
      </c>
      <c r="AU92" s="259">
        <v>3</v>
      </c>
      <c r="AV92" s="259">
        <v>4</v>
      </c>
      <c r="AW92" s="259">
        <v>3</v>
      </c>
      <c r="AX92" s="259">
        <v>4</v>
      </c>
      <c r="AY92" s="259">
        <v>2</v>
      </c>
      <c r="AZ92" s="259">
        <v>9</v>
      </c>
      <c r="BA92" s="259">
        <v>4</v>
      </c>
      <c r="BB92" s="259">
        <v>4</v>
      </c>
      <c r="BC92" s="259">
        <v>5</v>
      </c>
      <c r="BD92" s="259">
        <v>7</v>
      </c>
      <c r="BE92" s="259">
        <v>8</v>
      </c>
      <c r="BF92" s="259">
        <v>6</v>
      </c>
      <c r="BG92" s="259">
        <v>14</v>
      </c>
      <c r="BH92" s="259">
        <v>24</v>
      </c>
      <c r="BI92" s="259">
        <v>4</v>
      </c>
      <c r="BJ92" s="259">
        <v>7</v>
      </c>
      <c r="BK92" s="259">
        <v>4</v>
      </c>
      <c r="BL92" s="259">
        <v>10</v>
      </c>
      <c r="BM92" s="259">
        <v>1</v>
      </c>
      <c r="BN92" s="259">
        <v>5</v>
      </c>
      <c r="BO92" s="259">
        <v>6</v>
      </c>
      <c r="BP92" s="259">
        <v>6</v>
      </c>
      <c r="BQ92" s="259">
        <v>2</v>
      </c>
      <c r="BR92" s="259">
        <v>4</v>
      </c>
      <c r="BS92" s="259">
        <v>9</v>
      </c>
      <c r="BT92" s="259">
        <v>4</v>
      </c>
      <c r="BU92" s="259">
        <v>4</v>
      </c>
      <c r="BV92" s="259">
        <v>3</v>
      </c>
      <c r="BW92" s="259">
        <v>4</v>
      </c>
      <c r="BX92" s="259">
        <v>6</v>
      </c>
      <c r="BY92" s="259">
        <v>2</v>
      </c>
      <c r="BZ92" s="259">
        <v>7</v>
      </c>
      <c r="CA92" s="259">
        <v>1</v>
      </c>
      <c r="CB92" s="259">
        <v>4</v>
      </c>
      <c r="CC92" s="259">
        <v>4</v>
      </c>
      <c r="CD92" s="259">
        <v>4</v>
      </c>
      <c r="CE92" s="259">
        <v>3</v>
      </c>
      <c r="CF92" s="259">
        <v>7</v>
      </c>
      <c r="CG92" s="259">
        <v>3</v>
      </c>
      <c r="CH92" s="259">
        <v>4</v>
      </c>
      <c r="CI92" s="259">
        <v>4</v>
      </c>
      <c r="CJ92" s="259">
        <v>10</v>
      </c>
      <c r="CK92" s="259">
        <v>9</v>
      </c>
      <c r="CL92" s="259">
        <v>6</v>
      </c>
      <c r="CM92" s="259">
        <v>2</v>
      </c>
      <c r="CN92" s="259">
        <v>4</v>
      </c>
      <c r="CO92" s="259">
        <v>7</v>
      </c>
      <c r="CP92" s="259">
        <v>4</v>
      </c>
      <c r="CQ92" s="259">
        <v>5</v>
      </c>
      <c r="CR92" s="259">
        <v>1</v>
      </c>
      <c r="CS92" s="259">
        <v>7</v>
      </c>
      <c r="CT92" s="259">
        <v>1</v>
      </c>
      <c r="CU92" s="259">
        <v>2</v>
      </c>
      <c r="CV92" s="259">
        <v>4</v>
      </c>
      <c r="CW92" s="259">
        <v>9</v>
      </c>
      <c r="CX92" s="259">
        <v>2</v>
      </c>
      <c r="CY92" s="259">
        <v>4</v>
      </c>
      <c r="CZ92" s="259">
        <v>3</v>
      </c>
      <c r="DA92" s="259">
        <v>3</v>
      </c>
      <c r="DB92" s="259">
        <v>1</v>
      </c>
      <c r="DC92" s="259">
        <v>1</v>
      </c>
      <c r="DD92" s="259">
        <v>4</v>
      </c>
      <c r="DE92" s="259">
        <v>3</v>
      </c>
      <c r="DF92" s="259">
        <v>1</v>
      </c>
      <c r="DG92" s="259">
        <v>5</v>
      </c>
      <c r="DH92" s="259">
        <v>6</v>
      </c>
      <c r="DI92" s="259">
        <v>0</v>
      </c>
      <c r="DJ92" s="259">
        <v>0</v>
      </c>
      <c r="DK92" s="259">
        <v>3</v>
      </c>
      <c r="DL92" s="259">
        <v>4</v>
      </c>
      <c r="DM92" s="259">
        <v>4</v>
      </c>
      <c r="DN92" s="259">
        <v>2</v>
      </c>
      <c r="DO92" s="259">
        <v>3</v>
      </c>
      <c r="DP92" s="259">
        <v>0</v>
      </c>
      <c r="DQ92" s="259">
        <v>0</v>
      </c>
      <c r="DR92" s="259">
        <v>3</v>
      </c>
      <c r="DS92" s="259">
        <v>1</v>
      </c>
      <c r="DT92" s="259">
        <v>1</v>
      </c>
      <c r="DU92" s="259">
        <v>0</v>
      </c>
      <c r="DV92" s="259">
        <v>0</v>
      </c>
      <c r="DW92" s="259">
        <v>1</v>
      </c>
      <c r="DX92" s="259">
        <v>0</v>
      </c>
      <c r="DY92" s="259">
        <v>0</v>
      </c>
      <c r="DZ92" s="259">
        <v>1</v>
      </c>
      <c r="EA92" s="259">
        <v>2</v>
      </c>
      <c r="EB92" s="259">
        <v>1</v>
      </c>
      <c r="EC92" s="259">
        <v>0</v>
      </c>
    </row>
    <row r="93" spans="1:133" x14ac:dyDescent="0.25">
      <c r="A93" s="256" t="s">
        <v>11</v>
      </c>
      <c r="B93" s="259">
        <v>4</v>
      </c>
      <c r="C93" s="259">
        <v>11</v>
      </c>
      <c r="D93" s="259">
        <v>11</v>
      </c>
      <c r="E93" s="259">
        <v>11</v>
      </c>
      <c r="F93" s="259">
        <v>13</v>
      </c>
      <c r="G93" s="259">
        <v>8</v>
      </c>
      <c r="H93" s="259">
        <v>13</v>
      </c>
      <c r="I93" s="259">
        <v>11</v>
      </c>
      <c r="J93" s="259">
        <v>4</v>
      </c>
      <c r="K93" s="259">
        <v>10</v>
      </c>
      <c r="L93" s="259">
        <v>5</v>
      </c>
      <c r="M93" s="259">
        <v>10</v>
      </c>
      <c r="N93" s="259">
        <v>16</v>
      </c>
      <c r="O93" s="259">
        <v>10</v>
      </c>
      <c r="P93" s="259">
        <v>4</v>
      </c>
      <c r="Q93" s="259">
        <v>12</v>
      </c>
      <c r="R93" s="259">
        <v>6</v>
      </c>
      <c r="S93" s="259">
        <v>8</v>
      </c>
      <c r="T93" s="259">
        <v>12</v>
      </c>
      <c r="U93" s="259">
        <v>7</v>
      </c>
      <c r="V93" s="259">
        <v>10</v>
      </c>
      <c r="W93" s="259">
        <v>8</v>
      </c>
      <c r="X93" s="259">
        <v>8</v>
      </c>
      <c r="Y93" s="259">
        <v>6</v>
      </c>
      <c r="Z93" s="259">
        <v>2</v>
      </c>
      <c r="AA93" s="259">
        <v>6</v>
      </c>
      <c r="AB93" s="259">
        <v>6</v>
      </c>
      <c r="AC93" s="259">
        <v>3</v>
      </c>
      <c r="AD93" s="259">
        <v>11</v>
      </c>
      <c r="AE93" s="259">
        <v>3</v>
      </c>
      <c r="AF93" s="259">
        <v>7</v>
      </c>
      <c r="AG93" s="259">
        <v>9</v>
      </c>
      <c r="AH93" s="259">
        <v>11</v>
      </c>
      <c r="AI93" s="259">
        <v>6</v>
      </c>
      <c r="AJ93" s="259">
        <v>5</v>
      </c>
      <c r="AK93" s="259">
        <v>10</v>
      </c>
      <c r="AL93" s="259">
        <v>4</v>
      </c>
      <c r="AM93" s="259">
        <v>7</v>
      </c>
      <c r="AN93" s="259">
        <v>8</v>
      </c>
      <c r="AO93" s="259">
        <v>2</v>
      </c>
      <c r="AP93" s="259">
        <v>9</v>
      </c>
      <c r="AQ93" s="259">
        <v>3</v>
      </c>
      <c r="AR93" s="259">
        <v>4</v>
      </c>
      <c r="AS93" s="259">
        <v>0</v>
      </c>
      <c r="AT93" s="259">
        <v>3</v>
      </c>
      <c r="AU93" s="259">
        <v>1</v>
      </c>
      <c r="AV93" s="259">
        <v>3</v>
      </c>
      <c r="AW93" s="259">
        <v>2</v>
      </c>
      <c r="AX93" s="259">
        <v>0</v>
      </c>
      <c r="AY93" s="259">
        <v>1</v>
      </c>
      <c r="AZ93" s="259">
        <v>2</v>
      </c>
      <c r="BA93" s="259">
        <v>5</v>
      </c>
      <c r="BB93" s="259">
        <v>6</v>
      </c>
      <c r="BC93" s="259">
        <v>3</v>
      </c>
      <c r="BD93" s="259">
        <v>1</v>
      </c>
      <c r="BE93" s="259">
        <v>3</v>
      </c>
      <c r="BF93" s="259">
        <v>3</v>
      </c>
      <c r="BG93" s="259">
        <v>2</v>
      </c>
      <c r="BH93" s="259">
        <v>3</v>
      </c>
      <c r="BI93" s="259">
        <v>2</v>
      </c>
      <c r="BJ93" s="259">
        <v>2</v>
      </c>
      <c r="BK93" s="259">
        <v>1</v>
      </c>
      <c r="BL93" s="259">
        <v>2</v>
      </c>
      <c r="BM93" s="259">
        <v>2</v>
      </c>
      <c r="BN93" s="259">
        <v>6</v>
      </c>
      <c r="BO93" s="259">
        <v>0</v>
      </c>
      <c r="BP93" s="259">
        <v>2</v>
      </c>
      <c r="BQ93" s="259">
        <v>3</v>
      </c>
      <c r="BR93" s="259">
        <v>2</v>
      </c>
      <c r="BS93" s="259">
        <v>6</v>
      </c>
      <c r="BT93" s="259">
        <v>1</v>
      </c>
      <c r="BU93" s="259">
        <v>6</v>
      </c>
      <c r="BV93" s="259">
        <v>0</v>
      </c>
      <c r="BW93" s="259">
        <v>7</v>
      </c>
      <c r="BX93" s="259">
        <v>5</v>
      </c>
      <c r="BY93" s="259">
        <v>3</v>
      </c>
      <c r="BZ93" s="259">
        <v>5</v>
      </c>
      <c r="CA93" s="259">
        <v>1</v>
      </c>
      <c r="CB93" s="259">
        <v>1</v>
      </c>
      <c r="CC93" s="259">
        <v>3</v>
      </c>
      <c r="CD93" s="259">
        <v>6</v>
      </c>
      <c r="CE93" s="259">
        <v>3</v>
      </c>
      <c r="CF93" s="259">
        <v>5</v>
      </c>
      <c r="CG93" s="259">
        <v>4</v>
      </c>
      <c r="CH93" s="259">
        <v>1</v>
      </c>
      <c r="CI93" s="259">
        <v>4</v>
      </c>
      <c r="CJ93" s="259">
        <v>5</v>
      </c>
      <c r="CK93" s="259">
        <v>4</v>
      </c>
      <c r="CL93" s="259">
        <v>4</v>
      </c>
      <c r="CM93" s="259">
        <v>4</v>
      </c>
      <c r="CN93" s="259">
        <v>4</v>
      </c>
      <c r="CO93" s="259">
        <v>4</v>
      </c>
      <c r="CP93" s="259">
        <v>5</v>
      </c>
      <c r="CQ93" s="259">
        <v>4</v>
      </c>
      <c r="CR93" s="259">
        <v>1</v>
      </c>
      <c r="CS93" s="259">
        <v>3</v>
      </c>
      <c r="CT93" s="259">
        <v>2</v>
      </c>
      <c r="CU93" s="259">
        <v>2</v>
      </c>
      <c r="CV93" s="259">
        <v>3</v>
      </c>
      <c r="CW93" s="259">
        <v>2</v>
      </c>
      <c r="CX93" s="259">
        <v>3</v>
      </c>
      <c r="CY93" s="259">
        <v>1</v>
      </c>
      <c r="CZ93" s="259">
        <v>3</v>
      </c>
      <c r="DA93" s="259">
        <v>0</v>
      </c>
      <c r="DB93" s="259">
        <v>0</v>
      </c>
      <c r="DC93" s="259">
        <v>1</v>
      </c>
      <c r="DD93" s="259">
        <v>0</v>
      </c>
      <c r="DE93" s="259">
        <v>0</v>
      </c>
      <c r="DF93" s="259">
        <v>0</v>
      </c>
      <c r="DG93" s="259">
        <v>2</v>
      </c>
      <c r="DH93" s="259">
        <v>2</v>
      </c>
      <c r="DI93" s="259">
        <v>0</v>
      </c>
      <c r="DJ93" s="259">
        <v>1</v>
      </c>
      <c r="DK93" s="259">
        <v>0</v>
      </c>
      <c r="DL93" s="259">
        <v>0</v>
      </c>
      <c r="DM93" s="259">
        <v>3</v>
      </c>
      <c r="DN93" s="259">
        <v>2</v>
      </c>
      <c r="DO93" s="259">
        <v>5</v>
      </c>
      <c r="DP93" s="259">
        <v>0</v>
      </c>
      <c r="DQ93" s="259">
        <v>0</v>
      </c>
      <c r="DR93" s="259">
        <v>2</v>
      </c>
      <c r="DS93" s="259">
        <v>1</v>
      </c>
      <c r="DT93" s="259">
        <v>2</v>
      </c>
      <c r="DU93" s="259">
        <v>2</v>
      </c>
      <c r="DV93" s="259">
        <v>1</v>
      </c>
      <c r="DW93" s="259">
        <v>2</v>
      </c>
      <c r="DX93" s="259">
        <v>0</v>
      </c>
      <c r="DY93" s="259">
        <v>1</v>
      </c>
      <c r="DZ93" s="259">
        <v>1</v>
      </c>
      <c r="EA93" s="259">
        <v>0</v>
      </c>
      <c r="EB93" s="259">
        <v>0</v>
      </c>
      <c r="EC93" s="259">
        <v>1</v>
      </c>
    </row>
  </sheetData>
  <pageMargins left="0.511811024" right="0.511811024" top="0.78740157499999996" bottom="0.78740157499999996" header="0.31496062000000002" footer="0.31496062000000002"/>
  <pageSetup paperSize="9" orientation="portrait" r:id="rId1"/>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05A05-5D28-4D62-8D63-9624279FB3E8}">
  <dimension ref="A1:O72"/>
  <sheetViews>
    <sheetView workbookViewId="0"/>
  </sheetViews>
  <sheetFormatPr defaultRowHeight="15" x14ac:dyDescent="0.25"/>
  <sheetData>
    <row r="1" spans="1:1" x14ac:dyDescent="0.25">
      <c r="A1" t="s">
        <v>2183</v>
      </c>
    </row>
    <row r="3" spans="1:1" x14ac:dyDescent="0.25">
      <c r="A3" t="s">
        <v>129</v>
      </c>
    </row>
    <row r="4" spans="1:1" x14ac:dyDescent="0.25">
      <c r="A4" t="s">
        <v>2184</v>
      </c>
    </row>
    <row r="5" spans="1:1" x14ac:dyDescent="0.25">
      <c r="A5" t="s">
        <v>2185</v>
      </c>
    </row>
    <row r="6" spans="1:1" x14ac:dyDescent="0.25">
      <c r="A6" t="s">
        <v>2186</v>
      </c>
    </row>
    <row r="7" spans="1:1" x14ac:dyDescent="0.25">
      <c r="A7" t="s">
        <v>2187</v>
      </c>
    </row>
    <row r="8" spans="1:1" x14ac:dyDescent="0.25">
      <c r="A8" t="s">
        <v>2188</v>
      </c>
    </row>
    <row r="9" spans="1:1" x14ac:dyDescent="0.25">
      <c r="A9" t="s">
        <v>2189</v>
      </c>
    </row>
    <row r="10" spans="1:1" x14ac:dyDescent="0.25">
      <c r="A10" t="s">
        <v>2190</v>
      </c>
    </row>
    <row r="11" spans="1:1" x14ac:dyDescent="0.25">
      <c r="A11" t="s">
        <v>2191</v>
      </c>
    </row>
    <row r="12" spans="1:1" x14ac:dyDescent="0.25">
      <c r="A12" t="s">
        <v>2192</v>
      </c>
    </row>
    <row r="14" spans="1:1" x14ac:dyDescent="0.25">
      <c r="A14" t="s">
        <v>714</v>
      </c>
    </row>
    <row r="15" spans="1:1" x14ac:dyDescent="0.25">
      <c r="A15" t="s">
        <v>2193</v>
      </c>
    </row>
    <row r="16" spans="1:1" x14ac:dyDescent="0.25">
      <c r="A16" s="109" t="s">
        <v>147</v>
      </c>
    </row>
    <row r="19" spans="1:4" x14ac:dyDescent="0.25">
      <c r="A19" t="s">
        <v>2194</v>
      </c>
    </row>
    <row r="20" spans="1:4" x14ac:dyDescent="0.25">
      <c r="B20" t="s">
        <v>7</v>
      </c>
      <c r="C20" t="s">
        <v>6</v>
      </c>
      <c r="D20" t="s">
        <v>5</v>
      </c>
    </row>
    <row r="21" spans="1:4" x14ac:dyDescent="0.25">
      <c r="A21">
        <v>2007</v>
      </c>
      <c r="B21" s="16">
        <v>3.8</v>
      </c>
      <c r="C21" s="16">
        <v>3.69</v>
      </c>
      <c r="D21" s="16">
        <v>4.5599999999999996</v>
      </c>
    </row>
    <row r="22" spans="1:4" x14ac:dyDescent="0.25">
      <c r="A22">
        <v>2008</v>
      </c>
      <c r="B22" s="16">
        <v>2.23</v>
      </c>
      <c r="C22" s="16">
        <v>2.41</v>
      </c>
      <c r="D22" s="16">
        <v>3.35</v>
      </c>
    </row>
    <row r="23" spans="1:4" x14ac:dyDescent="0.25">
      <c r="A23">
        <v>2009</v>
      </c>
      <c r="B23" s="16">
        <v>2.9</v>
      </c>
      <c r="C23" s="16">
        <v>2.61</v>
      </c>
      <c r="D23" s="16">
        <v>3.48</v>
      </c>
    </row>
    <row r="24" spans="1:4" x14ac:dyDescent="0.25">
      <c r="A24">
        <v>2010</v>
      </c>
      <c r="B24" s="16">
        <v>3.17</v>
      </c>
      <c r="C24" s="16">
        <v>2.65</v>
      </c>
      <c r="D24" s="16">
        <v>3.62</v>
      </c>
    </row>
    <row r="25" spans="1:4" x14ac:dyDescent="0.25">
      <c r="A25">
        <v>2011</v>
      </c>
      <c r="B25" s="16">
        <v>3.53</v>
      </c>
      <c r="C25" s="16">
        <v>2.88</v>
      </c>
      <c r="D25" s="16">
        <v>3.72</v>
      </c>
    </row>
    <row r="26" spans="1:4" x14ac:dyDescent="0.25">
      <c r="A26">
        <v>2012</v>
      </c>
      <c r="B26" s="16">
        <v>3.35</v>
      </c>
      <c r="C26" s="16">
        <v>3.08</v>
      </c>
      <c r="D26" s="16">
        <v>3.82</v>
      </c>
    </row>
    <row r="27" spans="1:4" x14ac:dyDescent="0.25">
      <c r="A27">
        <v>2013</v>
      </c>
      <c r="B27" s="16">
        <v>3.68</v>
      </c>
      <c r="C27" s="16">
        <v>3.24</v>
      </c>
      <c r="D27" s="16">
        <v>3.93</v>
      </c>
    </row>
    <row r="28" spans="1:4" x14ac:dyDescent="0.25">
      <c r="A28">
        <v>2014</v>
      </c>
      <c r="B28" s="16">
        <v>3.47</v>
      </c>
      <c r="C28" s="16">
        <v>3.32</v>
      </c>
      <c r="D28" s="16">
        <v>3.97</v>
      </c>
    </row>
    <row r="29" spans="1:4" x14ac:dyDescent="0.25">
      <c r="A29">
        <v>2015</v>
      </c>
      <c r="B29" s="16">
        <v>4.54</v>
      </c>
      <c r="C29" s="16">
        <v>3.61</v>
      </c>
      <c r="D29" s="16">
        <v>4.1900000000000004</v>
      </c>
    </row>
    <row r="30" spans="1:4" x14ac:dyDescent="0.25">
      <c r="A30">
        <v>2016</v>
      </c>
      <c r="B30" s="16">
        <v>5.0199999999999996</v>
      </c>
      <c r="C30" s="16">
        <v>3.83</v>
      </c>
      <c r="D30" s="16">
        <v>4.37</v>
      </c>
    </row>
    <row r="31" spans="1:4" x14ac:dyDescent="0.25">
      <c r="A31">
        <v>2017</v>
      </c>
      <c r="B31" s="16">
        <v>4.93</v>
      </c>
      <c r="C31" s="16">
        <v>3.75</v>
      </c>
      <c r="D31" s="16">
        <v>4.28</v>
      </c>
    </row>
    <row r="32" spans="1:4" x14ac:dyDescent="0.25">
      <c r="A32">
        <v>2018</v>
      </c>
      <c r="B32" s="16">
        <v>5</v>
      </c>
      <c r="C32" s="16">
        <v>3.64</v>
      </c>
      <c r="D32" s="16">
        <v>4.26</v>
      </c>
    </row>
    <row r="33" spans="1:15" x14ac:dyDescent="0.25">
      <c r="A33">
        <v>2019</v>
      </c>
      <c r="B33" s="16">
        <v>5.16</v>
      </c>
      <c r="C33" s="16">
        <v>3.76</v>
      </c>
      <c r="D33" s="16">
        <v>4.3099999999999996</v>
      </c>
    </row>
    <row r="34" spans="1:15" x14ac:dyDescent="0.25">
      <c r="A34">
        <v>2020</v>
      </c>
      <c r="B34" s="16">
        <v>6.21</v>
      </c>
      <c r="C34" s="16">
        <v>5.01</v>
      </c>
      <c r="D34" s="16">
        <v>5.62</v>
      </c>
    </row>
    <row r="37" spans="1:15" ht="15.75" x14ac:dyDescent="0.3">
      <c r="A37" t="s">
        <v>2195</v>
      </c>
      <c r="G37" s="267" t="s">
        <v>2196</v>
      </c>
    </row>
    <row r="38" spans="1:15" x14ac:dyDescent="0.25">
      <c r="A38" t="s">
        <v>2197</v>
      </c>
    </row>
    <row r="39" spans="1:15" x14ac:dyDescent="0.25">
      <c r="A39" t="s">
        <v>2198</v>
      </c>
    </row>
    <row r="40" spans="1:15" x14ac:dyDescent="0.25">
      <c r="A40" t="s">
        <v>2199</v>
      </c>
    </row>
    <row r="41" spans="1:15" x14ac:dyDescent="0.25">
      <c r="A41" t="s">
        <v>2200</v>
      </c>
    </row>
    <row r="43" spans="1:15" x14ac:dyDescent="0.25">
      <c r="A43" t="s">
        <v>456</v>
      </c>
      <c r="B43">
        <v>2007</v>
      </c>
      <c r="C43">
        <v>2008</v>
      </c>
      <c r="D43">
        <v>2009</v>
      </c>
      <c r="E43">
        <v>2010</v>
      </c>
      <c r="F43">
        <v>2011</v>
      </c>
      <c r="G43">
        <v>2012</v>
      </c>
      <c r="H43">
        <v>2013</v>
      </c>
      <c r="I43">
        <v>2014</v>
      </c>
      <c r="J43">
        <v>2015</v>
      </c>
      <c r="K43">
        <v>2016</v>
      </c>
      <c r="L43">
        <v>2017</v>
      </c>
      <c r="M43">
        <v>2018</v>
      </c>
      <c r="N43">
        <v>2019</v>
      </c>
      <c r="O43">
        <v>2020</v>
      </c>
    </row>
    <row r="44" spans="1:15" x14ac:dyDescent="0.25">
      <c r="A44" t="s">
        <v>66</v>
      </c>
      <c r="B44">
        <v>4.5599999999999996</v>
      </c>
      <c r="C44">
        <v>3.35</v>
      </c>
      <c r="D44">
        <v>3.48</v>
      </c>
      <c r="E44">
        <v>3.62</v>
      </c>
      <c r="F44">
        <v>3.72</v>
      </c>
      <c r="G44">
        <v>3.82</v>
      </c>
      <c r="H44">
        <v>3.93</v>
      </c>
      <c r="I44">
        <v>3.97</v>
      </c>
      <c r="J44">
        <v>4.1900000000000004</v>
      </c>
      <c r="K44">
        <v>4.37</v>
      </c>
      <c r="L44">
        <v>4.28</v>
      </c>
      <c r="M44">
        <v>4.26</v>
      </c>
      <c r="N44">
        <v>4.3099999999999996</v>
      </c>
      <c r="O44">
        <v>5.62</v>
      </c>
    </row>
    <row r="45" spans="1:15" x14ac:dyDescent="0.25">
      <c r="A45" t="s">
        <v>6</v>
      </c>
      <c r="B45">
        <v>3.69</v>
      </c>
      <c r="C45">
        <v>2.41</v>
      </c>
      <c r="D45">
        <v>2.61</v>
      </c>
      <c r="E45">
        <v>2.65</v>
      </c>
      <c r="F45">
        <v>2.88</v>
      </c>
      <c r="G45">
        <v>3.08</v>
      </c>
      <c r="H45">
        <v>3.24</v>
      </c>
      <c r="I45">
        <v>3.32</v>
      </c>
      <c r="J45">
        <v>3.61</v>
      </c>
      <c r="K45">
        <v>3.83</v>
      </c>
      <c r="L45">
        <v>3.75</v>
      </c>
      <c r="M45">
        <v>3.64</v>
      </c>
      <c r="N45">
        <v>3.76</v>
      </c>
      <c r="O45">
        <v>5.01</v>
      </c>
    </row>
    <row r="46" spans="1:15" x14ac:dyDescent="0.25">
      <c r="A46" t="s">
        <v>2201</v>
      </c>
      <c r="B46">
        <v>6.83</v>
      </c>
      <c r="C46">
        <v>4.6100000000000003</v>
      </c>
      <c r="D46">
        <v>4.9000000000000004</v>
      </c>
      <c r="E46">
        <v>5.53</v>
      </c>
      <c r="F46">
        <v>5.69</v>
      </c>
      <c r="G46">
        <v>5.97</v>
      </c>
      <c r="H46">
        <v>6.24</v>
      </c>
      <c r="I46">
        <v>6.24</v>
      </c>
      <c r="J46">
        <v>6.56</v>
      </c>
      <c r="K46">
        <v>6.79</v>
      </c>
      <c r="L46">
        <v>6.65</v>
      </c>
      <c r="M46">
        <v>6.77</v>
      </c>
      <c r="N46">
        <v>6.82</v>
      </c>
      <c r="O46">
        <v>8.8800000000000008</v>
      </c>
    </row>
    <row r="47" spans="1:15" x14ac:dyDescent="0.25">
      <c r="A47" t="s">
        <v>2202</v>
      </c>
      <c r="B47">
        <v>6.69</v>
      </c>
      <c r="C47">
        <v>4.68</v>
      </c>
      <c r="D47">
        <v>4.6399999999999997</v>
      </c>
      <c r="E47">
        <v>4.75</v>
      </c>
      <c r="F47">
        <v>4.71</v>
      </c>
      <c r="G47">
        <v>4.7699999999999996</v>
      </c>
      <c r="H47">
        <v>4.8499999999999996</v>
      </c>
      <c r="I47">
        <v>4.87</v>
      </c>
      <c r="J47">
        <v>4.99</v>
      </c>
      <c r="K47">
        <v>5.15</v>
      </c>
      <c r="L47">
        <v>5.03</v>
      </c>
      <c r="M47">
        <v>5.0199999999999996</v>
      </c>
      <c r="N47">
        <v>5.03</v>
      </c>
      <c r="O47">
        <v>6.54</v>
      </c>
    </row>
    <row r="48" spans="1:15" x14ac:dyDescent="0.25">
      <c r="A48" t="s">
        <v>2203</v>
      </c>
      <c r="B48">
        <v>4.79</v>
      </c>
      <c r="C48">
        <v>4.33</v>
      </c>
      <c r="D48">
        <v>4.49</v>
      </c>
      <c r="E48">
        <v>4.5999999999999996</v>
      </c>
      <c r="F48">
        <v>4.63</v>
      </c>
      <c r="G48">
        <v>4.62</v>
      </c>
      <c r="H48">
        <v>4.8</v>
      </c>
      <c r="I48">
        <v>4.71</v>
      </c>
      <c r="J48">
        <v>4.8099999999999996</v>
      </c>
      <c r="K48">
        <v>5.13</v>
      </c>
      <c r="L48">
        <v>5.07</v>
      </c>
      <c r="M48">
        <v>5.23</v>
      </c>
      <c r="N48">
        <v>5.18</v>
      </c>
      <c r="O48">
        <v>6.21</v>
      </c>
    </row>
    <row r="49" spans="1:15" x14ac:dyDescent="0.25">
      <c r="A49" t="s">
        <v>2204</v>
      </c>
      <c r="B49">
        <v>5.36</v>
      </c>
      <c r="C49">
        <v>4</v>
      </c>
      <c r="D49">
        <v>4.2</v>
      </c>
      <c r="E49">
        <v>4.29</v>
      </c>
      <c r="F49">
        <v>4.26</v>
      </c>
      <c r="G49">
        <v>4.32</v>
      </c>
      <c r="H49">
        <v>4.3499999999999996</v>
      </c>
      <c r="I49">
        <v>4.26</v>
      </c>
      <c r="J49">
        <v>4.47</v>
      </c>
      <c r="K49">
        <v>4.6399999999999997</v>
      </c>
      <c r="L49">
        <v>4.72</v>
      </c>
      <c r="M49">
        <v>4.59</v>
      </c>
      <c r="N49">
        <v>4.63</v>
      </c>
      <c r="O49">
        <v>5.61</v>
      </c>
    </row>
    <row r="50" spans="1:15" x14ac:dyDescent="0.25">
      <c r="A50" t="s">
        <v>2205</v>
      </c>
      <c r="B50">
        <v>4.3499999999999996</v>
      </c>
      <c r="C50">
        <v>2.81</v>
      </c>
      <c r="D50">
        <v>3.37</v>
      </c>
      <c r="E50">
        <v>3.39</v>
      </c>
      <c r="F50">
        <v>3.58</v>
      </c>
      <c r="G50">
        <v>3.96</v>
      </c>
      <c r="H50">
        <v>4.09</v>
      </c>
      <c r="I50">
        <v>4.07</v>
      </c>
      <c r="J50">
        <v>4.1399999999999997</v>
      </c>
      <c r="K50">
        <v>4.8099999999999996</v>
      </c>
      <c r="L50">
        <v>4.67</v>
      </c>
      <c r="M50">
        <v>4.71</v>
      </c>
      <c r="N50">
        <v>4.8899999999999997</v>
      </c>
      <c r="O50">
        <v>6.46</v>
      </c>
    </row>
    <row r="51" spans="1:15" x14ac:dyDescent="0.25">
      <c r="A51" t="s">
        <v>2206</v>
      </c>
      <c r="B51">
        <v>4.12</v>
      </c>
      <c r="C51">
        <v>3.3</v>
      </c>
      <c r="D51">
        <v>3.5</v>
      </c>
      <c r="E51">
        <v>3.34</v>
      </c>
      <c r="F51">
        <v>3.46</v>
      </c>
      <c r="G51">
        <v>3.57</v>
      </c>
      <c r="H51">
        <v>3.91</v>
      </c>
      <c r="I51">
        <v>3.99</v>
      </c>
      <c r="J51">
        <v>4.38</v>
      </c>
      <c r="K51">
        <v>4.79</v>
      </c>
      <c r="L51">
        <v>4.37</v>
      </c>
      <c r="M51">
        <v>4.29</v>
      </c>
      <c r="N51">
        <v>4.33</v>
      </c>
      <c r="O51">
        <v>5.88</v>
      </c>
    </row>
    <row r="52" spans="1:15" x14ac:dyDescent="0.25">
      <c r="A52" t="s">
        <v>2207</v>
      </c>
      <c r="B52">
        <v>5.13</v>
      </c>
      <c r="C52">
        <v>3.51</v>
      </c>
      <c r="D52">
        <v>3.79</v>
      </c>
      <c r="E52">
        <v>3.98</v>
      </c>
      <c r="F52">
        <v>3.97</v>
      </c>
      <c r="G52">
        <v>3.86</v>
      </c>
      <c r="H52">
        <v>3.94</v>
      </c>
      <c r="I52">
        <v>3.99</v>
      </c>
      <c r="J52">
        <v>4.0199999999999996</v>
      </c>
      <c r="K52">
        <v>4.18</v>
      </c>
      <c r="L52">
        <v>4.07</v>
      </c>
      <c r="M52">
        <v>4.17</v>
      </c>
      <c r="N52">
        <v>4.1399999999999997</v>
      </c>
      <c r="O52">
        <v>5.16</v>
      </c>
    </row>
    <row r="53" spans="1:15" x14ac:dyDescent="0.25">
      <c r="A53" t="s">
        <v>2208</v>
      </c>
      <c r="B53">
        <v>3.8</v>
      </c>
      <c r="C53">
        <v>2.23</v>
      </c>
      <c r="D53">
        <v>2.9</v>
      </c>
      <c r="E53">
        <v>3.17</v>
      </c>
      <c r="F53">
        <v>3.53</v>
      </c>
      <c r="G53">
        <v>3.35</v>
      </c>
      <c r="H53">
        <v>3.68</v>
      </c>
      <c r="I53">
        <v>3.47</v>
      </c>
      <c r="J53">
        <v>4.54</v>
      </c>
      <c r="K53">
        <v>5.0199999999999996</v>
      </c>
      <c r="L53">
        <v>4.93</v>
      </c>
      <c r="M53">
        <v>5</v>
      </c>
      <c r="N53">
        <v>5.16</v>
      </c>
      <c r="O53">
        <v>6.21</v>
      </c>
    </row>
    <row r="54" spans="1:15" x14ac:dyDescent="0.25">
      <c r="A54" t="s">
        <v>2209</v>
      </c>
      <c r="B54">
        <v>4.3499999999999996</v>
      </c>
      <c r="C54">
        <v>3.3</v>
      </c>
      <c r="D54">
        <v>3.42</v>
      </c>
      <c r="E54">
        <v>3.57</v>
      </c>
      <c r="F54">
        <v>3.63</v>
      </c>
      <c r="G54">
        <v>3.61</v>
      </c>
      <c r="H54">
        <v>3.84</v>
      </c>
      <c r="I54">
        <v>3.92</v>
      </c>
      <c r="J54">
        <v>4.0199999999999996</v>
      </c>
      <c r="K54">
        <v>4.04</v>
      </c>
      <c r="L54">
        <v>3.77</v>
      </c>
      <c r="M54">
        <v>3.84</v>
      </c>
      <c r="N54">
        <v>3.85</v>
      </c>
      <c r="O54">
        <v>5.0199999999999996</v>
      </c>
    </row>
    <row r="55" spans="1:15" x14ac:dyDescent="0.25">
      <c r="A55" t="s">
        <v>2210</v>
      </c>
      <c r="B55">
        <v>4.3099999999999996</v>
      </c>
      <c r="C55">
        <v>2.95</v>
      </c>
      <c r="D55">
        <v>3.2</v>
      </c>
      <c r="E55">
        <v>3.52</v>
      </c>
      <c r="F55">
        <v>3.51</v>
      </c>
      <c r="G55">
        <v>3.62</v>
      </c>
      <c r="H55">
        <v>3.63</v>
      </c>
      <c r="I55">
        <v>3.52</v>
      </c>
      <c r="J55">
        <v>3.77</v>
      </c>
      <c r="K55">
        <v>3.96</v>
      </c>
      <c r="L55">
        <v>3.85</v>
      </c>
      <c r="M55">
        <v>3.88</v>
      </c>
      <c r="N55">
        <v>3.85</v>
      </c>
      <c r="O55">
        <v>4.97</v>
      </c>
    </row>
    <row r="56" spans="1:15" x14ac:dyDescent="0.25">
      <c r="A56" t="s">
        <v>2211</v>
      </c>
      <c r="B56">
        <v>4.41</v>
      </c>
      <c r="C56">
        <v>3.09</v>
      </c>
      <c r="D56">
        <v>3.21</v>
      </c>
      <c r="E56">
        <v>3.46</v>
      </c>
      <c r="F56">
        <v>3.42</v>
      </c>
      <c r="G56">
        <v>3.29</v>
      </c>
      <c r="H56">
        <v>3.42</v>
      </c>
      <c r="I56">
        <v>3.34</v>
      </c>
      <c r="J56">
        <v>3.7</v>
      </c>
      <c r="K56">
        <v>3.82</v>
      </c>
      <c r="L56">
        <v>3.85</v>
      </c>
      <c r="M56">
        <v>3.71</v>
      </c>
      <c r="N56">
        <v>3.73</v>
      </c>
      <c r="O56">
        <v>5.32</v>
      </c>
    </row>
    <row r="57" spans="1:15" x14ac:dyDescent="0.25">
      <c r="A57" t="s">
        <v>2212</v>
      </c>
      <c r="B57">
        <v>3.07</v>
      </c>
      <c r="C57">
        <v>2.58</v>
      </c>
      <c r="D57">
        <v>2.8</v>
      </c>
      <c r="E57">
        <v>2.98</v>
      </c>
      <c r="F57">
        <v>3.41</v>
      </c>
      <c r="G57">
        <v>3.56</v>
      </c>
      <c r="H57">
        <v>3.41</v>
      </c>
      <c r="I57">
        <v>3.6</v>
      </c>
      <c r="J57">
        <v>3.82</v>
      </c>
      <c r="K57">
        <v>4.0199999999999996</v>
      </c>
      <c r="L57">
        <v>3.94</v>
      </c>
      <c r="M57">
        <v>3.83</v>
      </c>
      <c r="N57">
        <v>3.92</v>
      </c>
      <c r="O57">
        <v>4.87</v>
      </c>
    </row>
    <row r="58" spans="1:15" x14ac:dyDescent="0.25">
      <c r="A58" t="s">
        <v>2213</v>
      </c>
      <c r="B58">
        <v>3.44</v>
      </c>
      <c r="C58">
        <v>1.93</v>
      </c>
      <c r="D58">
        <v>2.57</v>
      </c>
      <c r="E58">
        <v>2.76</v>
      </c>
      <c r="F58">
        <v>3.3</v>
      </c>
      <c r="G58">
        <v>3.57</v>
      </c>
      <c r="H58">
        <v>3.75</v>
      </c>
      <c r="I58">
        <v>3.77</v>
      </c>
      <c r="J58">
        <v>4.17</v>
      </c>
      <c r="K58">
        <v>4.2699999999999996</v>
      </c>
      <c r="L58">
        <v>4.09</v>
      </c>
      <c r="M58">
        <v>3.76</v>
      </c>
      <c r="N58">
        <v>3.81</v>
      </c>
      <c r="O58">
        <v>4.92</v>
      </c>
    </row>
    <row r="59" spans="1:15" x14ac:dyDescent="0.25">
      <c r="A59" t="s">
        <v>2214</v>
      </c>
      <c r="B59">
        <v>4.9800000000000004</v>
      </c>
      <c r="C59">
        <v>2.75</v>
      </c>
      <c r="D59">
        <v>2.94</v>
      </c>
      <c r="E59">
        <v>2.93</v>
      </c>
      <c r="F59">
        <v>3.01</v>
      </c>
      <c r="G59">
        <v>3.17</v>
      </c>
      <c r="H59">
        <v>3.2</v>
      </c>
      <c r="I59">
        <v>3.3</v>
      </c>
      <c r="J59">
        <v>3.65</v>
      </c>
      <c r="K59">
        <v>3.81</v>
      </c>
      <c r="L59">
        <v>3.99</v>
      </c>
      <c r="M59">
        <v>3.83</v>
      </c>
      <c r="N59">
        <v>3.86</v>
      </c>
      <c r="O59">
        <v>5.17</v>
      </c>
    </row>
    <row r="60" spans="1:15" x14ac:dyDescent="0.25">
      <c r="A60" t="s">
        <v>2215</v>
      </c>
      <c r="B60">
        <v>3.47</v>
      </c>
      <c r="C60">
        <v>2.65</v>
      </c>
      <c r="D60">
        <v>2.91</v>
      </c>
      <c r="E60">
        <v>3.2</v>
      </c>
      <c r="F60">
        <v>3.3</v>
      </c>
      <c r="G60">
        <v>3.26</v>
      </c>
      <c r="H60">
        <v>3.36</v>
      </c>
      <c r="I60">
        <v>3.47</v>
      </c>
      <c r="J60">
        <v>3.61</v>
      </c>
      <c r="K60">
        <v>3.63</v>
      </c>
      <c r="L60">
        <v>3.65</v>
      </c>
      <c r="M60">
        <v>3.71</v>
      </c>
      <c r="N60">
        <v>3.64</v>
      </c>
      <c r="O60">
        <v>4.62</v>
      </c>
    </row>
    <row r="61" spans="1:15" x14ac:dyDescent="0.25">
      <c r="A61" t="s">
        <v>2216</v>
      </c>
      <c r="B61">
        <v>3.98</v>
      </c>
      <c r="C61">
        <v>2.33</v>
      </c>
      <c r="D61">
        <v>2.4300000000000002</v>
      </c>
      <c r="E61">
        <v>2.56</v>
      </c>
      <c r="F61">
        <v>2.82</v>
      </c>
      <c r="G61">
        <v>3.04</v>
      </c>
      <c r="H61">
        <v>3.22</v>
      </c>
      <c r="I61">
        <v>3.28</v>
      </c>
      <c r="J61">
        <v>3.54</v>
      </c>
      <c r="K61">
        <v>3.66</v>
      </c>
      <c r="L61">
        <v>3.68</v>
      </c>
      <c r="M61">
        <v>3.59</v>
      </c>
      <c r="N61">
        <v>3.76</v>
      </c>
      <c r="O61">
        <v>4.91</v>
      </c>
    </row>
    <row r="62" spans="1:15" x14ac:dyDescent="0.25">
      <c r="A62" t="s">
        <v>2217</v>
      </c>
      <c r="B62">
        <v>4.57</v>
      </c>
      <c r="C62">
        <v>2.73</v>
      </c>
      <c r="D62">
        <v>2.67</v>
      </c>
      <c r="E62">
        <v>2.71</v>
      </c>
      <c r="F62">
        <v>3.13</v>
      </c>
      <c r="G62">
        <v>3.03</v>
      </c>
      <c r="H62">
        <v>3.1</v>
      </c>
      <c r="I62">
        <v>3.3</v>
      </c>
      <c r="J62">
        <v>3.54</v>
      </c>
      <c r="K62">
        <v>3.65</v>
      </c>
      <c r="L62">
        <v>3.33</v>
      </c>
      <c r="M62">
        <v>3.26</v>
      </c>
      <c r="N62">
        <v>3.2</v>
      </c>
      <c r="O62">
        <v>4.28</v>
      </c>
    </row>
    <row r="63" spans="1:15" x14ac:dyDescent="0.25">
      <c r="A63" t="s">
        <v>2218</v>
      </c>
      <c r="B63">
        <v>2.4</v>
      </c>
      <c r="C63">
        <v>2.16</v>
      </c>
      <c r="D63">
        <v>2.42</v>
      </c>
      <c r="E63">
        <v>2.5499999999999998</v>
      </c>
      <c r="F63">
        <v>2.7</v>
      </c>
      <c r="G63">
        <v>2.78</v>
      </c>
      <c r="H63">
        <v>2.87</v>
      </c>
      <c r="I63">
        <v>3.05</v>
      </c>
      <c r="J63">
        <v>3.27</v>
      </c>
      <c r="K63">
        <v>3.43</v>
      </c>
      <c r="L63">
        <v>3.33</v>
      </c>
      <c r="M63">
        <v>3.35</v>
      </c>
      <c r="N63">
        <v>3.48</v>
      </c>
      <c r="O63">
        <v>4.66</v>
      </c>
    </row>
    <row r="64" spans="1:15" x14ac:dyDescent="0.25">
      <c r="A64" t="s">
        <v>2219</v>
      </c>
      <c r="B64">
        <v>5.1100000000000003</v>
      </c>
      <c r="C64">
        <v>2.31</v>
      </c>
      <c r="D64">
        <v>2.3199999999999998</v>
      </c>
      <c r="E64">
        <v>2.73</v>
      </c>
      <c r="F64">
        <v>2.87</v>
      </c>
      <c r="G64">
        <v>2.5099999999999998</v>
      </c>
      <c r="H64">
        <v>2.27</v>
      </c>
      <c r="I64">
        <v>2.4300000000000002</v>
      </c>
      <c r="J64">
        <v>2.98</v>
      </c>
      <c r="K64">
        <v>3.14</v>
      </c>
      <c r="L64">
        <v>3.06</v>
      </c>
      <c r="M64">
        <v>3.37</v>
      </c>
      <c r="N64">
        <v>3.44</v>
      </c>
      <c r="O64">
        <v>4.1900000000000004</v>
      </c>
    </row>
    <row r="65" spans="1:15" x14ac:dyDescent="0.25">
      <c r="A65" t="s">
        <v>2220</v>
      </c>
      <c r="B65">
        <v>3.07</v>
      </c>
      <c r="C65">
        <v>2.39</v>
      </c>
      <c r="D65">
        <v>2.39</v>
      </c>
      <c r="E65">
        <v>2.4300000000000002</v>
      </c>
      <c r="F65">
        <v>2.34</v>
      </c>
      <c r="G65">
        <v>2.5</v>
      </c>
      <c r="H65">
        <v>2.5</v>
      </c>
      <c r="I65">
        <v>2.76</v>
      </c>
      <c r="J65">
        <v>2.92</v>
      </c>
      <c r="K65">
        <v>3.35</v>
      </c>
      <c r="L65">
        <v>3.29</v>
      </c>
      <c r="M65">
        <v>3.32</v>
      </c>
      <c r="N65">
        <v>3.38</v>
      </c>
      <c r="O65">
        <v>4.04</v>
      </c>
    </row>
    <row r="66" spans="1:15" x14ac:dyDescent="0.25">
      <c r="A66" t="s">
        <v>2221</v>
      </c>
      <c r="B66">
        <v>2.66</v>
      </c>
      <c r="C66">
        <v>1.85</v>
      </c>
      <c r="D66">
        <v>2.06</v>
      </c>
      <c r="E66">
        <v>2.08</v>
      </c>
      <c r="F66">
        <v>2.37</v>
      </c>
      <c r="G66">
        <v>2.38</v>
      </c>
      <c r="H66">
        <v>2.2200000000000002</v>
      </c>
      <c r="I66">
        <v>2.11</v>
      </c>
      <c r="J66">
        <v>2.5499999999999998</v>
      </c>
      <c r="K66">
        <v>3.07</v>
      </c>
      <c r="L66">
        <v>3.09</v>
      </c>
      <c r="M66">
        <v>3.15</v>
      </c>
      <c r="N66">
        <v>3.24</v>
      </c>
      <c r="O66">
        <v>5.3</v>
      </c>
    </row>
    <row r="67" spans="1:15" x14ac:dyDescent="0.25">
      <c r="A67" t="s">
        <v>2222</v>
      </c>
      <c r="B67">
        <v>4.3499999999999996</v>
      </c>
      <c r="C67">
        <v>2.16</v>
      </c>
      <c r="D67">
        <v>2.33</v>
      </c>
      <c r="E67">
        <v>2.4300000000000002</v>
      </c>
      <c r="F67">
        <v>2.46</v>
      </c>
      <c r="G67">
        <v>2.61</v>
      </c>
      <c r="H67">
        <v>2.71</v>
      </c>
      <c r="I67">
        <v>2.65</v>
      </c>
      <c r="J67">
        <v>2.91</v>
      </c>
      <c r="K67">
        <v>2.83</v>
      </c>
      <c r="L67">
        <v>2.65</v>
      </c>
      <c r="M67">
        <v>2.86</v>
      </c>
      <c r="N67">
        <v>2.79</v>
      </c>
      <c r="O67">
        <v>4.45</v>
      </c>
    </row>
    <row r="68" spans="1:15" x14ac:dyDescent="0.25">
      <c r="A68" t="s">
        <v>2223</v>
      </c>
      <c r="B68">
        <v>2.89</v>
      </c>
      <c r="C68">
        <v>1.51</v>
      </c>
      <c r="D68">
        <v>1.53</v>
      </c>
      <c r="E68">
        <v>2.12</v>
      </c>
      <c r="F68">
        <v>2.2799999999999998</v>
      </c>
      <c r="G68">
        <v>2.57</v>
      </c>
      <c r="H68">
        <v>2.5</v>
      </c>
      <c r="I68">
        <v>2.61</v>
      </c>
      <c r="J68">
        <v>2.84</v>
      </c>
      <c r="K68">
        <v>3.21</v>
      </c>
      <c r="L68">
        <v>3.06</v>
      </c>
      <c r="M68">
        <v>2.88</v>
      </c>
      <c r="N68">
        <v>2.77</v>
      </c>
      <c r="O68">
        <v>3.92</v>
      </c>
    </row>
    <row r="69" spans="1:15" x14ac:dyDescent="0.25">
      <c r="A69" t="s">
        <v>2224</v>
      </c>
      <c r="B69">
        <v>1.1200000000000001</v>
      </c>
      <c r="C69">
        <v>1.53</v>
      </c>
      <c r="D69">
        <v>1.98</v>
      </c>
      <c r="E69">
        <v>2.2799999999999998</v>
      </c>
      <c r="F69">
        <v>2.37</v>
      </c>
      <c r="G69">
        <v>2.19</v>
      </c>
      <c r="H69">
        <v>1.96</v>
      </c>
      <c r="I69">
        <v>2.1800000000000002</v>
      </c>
      <c r="J69">
        <v>2.2799999999999998</v>
      </c>
      <c r="K69">
        <v>2.58</v>
      </c>
      <c r="L69">
        <v>2.68</v>
      </c>
      <c r="M69">
        <v>3.04</v>
      </c>
      <c r="N69">
        <v>3.19</v>
      </c>
      <c r="O69">
        <v>4.2699999999999996</v>
      </c>
    </row>
    <row r="70" spans="1:15" x14ac:dyDescent="0.25">
      <c r="A70" t="s">
        <v>2225</v>
      </c>
      <c r="B70">
        <v>3</v>
      </c>
      <c r="C70">
        <v>1.48</v>
      </c>
      <c r="D70">
        <v>1.54</v>
      </c>
      <c r="E70">
        <v>1.65</v>
      </c>
      <c r="F70">
        <v>2.1</v>
      </c>
      <c r="G70">
        <v>2.31</v>
      </c>
      <c r="H70">
        <v>2.46</v>
      </c>
      <c r="I70">
        <v>2.74</v>
      </c>
      <c r="J70">
        <v>2.96</v>
      </c>
      <c r="K70">
        <v>2.97</v>
      </c>
      <c r="L70">
        <v>2.87</v>
      </c>
      <c r="M70">
        <v>2.84</v>
      </c>
      <c r="N70">
        <v>3.01</v>
      </c>
      <c r="O70">
        <v>3.88</v>
      </c>
    </row>
    <row r="71" spans="1:15" x14ac:dyDescent="0.25">
      <c r="A71" t="s">
        <v>2226</v>
      </c>
      <c r="B71">
        <v>2.2200000000000002</v>
      </c>
      <c r="C71">
        <v>1.36</v>
      </c>
      <c r="D71">
        <v>1.44</v>
      </c>
      <c r="E71">
        <v>1.43</v>
      </c>
      <c r="F71">
        <v>1.58</v>
      </c>
      <c r="G71">
        <v>1.9</v>
      </c>
      <c r="H71">
        <v>2.11</v>
      </c>
      <c r="I71">
        <v>2.2000000000000002</v>
      </c>
      <c r="J71">
        <v>2.35</v>
      </c>
      <c r="K71">
        <v>2.5</v>
      </c>
      <c r="L71">
        <v>2.42</v>
      </c>
      <c r="M71">
        <v>2.34</v>
      </c>
      <c r="N71">
        <v>2.4500000000000002</v>
      </c>
      <c r="O71">
        <v>3.72</v>
      </c>
    </row>
    <row r="72" spans="1:15" x14ac:dyDescent="0.25">
      <c r="A72" t="s">
        <v>2227</v>
      </c>
      <c r="B72">
        <v>1.9</v>
      </c>
      <c r="C72">
        <v>1.51</v>
      </c>
      <c r="D72">
        <v>1.65</v>
      </c>
      <c r="E72">
        <v>1.74</v>
      </c>
      <c r="F72">
        <v>1.84</v>
      </c>
      <c r="G72">
        <v>1.96</v>
      </c>
      <c r="H72">
        <v>2.02</v>
      </c>
      <c r="I72">
        <v>2.1</v>
      </c>
      <c r="J72">
        <v>2.2999999999999998</v>
      </c>
      <c r="K72">
        <v>2.4500000000000002</v>
      </c>
      <c r="L72">
        <v>2.44</v>
      </c>
      <c r="M72">
        <v>2.36</v>
      </c>
      <c r="N72">
        <v>2.37</v>
      </c>
      <c r="O72">
        <v>3.51</v>
      </c>
    </row>
  </sheetData>
  <hyperlinks>
    <hyperlink ref="A39" r:id="rId1" xr:uid="{06C5A7B0-16CE-4728-9375-43A904F96B52}"/>
  </hyperlinks>
  <pageMargins left="0.511811024" right="0.511811024" top="0.78740157499999996" bottom="0.78740157499999996" header="0.31496062000000002" footer="0.31496062000000002"/>
  <pageSetup paperSize="9" orientation="portrait" horizontalDpi="4294967293" verticalDpi="0" r:id="rId2"/>
  <drawing r:id="rId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C0035-D0D3-452A-9329-5006497C53D0}">
  <dimension ref="A1:V124"/>
  <sheetViews>
    <sheetView workbookViewId="0"/>
  </sheetViews>
  <sheetFormatPr defaultRowHeight="15" x14ac:dyDescent="0.25"/>
  <sheetData>
    <row r="1" spans="1:1" x14ac:dyDescent="0.25">
      <c r="A1" s="266" t="s">
        <v>2228</v>
      </c>
    </row>
    <row r="2" spans="1:1" x14ac:dyDescent="0.25">
      <c r="A2" s="266"/>
    </row>
    <row r="3" spans="1:1" x14ac:dyDescent="0.25">
      <c r="A3" t="s">
        <v>129</v>
      </c>
    </row>
    <row r="4" spans="1:1" x14ac:dyDescent="0.25">
      <c r="A4" t="s">
        <v>2229</v>
      </c>
    </row>
    <row r="5" spans="1:1" x14ac:dyDescent="0.25">
      <c r="A5" t="s">
        <v>2230</v>
      </c>
    </row>
    <row r="6" spans="1:1" x14ac:dyDescent="0.25">
      <c r="A6" t="s">
        <v>2231</v>
      </c>
    </row>
    <row r="7" spans="1:1" x14ac:dyDescent="0.25">
      <c r="A7" t="s">
        <v>2232</v>
      </c>
    </row>
    <row r="8" spans="1:1" x14ac:dyDescent="0.25">
      <c r="A8" t="s">
        <v>2233</v>
      </c>
    </row>
    <row r="9" spans="1:1" x14ac:dyDescent="0.25">
      <c r="A9" t="s">
        <v>2234</v>
      </c>
    </row>
    <row r="10" spans="1:1" x14ac:dyDescent="0.25">
      <c r="A10" t="s">
        <v>2235</v>
      </c>
    </row>
    <row r="11" spans="1:1" x14ac:dyDescent="0.25">
      <c r="A11" t="s">
        <v>2236</v>
      </c>
    </row>
    <row r="12" spans="1:1" x14ac:dyDescent="0.25">
      <c r="A12" t="s">
        <v>2237</v>
      </c>
    </row>
    <row r="13" spans="1:1" x14ac:dyDescent="0.25">
      <c r="A13" t="s">
        <v>2238</v>
      </c>
    </row>
    <row r="14" spans="1:1" x14ac:dyDescent="0.25">
      <c r="A14" t="s">
        <v>2239</v>
      </c>
    </row>
    <row r="15" spans="1:1" x14ac:dyDescent="0.25">
      <c r="A15" t="s">
        <v>2240</v>
      </c>
    </row>
    <row r="16" spans="1:1" x14ac:dyDescent="0.25">
      <c r="A16" t="s">
        <v>2241</v>
      </c>
    </row>
    <row r="17" spans="1:1" x14ac:dyDescent="0.25">
      <c r="A17" t="s">
        <v>2242</v>
      </c>
    </row>
    <row r="18" spans="1:1" x14ac:dyDescent="0.25">
      <c r="A18" t="s">
        <v>2243</v>
      </c>
    </row>
    <row r="19" spans="1:1" x14ac:dyDescent="0.25">
      <c r="A19" s="266" t="s">
        <v>2244</v>
      </c>
    </row>
    <row r="20" spans="1:1" x14ac:dyDescent="0.25">
      <c r="A20" s="266" t="s">
        <v>2245</v>
      </c>
    </row>
    <row r="21" spans="1:1" x14ac:dyDescent="0.25">
      <c r="A21" s="266" t="s">
        <v>2246</v>
      </c>
    </row>
    <row r="22" spans="1:1" x14ac:dyDescent="0.25">
      <c r="A22" t="s">
        <v>2247</v>
      </c>
    </row>
    <row r="23" spans="1:1" x14ac:dyDescent="0.25">
      <c r="A23" t="s">
        <v>2248</v>
      </c>
    </row>
    <row r="24" spans="1:1" x14ac:dyDescent="0.25">
      <c r="A24" t="s">
        <v>2249</v>
      </c>
    </row>
    <row r="25" spans="1:1" x14ac:dyDescent="0.25">
      <c r="A25" s="266"/>
    </row>
    <row r="26" spans="1:1" x14ac:dyDescent="0.25">
      <c r="A26" t="s">
        <v>718</v>
      </c>
    </row>
    <row r="27" spans="1:1" x14ac:dyDescent="0.25">
      <c r="A27" t="s">
        <v>2250</v>
      </c>
    </row>
    <row r="28" spans="1:1" x14ac:dyDescent="0.25">
      <c r="A28" t="s">
        <v>2251</v>
      </c>
    </row>
    <row r="29" spans="1:1" x14ac:dyDescent="0.25">
      <c r="A29" t="s">
        <v>2252</v>
      </c>
    </row>
    <row r="30" spans="1:1" x14ac:dyDescent="0.25">
      <c r="A30" t="s">
        <v>2253</v>
      </c>
    </row>
    <row r="31" spans="1:1" x14ac:dyDescent="0.25">
      <c r="A31" s="266"/>
    </row>
    <row r="32" spans="1:1" x14ac:dyDescent="0.25">
      <c r="A32" t="s">
        <v>654</v>
      </c>
    </row>
    <row r="33" spans="1:4" x14ac:dyDescent="0.25">
      <c r="A33" t="s">
        <v>2141</v>
      </c>
    </row>
    <row r="34" spans="1:4" x14ac:dyDescent="0.25">
      <c r="A34" s="109" t="s">
        <v>140</v>
      </c>
    </row>
    <row r="37" spans="1:4" x14ac:dyDescent="0.25">
      <c r="B37" s="68"/>
      <c r="C37" s="68"/>
      <c r="D37" s="68"/>
    </row>
    <row r="38" spans="1:4" x14ac:dyDescent="0.25">
      <c r="B38" s="68"/>
      <c r="C38" s="68"/>
      <c r="D38" s="68"/>
    </row>
    <row r="39" spans="1:4" x14ac:dyDescent="0.25">
      <c r="B39" s="68"/>
      <c r="C39" s="68"/>
      <c r="D39" s="68"/>
    </row>
    <row r="40" spans="1:4" x14ac:dyDescent="0.25">
      <c r="B40" s="68"/>
      <c r="C40" s="68"/>
      <c r="D40" s="68"/>
    </row>
    <row r="41" spans="1:4" x14ac:dyDescent="0.25">
      <c r="B41" s="68"/>
      <c r="C41" s="68"/>
      <c r="D41" s="68"/>
    </row>
    <row r="42" spans="1:4" x14ac:dyDescent="0.25">
      <c r="B42" s="68"/>
      <c r="C42" s="68"/>
      <c r="D42" s="68"/>
    </row>
    <row r="43" spans="1:4" x14ac:dyDescent="0.25">
      <c r="B43" s="68"/>
      <c r="C43" s="68"/>
      <c r="D43" s="68"/>
    </row>
    <row r="44" spans="1:4" x14ac:dyDescent="0.25">
      <c r="B44" s="68"/>
      <c r="C44" s="68"/>
      <c r="D44" s="68"/>
    </row>
    <row r="45" spans="1:4" x14ac:dyDescent="0.25">
      <c r="B45" s="68"/>
      <c r="C45" s="68"/>
      <c r="D45" s="68"/>
    </row>
    <row r="46" spans="1:4" x14ac:dyDescent="0.25">
      <c r="B46" s="68"/>
      <c r="C46" s="68"/>
      <c r="D46" s="68"/>
    </row>
    <row r="47" spans="1:4" x14ac:dyDescent="0.25">
      <c r="B47" s="68"/>
      <c r="C47" s="68"/>
      <c r="D47" s="68"/>
    </row>
    <row r="48" spans="1:4" x14ac:dyDescent="0.25">
      <c r="B48" s="68"/>
      <c r="C48" s="68"/>
      <c r="D48" s="68"/>
    </row>
    <row r="49" spans="1:22" x14ac:dyDescent="0.25">
      <c r="B49" s="68"/>
      <c r="C49" s="68"/>
      <c r="D49" s="68"/>
    </row>
    <row r="50" spans="1:22" x14ac:dyDescent="0.25">
      <c r="B50" s="68"/>
      <c r="C50" s="68"/>
      <c r="D50" s="68"/>
    </row>
    <row r="51" spans="1:22" x14ac:dyDescent="0.25">
      <c r="A51" t="s">
        <v>2254</v>
      </c>
    </row>
    <row r="52" spans="1:22" x14ac:dyDescent="0.25">
      <c r="B52">
        <v>2000</v>
      </c>
      <c r="C52">
        <v>2001</v>
      </c>
      <c r="D52">
        <v>2002</v>
      </c>
      <c r="E52">
        <v>2003</v>
      </c>
      <c r="F52">
        <v>2004</v>
      </c>
      <c r="G52">
        <v>2005</v>
      </c>
      <c r="H52">
        <v>2006</v>
      </c>
      <c r="I52">
        <v>2007</v>
      </c>
      <c r="J52">
        <v>2008</v>
      </c>
      <c r="K52">
        <v>2009</v>
      </c>
      <c r="L52">
        <v>2010</v>
      </c>
      <c r="M52">
        <v>2011</v>
      </c>
      <c r="N52">
        <v>2012</v>
      </c>
      <c r="O52">
        <v>2013</v>
      </c>
      <c r="P52">
        <v>2014</v>
      </c>
      <c r="Q52">
        <v>2015</v>
      </c>
      <c r="R52">
        <v>2016</v>
      </c>
      <c r="S52">
        <v>2017</v>
      </c>
      <c r="T52">
        <v>2018</v>
      </c>
      <c r="U52">
        <v>2019</v>
      </c>
    </row>
    <row r="53" spans="1:22" x14ac:dyDescent="0.25">
      <c r="A53" t="s">
        <v>72</v>
      </c>
      <c r="B53" s="20">
        <f>B110/B76*100</f>
        <v>0.65868868065138064</v>
      </c>
      <c r="C53" s="20">
        <f t="shared" ref="C53:U53" si="0">C110/C76*100</f>
        <v>0.6778729012012098</v>
      </c>
      <c r="D53" s="20">
        <f t="shared" si="0"/>
        <v>0.57469103895493634</v>
      </c>
      <c r="E53" s="20">
        <f t="shared" si="0"/>
        <v>0.51855703424724908</v>
      </c>
      <c r="F53" s="20">
        <f t="shared" si="0"/>
        <v>0.46041380865577963</v>
      </c>
      <c r="G53" s="20">
        <f t="shared" si="0"/>
        <v>0.48479965879202902</v>
      </c>
      <c r="H53" s="20">
        <f t="shared" si="0"/>
        <v>0.43510631097531499</v>
      </c>
      <c r="I53" s="20">
        <f t="shared" si="0"/>
        <v>0.38567955059948017</v>
      </c>
      <c r="J53" s="20">
        <f t="shared" si="0"/>
        <v>0.3863878770803566</v>
      </c>
      <c r="K53" s="20">
        <f t="shared" si="0"/>
        <v>0.35144425632343135</v>
      </c>
      <c r="L53" s="20">
        <f t="shared" si="0"/>
        <v>0.31528752339820343</v>
      </c>
      <c r="M53" s="20">
        <f t="shared" si="0"/>
        <v>0.34769366750262237</v>
      </c>
      <c r="N53" s="20">
        <f t="shared" si="0"/>
        <v>0.3461819757835144</v>
      </c>
      <c r="O53" s="20">
        <f t="shared" si="0"/>
        <v>0.3232218667577047</v>
      </c>
      <c r="P53" s="20">
        <f t="shared" si="0"/>
        <v>0.35046728971962615</v>
      </c>
      <c r="Q53" s="20">
        <f t="shared" si="0"/>
        <v>0.34959883958116134</v>
      </c>
      <c r="R53" s="20">
        <f t="shared" si="0"/>
        <v>0.32576092130694367</v>
      </c>
      <c r="S53" s="20">
        <f t="shared" si="0"/>
        <v>0.33797297375636959</v>
      </c>
      <c r="T53" s="20">
        <f t="shared" si="0"/>
        <v>0.37866373255922836</v>
      </c>
      <c r="U53" s="20">
        <f t="shared" si="0"/>
        <v>0.37069174148382944</v>
      </c>
      <c r="V53" s="20"/>
    </row>
    <row r="54" spans="1:22" x14ac:dyDescent="0.25">
      <c r="A54" t="s">
        <v>69</v>
      </c>
      <c r="B54" s="20">
        <f>B123/B89*100</f>
        <v>0.53077977608168536</v>
      </c>
      <c r="C54" s="20">
        <f t="shared" ref="C54:U55" si="1">C123/C89*100</f>
        <v>0.49081792445310085</v>
      </c>
      <c r="D54" s="20">
        <f t="shared" si="1"/>
        <v>0.47973384535488428</v>
      </c>
      <c r="E54" s="20">
        <f t="shared" si="1"/>
        <v>0.46924658261451496</v>
      </c>
      <c r="F54" s="20">
        <f t="shared" si="1"/>
        <v>0.4250362851713485</v>
      </c>
      <c r="G54" s="20">
        <f t="shared" si="1"/>
        <v>0.40995057073239061</v>
      </c>
      <c r="H54" s="20">
        <f t="shared" si="1"/>
        <v>0.3787135036703862</v>
      </c>
      <c r="I54" s="20">
        <f t="shared" si="1"/>
        <v>0.3627087323251047</v>
      </c>
      <c r="J54" s="20">
        <f t="shared" si="1"/>
        <v>0.34798303775213368</v>
      </c>
      <c r="K54" s="20">
        <f t="shared" si="1"/>
        <v>0.34069680599220664</v>
      </c>
      <c r="L54" s="20">
        <f t="shared" si="1"/>
        <v>0.31154066458919161</v>
      </c>
      <c r="M54" s="20">
        <f t="shared" si="1"/>
        <v>0.31085430900997651</v>
      </c>
      <c r="N54" s="20">
        <f t="shared" si="1"/>
        <v>0.30216742681921793</v>
      </c>
      <c r="O54" s="20">
        <f t="shared" si="1"/>
        <v>0.31126331455000661</v>
      </c>
      <c r="P54" s="20">
        <f t="shared" si="1"/>
        <v>0.30210858131457885</v>
      </c>
      <c r="Q54" s="20">
        <f t="shared" si="1"/>
        <v>0.2991584347309959</v>
      </c>
      <c r="R54" s="20">
        <f t="shared" si="1"/>
        <v>0.300621970288937</v>
      </c>
      <c r="S54" s="20">
        <f t="shared" si="1"/>
        <v>0.3041360860885588</v>
      </c>
      <c r="T54" s="20">
        <f t="shared" si="1"/>
        <v>0.30513423231645959</v>
      </c>
      <c r="U54" s="20">
        <f t="shared" si="1"/>
        <v>0.30096350861769483</v>
      </c>
      <c r="V54" s="20"/>
    </row>
    <row r="55" spans="1:22" x14ac:dyDescent="0.25">
      <c r="A55" t="s">
        <v>66</v>
      </c>
      <c r="B55" s="20">
        <f>B124/B90*100</f>
        <v>0.45897920299217243</v>
      </c>
      <c r="C55" s="20">
        <f t="shared" si="1"/>
        <v>0.42041378851997419</v>
      </c>
      <c r="D55" s="20">
        <f t="shared" si="1"/>
        <v>0.39916583797181948</v>
      </c>
      <c r="E55" s="20">
        <f t="shared" si="1"/>
        <v>0.39352645900778616</v>
      </c>
      <c r="F55" s="20">
        <f t="shared" si="1"/>
        <v>0.37164973103258614</v>
      </c>
      <c r="G55" s="20">
        <f t="shared" si="1"/>
        <v>0.35489905549737144</v>
      </c>
      <c r="H55" s="20">
        <f t="shared" si="1"/>
        <v>0.33945547294109107</v>
      </c>
      <c r="I55" s="20">
        <f t="shared" si="1"/>
        <v>0.32238244818509737</v>
      </c>
      <c r="J55" s="20">
        <f t="shared" si="1"/>
        <v>0.31757843556696708</v>
      </c>
      <c r="K55" s="20">
        <f t="shared" si="1"/>
        <v>0.31173558332741425</v>
      </c>
      <c r="L55" s="20">
        <f t="shared" si="1"/>
        <v>0.29637179894969684</v>
      </c>
      <c r="M55" s="20">
        <f t="shared" si="1"/>
        <v>0.29750821234933333</v>
      </c>
      <c r="N55" s="20">
        <f t="shared" si="1"/>
        <v>0.29591984044736386</v>
      </c>
      <c r="O55" s="20">
        <f t="shared" si="1"/>
        <v>0.29908782274258444</v>
      </c>
      <c r="P55" s="20">
        <f t="shared" si="1"/>
        <v>0.29814301425753809</v>
      </c>
      <c r="Q55" s="20">
        <f t="shared" si="1"/>
        <v>0.2924193261653415</v>
      </c>
      <c r="R55" s="20">
        <f t="shared" si="1"/>
        <v>0.29261307698992295</v>
      </c>
      <c r="S55" s="20">
        <f t="shared" si="1"/>
        <v>0.29344510443654237</v>
      </c>
      <c r="T55" s="20">
        <f t="shared" si="1"/>
        <v>0.29424733867373015</v>
      </c>
      <c r="U55" s="20">
        <f t="shared" si="1"/>
        <v>0.29344105185716818</v>
      </c>
      <c r="V55" s="20"/>
    </row>
    <row r="58" spans="1:22" x14ac:dyDescent="0.25">
      <c r="A58" t="s">
        <v>2255</v>
      </c>
      <c r="J58" t="s">
        <v>2256</v>
      </c>
      <c r="K58" t="s">
        <v>2257</v>
      </c>
    </row>
    <row r="59" spans="1:22" x14ac:dyDescent="0.25">
      <c r="A59" t="s">
        <v>2258</v>
      </c>
      <c r="J59" t="s">
        <v>357</v>
      </c>
      <c r="K59" t="s">
        <v>2259</v>
      </c>
    </row>
    <row r="60" spans="1:22" x14ac:dyDescent="0.25">
      <c r="A60" t="s">
        <v>2260</v>
      </c>
    </row>
    <row r="61" spans="1:22" x14ac:dyDescent="0.25">
      <c r="B61">
        <v>2000</v>
      </c>
      <c r="C61">
        <v>2001</v>
      </c>
      <c r="D61">
        <v>2002</v>
      </c>
      <c r="E61">
        <v>2003</v>
      </c>
      <c r="F61">
        <v>2004</v>
      </c>
      <c r="G61">
        <v>2005</v>
      </c>
      <c r="H61">
        <v>2006</v>
      </c>
      <c r="I61">
        <v>2007</v>
      </c>
      <c r="J61">
        <v>2008</v>
      </c>
      <c r="K61">
        <v>2009</v>
      </c>
      <c r="L61">
        <v>2010</v>
      </c>
      <c r="M61">
        <v>2011</v>
      </c>
      <c r="N61">
        <v>2012</v>
      </c>
      <c r="O61">
        <v>2013</v>
      </c>
      <c r="P61">
        <v>2014</v>
      </c>
      <c r="Q61">
        <v>2015</v>
      </c>
      <c r="R61">
        <v>2016</v>
      </c>
      <c r="S61">
        <v>2017</v>
      </c>
      <c r="T61">
        <v>2018</v>
      </c>
      <c r="U61">
        <v>2019</v>
      </c>
    </row>
    <row r="62" spans="1:22" x14ac:dyDescent="0.25">
      <c r="A62" t="s">
        <v>2223</v>
      </c>
      <c r="B62">
        <v>160573</v>
      </c>
      <c r="C62">
        <v>162084</v>
      </c>
      <c r="D62">
        <v>163196</v>
      </c>
      <c r="E62">
        <v>164048</v>
      </c>
      <c r="F62">
        <v>164765</v>
      </c>
      <c r="G62">
        <v>165556</v>
      </c>
      <c r="H62">
        <v>162658</v>
      </c>
      <c r="I62">
        <v>159847</v>
      </c>
      <c r="J62">
        <v>157101</v>
      </c>
      <c r="K62">
        <v>154445</v>
      </c>
      <c r="L62">
        <v>151892</v>
      </c>
      <c r="M62">
        <v>149458</v>
      </c>
      <c r="N62">
        <v>147144</v>
      </c>
      <c r="O62">
        <v>144943</v>
      </c>
      <c r="P62">
        <v>142826</v>
      </c>
      <c r="Q62">
        <v>140771</v>
      </c>
      <c r="R62">
        <v>138798</v>
      </c>
      <c r="S62">
        <v>136935</v>
      </c>
      <c r="T62">
        <v>135197</v>
      </c>
      <c r="U62">
        <v>133580</v>
      </c>
    </row>
    <row r="63" spans="1:22" x14ac:dyDescent="0.25">
      <c r="A63" t="s">
        <v>2219</v>
      </c>
      <c r="B63">
        <v>84773</v>
      </c>
      <c r="C63">
        <v>86180</v>
      </c>
      <c r="D63">
        <v>87409</v>
      </c>
      <c r="E63">
        <v>88441</v>
      </c>
      <c r="F63">
        <v>89283</v>
      </c>
      <c r="G63">
        <v>90023</v>
      </c>
      <c r="H63">
        <v>90106</v>
      </c>
      <c r="I63">
        <v>90014</v>
      </c>
      <c r="J63">
        <v>89775</v>
      </c>
      <c r="K63">
        <v>89420</v>
      </c>
      <c r="L63">
        <v>88960</v>
      </c>
      <c r="M63">
        <v>88426</v>
      </c>
      <c r="N63">
        <v>87845</v>
      </c>
      <c r="O63">
        <v>87220</v>
      </c>
      <c r="P63">
        <v>86554</v>
      </c>
      <c r="Q63">
        <v>85849</v>
      </c>
      <c r="R63">
        <v>85089</v>
      </c>
      <c r="S63">
        <v>84259</v>
      </c>
      <c r="T63">
        <v>83368</v>
      </c>
      <c r="U63">
        <v>82425</v>
      </c>
    </row>
    <row r="64" spans="1:22" x14ac:dyDescent="0.25">
      <c r="A64" t="s">
        <v>2221</v>
      </c>
      <c r="B64">
        <v>407544</v>
      </c>
      <c r="C64">
        <v>409695</v>
      </c>
      <c r="D64">
        <v>411637</v>
      </c>
      <c r="E64">
        <v>413550</v>
      </c>
      <c r="F64">
        <v>415747</v>
      </c>
      <c r="G64">
        <v>418904</v>
      </c>
      <c r="H64">
        <v>420182</v>
      </c>
      <c r="I64">
        <v>420520</v>
      </c>
      <c r="J64">
        <v>420024</v>
      </c>
      <c r="K64">
        <v>418820</v>
      </c>
      <c r="L64">
        <v>417019</v>
      </c>
      <c r="M64">
        <v>414748</v>
      </c>
      <c r="N64">
        <v>412122</v>
      </c>
      <c r="O64">
        <v>409194</v>
      </c>
      <c r="P64">
        <v>405980</v>
      </c>
      <c r="Q64">
        <v>402454</v>
      </c>
      <c r="R64">
        <v>398509</v>
      </c>
      <c r="S64">
        <v>394089</v>
      </c>
      <c r="T64">
        <v>389272</v>
      </c>
      <c r="U64">
        <v>384132</v>
      </c>
    </row>
    <row r="65" spans="1:21" x14ac:dyDescent="0.25">
      <c r="A65" t="s">
        <v>2224</v>
      </c>
      <c r="B65">
        <v>48084</v>
      </c>
      <c r="C65">
        <v>49773</v>
      </c>
      <c r="D65">
        <v>51244</v>
      </c>
      <c r="E65">
        <v>52513</v>
      </c>
      <c r="F65">
        <v>53606</v>
      </c>
      <c r="G65">
        <v>54577</v>
      </c>
      <c r="H65">
        <v>54650</v>
      </c>
      <c r="I65">
        <v>54553</v>
      </c>
      <c r="J65">
        <v>54297</v>
      </c>
      <c r="K65">
        <v>53903</v>
      </c>
      <c r="L65">
        <v>53396</v>
      </c>
      <c r="M65">
        <v>52833</v>
      </c>
      <c r="N65">
        <v>52272</v>
      </c>
      <c r="O65">
        <v>51728</v>
      </c>
      <c r="P65">
        <v>51200</v>
      </c>
      <c r="Q65">
        <v>50684</v>
      </c>
      <c r="R65">
        <v>50165</v>
      </c>
      <c r="S65">
        <v>49630</v>
      </c>
      <c r="T65">
        <v>49079</v>
      </c>
      <c r="U65">
        <v>48514</v>
      </c>
    </row>
    <row r="66" spans="1:21" x14ac:dyDescent="0.25">
      <c r="A66" t="s">
        <v>2227</v>
      </c>
      <c r="B66">
        <v>835174</v>
      </c>
      <c r="C66">
        <v>838558</v>
      </c>
      <c r="D66">
        <v>841665</v>
      </c>
      <c r="E66">
        <v>844575</v>
      </c>
      <c r="F66">
        <v>847438</v>
      </c>
      <c r="G66">
        <v>850903</v>
      </c>
      <c r="H66">
        <v>848397</v>
      </c>
      <c r="I66">
        <v>844212</v>
      </c>
      <c r="J66">
        <v>838448</v>
      </c>
      <c r="K66">
        <v>831347</v>
      </c>
      <c r="L66">
        <v>823194</v>
      </c>
      <c r="M66">
        <v>814180</v>
      </c>
      <c r="N66">
        <v>804490</v>
      </c>
      <c r="O66">
        <v>794380</v>
      </c>
      <c r="P66">
        <v>783993</v>
      </c>
      <c r="Q66">
        <v>773411</v>
      </c>
      <c r="R66">
        <v>762492</v>
      </c>
      <c r="S66">
        <v>751214</v>
      </c>
      <c r="T66">
        <v>739766</v>
      </c>
      <c r="U66">
        <v>728275</v>
      </c>
    </row>
    <row r="67" spans="1:21" x14ac:dyDescent="0.25">
      <c r="A67" t="s">
        <v>2222</v>
      </c>
      <c r="B67">
        <v>74672</v>
      </c>
      <c r="C67">
        <v>77654</v>
      </c>
      <c r="D67">
        <v>80057</v>
      </c>
      <c r="E67">
        <v>82079</v>
      </c>
      <c r="F67">
        <v>83669</v>
      </c>
      <c r="G67">
        <v>84837</v>
      </c>
      <c r="H67">
        <v>84773</v>
      </c>
      <c r="I67">
        <v>84657</v>
      </c>
      <c r="J67">
        <v>84275</v>
      </c>
      <c r="K67">
        <v>83669</v>
      </c>
      <c r="L67">
        <v>82889</v>
      </c>
      <c r="M67">
        <v>82002</v>
      </c>
      <c r="N67">
        <v>81085</v>
      </c>
      <c r="O67">
        <v>80177</v>
      </c>
      <c r="P67">
        <v>79310</v>
      </c>
      <c r="Q67">
        <v>78505</v>
      </c>
      <c r="R67">
        <v>77764</v>
      </c>
      <c r="S67">
        <v>77056</v>
      </c>
      <c r="T67">
        <v>76379</v>
      </c>
      <c r="U67">
        <v>75718</v>
      </c>
    </row>
    <row r="68" spans="1:21" x14ac:dyDescent="0.25">
      <c r="A68" t="s">
        <v>2220</v>
      </c>
      <c r="B68">
        <v>142553</v>
      </c>
      <c r="C68">
        <v>144253</v>
      </c>
      <c r="D68">
        <v>145775</v>
      </c>
      <c r="E68">
        <v>147049</v>
      </c>
      <c r="F68">
        <v>147999</v>
      </c>
      <c r="G68">
        <v>148630</v>
      </c>
      <c r="H68">
        <v>147614</v>
      </c>
      <c r="I68">
        <v>146299</v>
      </c>
      <c r="J68">
        <v>144724</v>
      </c>
      <c r="K68">
        <v>142948</v>
      </c>
      <c r="L68">
        <v>141037</v>
      </c>
      <c r="M68">
        <v>139050</v>
      </c>
      <c r="N68">
        <v>137037</v>
      </c>
      <c r="O68">
        <v>135028</v>
      </c>
      <c r="P68">
        <v>133055</v>
      </c>
      <c r="Q68">
        <v>131141</v>
      </c>
      <c r="R68">
        <v>129286</v>
      </c>
      <c r="S68">
        <v>127485</v>
      </c>
      <c r="T68">
        <v>125747</v>
      </c>
      <c r="U68">
        <v>124085</v>
      </c>
    </row>
    <row r="69" spans="1:21" x14ac:dyDescent="0.25">
      <c r="A69" t="s">
        <v>2226</v>
      </c>
      <c r="B69">
        <v>734398</v>
      </c>
      <c r="C69">
        <v>742268</v>
      </c>
      <c r="D69">
        <v>750771</v>
      </c>
      <c r="E69">
        <v>758396</v>
      </c>
      <c r="F69">
        <v>763554</v>
      </c>
      <c r="G69">
        <v>765243</v>
      </c>
      <c r="H69">
        <v>766404</v>
      </c>
      <c r="I69">
        <v>764700</v>
      </c>
      <c r="J69">
        <v>760173</v>
      </c>
      <c r="K69">
        <v>753035</v>
      </c>
      <c r="L69">
        <v>743677</v>
      </c>
      <c r="M69">
        <v>732403</v>
      </c>
      <c r="N69">
        <v>719528</v>
      </c>
      <c r="O69">
        <v>705496</v>
      </c>
      <c r="P69">
        <v>690776</v>
      </c>
      <c r="Q69">
        <v>675876</v>
      </c>
      <c r="R69">
        <v>660953</v>
      </c>
      <c r="S69">
        <v>646128</v>
      </c>
      <c r="T69">
        <v>631676</v>
      </c>
      <c r="U69">
        <v>617737</v>
      </c>
    </row>
    <row r="70" spans="1:21" x14ac:dyDescent="0.25">
      <c r="A70" t="s">
        <v>2225</v>
      </c>
      <c r="B70">
        <v>312483</v>
      </c>
      <c r="C70">
        <v>318704</v>
      </c>
      <c r="D70">
        <v>323784</v>
      </c>
      <c r="E70">
        <v>326757</v>
      </c>
      <c r="F70">
        <v>326499</v>
      </c>
      <c r="G70">
        <v>321982</v>
      </c>
      <c r="H70">
        <v>316493</v>
      </c>
      <c r="I70">
        <v>310375</v>
      </c>
      <c r="J70">
        <v>303665</v>
      </c>
      <c r="K70">
        <v>296465</v>
      </c>
      <c r="L70">
        <v>288922</v>
      </c>
      <c r="M70">
        <v>281159</v>
      </c>
      <c r="N70">
        <v>273293</v>
      </c>
      <c r="O70">
        <v>265505</v>
      </c>
      <c r="P70">
        <v>258000</v>
      </c>
      <c r="Q70">
        <v>251014</v>
      </c>
      <c r="R70">
        <v>244664</v>
      </c>
      <c r="S70">
        <v>238949</v>
      </c>
      <c r="T70">
        <v>233828</v>
      </c>
      <c r="U70">
        <v>229224</v>
      </c>
    </row>
    <row r="71" spans="1:21" x14ac:dyDescent="0.25">
      <c r="A71" t="s">
        <v>2214</v>
      </c>
      <c r="B71">
        <v>852333</v>
      </c>
      <c r="C71">
        <v>852700</v>
      </c>
      <c r="D71">
        <v>850552</v>
      </c>
      <c r="E71">
        <v>845573</v>
      </c>
      <c r="F71">
        <v>837362</v>
      </c>
      <c r="G71">
        <v>826025</v>
      </c>
      <c r="H71">
        <v>811021</v>
      </c>
      <c r="I71">
        <v>796125</v>
      </c>
      <c r="J71">
        <v>781383</v>
      </c>
      <c r="K71">
        <v>766911</v>
      </c>
      <c r="L71">
        <v>752833</v>
      </c>
      <c r="M71">
        <v>739224</v>
      </c>
      <c r="N71">
        <v>726141</v>
      </c>
      <c r="O71">
        <v>713659</v>
      </c>
      <c r="P71">
        <v>701860</v>
      </c>
      <c r="Q71">
        <v>690831</v>
      </c>
      <c r="R71">
        <v>680505</v>
      </c>
      <c r="S71">
        <v>670786</v>
      </c>
      <c r="T71">
        <v>661640</v>
      </c>
      <c r="U71">
        <v>653031</v>
      </c>
    </row>
    <row r="72" spans="1:21" x14ac:dyDescent="0.25">
      <c r="A72" t="s">
        <v>2212</v>
      </c>
      <c r="B72">
        <v>295277</v>
      </c>
      <c r="C72">
        <v>298343</v>
      </c>
      <c r="D72">
        <v>300593</v>
      </c>
      <c r="E72">
        <v>301759</v>
      </c>
      <c r="F72">
        <v>301494</v>
      </c>
      <c r="G72">
        <v>299657</v>
      </c>
      <c r="H72">
        <v>295521</v>
      </c>
      <c r="I72">
        <v>291382</v>
      </c>
      <c r="J72">
        <v>287200</v>
      </c>
      <c r="K72">
        <v>283000</v>
      </c>
      <c r="L72">
        <v>278834</v>
      </c>
      <c r="M72">
        <v>274717</v>
      </c>
      <c r="N72">
        <v>270660</v>
      </c>
      <c r="O72">
        <v>266710</v>
      </c>
      <c r="P72">
        <v>262920</v>
      </c>
      <c r="Q72">
        <v>259349</v>
      </c>
      <c r="R72">
        <v>256027</v>
      </c>
      <c r="S72">
        <v>252960</v>
      </c>
      <c r="T72">
        <v>250143</v>
      </c>
      <c r="U72">
        <v>247554</v>
      </c>
    </row>
    <row r="73" spans="1:21" x14ac:dyDescent="0.25">
      <c r="A73" t="s">
        <v>2205</v>
      </c>
      <c r="B73">
        <v>347630</v>
      </c>
      <c r="C73">
        <v>348729</v>
      </c>
      <c r="D73">
        <v>350312</v>
      </c>
      <c r="E73">
        <v>351981</v>
      </c>
      <c r="F73">
        <v>353266</v>
      </c>
      <c r="G73">
        <v>353967</v>
      </c>
      <c r="H73">
        <v>351590</v>
      </c>
      <c r="I73">
        <v>348692</v>
      </c>
      <c r="J73">
        <v>345258</v>
      </c>
      <c r="K73">
        <v>341344</v>
      </c>
      <c r="L73">
        <v>337051</v>
      </c>
      <c r="M73">
        <v>332378</v>
      </c>
      <c r="N73">
        <v>327319</v>
      </c>
      <c r="O73">
        <v>321975</v>
      </c>
      <c r="P73">
        <v>316471</v>
      </c>
      <c r="Q73">
        <v>310943</v>
      </c>
      <c r="R73">
        <v>305512</v>
      </c>
      <c r="S73">
        <v>300286</v>
      </c>
      <c r="T73">
        <v>295318</v>
      </c>
      <c r="U73">
        <v>290641</v>
      </c>
    </row>
    <row r="74" spans="1:21" x14ac:dyDescent="0.25">
      <c r="A74" t="s">
        <v>2206</v>
      </c>
      <c r="B74">
        <v>851750</v>
      </c>
      <c r="C74">
        <v>856764</v>
      </c>
      <c r="D74">
        <v>859693</v>
      </c>
      <c r="E74">
        <v>859923</v>
      </c>
      <c r="F74">
        <v>856815</v>
      </c>
      <c r="G74">
        <v>850489</v>
      </c>
      <c r="H74">
        <v>838639</v>
      </c>
      <c r="I74">
        <v>826245</v>
      </c>
      <c r="J74">
        <v>813301</v>
      </c>
      <c r="K74">
        <v>799967</v>
      </c>
      <c r="L74">
        <v>786467</v>
      </c>
      <c r="M74">
        <v>772862</v>
      </c>
      <c r="N74">
        <v>759210</v>
      </c>
      <c r="O74">
        <v>745749</v>
      </c>
      <c r="P74">
        <v>732712</v>
      </c>
      <c r="Q74">
        <v>720322</v>
      </c>
      <c r="R74">
        <v>708688</v>
      </c>
      <c r="S74">
        <v>697854</v>
      </c>
      <c r="T74">
        <v>687786</v>
      </c>
      <c r="U74">
        <v>678410</v>
      </c>
    </row>
    <row r="75" spans="1:21" x14ac:dyDescent="0.25">
      <c r="A75" t="s">
        <v>2213</v>
      </c>
      <c r="B75">
        <v>357734</v>
      </c>
      <c r="C75">
        <v>358742</v>
      </c>
      <c r="D75">
        <v>358854</v>
      </c>
      <c r="E75">
        <v>357850</v>
      </c>
      <c r="F75">
        <v>355610</v>
      </c>
      <c r="G75">
        <v>352592</v>
      </c>
      <c r="H75">
        <v>347724</v>
      </c>
      <c r="I75">
        <v>342239</v>
      </c>
      <c r="J75">
        <v>336215</v>
      </c>
      <c r="K75">
        <v>329796</v>
      </c>
      <c r="L75">
        <v>323146</v>
      </c>
      <c r="M75">
        <v>316332</v>
      </c>
      <c r="N75">
        <v>309421</v>
      </c>
      <c r="O75">
        <v>302574</v>
      </c>
      <c r="P75">
        <v>295934</v>
      </c>
      <c r="Q75">
        <v>289640</v>
      </c>
      <c r="R75">
        <v>283664</v>
      </c>
      <c r="S75">
        <v>277968</v>
      </c>
      <c r="T75">
        <v>272540</v>
      </c>
      <c r="U75">
        <v>267357</v>
      </c>
    </row>
    <row r="76" spans="1:21" x14ac:dyDescent="0.25">
      <c r="A76" t="s">
        <v>2208</v>
      </c>
      <c r="B76">
        <v>207989</v>
      </c>
      <c r="C76">
        <v>210954</v>
      </c>
      <c r="D76">
        <v>212810</v>
      </c>
      <c r="E76">
        <v>213477</v>
      </c>
      <c r="F76">
        <v>212852</v>
      </c>
      <c r="G76">
        <v>211015</v>
      </c>
      <c r="H76">
        <v>206846</v>
      </c>
      <c r="I76">
        <v>202759</v>
      </c>
      <c r="J76">
        <v>198764</v>
      </c>
      <c r="K76">
        <v>194910</v>
      </c>
      <c r="L76">
        <v>191254</v>
      </c>
      <c r="M76">
        <v>187809</v>
      </c>
      <c r="N76">
        <v>184585</v>
      </c>
      <c r="O76">
        <v>181609</v>
      </c>
      <c r="P76">
        <v>178904</v>
      </c>
      <c r="Q76">
        <v>176488</v>
      </c>
      <c r="R76">
        <v>174361</v>
      </c>
      <c r="S76">
        <v>172499</v>
      </c>
      <c r="T76">
        <v>170864</v>
      </c>
      <c r="U76">
        <v>169413</v>
      </c>
    </row>
    <row r="77" spans="1:21" x14ac:dyDescent="0.25">
      <c r="A77" t="s">
        <v>2216</v>
      </c>
      <c r="B77">
        <v>1433980</v>
      </c>
      <c r="C77">
        <v>1419689</v>
      </c>
      <c r="D77">
        <v>1405424</v>
      </c>
      <c r="E77">
        <v>1390610</v>
      </c>
      <c r="F77">
        <v>1374912</v>
      </c>
      <c r="G77">
        <v>1359186</v>
      </c>
      <c r="H77">
        <v>1342046</v>
      </c>
      <c r="I77">
        <v>1323313</v>
      </c>
      <c r="J77">
        <v>1303314</v>
      </c>
      <c r="K77">
        <v>1282462</v>
      </c>
      <c r="L77">
        <v>1261213</v>
      </c>
      <c r="M77">
        <v>1239677</v>
      </c>
      <c r="N77">
        <v>1217917</v>
      </c>
      <c r="O77">
        <v>1196281</v>
      </c>
      <c r="P77">
        <v>1175003</v>
      </c>
      <c r="Q77">
        <v>1154241</v>
      </c>
      <c r="R77">
        <v>1134070</v>
      </c>
      <c r="S77">
        <v>1114626</v>
      </c>
      <c r="T77">
        <v>1095952</v>
      </c>
      <c r="U77">
        <v>1078043</v>
      </c>
    </row>
    <row r="78" spans="1:21" x14ac:dyDescent="0.25">
      <c r="A78" t="s">
        <v>2204</v>
      </c>
      <c r="B78">
        <v>1680973</v>
      </c>
      <c r="C78">
        <v>1675650</v>
      </c>
      <c r="D78">
        <v>1666107</v>
      </c>
      <c r="E78">
        <v>1652716</v>
      </c>
      <c r="F78">
        <v>1635819</v>
      </c>
      <c r="G78">
        <v>1616387</v>
      </c>
      <c r="H78">
        <v>1587594</v>
      </c>
      <c r="I78">
        <v>1559692</v>
      </c>
      <c r="J78">
        <v>1532612</v>
      </c>
      <c r="K78">
        <v>1506462</v>
      </c>
      <c r="L78">
        <v>1481367</v>
      </c>
      <c r="M78">
        <v>1457308</v>
      </c>
      <c r="N78">
        <v>1434298</v>
      </c>
      <c r="O78">
        <v>1412425</v>
      </c>
      <c r="P78">
        <v>1391618</v>
      </c>
      <c r="Q78">
        <v>1371765</v>
      </c>
      <c r="R78">
        <v>1352750</v>
      </c>
      <c r="S78">
        <v>1334539</v>
      </c>
      <c r="T78">
        <v>1317056</v>
      </c>
      <c r="U78">
        <v>1300177</v>
      </c>
    </row>
    <row r="79" spans="1:21" x14ac:dyDescent="0.25">
      <c r="A79" t="s">
        <v>2211</v>
      </c>
      <c r="B79">
        <v>307461</v>
      </c>
      <c r="C79">
        <v>307133</v>
      </c>
      <c r="D79">
        <v>306108</v>
      </c>
      <c r="E79">
        <v>304127</v>
      </c>
      <c r="F79">
        <v>300950</v>
      </c>
      <c r="G79">
        <v>296416</v>
      </c>
      <c r="H79">
        <v>293972</v>
      </c>
      <c r="I79">
        <v>291383</v>
      </c>
      <c r="J79">
        <v>288702</v>
      </c>
      <c r="K79">
        <v>285976</v>
      </c>
      <c r="L79">
        <v>283247</v>
      </c>
      <c r="M79">
        <v>280533</v>
      </c>
      <c r="N79">
        <v>277844</v>
      </c>
      <c r="O79">
        <v>275219</v>
      </c>
      <c r="P79">
        <v>272680</v>
      </c>
      <c r="Q79">
        <v>270237</v>
      </c>
      <c r="R79">
        <v>267843</v>
      </c>
      <c r="S79">
        <v>265458</v>
      </c>
      <c r="T79">
        <v>263084</v>
      </c>
      <c r="U79">
        <v>260718</v>
      </c>
    </row>
    <row r="80" spans="1:21" x14ac:dyDescent="0.25">
      <c r="A80" t="s">
        <v>2201</v>
      </c>
      <c r="B80">
        <v>1317637</v>
      </c>
      <c r="C80">
        <v>1305699</v>
      </c>
      <c r="D80">
        <v>1287095</v>
      </c>
      <c r="E80">
        <v>1262990</v>
      </c>
      <c r="F80">
        <v>1234999</v>
      </c>
      <c r="G80">
        <v>1205315</v>
      </c>
      <c r="H80">
        <v>1181362</v>
      </c>
      <c r="I80">
        <v>1158575</v>
      </c>
      <c r="J80">
        <v>1137134</v>
      </c>
      <c r="K80">
        <v>1117133</v>
      </c>
      <c r="L80">
        <v>1098619</v>
      </c>
      <c r="M80">
        <v>1081641</v>
      </c>
      <c r="N80">
        <v>1066224</v>
      </c>
      <c r="O80">
        <v>1052291</v>
      </c>
      <c r="P80">
        <v>1039689</v>
      </c>
      <c r="Q80">
        <v>1028195</v>
      </c>
      <c r="R80">
        <v>1017525</v>
      </c>
      <c r="S80">
        <v>1007396</v>
      </c>
      <c r="T80">
        <v>997589</v>
      </c>
      <c r="U80">
        <v>987944</v>
      </c>
    </row>
    <row r="81" spans="1:21" x14ac:dyDescent="0.25">
      <c r="A81" t="s">
        <v>2202</v>
      </c>
      <c r="B81">
        <v>3372041</v>
      </c>
      <c r="C81">
        <v>3391771</v>
      </c>
      <c r="D81">
        <v>3396789</v>
      </c>
      <c r="E81">
        <v>3385852</v>
      </c>
      <c r="F81">
        <v>3357779</v>
      </c>
      <c r="G81">
        <v>3311995</v>
      </c>
      <c r="H81">
        <v>3262511</v>
      </c>
      <c r="I81">
        <v>3213821</v>
      </c>
      <c r="J81">
        <v>3165935</v>
      </c>
      <c r="K81">
        <v>3118982</v>
      </c>
      <c r="L81">
        <v>3073135</v>
      </c>
      <c r="M81">
        <v>3028995</v>
      </c>
      <c r="N81">
        <v>2987095</v>
      </c>
      <c r="O81">
        <v>2947378</v>
      </c>
      <c r="P81">
        <v>2909839</v>
      </c>
      <c r="Q81">
        <v>2874406</v>
      </c>
      <c r="R81">
        <v>2841127</v>
      </c>
      <c r="S81">
        <v>2809738</v>
      </c>
      <c r="T81">
        <v>2779776</v>
      </c>
      <c r="U81">
        <v>2750916</v>
      </c>
    </row>
    <row r="82" spans="1:21" x14ac:dyDescent="0.25">
      <c r="A82" t="s">
        <v>2209</v>
      </c>
      <c r="B82">
        <v>913429</v>
      </c>
      <c r="C82">
        <v>907091</v>
      </c>
      <c r="D82">
        <v>899222</v>
      </c>
      <c r="E82">
        <v>890666</v>
      </c>
      <c r="F82">
        <v>882329</v>
      </c>
      <c r="G82">
        <v>875404</v>
      </c>
      <c r="H82">
        <v>859664</v>
      </c>
      <c r="I82">
        <v>844563</v>
      </c>
      <c r="J82">
        <v>830087</v>
      </c>
      <c r="K82">
        <v>816284</v>
      </c>
      <c r="L82">
        <v>803186</v>
      </c>
      <c r="M82">
        <v>790866</v>
      </c>
      <c r="N82">
        <v>779316</v>
      </c>
      <c r="O82">
        <v>768412</v>
      </c>
      <c r="P82">
        <v>758051</v>
      </c>
      <c r="Q82">
        <v>748103</v>
      </c>
      <c r="R82">
        <v>738585</v>
      </c>
      <c r="S82">
        <v>729485</v>
      </c>
      <c r="T82">
        <v>720682</v>
      </c>
      <c r="U82">
        <v>712149</v>
      </c>
    </row>
    <row r="83" spans="1:21" x14ac:dyDescent="0.25">
      <c r="A83" t="s">
        <v>2207</v>
      </c>
      <c r="B83">
        <v>498681</v>
      </c>
      <c r="C83">
        <v>491560</v>
      </c>
      <c r="D83">
        <v>484097</v>
      </c>
      <c r="E83">
        <v>476823</v>
      </c>
      <c r="F83">
        <v>470320</v>
      </c>
      <c r="G83">
        <v>465280</v>
      </c>
      <c r="H83">
        <v>459664</v>
      </c>
      <c r="I83">
        <v>454887</v>
      </c>
      <c r="J83">
        <v>450889</v>
      </c>
      <c r="K83">
        <v>447637</v>
      </c>
      <c r="L83">
        <v>445098</v>
      </c>
      <c r="M83">
        <v>443152</v>
      </c>
      <c r="N83">
        <v>441651</v>
      </c>
      <c r="O83">
        <v>440532</v>
      </c>
      <c r="P83">
        <v>439722</v>
      </c>
      <c r="Q83">
        <v>439113</v>
      </c>
      <c r="R83">
        <v>438584</v>
      </c>
      <c r="S83">
        <v>438051</v>
      </c>
      <c r="T83">
        <v>437451</v>
      </c>
      <c r="U83">
        <v>436755</v>
      </c>
    </row>
    <row r="84" spans="1:21" x14ac:dyDescent="0.25">
      <c r="A84" t="s">
        <v>2203</v>
      </c>
      <c r="B84">
        <v>877450</v>
      </c>
      <c r="C84">
        <v>872241</v>
      </c>
      <c r="D84">
        <v>863612</v>
      </c>
      <c r="E84">
        <v>852489</v>
      </c>
      <c r="F84">
        <v>839861</v>
      </c>
      <c r="G84">
        <v>826928</v>
      </c>
      <c r="H84">
        <v>805702</v>
      </c>
      <c r="I84">
        <v>786142</v>
      </c>
      <c r="J84">
        <v>768131</v>
      </c>
      <c r="K84">
        <v>751616</v>
      </c>
      <c r="L84">
        <v>736518</v>
      </c>
      <c r="M84">
        <v>722801</v>
      </c>
      <c r="N84">
        <v>710420</v>
      </c>
      <c r="O84">
        <v>699242</v>
      </c>
      <c r="P84">
        <v>689091</v>
      </c>
      <c r="Q84">
        <v>679752</v>
      </c>
      <c r="R84">
        <v>671105</v>
      </c>
      <c r="S84">
        <v>663013</v>
      </c>
      <c r="T84">
        <v>655263</v>
      </c>
      <c r="U84">
        <v>647708</v>
      </c>
    </row>
    <row r="85" spans="1:21" x14ac:dyDescent="0.25">
      <c r="A85" t="s">
        <v>2210</v>
      </c>
      <c r="B85">
        <v>215522</v>
      </c>
      <c r="C85">
        <v>215735</v>
      </c>
      <c r="D85">
        <v>216221</v>
      </c>
      <c r="E85">
        <v>217221</v>
      </c>
      <c r="F85">
        <v>218985</v>
      </c>
      <c r="G85">
        <v>221895</v>
      </c>
      <c r="H85">
        <v>220955</v>
      </c>
      <c r="I85">
        <v>219862</v>
      </c>
      <c r="J85">
        <v>218606</v>
      </c>
      <c r="K85">
        <v>217219</v>
      </c>
      <c r="L85">
        <v>215715</v>
      </c>
      <c r="M85">
        <v>214124</v>
      </c>
      <c r="N85">
        <v>212450</v>
      </c>
      <c r="O85">
        <v>210672</v>
      </c>
      <c r="P85">
        <v>208767</v>
      </c>
      <c r="Q85">
        <v>206704</v>
      </c>
      <c r="R85">
        <v>204543</v>
      </c>
      <c r="S85">
        <v>202359</v>
      </c>
      <c r="T85">
        <v>200173</v>
      </c>
      <c r="U85">
        <v>198012</v>
      </c>
    </row>
    <row r="86" spans="1:21" x14ac:dyDescent="0.25">
      <c r="A86" t="s">
        <v>2215</v>
      </c>
      <c r="B86">
        <v>267981</v>
      </c>
      <c r="C86">
        <v>269069</v>
      </c>
      <c r="D86">
        <v>270488</v>
      </c>
      <c r="E86">
        <v>272470</v>
      </c>
      <c r="F86">
        <v>275238</v>
      </c>
      <c r="G86">
        <v>279159</v>
      </c>
      <c r="H86">
        <v>277887</v>
      </c>
      <c r="I86">
        <v>276420</v>
      </c>
      <c r="J86">
        <v>274731</v>
      </c>
      <c r="K86">
        <v>272853</v>
      </c>
      <c r="L86">
        <v>270814</v>
      </c>
      <c r="M86">
        <v>268633</v>
      </c>
      <c r="N86">
        <v>266324</v>
      </c>
      <c r="O86">
        <v>263892</v>
      </c>
      <c r="P86">
        <v>261321</v>
      </c>
      <c r="Q86">
        <v>258579</v>
      </c>
      <c r="R86">
        <v>255724</v>
      </c>
      <c r="S86">
        <v>252844</v>
      </c>
      <c r="T86">
        <v>249971</v>
      </c>
      <c r="U86">
        <v>247140</v>
      </c>
    </row>
    <row r="87" spans="1:21" x14ac:dyDescent="0.25">
      <c r="A87" t="s">
        <v>2218</v>
      </c>
      <c r="B87">
        <v>501257</v>
      </c>
      <c r="C87">
        <v>507934</v>
      </c>
      <c r="D87">
        <v>512513</v>
      </c>
      <c r="E87">
        <v>515229</v>
      </c>
      <c r="F87">
        <v>516346</v>
      </c>
      <c r="G87">
        <v>516410</v>
      </c>
      <c r="H87">
        <v>509539</v>
      </c>
      <c r="I87">
        <v>502853</v>
      </c>
      <c r="J87">
        <v>496379</v>
      </c>
      <c r="K87">
        <v>490199</v>
      </c>
      <c r="L87">
        <v>484368</v>
      </c>
      <c r="M87">
        <v>478880</v>
      </c>
      <c r="N87">
        <v>473769</v>
      </c>
      <c r="O87">
        <v>469094</v>
      </c>
      <c r="P87">
        <v>464826</v>
      </c>
      <c r="Q87">
        <v>460912</v>
      </c>
      <c r="R87">
        <v>457302</v>
      </c>
      <c r="S87">
        <v>454001</v>
      </c>
      <c r="T87">
        <v>451005</v>
      </c>
      <c r="U87">
        <v>448263</v>
      </c>
    </row>
    <row r="88" spans="1:21" x14ac:dyDescent="0.25">
      <c r="A88" t="s">
        <v>2217</v>
      </c>
      <c r="B88">
        <v>215131</v>
      </c>
      <c r="C88">
        <v>214664</v>
      </c>
      <c r="D88">
        <v>213319</v>
      </c>
      <c r="E88">
        <v>211354</v>
      </c>
      <c r="F88">
        <v>209113</v>
      </c>
      <c r="G88">
        <v>207038</v>
      </c>
      <c r="H88">
        <v>205369</v>
      </c>
      <c r="I88">
        <v>204139</v>
      </c>
      <c r="J88">
        <v>203358</v>
      </c>
      <c r="K88">
        <v>203017</v>
      </c>
      <c r="L88">
        <v>203106</v>
      </c>
      <c r="M88">
        <v>203614</v>
      </c>
      <c r="N88">
        <v>204498</v>
      </c>
      <c r="O88">
        <v>205671</v>
      </c>
      <c r="P88">
        <v>207031</v>
      </c>
      <c r="Q88">
        <v>208455</v>
      </c>
      <c r="R88">
        <v>209853</v>
      </c>
      <c r="S88">
        <v>211170</v>
      </c>
      <c r="T88">
        <v>212361</v>
      </c>
      <c r="U88">
        <v>213411</v>
      </c>
    </row>
    <row r="89" spans="1:21" x14ac:dyDescent="0.25">
      <c r="A89" t="s">
        <v>6</v>
      </c>
      <c r="B89">
        <f>SUM(B69:B77)</f>
        <v>5393574</v>
      </c>
      <c r="C89">
        <f t="shared" ref="C89:U89" si="2">SUM(C69:C77)</f>
        <v>5406893</v>
      </c>
      <c r="D89">
        <f t="shared" si="2"/>
        <v>5412793</v>
      </c>
      <c r="E89">
        <f t="shared" si="2"/>
        <v>5406326</v>
      </c>
      <c r="F89">
        <f t="shared" si="2"/>
        <v>5382364</v>
      </c>
      <c r="G89">
        <f t="shared" si="2"/>
        <v>5340156</v>
      </c>
      <c r="H89">
        <f t="shared" si="2"/>
        <v>5276284</v>
      </c>
      <c r="I89">
        <f t="shared" si="2"/>
        <v>5205830</v>
      </c>
      <c r="J89">
        <f t="shared" si="2"/>
        <v>5129273</v>
      </c>
      <c r="K89">
        <f t="shared" si="2"/>
        <v>5047890</v>
      </c>
      <c r="L89">
        <f t="shared" si="2"/>
        <v>4963397</v>
      </c>
      <c r="M89">
        <f t="shared" si="2"/>
        <v>4876561</v>
      </c>
      <c r="N89">
        <f t="shared" si="2"/>
        <v>4788074</v>
      </c>
      <c r="O89">
        <f t="shared" si="2"/>
        <v>4699558</v>
      </c>
      <c r="P89">
        <f t="shared" si="2"/>
        <v>4612580</v>
      </c>
      <c r="Q89">
        <f t="shared" si="2"/>
        <v>4528704</v>
      </c>
      <c r="R89">
        <f t="shared" si="2"/>
        <v>4448444</v>
      </c>
      <c r="S89">
        <f t="shared" si="2"/>
        <v>4372056</v>
      </c>
      <c r="T89">
        <f t="shared" si="2"/>
        <v>4299747</v>
      </c>
      <c r="U89">
        <f t="shared" si="2"/>
        <v>4231410</v>
      </c>
    </row>
    <row r="90" spans="1:21" x14ac:dyDescent="0.25">
      <c r="A90" t="s">
        <v>5</v>
      </c>
      <c r="B90">
        <v>17314510</v>
      </c>
      <c r="C90">
        <v>17333637</v>
      </c>
      <c r="D90">
        <v>17309347</v>
      </c>
      <c r="E90">
        <v>17240518</v>
      </c>
      <c r="F90">
        <v>17126610</v>
      </c>
      <c r="G90">
        <v>16975813</v>
      </c>
      <c r="H90">
        <v>16748883</v>
      </c>
      <c r="I90">
        <v>16518269</v>
      </c>
      <c r="J90">
        <v>16284481</v>
      </c>
      <c r="K90">
        <v>16049820</v>
      </c>
      <c r="L90">
        <v>15816957</v>
      </c>
      <c r="M90">
        <v>15587805</v>
      </c>
      <c r="N90">
        <v>15363958</v>
      </c>
      <c r="O90">
        <v>15147056</v>
      </c>
      <c r="P90">
        <v>14938133</v>
      </c>
      <c r="Q90">
        <v>14737740</v>
      </c>
      <c r="R90">
        <v>14545488</v>
      </c>
      <c r="S90">
        <v>14360778</v>
      </c>
      <c r="T90">
        <v>14182966</v>
      </c>
      <c r="U90">
        <v>14011332</v>
      </c>
    </row>
    <row r="93" spans="1:21" x14ac:dyDescent="0.25">
      <c r="A93" t="s">
        <v>2261</v>
      </c>
      <c r="G93" t="s">
        <v>2262</v>
      </c>
    </row>
    <row r="94" spans="1:21" x14ac:dyDescent="0.25">
      <c r="A94" t="s">
        <v>2263</v>
      </c>
    </row>
    <row r="95" spans="1:21" x14ac:dyDescent="0.25">
      <c r="B95">
        <v>2000</v>
      </c>
      <c r="C95">
        <v>2001</v>
      </c>
      <c r="D95">
        <v>2002</v>
      </c>
      <c r="E95">
        <v>2003</v>
      </c>
      <c r="F95">
        <v>2004</v>
      </c>
      <c r="G95">
        <v>2005</v>
      </c>
      <c r="H95">
        <v>2006</v>
      </c>
      <c r="I95">
        <v>2007</v>
      </c>
      <c r="J95">
        <v>2008</v>
      </c>
      <c r="K95">
        <v>2009</v>
      </c>
      <c r="L95">
        <v>2010</v>
      </c>
      <c r="M95">
        <v>2011</v>
      </c>
      <c r="N95">
        <v>2012</v>
      </c>
      <c r="O95">
        <v>2013</v>
      </c>
      <c r="P95">
        <v>2014</v>
      </c>
      <c r="Q95">
        <v>2015</v>
      </c>
      <c r="R95">
        <v>2016</v>
      </c>
      <c r="S95">
        <v>2017</v>
      </c>
      <c r="T95">
        <v>2018</v>
      </c>
      <c r="U95">
        <v>2019</v>
      </c>
    </row>
    <row r="96" spans="1:21" x14ac:dyDescent="0.25">
      <c r="A96" t="s">
        <v>2223</v>
      </c>
      <c r="B96">
        <v>837</v>
      </c>
      <c r="C96">
        <v>768</v>
      </c>
      <c r="D96">
        <v>728</v>
      </c>
      <c r="E96">
        <v>741</v>
      </c>
      <c r="F96">
        <v>679</v>
      </c>
      <c r="G96">
        <v>616</v>
      </c>
      <c r="H96">
        <v>561</v>
      </c>
      <c r="I96">
        <v>504</v>
      </c>
      <c r="J96">
        <v>522</v>
      </c>
      <c r="K96">
        <v>528</v>
      </c>
      <c r="L96">
        <v>554</v>
      </c>
      <c r="M96">
        <v>443</v>
      </c>
      <c r="N96">
        <v>424</v>
      </c>
      <c r="O96">
        <v>455</v>
      </c>
      <c r="P96">
        <v>452</v>
      </c>
      <c r="Q96">
        <v>446</v>
      </c>
      <c r="R96">
        <v>419</v>
      </c>
      <c r="S96">
        <v>405</v>
      </c>
      <c r="T96">
        <v>402</v>
      </c>
      <c r="U96">
        <v>367</v>
      </c>
    </row>
    <row r="97" spans="1:21" x14ac:dyDescent="0.25">
      <c r="A97" t="s">
        <v>2219</v>
      </c>
      <c r="B97">
        <v>560</v>
      </c>
      <c r="C97">
        <v>423</v>
      </c>
      <c r="D97">
        <v>396</v>
      </c>
      <c r="E97">
        <v>384</v>
      </c>
      <c r="F97">
        <v>410</v>
      </c>
      <c r="G97">
        <v>454</v>
      </c>
      <c r="H97">
        <v>399</v>
      </c>
      <c r="I97">
        <v>409</v>
      </c>
      <c r="J97">
        <v>380</v>
      </c>
      <c r="K97">
        <v>386</v>
      </c>
      <c r="L97">
        <v>342</v>
      </c>
      <c r="M97">
        <v>315</v>
      </c>
      <c r="N97">
        <v>328</v>
      </c>
      <c r="O97">
        <v>340</v>
      </c>
      <c r="P97">
        <v>334</v>
      </c>
      <c r="Q97">
        <v>331</v>
      </c>
      <c r="R97">
        <v>298</v>
      </c>
      <c r="S97">
        <v>272</v>
      </c>
      <c r="T97">
        <v>322</v>
      </c>
      <c r="U97">
        <v>316</v>
      </c>
    </row>
    <row r="98" spans="1:21" x14ac:dyDescent="0.25">
      <c r="A98" t="s">
        <v>2221</v>
      </c>
      <c r="B98">
        <v>2266</v>
      </c>
      <c r="C98">
        <v>2053</v>
      </c>
      <c r="D98">
        <v>2006</v>
      </c>
      <c r="E98">
        <v>1872</v>
      </c>
      <c r="F98">
        <v>1674</v>
      </c>
      <c r="G98">
        <v>1672</v>
      </c>
      <c r="H98">
        <v>1690</v>
      </c>
      <c r="I98">
        <v>1545</v>
      </c>
      <c r="J98">
        <v>1542</v>
      </c>
      <c r="K98">
        <v>1630</v>
      </c>
      <c r="L98">
        <v>1476</v>
      </c>
      <c r="M98">
        <v>1452</v>
      </c>
      <c r="N98">
        <v>1569</v>
      </c>
      <c r="O98">
        <v>1651</v>
      </c>
      <c r="P98">
        <v>1563</v>
      </c>
      <c r="Q98">
        <v>1498</v>
      </c>
      <c r="R98">
        <v>1478</v>
      </c>
      <c r="S98">
        <v>1539</v>
      </c>
      <c r="T98">
        <v>1510</v>
      </c>
      <c r="U98">
        <v>1488</v>
      </c>
    </row>
    <row r="99" spans="1:21" x14ac:dyDescent="0.25">
      <c r="A99" t="s">
        <v>2224</v>
      </c>
      <c r="B99">
        <v>241</v>
      </c>
      <c r="C99">
        <v>204</v>
      </c>
      <c r="D99">
        <v>148</v>
      </c>
      <c r="E99">
        <v>196</v>
      </c>
      <c r="F99">
        <v>231</v>
      </c>
      <c r="G99">
        <v>228</v>
      </c>
      <c r="H99">
        <v>256</v>
      </c>
      <c r="I99">
        <v>199</v>
      </c>
      <c r="J99">
        <v>201</v>
      </c>
      <c r="K99">
        <v>222</v>
      </c>
      <c r="L99">
        <v>158</v>
      </c>
      <c r="M99">
        <v>159</v>
      </c>
      <c r="N99">
        <v>224</v>
      </c>
      <c r="O99">
        <v>258</v>
      </c>
      <c r="P99">
        <v>259</v>
      </c>
      <c r="Q99">
        <v>218</v>
      </c>
      <c r="R99">
        <v>265</v>
      </c>
      <c r="S99">
        <v>251</v>
      </c>
      <c r="T99">
        <v>320</v>
      </c>
      <c r="U99">
        <v>328</v>
      </c>
    </row>
    <row r="100" spans="1:21" x14ac:dyDescent="0.25">
      <c r="A100" t="s">
        <v>2227</v>
      </c>
      <c r="B100">
        <v>3804</v>
      </c>
      <c r="C100">
        <v>3900</v>
      </c>
      <c r="D100">
        <v>3613</v>
      </c>
      <c r="E100">
        <v>3931</v>
      </c>
      <c r="F100">
        <v>3851</v>
      </c>
      <c r="G100">
        <v>3689</v>
      </c>
      <c r="H100">
        <v>3594</v>
      </c>
      <c r="I100">
        <v>3361</v>
      </c>
      <c r="J100">
        <v>3312</v>
      </c>
      <c r="K100">
        <v>3169</v>
      </c>
      <c r="L100">
        <v>3080</v>
      </c>
      <c r="M100">
        <v>2929</v>
      </c>
      <c r="N100">
        <v>2826</v>
      </c>
      <c r="O100">
        <v>2737</v>
      </c>
      <c r="P100">
        <v>2662</v>
      </c>
      <c r="Q100">
        <v>2517</v>
      </c>
      <c r="R100">
        <v>2592</v>
      </c>
      <c r="S100">
        <v>2525</v>
      </c>
      <c r="T100">
        <v>2493</v>
      </c>
      <c r="U100">
        <v>2491</v>
      </c>
    </row>
    <row r="101" spans="1:21" x14ac:dyDescent="0.25">
      <c r="A101" t="s">
        <v>2222</v>
      </c>
      <c r="B101">
        <v>358</v>
      </c>
      <c r="C101">
        <v>390</v>
      </c>
      <c r="D101">
        <v>403</v>
      </c>
      <c r="E101">
        <v>348</v>
      </c>
      <c r="F101">
        <v>359</v>
      </c>
      <c r="G101">
        <v>327</v>
      </c>
      <c r="H101">
        <v>352</v>
      </c>
      <c r="I101">
        <v>328</v>
      </c>
      <c r="J101">
        <v>385</v>
      </c>
      <c r="K101">
        <v>373</v>
      </c>
      <c r="L101">
        <v>332</v>
      </c>
      <c r="M101">
        <v>369</v>
      </c>
      <c r="N101">
        <v>342</v>
      </c>
      <c r="O101">
        <v>361</v>
      </c>
      <c r="P101">
        <v>362</v>
      </c>
      <c r="Q101">
        <v>305</v>
      </c>
      <c r="R101">
        <v>334</v>
      </c>
      <c r="S101">
        <v>367</v>
      </c>
      <c r="T101">
        <v>334</v>
      </c>
      <c r="U101">
        <v>347</v>
      </c>
    </row>
    <row r="102" spans="1:21" x14ac:dyDescent="0.25">
      <c r="A102" t="s">
        <v>2220</v>
      </c>
      <c r="B102">
        <v>723</v>
      </c>
      <c r="C102">
        <v>709</v>
      </c>
      <c r="D102">
        <v>615</v>
      </c>
      <c r="E102">
        <v>621</v>
      </c>
      <c r="F102">
        <v>570</v>
      </c>
      <c r="G102">
        <v>543</v>
      </c>
      <c r="H102">
        <v>550</v>
      </c>
      <c r="I102">
        <v>551</v>
      </c>
      <c r="J102">
        <v>496</v>
      </c>
      <c r="K102">
        <v>489</v>
      </c>
      <c r="L102">
        <v>484</v>
      </c>
      <c r="M102">
        <v>468</v>
      </c>
      <c r="N102">
        <v>416</v>
      </c>
      <c r="O102">
        <v>418</v>
      </c>
      <c r="P102">
        <v>381</v>
      </c>
      <c r="Q102">
        <v>392</v>
      </c>
      <c r="R102">
        <v>366</v>
      </c>
      <c r="S102">
        <v>370</v>
      </c>
      <c r="T102">
        <v>389</v>
      </c>
      <c r="U102">
        <v>345</v>
      </c>
    </row>
    <row r="103" spans="1:21" x14ac:dyDescent="0.25">
      <c r="A103" t="s">
        <v>2226</v>
      </c>
      <c r="B103">
        <v>2347</v>
      </c>
      <c r="C103">
        <v>2762</v>
      </c>
      <c r="D103">
        <v>3001</v>
      </c>
      <c r="E103">
        <v>3057</v>
      </c>
      <c r="F103">
        <v>2747</v>
      </c>
      <c r="G103">
        <v>2972</v>
      </c>
      <c r="H103">
        <v>2730</v>
      </c>
      <c r="I103">
        <v>2656</v>
      </c>
      <c r="J103">
        <v>2560</v>
      </c>
      <c r="K103">
        <v>2443</v>
      </c>
      <c r="L103">
        <v>2257</v>
      </c>
      <c r="M103">
        <v>2318</v>
      </c>
      <c r="N103">
        <v>2020</v>
      </c>
      <c r="O103">
        <v>2237</v>
      </c>
      <c r="P103">
        <v>2135</v>
      </c>
      <c r="Q103">
        <v>2065</v>
      </c>
      <c r="R103">
        <v>1940</v>
      </c>
      <c r="S103">
        <v>2095</v>
      </c>
      <c r="T103">
        <v>1978</v>
      </c>
      <c r="U103">
        <v>1920</v>
      </c>
    </row>
    <row r="104" spans="1:21" x14ac:dyDescent="0.25">
      <c r="A104" t="s">
        <v>2225</v>
      </c>
      <c r="B104">
        <v>1545</v>
      </c>
      <c r="C104">
        <v>1460</v>
      </c>
      <c r="D104">
        <v>1472</v>
      </c>
      <c r="E104">
        <v>1417</v>
      </c>
      <c r="F104">
        <v>1259</v>
      </c>
      <c r="G104">
        <v>1305</v>
      </c>
      <c r="H104">
        <v>1252</v>
      </c>
      <c r="I104">
        <v>1228</v>
      </c>
      <c r="J104">
        <v>1136</v>
      </c>
      <c r="K104">
        <v>1053</v>
      </c>
      <c r="L104">
        <v>957</v>
      </c>
      <c r="M104">
        <v>982</v>
      </c>
      <c r="N104">
        <v>908</v>
      </c>
      <c r="O104">
        <v>891</v>
      </c>
      <c r="P104">
        <v>854</v>
      </c>
      <c r="Q104">
        <v>838</v>
      </c>
      <c r="R104">
        <v>876</v>
      </c>
      <c r="S104">
        <v>865</v>
      </c>
      <c r="T104">
        <v>855</v>
      </c>
      <c r="U104">
        <v>803</v>
      </c>
    </row>
    <row r="105" spans="1:21" x14ac:dyDescent="0.25">
      <c r="A105" t="s">
        <v>2214</v>
      </c>
      <c r="B105">
        <v>4456</v>
      </c>
      <c r="C105">
        <v>3715</v>
      </c>
      <c r="D105">
        <v>4038</v>
      </c>
      <c r="E105">
        <v>4069</v>
      </c>
      <c r="F105">
        <v>3575</v>
      </c>
      <c r="G105">
        <v>3001</v>
      </c>
      <c r="H105">
        <v>2873</v>
      </c>
      <c r="I105">
        <v>2525</v>
      </c>
      <c r="J105">
        <v>2463</v>
      </c>
      <c r="K105">
        <v>2360</v>
      </c>
      <c r="L105">
        <v>2002</v>
      </c>
      <c r="M105">
        <v>2059</v>
      </c>
      <c r="N105">
        <v>1886</v>
      </c>
      <c r="O105">
        <v>2002</v>
      </c>
      <c r="P105">
        <v>1819</v>
      </c>
      <c r="Q105">
        <v>1815</v>
      </c>
      <c r="R105">
        <v>1872</v>
      </c>
      <c r="S105">
        <v>1955</v>
      </c>
      <c r="T105">
        <v>1855</v>
      </c>
      <c r="U105">
        <v>1836</v>
      </c>
    </row>
    <row r="106" spans="1:21" x14ac:dyDescent="0.25">
      <c r="A106" t="s">
        <v>2212</v>
      </c>
      <c r="B106">
        <v>1394</v>
      </c>
      <c r="C106">
        <v>1231</v>
      </c>
      <c r="D106">
        <v>1287</v>
      </c>
      <c r="E106">
        <v>1089</v>
      </c>
      <c r="F106">
        <v>1108</v>
      </c>
      <c r="G106">
        <v>990</v>
      </c>
      <c r="H106">
        <v>819</v>
      </c>
      <c r="I106">
        <v>885</v>
      </c>
      <c r="J106">
        <v>859</v>
      </c>
      <c r="K106">
        <v>796</v>
      </c>
      <c r="L106">
        <v>734</v>
      </c>
      <c r="M106">
        <v>731</v>
      </c>
      <c r="N106">
        <v>752</v>
      </c>
      <c r="O106">
        <v>775</v>
      </c>
      <c r="P106">
        <v>694</v>
      </c>
      <c r="Q106">
        <v>768</v>
      </c>
      <c r="R106">
        <v>688</v>
      </c>
      <c r="S106">
        <v>672</v>
      </c>
      <c r="T106">
        <v>662</v>
      </c>
      <c r="U106">
        <v>631</v>
      </c>
    </row>
    <row r="107" spans="1:21" x14ac:dyDescent="0.25">
      <c r="A107" t="s">
        <v>2205</v>
      </c>
      <c r="B107">
        <v>2106</v>
      </c>
      <c r="C107">
        <v>1637</v>
      </c>
      <c r="D107">
        <v>1695</v>
      </c>
      <c r="E107">
        <v>1645</v>
      </c>
      <c r="F107">
        <v>1536</v>
      </c>
      <c r="G107">
        <v>1381</v>
      </c>
      <c r="H107">
        <v>1263</v>
      </c>
      <c r="I107">
        <v>1246</v>
      </c>
      <c r="J107">
        <v>1204</v>
      </c>
      <c r="K107">
        <v>1061</v>
      </c>
      <c r="L107">
        <v>999</v>
      </c>
      <c r="M107">
        <v>969</v>
      </c>
      <c r="N107">
        <v>935</v>
      </c>
      <c r="O107">
        <v>966</v>
      </c>
      <c r="P107">
        <v>894</v>
      </c>
      <c r="Q107">
        <v>818</v>
      </c>
      <c r="R107">
        <v>835</v>
      </c>
      <c r="S107">
        <v>873</v>
      </c>
      <c r="T107">
        <v>819</v>
      </c>
      <c r="U107">
        <v>873</v>
      </c>
    </row>
    <row r="108" spans="1:21" x14ac:dyDescent="0.25">
      <c r="A108" t="s">
        <v>2206</v>
      </c>
      <c r="B108">
        <v>5613</v>
      </c>
      <c r="C108">
        <v>5083</v>
      </c>
      <c r="D108">
        <v>4692</v>
      </c>
      <c r="E108">
        <v>4617</v>
      </c>
      <c r="F108">
        <v>3962</v>
      </c>
      <c r="G108">
        <v>3777</v>
      </c>
      <c r="H108">
        <v>3179</v>
      </c>
      <c r="I108">
        <v>3101</v>
      </c>
      <c r="J108">
        <v>2859</v>
      </c>
      <c r="K108">
        <v>2849</v>
      </c>
      <c r="L108">
        <v>2430</v>
      </c>
      <c r="M108">
        <v>2297</v>
      </c>
      <c r="N108">
        <v>2328</v>
      </c>
      <c r="O108">
        <v>2292</v>
      </c>
      <c r="P108">
        <v>2180</v>
      </c>
      <c r="Q108">
        <v>2172</v>
      </c>
      <c r="R108">
        <v>2124</v>
      </c>
      <c r="S108">
        <v>1938</v>
      </c>
      <c r="T108">
        <v>2007</v>
      </c>
      <c r="U108">
        <v>1881</v>
      </c>
    </row>
    <row r="109" spans="1:21" x14ac:dyDescent="0.25">
      <c r="A109" t="s">
        <v>2213</v>
      </c>
      <c r="B109">
        <v>2401</v>
      </c>
      <c r="C109">
        <v>2485</v>
      </c>
      <c r="D109">
        <v>2248</v>
      </c>
      <c r="E109">
        <v>2013</v>
      </c>
      <c r="F109">
        <v>1709</v>
      </c>
      <c r="G109">
        <v>1694</v>
      </c>
      <c r="H109">
        <v>1402</v>
      </c>
      <c r="I109">
        <v>1465</v>
      </c>
      <c r="J109">
        <v>1256</v>
      </c>
      <c r="K109">
        <v>1249</v>
      </c>
      <c r="L109">
        <v>1082</v>
      </c>
      <c r="M109">
        <v>1031</v>
      </c>
      <c r="N109">
        <v>938</v>
      </c>
      <c r="O109">
        <v>965</v>
      </c>
      <c r="P109">
        <v>898</v>
      </c>
      <c r="Q109">
        <v>873</v>
      </c>
      <c r="R109">
        <v>819</v>
      </c>
      <c r="S109">
        <v>803</v>
      </c>
      <c r="T109">
        <v>772</v>
      </c>
      <c r="U109">
        <v>781</v>
      </c>
    </row>
    <row r="110" spans="1:21" x14ac:dyDescent="0.25">
      <c r="A110" t="s">
        <v>2208</v>
      </c>
      <c r="B110">
        <v>1370</v>
      </c>
      <c r="C110">
        <v>1430</v>
      </c>
      <c r="D110">
        <v>1223</v>
      </c>
      <c r="E110">
        <v>1107</v>
      </c>
      <c r="F110">
        <v>980</v>
      </c>
      <c r="G110">
        <v>1023</v>
      </c>
      <c r="H110">
        <v>900</v>
      </c>
      <c r="I110">
        <v>782</v>
      </c>
      <c r="J110">
        <v>768</v>
      </c>
      <c r="K110">
        <v>685</v>
      </c>
      <c r="L110">
        <v>603</v>
      </c>
      <c r="M110">
        <v>653</v>
      </c>
      <c r="N110">
        <v>639</v>
      </c>
      <c r="O110">
        <v>587</v>
      </c>
      <c r="P110">
        <v>627</v>
      </c>
      <c r="Q110">
        <v>617</v>
      </c>
      <c r="R110">
        <v>568</v>
      </c>
      <c r="S110">
        <v>583</v>
      </c>
      <c r="T110">
        <v>647</v>
      </c>
      <c r="U110">
        <v>628</v>
      </c>
    </row>
    <row r="111" spans="1:21" x14ac:dyDescent="0.25">
      <c r="A111" t="s">
        <v>2216</v>
      </c>
      <c r="B111">
        <v>7396</v>
      </c>
      <c r="C111">
        <v>6735</v>
      </c>
      <c r="D111">
        <v>6311</v>
      </c>
      <c r="E111">
        <v>6355</v>
      </c>
      <c r="F111">
        <v>6001</v>
      </c>
      <c r="G111">
        <v>5749</v>
      </c>
      <c r="H111">
        <v>5564</v>
      </c>
      <c r="I111">
        <v>4994</v>
      </c>
      <c r="J111">
        <v>4744</v>
      </c>
      <c r="K111">
        <v>4702</v>
      </c>
      <c r="L111">
        <v>4399</v>
      </c>
      <c r="M111">
        <v>4119</v>
      </c>
      <c r="N111">
        <v>4062</v>
      </c>
      <c r="O111">
        <v>3913</v>
      </c>
      <c r="P111">
        <v>3834</v>
      </c>
      <c r="Q111">
        <v>3582</v>
      </c>
      <c r="R111">
        <v>3651</v>
      </c>
      <c r="S111">
        <v>3513</v>
      </c>
      <c r="T111">
        <v>3525</v>
      </c>
      <c r="U111">
        <v>3382</v>
      </c>
    </row>
    <row r="112" spans="1:21" x14ac:dyDescent="0.25">
      <c r="A112" t="s">
        <v>2204</v>
      </c>
      <c r="B112">
        <v>7164</v>
      </c>
      <c r="C112">
        <v>6541</v>
      </c>
      <c r="D112">
        <v>5911</v>
      </c>
      <c r="E112">
        <v>5827</v>
      </c>
      <c r="F112">
        <v>5431</v>
      </c>
      <c r="G112">
        <v>5272</v>
      </c>
      <c r="H112">
        <v>5059</v>
      </c>
      <c r="I112">
        <v>4534</v>
      </c>
      <c r="J112">
        <v>4468</v>
      </c>
      <c r="K112">
        <v>4096</v>
      </c>
      <c r="L112">
        <v>3894</v>
      </c>
      <c r="M112">
        <v>3919</v>
      </c>
      <c r="N112">
        <v>3831</v>
      </c>
      <c r="O112">
        <v>3641</v>
      </c>
      <c r="P112">
        <v>3557</v>
      </c>
      <c r="Q112">
        <v>3535</v>
      </c>
      <c r="R112">
        <v>3419</v>
      </c>
      <c r="S112">
        <v>3487</v>
      </c>
      <c r="T112">
        <v>3366</v>
      </c>
      <c r="U112">
        <v>3443</v>
      </c>
    </row>
    <row r="113" spans="1:21" x14ac:dyDescent="0.25">
      <c r="A113" t="s">
        <v>2211</v>
      </c>
      <c r="B113">
        <v>1273</v>
      </c>
      <c r="C113">
        <v>1181</v>
      </c>
      <c r="D113">
        <v>1033</v>
      </c>
      <c r="E113">
        <v>1038</v>
      </c>
      <c r="F113">
        <v>929</v>
      </c>
      <c r="G113">
        <v>947</v>
      </c>
      <c r="H113">
        <v>934</v>
      </c>
      <c r="I113">
        <v>856</v>
      </c>
      <c r="J113">
        <v>871</v>
      </c>
      <c r="K113">
        <v>723</v>
      </c>
      <c r="L113">
        <v>734</v>
      </c>
      <c r="M113">
        <v>755</v>
      </c>
      <c r="N113">
        <v>726</v>
      </c>
      <c r="O113">
        <v>705</v>
      </c>
      <c r="P113">
        <v>754</v>
      </c>
      <c r="Q113">
        <v>759</v>
      </c>
      <c r="R113">
        <v>757</v>
      </c>
      <c r="S113">
        <v>706</v>
      </c>
      <c r="T113">
        <v>703</v>
      </c>
      <c r="U113">
        <v>693</v>
      </c>
    </row>
    <row r="114" spans="1:21" x14ac:dyDescent="0.25">
      <c r="A114" t="s">
        <v>2201</v>
      </c>
      <c r="B114">
        <v>5841</v>
      </c>
      <c r="C114">
        <v>5093</v>
      </c>
      <c r="D114">
        <v>4827</v>
      </c>
      <c r="E114">
        <v>4785</v>
      </c>
      <c r="F114">
        <v>4564</v>
      </c>
      <c r="G114">
        <v>4161</v>
      </c>
      <c r="H114">
        <v>3914</v>
      </c>
      <c r="I114">
        <v>3719</v>
      </c>
      <c r="J114">
        <v>3609</v>
      </c>
      <c r="K114">
        <v>3617</v>
      </c>
      <c r="L114">
        <v>3533</v>
      </c>
      <c r="M114">
        <v>3574</v>
      </c>
      <c r="N114">
        <v>3584</v>
      </c>
      <c r="O114">
        <v>3395</v>
      </c>
      <c r="P114">
        <v>3406</v>
      </c>
      <c r="Q114">
        <v>3414</v>
      </c>
      <c r="R114">
        <v>3456</v>
      </c>
      <c r="S114">
        <v>3230</v>
      </c>
      <c r="T114">
        <v>3246</v>
      </c>
      <c r="U114">
        <v>3180</v>
      </c>
    </row>
    <row r="115" spans="1:21" x14ac:dyDescent="0.25">
      <c r="A115" t="s">
        <v>2202</v>
      </c>
      <c r="B115">
        <v>13710</v>
      </c>
      <c r="C115">
        <v>12113</v>
      </c>
      <c r="D115">
        <v>11149</v>
      </c>
      <c r="E115">
        <v>10848</v>
      </c>
      <c r="F115">
        <v>10392</v>
      </c>
      <c r="G115">
        <v>9708</v>
      </c>
      <c r="H115">
        <v>9483</v>
      </c>
      <c r="I115">
        <v>9026</v>
      </c>
      <c r="J115">
        <v>8799</v>
      </c>
      <c r="K115">
        <v>8686</v>
      </c>
      <c r="L115">
        <v>8274</v>
      </c>
      <c r="M115">
        <v>8199</v>
      </c>
      <c r="N115">
        <v>8150</v>
      </c>
      <c r="O115">
        <v>8121</v>
      </c>
      <c r="P115">
        <v>8221</v>
      </c>
      <c r="Q115">
        <v>7736</v>
      </c>
      <c r="R115">
        <v>7681</v>
      </c>
      <c r="S115">
        <v>7665</v>
      </c>
      <c r="T115">
        <v>7539</v>
      </c>
      <c r="U115">
        <v>7463</v>
      </c>
    </row>
    <row r="116" spans="1:21" x14ac:dyDescent="0.25">
      <c r="A116" t="s">
        <v>2209</v>
      </c>
      <c r="B116">
        <v>4090</v>
      </c>
      <c r="C116">
        <v>3469</v>
      </c>
      <c r="D116">
        <v>3197</v>
      </c>
      <c r="E116">
        <v>3097</v>
      </c>
      <c r="F116">
        <v>2915</v>
      </c>
      <c r="G116">
        <v>2721</v>
      </c>
      <c r="H116">
        <v>2540</v>
      </c>
      <c r="I116">
        <v>2288</v>
      </c>
      <c r="J116">
        <v>2326</v>
      </c>
      <c r="K116">
        <v>2170</v>
      </c>
      <c r="L116">
        <v>2120</v>
      </c>
      <c r="M116">
        <v>2065</v>
      </c>
      <c r="N116">
        <v>2076</v>
      </c>
      <c r="O116">
        <v>1984</v>
      </c>
      <c r="P116">
        <v>2070</v>
      </c>
      <c r="Q116">
        <v>1992</v>
      </c>
      <c r="R116">
        <v>1930</v>
      </c>
      <c r="S116">
        <v>1859</v>
      </c>
      <c r="T116">
        <v>1910</v>
      </c>
      <c r="U116">
        <v>1865</v>
      </c>
    </row>
    <row r="117" spans="1:21" x14ac:dyDescent="0.25">
      <c r="A117" t="s">
        <v>2207</v>
      </c>
      <c r="B117">
        <v>1751</v>
      </c>
      <c r="C117">
        <v>1614</v>
      </c>
      <c r="D117">
        <v>1546</v>
      </c>
      <c r="E117">
        <v>1399</v>
      </c>
      <c r="F117">
        <v>1366</v>
      </c>
      <c r="G117">
        <v>1248</v>
      </c>
      <c r="H117">
        <v>1251</v>
      </c>
      <c r="I117">
        <v>1193</v>
      </c>
      <c r="J117">
        <v>1160</v>
      </c>
      <c r="K117">
        <v>1100</v>
      </c>
      <c r="L117">
        <v>1051</v>
      </c>
      <c r="M117">
        <v>1165</v>
      </c>
      <c r="N117">
        <v>1098</v>
      </c>
      <c r="O117">
        <v>1091</v>
      </c>
      <c r="P117">
        <v>1083</v>
      </c>
      <c r="Q117">
        <v>1104</v>
      </c>
      <c r="R117">
        <v>986</v>
      </c>
      <c r="S117">
        <v>1120</v>
      </c>
      <c r="T117">
        <v>1073</v>
      </c>
      <c r="U117">
        <v>1068</v>
      </c>
    </row>
    <row r="118" spans="1:21" x14ac:dyDescent="0.25">
      <c r="A118" t="s">
        <v>2203</v>
      </c>
      <c r="B118">
        <v>3146</v>
      </c>
      <c r="C118">
        <v>3011</v>
      </c>
      <c r="D118">
        <v>2830</v>
      </c>
      <c r="E118">
        <v>2839</v>
      </c>
      <c r="F118">
        <v>2699</v>
      </c>
      <c r="G118">
        <v>2342</v>
      </c>
      <c r="H118">
        <v>2213</v>
      </c>
      <c r="I118">
        <v>2001</v>
      </c>
      <c r="J118">
        <v>2002</v>
      </c>
      <c r="K118">
        <v>1816</v>
      </c>
      <c r="L118">
        <v>1745</v>
      </c>
      <c r="M118">
        <v>1850</v>
      </c>
      <c r="N118">
        <v>1751</v>
      </c>
      <c r="O118">
        <v>1737</v>
      </c>
      <c r="P118">
        <v>1750</v>
      </c>
      <c r="Q118">
        <v>1734</v>
      </c>
      <c r="R118">
        <v>1666</v>
      </c>
      <c r="S118">
        <v>1688</v>
      </c>
      <c r="T118">
        <v>1590</v>
      </c>
      <c r="U118">
        <v>1626</v>
      </c>
    </row>
    <row r="119" spans="1:21" x14ac:dyDescent="0.25">
      <c r="A119" t="s">
        <v>2210</v>
      </c>
      <c r="B119">
        <v>1172</v>
      </c>
      <c r="C119">
        <v>1155</v>
      </c>
      <c r="D119">
        <v>999</v>
      </c>
      <c r="E119">
        <v>990</v>
      </c>
      <c r="F119">
        <v>1076</v>
      </c>
      <c r="G119">
        <v>981</v>
      </c>
      <c r="H119">
        <v>887</v>
      </c>
      <c r="I119">
        <v>899</v>
      </c>
      <c r="J119">
        <v>818</v>
      </c>
      <c r="K119">
        <v>892</v>
      </c>
      <c r="L119">
        <v>762</v>
      </c>
      <c r="M119">
        <v>651</v>
      </c>
      <c r="N119">
        <v>680</v>
      </c>
      <c r="O119">
        <v>678</v>
      </c>
      <c r="P119">
        <v>683</v>
      </c>
      <c r="Q119">
        <v>630</v>
      </c>
      <c r="R119">
        <v>676</v>
      </c>
      <c r="S119">
        <v>566</v>
      </c>
      <c r="T119">
        <v>600</v>
      </c>
      <c r="U119">
        <v>573</v>
      </c>
    </row>
    <row r="120" spans="1:21" x14ac:dyDescent="0.25">
      <c r="A120" t="s">
        <v>2215</v>
      </c>
      <c r="B120">
        <v>1333</v>
      </c>
      <c r="C120">
        <v>1180</v>
      </c>
      <c r="D120">
        <v>1161</v>
      </c>
      <c r="E120">
        <v>1106</v>
      </c>
      <c r="F120">
        <v>1164</v>
      </c>
      <c r="G120">
        <v>1139</v>
      </c>
      <c r="H120">
        <v>1011</v>
      </c>
      <c r="I120">
        <v>935</v>
      </c>
      <c r="J120">
        <v>966</v>
      </c>
      <c r="K120">
        <v>990</v>
      </c>
      <c r="L120">
        <v>905</v>
      </c>
      <c r="M120">
        <v>893</v>
      </c>
      <c r="N120">
        <v>879</v>
      </c>
      <c r="O120">
        <v>957</v>
      </c>
      <c r="P120">
        <v>1001</v>
      </c>
      <c r="Q120">
        <v>960</v>
      </c>
      <c r="R120">
        <v>919</v>
      </c>
      <c r="S120">
        <v>885</v>
      </c>
      <c r="T120">
        <v>860</v>
      </c>
      <c r="U120">
        <v>890</v>
      </c>
    </row>
    <row r="121" spans="1:21" x14ac:dyDescent="0.25">
      <c r="A121" t="s">
        <v>2218</v>
      </c>
      <c r="B121">
        <v>1758</v>
      </c>
      <c r="C121">
        <v>1728</v>
      </c>
      <c r="D121">
        <v>1819</v>
      </c>
      <c r="E121">
        <v>1728</v>
      </c>
      <c r="F121">
        <v>1736</v>
      </c>
      <c r="G121">
        <v>1594</v>
      </c>
      <c r="H121">
        <v>1521</v>
      </c>
      <c r="I121">
        <v>1435</v>
      </c>
      <c r="J121">
        <v>1412</v>
      </c>
      <c r="K121">
        <v>1357</v>
      </c>
      <c r="L121">
        <v>1340</v>
      </c>
      <c r="M121">
        <v>1440</v>
      </c>
      <c r="N121">
        <v>1522</v>
      </c>
      <c r="O121">
        <v>1508</v>
      </c>
      <c r="P121">
        <v>1480</v>
      </c>
      <c r="Q121">
        <v>1415</v>
      </c>
      <c r="R121">
        <v>1433</v>
      </c>
      <c r="S121">
        <v>1338</v>
      </c>
      <c r="T121">
        <v>1446</v>
      </c>
      <c r="U121">
        <v>1461</v>
      </c>
    </row>
    <row r="122" spans="1:21" x14ac:dyDescent="0.25">
      <c r="A122" t="s">
        <v>2217</v>
      </c>
      <c r="B122">
        <v>815</v>
      </c>
      <c r="C122">
        <v>803</v>
      </c>
      <c r="D122">
        <v>745</v>
      </c>
      <c r="E122">
        <v>727</v>
      </c>
      <c r="F122">
        <v>728</v>
      </c>
      <c r="G122">
        <v>713</v>
      </c>
      <c r="H122">
        <v>658</v>
      </c>
      <c r="I122">
        <v>587</v>
      </c>
      <c r="J122">
        <v>598</v>
      </c>
      <c r="K122">
        <v>591</v>
      </c>
      <c r="L122">
        <v>630</v>
      </c>
      <c r="M122">
        <v>570</v>
      </c>
      <c r="N122">
        <v>571</v>
      </c>
      <c r="O122">
        <v>638</v>
      </c>
      <c r="P122">
        <v>584</v>
      </c>
      <c r="Q122">
        <v>562</v>
      </c>
      <c r="R122">
        <v>514</v>
      </c>
      <c r="S122">
        <v>571</v>
      </c>
      <c r="T122">
        <v>510</v>
      </c>
      <c r="U122">
        <v>436</v>
      </c>
    </row>
    <row r="123" spans="1:21" x14ac:dyDescent="0.25">
      <c r="A123" t="s">
        <v>6</v>
      </c>
      <c r="B123">
        <f>SUM(B103:B111)</f>
        <v>28628</v>
      </c>
      <c r="C123">
        <f t="shared" ref="C123:U123" si="3">SUM(C103:C111)</f>
        <v>26538</v>
      </c>
      <c r="D123">
        <f t="shared" si="3"/>
        <v>25967</v>
      </c>
      <c r="E123">
        <f t="shared" si="3"/>
        <v>25369</v>
      </c>
      <c r="F123">
        <f t="shared" si="3"/>
        <v>22877</v>
      </c>
      <c r="G123">
        <f t="shared" si="3"/>
        <v>21892</v>
      </c>
      <c r="H123">
        <f t="shared" si="3"/>
        <v>19982</v>
      </c>
      <c r="I123">
        <f t="shared" si="3"/>
        <v>18882</v>
      </c>
      <c r="J123">
        <f t="shared" si="3"/>
        <v>17849</v>
      </c>
      <c r="K123">
        <f t="shared" si="3"/>
        <v>17198</v>
      </c>
      <c r="L123">
        <f t="shared" si="3"/>
        <v>15463</v>
      </c>
      <c r="M123">
        <f t="shared" si="3"/>
        <v>15159</v>
      </c>
      <c r="N123">
        <f t="shared" si="3"/>
        <v>14468</v>
      </c>
      <c r="O123">
        <f t="shared" si="3"/>
        <v>14628</v>
      </c>
      <c r="P123">
        <f t="shared" si="3"/>
        <v>13935</v>
      </c>
      <c r="Q123">
        <f t="shared" si="3"/>
        <v>13548</v>
      </c>
      <c r="R123">
        <f t="shared" si="3"/>
        <v>13373</v>
      </c>
      <c r="S123">
        <f t="shared" si="3"/>
        <v>13297</v>
      </c>
      <c r="T123">
        <f t="shared" si="3"/>
        <v>13120</v>
      </c>
      <c r="U123">
        <f t="shared" si="3"/>
        <v>12735</v>
      </c>
    </row>
    <row r="124" spans="1:21" x14ac:dyDescent="0.25">
      <c r="A124" t="s">
        <v>5</v>
      </c>
      <c r="B124">
        <v>79470</v>
      </c>
      <c r="C124">
        <v>72873</v>
      </c>
      <c r="D124">
        <v>69093</v>
      </c>
      <c r="E124">
        <v>67846</v>
      </c>
      <c r="F124">
        <v>63651</v>
      </c>
      <c r="G124">
        <v>60247</v>
      </c>
      <c r="H124">
        <v>56855</v>
      </c>
      <c r="I124">
        <v>53252</v>
      </c>
      <c r="J124">
        <v>51716</v>
      </c>
      <c r="K124">
        <v>50033</v>
      </c>
      <c r="L124">
        <v>46877</v>
      </c>
      <c r="M124">
        <v>46375</v>
      </c>
      <c r="N124">
        <v>45465</v>
      </c>
      <c r="O124">
        <v>45303</v>
      </c>
      <c r="P124">
        <v>44537</v>
      </c>
      <c r="Q124">
        <v>43096</v>
      </c>
      <c r="R124">
        <v>42562</v>
      </c>
      <c r="S124">
        <v>42141</v>
      </c>
      <c r="T124">
        <v>41733</v>
      </c>
      <c r="U124">
        <v>41115</v>
      </c>
    </row>
  </sheetData>
  <pageMargins left="0.511811024" right="0.511811024" top="0.78740157499999996" bottom="0.78740157499999996" header="0.31496062000000002" footer="0.31496062000000002"/>
  <pageSetup paperSize="9" orientation="portrait" r:id="rId1"/>
  <ignoredErrors>
    <ignoredError sqref="B123 C89:U89" formulaRange="1"/>
  </ignoredErrors>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6B323-578B-4667-9DA2-EAA33C9E5D85}">
  <dimension ref="A1:V124"/>
  <sheetViews>
    <sheetView workbookViewId="0">
      <selection activeCell="A2" sqref="A2"/>
    </sheetView>
  </sheetViews>
  <sheetFormatPr defaultRowHeight="15" x14ac:dyDescent="0.25"/>
  <cols>
    <col min="2" max="2" width="9.140625" customWidth="1"/>
  </cols>
  <sheetData>
    <row r="1" spans="1:1" x14ac:dyDescent="0.25">
      <c r="A1" s="266" t="s">
        <v>2781</v>
      </c>
    </row>
    <row r="2" spans="1:1" x14ac:dyDescent="0.25">
      <c r="A2" s="266"/>
    </row>
    <row r="3" spans="1:1" x14ac:dyDescent="0.25">
      <c r="A3" t="s">
        <v>129</v>
      </c>
    </row>
    <row r="4" spans="1:1" x14ac:dyDescent="0.25">
      <c r="A4" t="s">
        <v>2229</v>
      </c>
    </row>
    <row r="5" spans="1:1" x14ac:dyDescent="0.25">
      <c r="A5" t="s">
        <v>2230</v>
      </c>
    </row>
    <row r="6" spans="1:1" x14ac:dyDescent="0.25">
      <c r="A6" t="s">
        <v>2264</v>
      </c>
    </row>
    <row r="7" spans="1:1" x14ac:dyDescent="0.25">
      <c r="A7" t="s">
        <v>2232</v>
      </c>
    </row>
    <row r="8" spans="1:1" x14ac:dyDescent="0.25">
      <c r="A8" t="s">
        <v>2233</v>
      </c>
    </row>
    <row r="9" spans="1:1" x14ac:dyDescent="0.25">
      <c r="A9" t="s">
        <v>2234</v>
      </c>
    </row>
    <row r="10" spans="1:1" x14ac:dyDescent="0.25">
      <c r="A10" t="s">
        <v>2235</v>
      </c>
    </row>
    <row r="11" spans="1:1" x14ac:dyDescent="0.25">
      <c r="A11" t="s">
        <v>2236</v>
      </c>
    </row>
    <row r="12" spans="1:1" x14ac:dyDescent="0.25">
      <c r="A12" t="s">
        <v>2237</v>
      </c>
    </row>
    <row r="13" spans="1:1" x14ac:dyDescent="0.25">
      <c r="A13" t="s">
        <v>2238</v>
      </c>
    </row>
    <row r="14" spans="1:1" x14ac:dyDescent="0.25">
      <c r="A14" t="s">
        <v>2239</v>
      </c>
    </row>
    <row r="15" spans="1:1" x14ac:dyDescent="0.25">
      <c r="A15" t="s">
        <v>2240</v>
      </c>
    </row>
    <row r="16" spans="1:1" x14ac:dyDescent="0.25">
      <c r="A16" t="s">
        <v>2241</v>
      </c>
    </row>
    <row r="17" spans="1:1" x14ac:dyDescent="0.25">
      <c r="A17" t="s">
        <v>2242</v>
      </c>
    </row>
    <row r="18" spans="1:1" x14ac:dyDescent="0.25">
      <c r="A18" t="s">
        <v>2243</v>
      </c>
    </row>
    <row r="19" spans="1:1" x14ac:dyDescent="0.25">
      <c r="A19" s="266" t="s">
        <v>2244</v>
      </c>
    </row>
    <row r="20" spans="1:1" x14ac:dyDescent="0.25">
      <c r="A20" s="266" t="s">
        <v>2245</v>
      </c>
    </row>
    <row r="21" spans="1:1" x14ac:dyDescent="0.25">
      <c r="A21" s="266" t="s">
        <v>2265</v>
      </c>
    </row>
    <row r="22" spans="1:1" x14ac:dyDescent="0.25">
      <c r="A22" t="s">
        <v>2247</v>
      </c>
    </row>
    <row r="23" spans="1:1" x14ac:dyDescent="0.25">
      <c r="A23" t="s">
        <v>2248</v>
      </c>
    </row>
    <row r="24" spans="1:1" x14ac:dyDescent="0.25">
      <c r="A24" t="s">
        <v>2249</v>
      </c>
    </row>
    <row r="25" spans="1:1" x14ac:dyDescent="0.25">
      <c r="A25" s="266"/>
    </row>
    <row r="26" spans="1:1" x14ac:dyDescent="0.25">
      <c r="A26" t="s">
        <v>718</v>
      </c>
    </row>
    <row r="27" spans="1:1" x14ac:dyDescent="0.25">
      <c r="A27" t="s">
        <v>2250</v>
      </c>
    </row>
    <row r="28" spans="1:1" x14ac:dyDescent="0.25">
      <c r="A28" t="s">
        <v>2251</v>
      </c>
    </row>
    <row r="29" spans="1:1" x14ac:dyDescent="0.25">
      <c r="A29" t="s">
        <v>2252</v>
      </c>
    </row>
    <row r="30" spans="1:1" x14ac:dyDescent="0.25">
      <c r="A30" t="s">
        <v>2253</v>
      </c>
    </row>
    <row r="31" spans="1:1" x14ac:dyDescent="0.25">
      <c r="A31" s="266"/>
    </row>
    <row r="32" spans="1:1" x14ac:dyDescent="0.25">
      <c r="A32" t="s">
        <v>654</v>
      </c>
    </row>
    <row r="33" spans="1:4" x14ac:dyDescent="0.25">
      <c r="A33" t="s">
        <v>2141</v>
      </c>
    </row>
    <row r="34" spans="1:4" x14ac:dyDescent="0.25">
      <c r="A34" s="109" t="s">
        <v>140</v>
      </c>
    </row>
    <row r="37" spans="1:4" x14ac:dyDescent="0.25">
      <c r="B37" s="68"/>
      <c r="C37" s="68"/>
      <c r="D37" s="68"/>
    </row>
    <row r="38" spans="1:4" x14ac:dyDescent="0.25">
      <c r="B38" s="68"/>
      <c r="C38" s="68"/>
      <c r="D38" s="68"/>
    </row>
    <row r="39" spans="1:4" x14ac:dyDescent="0.25">
      <c r="B39" s="68"/>
      <c r="C39" s="68"/>
      <c r="D39" s="68"/>
    </row>
    <row r="40" spans="1:4" x14ac:dyDescent="0.25">
      <c r="B40" s="68"/>
      <c r="C40" s="68"/>
      <c r="D40" s="68"/>
    </row>
    <row r="41" spans="1:4" x14ac:dyDescent="0.25">
      <c r="B41" s="68"/>
      <c r="C41" s="68"/>
      <c r="D41" s="68"/>
    </row>
    <row r="42" spans="1:4" x14ac:dyDescent="0.25">
      <c r="B42" s="68"/>
      <c r="C42" s="68"/>
      <c r="D42" s="68"/>
    </row>
    <row r="43" spans="1:4" x14ac:dyDescent="0.25">
      <c r="B43" s="68"/>
      <c r="C43" s="68"/>
      <c r="D43" s="68"/>
    </row>
    <row r="44" spans="1:4" x14ac:dyDescent="0.25">
      <c r="B44" s="68"/>
      <c r="C44" s="68"/>
      <c r="D44" s="68"/>
    </row>
    <row r="45" spans="1:4" x14ac:dyDescent="0.25">
      <c r="B45" s="68"/>
      <c r="C45" s="68"/>
      <c r="D45" s="68"/>
    </row>
    <row r="46" spans="1:4" x14ac:dyDescent="0.25">
      <c r="B46" s="68"/>
      <c r="C46" s="68"/>
      <c r="D46" s="68"/>
    </row>
    <row r="47" spans="1:4" x14ac:dyDescent="0.25">
      <c r="B47" s="68"/>
      <c r="C47" s="68"/>
      <c r="D47" s="68"/>
    </row>
    <row r="48" spans="1:4" x14ac:dyDescent="0.25">
      <c r="B48" s="68"/>
      <c r="C48" s="68"/>
      <c r="D48" s="68"/>
    </row>
    <row r="49" spans="1:22" x14ac:dyDescent="0.25">
      <c r="B49" s="68"/>
      <c r="C49" s="68"/>
      <c r="D49" s="68"/>
    </row>
    <row r="50" spans="1:22" x14ac:dyDescent="0.25">
      <c r="B50" s="68"/>
      <c r="C50" s="68"/>
      <c r="D50" s="68"/>
    </row>
    <row r="51" spans="1:22" x14ac:dyDescent="0.25">
      <c r="A51" t="s">
        <v>2254</v>
      </c>
    </row>
    <row r="52" spans="1:22" x14ac:dyDescent="0.25">
      <c r="B52">
        <v>2000</v>
      </c>
      <c r="C52">
        <v>2001</v>
      </c>
      <c r="D52">
        <v>2002</v>
      </c>
      <c r="E52">
        <v>2003</v>
      </c>
      <c r="F52">
        <v>2004</v>
      </c>
      <c r="G52">
        <v>2005</v>
      </c>
      <c r="H52">
        <v>2006</v>
      </c>
      <c r="I52">
        <v>2007</v>
      </c>
      <c r="J52">
        <v>2008</v>
      </c>
      <c r="K52">
        <v>2009</v>
      </c>
      <c r="L52">
        <v>2010</v>
      </c>
      <c r="M52">
        <v>2011</v>
      </c>
      <c r="N52">
        <v>2012</v>
      </c>
      <c r="O52">
        <v>2013</v>
      </c>
      <c r="P52">
        <v>2014</v>
      </c>
      <c r="Q52">
        <v>2015</v>
      </c>
      <c r="R52">
        <v>2016</v>
      </c>
      <c r="S52">
        <v>2017</v>
      </c>
      <c r="T52">
        <v>2018</v>
      </c>
      <c r="U52">
        <v>2019</v>
      </c>
    </row>
    <row r="53" spans="1:22" x14ac:dyDescent="0.25">
      <c r="A53" t="s">
        <v>72</v>
      </c>
      <c r="B53" s="20">
        <f>B110/B76*100</f>
        <v>0.33732746775927858</v>
      </c>
      <c r="C53" s="20">
        <f t="shared" ref="C53:U53" si="0">C110/C76*100</f>
        <v>0.33042603153304262</v>
      </c>
      <c r="D53" s="20">
        <f t="shared" si="0"/>
        <v>0.33642023498184942</v>
      </c>
      <c r="E53" s="20">
        <f t="shared" si="0"/>
        <v>0.31919091988667225</v>
      </c>
      <c r="F53" s="20">
        <f t="shared" si="0"/>
        <v>0.32577197373125338</v>
      </c>
      <c r="G53" s="20">
        <f t="shared" si="0"/>
        <v>0.3200255004079719</v>
      </c>
      <c r="H53" s="20">
        <f t="shared" si="0"/>
        <v>0.31924980546334863</v>
      </c>
      <c r="I53" s="20">
        <f t="shared" si="0"/>
        <v>0.31136432465172625</v>
      </c>
      <c r="J53" s="20">
        <f t="shared" si="0"/>
        <v>0.33180719172796957</v>
      </c>
      <c r="K53" s="20">
        <f t="shared" si="0"/>
        <v>0.34053967327573864</v>
      </c>
      <c r="L53" s="20">
        <f t="shared" si="0"/>
        <v>0.34927039645821056</v>
      </c>
      <c r="M53" s="20">
        <f t="shared" si="0"/>
        <v>0.35207276901759632</v>
      </c>
      <c r="N53" s="20">
        <f t="shared" si="0"/>
        <v>0.3661679366668521</v>
      </c>
      <c r="O53" s="20">
        <f t="shared" si="0"/>
        <v>0.37652198173850598</v>
      </c>
      <c r="P53" s="20">
        <f t="shared" si="0"/>
        <v>0.36948606159874103</v>
      </c>
      <c r="Q53" s="20">
        <f t="shared" si="0"/>
        <v>0.40270679256584019</v>
      </c>
      <c r="R53" s="20">
        <f t="shared" si="0"/>
        <v>0.40337938691627268</v>
      </c>
      <c r="S53" s="20">
        <f t="shared" si="0"/>
        <v>0.38917996300220387</v>
      </c>
      <c r="T53" s="20">
        <f t="shared" si="0"/>
        <v>0.37020719893189896</v>
      </c>
      <c r="U53" s="20">
        <f t="shared" si="0"/>
        <v>0.36525661582094349</v>
      </c>
      <c r="V53" s="20"/>
    </row>
    <row r="54" spans="1:22" x14ac:dyDescent="0.25">
      <c r="A54" t="s">
        <v>69</v>
      </c>
      <c r="B54" s="20">
        <f>B123/B89*100</f>
        <v>0.3031009032220871</v>
      </c>
      <c r="C54" s="20">
        <f t="shared" ref="C54:U55" si="1">C123/C89*100</f>
        <v>0.31229800661074131</v>
      </c>
      <c r="D54" s="20">
        <f t="shared" si="1"/>
        <v>0.31980637372254078</v>
      </c>
      <c r="E54" s="20">
        <f t="shared" si="1"/>
        <v>0.31906559513203381</v>
      </c>
      <c r="F54" s="20">
        <f t="shared" si="1"/>
        <v>0.32453762311928575</v>
      </c>
      <c r="G54" s="20">
        <f t="shared" si="1"/>
        <v>0.31926571900992684</v>
      </c>
      <c r="H54" s="20">
        <f t="shared" si="1"/>
        <v>0.3194169346783915</v>
      </c>
      <c r="I54" s="20">
        <f t="shared" si="1"/>
        <v>0.32411335595669327</v>
      </c>
      <c r="J54" s="20">
        <f t="shared" si="1"/>
        <v>0.33707600727261161</v>
      </c>
      <c r="K54" s="20">
        <f t="shared" si="1"/>
        <v>0.34190871925923688</v>
      </c>
      <c r="L54" s="20">
        <f t="shared" si="1"/>
        <v>0.3463463725389595</v>
      </c>
      <c r="M54" s="20">
        <f t="shared" si="1"/>
        <v>0.35808583174546649</v>
      </c>
      <c r="N54" s="20">
        <f t="shared" si="1"/>
        <v>0.36254912280430729</v>
      </c>
      <c r="O54" s="20">
        <f t="shared" si="1"/>
        <v>0.36800435137462939</v>
      </c>
      <c r="P54" s="20">
        <f t="shared" si="1"/>
        <v>0.36972907831263402</v>
      </c>
      <c r="Q54" s="20">
        <f t="shared" si="1"/>
        <v>0.37842589077587957</v>
      </c>
      <c r="R54" s="20">
        <f t="shared" si="1"/>
        <v>0.38803862856658411</v>
      </c>
      <c r="S54" s="20">
        <f t="shared" si="1"/>
        <v>0.38899626450754315</v>
      </c>
      <c r="T54" s="20">
        <f t="shared" si="1"/>
        <v>0.37783388747199081</v>
      </c>
      <c r="U54" s="20">
        <f t="shared" si="1"/>
        <v>0.37489699713338998</v>
      </c>
      <c r="V54" s="20"/>
    </row>
    <row r="55" spans="1:22" x14ac:dyDescent="0.25">
      <c r="A55" t="s">
        <v>66</v>
      </c>
      <c r="B55" s="20">
        <f>B124/B90*100</f>
        <v>0.38527088967070061</v>
      </c>
      <c r="C55" s="20">
        <f t="shared" si="1"/>
        <v>0.38503304594760823</v>
      </c>
      <c r="D55" s="20">
        <f t="shared" si="1"/>
        <v>0.3846593670069669</v>
      </c>
      <c r="E55" s="20">
        <f t="shared" si="1"/>
        <v>0.38355145269654073</v>
      </c>
      <c r="F55" s="20">
        <f t="shared" si="1"/>
        <v>0.38571483852724431</v>
      </c>
      <c r="G55" s="20">
        <f t="shared" si="1"/>
        <v>0.37297707098019894</v>
      </c>
      <c r="H55" s="20">
        <f t="shared" si="1"/>
        <v>0.37442731724503947</v>
      </c>
      <c r="I55" s="20">
        <f t="shared" si="1"/>
        <v>0.37436092970340912</v>
      </c>
      <c r="J55" s="20">
        <f t="shared" si="1"/>
        <v>0.38025479219807018</v>
      </c>
      <c r="K55" s="20">
        <f t="shared" si="1"/>
        <v>0.3827983804805134</v>
      </c>
      <c r="L55" s="20">
        <f t="shared" si="1"/>
        <v>0.38682939570044317</v>
      </c>
      <c r="M55" s="20">
        <f t="shared" si="1"/>
        <v>0.39013236126628986</v>
      </c>
      <c r="N55" s="20">
        <f t="shared" si="1"/>
        <v>0.38920729265180243</v>
      </c>
      <c r="O55" s="20">
        <f t="shared" si="1"/>
        <v>0.39131304068973793</v>
      </c>
      <c r="P55" s="20">
        <f t="shared" si="1"/>
        <v>0.39013723436802206</v>
      </c>
      <c r="Q55" s="20">
        <f t="shared" si="1"/>
        <v>0.39276956173288036</v>
      </c>
      <c r="R55" s="20">
        <f t="shared" si="1"/>
        <v>0.40423558755378436</v>
      </c>
      <c r="S55" s="20">
        <f t="shared" si="1"/>
        <v>0.39781194693744198</v>
      </c>
      <c r="T55" s="20">
        <f t="shared" si="1"/>
        <v>0.39522415840333353</v>
      </c>
      <c r="U55" s="20">
        <f>U124/U90*100</f>
        <v>0.39599783087440921</v>
      </c>
      <c r="V55" s="20"/>
    </row>
    <row r="58" spans="1:22" x14ac:dyDescent="0.25">
      <c r="A58" t="s">
        <v>2255</v>
      </c>
      <c r="J58" t="s">
        <v>2256</v>
      </c>
      <c r="K58" t="s">
        <v>2257</v>
      </c>
    </row>
    <row r="59" spans="1:22" x14ac:dyDescent="0.25">
      <c r="A59" t="s">
        <v>2258</v>
      </c>
      <c r="J59" t="s">
        <v>357</v>
      </c>
      <c r="K59" t="s">
        <v>2259</v>
      </c>
    </row>
    <row r="60" spans="1:22" x14ac:dyDescent="0.25">
      <c r="A60" t="s">
        <v>2260</v>
      </c>
    </row>
    <row r="61" spans="1:22" x14ac:dyDescent="0.25">
      <c r="B61">
        <v>2000</v>
      </c>
      <c r="C61">
        <v>2001</v>
      </c>
      <c r="D61">
        <v>2002</v>
      </c>
      <c r="E61">
        <v>2003</v>
      </c>
      <c r="F61">
        <v>2004</v>
      </c>
      <c r="G61">
        <v>2005</v>
      </c>
      <c r="H61">
        <v>2006</v>
      </c>
      <c r="I61">
        <v>2007</v>
      </c>
      <c r="J61">
        <v>2008</v>
      </c>
      <c r="K61">
        <v>2009</v>
      </c>
      <c r="L61">
        <v>2010</v>
      </c>
      <c r="M61">
        <v>2011</v>
      </c>
      <c r="N61">
        <v>2012</v>
      </c>
      <c r="O61">
        <v>2013</v>
      </c>
      <c r="P61">
        <v>2014</v>
      </c>
      <c r="Q61">
        <v>2015</v>
      </c>
      <c r="R61">
        <v>2016</v>
      </c>
      <c r="S61">
        <v>2017</v>
      </c>
      <c r="T61">
        <v>2018</v>
      </c>
      <c r="U61">
        <v>2019</v>
      </c>
    </row>
    <row r="62" spans="1:22" x14ac:dyDescent="0.25">
      <c r="A62" t="s">
        <v>2223</v>
      </c>
      <c r="B62">
        <v>1227869</v>
      </c>
      <c r="C62">
        <v>1255318</v>
      </c>
      <c r="D62">
        <v>1282315</v>
      </c>
      <c r="E62">
        <v>1308767</v>
      </c>
      <c r="F62">
        <v>1334566</v>
      </c>
      <c r="G62">
        <v>1359521</v>
      </c>
      <c r="H62">
        <v>1387388</v>
      </c>
      <c r="I62">
        <v>1414384</v>
      </c>
      <c r="J62">
        <v>1440527</v>
      </c>
      <c r="K62">
        <v>1465805</v>
      </c>
      <c r="L62">
        <v>1490210</v>
      </c>
      <c r="M62">
        <v>1513777</v>
      </c>
      <c r="N62">
        <v>1536530</v>
      </c>
      <c r="O62">
        <v>1558498</v>
      </c>
      <c r="P62">
        <v>1579737</v>
      </c>
      <c r="Q62">
        <v>1600260</v>
      </c>
      <c r="R62">
        <v>1620070</v>
      </c>
      <c r="S62">
        <v>1639155</v>
      </c>
      <c r="T62">
        <v>1657498</v>
      </c>
      <c r="U62">
        <v>1675100</v>
      </c>
    </row>
    <row r="63" spans="1:22" x14ac:dyDescent="0.25">
      <c r="A63" t="s">
        <v>2219</v>
      </c>
      <c r="B63">
        <v>494518</v>
      </c>
      <c r="C63">
        <v>507756</v>
      </c>
      <c r="D63">
        <v>521232</v>
      </c>
      <c r="E63">
        <v>534932</v>
      </c>
      <c r="F63">
        <v>548813</v>
      </c>
      <c r="G63">
        <v>562764</v>
      </c>
      <c r="H63">
        <v>577298</v>
      </c>
      <c r="I63">
        <v>591898</v>
      </c>
      <c r="J63">
        <v>606505</v>
      </c>
      <c r="K63">
        <v>621051</v>
      </c>
      <c r="L63">
        <v>635477</v>
      </c>
      <c r="M63">
        <v>649786</v>
      </c>
      <c r="N63">
        <v>663946</v>
      </c>
      <c r="O63">
        <v>677934</v>
      </c>
      <c r="P63">
        <v>691731</v>
      </c>
      <c r="Q63">
        <v>705308</v>
      </c>
      <c r="R63">
        <v>718658</v>
      </c>
      <c r="S63">
        <v>731786</v>
      </c>
      <c r="T63">
        <v>744675</v>
      </c>
      <c r="U63">
        <v>757325</v>
      </c>
    </row>
    <row r="64" spans="1:22" x14ac:dyDescent="0.25">
      <c r="A64" t="s">
        <v>2221</v>
      </c>
      <c r="B64">
        <v>2433764</v>
      </c>
      <c r="C64">
        <v>2505609</v>
      </c>
      <c r="D64">
        <v>2577860</v>
      </c>
      <c r="E64">
        <v>2650066</v>
      </c>
      <c r="F64">
        <v>2721655</v>
      </c>
      <c r="G64">
        <v>2791761</v>
      </c>
      <c r="H64">
        <v>2862994</v>
      </c>
      <c r="I64">
        <v>2934194</v>
      </c>
      <c r="J64">
        <v>3005106</v>
      </c>
      <c r="K64">
        <v>3075505</v>
      </c>
      <c r="L64">
        <v>3145186</v>
      </c>
      <c r="M64">
        <v>3214309</v>
      </c>
      <c r="N64">
        <v>3282880</v>
      </c>
      <c r="O64">
        <v>3350608</v>
      </c>
      <c r="P64">
        <v>3417447</v>
      </c>
      <c r="Q64">
        <v>3483333</v>
      </c>
      <c r="R64">
        <v>3548300</v>
      </c>
      <c r="S64">
        <v>3612233</v>
      </c>
      <c r="T64">
        <v>3674911</v>
      </c>
      <c r="U64">
        <v>3736217</v>
      </c>
    </row>
    <row r="65" spans="1:21" x14ac:dyDescent="0.25">
      <c r="A65" t="s">
        <v>2224</v>
      </c>
      <c r="B65">
        <v>285997</v>
      </c>
      <c r="C65">
        <v>298582</v>
      </c>
      <c r="D65">
        <v>311119</v>
      </c>
      <c r="E65">
        <v>323518</v>
      </c>
      <c r="F65">
        <v>335689</v>
      </c>
      <c r="G65">
        <v>347509</v>
      </c>
      <c r="H65">
        <v>359703</v>
      </c>
      <c r="I65">
        <v>371466</v>
      </c>
      <c r="J65">
        <v>382730</v>
      </c>
      <c r="K65">
        <v>393425</v>
      </c>
      <c r="L65">
        <v>403485</v>
      </c>
      <c r="M65">
        <v>413135</v>
      </c>
      <c r="N65">
        <v>422615</v>
      </c>
      <c r="O65">
        <v>431928</v>
      </c>
      <c r="P65">
        <v>441081</v>
      </c>
      <c r="Q65">
        <v>450086</v>
      </c>
      <c r="R65">
        <v>458923</v>
      </c>
      <c r="S65">
        <v>467605</v>
      </c>
      <c r="T65">
        <v>476115</v>
      </c>
      <c r="U65">
        <v>484437</v>
      </c>
    </row>
    <row r="66" spans="1:21" x14ac:dyDescent="0.25">
      <c r="A66" t="s">
        <v>2227</v>
      </c>
      <c r="B66">
        <v>5469629</v>
      </c>
      <c r="C66">
        <v>5595097</v>
      </c>
      <c r="D66">
        <v>5720179</v>
      </c>
      <c r="E66">
        <v>5844542</v>
      </c>
      <c r="F66">
        <v>5967735</v>
      </c>
      <c r="G66">
        <v>6088811</v>
      </c>
      <c r="H66">
        <v>6213910</v>
      </c>
      <c r="I66">
        <v>6338376</v>
      </c>
      <c r="J66">
        <v>6461873</v>
      </c>
      <c r="K66">
        <v>6584013</v>
      </c>
      <c r="L66">
        <v>6704436</v>
      </c>
      <c r="M66">
        <v>6822388</v>
      </c>
      <c r="N66">
        <v>6937391</v>
      </c>
      <c r="O66">
        <v>7049520</v>
      </c>
      <c r="P66">
        <v>7158631</v>
      </c>
      <c r="Q66">
        <v>7264630</v>
      </c>
      <c r="R66">
        <v>7367105</v>
      </c>
      <c r="S66">
        <v>7465870</v>
      </c>
      <c r="T66">
        <v>7561197</v>
      </c>
      <c r="U66">
        <v>7653161</v>
      </c>
    </row>
    <row r="67" spans="1:21" x14ac:dyDescent="0.25">
      <c r="A67" t="s">
        <v>2222</v>
      </c>
      <c r="B67">
        <v>420136</v>
      </c>
      <c r="C67">
        <v>437022</v>
      </c>
      <c r="D67">
        <v>454196</v>
      </c>
      <c r="E67">
        <v>471628</v>
      </c>
      <c r="F67">
        <v>489275</v>
      </c>
      <c r="G67">
        <v>507046</v>
      </c>
      <c r="H67">
        <v>525657</v>
      </c>
      <c r="I67">
        <v>543873</v>
      </c>
      <c r="J67">
        <v>561853</v>
      </c>
      <c r="K67">
        <v>579504</v>
      </c>
      <c r="L67">
        <v>596762</v>
      </c>
      <c r="M67">
        <v>613725</v>
      </c>
      <c r="N67">
        <v>630512</v>
      </c>
      <c r="O67">
        <v>647086</v>
      </c>
      <c r="P67">
        <v>663416</v>
      </c>
      <c r="Q67">
        <v>679503</v>
      </c>
      <c r="R67">
        <v>695333</v>
      </c>
      <c r="S67">
        <v>710893</v>
      </c>
      <c r="T67">
        <v>726204</v>
      </c>
      <c r="U67">
        <v>741301</v>
      </c>
    </row>
    <row r="68" spans="1:21" x14ac:dyDescent="0.25">
      <c r="A68" t="s">
        <v>2220</v>
      </c>
      <c r="B68">
        <v>1025293</v>
      </c>
      <c r="C68">
        <v>1048417</v>
      </c>
      <c r="D68">
        <v>1071399</v>
      </c>
      <c r="E68">
        <v>1094252</v>
      </c>
      <c r="F68">
        <v>1116982</v>
      </c>
      <c r="G68">
        <v>1139509</v>
      </c>
      <c r="H68">
        <v>1163085</v>
      </c>
      <c r="I68">
        <v>1186295</v>
      </c>
      <c r="J68">
        <v>1209063</v>
      </c>
      <c r="K68">
        <v>1231286</v>
      </c>
      <c r="L68">
        <v>1252885</v>
      </c>
      <c r="M68">
        <v>1273872</v>
      </c>
      <c r="N68">
        <v>1294285</v>
      </c>
      <c r="O68">
        <v>1314133</v>
      </c>
      <c r="P68">
        <v>1333439</v>
      </c>
      <c r="Q68">
        <v>1352218</v>
      </c>
      <c r="R68">
        <v>1370449</v>
      </c>
      <c r="S68">
        <v>1388110</v>
      </c>
      <c r="T68">
        <v>1405190</v>
      </c>
      <c r="U68">
        <v>1421665</v>
      </c>
    </row>
    <row r="69" spans="1:21" x14ac:dyDescent="0.25">
      <c r="A69" t="s">
        <v>2226</v>
      </c>
      <c r="B69">
        <v>4952299</v>
      </c>
      <c r="C69">
        <v>5028937</v>
      </c>
      <c r="D69">
        <v>5105248</v>
      </c>
      <c r="E69">
        <v>5182215</v>
      </c>
      <c r="F69">
        <v>5260766</v>
      </c>
      <c r="G69">
        <v>5341206</v>
      </c>
      <c r="H69">
        <v>5419934</v>
      </c>
      <c r="I69">
        <v>5498743</v>
      </c>
      <c r="J69">
        <v>5577222</v>
      </c>
      <c r="K69">
        <v>5654853</v>
      </c>
      <c r="L69">
        <v>5731004</v>
      </c>
      <c r="M69">
        <v>5805013</v>
      </c>
      <c r="N69">
        <v>5876601</v>
      </c>
      <c r="O69">
        <v>5945751</v>
      </c>
      <c r="P69">
        <v>6012217</v>
      </c>
      <c r="Q69">
        <v>6075727</v>
      </c>
      <c r="R69">
        <v>6135690</v>
      </c>
      <c r="S69">
        <v>6191873</v>
      </c>
      <c r="T69">
        <v>6244501</v>
      </c>
      <c r="U69">
        <v>6293627</v>
      </c>
    </row>
    <row r="70" spans="1:21" x14ac:dyDescent="0.25">
      <c r="A70" t="s">
        <v>2225</v>
      </c>
      <c r="B70">
        <v>2505007</v>
      </c>
      <c r="C70">
        <v>2532991</v>
      </c>
      <c r="D70">
        <v>2560392</v>
      </c>
      <c r="E70">
        <v>2588200</v>
      </c>
      <c r="F70">
        <v>2617520</v>
      </c>
      <c r="G70">
        <v>2649265</v>
      </c>
      <c r="H70">
        <v>2679905</v>
      </c>
      <c r="I70">
        <v>2708959</v>
      </c>
      <c r="J70">
        <v>2736229</v>
      </c>
      <c r="K70">
        <v>2761404</v>
      </c>
      <c r="L70">
        <v>2784225</v>
      </c>
      <c r="M70">
        <v>2804937</v>
      </c>
      <c r="N70">
        <v>2823802</v>
      </c>
      <c r="O70">
        <v>2840874</v>
      </c>
      <c r="P70">
        <v>2856257</v>
      </c>
      <c r="Q70">
        <v>2869980</v>
      </c>
      <c r="R70">
        <v>2881955</v>
      </c>
      <c r="S70">
        <v>2892233</v>
      </c>
      <c r="T70">
        <v>2900846</v>
      </c>
      <c r="U70">
        <v>2907831</v>
      </c>
    </row>
    <row r="71" spans="1:21" x14ac:dyDescent="0.25">
      <c r="A71" t="s">
        <v>2214</v>
      </c>
      <c r="B71">
        <v>6570620</v>
      </c>
      <c r="C71">
        <v>6682638</v>
      </c>
      <c r="D71">
        <v>6792184</v>
      </c>
      <c r="E71">
        <v>6900071</v>
      </c>
      <c r="F71">
        <v>7007255</v>
      </c>
      <c r="G71">
        <v>7113818</v>
      </c>
      <c r="H71">
        <v>7219994</v>
      </c>
      <c r="I71">
        <v>7321955</v>
      </c>
      <c r="J71">
        <v>7419076</v>
      </c>
      <c r="K71">
        <v>7510393</v>
      </c>
      <c r="L71">
        <v>7595372</v>
      </c>
      <c r="M71">
        <v>7674783</v>
      </c>
      <c r="N71">
        <v>7749220</v>
      </c>
      <c r="O71">
        <v>7819453</v>
      </c>
      <c r="P71">
        <v>7886488</v>
      </c>
      <c r="Q71">
        <v>7950924</v>
      </c>
      <c r="R71">
        <v>8012670</v>
      </c>
      <c r="S71">
        <v>8071840</v>
      </c>
      <c r="T71">
        <v>8128100</v>
      </c>
      <c r="U71">
        <v>8180844</v>
      </c>
    </row>
    <row r="72" spans="1:21" x14ac:dyDescent="0.25">
      <c r="A72" t="s">
        <v>2212</v>
      </c>
      <c r="B72">
        <v>2467961</v>
      </c>
      <c r="C72">
        <v>2509980</v>
      </c>
      <c r="D72">
        <v>2551730</v>
      </c>
      <c r="E72">
        <v>2593696</v>
      </c>
      <c r="F72">
        <v>2636451</v>
      </c>
      <c r="G72">
        <v>2680203</v>
      </c>
      <c r="H72">
        <v>2725555</v>
      </c>
      <c r="I72">
        <v>2770189</v>
      </c>
      <c r="J72">
        <v>2813877</v>
      </c>
      <c r="K72">
        <v>2856216</v>
      </c>
      <c r="L72">
        <v>2896944</v>
      </c>
      <c r="M72">
        <v>2936070</v>
      </c>
      <c r="N72">
        <v>2973506</v>
      </c>
      <c r="O72">
        <v>3009459</v>
      </c>
      <c r="P72">
        <v>3044270</v>
      </c>
      <c r="Q72">
        <v>3078095</v>
      </c>
      <c r="R72">
        <v>3110872</v>
      </c>
      <c r="S72">
        <v>3142631</v>
      </c>
      <c r="T72">
        <v>3173197</v>
      </c>
      <c r="U72">
        <v>3202260</v>
      </c>
    </row>
    <row r="73" spans="1:21" x14ac:dyDescent="0.25">
      <c r="A73" t="s">
        <v>2205</v>
      </c>
      <c r="B73">
        <v>3020877</v>
      </c>
      <c r="C73">
        <v>3053850</v>
      </c>
      <c r="D73">
        <v>3086292</v>
      </c>
      <c r="E73">
        <v>3118804</v>
      </c>
      <c r="F73">
        <v>3151997</v>
      </c>
      <c r="G73">
        <v>3186060</v>
      </c>
      <c r="H73">
        <v>3223217</v>
      </c>
      <c r="I73">
        <v>3260788</v>
      </c>
      <c r="J73">
        <v>3298370</v>
      </c>
      <c r="K73">
        <v>3335356</v>
      </c>
      <c r="L73">
        <v>3371351</v>
      </c>
      <c r="M73">
        <v>3406105</v>
      </c>
      <c r="N73">
        <v>3439266</v>
      </c>
      <c r="O73">
        <v>3471060</v>
      </c>
      <c r="P73">
        <v>3501867</v>
      </c>
      <c r="Q73">
        <v>3531842</v>
      </c>
      <c r="R73">
        <v>3560806</v>
      </c>
      <c r="S73">
        <v>3588683</v>
      </c>
      <c r="T73">
        <v>3615244</v>
      </c>
      <c r="U73">
        <v>3640143</v>
      </c>
    </row>
    <row r="74" spans="1:21" x14ac:dyDescent="0.25">
      <c r="A74" t="s">
        <v>2206</v>
      </c>
      <c r="B74">
        <v>7083107</v>
      </c>
      <c r="C74">
        <v>7168612</v>
      </c>
      <c r="D74">
        <v>7254292</v>
      </c>
      <c r="E74">
        <v>7341162</v>
      </c>
      <c r="F74">
        <v>7430192</v>
      </c>
      <c r="G74">
        <v>7521318</v>
      </c>
      <c r="H74">
        <v>7616483</v>
      </c>
      <c r="I74">
        <v>7710523</v>
      </c>
      <c r="J74">
        <v>7803000</v>
      </c>
      <c r="K74">
        <v>7893138</v>
      </c>
      <c r="L74">
        <v>7980448</v>
      </c>
      <c r="M74">
        <v>8064311</v>
      </c>
      <c r="N74">
        <v>8144147</v>
      </c>
      <c r="O74">
        <v>8220544</v>
      </c>
      <c r="P74">
        <v>8294091</v>
      </c>
      <c r="Q74">
        <v>8365063</v>
      </c>
      <c r="R74">
        <v>8433023</v>
      </c>
      <c r="S74">
        <v>8497957</v>
      </c>
      <c r="T74">
        <v>8559755</v>
      </c>
      <c r="U74">
        <v>8617933</v>
      </c>
    </row>
    <row r="75" spans="1:21" x14ac:dyDescent="0.25">
      <c r="A75" t="s">
        <v>2213</v>
      </c>
      <c r="B75">
        <v>2487300</v>
      </c>
      <c r="C75">
        <v>2525749</v>
      </c>
      <c r="D75">
        <v>2563819</v>
      </c>
      <c r="E75">
        <v>2601648</v>
      </c>
      <c r="F75">
        <v>2639240</v>
      </c>
      <c r="G75">
        <v>2676010</v>
      </c>
      <c r="H75">
        <v>2712850</v>
      </c>
      <c r="I75">
        <v>2748417</v>
      </c>
      <c r="J75">
        <v>2782580</v>
      </c>
      <c r="K75">
        <v>2815161</v>
      </c>
      <c r="L75">
        <v>2846001</v>
      </c>
      <c r="M75">
        <v>2875198</v>
      </c>
      <c r="N75">
        <v>2902853</v>
      </c>
      <c r="O75">
        <v>2928907</v>
      </c>
      <c r="P75">
        <v>2953347</v>
      </c>
      <c r="Q75">
        <v>2976166</v>
      </c>
      <c r="R75">
        <v>2997352</v>
      </c>
      <c r="S75">
        <v>3016918</v>
      </c>
      <c r="T75">
        <v>3034947</v>
      </c>
      <c r="U75">
        <v>3051518</v>
      </c>
    </row>
    <row r="76" spans="1:21" x14ac:dyDescent="0.25">
      <c r="A76" t="s">
        <v>2208</v>
      </c>
      <c r="B76">
        <v>1580067</v>
      </c>
      <c r="C76">
        <v>1609740</v>
      </c>
      <c r="D76">
        <v>1639616</v>
      </c>
      <c r="E76">
        <v>1669847</v>
      </c>
      <c r="F76">
        <v>1700576</v>
      </c>
      <c r="G76">
        <v>1731737</v>
      </c>
      <c r="H76">
        <v>1764449</v>
      </c>
      <c r="I76">
        <v>1796288</v>
      </c>
      <c r="J76">
        <v>1827266</v>
      </c>
      <c r="K76">
        <v>1857346</v>
      </c>
      <c r="L76">
        <v>1886504</v>
      </c>
      <c r="M76">
        <v>1914661</v>
      </c>
      <c r="N76">
        <v>1941732</v>
      </c>
      <c r="O76">
        <v>1967747</v>
      </c>
      <c r="P76">
        <v>1992768</v>
      </c>
      <c r="Q76">
        <v>2016852</v>
      </c>
      <c r="R76">
        <v>2040015</v>
      </c>
      <c r="S76">
        <v>2062285</v>
      </c>
      <c r="T76">
        <v>2083698</v>
      </c>
      <c r="U76">
        <v>2104274</v>
      </c>
    </row>
    <row r="77" spans="1:21" x14ac:dyDescent="0.25">
      <c r="A77" t="s">
        <v>2216</v>
      </c>
      <c r="B77">
        <v>11795519</v>
      </c>
      <c r="C77">
        <v>11948937</v>
      </c>
      <c r="D77">
        <v>12097527</v>
      </c>
      <c r="E77">
        <v>12241969</v>
      </c>
      <c r="F77">
        <v>12382855</v>
      </c>
      <c r="G77">
        <v>12519290</v>
      </c>
      <c r="H77">
        <v>12652080</v>
      </c>
      <c r="I77">
        <v>12781107</v>
      </c>
      <c r="J77">
        <v>12905630</v>
      </c>
      <c r="K77">
        <v>13024773</v>
      </c>
      <c r="L77">
        <v>13137904</v>
      </c>
      <c r="M77">
        <v>13244670</v>
      </c>
      <c r="N77">
        <v>13344965</v>
      </c>
      <c r="O77">
        <v>13439368</v>
      </c>
      <c r="P77">
        <v>13528330</v>
      </c>
      <c r="Q77">
        <v>13612077</v>
      </c>
      <c r="R77">
        <v>13690079</v>
      </c>
      <c r="S77">
        <v>13762293</v>
      </c>
      <c r="T77">
        <v>13828935</v>
      </c>
      <c r="U77">
        <v>13889689</v>
      </c>
    </row>
    <row r="78" spans="1:21" x14ac:dyDescent="0.25">
      <c r="A78" t="s">
        <v>2204</v>
      </c>
      <c r="B78">
        <v>16085950</v>
      </c>
      <c r="C78">
        <v>16303180</v>
      </c>
      <c r="D78">
        <v>16515654</v>
      </c>
      <c r="E78">
        <v>16723629</v>
      </c>
      <c r="F78">
        <v>16927339</v>
      </c>
      <c r="G78">
        <v>17126224</v>
      </c>
      <c r="H78">
        <v>17326931</v>
      </c>
      <c r="I78">
        <v>17519111</v>
      </c>
      <c r="J78">
        <v>17703049</v>
      </c>
      <c r="K78">
        <v>17878860</v>
      </c>
      <c r="L78">
        <v>18046672</v>
      </c>
      <c r="M78">
        <v>18205020</v>
      </c>
      <c r="N78">
        <v>18353676</v>
      </c>
      <c r="O78">
        <v>18494546</v>
      </c>
      <c r="P78">
        <v>18628360</v>
      </c>
      <c r="Q78">
        <v>18755548</v>
      </c>
      <c r="R78">
        <v>18875051</v>
      </c>
      <c r="S78">
        <v>18986757</v>
      </c>
      <c r="T78">
        <v>19091030</v>
      </c>
      <c r="U78">
        <v>19187078</v>
      </c>
    </row>
    <row r="79" spans="1:21" x14ac:dyDescent="0.25">
      <c r="A79" t="s">
        <v>2211</v>
      </c>
      <c r="B79">
        <v>2829472</v>
      </c>
      <c r="C79">
        <v>2877777</v>
      </c>
      <c r="D79">
        <v>2926477</v>
      </c>
      <c r="E79">
        <v>2975828</v>
      </c>
      <c r="F79">
        <v>3026131</v>
      </c>
      <c r="G79">
        <v>3077563</v>
      </c>
      <c r="H79">
        <v>3126549</v>
      </c>
      <c r="I79">
        <v>3175237</v>
      </c>
      <c r="J79">
        <v>3223542</v>
      </c>
      <c r="K79">
        <v>3271407</v>
      </c>
      <c r="L79">
        <v>3318797</v>
      </c>
      <c r="M79">
        <v>3365218</v>
      </c>
      <c r="N79">
        <v>3410410</v>
      </c>
      <c r="O79">
        <v>3454625</v>
      </c>
      <c r="P79">
        <v>3497921</v>
      </c>
      <c r="Q79">
        <v>3540304</v>
      </c>
      <c r="R79">
        <v>3581485</v>
      </c>
      <c r="S79">
        <v>3621390</v>
      </c>
      <c r="T79">
        <v>3660104</v>
      </c>
      <c r="U79">
        <v>3697492</v>
      </c>
    </row>
    <row r="80" spans="1:21" x14ac:dyDescent="0.25">
      <c r="A80" t="s">
        <v>2201</v>
      </c>
      <c r="B80">
        <v>13117966</v>
      </c>
      <c r="C80">
        <v>13264132</v>
      </c>
      <c r="D80">
        <v>13409585</v>
      </c>
      <c r="E80">
        <v>13553881</v>
      </c>
      <c r="F80">
        <v>13696473</v>
      </c>
      <c r="G80">
        <v>13835968</v>
      </c>
      <c r="H80">
        <v>13964885</v>
      </c>
      <c r="I80">
        <v>14087777</v>
      </c>
      <c r="J80">
        <v>14204640</v>
      </c>
      <c r="K80">
        <v>14315479</v>
      </c>
      <c r="L80">
        <v>14420472</v>
      </c>
      <c r="M80">
        <v>14520123</v>
      </c>
      <c r="N80">
        <v>14614330</v>
      </c>
      <c r="O80">
        <v>14703378</v>
      </c>
      <c r="P80">
        <v>14788210</v>
      </c>
      <c r="Q80">
        <v>14869367</v>
      </c>
      <c r="R80">
        <v>14946923</v>
      </c>
      <c r="S80">
        <v>15020878</v>
      </c>
      <c r="T80">
        <v>15089787</v>
      </c>
      <c r="U80">
        <v>15151982</v>
      </c>
    </row>
    <row r="81" spans="1:21" x14ac:dyDescent="0.25">
      <c r="A81" t="s">
        <v>2202</v>
      </c>
      <c r="B81">
        <v>33665996</v>
      </c>
      <c r="C81">
        <v>34131004</v>
      </c>
      <c r="D81">
        <v>34594492</v>
      </c>
      <c r="E81">
        <v>35059342</v>
      </c>
      <c r="F81">
        <v>35529001</v>
      </c>
      <c r="G81">
        <v>36005250</v>
      </c>
      <c r="H81">
        <v>36473020</v>
      </c>
      <c r="I81">
        <v>36927099</v>
      </c>
      <c r="J81">
        <v>37366657</v>
      </c>
      <c r="K81">
        <v>37790473</v>
      </c>
      <c r="L81">
        <v>38197969</v>
      </c>
      <c r="M81">
        <v>38591640</v>
      </c>
      <c r="N81">
        <v>38971138</v>
      </c>
      <c r="O81">
        <v>39335206</v>
      </c>
      <c r="P81">
        <v>39685713</v>
      </c>
      <c r="Q81">
        <v>40023667</v>
      </c>
      <c r="R81">
        <v>40350492</v>
      </c>
      <c r="S81">
        <v>40665988</v>
      </c>
      <c r="T81">
        <v>40965714</v>
      </c>
      <c r="U81">
        <v>41246274</v>
      </c>
    </row>
    <row r="82" spans="1:21" x14ac:dyDescent="0.25">
      <c r="A82" t="s">
        <v>2209</v>
      </c>
      <c r="B82">
        <v>8578386</v>
      </c>
      <c r="C82">
        <v>8697425</v>
      </c>
      <c r="D82">
        <v>8813610</v>
      </c>
      <c r="E82">
        <v>8926433</v>
      </c>
      <c r="F82">
        <v>9035325</v>
      </c>
      <c r="G82">
        <v>9139337</v>
      </c>
      <c r="H82">
        <v>9248606</v>
      </c>
      <c r="I82">
        <v>9353611</v>
      </c>
      <c r="J82">
        <v>9454497</v>
      </c>
      <c r="K82">
        <v>9551304</v>
      </c>
      <c r="L82">
        <v>9644138</v>
      </c>
      <c r="M82">
        <v>9734138</v>
      </c>
      <c r="N82">
        <v>9821115</v>
      </c>
      <c r="O82">
        <v>9903990</v>
      </c>
      <c r="P82">
        <v>9983033</v>
      </c>
      <c r="Q82">
        <v>10058414</v>
      </c>
      <c r="R82">
        <v>10131185</v>
      </c>
      <c r="S82">
        <v>10201320</v>
      </c>
      <c r="T82">
        <v>10267482</v>
      </c>
      <c r="U82">
        <v>10329384</v>
      </c>
    </row>
    <row r="83" spans="1:21" x14ac:dyDescent="0.25">
      <c r="A83" t="s">
        <v>2207</v>
      </c>
      <c r="B83">
        <v>4860249</v>
      </c>
      <c r="C83">
        <v>4948862</v>
      </c>
      <c r="D83">
        <v>5037886</v>
      </c>
      <c r="E83">
        <v>5127047</v>
      </c>
      <c r="F83">
        <v>5216052</v>
      </c>
      <c r="G83">
        <v>5304381</v>
      </c>
      <c r="H83">
        <v>5394005</v>
      </c>
      <c r="I83">
        <v>5483475</v>
      </c>
      <c r="J83">
        <v>5572843</v>
      </c>
      <c r="K83">
        <v>5662091</v>
      </c>
      <c r="L83">
        <v>5751260</v>
      </c>
      <c r="M83">
        <v>5839829</v>
      </c>
      <c r="N83">
        <v>5926890</v>
      </c>
      <c r="O83">
        <v>6012326</v>
      </c>
      <c r="P83">
        <v>6096381</v>
      </c>
      <c r="Q83">
        <v>6179172</v>
      </c>
      <c r="R83">
        <v>6260843</v>
      </c>
      <c r="S83">
        <v>6341319</v>
      </c>
      <c r="T83">
        <v>6420085</v>
      </c>
      <c r="U83">
        <v>6496740</v>
      </c>
    </row>
    <row r="84" spans="1:21" x14ac:dyDescent="0.25">
      <c r="A84" t="s">
        <v>2203</v>
      </c>
      <c r="B84">
        <v>9138692</v>
      </c>
      <c r="C84">
        <v>9231844</v>
      </c>
      <c r="D84">
        <v>9321223</v>
      </c>
      <c r="E84">
        <v>9406585</v>
      </c>
      <c r="F84">
        <v>9487654</v>
      </c>
      <c r="G84">
        <v>9563806</v>
      </c>
      <c r="H84">
        <v>9643035</v>
      </c>
      <c r="I84">
        <v>9715415</v>
      </c>
      <c r="J84">
        <v>9781354</v>
      </c>
      <c r="K84">
        <v>9841163</v>
      </c>
      <c r="L84">
        <v>9895172</v>
      </c>
      <c r="M84">
        <v>9944267</v>
      </c>
      <c r="N84">
        <v>9988989</v>
      </c>
      <c r="O84">
        <v>10029365</v>
      </c>
      <c r="P84">
        <v>10065731</v>
      </c>
      <c r="Q84">
        <v>10098324</v>
      </c>
      <c r="R84">
        <v>10127405</v>
      </c>
      <c r="S84">
        <v>10153038</v>
      </c>
      <c r="T84">
        <v>10174691</v>
      </c>
      <c r="U84">
        <v>10191879</v>
      </c>
    </row>
    <row r="85" spans="1:21" x14ac:dyDescent="0.25">
      <c r="A85" t="s">
        <v>2210</v>
      </c>
      <c r="B85">
        <v>1872490</v>
      </c>
      <c r="C85">
        <v>1908681</v>
      </c>
      <c r="D85">
        <v>1944239</v>
      </c>
      <c r="E85">
        <v>1978905</v>
      </c>
      <c r="F85">
        <v>2012402</v>
      </c>
      <c r="G85">
        <v>2044323</v>
      </c>
      <c r="H85">
        <v>2079593</v>
      </c>
      <c r="I85">
        <v>2114429</v>
      </c>
      <c r="J85">
        <v>2148795</v>
      </c>
      <c r="K85">
        <v>2182634</v>
      </c>
      <c r="L85">
        <v>2215898</v>
      </c>
      <c r="M85">
        <v>2248900</v>
      </c>
      <c r="N85">
        <v>2281564</v>
      </c>
      <c r="O85">
        <v>2313515</v>
      </c>
      <c r="P85">
        <v>2344781</v>
      </c>
      <c r="Q85">
        <v>2375380</v>
      </c>
      <c r="R85">
        <v>2405570</v>
      </c>
      <c r="S85">
        <v>2435287</v>
      </c>
      <c r="T85">
        <v>2464101</v>
      </c>
      <c r="U85">
        <v>2491890</v>
      </c>
    </row>
    <row r="86" spans="1:21" x14ac:dyDescent="0.25">
      <c r="A86" t="s">
        <v>2215</v>
      </c>
      <c r="B86">
        <v>2263264</v>
      </c>
      <c r="C86">
        <v>2312084</v>
      </c>
      <c r="D86">
        <v>2360050</v>
      </c>
      <c r="E86">
        <v>2406931</v>
      </c>
      <c r="F86">
        <v>2452466</v>
      </c>
      <c r="G86">
        <v>2496239</v>
      </c>
      <c r="H86">
        <v>2544527</v>
      </c>
      <c r="I86">
        <v>2592229</v>
      </c>
      <c r="J86">
        <v>2639301</v>
      </c>
      <c r="K86">
        <v>2685665</v>
      </c>
      <c r="L86">
        <v>2731237</v>
      </c>
      <c r="M86">
        <v>2775915</v>
      </c>
      <c r="N86">
        <v>2819573</v>
      </c>
      <c r="O86">
        <v>2862183</v>
      </c>
      <c r="P86">
        <v>2903760</v>
      </c>
      <c r="Q86">
        <v>2944292</v>
      </c>
      <c r="R86">
        <v>2983710</v>
      </c>
      <c r="S86">
        <v>3021956</v>
      </c>
      <c r="T86">
        <v>3058926</v>
      </c>
      <c r="U86">
        <v>3094547</v>
      </c>
    </row>
    <row r="87" spans="1:21" x14ac:dyDescent="0.25">
      <c r="A87" t="s">
        <v>2218</v>
      </c>
      <c r="B87">
        <v>4498828</v>
      </c>
      <c r="C87">
        <v>4606288</v>
      </c>
      <c r="D87">
        <v>4713452</v>
      </c>
      <c r="E87">
        <v>4820097</v>
      </c>
      <c r="F87">
        <v>4925941</v>
      </c>
      <c r="G87">
        <v>5030444</v>
      </c>
      <c r="H87">
        <v>5139440</v>
      </c>
      <c r="I87">
        <v>5245731</v>
      </c>
      <c r="J87">
        <v>5349261</v>
      </c>
      <c r="K87">
        <v>5449931</v>
      </c>
      <c r="L87">
        <v>5547736</v>
      </c>
      <c r="M87">
        <v>5642132</v>
      </c>
      <c r="N87">
        <v>5733178</v>
      </c>
      <c r="O87">
        <v>5821734</v>
      </c>
      <c r="P87">
        <v>5908076</v>
      </c>
      <c r="Q87">
        <v>5992397</v>
      </c>
      <c r="R87">
        <v>6074073</v>
      </c>
      <c r="S87">
        <v>6153061</v>
      </c>
      <c r="T87">
        <v>6229829</v>
      </c>
      <c r="U87">
        <v>6304162</v>
      </c>
    </row>
    <row r="88" spans="1:21" x14ac:dyDescent="0.25">
      <c r="A88" t="s">
        <v>2217</v>
      </c>
      <c r="B88">
        <v>1870982</v>
      </c>
      <c r="C88">
        <v>1910478</v>
      </c>
      <c r="D88">
        <v>1952218</v>
      </c>
      <c r="E88">
        <v>1996152</v>
      </c>
      <c r="F88">
        <v>2042158</v>
      </c>
      <c r="G88">
        <v>2090017</v>
      </c>
      <c r="H88">
        <v>2139630</v>
      </c>
      <c r="I88">
        <v>2191120</v>
      </c>
      <c r="J88">
        <v>2244504</v>
      </c>
      <c r="K88">
        <v>2299746</v>
      </c>
      <c r="L88">
        <v>2356912</v>
      </c>
      <c r="M88">
        <v>2414891</v>
      </c>
      <c r="N88">
        <v>2472284</v>
      </c>
      <c r="O88">
        <v>2529027</v>
      </c>
      <c r="P88">
        <v>2585340</v>
      </c>
      <c r="Q88">
        <v>2641359</v>
      </c>
      <c r="R88">
        <v>2697207</v>
      </c>
      <c r="S88">
        <v>2752847</v>
      </c>
      <c r="T88">
        <v>2807917</v>
      </c>
      <c r="U88">
        <v>2862133</v>
      </c>
    </row>
    <row r="89" spans="1:21" x14ac:dyDescent="0.25">
      <c r="A89" t="s">
        <v>6</v>
      </c>
      <c r="B89">
        <f>SUM(B69:B77)</f>
        <v>42462757</v>
      </c>
      <c r="C89">
        <f t="shared" ref="C89:U89" si="2">SUM(C69:C77)</f>
        <v>43061434</v>
      </c>
      <c r="D89">
        <f t="shared" si="2"/>
        <v>43651100</v>
      </c>
      <c r="E89">
        <f t="shared" si="2"/>
        <v>44237612</v>
      </c>
      <c r="F89">
        <f t="shared" si="2"/>
        <v>44826852</v>
      </c>
      <c r="G89">
        <f t="shared" si="2"/>
        <v>45418907</v>
      </c>
      <c r="H89">
        <f t="shared" si="2"/>
        <v>46014467</v>
      </c>
      <c r="I89">
        <f t="shared" si="2"/>
        <v>46596969</v>
      </c>
      <c r="J89">
        <f t="shared" si="2"/>
        <v>47163250</v>
      </c>
      <c r="K89">
        <f t="shared" si="2"/>
        <v>47708640</v>
      </c>
      <c r="L89">
        <f t="shared" si="2"/>
        <v>48229753</v>
      </c>
      <c r="M89">
        <f t="shared" si="2"/>
        <v>48725748</v>
      </c>
      <c r="N89">
        <f t="shared" si="2"/>
        <v>49196092</v>
      </c>
      <c r="O89">
        <f t="shared" si="2"/>
        <v>49643163</v>
      </c>
      <c r="P89">
        <f t="shared" si="2"/>
        <v>50069635</v>
      </c>
      <c r="Q89">
        <f t="shared" si="2"/>
        <v>50476726</v>
      </c>
      <c r="R89">
        <f t="shared" si="2"/>
        <v>50862462</v>
      </c>
      <c r="S89">
        <f t="shared" si="2"/>
        <v>51226713</v>
      </c>
      <c r="T89">
        <f t="shared" si="2"/>
        <v>51569223</v>
      </c>
      <c r="U89">
        <f t="shared" si="2"/>
        <v>51888119</v>
      </c>
    </row>
    <row r="90" spans="1:21" x14ac:dyDescent="0.25">
      <c r="A90" t="s">
        <v>5</v>
      </c>
      <c r="B90">
        <v>152602238</v>
      </c>
      <c r="C90">
        <v>154900990</v>
      </c>
      <c r="D90">
        <v>157178286</v>
      </c>
      <c r="E90">
        <v>159440147</v>
      </c>
      <c r="F90">
        <v>161692509</v>
      </c>
      <c r="G90">
        <v>163929380</v>
      </c>
      <c r="H90">
        <v>166184723</v>
      </c>
      <c r="I90">
        <v>168382689</v>
      </c>
      <c r="J90">
        <v>170519350</v>
      </c>
      <c r="K90">
        <v>172587982</v>
      </c>
      <c r="L90">
        <v>174584457</v>
      </c>
      <c r="M90">
        <v>176508813</v>
      </c>
      <c r="N90">
        <v>178357398</v>
      </c>
      <c r="O90">
        <v>180132765</v>
      </c>
      <c r="P90">
        <v>181842423</v>
      </c>
      <c r="Q90">
        <v>183490288</v>
      </c>
      <c r="R90">
        <v>185075244</v>
      </c>
      <c r="S90">
        <v>186596206</v>
      </c>
      <c r="T90">
        <v>188044679</v>
      </c>
      <c r="U90">
        <v>189410886</v>
      </c>
    </row>
    <row r="93" spans="1:21" x14ac:dyDescent="0.25">
      <c r="A93" t="s">
        <v>2261</v>
      </c>
      <c r="G93" t="s">
        <v>2262</v>
      </c>
    </row>
    <row r="94" spans="1:21" x14ac:dyDescent="0.25">
      <c r="A94" t="s">
        <v>2263</v>
      </c>
    </row>
    <row r="95" spans="1:21" x14ac:dyDescent="0.25">
      <c r="B95">
        <v>2000</v>
      </c>
      <c r="C95">
        <v>2001</v>
      </c>
      <c r="D95">
        <v>2002</v>
      </c>
      <c r="E95">
        <v>2003</v>
      </c>
      <c r="F95">
        <v>2004</v>
      </c>
      <c r="G95">
        <v>2005</v>
      </c>
      <c r="H95">
        <v>2006</v>
      </c>
      <c r="I95">
        <v>2007</v>
      </c>
      <c r="J95">
        <v>2008</v>
      </c>
      <c r="K95">
        <v>2009</v>
      </c>
      <c r="L95">
        <v>2010</v>
      </c>
      <c r="M95">
        <v>2011</v>
      </c>
      <c r="N95">
        <v>2012</v>
      </c>
      <c r="O95">
        <v>2013</v>
      </c>
      <c r="P95">
        <v>2014</v>
      </c>
      <c r="Q95">
        <v>2015</v>
      </c>
      <c r="R95">
        <v>2016</v>
      </c>
      <c r="S95">
        <v>2017</v>
      </c>
      <c r="T95">
        <v>2018</v>
      </c>
      <c r="U95">
        <v>2019</v>
      </c>
    </row>
    <row r="96" spans="1:21" x14ac:dyDescent="0.25">
      <c r="A96" t="s">
        <v>2223</v>
      </c>
      <c r="B96">
        <v>3762</v>
      </c>
      <c r="C96">
        <v>4142</v>
      </c>
      <c r="D96">
        <v>4162</v>
      </c>
      <c r="E96">
        <v>4324</v>
      </c>
      <c r="F96">
        <v>4305</v>
      </c>
      <c r="G96">
        <v>4132</v>
      </c>
      <c r="H96">
        <v>4073</v>
      </c>
      <c r="I96">
        <v>3754</v>
      </c>
      <c r="J96">
        <v>4215</v>
      </c>
      <c r="K96">
        <v>4618</v>
      </c>
      <c r="L96">
        <v>4839</v>
      </c>
      <c r="M96">
        <v>4697</v>
      </c>
      <c r="N96">
        <v>5103</v>
      </c>
      <c r="O96">
        <v>4865</v>
      </c>
      <c r="P96">
        <v>4959</v>
      </c>
      <c r="Q96">
        <v>4976</v>
      </c>
      <c r="R96">
        <v>5342</v>
      </c>
      <c r="S96">
        <v>5187</v>
      </c>
      <c r="T96">
        <v>5047</v>
      </c>
      <c r="U96">
        <v>5164</v>
      </c>
    </row>
    <row r="97" spans="1:21" x14ac:dyDescent="0.25">
      <c r="A97" t="s">
        <v>2219</v>
      </c>
      <c r="B97">
        <v>1427</v>
      </c>
      <c r="C97">
        <v>1425</v>
      </c>
      <c r="D97">
        <v>1495</v>
      </c>
      <c r="E97">
        <v>1489</v>
      </c>
      <c r="F97">
        <v>1526</v>
      </c>
      <c r="G97">
        <v>1549</v>
      </c>
      <c r="H97">
        <v>1592</v>
      </c>
      <c r="I97">
        <v>1653</v>
      </c>
      <c r="J97">
        <v>1691</v>
      </c>
      <c r="K97">
        <v>1722</v>
      </c>
      <c r="L97">
        <v>1841</v>
      </c>
      <c r="M97">
        <v>1903</v>
      </c>
      <c r="N97">
        <v>2023</v>
      </c>
      <c r="O97">
        <v>2023</v>
      </c>
      <c r="P97">
        <v>2034</v>
      </c>
      <c r="Q97">
        <v>2075</v>
      </c>
      <c r="R97">
        <v>2260</v>
      </c>
      <c r="S97">
        <v>2372</v>
      </c>
      <c r="T97">
        <v>2525</v>
      </c>
      <c r="U97">
        <v>2456</v>
      </c>
    </row>
    <row r="98" spans="1:21" x14ac:dyDescent="0.25">
      <c r="A98" t="s">
        <v>2221</v>
      </c>
      <c r="B98">
        <v>5949</v>
      </c>
      <c r="C98">
        <v>6019</v>
      </c>
      <c r="D98">
        <v>6158</v>
      </c>
      <c r="E98">
        <v>6182</v>
      </c>
      <c r="F98">
        <v>6452</v>
      </c>
      <c r="G98">
        <v>6639</v>
      </c>
      <c r="H98">
        <v>6818</v>
      </c>
      <c r="I98">
        <v>7091</v>
      </c>
      <c r="J98">
        <v>7785</v>
      </c>
      <c r="K98">
        <v>7855</v>
      </c>
      <c r="L98">
        <v>8284</v>
      </c>
      <c r="M98">
        <v>8803</v>
      </c>
      <c r="N98">
        <v>9086</v>
      </c>
      <c r="O98">
        <v>9189</v>
      </c>
      <c r="P98">
        <v>9766</v>
      </c>
      <c r="Q98">
        <v>10226</v>
      </c>
      <c r="R98">
        <v>10354</v>
      </c>
      <c r="S98">
        <v>10593</v>
      </c>
      <c r="T98">
        <v>10870</v>
      </c>
      <c r="U98">
        <v>11336</v>
      </c>
    </row>
    <row r="99" spans="1:21" x14ac:dyDescent="0.25">
      <c r="A99" t="s">
        <v>2224</v>
      </c>
      <c r="B99">
        <v>889</v>
      </c>
      <c r="C99">
        <v>782</v>
      </c>
      <c r="D99">
        <v>869</v>
      </c>
      <c r="E99">
        <v>888</v>
      </c>
      <c r="F99">
        <v>911</v>
      </c>
      <c r="G99">
        <v>925</v>
      </c>
      <c r="H99">
        <v>942</v>
      </c>
      <c r="I99">
        <v>986</v>
      </c>
      <c r="J99">
        <v>954</v>
      </c>
      <c r="K99">
        <v>1001</v>
      </c>
      <c r="L99">
        <v>1125</v>
      </c>
      <c r="M99">
        <v>1065</v>
      </c>
      <c r="N99">
        <v>1123</v>
      </c>
      <c r="O99">
        <v>1275</v>
      </c>
      <c r="P99">
        <v>1235</v>
      </c>
      <c r="Q99">
        <v>1376</v>
      </c>
      <c r="R99">
        <v>1363</v>
      </c>
      <c r="S99">
        <v>1596</v>
      </c>
      <c r="T99">
        <v>1797</v>
      </c>
      <c r="U99">
        <v>1799</v>
      </c>
    </row>
    <row r="100" spans="1:21" x14ac:dyDescent="0.25">
      <c r="A100" t="s">
        <v>2227</v>
      </c>
      <c r="B100">
        <v>12593</v>
      </c>
      <c r="C100">
        <v>14049</v>
      </c>
      <c r="D100">
        <v>14137</v>
      </c>
      <c r="E100">
        <v>15218</v>
      </c>
      <c r="F100">
        <v>15594</v>
      </c>
      <c r="G100">
        <v>16092</v>
      </c>
      <c r="H100">
        <v>16573</v>
      </c>
      <c r="I100">
        <v>17121</v>
      </c>
      <c r="J100">
        <v>18685</v>
      </c>
      <c r="K100">
        <v>19062</v>
      </c>
      <c r="L100">
        <v>20359</v>
      </c>
      <c r="M100">
        <v>20501</v>
      </c>
      <c r="N100">
        <v>21229</v>
      </c>
      <c r="O100">
        <v>21429</v>
      </c>
      <c r="P100">
        <v>22158</v>
      </c>
      <c r="Q100">
        <v>23168</v>
      </c>
      <c r="R100">
        <v>24050</v>
      </c>
      <c r="S100">
        <v>24615</v>
      </c>
      <c r="T100">
        <v>24970</v>
      </c>
      <c r="U100">
        <v>24690</v>
      </c>
    </row>
    <row r="101" spans="1:21" x14ac:dyDescent="0.25">
      <c r="A101" t="s">
        <v>2222</v>
      </c>
      <c r="B101">
        <v>1008</v>
      </c>
      <c r="C101">
        <v>1185</v>
      </c>
      <c r="D101">
        <v>1163</v>
      </c>
      <c r="E101">
        <v>1164</v>
      </c>
      <c r="F101">
        <v>1202</v>
      </c>
      <c r="G101">
        <v>1117</v>
      </c>
      <c r="H101">
        <v>1127</v>
      </c>
      <c r="I101">
        <v>1201</v>
      </c>
      <c r="J101">
        <v>1308</v>
      </c>
      <c r="K101">
        <v>1315</v>
      </c>
      <c r="L101">
        <v>1405</v>
      </c>
      <c r="M101">
        <v>1536</v>
      </c>
      <c r="N101">
        <v>1670</v>
      </c>
      <c r="O101">
        <v>1734</v>
      </c>
      <c r="P101">
        <v>1800</v>
      </c>
      <c r="Q101">
        <v>1904</v>
      </c>
      <c r="R101">
        <v>1964</v>
      </c>
      <c r="S101">
        <v>1968</v>
      </c>
      <c r="T101">
        <v>2117</v>
      </c>
      <c r="U101">
        <v>2229</v>
      </c>
    </row>
    <row r="102" spans="1:21" x14ac:dyDescent="0.25">
      <c r="A102" t="s">
        <v>2220</v>
      </c>
      <c r="B102">
        <v>2561</v>
      </c>
      <c r="C102">
        <v>2898</v>
      </c>
      <c r="D102">
        <v>2954</v>
      </c>
      <c r="E102">
        <v>3024</v>
      </c>
      <c r="F102">
        <v>3119</v>
      </c>
      <c r="G102">
        <v>3043</v>
      </c>
      <c r="H102">
        <v>3100</v>
      </c>
      <c r="I102">
        <v>3410</v>
      </c>
      <c r="J102">
        <v>3592</v>
      </c>
      <c r="K102">
        <v>3746</v>
      </c>
      <c r="L102">
        <v>4022</v>
      </c>
      <c r="M102">
        <v>4086</v>
      </c>
      <c r="N102">
        <v>4002</v>
      </c>
      <c r="O102">
        <v>4133</v>
      </c>
      <c r="P102">
        <v>4334</v>
      </c>
      <c r="Q102">
        <v>4324</v>
      </c>
      <c r="R102">
        <v>4531</v>
      </c>
      <c r="S102">
        <v>4784</v>
      </c>
      <c r="T102">
        <v>4545</v>
      </c>
      <c r="U102">
        <v>4555</v>
      </c>
    </row>
    <row r="103" spans="1:21" x14ac:dyDescent="0.25">
      <c r="A103" t="s">
        <v>2226</v>
      </c>
      <c r="B103">
        <v>9782</v>
      </c>
      <c r="C103">
        <v>11849</v>
      </c>
      <c r="D103">
        <v>12652</v>
      </c>
      <c r="E103">
        <v>13336</v>
      </c>
      <c r="F103">
        <v>13819</v>
      </c>
      <c r="G103">
        <v>14385</v>
      </c>
      <c r="H103">
        <v>13660</v>
      </c>
      <c r="I103">
        <v>14400</v>
      </c>
      <c r="J103">
        <v>15368</v>
      </c>
      <c r="K103">
        <v>15718</v>
      </c>
      <c r="L103">
        <v>16120</v>
      </c>
      <c r="M103">
        <v>17563</v>
      </c>
      <c r="N103">
        <v>17836</v>
      </c>
      <c r="O103">
        <v>18674</v>
      </c>
      <c r="P103">
        <v>19632</v>
      </c>
      <c r="Q103">
        <v>20025</v>
      </c>
      <c r="R103">
        <v>20605</v>
      </c>
      <c r="S103">
        <v>20681</v>
      </c>
      <c r="T103">
        <v>20287</v>
      </c>
      <c r="U103">
        <v>20040</v>
      </c>
    </row>
    <row r="104" spans="1:21" x14ac:dyDescent="0.25">
      <c r="A104" t="s">
        <v>2225</v>
      </c>
      <c r="B104">
        <v>6452</v>
      </c>
      <c r="C104">
        <v>6839</v>
      </c>
      <c r="D104">
        <v>7189</v>
      </c>
      <c r="E104">
        <v>7577</v>
      </c>
      <c r="F104">
        <v>7496</v>
      </c>
      <c r="G104">
        <v>7886</v>
      </c>
      <c r="H104">
        <v>8076</v>
      </c>
      <c r="I104">
        <v>8149</v>
      </c>
      <c r="J104">
        <v>8507</v>
      </c>
      <c r="K104">
        <v>8566</v>
      </c>
      <c r="L104">
        <v>8714</v>
      </c>
      <c r="M104">
        <v>9402</v>
      </c>
      <c r="N104">
        <v>9688</v>
      </c>
      <c r="O104">
        <v>9831</v>
      </c>
      <c r="P104">
        <v>10269</v>
      </c>
      <c r="Q104">
        <v>10475</v>
      </c>
      <c r="R104">
        <v>10619</v>
      </c>
      <c r="S104">
        <v>10615</v>
      </c>
      <c r="T104">
        <v>10647</v>
      </c>
      <c r="U104">
        <v>10708</v>
      </c>
    </row>
    <row r="105" spans="1:21" x14ac:dyDescent="0.25">
      <c r="A105" t="s">
        <v>2214</v>
      </c>
      <c r="B105">
        <v>17984</v>
      </c>
      <c r="C105">
        <v>19290</v>
      </c>
      <c r="D105">
        <v>20977</v>
      </c>
      <c r="E105">
        <v>21744</v>
      </c>
      <c r="F105">
        <v>22153</v>
      </c>
      <c r="G105">
        <v>21568</v>
      </c>
      <c r="H105">
        <v>21977</v>
      </c>
      <c r="I105">
        <v>22111</v>
      </c>
      <c r="J105">
        <v>23425</v>
      </c>
      <c r="K105">
        <v>23779</v>
      </c>
      <c r="L105">
        <v>24721</v>
      </c>
      <c r="M105">
        <v>25812</v>
      </c>
      <c r="N105">
        <v>27504</v>
      </c>
      <c r="O105">
        <v>28778</v>
      </c>
      <c r="P105">
        <v>28903</v>
      </c>
      <c r="Q105">
        <v>29716</v>
      </c>
      <c r="R105">
        <v>29030</v>
      </c>
      <c r="S105">
        <v>31676</v>
      </c>
      <c r="T105">
        <v>30902</v>
      </c>
      <c r="U105">
        <v>29351</v>
      </c>
    </row>
    <row r="106" spans="1:21" x14ac:dyDescent="0.25">
      <c r="A106" t="s">
        <v>2212</v>
      </c>
      <c r="B106">
        <v>6594</v>
      </c>
      <c r="C106">
        <v>6856</v>
      </c>
      <c r="D106">
        <v>7157</v>
      </c>
      <c r="E106">
        <v>6913</v>
      </c>
      <c r="F106">
        <v>7429</v>
      </c>
      <c r="G106">
        <v>7369</v>
      </c>
      <c r="H106">
        <v>7260</v>
      </c>
      <c r="I106">
        <v>7740</v>
      </c>
      <c r="J106">
        <v>8337</v>
      </c>
      <c r="K106">
        <v>8810</v>
      </c>
      <c r="L106">
        <v>8507</v>
      </c>
      <c r="M106">
        <v>9714</v>
      </c>
      <c r="N106">
        <v>9903</v>
      </c>
      <c r="O106">
        <v>10280</v>
      </c>
      <c r="P106">
        <v>10656</v>
      </c>
      <c r="Q106">
        <v>10908</v>
      </c>
      <c r="R106">
        <v>11844</v>
      </c>
      <c r="S106">
        <v>11799</v>
      </c>
      <c r="T106">
        <v>11707</v>
      </c>
      <c r="U106">
        <v>11725</v>
      </c>
    </row>
    <row r="107" spans="1:21" x14ac:dyDescent="0.25">
      <c r="A107" t="s">
        <v>2205</v>
      </c>
      <c r="B107">
        <v>9282</v>
      </c>
      <c r="C107">
        <v>9529</v>
      </c>
      <c r="D107">
        <v>9867</v>
      </c>
      <c r="E107">
        <v>9859</v>
      </c>
      <c r="F107">
        <v>10553</v>
      </c>
      <c r="G107">
        <v>10481</v>
      </c>
      <c r="H107">
        <v>10480</v>
      </c>
      <c r="I107">
        <v>10985</v>
      </c>
      <c r="J107">
        <v>12007</v>
      </c>
      <c r="K107">
        <v>12309</v>
      </c>
      <c r="L107">
        <v>12793</v>
      </c>
      <c r="M107">
        <v>13299</v>
      </c>
      <c r="N107">
        <v>13479</v>
      </c>
      <c r="O107">
        <v>13850</v>
      </c>
      <c r="P107">
        <v>13525</v>
      </c>
      <c r="Q107">
        <v>13935</v>
      </c>
      <c r="R107">
        <v>14532</v>
      </c>
      <c r="S107">
        <v>14032</v>
      </c>
      <c r="T107">
        <v>14034</v>
      </c>
      <c r="U107">
        <v>14202</v>
      </c>
    </row>
    <row r="108" spans="1:21" x14ac:dyDescent="0.25">
      <c r="A108" t="s">
        <v>2206</v>
      </c>
      <c r="B108">
        <v>30959</v>
      </c>
      <c r="C108">
        <v>30756</v>
      </c>
      <c r="D108">
        <v>30695</v>
      </c>
      <c r="E108">
        <v>30730</v>
      </c>
      <c r="F108">
        <v>31670</v>
      </c>
      <c r="G108">
        <v>30894</v>
      </c>
      <c r="H108">
        <v>31085</v>
      </c>
      <c r="I108">
        <v>31743</v>
      </c>
      <c r="J108">
        <v>32483</v>
      </c>
      <c r="K108">
        <v>32451</v>
      </c>
      <c r="L108">
        <v>32532</v>
      </c>
      <c r="M108">
        <v>33612</v>
      </c>
      <c r="N108">
        <v>33326</v>
      </c>
      <c r="O108">
        <v>33660</v>
      </c>
      <c r="P108">
        <v>33344</v>
      </c>
      <c r="Q108">
        <v>35528</v>
      </c>
      <c r="R108">
        <v>37974</v>
      </c>
      <c r="S108">
        <v>37260</v>
      </c>
      <c r="T108">
        <v>35659</v>
      </c>
      <c r="U108">
        <v>36037</v>
      </c>
    </row>
    <row r="109" spans="1:21" x14ac:dyDescent="0.25">
      <c r="A109" t="s">
        <v>2213</v>
      </c>
      <c r="B109">
        <v>8165</v>
      </c>
      <c r="C109">
        <v>8802</v>
      </c>
      <c r="D109">
        <v>9139</v>
      </c>
      <c r="E109">
        <v>8962</v>
      </c>
      <c r="F109">
        <v>9462</v>
      </c>
      <c r="G109">
        <v>9374</v>
      </c>
      <c r="H109">
        <v>9728</v>
      </c>
      <c r="I109">
        <v>10508</v>
      </c>
      <c r="J109">
        <v>10429</v>
      </c>
      <c r="K109">
        <v>10956</v>
      </c>
      <c r="L109">
        <v>11575</v>
      </c>
      <c r="M109">
        <v>12075</v>
      </c>
      <c r="N109">
        <v>11745</v>
      </c>
      <c r="O109">
        <v>12265</v>
      </c>
      <c r="P109">
        <v>12325</v>
      </c>
      <c r="Q109">
        <v>12192</v>
      </c>
      <c r="R109">
        <v>12885</v>
      </c>
      <c r="S109">
        <v>12605</v>
      </c>
      <c r="T109">
        <v>11863</v>
      </c>
      <c r="U109">
        <v>12077</v>
      </c>
    </row>
    <row r="110" spans="1:21" x14ac:dyDescent="0.25">
      <c r="A110" t="s">
        <v>2208</v>
      </c>
      <c r="B110">
        <v>5330</v>
      </c>
      <c r="C110">
        <v>5319</v>
      </c>
      <c r="D110">
        <v>5516</v>
      </c>
      <c r="E110">
        <v>5330</v>
      </c>
      <c r="F110">
        <v>5540</v>
      </c>
      <c r="G110">
        <v>5542</v>
      </c>
      <c r="H110">
        <v>5633</v>
      </c>
      <c r="I110">
        <v>5593</v>
      </c>
      <c r="J110">
        <v>6063</v>
      </c>
      <c r="K110">
        <v>6325</v>
      </c>
      <c r="L110">
        <v>6589</v>
      </c>
      <c r="M110">
        <v>6741</v>
      </c>
      <c r="N110">
        <v>7110</v>
      </c>
      <c r="O110">
        <v>7409</v>
      </c>
      <c r="P110">
        <v>7363</v>
      </c>
      <c r="Q110">
        <v>8122</v>
      </c>
      <c r="R110">
        <v>8229</v>
      </c>
      <c r="S110">
        <v>8026</v>
      </c>
      <c r="T110">
        <v>7714</v>
      </c>
      <c r="U110">
        <v>7686</v>
      </c>
    </row>
    <row r="111" spans="1:21" x14ac:dyDescent="0.25">
      <c r="A111" t="s">
        <v>2216</v>
      </c>
      <c r="B111">
        <v>34157</v>
      </c>
      <c r="C111">
        <v>35240</v>
      </c>
      <c r="D111">
        <v>36407</v>
      </c>
      <c r="E111">
        <v>36696</v>
      </c>
      <c r="F111">
        <v>37358</v>
      </c>
      <c r="G111">
        <v>37508</v>
      </c>
      <c r="H111">
        <v>39079</v>
      </c>
      <c r="I111">
        <v>39798</v>
      </c>
      <c r="J111">
        <v>42357</v>
      </c>
      <c r="K111">
        <v>44206</v>
      </c>
      <c r="L111">
        <v>45491</v>
      </c>
      <c r="M111">
        <v>46262</v>
      </c>
      <c r="N111">
        <v>47769</v>
      </c>
      <c r="O111">
        <v>47942</v>
      </c>
      <c r="P111">
        <v>49105</v>
      </c>
      <c r="Q111">
        <v>50116</v>
      </c>
      <c r="R111">
        <v>51648</v>
      </c>
      <c r="S111">
        <v>52576</v>
      </c>
      <c r="T111">
        <v>52033</v>
      </c>
      <c r="U111">
        <v>52701</v>
      </c>
    </row>
    <row r="112" spans="1:21" x14ac:dyDescent="0.25">
      <c r="A112" t="s">
        <v>2204</v>
      </c>
      <c r="B112">
        <v>59951</v>
      </c>
      <c r="C112">
        <v>60991</v>
      </c>
      <c r="D112">
        <v>60800</v>
      </c>
      <c r="E112">
        <v>64602</v>
      </c>
      <c r="F112">
        <v>66305</v>
      </c>
      <c r="G112">
        <v>65367</v>
      </c>
      <c r="H112">
        <v>68001</v>
      </c>
      <c r="I112">
        <v>67636</v>
      </c>
      <c r="J112">
        <v>68012</v>
      </c>
      <c r="K112">
        <v>68948</v>
      </c>
      <c r="L112">
        <v>71258</v>
      </c>
      <c r="M112">
        <v>72227</v>
      </c>
      <c r="N112">
        <v>72739</v>
      </c>
      <c r="O112">
        <v>72540</v>
      </c>
      <c r="P112">
        <v>73102</v>
      </c>
      <c r="Q112">
        <v>73442</v>
      </c>
      <c r="R112">
        <v>76464</v>
      </c>
      <c r="S112">
        <v>75928</v>
      </c>
      <c r="T112">
        <v>74469</v>
      </c>
      <c r="U112">
        <v>76125</v>
      </c>
    </row>
    <row r="113" spans="1:21" x14ac:dyDescent="0.25">
      <c r="A113" t="s">
        <v>2211</v>
      </c>
      <c r="B113">
        <v>11628</v>
      </c>
      <c r="C113">
        <v>11464</v>
      </c>
      <c r="D113">
        <v>11591</v>
      </c>
      <c r="E113">
        <v>11740</v>
      </c>
      <c r="F113">
        <v>12088</v>
      </c>
      <c r="G113">
        <v>11913</v>
      </c>
      <c r="H113">
        <v>12372</v>
      </c>
      <c r="I113">
        <v>12602</v>
      </c>
      <c r="J113">
        <v>13010</v>
      </c>
      <c r="K113">
        <v>12877</v>
      </c>
      <c r="L113">
        <v>13070</v>
      </c>
      <c r="M113">
        <v>13089</v>
      </c>
      <c r="N113">
        <v>13209</v>
      </c>
      <c r="O113">
        <v>13064</v>
      </c>
      <c r="P113">
        <v>13118</v>
      </c>
      <c r="Q113">
        <v>13020</v>
      </c>
      <c r="R113">
        <v>13300</v>
      </c>
      <c r="S113">
        <v>13748</v>
      </c>
      <c r="T113">
        <v>13411</v>
      </c>
      <c r="U113">
        <v>13799</v>
      </c>
    </row>
    <row r="114" spans="1:21" x14ac:dyDescent="0.25">
      <c r="A114" t="s">
        <v>2201</v>
      </c>
      <c r="B114">
        <v>71948</v>
      </c>
      <c r="C114">
        <v>72966</v>
      </c>
      <c r="D114">
        <v>73882</v>
      </c>
      <c r="E114">
        <v>72838</v>
      </c>
      <c r="F114">
        <v>73037</v>
      </c>
      <c r="G114">
        <v>70672</v>
      </c>
      <c r="H114">
        <v>72008</v>
      </c>
      <c r="I114">
        <v>72835</v>
      </c>
      <c r="J114">
        <v>73728</v>
      </c>
      <c r="K114">
        <v>73905</v>
      </c>
      <c r="L114">
        <v>74355</v>
      </c>
      <c r="M114">
        <v>74329</v>
      </c>
      <c r="N114">
        <v>72692</v>
      </c>
      <c r="O114">
        <v>74693</v>
      </c>
      <c r="P114">
        <v>74482</v>
      </c>
      <c r="Q114">
        <v>74697</v>
      </c>
      <c r="R114">
        <v>79500</v>
      </c>
      <c r="S114">
        <v>77532</v>
      </c>
      <c r="T114">
        <v>79752</v>
      </c>
      <c r="U114">
        <v>81334</v>
      </c>
    </row>
    <row r="115" spans="1:21" x14ac:dyDescent="0.25">
      <c r="A115" t="s">
        <v>2202</v>
      </c>
      <c r="B115">
        <v>155131</v>
      </c>
      <c r="C115">
        <v>153187</v>
      </c>
      <c r="D115">
        <v>151511</v>
      </c>
      <c r="E115">
        <v>151440</v>
      </c>
      <c r="F115">
        <v>150999</v>
      </c>
      <c r="G115">
        <v>145536</v>
      </c>
      <c r="H115">
        <v>147455</v>
      </c>
      <c r="I115">
        <v>146545</v>
      </c>
      <c r="J115">
        <v>148646</v>
      </c>
      <c r="K115">
        <v>151301</v>
      </c>
      <c r="L115">
        <v>153948</v>
      </c>
      <c r="M115">
        <v>155199</v>
      </c>
      <c r="N115">
        <v>154773</v>
      </c>
      <c r="O115">
        <v>157635</v>
      </c>
      <c r="P115">
        <v>157751</v>
      </c>
      <c r="Q115">
        <v>160062</v>
      </c>
      <c r="R115">
        <v>164608</v>
      </c>
      <c r="S115">
        <v>161409</v>
      </c>
      <c r="T115">
        <v>163859</v>
      </c>
      <c r="U115">
        <v>165989</v>
      </c>
    </row>
    <row r="116" spans="1:21" x14ac:dyDescent="0.25">
      <c r="A116" t="s">
        <v>2209</v>
      </c>
      <c r="B116">
        <v>35805</v>
      </c>
      <c r="C116">
        <v>35447</v>
      </c>
      <c r="D116">
        <v>36540</v>
      </c>
      <c r="E116">
        <v>36595</v>
      </c>
      <c r="F116">
        <v>38254</v>
      </c>
      <c r="G116">
        <v>37439</v>
      </c>
      <c r="H116">
        <v>38151</v>
      </c>
      <c r="I116">
        <v>38483</v>
      </c>
      <c r="J116">
        <v>40025</v>
      </c>
      <c r="K116">
        <v>40506</v>
      </c>
      <c r="L116">
        <v>41005</v>
      </c>
      <c r="M116">
        <v>41654</v>
      </c>
      <c r="N116">
        <v>41645</v>
      </c>
      <c r="O116">
        <v>41528</v>
      </c>
      <c r="P116">
        <v>40457</v>
      </c>
      <c r="Q116">
        <v>41389</v>
      </c>
      <c r="R116">
        <v>43182</v>
      </c>
      <c r="S116">
        <v>40922</v>
      </c>
      <c r="T116">
        <v>41730</v>
      </c>
      <c r="U116">
        <v>41857</v>
      </c>
    </row>
    <row r="117" spans="1:21" x14ac:dyDescent="0.25">
      <c r="A117" t="s">
        <v>2207</v>
      </c>
      <c r="B117">
        <v>18017</v>
      </c>
      <c r="C117">
        <v>17912</v>
      </c>
      <c r="D117">
        <v>18394</v>
      </c>
      <c r="E117">
        <v>18628</v>
      </c>
      <c r="F117">
        <v>19280</v>
      </c>
      <c r="G117">
        <v>18745</v>
      </c>
      <c r="H117">
        <v>18960</v>
      </c>
      <c r="I117">
        <v>20016</v>
      </c>
      <c r="J117">
        <v>19856</v>
      </c>
      <c r="K117">
        <v>20936</v>
      </c>
      <c r="L117">
        <v>21080</v>
      </c>
      <c r="M117">
        <v>21657</v>
      </c>
      <c r="N117">
        <v>21548</v>
      </c>
      <c r="O117">
        <v>21414</v>
      </c>
      <c r="P117">
        <v>21906</v>
      </c>
      <c r="Q117">
        <v>21996</v>
      </c>
      <c r="R117">
        <v>23334</v>
      </c>
      <c r="S117">
        <v>23018</v>
      </c>
      <c r="T117">
        <v>23442</v>
      </c>
      <c r="U117">
        <v>24023</v>
      </c>
    </row>
    <row r="118" spans="1:21" x14ac:dyDescent="0.25">
      <c r="A118" t="s">
        <v>2203</v>
      </c>
      <c r="B118">
        <v>42218</v>
      </c>
      <c r="C118">
        <v>42406</v>
      </c>
      <c r="D118">
        <v>42571</v>
      </c>
      <c r="E118">
        <v>42909</v>
      </c>
      <c r="F118">
        <v>43699</v>
      </c>
      <c r="G118">
        <v>42559</v>
      </c>
      <c r="H118">
        <v>42995</v>
      </c>
      <c r="I118">
        <v>44152</v>
      </c>
      <c r="J118">
        <v>43479</v>
      </c>
      <c r="K118">
        <v>44758</v>
      </c>
      <c r="L118">
        <v>44727</v>
      </c>
      <c r="M118">
        <v>45131</v>
      </c>
      <c r="N118">
        <v>45279</v>
      </c>
      <c r="O118">
        <v>46530</v>
      </c>
      <c r="P118">
        <v>45704</v>
      </c>
      <c r="Q118">
        <v>45380</v>
      </c>
      <c r="R118">
        <v>48056</v>
      </c>
      <c r="S118">
        <v>47145</v>
      </c>
      <c r="T118">
        <v>47448</v>
      </c>
      <c r="U118">
        <v>47321</v>
      </c>
    </row>
    <row r="119" spans="1:21" x14ac:dyDescent="0.25">
      <c r="A119" t="s">
        <v>2210</v>
      </c>
      <c r="B119">
        <v>7010</v>
      </c>
      <c r="C119">
        <v>7157</v>
      </c>
      <c r="D119">
        <v>7147</v>
      </c>
      <c r="E119">
        <v>7684</v>
      </c>
      <c r="F119">
        <v>7908</v>
      </c>
      <c r="G119">
        <v>7884</v>
      </c>
      <c r="H119">
        <v>8134</v>
      </c>
      <c r="I119">
        <v>8122</v>
      </c>
      <c r="J119">
        <v>8317</v>
      </c>
      <c r="K119">
        <v>8401</v>
      </c>
      <c r="L119">
        <v>9000</v>
      </c>
      <c r="M119">
        <v>8950</v>
      </c>
      <c r="N119">
        <v>9033</v>
      </c>
      <c r="O119">
        <v>9237</v>
      </c>
      <c r="P119">
        <v>9115</v>
      </c>
      <c r="Q119">
        <v>9187</v>
      </c>
      <c r="R119">
        <v>9897</v>
      </c>
      <c r="S119">
        <v>9463</v>
      </c>
      <c r="T119">
        <v>9690</v>
      </c>
      <c r="U119">
        <v>9769</v>
      </c>
    </row>
    <row r="120" spans="1:21" x14ac:dyDescent="0.25">
      <c r="A120" t="s">
        <v>2215</v>
      </c>
      <c r="B120">
        <v>7751</v>
      </c>
      <c r="C120">
        <v>7995</v>
      </c>
      <c r="D120">
        <v>8495</v>
      </c>
      <c r="E120">
        <v>8380</v>
      </c>
      <c r="F120">
        <v>8794</v>
      </c>
      <c r="G120">
        <v>8873</v>
      </c>
      <c r="H120">
        <v>8867</v>
      </c>
      <c r="I120">
        <v>8757</v>
      </c>
      <c r="J120">
        <v>9519</v>
      </c>
      <c r="K120">
        <v>9694</v>
      </c>
      <c r="L120">
        <v>10084</v>
      </c>
      <c r="M120">
        <v>10251</v>
      </c>
      <c r="N120">
        <v>10609</v>
      </c>
      <c r="O120">
        <v>10695</v>
      </c>
      <c r="P120">
        <v>11170</v>
      </c>
      <c r="Q120">
        <v>11032</v>
      </c>
      <c r="R120">
        <v>11397</v>
      </c>
      <c r="S120">
        <v>11276</v>
      </c>
      <c r="T120">
        <v>11526</v>
      </c>
      <c r="U120">
        <v>11522</v>
      </c>
    </row>
    <row r="121" spans="1:21" x14ac:dyDescent="0.25">
      <c r="A121" t="s">
        <v>2218</v>
      </c>
      <c r="B121">
        <v>15689</v>
      </c>
      <c r="C121">
        <v>15877</v>
      </c>
      <c r="D121">
        <v>16997</v>
      </c>
      <c r="E121">
        <v>17089</v>
      </c>
      <c r="F121">
        <v>18237</v>
      </c>
      <c r="G121">
        <v>17691</v>
      </c>
      <c r="H121">
        <v>17835</v>
      </c>
      <c r="I121">
        <v>18504</v>
      </c>
      <c r="J121">
        <v>19928</v>
      </c>
      <c r="K121">
        <v>20026</v>
      </c>
      <c r="L121">
        <v>21096</v>
      </c>
      <c r="M121">
        <v>21864</v>
      </c>
      <c r="N121">
        <v>22906</v>
      </c>
      <c r="O121">
        <v>23157</v>
      </c>
      <c r="P121">
        <v>23793</v>
      </c>
      <c r="Q121">
        <v>24189</v>
      </c>
      <c r="R121">
        <v>23918</v>
      </c>
      <c r="S121">
        <v>24266</v>
      </c>
      <c r="T121">
        <v>24093</v>
      </c>
      <c r="U121">
        <v>24229</v>
      </c>
    </row>
    <row r="122" spans="1:21" x14ac:dyDescent="0.25">
      <c r="A122" t="s">
        <v>2217</v>
      </c>
      <c r="B122">
        <v>5890</v>
      </c>
      <c r="C122">
        <v>6038</v>
      </c>
      <c r="D122">
        <v>6136</v>
      </c>
      <c r="E122">
        <v>6194</v>
      </c>
      <c r="F122">
        <v>6482</v>
      </c>
      <c r="G122">
        <v>6236</v>
      </c>
      <c r="H122">
        <v>6260</v>
      </c>
      <c r="I122">
        <v>6464</v>
      </c>
      <c r="J122">
        <v>6682</v>
      </c>
      <c r="K122">
        <v>6873</v>
      </c>
      <c r="L122">
        <v>6804</v>
      </c>
      <c r="M122">
        <v>7196</v>
      </c>
      <c r="N122">
        <v>7151</v>
      </c>
      <c r="O122">
        <v>7053</v>
      </c>
      <c r="P122">
        <v>7429</v>
      </c>
      <c r="Q122">
        <v>7234</v>
      </c>
      <c r="R122">
        <v>7254</v>
      </c>
      <c r="S122">
        <v>7210</v>
      </c>
      <c r="T122">
        <v>7061</v>
      </c>
      <c r="U122">
        <v>7339</v>
      </c>
    </row>
    <row r="123" spans="1:21" x14ac:dyDescent="0.25">
      <c r="A123" t="s">
        <v>6</v>
      </c>
      <c r="B123">
        <f>SUM(B103:B111)</f>
        <v>128705</v>
      </c>
      <c r="C123">
        <f t="shared" ref="C123:U123" si="3">SUM(C103:C111)</f>
        <v>134480</v>
      </c>
      <c r="D123">
        <f t="shared" si="3"/>
        <v>139599</v>
      </c>
      <c r="E123">
        <f t="shared" si="3"/>
        <v>141147</v>
      </c>
      <c r="F123">
        <f t="shared" si="3"/>
        <v>145480</v>
      </c>
      <c r="G123">
        <f t="shared" si="3"/>
        <v>145007</v>
      </c>
      <c r="H123">
        <f t="shared" si="3"/>
        <v>146978</v>
      </c>
      <c r="I123">
        <f t="shared" si="3"/>
        <v>151027</v>
      </c>
      <c r="J123">
        <f t="shared" si="3"/>
        <v>158976</v>
      </c>
      <c r="K123">
        <f t="shared" si="3"/>
        <v>163120</v>
      </c>
      <c r="L123">
        <f t="shared" si="3"/>
        <v>167042</v>
      </c>
      <c r="M123">
        <f t="shared" si="3"/>
        <v>174480</v>
      </c>
      <c r="N123">
        <f t="shared" si="3"/>
        <v>178360</v>
      </c>
      <c r="O123">
        <f t="shared" si="3"/>
        <v>182689</v>
      </c>
      <c r="P123">
        <f t="shared" si="3"/>
        <v>185122</v>
      </c>
      <c r="Q123">
        <f t="shared" si="3"/>
        <v>191017</v>
      </c>
      <c r="R123">
        <f t="shared" si="3"/>
        <v>197366</v>
      </c>
      <c r="S123">
        <f t="shared" si="3"/>
        <v>199270</v>
      </c>
      <c r="T123">
        <f t="shared" si="3"/>
        <v>194846</v>
      </c>
      <c r="U123">
        <f t="shared" si="3"/>
        <v>194527</v>
      </c>
    </row>
    <row r="124" spans="1:21" x14ac:dyDescent="0.25">
      <c r="A124" t="s">
        <v>5</v>
      </c>
      <c r="B124">
        <v>587932</v>
      </c>
      <c r="C124">
        <v>596420</v>
      </c>
      <c r="D124">
        <v>604601</v>
      </c>
      <c r="E124">
        <v>611535</v>
      </c>
      <c r="F124">
        <v>623672</v>
      </c>
      <c r="G124">
        <v>611419</v>
      </c>
      <c r="H124">
        <v>622241</v>
      </c>
      <c r="I124">
        <v>630359</v>
      </c>
      <c r="J124">
        <v>648408</v>
      </c>
      <c r="K124">
        <v>660664</v>
      </c>
      <c r="L124">
        <v>675344</v>
      </c>
      <c r="M124">
        <v>688618</v>
      </c>
      <c r="N124">
        <v>694180</v>
      </c>
      <c r="O124">
        <v>704883</v>
      </c>
      <c r="P124">
        <v>709435</v>
      </c>
      <c r="Q124">
        <v>720694</v>
      </c>
      <c r="R124">
        <v>748140</v>
      </c>
      <c r="S124">
        <v>742302</v>
      </c>
      <c r="T124">
        <v>743198</v>
      </c>
      <c r="U124">
        <v>750063</v>
      </c>
    </row>
  </sheetData>
  <pageMargins left="0.511811024" right="0.511811024" top="0.78740157499999996" bottom="0.78740157499999996" header="0.31496062000000002" footer="0.31496062000000002"/>
  <pageSetup paperSize="9" orientation="portrait" r:id="rId1"/>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879C6-2826-46AF-81A8-FBA53CA70A8D}">
  <dimension ref="A1:BE86"/>
  <sheetViews>
    <sheetView showGridLines="0" zoomScale="98" workbookViewId="0">
      <selection activeCell="A2" sqref="A2"/>
    </sheetView>
  </sheetViews>
  <sheetFormatPr defaultRowHeight="15" x14ac:dyDescent="0.25"/>
  <cols>
    <col min="2" max="2" width="9" customWidth="1"/>
    <col min="3" max="3" width="3.7109375" customWidth="1"/>
    <col min="4" max="4" width="28.28515625" customWidth="1"/>
    <col min="5" max="14" width="6" customWidth="1"/>
    <col min="15" max="15" width="6.28515625" customWidth="1"/>
    <col min="16" max="16" width="19.7109375" customWidth="1"/>
    <col min="20" max="20" width="10.5703125" customWidth="1"/>
    <col min="21" max="22" width="10.28515625" customWidth="1"/>
    <col min="23" max="23" width="10" customWidth="1"/>
    <col min="24" max="24" width="9.85546875" customWidth="1"/>
  </cols>
  <sheetData>
    <row r="1" spans="1:57" x14ac:dyDescent="0.25">
      <c r="A1" t="s">
        <v>2782</v>
      </c>
      <c r="W1" t="s">
        <v>2266</v>
      </c>
      <c r="AE1" t="s">
        <v>2266</v>
      </c>
      <c r="AN1" t="s">
        <v>2266</v>
      </c>
      <c r="AV1" t="s">
        <v>2266</v>
      </c>
      <c r="BE1" t="s">
        <v>2266</v>
      </c>
    </row>
    <row r="2" spans="1:57" x14ac:dyDescent="0.25">
      <c r="A2" s="19"/>
    </row>
    <row r="3" spans="1:57" x14ac:dyDescent="0.25">
      <c r="A3" t="s">
        <v>129</v>
      </c>
    </row>
    <row r="4" spans="1:57" x14ac:dyDescent="0.25">
      <c r="A4" t="s">
        <v>2267</v>
      </c>
    </row>
    <row r="5" spans="1:57" x14ac:dyDescent="0.25">
      <c r="A5" t="s">
        <v>2268</v>
      </c>
    </row>
    <row r="6" spans="1:57" x14ac:dyDescent="0.25">
      <c r="A6" t="s">
        <v>2269</v>
      </c>
    </row>
    <row r="7" spans="1:57" x14ac:dyDescent="0.25">
      <c r="A7" t="s">
        <v>2270</v>
      </c>
    </row>
    <row r="8" spans="1:57" x14ac:dyDescent="0.25">
      <c r="A8" t="s">
        <v>2271</v>
      </c>
    </row>
    <row r="9" spans="1:57" x14ac:dyDescent="0.25">
      <c r="A9" t="s">
        <v>2272</v>
      </c>
    </row>
    <row r="10" spans="1:57" x14ac:dyDescent="0.25">
      <c r="A10" t="s">
        <v>2128</v>
      </c>
    </row>
    <row r="11" spans="1:57" x14ac:dyDescent="0.25">
      <c r="A11" t="s">
        <v>2238</v>
      </c>
    </row>
    <row r="12" spans="1:57" x14ac:dyDescent="0.25">
      <c r="A12" t="s">
        <v>2239</v>
      </c>
    </row>
    <row r="13" spans="1:57" x14ac:dyDescent="0.25">
      <c r="A13" t="s">
        <v>2273</v>
      </c>
    </row>
    <row r="14" spans="1:57" x14ac:dyDescent="0.25">
      <c r="A14" t="s">
        <v>2274</v>
      </c>
    </row>
    <row r="15" spans="1:57" x14ac:dyDescent="0.25">
      <c r="A15" t="s">
        <v>2275</v>
      </c>
    </row>
    <row r="16" spans="1:57" x14ac:dyDescent="0.25">
      <c r="A16" t="s">
        <v>2276</v>
      </c>
    </row>
    <row r="17" spans="1:1" x14ac:dyDescent="0.25">
      <c r="A17" t="s">
        <v>2277</v>
      </c>
    </row>
    <row r="18" spans="1:1" x14ac:dyDescent="0.25">
      <c r="A18" t="s">
        <v>2278</v>
      </c>
    </row>
    <row r="19" spans="1:1" x14ac:dyDescent="0.25">
      <c r="A19" t="s">
        <v>2279</v>
      </c>
    </row>
    <row r="20" spans="1:1" x14ac:dyDescent="0.25">
      <c r="A20" t="s">
        <v>2280</v>
      </c>
    </row>
    <row r="21" spans="1:1" x14ac:dyDescent="0.25">
      <c r="A21" t="s">
        <v>2241</v>
      </c>
    </row>
    <row r="22" spans="1:1" x14ac:dyDescent="0.25">
      <c r="A22" t="s">
        <v>2281</v>
      </c>
    </row>
    <row r="23" spans="1:1" x14ac:dyDescent="0.25">
      <c r="A23" t="s">
        <v>2243</v>
      </c>
    </row>
    <row r="24" spans="1:1" x14ac:dyDescent="0.25">
      <c r="A24" s="266" t="s">
        <v>2244</v>
      </c>
    </row>
    <row r="25" spans="1:1" x14ac:dyDescent="0.25">
      <c r="A25" s="266" t="s">
        <v>2282</v>
      </c>
    </row>
    <row r="26" spans="1:1" x14ac:dyDescent="0.25">
      <c r="A26" t="s">
        <v>2164</v>
      </c>
    </row>
    <row r="27" spans="1:1" x14ac:dyDescent="0.25">
      <c r="A27" t="s">
        <v>2165</v>
      </c>
    </row>
    <row r="28" spans="1:1" x14ac:dyDescent="0.25">
      <c r="A28" t="s">
        <v>2166</v>
      </c>
    </row>
    <row r="30" spans="1:1" x14ac:dyDescent="0.25">
      <c r="A30" t="s">
        <v>718</v>
      </c>
    </row>
    <row r="31" spans="1:1" x14ac:dyDescent="0.25">
      <c r="A31" t="s">
        <v>2283</v>
      </c>
    </row>
    <row r="32" spans="1:1" x14ac:dyDescent="0.25">
      <c r="A32" t="s">
        <v>2284</v>
      </c>
    </row>
    <row r="33" spans="1:14" x14ac:dyDescent="0.25">
      <c r="A33" t="s">
        <v>2285</v>
      </c>
    </row>
    <row r="35" spans="1:14" x14ac:dyDescent="0.25">
      <c r="A35" t="s">
        <v>654</v>
      </c>
    </row>
    <row r="36" spans="1:14" x14ac:dyDescent="0.25">
      <c r="A36" t="s">
        <v>2286</v>
      </c>
    </row>
    <row r="37" spans="1:14" x14ac:dyDescent="0.25">
      <c r="A37" s="109" t="s">
        <v>140</v>
      </c>
    </row>
    <row r="38" spans="1:14" x14ac:dyDescent="0.25">
      <c r="A38" s="19"/>
    </row>
    <row r="39" spans="1:14" ht="18.75" thickBot="1" x14ac:dyDescent="0.3">
      <c r="B39" s="18" t="s">
        <v>2287</v>
      </c>
    </row>
    <row r="40" spans="1:14" ht="15.75" customHeight="1" thickBot="1" x14ac:dyDescent="0.3">
      <c r="B40" s="825" t="s">
        <v>2288</v>
      </c>
      <c r="C40" s="825"/>
      <c r="D40" s="826"/>
      <c r="E40" s="181">
        <v>2012</v>
      </c>
      <c r="F40" s="181">
        <v>2013</v>
      </c>
      <c r="G40" s="181">
        <v>2014</v>
      </c>
      <c r="H40" s="181">
        <v>2015</v>
      </c>
      <c r="I40" s="181">
        <v>2016</v>
      </c>
      <c r="J40" s="181">
        <v>2017</v>
      </c>
      <c r="K40" s="181">
        <v>2018</v>
      </c>
      <c r="L40" s="181">
        <v>2019</v>
      </c>
      <c r="M40" s="181">
        <v>2020</v>
      </c>
      <c r="N40" s="268"/>
    </row>
    <row r="41" spans="1:14" ht="15.75" thickBot="1" x14ac:dyDescent="0.3">
      <c r="B41" s="827" t="s">
        <v>2289</v>
      </c>
      <c r="C41" s="830" t="s">
        <v>66</v>
      </c>
      <c r="D41" s="269" t="s">
        <v>1716</v>
      </c>
      <c r="E41" s="270">
        <f t="shared" ref="E41:M41" si="0">E63/(E$84/100000)</f>
        <v>77.914616413443028</v>
      </c>
      <c r="F41" s="270">
        <f t="shared" si="0"/>
        <v>77.619705218723752</v>
      </c>
      <c r="G41" s="270">
        <f t="shared" si="0"/>
        <v>78.52943199350598</v>
      </c>
      <c r="H41" s="270">
        <f t="shared" si="0"/>
        <v>78.024208179451662</v>
      </c>
      <c r="I41" s="270">
        <f t="shared" si="0"/>
        <v>78.909583663995505</v>
      </c>
      <c r="J41" s="270">
        <f t="shared" si="0"/>
        <v>78.570389136610288</v>
      </c>
      <c r="K41" s="270">
        <f t="shared" si="0"/>
        <v>77.118153945486483</v>
      </c>
      <c r="L41" s="270">
        <f t="shared" si="0"/>
        <v>76.242168665244819</v>
      </c>
      <c r="M41" s="270">
        <f t="shared" si="0"/>
        <v>82.456226176884741</v>
      </c>
    </row>
    <row r="42" spans="1:14" ht="15.75" thickBot="1" x14ac:dyDescent="0.3">
      <c r="B42" s="827"/>
      <c r="C42" s="830"/>
      <c r="D42" s="261" t="s">
        <v>2290</v>
      </c>
      <c r="E42" s="260">
        <f t="shared" ref="E42:M42" si="1">E64/(E$84/100000)</f>
        <v>22.526824628376655</v>
      </c>
      <c r="F42" s="260">
        <f t="shared" si="1"/>
        <v>20.496664040460598</v>
      </c>
      <c r="G42" s="260">
        <f t="shared" si="1"/>
        <v>18.404233689836001</v>
      </c>
      <c r="H42" s="260">
        <f t="shared" si="1"/>
        <v>15.917777790962161</v>
      </c>
      <c r="I42" s="260">
        <f t="shared" si="1"/>
        <v>14.286585508586722</v>
      </c>
      <c r="J42" s="262">
        <f t="shared" si="1"/>
        <v>12.939843874049124</v>
      </c>
      <c r="K42" s="262">
        <f t="shared" si="1"/>
        <v>11.561436844376063</v>
      </c>
      <c r="L42" s="262">
        <f t="shared" si="1"/>
        <v>10.260182886169698</v>
      </c>
      <c r="M42" s="262">
        <f t="shared" si="1"/>
        <v>10.831895670153406</v>
      </c>
    </row>
    <row r="43" spans="1:14" ht="15.75" thickBot="1" x14ac:dyDescent="0.3">
      <c r="B43" s="827"/>
      <c r="C43" s="831"/>
      <c r="D43" s="261" t="s">
        <v>2291</v>
      </c>
      <c r="E43" s="260">
        <f t="shared" ref="E43:M43" si="2">E65/(E$84/100000)</f>
        <v>63.209919580295086</v>
      </c>
      <c r="F43" s="260">
        <f t="shared" si="2"/>
        <v>61.764574297096736</v>
      </c>
      <c r="G43" s="260">
        <f t="shared" si="2"/>
        <v>60.52812072514476</v>
      </c>
      <c r="H43" s="260">
        <f t="shared" si="2"/>
        <v>58.621481803170994</v>
      </c>
      <c r="I43" s="260">
        <f t="shared" si="2"/>
        <v>56.164691246904766</v>
      </c>
      <c r="J43" s="260">
        <f t="shared" si="2"/>
        <v>54.488824905526648</v>
      </c>
      <c r="K43" s="260">
        <f t="shared" si="2"/>
        <v>54.866750149944934</v>
      </c>
      <c r="L43" s="260">
        <f t="shared" si="2"/>
        <v>53.519191224920434</v>
      </c>
      <c r="M43" s="260">
        <f t="shared" si="2"/>
        <v>54.317439566573292</v>
      </c>
    </row>
    <row r="44" spans="1:14" ht="15.75" thickBot="1" x14ac:dyDescent="0.3">
      <c r="B44" s="827"/>
      <c r="C44" s="832" t="s">
        <v>69</v>
      </c>
      <c r="D44" s="263" t="s">
        <v>1716</v>
      </c>
      <c r="E44" s="264">
        <f t="shared" ref="E44:M44" si="3">E66/(E$85/100000)</f>
        <v>106.15722177947164</v>
      </c>
      <c r="F44" s="264">
        <f t="shared" si="3"/>
        <v>107.13381826702664</v>
      </c>
      <c r="G44" s="264">
        <f t="shared" si="3"/>
        <v>108.61387825015365</v>
      </c>
      <c r="H44" s="264">
        <f t="shared" si="3"/>
        <v>107.92594161949661</v>
      </c>
      <c r="I44" s="264">
        <f t="shared" si="3"/>
        <v>109.55279730443158</v>
      </c>
      <c r="J44" s="264">
        <f t="shared" si="3"/>
        <v>110.24177300377427</v>
      </c>
      <c r="K44" s="264">
        <f t="shared" si="3"/>
        <v>109.90978945871643</v>
      </c>
      <c r="L44" s="264">
        <f t="shared" si="3"/>
        <v>109.0491967691612</v>
      </c>
      <c r="M44" s="264">
        <f t="shared" si="3"/>
        <v>118.48750196648344</v>
      </c>
    </row>
    <row r="45" spans="1:14" ht="15.75" thickBot="1" x14ac:dyDescent="0.3">
      <c r="B45" s="827"/>
      <c r="C45" s="833" t="s">
        <v>69</v>
      </c>
      <c r="D45" s="263" t="s">
        <v>2290</v>
      </c>
      <c r="E45" s="264">
        <f t="shared" ref="E45:M45" si="4">E67/(E$85/100000)</f>
        <v>27.769335334097693</v>
      </c>
      <c r="F45" s="264">
        <f t="shared" si="4"/>
        <v>25.219238090093381</v>
      </c>
      <c r="G45" s="264">
        <f t="shared" si="4"/>
        <v>22.697748325700676</v>
      </c>
      <c r="H45" s="264">
        <f t="shared" si="4"/>
        <v>19.955770572535069</v>
      </c>
      <c r="I45" s="264">
        <f t="shared" si="4"/>
        <v>18.133761342341799</v>
      </c>
      <c r="J45" s="265">
        <f t="shared" si="4"/>
        <v>17.404849139431075</v>
      </c>
      <c r="K45" s="265">
        <f t="shared" si="4"/>
        <v>15.36569494234165</v>
      </c>
      <c r="L45" s="265">
        <f t="shared" si="4"/>
        <v>14.311616514879855</v>
      </c>
      <c r="M45" s="265">
        <f t="shared" si="4"/>
        <v>15.247122333420979</v>
      </c>
    </row>
    <row r="46" spans="1:14" ht="15.75" thickBot="1" x14ac:dyDescent="0.3">
      <c r="B46" s="827"/>
      <c r="C46" s="834" t="s">
        <v>69</v>
      </c>
      <c r="D46" s="272" t="s">
        <v>2291</v>
      </c>
      <c r="E46" s="273">
        <f t="shared" ref="E46:M46" si="5">E68/(E$85/100000)</f>
        <v>44.152882071523081</v>
      </c>
      <c r="F46" s="273">
        <f t="shared" si="5"/>
        <v>42.672506551562314</v>
      </c>
      <c r="G46" s="273">
        <f t="shared" si="5"/>
        <v>40.506394898817661</v>
      </c>
      <c r="H46" s="273">
        <f t="shared" si="5"/>
        <v>38.684527343587078</v>
      </c>
      <c r="I46" s="273">
        <f t="shared" si="5"/>
        <v>37.144254291100474</v>
      </c>
      <c r="J46" s="273">
        <f t="shared" si="5"/>
        <v>35.840191102972973</v>
      </c>
      <c r="K46" s="273">
        <f t="shared" si="5"/>
        <v>35.2957672225915</v>
      </c>
      <c r="L46" s="273">
        <f t="shared" si="5"/>
        <v>34.745923629558625</v>
      </c>
      <c r="M46" s="273">
        <f t="shared" si="5"/>
        <v>34.999623205274467</v>
      </c>
    </row>
    <row r="47" spans="1:14" ht="15.75" thickBot="1" x14ac:dyDescent="0.3">
      <c r="B47" s="827"/>
      <c r="C47" s="830" t="s">
        <v>72</v>
      </c>
      <c r="D47" s="269" t="s">
        <v>1716</v>
      </c>
      <c r="E47" s="270">
        <f t="shared" ref="E47:M47" si="6">E69/(E$86/100000)</f>
        <v>17.732644232031422</v>
      </c>
      <c r="F47" s="270">
        <f t="shared" si="6"/>
        <v>14.437559150725384</v>
      </c>
      <c r="G47" s="270">
        <f t="shared" si="6"/>
        <v>45.819603221158651</v>
      </c>
      <c r="H47" s="270">
        <f t="shared" si="6"/>
        <v>54.125461392807736</v>
      </c>
      <c r="I47" s="270">
        <f t="shared" si="6"/>
        <v>54.330100155399094</v>
      </c>
      <c r="J47" s="271">
        <f t="shared" si="6"/>
        <v>53.624903632508136</v>
      </c>
      <c r="K47" s="271">
        <f t="shared" si="6"/>
        <v>48.961865589938533</v>
      </c>
      <c r="L47" s="271">
        <f t="shared" si="6"/>
        <v>47.269297304577698</v>
      </c>
      <c r="M47" s="271">
        <f t="shared" si="6"/>
        <v>52.886501910758703</v>
      </c>
    </row>
    <row r="48" spans="1:14" ht="15.75" thickBot="1" x14ac:dyDescent="0.3">
      <c r="B48" s="827"/>
      <c r="C48" s="830" t="s">
        <v>72</v>
      </c>
      <c r="D48" s="261" t="s">
        <v>2290</v>
      </c>
      <c r="E48" s="260">
        <f t="shared" ref="E48:M48" si="7">E70/(E$86/100000)</f>
        <v>15.613938687425069</v>
      </c>
      <c r="F48" s="260">
        <f t="shared" si="7"/>
        <v>12.706873826663667</v>
      </c>
      <c r="G48" s="260">
        <f t="shared" si="7"/>
        <v>17.841261431247617</v>
      </c>
      <c r="H48" s="260">
        <f t="shared" si="7"/>
        <v>10.521918359722097</v>
      </c>
      <c r="I48" s="260">
        <f t="shared" si="7"/>
        <v>10.327573871944264</v>
      </c>
      <c r="J48" s="260">
        <f t="shared" si="7"/>
        <v>10.270458315924541</v>
      </c>
      <c r="K48" s="260">
        <f t="shared" si="7"/>
        <v>13.03052302614633</v>
      </c>
      <c r="L48" s="260">
        <f t="shared" si="7"/>
        <v>12.868229756237124</v>
      </c>
      <c r="M48" s="260">
        <f t="shared" si="7"/>
        <v>14.369483638132188</v>
      </c>
    </row>
    <row r="49" spans="1:14" ht="15.75" thickBot="1" x14ac:dyDescent="0.3">
      <c r="B49" s="828"/>
      <c r="C49" s="830" t="s">
        <v>72</v>
      </c>
      <c r="D49" s="261" t="s">
        <v>2291</v>
      </c>
      <c r="E49" s="260">
        <f t="shared" ref="E49:M49" si="8">E71/(E$86/100000)</f>
        <v>98.565866640382438</v>
      </c>
      <c r="F49" s="260">
        <f t="shared" si="8"/>
        <v>96.007491134792147</v>
      </c>
      <c r="G49" s="260">
        <f t="shared" si="8"/>
        <v>55.100663460646054</v>
      </c>
      <c r="H49" s="260">
        <f t="shared" si="8"/>
        <v>42.890192635816348</v>
      </c>
      <c r="I49" s="260">
        <f t="shared" si="8"/>
        <v>39.324223589326238</v>
      </c>
      <c r="J49" s="260">
        <f t="shared" si="8"/>
        <v>40.51368025047681</v>
      </c>
      <c r="K49" s="260">
        <f t="shared" si="8"/>
        <v>39.0049875300925</v>
      </c>
      <c r="L49" s="260">
        <f t="shared" si="8"/>
        <v>39.248100756523229</v>
      </c>
      <c r="M49" s="260">
        <f t="shared" si="8"/>
        <v>36.518894808152517</v>
      </c>
    </row>
    <row r="50" spans="1:14" ht="15.75" thickBot="1" x14ac:dyDescent="0.3">
      <c r="B50" s="829" t="s">
        <v>2292</v>
      </c>
      <c r="C50" s="832" t="s">
        <v>66</v>
      </c>
      <c r="D50" s="263" t="s">
        <v>1716</v>
      </c>
      <c r="E50" s="264">
        <f t="shared" ref="E50:M50" si="9">E72/(E$84/100000)</f>
        <v>3.1368815348206249</v>
      </c>
      <c r="F50" s="264">
        <f t="shared" si="9"/>
        <v>3.1238696802352277</v>
      </c>
      <c r="G50" s="264">
        <f t="shared" si="9"/>
        <v>3.0645776340811648</v>
      </c>
      <c r="H50" s="264">
        <f t="shared" si="9"/>
        <v>2.3389507557885034</v>
      </c>
      <c r="I50" s="264">
        <f t="shared" si="9"/>
        <v>2.435445033204156</v>
      </c>
      <c r="J50" s="264">
        <f t="shared" si="9"/>
        <v>2.1092075534343779</v>
      </c>
      <c r="K50" s="264">
        <f t="shared" si="9"/>
        <v>2.0436279722847908</v>
      </c>
      <c r="L50" s="264">
        <f t="shared" si="9"/>
        <v>2.1902694474316178</v>
      </c>
      <c r="M50" s="264">
        <f t="shared" si="9"/>
        <v>2.525493348830822</v>
      </c>
    </row>
    <row r="51" spans="1:14" ht="15.75" thickBot="1" x14ac:dyDescent="0.3">
      <c r="B51" s="827"/>
      <c r="C51" s="833" t="s">
        <v>66</v>
      </c>
      <c r="D51" s="263" t="s">
        <v>2290</v>
      </c>
      <c r="E51" s="264">
        <f t="shared" ref="E51:M51" si="10">E73/(E$84/100000)</f>
        <v>37.552738130690237</v>
      </c>
      <c r="F51" s="264">
        <f t="shared" si="10"/>
        <v>37.133757245101904</v>
      </c>
      <c r="G51" s="264">
        <f t="shared" si="10"/>
        <v>38.419170719374144</v>
      </c>
      <c r="H51" s="264">
        <f t="shared" si="10"/>
        <v>37.480438616753915</v>
      </c>
      <c r="I51" s="264">
        <f t="shared" si="10"/>
        <v>37.408028104152535</v>
      </c>
      <c r="J51" s="265">
        <f t="shared" si="10"/>
        <v>38.475701897683415</v>
      </c>
      <c r="K51" s="265">
        <f t="shared" si="10"/>
        <v>37.719396847990438</v>
      </c>
      <c r="L51" s="265">
        <f t="shared" si="10"/>
        <v>38.239047479065135</v>
      </c>
      <c r="M51" s="265">
        <f t="shared" si="10"/>
        <v>38.460491129711507</v>
      </c>
    </row>
    <row r="52" spans="1:14" ht="15.75" thickBot="1" x14ac:dyDescent="0.3">
      <c r="B52" s="827"/>
      <c r="C52" s="834" t="s">
        <v>66</v>
      </c>
      <c r="D52" s="272" t="s">
        <v>2291</v>
      </c>
      <c r="E52" s="273">
        <f t="shared" ref="E52:M52" si="11">E74/(E$84/100000)</f>
        <v>24.341196908116906</v>
      </c>
      <c r="F52" s="273">
        <f t="shared" si="11"/>
        <v>24.720852149466577</v>
      </c>
      <c r="G52" s="273">
        <f t="shared" si="11"/>
        <v>24.200003943412096</v>
      </c>
      <c r="H52" s="273">
        <f t="shared" si="11"/>
        <v>23.708900038757029</v>
      </c>
      <c r="I52" s="273">
        <f t="shared" si="11"/>
        <v>23.308261949577293</v>
      </c>
      <c r="J52" s="273">
        <f t="shared" si="11"/>
        <v>23.764701543832544</v>
      </c>
      <c r="K52" s="273">
        <f t="shared" si="11"/>
        <v>23.58131561282724</v>
      </c>
      <c r="L52" s="273">
        <f t="shared" si="11"/>
        <v>23.956250094079763</v>
      </c>
      <c r="M52" s="273">
        <f t="shared" si="11"/>
        <v>22.559690773237836</v>
      </c>
    </row>
    <row r="53" spans="1:14" ht="15.75" thickBot="1" x14ac:dyDescent="0.3">
      <c r="B53" s="827"/>
      <c r="C53" s="830" t="s">
        <v>69</v>
      </c>
      <c r="D53" s="269" t="s">
        <v>1716</v>
      </c>
      <c r="E53" s="270">
        <f t="shared" ref="E53:M53" si="12">E75/(E$85/100000)</f>
        <v>1.3505502490185353</v>
      </c>
      <c r="F53" s="270">
        <f t="shared" si="12"/>
        <v>1.3782669384750061</v>
      </c>
      <c r="G53" s="270">
        <f t="shared" si="12"/>
        <v>1.5217262462537502</v>
      </c>
      <c r="H53" s="270">
        <f t="shared" si="12"/>
        <v>1.4480177282631543</v>
      </c>
      <c r="I53" s="270">
        <f t="shared" si="12"/>
        <v>1.5320840897705696</v>
      </c>
      <c r="J53" s="271">
        <f t="shared" si="12"/>
        <v>1.4549161398039223</v>
      </c>
      <c r="K53" s="271">
        <f t="shared" si="12"/>
        <v>1.4016181551339111</v>
      </c>
      <c r="L53" s="271">
        <f t="shared" si="12"/>
        <v>1.3129923408146658</v>
      </c>
      <c r="M53" s="271">
        <f t="shared" si="12"/>
        <v>1.7086403156054626</v>
      </c>
    </row>
    <row r="54" spans="1:14" ht="15.75" thickBot="1" x14ac:dyDescent="0.3">
      <c r="B54" s="827"/>
      <c r="C54" s="830" t="s">
        <v>69</v>
      </c>
      <c r="D54" s="261" t="s">
        <v>2290</v>
      </c>
      <c r="E54" s="260">
        <f t="shared" ref="E54:M54" si="13">E76/(E$85/100000)</f>
        <v>26.602951028127141</v>
      </c>
      <c r="F54" s="260">
        <f t="shared" si="13"/>
        <v>26.201410108668551</v>
      </c>
      <c r="G54" s="260">
        <f t="shared" si="13"/>
        <v>27.238009909552506</v>
      </c>
      <c r="H54" s="260">
        <f t="shared" si="13"/>
        <v>26.851093088073899</v>
      </c>
      <c r="I54" s="260">
        <f t="shared" si="13"/>
        <v>27.37897519598026</v>
      </c>
      <c r="J54" s="260">
        <f t="shared" si="13"/>
        <v>29.459868583520716</v>
      </c>
      <c r="K54" s="260">
        <f t="shared" si="13"/>
        <v>28.122678027172597</v>
      </c>
      <c r="L54" s="260">
        <f t="shared" si="13"/>
        <v>30.570262461467774</v>
      </c>
      <c r="M54" s="260">
        <f t="shared" si="13"/>
        <v>31.154323018142257</v>
      </c>
    </row>
    <row r="55" spans="1:14" ht="15.75" thickBot="1" x14ac:dyDescent="0.3">
      <c r="B55" s="827"/>
      <c r="C55" s="830" t="s">
        <v>69</v>
      </c>
      <c r="D55" s="261" t="s">
        <v>2291</v>
      </c>
      <c r="E55" s="260">
        <f t="shared" ref="E55:M55" si="14">E77/(E$85/100000)</f>
        <v>7.5670536011185581</v>
      </c>
      <c r="F55" s="260">
        <f t="shared" si="14"/>
        <v>7.7283316498104373</v>
      </c>
      <c r="G55" s="260">
        <f t="shared" si="14"/>
        <v>7.0675730103785295</v>
      </c>
      <c r="H55" s="260">
        <f t="shared" si="14"/>
        <v>7.7687300341737489</v>
      </c>
      <c r="I55" s="260">
        <f t="shared" si="14"/>
        <v>7.8413890970711613</v>
      </c>
      <c r="J55" s="260">
        <f t="shared" si="14"/>
        <v>8.6124747723567108</v>
      </c>
      <c r="K55" s="260">
        <f t="shared" si="14"/>
        <v>8.0849225677179124</v>
      </c>
      <c r="L55" s="260">
        <f t="shared" si="14"/>
        <v>7.8347635073611954</v>
      </c>
      <c r="M55" s="260">
        <f t="shared" si="14"/>
        <v>7.6012147641925107</v>
      </c>
    </row>
    <row r="56" spans="1:14" ht="15.75" thickBot="1" x14ac:dyDescent="0.3">
      <c r="B56" s="827"/>
      <c r="C56" s="832" t="s">
        <v>72</v>
      </c>
      <c r="D56" s="263" t="s">
        <v>1716</v>
      </c>
      <c r="E56" s="264">
        <f t="shared" ref="E56:M56" si="15">E78/(E$86/100000)</f>
        <v>2.8556466035998653</v>
      </c>
      <c r="F56" s="264">
        <f t="shared" si="15"/>
        <v>2.8237497392585924</v>
      </c>
      <c r="G56" s="264">
        <f t="shared" si="15"/>
        <v>2.8383825004257575</v>
      </c>
      <c r="H56" s="264">
        <f t="shared" si="15"/>
        <v>2.764232789418517</v>
      </c>
      <c r="I56" s="264">
        <f t="shared" si="15"/>
        <v>3.2659848996746814</v>
      </c>
      <c r="J56" s="264">
        <f t="shared" si="15"/>
        <v>3.4089180793281457</v>
      </c>
      <c r="K56" s="264">
        <f t="shared" si="15"/>
        <v>3.3766803855130023</v>
      </c>
      <c r="L56" s="264">
        <f t="shared" si="15"/>
        <v>3.3457397366216521</v>
      </c>
      <c r="M56" s="264">
        <f t="shared" si="15"/>
        <v>2.8058755033039184</v>
      </c>
    </row>
    <row r="57" spans="1:14" ht="15.75" thickBot="1" x14ac:dyDescent="0.3">
      <c r="B57" s="827"/>
      <c r="C57" s="833" t="s">
        <v>72</v>
      </c>
      <c r="D57" s="263" t="s">
        <v>2290</v>
      </c>
      <c r="E57" s="264">
        <f t="shared" ref="E57:M57" si="16">E79/(E$86/100000)</f>
        <v>27.819524977005138</v>
      </c>
      <c r="F57" s="264">
        <f t="shared" si="16"/>
        <v>27.508787782454675</v>
      </c>
      <c r="G57" s="264">
        <f t="shared" si="16"/>
        <v>27.212429051700912</v>
      </c>
      <c r="H57" s="264">
        <f t="shared" si="16"/>
        <v>26.795224297427882</v>
      </c>
      <c r="I57" s="264">
        <f t="shared" si="16"/>
        <v>27.363657267544628</v>
      </c>
      <c r="J57" s="265">
        <f t="shared" si="16"/>
        <v>27.271344634625166</v>
      </c>
      <c r="K57" s="265">
        <f t="shared" si="16"/>
        <v>26.104336826465904</v>
      </c>
      <c r="L57" s="265">
        <f t="shared" si="16"/>
        <v>28.35299956290913</v>
      </c>
      <c r="M57" s="265">
        <f t="shared" si="16"/>
        <v>28.058755033039184</v>
      </c>
    </row>
    <row r="58" spans="1:14" ht="15.75" thickBot="1" x14ac:dyDescent="0.3">
      <c r="B58" s="828"/>
      <c r="C58" s="834" t="s">
        <v>72</v>
      </c>
      <c r="D58" s="272" t="s">
        <v>2291</v>
      </c>
      <c r="E58" s="273">
        <f t="shared" ref="E58:M58" si="17">E80/(E$86/100000)</f>
        <v>4.2374110892127028</v>
      </c>
      <c r="F58" s="273">
        <f t="shared" si="17"/>
        <v>4.1445359076214823</v>
      </c>
      <c r="G58" s="273">
        <f t="shared" si="17"/>
        <v>3.1988120242893454</v>
      </c>
      <c r="H58" s="273">
        <f t="shared" si="17"/>
        <v>3.9680115848104518</v>
      </c>
      <c r="I58" s="273">
        <f t="shared" si="17"/>
        <v>4.5900328319752282</v>
      </c>
      <c r="J58" s="273">
        <f t="shared" si="17"/>
        <v>3.9333670146093991</v>
      </c>
      <c r="K58" s="273">
        <f t="shared" si="17"/>
        <v>5.454637545828696</v>
      </c>
      <c r="L58" s="273">
        <f t="shared" si="17"/>
        <v>4.8899273073701073</v>
      </c>
      <c r="M58" s="273">
        <f t="shared" si="17"/>
        <v>5.3566714153983899</v>
      </c>
    </row>
    <row r="59" spans="1:14" x14ac:dyDescent="0.25">
      <c r="B59" t="s">
        <v>2197</v>
      </c>
    </row>
    <row r="61" spans="1:14" x14ac:dyDescent="0.25">
      <c r="A61" t="s">
        <v>2293</v>
      </c>
    </row>
    <row r="62" spans="1:14" x14ac:dyDescent="0.25">
      <c r="B62" s="268"/>
      <c r="E62">
        <v>2012</v>
      </c>
      <c r="F62">
        <v>2013</v>
      </c>
      <c r="G62">
        <v>2014</v>
      </c>
      <c r="H62">
        <v>2015</v>
      </c>
      <c r="I62">
        <v>2016</v>
      </c>
      <c r="J62">
        <v>2017</v>
      </c>
      <c r="K62">
        <v>2018</v>
      </c>
      <c r="L62">
        <v>2019</v>
      </c>
      <c r="M62">
        <v>2020</v>
      </c>
      <c r="N62" s="268"/>
    </row>
    <row r="63" spans="1:14" x14ac:dyDescent="0.25">
      <c r="B63" t="s">
        <v>2289</v>
      </c>
      <c r="C63" t="s">
        <v>66</v>
      </c>
      <c r="D63" t="s">
        <v>1716</v>
      </c>
      <c r="E63">
        <v>155239</v>
      </c>
      <c r="F63">
        <v>156041</v>
      </c>
      <c r="G63">
        <v>159233</v>
      </c>
      <c r="H63">
        <v>159521</v>
      </c>
      <c r="I63">
        <v>162618</v>
      </c>
      <c r="J63">
        <v>163160</v>
      </c>
      <c r="K63">
        <v>161321</v>
      </c>
      <c r="L63">
        <v>160611</v>
      </c>
      <c r="M63">
        <v>174871</v>
      </c>
    </row>
    <row r="64" spans="1:14" x14ac:dyDescent="0.25">
      <c r="C64" t="s">
        <v>66</v>
      </c>
      <c r="D64" t="s">
        <v>2290</v>
      </c>
      <c r="E64">
        <v>44883</v>
      </c>
      <c r="F64">
        <v>41205</v>
      </c>
      <c r="G64">
        <v>37318</v>
      </c>
      <c r="H64">
        <v>32544</v>
      </c>
      <c r="I64">
        <v>29442</v>
      </c>
      <c r="J64">
        <v>26871</v>
      </c>
      <c r="K64">
        <v>24185</v>
      </c>
      <c r="L64">
        <v>21614</v>
      </c>
      <c r="M64">
        <v>22972</v>
      </c>
    </row>
    <row r="65" spans="2:13" x14ac:dyDescent="0.25">
      <c r="C65" t="s">
        <v>66</v>
      </c>
      <c r="D65" t="s">
        <v>2291</v>
      </c>
      <c r="E65">
        <v>125941</v>
      </c>
      <c r="F65">
        <v>124167</v>
      </c>
      <c r="G65">
        <v>122732</v>
      </c>
      <c r="H65">
        <v>119852</v>
      </c>
      <c r="I65">
        <v>115745</v>
      </c>
      <c r="J65">
        <v>113152</v>
      </c>
      <c r="K65">
        <v>114774</v>
      </c>
      <c r="L65">
        <v>112743</v>
      </c>
      <c r="M65">
        <v>115195</v>
      </c>
    </row>
    <row r="66" spans="2:13" x14ac:dyDescent="0.25">
      <c r="C66" t="s">
        <v>69</v>
      </c>
      <c r="D66" t="s">
        <v>1716</v>
      </c>
      <c r="E66">
        <v>58795</v>
      </c>
      <c r="F66">
        <v>59775</v>
      </c>
      <c r="G66">
        <v>61026</v>
      </c>
      <c r="H66">
        <v>61043</v>
      </c>
      <c r="I66">
        <v>62353</v>
      </c>
      <c r="J66">
        <v>63118</v>
      </c>
      <c r="K66">
        <v>63282</v>
      </c>
      <c r="L66">
        <v>63121</v>
      </c>
      <c r="M66">
        <v>68930</v>
      </c>
    </row>
    <row r="67" spans="2:13" x14ac:dyDescent="0.25">
      <c r="C67" t="s">
        <v>69</v>
      </c>
      <c r="D67" t="s">
        <v>2290</v>
      </c>
      <c r="E67">
        <v>15380</v>
      </c>
      <c r="F67">
        <v>14071</v>
      </c>
      <c r="G67">
        <v>12753</v>
      </c>
      <c r="H67">
        <v>11287</v>
      </c>
      <c r="I67">
        <v>10321</v>
      </c>
      <c r="J67">
        <v>9965</v>
      </c>
      <c r="K67">
        <v>8847</v>
      </c>
      <c r="L67">
        <v>8284</v>
      </c>
      <c r="M67">
        <v>8870</v>
      </c>
    </row>
    <row r="68" spans="2:13" x14ac:dyDescent="0.25">
      <c r="C68" t="s">
        <v>69</v>
      </c>
      <c r="D68" t="s">
        <v>2291</v>
      </c>
      <c r="E68">
        <v>24454</v>
      </c>
      <c r="F68">
        <v>23809</v>
      </c>
      <c r="G68">
        <v>22759</v>
      </c>
      <c r="H68">
        <v>21880</v>
      </c>
      <c r="I68">
        <v>21141</v>
      </c>
      <c r="J68">
        <v>20520</v>
      </c>
      <c r="K68">
        <v>20322</v>
      </c>
      <c r="L68">
        <v>20112</v>
      </c>
      <c r="M68">
        <v>20361</v>
      </c>
    </row>
    <row r="69" spans="2:13" x14ac:dyDescent="0.25">
      <c r="C69" t="s">
        <v>72</v>
      </c>
      <c r="D69" t="s">
        <v>1716</v>
      </c>
      <c r="E69">
        <v>385</v>
      </c>
      <c r="F69">
        <v>317</v>
      </c>
      <c r="G69">
        <v>1017</v>
      </c>
      <c r="H69">
        <v>1214</v>
      </c>
      <c r="I69">
        <v>1231</v>
      </c>
      <c r="J69">
        <v>1227</v>
      </c>
      <c r="K69">
        <v>1131</v>
      </c>
      <c r="L69">
        <v>1102</v>
      </c>
      <c r="M69">
        <v>1244</v>
      </c>
    </row>
    <row r="70" spans="2:13" x14ac:dyDescent="0.25">
      <c r="C70" t="s">
        <v>72</v>
      </c>
      <c r="D70" t="s">
        <v>2290</v>
      </c>
      <c r="E70">
        <v>339</v>
      </c>
      <c r="F70">
        <v>279</v>
      </c>
      <c r="G70">
        <v>396</v>
      </c>
      <c r="H70">
        <v>236</v>
      </c>
      <c r="I70">
        <v>234</v>
      </c>
      <c r="J70">
        <v>235</v>
      </c>
      <c r="K70">
        <v>301</v>
      </c>
      <c r="L70">
        <v>300</v>
      </c>
      <c r="M70">
        <v>338</v>
      </c>
    </row>
    <row r="71" spans="2:13" x14ac:dyDescent="0.25">
      <c r="C71" t="s">
        <v>72</v>
      </c>
      <c r="D71" t="s">
        <v>2291</v>
      </c>
      <c r="E71">
        <v>2140</v>
      </c>
      <c r="F71">
        <v>2108</v>
      </c>
      <c r="G71">
        <v>1223</v>
      </c>
      <c r="H71">
        <v>962</v>
      </c>
      <c r="I71">
        <v>891</v>
      </c>
      <c r="J71">
        <v>927</v>
      </c>
      <c r="K71">
        <v>901</v>
      </c>
      <c r="L71">
        <v>915</v>
      </c>
      <c r="M71">
        <v>859</v>
      </c>
    </row>
    <row r="72" spans="2:13" x14ac:dyDescent="0.25">
      <c r="B72" t="s">
        <v>2292</v>
      </c>
      <c r="C72" t="s">
        <v>66</v>
      </c>
      <c r="D72" t="s">
        <v>1716</v>
      </c>
      <c r="E72">
        <v>6250</v>
      </c>
      <c r="F72">
        <v>6280</v>
      </c>
      <c r="G72">
        <v>6214</v>
      </c>
      <c r="H72">
        <v>4782</v>
      </c>
      <c r="I72">
        <v>5019</v>
      </c>
      <c r="J72">
        <v>4380</v>
      </c>
      <c r="K72">
        <v>4275</v>
      </c>
      <c r="L72">
        <v>4614</v>
      </c>
      <c r="M72">
        <v>5356</v>
      </c>
    </row>
    <row r="73" spans="2:13" x14ac:dyDescent="0.25">
      <c r="C73" t="s">
        <v>66</v>
      </c>
      <c r="D73" t="s">
        <v>2290</v>
      </c>
      <c r="E73">
        <v>74821</v>
      </c>
      <c r="F73">
        <v>74651</v>
      </c>
      <c r="G73">
        <v>77902</v>
      </c>
      <c r="H73">
        <v>76629</v>
      </c>
      <c r="I73">
        <v>77091</v>
      </c>
      <c r="J73">
        <v>79899</v>
      </c>
      <c r="K73">
        <v>78904</v>
      </c>
      <c r="L73">
        <v>80554</v>
      </c>
      <c r="M73">
        <v>81566</v>
      </c>
    </row>
    <row r="74" spans="2:13" x14ac:dyDescent="0.25">
      <c r="C74" t="s">
        <v>66</v>
      </c>
      <c r="D74" t="s">
        <v>2291</v>
      </c>
      <c r="E74">
        <v>48498</v>
      </c>
      <c r="F74">
        <v>49697</v>
      </c>
      <c r="G74">
        <v>49070</v>
      </c>
      <c r="H74">
        <v>48473</v>
      </c>
      <c r="I74">
        <v>48034</v>
      </c>
      <c r="J74">
        <v>49350</v>
      </c>
      <c r="K74">
        <v>49329</v>
      </c>
      <c r="L74">
        <v>50466</v>
      </c>
      <c r="M74">
        <v>47844</v>
      </c>
    </row>
    <row r="75" spans="2:13" x14ac:dyDescent="0.25">
      <c r="C75" t="s">
        <v>69</v>
      </c>
      <c r="D75" t="s">
        <v>1716</v>
      </c>
      <c r="E75">
        <v>748</v>
      </c>
      <c r="F75">
        <v>769</v>
      </c>
      <c r="G75">
        <v>855</v>
      </c>
      <c r="H75">
        <v>819</v>
      </c>
      <c r="I75">
        <v>872</v>
      </c>
      <c r="J75">
        <v>833</v>
      </c>
      <c r="K75">
        <v>807</v>
      </c>
      <c r="L75">
        <v>760</v>
      </c>
      <c r="M75">
        <v>994</v>
      </c>
    </row>
    <row r="76" spans="2:13" x14ac:dyDescent="0.25">
      <c r="C76" t="s">
        <v>69</v>
      </c>
      <c r="D76" t="s">
        <v>2290</v>
      </c>
      <c r="E76">
        <v>14734</v>
      </c>
      <c r="F76">
        <v>14619</v>
      </c>
      <c r="G76">
        <v>15304</v>
      </c>
      <c r="H76">
        <v>15187</v>
      </c>
      <c r="I76">
        <v>15583</v>
      </c>
      <c r="J76">
        <v>16867</v>
      </c>
      <c r="K76">
        <v>16192</v>
      </c>
      <c r="L76">
        <v>17695</v>
      </c>
      <c r="M76">
        <v>18124</v>
      </c>
    </row>
    <row r="77" spans="2:13" x14ac:dyDescent="0.25">
      <c r="C77" t="s">
        <v>69</v>
      </c>
      <c r="D77" t="s">
        <v>2291</v>
      </c>
      <c r="E77">
        <v>4191</v>
      </c>
      <c r="F77">
        <v>4312</v>
      </c>
      <c r="G77">
        <v>3971</v>
      </c>
      <c r="H77">
        <v>4394</v>
      </c>
      <c r="I77">
        <v>4463</v>
      </c>
      <c r="J77">
        <v>4931</v>
      </c>
      <c r="K77">
        <v>4655</v>
      </c>
      <c r="L77">
        <v>4535</v>
      </c>
      <c r="M77">
        <v>4422</v>
      </c>
    </row>
    <row r="78" spans="2:13" x14ac:dyDescent="0.25">
      <c r="C78" t="s">
        <v>72</v>
      </c>
      <c r="D78" t="s">
        <v>1716</v>
      </c>
      <c r="E78">
        <v>62</v>
      </c>
      <c r="F78">
        <v>62</v>
      </c>
      <c r="G78">
        <v>63</v>
      </c>
      <c r="H78">
        <v>62</v>
      </c>
      <c r="I78">
        <v>74</v>
      </c>
      <c r="J78">
        <v>78</v>
      </c>
      <c r="K78">
        <v>78</v>
      </c>
      <c r="L78">
        <v>78</v>
      </c>
      <c r="M78">
        <v>66</v>
      </c>
    </row>
    <row r="79" spans="2:13" x14ac:dyDescent="0.25">
      <c r="C79" t="s">
        <v>72</v>
      </c>
      <c r="D79" t="s">
        <v>2290</v>
      </c>
      <c r="E79">
        <v>604</v>
      </c>
      <c r="F79">
        <v>604</v>
      </c>
      <c r="G79">
        <v>604</v>
      </c>
      <c r="H79">
        <v>601</v>
      </c>
      <c r="I79">
        <v>620</v>
      </c>
      <c r="J79">
        <v>624</v>
      </c>
      <c r="K79">
        <v>603</v>
      </c>
      <c r="L79">
        <v>661</v>
      </c>
      <c r="M79">
        <v>660</v>
      </c>
    </row>
    <row r="80" spans="2:13" x14ac:dyDescent="0.25">
      <c r="C80" t="s">
        <v>72</v>
      </c>
      <c r="D80" t="s">
        <v>2291</v>
      </c>
      <c r="E80">
        <v>92</v>
      </c>
      <c r="F80">
        <v>91</v>
      </c>
      <c r="G80">
        <v>71</v>
      </c>
      <c r="H80">
        <v>89</v>
      </c>
      <c r="I80">
        <v>104</v>
      </c>
      <c r="J80">
        <v>90</v>
      </c>
      <c r="K80">
        <v>126</v>
      </c>
      <c r="L80">
        <v>114</v>
      </c>
      <c r="M80">
        <v>126</v>
      </c>
    </row>
    <row r="83" spans="1:13" x14ac:dyDescent="0.25">
      <c r="A83" t="s">
        <v>125</v>
      </c>
      <c r="E83">
        <v>2012</v>
      </c>
      <c r="F83">
        <v>2013</v>
      </c>
      <c r="G83">
        <v>2014</v>
      </c>
      <c r="H83">
        <v>2015</v>
      </c>
      <c r="I83">
        <v>2016</v>
      </c>
      <c r="J83">
        <v>2017</v>
      </c>
      <c r="K83">
        <v>2018</v>
      </c>
      <c r="L83">
        <v>2019</v>
      </c>
      <c r="M83">
        <v>2020</v>
      </c>
    </row>
    <row r="84" spans="1:13" x14ac:dyDescent="0.25">
      <c r="D84" s="6" t="s">
        <v>66</v>
      </c>
      <c r="E84">
        <v>199242462</v>
      </c>
      <c r="F84">
        <v>201032714</v>
      </c>
      <c r="G84">
        <v>202768562</v>
      </c>
      <c r="H84">
        <v>204450649</v>
      </c>
      <c r="I84">
        <v>206081432</v>
      </c>
      <c r="J84">
        <v>207660929</v>
      </c>
      <c r="K84">
        <v>209186802</v>
      </c>
      <c r="L84">
        <v>210659013</v>
      </c>
      <c r="M84">
        <v>212077375</v>
      </c>
    </row>
    <row r="85" spans="1:13" x14ac:dyDescent="0.25">
      <c r="D85" s="6" t="s">
        <v>69</v>
      </c>
      <c r="E85">
        <v>55384833</v>
      </c>
      <c r="F85">
        <v>55794707</v>
      </c>
      <c r="G85">
        <v>56186190</v>
      </c>
      <c r="H85">
        <v>56560081</v>
      </c>
      <c r="I85">
        <v>56915936</v>
      </c>
      <c r="J85">
        <v>57254159</v>
      </c>
      <c r="K85">
        <v>57576309</v>
      </c>
      <c r="L85">
        <v>57883049</v>
      </c>
      <c r="M85">
        <v>58174912</v>
      </c>
    </row>
    <row r="86" spans="1:13" x14ac:dyDescent="0.25">
      <c r="D86" s="6" t="s">
        <v>72</v>
      </c>
      <c r="E86">
        <v>2171137</v>
      </c>
      <c r="F86">
        <v>2195662</v>
      </c>
      <c r="G86">
        <v>2219574</v>
      </c>
      <c r="H86">
        <v>2242937</v>
      </c>
      <c r="I86">
        <v>2265779</v>
      </c>
      <c r="J86">
        <v>2288116</v>
      </c>
      <c r="K86">
        <v>2309961</v>
      </c>
      <c r="L86">
        <v>2331323</v>
      </c>
      <c r="M86">
        <v>2352207</v>
      </c>
    </row>
  </sheetData>
  <mergeCells count="9">
    <mergeCell ref="B40:D40"/>
    <mergeCell ref="B41:B49"/>
    <mergeCell ref="B50:B58"/>
    <mergeCell ref="C41:C43"/>
    <mergeCell ref="C44:C46"/>
    <mergeCell ref="C47:C49"/>
    <mergeCell ref="C50:C52"/>
    <mergeCell ref="C53:C55"/>
    <mergeCell ref="C56:C58"/>
  </mergeCells>
  <pageMargins left="0.511811024" right="0.511811024" top="0.78740157499999996" bottom="0.78740157499999996" header="0.31496062000000002" footer="0.31496062000000002"/>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83C54-51AE-44F7-87A3-4DCD509418BF}">
  <dimension ref="A1:BE88"/>
  <sheetViews>
    <sheetView showGridLines="0" zoomScale="98" workbookViewId="0"/>
  </sheetViews>
  <sheetFormatPr defaultRowHeight="15" x14ac:dyDescent="0.25"/>
  <cols>
    <col min="2" max="2" width="9" customWidth="1"/>
    <col min="3" max="3" width="3.7109375" customWidth="1"/>
    <col min="4" max="4" width="21.140625" customWidth="1"/>
    <col min="5" max="14" width="6" customWidth="1"/>
    <col min="15" max="15" width="6.28515625" customWidth="1"/>
    <col min="16" max="16" width="19.7109375" customWidth="1"/>
    <col min="20" max="20" width="10.5703125" customWidth="1"/>
    <col min="21" max="22" width="10.28515625" customWidth="1"/>
    <col min="23" max="23" width="10" customWidth="1"/>
    <col min="24" max="24" width="9.85546875" customWidth="1"/>
  </cols>
  <sheetData>
    <row r="1" spans="1:57" x14ac:dyDescent="0.25">
      <c r="A1" t="s">
        <v>2294</v>
      </c>
      <c r="O1" t="s">
        <v>2266</v>
      </c>
      <c r="AE1" t="s">
        <v>2266</v>
      </c>
      <c r="AN1" t="s">
        <v>2266</v>
      </c>
      <c r="AV1" t="s">
        <v>2266</v>
      </c>
      <c r="BE1" t="s">
        <v>2266</v>
      </c>
    </row>
    <row r="2" spans="1:57" x14ac:dyDescent="0.25">
      <c r="A2" s="19"/>
    </row>
    <row r="3" spans="1:57" x14ac:dyDescent="0.25">
      <c r="A3" t="s">
        <v>129</v>
      </c>
    </row>
    <row r="4" spans="1:57" x14ac:dyDescent="0.25">
      <c r="A4" t="s">
        <v>2295</v>
      </c>
    </row>
    <row r="5" spans="1:57" x14ac:dyDescent="0.25">
      <c r="A5" t="s">
        <v>2296</v>
      </c>
    </row>
    <row r="6" spans="1:57" x14ac:dyDescent="0.25">
      <c r="A6" t="s">
        <v>2297</v>
      </c>
    </row>
    <row r="7" spans="1:57" x14ac:dyDescent="0.25">
      <c r="A7" t="s">
        <v>2298</v>
      </c>
    </row>
    <row r="8" spans="1:57" x14ac:dyDescent="0.25">
      <c r="A8" t="s">
        <v>2299</v>
      </c>
    </row>
    <row r="9" spans="1:57" x14ac:dyDescent="0.25">
      <c r="A9" t="s">
        <v>2300</v>
      </c>
    </row>
    <row r="10" spans="1:57" x14ac:dyDescent="0.25">
      <c r="A10" t="s">
        <v>2128</v>
      </c>
    </row>
    <row r="11" spans="1:57" x14ac:dyDescent="0.25">
      <c r="A11" t="s">
        <v>2238</v>
      </c>
    </row>
    <row r="12" spans="1:57" x14ac:dyDescent="0.25">
      <c r="A12" t="s">
        <v>2239</v>
      </c>
    </row>
    <row r="13" spans="1:57" x14ac:dyDescent="0.25">
      <c r="A13" t="s">
        <v>2274</v>
      </c>
    </row>
    <row r="14" spans="1:57" x14ac:dyDescent="0.25">
      <c r="A14" t="s">
        <v>2275</v>
      </c>
    </row>
    <row r="15" spans="1:57" x14ac:dyDescent="0.25">
      <c r="A15" t="s">
        <v>2279</v>
      </c>
    </row>
    <row r="16" spans="1:57" x14ac:dyDescent="0.25">
      <c r="A16" t="s">
        <v>2280</v>
      </c>
    </row>
    <row r="17" spans="1:1" x14ac:dyDescent="0.25">
      <c r="A17" t="s">
        <v>2241</v>
      </c>
    </row>
    <row r="18" spans="1:1" x14ac:dyDescent="0.25">
      <c r="A18" t="s">
        <v>2281</v>
      </c>
    </row>
    <row r="19" spans="1:1" x14ac:dyDescent="0.25">
      <c r="A19" t="s">
        <v>2243</v>
      </c>
    </row>
    <row r="20" spans="1:1" x14ac:dyDescent="0.25">
      <c r="A20" s="266" t="s">
        <v>2244</v>
      </c>
    </row>
    <row r="21" spans="1:1" x14ac:dyDescent="0.25">
      <c r="A21" s="266" t="s">
        <v>2282</v>
      </c>
    </row>
    <row r="22" spans="1:1" x14ac:dyDescent="0.25">
      <c r="A22" t="s">
        <v>2164</v>
      </c>
    </row>
    <row r="23" spans="1:1" x14ac:dyDescent="0.25">
      <c r="A23" t="s">
        <v>2165</v>
      </c>
    </row>
    <row r="24" spans="1:1" x14ac:dyDescent="0.25">
      <c r="A24" t="s">
        <v>2166</v>
      </c>
    </row>
    <row r="26" spans="1:1" x14ac:dyDescent="0.25">
      <c r="A26" t="s">
        <v>718</v>
      </c>
    </row>
    <row r="27" spans="1:1" x14ac:dyDescent="0.25">
      <c r="A27" t="s">
        <v>2283</v>
      </c>
    </row>
    <row r="28" spans="1:1" x14ac:dyDescent="0.25">
      <c r="A28" t="s">
        <v>2284</v>
      </c>
    </row>
    <row r="29" spans="1:1" x14ac:dyDescent="0.25">
      <c r="A29" t="s">
        <v>2301</v>
      </c>
    </row>
    <row r="31" spans="1:1" x14ac:dyDescent="0.25">
      <c r="A31" t="s">
        <v>654</v>
      </c>
    </row>
    <row r="32" spans="1:1" x14ac:dyDescent="0.25">
      <c r="A32" t="s">
        <v>2302</v>
      </c>
    </row>
    <row r="33" spans="1:15" x14ac:dyDescent="0.25">
      <c r="A33" s="109" t="s">
        <v>140</v>
      </c>
    </row>
    <row r="34" spans="1:15" x14ac:dyDescent="0.25">
      <c r="A34" s="19"/>
    </row>
    <row r="35" spans="1:15" ht="18.75" thickBot="1" x14ac:dyDescent="0.3">
      <c r="C35" s="18" t="s">
        <v>2294</v>
      </c>
      <c r="O35" s="18"/>
    </row>
    <row r="36" spans="1:15" ht="15.75" customHeight="1" thickBot="1" x14ac:dyDescent="0.3">
      <c r="C36" s="825" t="s">
        <v>2288</v>
      </c>
      <c r="D36" s="826"/>
      <c r="E36" s="181">
        <v>2012</v>
      </c>
      <c r="F36" s="181">
        <v>2013</v>
      </c>
      <c r="G36" s="181">
        <v>2014</v>
      </c>
      <c r="H36" s="181">
        <v>2015</v>
      </c>
      <c r="I36" s="181">
        <v>2016</v>
      </c>
      <c r="J36" s="181">
        <v>2017</v>
      </c>
      <c r="K36" s="181">
        <v>2018</v>
      </c>
      <c r="L36" s="181">
        <v>2019</v>
      </c>
      <c r="M36" s="181">
        <v>2020</v>
      </c>
      <c r="N36" s="268"/>
    </row>
    <row r="37" spans="1:15" ht="15.75" thickBot="1" x14ac:dyDescent="0.3">
      <c r="C37" s="830" t="s">
        <v>66</v>
      </c>
      <c r="D37" s="269" t="s">
        <v>2303</v>
      </c>
      <c r="E37" s="270">
        <f>E62/(E$86/100000)</f>
        <v>2.1531554855008768</v>
      </c>
      <c r="F37" s="270">
        <f t="shared" ref="F37:M37" si="0">F62/(F$86/100000)</f>
        <v>2.2329699035948942</v>
      </c>
      <c r="G37" s="270">
        <f t="shared" si="0"/>
        <v>2.3139681781636345</v>
      </c>
      <c r="H37" s="270">
        <f t="shared" si="0"/>
        <v>2.2729201510140475</v>
      </c>
      <c r="I37" s="270">
        <f t="shared" si="0"/>
        <v>2.2476551890419705</v>
      </c>
      <c r="J37" s="270">
        <f t="shared" si="0"/>
        <v>2.286419512261741</v>
      </c>
      <c r="K37" s="270">
        <f t="shared" si="0"/>
        <v>2.3108532439823808</v>
      </c>
      <c r="L37" s="270">
        <f t="shared" si="0"/>
        <v>2.3236603695660532</v>
      </c>
      <c r="M37" s="270">
        <f t="shared" si="0"/>
        <v>2.2680401433674859</v>
      </c>
      <c r="N37" s="380">
        <f>E37/E$43</f>
        <v>1.9541303209055502E-2</v>
      </c>
    </row>
    <row r="38" spans="1:15" ht="15.75" thickBot="1" x14ac:dyDescent="0.3">
      <c r="C38" s="830"/>
      <c r="D38" s="269" t="s">
        <v>2304</v>
      </c>
      <c r="E38" s="270">
        <f t="shared" ref="E38:M38" si="1">E63/(E$86/100000)</f>
        <v>33.00551465781426</v>
      </c>
      <c r="F38" s="270">
        <f t="shared" si="1"/>
        <v>33.961139280047725</v>
      </c>
      <c r="G38" s="270">
        <f t="shared" si="1"/>
        <v>34.955122875507691</v>
      </c>
      <c r="H38" s="270">
        <f t="shared" si="1"/>
        <v>34.635742339952174</v>
      </c>
      <c r="I38" s="270">
        <f t="shared" si="1"/>
        <v>35.193369580234673</v>
      </c>
      <c r="J38" s="270">
        <f t="shared" si="1"/>
        <v>35.938392628494888</v>
      </c>
      <c r="K38" s="270">
        <f t="shared" si="1"/>
        <v>37.00185635994378</v>
      </c>
      <c r="L38" s="270">
        <f t="shared" si="1"/>
        <v>37.68981866444043</v>
      </c>
      <c r="M38" s="270">
        <f t="shared" si="1"/>
        <v>34.668478898326619</v>
      </c>
    </row>
    <row r="39" spans="1:15" ht="15.75" thickBot="1" x14ac:dyDescent="0.3">
      <c r="C39" s="830"/>
      <c r="D39" s="269" t="s">
        <v>2305</v>
      </c>
      <c r="E39" s="270">
        <f t="shared" ref="E39:M39" si="2">E64/(E$86/100000)</f>
        <v>1.5955434238711625</v>
      </c>
      <c r="F39" s="270">
        <f t="shared" si="2"/>
        <v>1.7012156538860634</v>
      </c>
      <c r="G39" s="270">
        <f t="shared" si="2"/>
        <v>1.8198087334662856</v>
      </c>
      <c r="H39" s="270">
        <f t="shared" si="2"/>
        <v>1.8923882212768128</v>
      </c>
      <c r="I39" s="270">
        <f t="shared" si="2"/>
        <v>1.9579638790553435</v>
      </c>
      <c r="J39" s="270">
        <f t="shared" si="2"/>
        <v>2.1048735653108825</v>
      </c>
      <c r="K39" s="270">
        <f t="shared" si="2"/>
        <v>2.2291081250909892</v>
      </c>
      <c r="L39" s="270">
        <f t="shared" si="2"/>
        <v>2.3682822438743694</v>
      </c>
      <c r="M39" s="270">
        <f t="shared" si="2"/>
        <v>2.5080468861895335</v>
      </c>
    </row>
    <row r="40" spans="1:15" ht="15.75" thickBot="1" x14ac:dyDescent="0.3">
      <c r="C40" s="830"/>
      <c r="D40" s="269" t="s">
        <v>2306</v>
      </c>
      <c r="E40" s="270">
        <f t="shared" ref="E40:M40" si="3">E65/(E$86/100000)</f>
        <v>0.70918617739224687</v>
      </c>
      <c r="F40" s="270">
        <f t="shared" si="3"/>
        <v>0.80235697360181879</v>
      </c>
      <c r="G40" s="270">
        <f t="shared" si="3"/>
        <v>0.89067061589162921</v>
      </c>
      <c r="H40" s="270">
        <f t="shared" si="3"/>
        <v>0.95915567379783662</v>
      </c>
      <c r="I40" s="270">
        <f t="shared" si="3"/>
        <v>1.0063982862852001</v>
      </c>
      <c r="J40" s="270">
        <f t="shared" si="3"/>
        <v>1.1196135985696183</v>
      </c>
      <c r="K40" s="270">
        <f t="shared" si="3"/>
        <v>1.2003625352999088</v>
      </c>
      <c r="L40" s="270">
        <f t="shared" si="3"/>
        <v>1.2826415359688408</v>
      </c>
      <c r="M40" s="270">
        <f t="shared" si="3"/>
        <v>1.3400769412578784</v>
      </c>
    </row>
    <row r="41" spans="1:15" ht="15.75" thickBot="1" x14ac:dyDescent="0.3">
      <c r="C41" s="830"/>
      <c r="D41" s="269" t="s">
        <v>2307</v>
      </c>
      <c r="E41" s="270">
        <f t="shared" ref="E41:M41" si="4">E66/(E$86/100000)</f>
        <v>14.068286307363538</v>
      </c>
      <c r="F41" s="270">
        <f t="shared" si="4"/>
        <v>14.826442625651465</v>
      </c>
      <c r="G41" s="270">
        <f t="shared" si="4"/>
        <v>15.636053087953545</v>
      </c>
      <c r="H41" s="270">
        <f t="shared" si="4"/>
        <v>15.915332213007551</v>
      </c>
      <c r="I41" s="270">
        <f t="shared" si="4"/>
        <v>16.591014371445169</v>
      </c>
      <c r="J41" s="270">
        <f t="shared" si="4"/>
        <v>17.692784182815632</v>
      </c>
      <c r="K41" s="270">
        <f t="shared" si="4"/>
        <v>18.805679719698571</v>
      </c>
      <c r="L41" s="270">
        <f t="shared" si="4"/>
        <v>19.768439720165212</v>
      </c>
      <c r="M41" s="270">
        <f t="shared" si="4"/>
        <v>20.163867079173347</v>
      </c>
    </row>
    <row r="42" spans="1:15" ht="15.75" thickBot="1" x14ac:dyDescent="0.3">
      <c r="C42" s="830"/>
      <c r="D42" s="261" t="s">
        <v>2308</v>
      </c>
      <c r="E42" s="270">
        <f t="shared" ref="E42:M42" si="5">E67/(E$86/100000)</f>
        <v>58.653159987553252</v>
      </c>
      <c r="F42" s="270">
        <f t="shared" si="5"/>
        <v>60.944309790296117</v>
      </c>
      <c r="G42" s="270">
        <f t="shared" si="5"/>
        <v>63.146376705083107</v>
      </c>
      <c r="H42" s="270">
        <f t="shared" si="5"/>
        <v>64.113271658042038</v>
      </c>
      <c r="I42" s="270">
        <f t="shared" si="5"/>
        <v>65.566314581897899</v>
      </c>
      <c r="J42" s="270">
        <f t="shared" si="5"/>
        <v>67.289018051152027</v>
      </c>
      <c r="K42" s="270">
        <f t="shared" si="5"/>
        <v>69.971431562876518</v>
      </c>
      <c r="L42" s="270">
        <f t="shared" si="5"/>
        <v>72.201040835599088</v>
      </c>
      <c r="M42" s="270">
        <f t="shared" si="5"/>
        <v>67.253755852079934</v>
      </c>
    </row>
    <row r="43" spans="1:15" ht="15.75" thickBot="1" x14ac:dyDescent="0.3">
      <c r="C43" s="831"/>
      <c r="D43" s="261" t="s">
        <v>349</v>
      </c>
      <c r="E43" s="270">
        <f t="shared" ref="E43:M43" si="6">E68/(E$86/100000)</f>
        <v>110.18484603949534</v>
      </c>
      <c r="F43" s="270">
        <f t="shared" si="6"/>
        <v>114.46843422707808</v>
      </c>
      <c r="G43" s="270">
        <f t="shared" si="6"/>
        <v>118.7620001960659</v>
      </c>
      <c r="H43" s="270">
        <f t="shared" si="6"/>
        <v>119.78881025709046</v>
      </c>
      <c r="I43" s="270">
        <f t="shared" si="6"/>
        <v>122.56271588796025</v>
      </c>
      <c r="J43" s="270">
        <f t="shared" si="6"/>
        <v>126.43110153860479</v>
      </c>
      <c r="K43" s="270">
        <f t="shared" si="6"/>
        <v>131.51929154689213</v>
      </c>
      <c r="L43" s="270">
        <f t="shared" si="6"/>
        <v>135.63388336961401</v>
      </c>
      <c r="M43" s="270">
        <f t="shared" si="6"/>
        <v>128.2022658003948</v>
      </c>
    </row>
    <row r="44" spans="1:15" ht="15.75" thickBot="1" x14ac:dyDescent="0.3">
      <c r="C44" s="832" t="s">
        <v>69</v>
      </c>
      <c r="D44" s="263" t="s">
        <v>2303</v>
      </c>
      <c r="E44" s="264">
        <f t="shared" ref="E44:M44" si="7">E69/(E$87/100000)</f>
        <v>1.5238829012989892</v>
      </c>
      <c r="F44" s="264">
        <f t="shared" si="7"/>
        <v>1.665032491343668</v>
      </c>
      <c r="G44" s="264">
        <f t="shared" si="7"/>
        <v>1.8064937309328146</v>
      </c>
      <c r="H44" s="264">
        <f t="shared" si="7"/>
        <v>1.8281444823249102</v>
      </c>
      <c r="I44" s="264">
        <f t="shared" si="7"/>
        <v>1.7815748475084376</v>
      </c>
      <c r="J44" s="264">
        <f t="shared" si="7"/>
        <v>1.8653666714412833</v>
      </c>
      <c r="K44" s="264">
        <f t="shared" si="7"/>
        <v>1.8636137304320775</v>
      </c>
      <c r="L44" s="264">
        <f t="shared" si="7"/>
        <v>1.8606483566544669</v>
      </c>
      <c r="M44" s="264">
        <f t="shared" si="7"/>
        <v>1.8341239605141131</v>
      </c>
    </row>
    <row r="45" spans="1:15" ht="15.75" thickBot="1" x14ac:dyDescent="0.3">
      <c r="C45" s="833"/>
      <c r="D45" s="263" t="s">
        <v>2304</v>
      </c>
      <c r="E45" s="264">
        <f t="shared" ref="E45:M45" si="8">E70/(E$87/100000)</f>
        <v>20.713251947514223</v>
      </c>
      <c r="F45" s="264">
        <f t="shared" si="8"/>
        <v>21.19376664169954</v>
      </c>
      <c r="G45" s="264">
        <f t="shared" si="8"/>
        <v>21.850565058780457</v>
      </c>
      <c r="H45" s="264">
        <f t="shared" si="8"/>
        <v>21.423236646354873</v>
      </c>
      <c r="I45" s="264">
        <f t="shared" si="8"/>
        <v>21.819899439060443</v>
      </c>
      <c r="J45" s="264">
        <f t="shared" si="8"/>
        <v>22.440291193518359</v>
      </c>
      <c r="K45" s="264">
        <f t="shared" si="8"/>
        <v>23.191830514873747</v>
      </c>
      <c r="L45" s="264">
        <f t="shared" si="8"/>
        <v>23.628679270160767</v>
      </c>
      <c r="M45" s="264">
        <f t="shared" si="8"/>
        <v>22.776141027940017</v>
      </c>
    </row>
    <row r="46" spans="1:15" ht="15.75" thickBot="1" x14ac:dyDescent="0.3">
      <c r="C46" s="833"/>
      <c r="D46" s="263" t="s">
        <v>2305</v>
      </c>
      <c r="E46" s="264">
        <f t="shared" ref="E46:M46" si="9">E71/(E$87/100000)</f>
        <v>0.98763500830633533</v>
      </c>
      <c r="F46" s="264">
        <f t="shared" si="9"/>
        <v>1.0789553926683402</v>
      </c>
      <c r="G46" s="264">
        <f t="shared" si="9"/>
        <v>1.1586477032879432</v>
      </c>
      <c r="H46" s="264">
        <f t="shared" si="9"/>
        <v>1.2164056129976193</v>
      </c>
      <c r="I46" s="264">
        <f t="shared" si="9"/>
        <v>1.2702944918625252</v>
      </c>
      <c r="J46" s="264">
        <f t="shared" si="9"/>
        <v>1.3885454155391574</v>
      </c>
      <c r="K46" s="264">
        <f t="shared" si="9"/>
        <v>1.4571965702073746</v>
      </c>
      <c r="L46" s="264">
        <f t="shared" si="9"/>
        <v>1.547948864960448</v>
      </c>
      <c r="M46" s="264">
        <f t="shared" si="9"/>
        <v>1.6536337863304376</v>
      </c>
    </row>
    <row r="47" spans="1:15" ht="15.75" thickBot="1" x14ac:dyDescent="0.3">
      <c r="C47" s="833"/>
      <c r="D47" s="263" t="s">
        <v>2306</v>
      </c>
      <c r="E47" s="264">
        <f t="shared" ref="E47:M47" si="10">E72/(E$87/100000)</f>
        <v>0.38277627378600199</v>
      </c>
      <c r="F47" s="264">
        <f t="shared" si="10"/>
        <v>0.43194061400842193</v>
      </c>
      <c r="G47" s="264">
        <f t="shared" si="10"/>
        <v>0.47698553683743283</v>
      </c>
      <c r="H47" s="264">
        <f t="shared" si="10"/>
        <v>0.51626517295829188</v>
      </c>
      <c r="I47" s="264">
        <f t="shared" si="10"/>
        <v>0.57980246516546785</v>
      </c>
      <c r="J47" s="264">
        <f t="shared" si="10"/>
        <v>0.67069363467551757</v>
      </c>
      <c r="K47" s="264">
        <f t="shared" si="10"/>
        <v>0.72772987236816444</v>
      </c>
      <c r="L47" s="264">
        <f t="shared" si="10"/>
        <v>0.81198210550380645</v>
      </c>
      <c r="M47" s="264">
        <f t="shared" si="10"/>
        <v>0.82681689316521878</v>
      </c>
    </row>
    <row r="48" spans="1:15" ht="15.75" thickBot="1" x14ac:dyDescent="0.3">
      <c r="C48" s="833"/>
      <c r="D48" s="263" t="s">
        <v>2307</v>
      </c>
      <c r="E48" s="264">
        <f t="shared" ref="E48:M48" si="11">E73/(E$87/100000)</f>
        <v>11.647593123554239</v>
      </c>
      <c r="F48" s="264">
        <f t="shared" si="11"/>
        <v>12.261019669840724</v>
      </c>
      <c r="G48" s="264">
        <f t="shared" si="11"/>
        <v>12.768262094297549</v>
      </c>
      <c r="H48" s="264">
        <f t="shared" si="11"/>
        <v>13.095808685281055</v>
      </c>
      <c r="I48" s="264">
        <f t="shared" si="11"/>
        <v>13.583190479376462</v>
      </c>
      <c r="J48" s="264">
        <f t="shared" si="11"/>
        <v>14.667930062513012</v>
      </c>
      <c r="K48" s="264">
        <f t="shared" si="11"/>
        <v>15.501167329083216</v>
      </c>
      <c r="L48" s="264">
        <f t="shared" si="11"/>
        <v>16.25000783908256</v>
      </c>
      <c r="M48" s="264">
        <f t="shared" si="11"/>
        <v>16.429762712834016</v>
      </c>
    </row>
    <row r="49" spans="2:14" ht="15.75" thickBot="1" x14ac:dyDescent="0.3">
      <c r="C49" s="833" t="s">
        <v>69</v>
      </c>
      <c r="D49" s="263" t="s">
        <v>2308</v>
      </c>
      <c r="E49" s="264">
        <f t="shared" ref="E49:M49" si="12">E74/(E$87/100000)</f>
        <v>44.62954686529433</v>
      </c>
      <c r="F49" s="264">
        <f t="shared" si="12"/>
        <v>45.972102694257359</v>
      </c>
      <c r="G49" s="264">
        <f t="shared" si="12"/>
        <v>47.611343641560318</v>
      </c>
      <c r="H49" s="264">
        <f t="shared" si="12"/>
        <v>48.233665011901238</v>
      </c>
      <c r="I49" s="264">
        <f t="shared" si="12"/>
        <v>49.314835128073796</v>
      </c>
      <c r="J49" s="265">
        <f t="shared" si="12"/>
        <v>51.00590159747172</v>
      </c>
      <c r="K49" s="265">
        <f t="shared" si="12"/>
        <v>52.981860994250255</v>
      </c>
      <c r="L49" s="265">
        <f t="shared" si="12"/>
        <v>54.181665516617819</v>
      </c>
      <c r="M49" s="265">
        <f t="shared" si="12"/>
        <v>52.856117771179441</v>
      </c>
    </row>
    <row r="50" spans="2:14" ht="15.75" thickBot="1" x14ac:dyDescent="0.3">
      <c r="C50" s="834" t="s">
        <v>69</v>
      </c>
      <c r="D50" s="272" t="s">
        <v>349</v>
      </c>
      <c r="E50" s="273">
        <f t="shared" ref="E50:M50" si="13">E75/(E$87/100000)</f>
        <v>79.884686119754122</v>
      </c>
      <c r="F50" s="273">
        <f t="shared" si="13"/>
        <v>82.602817503818045</v>
      </c>
      <c r="G50" s="273">
        <f t="shared" si="13"/>
        <v>85.672297765696513</v>
      </c>
      <c r="H50" s="273">
        <f t="shared" si="13"/>
        <v>86.31352561181798</v>
      </c>
      <c r="I50" s="273">
        <f t="shared" si="13"/>
        <v>88.349596851047139</v>
      </c>
      <c r="J50" s="273">
        <f t="shared" si="13"/>
        <v>92.038728575159055</v>
      </c>
      <c r="K50" s="273">
        <f t="shared" si="13"/>
        <v>95.723399011214838</v>
      </c>
      <c r="L50" s="273">
        <f t="shared" si="13"/>
        <v>98.28093195297987</v>
      </c>
      <c r="M50" s="273">
        <f t="shared" si="13"/>
        <v>96.376596151963241</v>
      </c>
    </row>
    <row r="51" spans="2:14" ht="15.75" thickBot="1" x14ac:dyDescent="0.3">
      <c r="C51" s="835" t="s">
        <v>72</v>
      </c>
      <c r="D51" s="269" t="s">
        <v>2303</v>
      </c>
      <c r="E51" s="270">
        <f t="shared" ref="E51:M51" si="14">E76/(E$88/100000)</f>
        <v>1.6120585665483109</v>
      </c>
      <c r="F51" s="270">
        <f t="shared" si="14"/>
        <v>1.685140973428515</v>
      </c>
      <c r="G51" s="270">
        <f t="shared" si="14"/>
        <v>1.7120402383520441</v>
      </c>
      <c r="H51" s="270">
        <f t="shared" si="14"/>
        <v>1.694207193514575</v>
      </c>
      <c r="I51" s="270">
        <f t="shared" si="14"/>
        <v>1.7212623119907107</v>
      </c>
      <c r="J51" s="271">
        <f t="shared" si="14"/>
        <v>1.5733468058437596</v>
      </c>
      <c r="K51" s="271">
        <f t="shared" si="14"/>
        <v>1.6450494185832576</v>
      </c>
      <c r="L51" s="271">
        <f t="shared" si="14"/>
        <v>1.6728698683108261</v>
      </c>
      <c r="M51" s="271">
        <f t="shared" si="14"/>
        <v>1.700530608062981</v>
      </c>
    </row>
    <row r="52" spans="2:14" ht="15.75" thickBot="1" x14ac:dyDescent="0.3">
      <c r="C52" s="830"/>
      <c r="D52" s="269" t="s">
        <v>2304</v>
      </c>
      <c r="E52" s="270">
        <f t="shared" ref="E52:M52" si="15">E77/(E$88/100000)</f>
        <v>17.502350151095946</v>
      </c>
      <c r="F52" s="270">
        <f t="shared" si="15"/>
        <v>17.352397591250384</v>
      </c>
      <c r="G52" s="270">
        <f t="shared" si="15"/>
        <v>17.75115405028172</v>
      </c>
      <c r="H52" s="270">
        <f t="shared" si="15"/>
        <v>17.700006732244375</v>
      </c>
      <c r="I52" s="270">
        <f t="shared" si="15"/>
        <v>17.786377223904008</v>
      </c>
      <c r="J52" s="271">
        <f t="shared" si="15"/>
        <v>17.569039331921982</v>
      </c>
      <c r="K52" s="271">
        <f t="shared" si="15"/>
        <v>17.92238050772286</v>
      </c>
      <c r="L52" s="271">
        <f t="shared" si="15"/>
        <v>18.05841575791943</v>
      </c>
      <c r="M52" s="271">
        <f t="shared" si="15"/>
        <v>18.195677506273896</v>
      </c>
    </row>
    <row r="53" spans="2:14" ht="15.75" thickBot="1" x14ac:dyDescent="0.3">
      <c r="C53" s="830"/>
      <c r="D53" s="269" t="s">
        <v>2305</v>
      </c>
      <c r="E53" s="270">
        <f t="shared" ref="E53:M53" si="16">E78/(E$88/100000)</f>
        <v>0.87511750755479734</v>
      </c>
      <c r="F53" s="270">
        <f t="shared" si="16"/>
        <v>0.86534266203085897</v>
      </c>
      <c r="G53" s="270">
        <f t="shared" si="16"/>
        <v>0.85602011917602205</v>
      </c>
      <c r="H53" s="270">
        <f t="shared" si="16"/>
        <v>0.93627239641594928</v>
      </c>
      <c r="I53" s="270">
        <f t="shared" si="16"/>
        <v>0.92683355261038258</v>
      </c>
      <c r="J53" s="271">
        <f t="shared" si="16"/>
        <v>0.91778563674219305</v>
      </c>
      <c r="K53" s="271">
        <f t="shared" si="16"/>
        <v>1.0389785801578468</v>
      </c>
      <c r="L53" s="271">
        <f t="shared" si="16"/>
        <v>1.158140678061341</v>
      </c>
      <c r="M53" s="271">
        <f t="shared" si="16"/>
        <v>1.2328846908456612</v>
      </c>
    </row>
    <row r="54" spans="2:14" ht="15.75" thickBot="1" x14ac:dyDescent="0.3">
      <c r="C54" s="830"/>
      <c r="D54" s="269" t="s">
        <v>2306</v>
      </c>
      <c r="E54" s="270">
        <f t="shared" ref="E54:M54" si="17">E79/(E$88/100000)</f>
        <v>0.32241171330966217</v>
      </c>
      <c r="F54" s="270">
        <f t="shared" si="17"/>
        <v>0.36435480506562484</v>
      </c>
      <c r="G54" s="270">
        <f t="shared" si="17"/>
        <v>0.40548321434653678</v>
      </c>
      <c r="H54" s="270">
        <f t="shared" si="17"/>
        <v>0.49042839812264011</v>
      </c>
      <c r="I54" s="270">
        <f t="shared" si="17"/>
        <v>0.48548424184353378</v>
      </c>
      <c r="J54" s="271">
        <f t="shared" si="17"/>
        <v>0.48074485734114875</v>
      </c>
      <c r="K54" s="271">
        <f t="shared" si="17"/>
        <v>0.56278006425216709</v>
      </c>
      <c r="L54" s="271">
        <f t="shared" si="17"/>
        <v>0.6434114878118562</v>
      </c>
      <c r="M54" s="271">
        <f t="shared" si="17"/>
        <v>0.59518571282204336</v>
      </c>
    </row>
    <row r="55" spans="2:14" ht="15.75" thickBot="1" x14ac:dyDescent="0.3">
      <c r="C55" s="830"/>
      <c r="D55" s="269" t="s">
        <v>2307</v>
      </c>
      <c r="E55" s="270">
        <f t="shared" ref="E55:M55" si="18">E80/(E$88/100000)</f>
        <v>12.804350900012299</v>
      </c>
      <c r="F55" s="270">
        <f t="shared" si="18"/>
        <v>12.980139930462885</v>
      </c>
      <c r="G55" s="270">
        <f t="shared" si="18"/>
        <v>13.15567762102097</v>
      </c>
      <c r="H55" s="270">
        <f t="shared" si="18"/>
        <v>13.152397949652622</v>
      </c>
      <c r="I55" s="270">
        <f t="shared" si="18"/>
        <v>13.240479323005466</v>
      </c>
      <c r="J55" s="271">
        <f t="shared" si="18"/>
        <v>13.242335615851642</v>
      </c>
      <c r="K55" s="271">
        <f t="shared" si="18"/>
        <v>13.506721542052009</v>
      </c>
      <c r="L55" s="271">
        <f t="shared" si="18"/>
        <v>14.712676021297778</v>
      </c>
      <c r="M55" s="271">
        <f t="shared" si="18"/>
        <v>15.729908124582574</v>
      </c>
    </row>
    <row r="56" spans="2:14" ht="15.75" thickBot="1" x14ac:dyDescent="0.3">
      <c r="C56" s="830"/>
      <c r="D56" s="261" t="s">
        <v>2308</v>
      </c>
      <c r="E56" s="260">
        <f t="shared" ref="E56:M56" si="19">E81/(E$88/100000)</f>
        <v>44.032228274862433</v>
      </c>
      <c r="F56" s="260">
        <f t="shared" si="19"/>
        <v>44.724552321805447</v>
      </c>
      <c r="G56" s="260">
        <f t="shared" si="19"/>
        <v>45.594334768743913</v>
      </c>
      <c r="H56" s="260">
        <f t="shared" si="19"/>
        <v>45.342334626429547</v>
      </c>
      <c r="I56" s="260">
        <f t="shared" si="19"/>
        <v>45.591383802215489</v>
      </c>
      <c r="J56" s="260">
        <f t="shared" si="19"/>
        <v>46.326322616510701</v>
      </c>
      <c r="K56" s="260">
        <f t="shared" si="19"/>
        <v>47.446688493875008</v>
      </c>
      <c r="L56" s="260">
        <f t="shared" si="19"/>
        <v>45.768003833016699</v>
      </c>
      <c r="M56" s="260">
        <f t="shared" si="19"/>
        <v>46.679565191328827</v>
      </c>
    </row>
    <row r="57" spans="2:14" ht="15.75" thickBot="1" x14ac:dyDescent="0.3">
      <c r="C57" s="830"/>
      <c r="D57" s="261" t="s">
        <v>349</v>
      </c>
      <c r="E57" s="260">
        <f t="shared" ref="E57:M57" si="20">E82/(E$88/100000)</f>
        <v>77.148517113383448</v>
      </c>
      <c r="F57" s="260">
        <f t="shared" si="20"/>
        <v>77.971928284043713</v>
      </c>
      <c r="G57" s="260">
        <f t="shared" si="20"/>
        <v>79.474710011921204</v>
      </c>
      <c r="H57" s="260">
        <f t="shared" si="20"/>
        <v>79.315647296379709</v>
      </c>
      <c r="I57" s="260">
        <f t="shared" si="20"/>
        <v>79.751820455569586</v>
      </c>
      <c r="J57" s="260">
        <f t="shared" si="20"/>
        <v>80.109574864211424</v>
      </c>
      <c r="K57" s="260">
        <f t="shared" si="20"/>
        <v>82.122598606643152</v>
      </c>
      <c r="L57" s="260">
        <f t="shared" si="20"/>
        <v>82.013517646417938</v>
      </c>
      <c r="M57" s="260">
        <f t="shared" si="20"/>
        <v>84.13375183391598</v>
      </c>
    </row>
    <row r="58" spans="2:14" x14ac:dyDescent="0.25">
      <c r="C58" t="s">
        <v>2197</v>
      </c>
    </row>
    <row r="60" spans="2:14" x14ac:dyDescent="0.25">
      <c r="C60" t="s">
        <v>2309</v>
      </c>
    </row>
    <row r="61" spans="2:14" x14ac:dyDescent="0.25">
      <c r="B61" s="268"/>
      <c r="E61">
        <v>2012</v>
      </c>
      <c r="F61">
        <v>2013</v>
      </c>
      <c r="G61">
        <v>2014</v>
      </c>
      <c r="H61">
        <v>2015</v>
      </c>
      <c r="I61">
        <v>2016</v>
      </c>
      <c r="J61">
        <v>2017</v>
      </c>
      <c r="K61">
        <v>2018</v>
      </c>
      <c r="L61">
        <v>2019</v>
      </c>
      <c r="M61">
        <v>2020</v>
      </c>
      <c r="N61" s="268"/>
    </row>
    <row r="62" spans="2:14" x14ac:dyDescent="0.25">
      <c r="C62" t="s">
        <v>66</v>
      </c>
      <c r="D62" t="s">
        <v>2303</v>
      </c>
      <c r="E62">
        <v>4290</v>
      </c>
      <c r="F62">
        <v>4489</v>
      </c>
      <c r="G62">
        <v>4692</v>
      </c>
      <c r="H62">
        <v>4647</v>
      </c>
      <c r="I62">
        <v>4632</v>
      </c>
      <c r="J62">
        <v>4748</v>
      </c>
      <c r="K62">
        <v>4834</v>
      </c>
      <c r="L62">
        <v>4895</v>
      </c>
      <c r="M62">
        <v>4810</v>
      </c>
    </row>
    <row r="63" spans="2:14" x14ac:dyDescent="0.25">
      <c r="C63" t="s">
        <v>66</v>
      </c>
      <c r="D63" t="s">
        <v>2304</v>
      </c>
      <c r="E63">
        <v>65761</v>
      </c>
      <c r="F63">
        <v>68273</v>
      </c>
      <c r="G63">
        <v>70878</v>
      </c>
      <c r="H63">
        <v>70813</v>
      </c>
      <c r="I63">
        <v>72527</v>
      </c>
      <c r="J63">
        <v>74630</v>
      </c>
      <c r="K63">
        <v>77403</v>
      </c>
      <c r="L63">
        <v>79397</v>
      </c>
      <c r="M63">
        <v>73524</v>
      </c>
    </row>
    <row r="64" spans="2:14" x14ac:dyDescent="0.25">
      <c r="C64" t="s">
        <v>66</v>
      </c>
      <c r="D64" t="s">
        <v>2310</v>
      </c>
      <c r="E64">
        <v>3179</v>
      </c>
      <c r="F64">
        <v>3420</v>
      </c>
      <c r="G64">
        <v>3690</v>
      </c>
      <c r="H64">
        <v>3869</v>
      </c>
      <c r="I64">
        <v>4035</v>
      </c>
      <c r="J64">
        <v>4371</v>
      </c>
      <c r="K64">
        <v>4663</v>
      </c>
      <c r="L64">
        <v>4989</v>
      </c>
      <c r="M64">
        <v>5319</v>
      </c>
    </row>
    <row r="65" spans="3:13" x14ac:dyDescent="0.25">
      <c r="C65" t="s">
        <v>66</v>
      </c>
      <c r="D65" t="s">
        <v>2306</v>
      </c>
      <c r="E65">
        <v>1413</v>
      </c>
      <c r="F65">
        <v>1613</v>
      </c>
      <c r="G65">
        <v>1806</v>
      </c>
      <c r="H65">
        <v>1961</v>
      </c>
      <c r="I65">
        <v>2074</v>
      </c>
      <c r="J65">
        <v>2325</v>
      </c>
      <c r="K65">
        <v>2511</v>
      </c>
      <c r="L65">
        <v>2702</v>
      </c>
      <c r="M65">
        <v>2842</v>
      </c>
    </row>
    <row r="66" spans="3:13" x14ac:dyDescent="0.25">
      <c r="C66" t="s">
        <v>66</v>
      </c>
      <c r="D66" t="s">
        <v>2307</v>
      </c>
      <c r="E66">
        <v>28030</v>
      </c>
      <c r="F66">
        <v>29806</v>
      </c>
      <c r="G66">
        <v>31705</v>
      </c>
      <c r="H66">
        <v>32539</v>
      </c>
      <c r="I66">
        <v>34191</v>
      </c>
      <c r="J66">
        <v>36741</v>
      </c>
      <c r="K66">
        <v>39339</v>
      </c>
      <c r="L66">
        <v>41644</v>
      </c>
      <c r="M66">
        <v>42763</v>
      </c>
    </row>
    <row r="67" spans="3:13" x14ac:dyDescent="0.25">
      <c r="C67" t="s">
        <v>66</v>
      </c>
      <c r="D67" t="s">
        <v>2311</v>
      </c>
      <c r="E67">
        <v>116862</v>
      </c>
      <c r="F67">
        <v>122518</v>
      </c>
      <c r="G67">
        <v>128041</v>
      </c>
      <c r="H67">
        <v>131080</v>
      </c>
      <c r="I67">
        <v>135120</v>
      </c>
      <c r="J67">
        <v>139733</v>
      </c>
      <c r="K67">
        <v>146371</v>
      </c>
      <c r="L67">
        <v>152098</v>
      </c>
      <c r="M67">
        <v>142630</v>
      </c>
    </row>
    <row r="68" spans="3:13" x14ac:dyDescent="0.25">
      <c r="C68" t="s">
        <v>66</v>
      </c>
      <c r="D68" t="s">
        <v>349</v>
      </c>
      <c r="E68">
        <v>219535</v>
      </c>
      <c r="F68">
        <v>230119</v>
      </c>
      <c r="G68">
        <v>240812</v>
      </c>
      <c r="H68">
        <v>244909</v>
      </c>
      <c r="I68">
        <v>252579</v>
      </c>
      <c r="J68">
        <v>262548</v>
      </c>
      <c r="K68">
        <v>275121</v>
      </c>
      <c r="L68">
        <v>285725</v>
      </c>
      <c r="M68">
        <v>271888</v>
      </c>
    </row>
    <row r="69" spans="3:13" x14ac:dyDescent="0.25">
      <c r="C69" t="s">
        <v>69</v>
      </c>
      <c r="D69" t="s">
        <v>2303</v>
      </c>
      <c r="E69">
        <v>844</v>
      </c>
      <c r="F69">
        <v>929</v>
      </c>
      <c r="G69">
        <v>1015</v>
      </c>
      <c r="H69">
        <v>1034</v>
      </c>
      <c r="I69">
        <v>1014</v>
      </c>
      <c r="J69">
        <v>1068</v>
      </c>
      <c r="K69">
        <v>1073</v>
      </c>
      <c r="L69">
        <v>1077</v>
      </c>
      <c r="M69">
        <v>1067</v>
      </c>
    </row>
    <row r="70" spans="3:13" x14ac:dyDescent="0.25">
      <c r="C70" t="s">
        <v>69</v>
      </c>
      <c r="D70" t="s">
        <v>2304</v>
      </c>
      <c r="E70">
        <v>11472</v>
      </c>
      <c r="F70">
        <v>11825</v>
      </c>
      <c r="G70">
        <v>12277</v>
      </c>
      <c r="H70">
        <v>12117</v>
      </c>
      <c r="I70">
        <v>12419</v>
      </c>
      <c r="J70">
        <v>12848</v>
      </c>
      <c r="K70">
        <v>13353</v>
      </c>
      <c r="L70">
        <v>13677</v>
      </c>
      <c r="M70">
        <v>13250</v>
      </c>
    </row>
    <row r="71" spans="3:13" x14ac:dyDescent="0.25">
      <c r="C71" t="s">
        <v>69</v>
      </c>
      <c r="D71" t="s">
        <v>2310</v>
      </c>
      <c r="E71">
        <v>547</v>
      </c>
      <c r="F71">
        <v>602</v>
      </c>
      <c r="G71">
        <v>651</v>
      </c>
      <c r="H71">
        <v>688</v>
      </c>
      <c r="I71">
        <v>723</v>
      </c>
      <c r="J71">
        <v>795</v>
      </c>
      <c r="K71">
        <v>839</v>
      </c>
      <c r="L71">
        <v>896</v>
      </c>
      <c r="M71">
        <v>962</v>
      </c>
    </row>
    <row r="72" spans="3:13" x14ac:dyDescent="0.25">
      <c r="C72" t="s">
        <v>69</v>
      </c>
      <c r="D72" t="s">
        <v>2306</v>
      </c>
      <c r="E72">
        <v>212</v>
      </c>
      <c r="F72">
        <v>241</v>
      </c>
      <c r="G72">
        <v>268</v>
      </c>
      <c r="H72">
        <v>292</v>
      </c>
      <c r="I72">
        <v>330</v>
      </c>
      <c r="J72">
        <v>384</v>
      </c>
      <c r="K72">
        <v>419</v>
      </c>
      <c r="L72">
        <v>470</v>
      </c>
      <c r="M72">
        <v>481</v>
      </c>
    </row>
    <row r="73" spans="3:13" x14ac:dyDescent="0.25">
      <c r="C73" t="s">
        <v>69</v>
      </c>
      <c r="D73" t="s">
        <v>2307</v>
      </c>
      <c r="E73">
        <v>6451</v>
      </c>
      <c r="F73">
        <v>6841</v>
      </c>
      <c r="G73">
        <v>7174</v>
      </c>
      <c r="H73">
        <v>7407</v>
      </c>
      <c r="I73">
        <v>7731</v>
      </c>
      <c r="J73">
        <v>8398</v>
      </c>
      <c r="K73">
        <v>8925</v>
      </c>
      <c r="L73">
        <v>9406</v>
      </c>
      <c r="M73">
        <v>9558</v>
      </c>
    </row>
    <row r="74" spans="3:13" x14ac:dyDescent="0.25">
      <c r="C74" t="s">
        <v>69</v>
      </c>
      <c r="D74" t="s">
        <v>2311</v>
      </c>
      <c r="E74">
        <v>24718</v>
      </c>
      <c r="F74">
        <v>25650</v>
      </c>
      <c r="G74">
        <v>26751</v>
      </c>
      <c r="H74">
        <v>27281</v>
      </c>
      <c r="I74">
        <v>28068</v>
      </c>
      <c r="J74">
        <v>29203</v>
      </c>
      <c r="K74">
        <v>30505</v>
      </c>
      <c r="L74">
        <v>31362</v>
      </c>
      <c r="M74">
        <v>30749</v>
      </c>
    </row>
    <row r="75" spans="3:13" x14ac:dyDescent="0.25">
      <c r="C75" t="s">
        <v>69</v>
      </c>
      <c r="D75" t="s">
        <v>349</v>
      </c>
      <c r="E75">
        <v>44244</v>
      </c>
      <c r="F75">
        <v>46088</v>
      </c>
      <c r="G75">
        <v>48136</v>
      </c>
      <c r="H75">
        <v>48819</v>
      </c>
      <c r="I75">
        <v>50285</v>
      </c>
      <c r="J75">
        <v>52696</v>
      </c>
      <c r="K75">
        <v>55114</v>
      </c>
      <c r="L75">
        <v>56888</v>
      </c>
      <c r="M75">
        <v>56067</v>
      </c>
    </row>
    <row r="76" spans="3:13" x14ac:dyDescent="0.25">
      <c r="C76" t="s">
        <v>72</v>
      </c>
      <c r="D76" t="s">
        <v>2303</v>
      </c>
      <c r="E76">
        <v>35</v>
      </c>
      <c r="F76">
        <v>37</v>
      </c>
      <c r="G76">
        <v>38</v>
      </c>
      <c r="H76">
        <v>38</v>
      </c>
      <c r="I76">
        <v>39</v>
      </c>
      <c r="J76">
        <v>36</v>
      </c>
      <c r="K76">
        <v>38</v>
      </c>
      <c r="L76">
        <v>39</v>
      </c>
      <c r="M76">
        <v>40</v>
      </c>
    </row>
    <row r="77" spans="3:13" x14ac:dyDescent="0.25">
      <c r="C77" t="s">
        <v>72</v>
      </c>
      <c r="D77" t="s">
        <v>2304</v>
      </c>
      <c r="E77">
        <v>380</v>
      </c>
      <c r="F77">
        <v>381</v>
      </c>
      <c r="G77">
        <v>394</v>
      </c>
      <c r="H77">
        <v>397</v>
      </c>
      <c r="I77">
        <v>403</v>
      </c>
      <c r="J77">
        <v>402</v>
      </c>
      <c r="K77">
        <v>414</v>
      </c>
      <c r="L77">
        <v>421</v>
      </c>
      <c r="M77">
        <v>428</v>
      </c>
    </row>
    <row r="78" spans="3:13" x14ac:dyDescent="0.25">
      <c r="C78" t="s">
        <v>72</v>
      </c>
      <c r="D78" t="s">
        <v>2310</v>
      </c>
      <c r="E78">
        <v>19</v>
      </c>
      <c r="F78">
        <v>19</v>
      </c>
      <c r="G78">
        <v>19</v>
      </c>
      <c r="H78">
        <v>21</v>
      </c>
      <c r="I78">
        <v>21</v>
      </c>
      <c r="J78">
        <v>21</v>
      </c>
      <c r="K78">
        <v>24</v>
      </c>
      <c r="L78">
        <v>27</v>
      </c>
      <c r="M78">
        <v>29</v>
      </c>
    </row>
    <row r="79" spans="3:13" x14ac:dyDescent="0.25">
      <c r="C79" t="s">
        <v>72</v>
      </c>
      <c r="D79" t="s">
        <v>2306</v>
      </c>
      <c r="E79">
        <v>7</v>
      </c>
      <c r="F79">
        <v>8</v>
      </c>
      <c r="G79">
        <v>9</v>
      </c>
      <c r="H79">
        <v>11</v>
      </c>
      <c r="I79">
        <v>11</v>
      </c>
      <c r="J79">
        <v>11</v>
      </c>
      <c r="K79">
        <v>13</v>
      </c>
      <c r="L79">
        <v>15</v>
      </c>
      <c r="M79">
        <v>14</v>
      </c>
    </row>
    <row r="80" spans="3:13" x14ac:dyDescent="0.25">
      <c r="C80" t="s">
        <v>72</v>
      </c>
      <c r="D80" t="s">
        <v>2307</v>
      </c>
      <c r="E80">
        <v>278</v>
      </c>
      <c r="F80">
        <v>285</v>
      </c>
      <c r="G80">
        <v>292</v>
      </c>
      <c r="H80">
        <v>295</v>
      </c>
      <c r="I80">
        <v>300</v>
      </c>
      <c r="J80">
        <v>303</v>
      </c>
      <c r="K80">
        <v>312</v>
      </c>
      <c r="L80">
        <v>343</v>
      </c>
      <c r="M80">
        <v>370</v>
      </c>
    </row>
    <row r="81" spans="1:13" x14ac:dyDescent="0.25">
      <c r="C81" t="s">
        <v>72</v>
      </c>
      <c r="D81" t="s">
        <v>2311</v>
      </c>
      <c r="E81">
        <v>956</v>
      </c>
      <c r="F81">
        <v>982</v>
      </c>
      <c r="G81">
        <v>1012</v>
      </c>
      <c r="H81">
        <v>1017</v>
      </c>
      <c r="I81">
        <v>1033</v>
      </c>
      <c r="J81">
        <v>1060</v>
      </c>
      <c r="K81">
        <v>1096</v>
      </c>
      <c r="L81">
        <v>1067</v>
      </c>
      <c r="M81">
        <v>1098</v>
      </c>
    </row>
    <row r="82" spans="1:13" x14ac:dyDescent="0.25">
      <c r="C82" t="s">
        <v>72</v>
      </c>
      <c r="D82" t="s">
        <v>349</v>
      </c>
      <c r="E82">
        <v>1675</v>
      </c>
      <c r="F82">
        <v>1712</v>
      </c>
      <c r="G82">
        <v>1764</v>
      </c>
      <c r="H82">
        <v>1779</v>
      </c>
      <c r="I82">
        <v>1807</v>
      </c>
      <c r="J82">
        <v>1833</v>
      </c>
      <c r="K82">
        <v>1897</v>
      </c>
      <c r="L82">
        <v>1912</v>
      </c>
      <c r="M82">
        <v>1979</v>
      </c>
    </row>
    <row r="85" spans="1:13" x14ac:dyDescent="0.25">
      <c r="A85" t="s">
        <v>125</v>
      </c>
      <c r="E85">
        <v>2012</v>
      </c>
      <c r="F85">
        <v>2013</v>
      </c>
      <c r="G85">
        <v>2014</v>
      </c>
      <c r="H85">
        <v>2015</v>
      </c>
      <c r="I85">
        <v>2016</v>
      </c>
      <c r="J85">
        <v>2017</v>
      </c>
      <c r="K85">
        <v>2018</v>
      </c>
      <c r="L85">
        <v>2019</v>
      </c>
      <c r="M85">
        <v>2020</v>
      </c>
    </row>
    <row r="86" spans="1:13" x14ac:dyDescent="0.25">
      <c r="D86" s="6" t="s">
        <v>66</v>
      </c>
      <c r="E86">
        <v>199242462</v>
      </c>
      <c r="F86">
        <v>201032714</v>
      </c>
      <c r="G86">
        <v>202768562</v>
      </c>
      <c r="H86">
        <v>204450649</v>
      </c>
      <c r="I86">
        <v>206081432</v>
      </c>
      <c r="J86">
        <v>207660929</v>
      </c>
      <c r="K86">
        <v>209186802</v>
      </c>
      <c r="L86">
        <v>210659013</v>
      </c>
      <c r="M86">
        <v>212077375</v>
      </c>
    </row>
    <row r="87" spans="1:13" x14ac:dyDescent="0.25">
      <c r="D87" s="6" t="s">
        <v>69</v>
      </c>
      <c r="E87">
        <v>55384833</v>
      </c>
      <c r="F87">
        <v>55794707</v>
      </c>
      <c r="G87">
        <v>56186190</v>
      </c>
      <c r="H87">
        <v>56560081</v>
      </c>
      <c r="I87">
        <v>56915936</v>
      </c>
      <c r="J87">
        <v>57254159</v>
      </c>
      <c r="K87">
        <v>57576309</v>
      </c>
      <c r="L87">
        <v>57883049</v>
      </c>
      <c r="M87">
        <v>58174912</v>
      </c>
    </row>
    <row r="88" spans="1:13" x14ac:dyDescent="0.25">
      <c r="D88" s="6" t="s">
        <v>72</v>
      </c>
      <c r="E88">
        <v>2171137</v>
      </c>
      <c r="F88">
        <v>2195662</v>
      </c>
      <c r="G88">
        <v>2219574</v>
      </c>
      <c r="H88">
        <v>2242937</v>
      </c>
      <c r="I88">
        <v>2265779</v>
      </c>
      <c r="J88">
        <v>2288116</v>
      </c>
      <c r="K88">
        <v>2309961</v>
      </c>
      <c r="L88">
        <v>2331323</v>
      </c>
      <c r="M88">
        <v>2352207</v>
      </c>
    </row>
  </sheetData>
  <mergeCells count="4">
    <mergeCell ref="C36:D36"/>
    <mergeCell ref="C37:C43"/>
    <mergeCell ref="C44:C50"/>
    <mergeCell ref="C51:C57"/>
  </mergeCells>
  <pageMargins left="0.511811024" right="0.511811024" top="0.78740157499999996" bottom="0.78740157499999996" header="0.31496062000000002" footer="0.31496062000000002"/>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01A52-B3F7-4646-87AD-BD1E6D33F764}">
  <dimension ref="A1:AP83"/>
  <sheetViews>
    <sheetView showGridLines="0" workbookViewId="0"/>
  </sheetViews>
  <sheetFormatPr defaultRowHeight="15" x14ac:dyDescent="0.25"/>
  <cols>
    <col min="3" max="3" width="10.42578125" customWidth="1"/>
    <col min="4" max="4" width="9.140625" customWidth="1"/>
  </cols>
  <sheetData>
    <row r="1" spans="1:1" x14ac:dyDescent="0.25">
      <c r="A1" t="s">
        <v>2312</v>
      </c>
    </row>
    <row r="3" spans="1:1" x14ac:dyDescent="0.25">
      <c r="A3" t="s">
        <v>48</v>
      </c>
    </row>
    <row r="4" spans="1:1" x14ac:dyDescent="0.25">
      <c r="A4" t="s">
        <v>2313</v>
      </c>
    </row>
    <row r="5" spans="1:1" x14ac:dyDescent="0.25">
      <c r="A5" t="s">
        <v>2314</v>
      </c>
    </row>
    <row r="6" spans="1:1" x14ac:dyDescent="0.25">
      <c r="A6" t="s">
        <v>2315</v>
      </c>
    </row>
    <row r="7" spans="1:1" x14ac:dyDescent="0.25">
      <c r="A7" t="s">
        <v>2316</v>
      </c>
    </row>
    <row r="8" spans="1:1" x14ac:dyDescent="0.25">
      <c r="A8" t="s">
        <v>2317</v>
      </c>
    </row>
    <row r="9" spans="1:1" x14ac:dyDescent="0.25">
      <c r="A9" t="s">
        <v>2318</v>
      </c>
    </row>
    <row r="10" spans="1:1" x14ac:dyDescent="0.25">
      <c r="A10" t="s">
        <v>2319</v>
      </c>
    </row>
    <row r="11" spans="1:1" x14ac:dyDescent="0.25">
      <c r="A11" t="s">
        <v>2320</v>
      </c>
    </row>
    <row r="12" spans="1:1" x14ac:dyDescent="0.25">
      <c r="A12" t="s">
        <v>2321</v>
      </c>
    </row>
    <row r="13" spans="1:1" x14ac:dyDescent="0.25">
      <c r="A13" t="s">
        <v>2322</v>
      </c>
    </row>
    <row r="14" spans="1:1" x14ac:dyDescent="0.25">
      <c r="A14" t="s">
        <v>2323</v>
      </c>
    </row>
    <row r="15" spans="1:1" x14ac:dyDescent="0.25">
      <c r="A15" t="s">
        <v>2324</v>
      </c>
    </row>
    <row r="16" spans="1:1" x14ac:dyDescent="0.25">
      <c r="A16" t="s">
        <v>2325</v>
      </c>
    </row>
    <row r="18" spans="1:1" x14ac:dyDescent="0.25">
      <c r="A18" t="s">
        <v>718</v>
      </c>
    </row>
    <row r="19" spans="1:1" x14ac:dyDescent="0.25">
      <c r="A19" t="s">
        <v>2326</v>
      </c>
    </row>
    <row r="20" spans="1:1" x14ac:dyDescent="0.25">
      <c r="A20" t="s">
        <v>2327</v>
      </c>
    </row>
    <row r="21" spans="1:1" x14ac:dyDescent="0.25">
      <c r="A21" t="s">
        <v>2328</v>
      </c>
    </row>
    <row r="23" spans="1:1" x14ac:dyDescent="0.25">
      <c r="A23" t="s">
        <v>654</v>
      </c>
    </row>
    <row r="24" spans="1:1" x14ac:dyDescent="0.25">
      <c r="A24" t="s">
        <v>2329</v>
      </c>
    </row>
    <row r="25" spans="1:1" x14ac:dyDescent="0.25">
      <c r="A25" t="s">
        <v>2330</v>
      </c>
    </row>
    <row r="26" spans="1:1" x14ac:dyDescent="0.25">
      <c r="A26" t="s">
        <v>85</v>
      </c>
    </row>
    <row r="43" spans="2:42" x14ac:dyDescent="0.25">
      <c r="D43" t="s">
        <v>64</v>
      </c>
      <c r="H43" t="s">
        <v>64</v>
      </c>
    </row>
    <row r="44" spans="2:42" x14ac:dyDescent="0.25">
      <c r="C44">
        <v>2020</v>
      </c>
      <c r="D44">
        <v>2020</v>
      </c>
      <c r="G44" t="s">
        <v>199</v>
      </c>
      <c r="H44" t="s">
        <v>199</v>
      </c>
      <c r="AP44" t="s">
        <v>2331</v>
      </c>
    </row>
    <row r="45" spans="2:42" x14ac:dyDescent="0.25">
      <c r="B45" t="s">
        <v>66</v>
      </c>
      <c r="C45" s="16">
        <v>18.21</v>
      </c>
      <c r="F45" t="s">
        <v>76</v>
      </c>
      <c r="G45" s="16">
        <v>-27.589999999999996</v>
      </c>
      <c r="H45">
        <v>1</v>
      </c>
      <c r="AP45" t="s">
        <v>2332</v>
      </c>
    </row>
    <row r="46" spans="2:42" x14ac:dyDescent="0.25">
      <c r="B46" t="s">
        <v>69</v>
      </c>
      <c r="C46" s="16">
        <v>31.39</v>
      </c>
      <c r="F46" t="s">
        <v>72</v>
      </c>
      <c r="G46" s="16">
        <v>-23</v>
      </c>
      <c r="H46">
        <v>2</v>
      </c>
    </row>
    <row r="47" spans="2:42" x14ac:dyDescent="0.25">
      <c r="B47" t="s">
        <v>72</v>
      </c>
      <c r="C47" s="16">
        <v>30.32</v>
      </c>
      <c r="D47">
        <v>6</v>
      </c>
      <c r="F47" t="s">
        <v>370</v>
      </c>
      <c r="G47" s="16">
        <v>-21.84</v>
      </c>
      <c r="H47">
        <v>3</v>
      </c>
    </row>
    <row r="48" spans="2:42" x14ac:dyDescent="0.25">
      <c r="B48" t="s">
        <v>399</v>
      </c>
      <c r="C48" s="16">
        <v>31.03</v>
      </c>
      <c r="D48">
        <v>5</v>
      </c>
      <c r="F48" t="s">
        <v>345</v>
      </c>
      <c r="G48" s="16">
        <v>-18.27</v>
      </c>
      <c r="H48">
        <v>4</v>
      </c>
    </row>
    <row r="49" spans="2:11" x14ac:dyDescent="0.25">
      <c r="B49" t="s">
        <v>597</v>
      </c>
      <c r="C49" s="16">
        <v>31.27</v>
      </c>
      <c r="D49">
        <v>4</v>
      </c>
      <c r="F49" t="s">
        <v>1183</v>
      </c>
      <c r="G49" s="16">
        <v>-17.28</v>
      </c>
      <c r="H49">
        <v>5</v>
      </c>
    </row>
    <row r="50" spans="2:11" x14ac:dyDescent="0.25">
      <c r="B50" t="s">
        <v>1183</v>
      </c>
      <c r="C50" s="16">
        <v>31.6</v>
      </c>
      <c r="D50">
        <v>3</v>
      </c>
      <c r="F50" t="s">
        <v>121</v>
      </c>
      <c r="G50" s="16">
        <v>-13.74</v>
      </c>
      <c r="H50">
        <v>6</v>
      </c>
    </row>
    <row r="51" spans="2:11" x14ac:dyDescent="0.25">
      <c r="B51" t="s">
        <v>398</v>
      </c>
      <c r="C51" s="16">
        <v>32.08</v>
      </c>
      <c r="D51">
        <v>2</v>
      </c>
      <c r="F51" t="s">
        <v>69</v>
      </c>
      <c r="G51" s="16">
        <v>-6.9500000000000028</v>
      </c>
    </row>
    <row r="52" spans="2:11" x14ac:dyDescent="0.25">
      <c r="B52" t="s">
        <v>369</v>
      </c>
      <c r="C52" s="16">
        <v>37.369999999999997</v>
      </c>
      <c r="D52">
        <v>1</v>
      </c>
      <c r="F52" t="s">
        <v>66</v>
      </c>
      <c r="G52" s="16">
        <v>-6.009999999999998</v>
      </c>
    </row>
    <row r="54" spans="2:11" x14ac:dyDescent="0.25">
      <c r="I54" t="s">
        <v>64</v>
      </c>
      <c r="K54" t="s">
        <v>64</v>
      </c>
    </row>
    <row r="55" spans="2:11" x14ac:dyDescent="0.25">
      <c r="B55" s="367" t="s">
        <v>2333</v>
      </c>
      <c r="C55" s="367">
        <v>2015</v>
      </c>
      <c r="D55" s="367">
        <v>2016</v>
      </c>
      <c r="E55" s="367">
        <v>2017</v>
      </c>
      <c r="F55" s="367">
        <v>2018</v>
      </c>
      <c r="G55" s="367">
        <v>2019</v>
      </c>
      <c r="H55" s="367">
        <v>2020</v>
      </c>
      <c r="I55" s="368">
        <v>2020</v>
      </c>
      <c r="J55" s="367" t="s">
        <v>199</v>
      </c>
      <c r="K55" s="367" t="s">
        <v>199</v>
      </c>
    </row>
    <row r="56" spans="2:11" x14ac:dyDescent="0.25">
      <c r="B56" s="369" t="s">
        <v>9</v>
      </c>
      <c r="C56" s="369">
        <v>23.52</v>
      </c>
      <c r="D56" s="369">
        <v>43.35</v>
      </c>
      <c r="E56" s="369">
        <v>27.96</v>
      </c>
      <c r="F56" s="369">
        <v>45.33</v>
      </c>
      <c r="G56" s="369">
        <v>33.79</v>
      </c>
      <c r="H56" s="369">
        <v>28.28</v>
      </c>
      <c r="I56">
        <f t="shared" ref="I56:I81" si="0">RANK(H56,H$56:H$81)</f>
        <v>7</v>
      </c>
      <c r="J56" s="370">
        <f t="shared" ref="J56:J83" si="1">H56-C56</f>
        <v>4.7600000000000016</v>
      </c>
      <c r="K56">
        <f>RANK(J56,J$56:J$81,1)</f>
        <v>26</v>
      </c>
    </row>
    <row r="57" spans="2:11" x14ac:dyDescent="0.25">
      <c r="B57" s="369" t="s">
        <v>11</v>
      </c>
      <c r="C57" s="369">
        <v>21.16</v>
      </c>
      <c r="D57" s="369">
        <v>25.48</v>
      </c>
      <c r="E57" s="369">
        <v>36.35</v>
      </c>
      <c r="F57" s="369">
        <v>58.28</v>
      </c>
      <c r="G57" s="369">
        <v>28.56</v>
      </c>
      <c r="H57" s="369">
        <v>24.56</v>
      </c>
      <c r="I57">
        <f t="shared" si="0"/>
        <v>10</v>
      </c>
      <c r="J57" s="370">
        <f t="shared" si="1"/>
        <v>3.3999999999999986</v>
      </c>
      <c r="K57">
        <f t="shared" ref="K57:K81" si="2">RANK(J57,J$56:J$81,1)</f>
        <v>25</v>
      </c>
    </row>
    <row r="58" spans="2:11" x14ac:dyDescent="0.25">
      <c r="B58" s="369" t="s">
        <v>1698</v>
      </c>
      <c r="C58" s="369">
        <v>19.04</v>
      </c>
      <c r="D58" s="369">
        <v>19.96</v>
      </c>
      <c r="E58" s="369">
        <v>15.58</v>
      </c>
      <c r="F58" s="369">
        <v>17.22</v>
      </c>
      <c r="G58" s="369">
        <v>16.739999999999998</v>
      </c>
      <c r="H58" s="369">
        <v>17.89</v>
      </c>
      <c r="I58">
        <f t="shared" si="0"/>
        <v>20</v>
      </c>
      <c r="J58" s="370">
        <f t="shared" si="1"/>
        <v>-1.1499999999999986</v>
      </c>
      <c r="K58">
        <f t="shared" si="2"/>
        <v>24</v>
      </c>
    </row>
    <row r="59" spans="2:11" x14ac:dyDescent="0.25">
      <c r="B59" s="369" t="s">
        <v>14</v>
      </c>
      <c r="C59" s="369">
        <v>24.35</v>
      </c>
      <c r="D59" s="369">
        <v>27.86</v>
      </c>
      <c r="E59" s="369">
        <v>22.77</v>
      </c>
      <c r="F59" s="369">
        <v>23.66</v>
      </c>
      <c r="G59" s="369">
        <v>21.87</v>
      </c>
      <c r="H59" s="369">
        <v>22.45</v>
      </c>
      <c r="I59">
        <f t="shared" si="0"/>
        <v>14</v>
      </c>
      <c r="J59" s="370">
        <f t="shared" si="1"/>
        <v>-1.9000000000000021</v>
      </c>
      <c r="K59">
        <f t="shared" si="2"/>
        <v>23</v>
      </c>
    </row>
    <row r="60" spans="2:11" x14ac:dyDescent="0.25">
      <c r="B60" s="369" t="s">
        <v>28</v>
      </c>
      <c r="C60" s="369">
        <v>12.13</v>
      </c>
      <c r="D60" s="369">
        <v>12.98</v>
      </c>
      <c r="E60" s="369">
        <v>14.11</v>
      </c>
      <c r="F60" s="369">
        <v>10.98</v>
      </c>
      <c r="G60" s="369">
        <v>9.7100000000000009</v>
      </c>
      <c r="H60" s="369">
        <v>8.65</v>
      </c>
      <c r="I60">
        <f t="shared" si="0"/>
        <v>26</v>
      </c>
      <c r="J60" s="370">
        <f t="shared" si="1"/>
        <v>-3.4800000000000004</v>
      </c>
      <c r="K60">
        <f t="shared" si="2"/>
        <v>22</v>
      </c>
    </row>
    <row r="61" spans="2:11" x14ac:dyDescent="0.25">
      <c r="B61" s="369" t="s">
        <v>2334</v>
      </c>
      <c r="C61" s="369">
        <v>35.659999999999997</v>
      </c>
      <c r="D61" s="369">
        <v>40.090000000000003</v>
      </c>
      <c r="E61" s="369">
        <v>38.08</v>
      </c>
      <c r="F61" s="369">
        <v>35.1</v>
      </c>
      <c r="G61" s="369">
        <v>31.94</v>
      </c>
      <c r="H61" s="369">
        <v>31.03</v>
      </c>
      <c r="I61">
        <f t="shared" si="0"/>
        <v>5</v>
      </c>
      <c r="J61" s="370">
        <f t="shared" si="1"/>
        <v>-4.6299999999999955</v>
      </c>
      <c r="K61">
        <f t="shared" si="2"/>
        <v>21</v>
      </c>
    </row>
    <row r="62" spans="2:11" x14ac:dyDescent="0.25">
      <c r="B62" s="369" t="s">
        <v>2335</v>
      </c>
      <c r="C62" s="369">
        <v>42.53</v>
      </c>
      <c r="D62" s="369">
        <v>35.29</v>
      </c>
      <c r="E62" s="369">
        <v>52.61</v>
      </c>
      <c r="F62" s="369">
        <v>46.09</v>
      </c>
      <c r="G62" s="369">
        <v>22.85</v>
      </c>
      <c r="H62" s="369">
        <v>37.369999999999997</v>
      </c>
      <c r="I62">
        <f t="shared" si="0"/>
        <v>1</v>
      </c>
      <c r="J62" s="370">
        <f t="shared" si="1"/>
        <v>-5.1600000000000037</v>
      </c>
      <c r="K62">
        <f t="shared" si="2"/>
        <v>20</v>
      </c>
    </row>
    <row r="63" spans="2:11" x14ac:dyDescent="0.25">
      <c r="B63" s="369" t="s">
        <v>15</v>
      </c>
      <c r="C63" s="369">
        <v>29.05</v>
      </c>
      <c r="D63" s="369">
        <v>29.77</v>
      </c>
      <c r="E63" s="369">
        <v>26</v>
      </c>
      <c r="F63" s="369">
        <v>22.98</v>
      </c>
      <c r="G63" s="369">
        <v>19.75</v>
      </c>
      <c r="H63" s="369">
        <v>23.5</v>
      </c>
      <c r="I63">
        <f t="shared" si="0"/>
        <v>12</v>
      </c>
      <c r="J63" s="370">
        <f t="shared" si="1"/>
        <v>-5.5500000000000007</v>
      </c>
      <c r="K63">
        <f t="shared" si="2"/>
        <v>19</v>
      </c>
    </row>
    <row r="64" spans="2:11" x14ac:dyDescent="0.25">
      <c r="B64" s="369" t="s">
        <v>27</v>
      </c>
      <c r="C64" s="369">
        <v>21.64</v>
      </c>
      <c r="D64" s="369">
        <v>22.22</v>
      </c>
      <c r="E64" s="369">
        <v>19.32</v>
      </c>
      <c r="F64" s="369">
        <v>17.23</v>
      </c>
      <c r="G64" s="369">
        <v>15.57</v>
      </c>
      <c r="H64" s="369">
        <v>15.79</v>
      </c>
      <c r="I64">
        <f t="shared" si="0"/>
        <v>21</v>
      </c>
      <c r="J64" s="370">
        <f t="shared" si="1"/>
        <v>-5.8500000000000014</v>
      </c>
      <c r="K64">
        <f t="shared" si="2"/>
        <v>18</v>
      </c>
    </row>
    <row r="65" spans="2:11" x14ac:dyDescent="0.25">
      <c r="B65" s="369" t="s">
        <v>2336</v>
      </c>
      <c r="C65" s="369">
        <v>38.74</v>
      </c>
      <c r="D65" s="369">
        <v>44.29</v>
      </c>
      <c r="E65" s="369">
        <v>51.83</v>
      </c>
      <c r="F65" s="369">
        <v>40.18</v>
      </c>
      <c r="G65" s="369">
        <v>33.36</v>
      </c>
      <c r="H65" s="369">
        <v>32.08</v>
      </c>
      <c r="I65">
        <f t="shared" si="0"/>
        <v>2</v>
      </c>
      <c r="J65" s="370">
        <f t="shared" si="1"/>
        <v>-6.6600000000000037</v>
      </c>
      <c r="K65">
        <f t="shared" si="2"/>
        <v>17</v>
      </c>
    </row>
    <row r="66" spans="2:11" x14ac:dyDescent="0.25">
      <c r="B66" s="369" t="s">
        <v>25</v>
      </c>
      <c r="C66" s="369">
        <v>25.38</v>
      </c>
      <c r="D66" s="369">
        <v>30.31</v>
      </c>
      <c r="E66" s="369">
        <v>31.98</v>
      </c>
      <c r="F66" s="369">
        <v>28.85</v>
      </c>
      <c r="G66" s="369">
        <v>23.16</v>
      </c>
      <c r="H66" s="369">
        <v>18.71</v>
      </c>
      <c r="I66">
        <f t="shared" si="0"/>
        <v>19</v>
      </c>
      <c r="J66" s="370">
        <f t="shared" si="1"/>
        <v>-6.6699999999999982</v>
      </c>
      <c r="K66">
        <f t="shared" si="2"/>
        <v>16</v>
      </c>
    </row>
    <row r="67" spans="2:11" x14ac:dyDescent="0.25">
      <c r="B67" s="369" t="s">
        <v>2337</v>
      </c>
      <c r="C67" s="369">
        <v>29.58</v>
      </c>
      <c r="D67" s="369">
        <v>30.49</v>
      </c>
      <c r="E67" s="369">
        <v>26.64</v>
      </c>
      <c r="F67" s="369">
        <v>24.47</v>
      </c>
      <c r="G67" s="369">
        <v>21.66</v>
      </c>
      <c r="H67" s="369">
        <v>21.6</v>
      </c>
      <c r="I67">
        <f t="shared" si="0"/>
        <v>15</v>
      </c>
      <c r="J67" s="370">
        <f t="shared" si="1"/>
        <v>-7.9799999999999969</v>
      </c>
      <c r="K67">
        <f t="shared" si="2"/>
        <v>15</v>
      </c>
    </row>
    <row r="68" spans="2:11" x14ac:dyDescent="0.25">
      <c r="B68" s="369" t="s">
        <v>13</v>
      </c>
      <c r="C68" s="369">
        <v>33.130000000000003</v>
      </c>
      <c r="D68" s="369">
        <v>35.54</v>
      </c>
      <c r="E68" s="369">
        <v>34.35</v>
      </c>
      <c r="F68" s="369">
        <v>39.54</v>
      </c>
      <c r="G68" s="369">
        <v>27.9</v>
      </c>
      <c r="H68" s="369">
        <v>24.48</v>
      </c>
      <c r="I68">
        <f t="shared" si="0"/>
        <v>11</v>
      </c>
      <c r="J68" s="370">
        <f t="shared" si="1"/>
        <v>-8.6500000000000021</v>
      </c>
      <c r="K68">
        <f t="shared" si="2"/>
        <v>14</v>
      </c>
    </row>
    <row r="69" spans="2:11" x14ac:dyDescent="0.25">
      <c r="B69" s="369" t="s">
        <v>23</v>
      </c>
      <c r="C69" s="369">
        <v>19.97</v>
      </c>
      <c r="D69" s="369">
        <v>19.93</v>
      </c>
      <c r="E69" s="369">
        <v>18.73</v>
      </c>
      <c r="F69" s="369">
        <v>14.64</v>
      </c>
      <c r="G69" s="369">
        <v>12.77</v>
      </c>
      <c r="H69" s="369">
        <v>10.92</v>
      </c>
      <c r="I69">
        <f t="shared" si="0"/>
        <v>25</v>
      </c>
      <c r="J69" s="370">
        <f t="shared" si="1"/>
        <v>-9.0499999999999989</v>
      </c>
      <c r="K69">
        <f t="shared" si="2"/>
        <v>13</v>
      </c>
    </row>
    <row r="70" spans="2:11" x14ac:dyDescent="0.25">
      <c r="B70" s="369" t="s">
        <v>2338</v>
      </c>
      <c r="C70" s="369">
        <v>34.69</v>
      </c>
      <c r="D70" s="369">
        <v>31.2</v>
      </c>
      <c r="E70" s="369">
        <v>29.88</v>
      </c>
      <c r="F70" s="369">
        <v>29.35</v>
      </c>
      <c r="G70" s="369">
        <v>23.02</v>
      </c>
      <c r="H70" s="369">
        <v>25.35</v>
      </c>
      <c r="I70">
        <f t="shared" si="0"/>
        <v>8</v>
      </c>
      <c r="J70" s="370">
        <f t="shared" si="1"/>
        <v>-9.3399999999999963</v>
      </c>
      <c r="K70">
        <f t="shared" si="2"/>
        <v>12</v>
      </c>
    </row>
    <row r="71" spans="2:11" x14ac:dyDescent="0.25">
      <c r="B71" s="369" t="s">
        <v>2339</v>
      </c>
      <c r="C71" s="369">
        <v>40.61</v>
      </c>
      <c r="D71" s="369">
        <v>50.22</v>
      </c>
      <c r="E71" s="369">
        <v>53.09</v>
      </c>
      <c r="F71" s="369">
        <v>40.82</v>
      </c>
      <c r="G71" s="369">
        <v>29.29</v>
      </c>
      <c r="H71" s="369">
        <v>31.27</v>
      </c>
      <c r="I71">
        <f t="shared" si="0"/>
        <v>4</v>
      </c>
      <c r="J71" s="370">
        <f t="shared" si="1"/>
        <v>-9.34</v>
      </c>
      <c r="K71">
        <f t="shared" si="2"/>
        <v>11</v>
      </c>
    </row>
    <row r="72" spans="2:11" x14ac:dyDescent="0.25">
      <c r="B72" s="369" t="s">
        <v>2340</v>
      </c>
      <c r="C72" s="369">
        <v>35.42</v>
      </c>
      <c r="D72" s="369">
        <v>29.64</v>
      </c>
      <c r="E72" s="369">
        <v>34.979999999999997</v>
      </c>
      <c r="F72" s="369">
        <v>27.84</v>
      </c>
      <c r="G72" s="369">
        <v>24.56</v>
      </c>
      <c r="H72" s="369">
        <v>24.98</v>
      </c>
      <c r="I72">
        <f t="shared" si="0"/>
        <v>9</v>
      </c>
      <c r="J72" s="370">
        <f t="shared" si="1"/>
        <v>-10.440000000000001</v>
      </c>
      <c r="K72">
        <f t="shared" si="2"/>
        <v>10</v>
      </c>
    </row>
    <row r="73" spans="2:11" x14ac:dyDescent="0.25">
      <c r="B73" s="369" t="s">
        <v>2341</v>
      </c>
      <c r="C73" s="369">
        <v>26.62</v>
      </c>
      <c r="D73" s="369">
        <v>28.64</v>
      </c>
      <c r="E73" s="369">
        <v>29.49</v>
      </c>
      <c r="F73" s="369">
        <v>22.3</v>
      </c>
      <c r="G73" s="369">
        <v>17.170000000000002</v>
      </c>
      <c r="H73" s="369">
        <v>14.81</v>
      </c>
      <c r="I73">
        <f t="shared" si="0"/>
        <v>23</v>
      </c>
      <c r="J73" s="370">
        <f t="shared" si="1"/>
        <v>-11.81</v>
      </c>
      <c r="K73">
        <f t="shared" si="2"/>
        <v>9</v>
      </c>
    </row>
    <row r="74" spans="2:11" x14ac:dyDescent="0.25">
      <c r="B74" s="369" t="s">
        <v>10</v>
      </c>
      <c r="C74" s="369">
        <v>33.47</v>
      </c>
      <c r="D74" s="369">
        <v>25.64</v>
      </c>
      <c r="E74" s="369">
        <v>27.93</v>
      </c>
      <c r="F74" s="369">
        <v>26.79</v>
      </c>
      <c r="G74" s="369">
        <v>24.01</v>
      </c>
      <c r="H74" s="369">
        <v>19.84</v>
      </c>
      <c r="I74">
        <f t="shared" si="0"/>
        <v>17</v>
      </c>
      <c r="J74" s="370">
        <f t="shared" si="1"/>
        <v>-13.629999999999999</v>
      </c>
      <c r="K74">
        <f t="shared" si="2"/>
        <v>8</v>
      </c>
    </row>
    <row r="75" spans="2:11" x14ac:dyDescent="0.25">
      <c r="B75" s="369" t="s">
        <v>2342</v>
      </c>
      <c r="C75" s="369">
        <v>34.79</v>
      </c>
      <c r="D75" s="369">
        <v>32.85</v>
      </c>
      <c r="E75" s="369">
        <v>29.45</v>
      </c>
      <c r="F75" s="369">
        <v>26.67</v>
      </c>
      <c r="G75" s="369">
        <v>23.02</v>
      </c>
      <c r="H75" s="369">
        <v>21.13</v>
      </c>
      <c r="I75">
        <f t="shared" si="0"/>
        <v>16</v>
      </c>
      <c r="J75" s="370">
        <f t="shared" si="1"/>
        <v>-13.66</v>
      </c>
      <c r="K75">
        <f t="shared" si="2"/>
        <v>7</v>
      </c>
    </row>
    <row r="76" spans="2:11" x14ac:dyDescent="0.25">
      <c r="B76" s="369" t="s">
        <v>2343</v>
      </c>
      <c r="C76" s="369">
        <v>24.84</v>
      </c>
      <c r="D76" s="369">
        <v>23.34</v>
      </c>
      <c r="E76" s="369">
        <v>16.61</v>
      </c>
      <c r="F76" s="369">
        <v>14.49</v>
      </c>
      <c r="G76" s="369">
        <v>12.67</v>
      </c>
      <c r="H76" s="369">
        <v>11.1</v>
      </c>
      <c r="I76">
        <f t="shared" si="0"/>
        <v>24</v>
      </c>
      <c r="J76" s="370">
        <f t="shared" si="1"/>
        <v>-13.74</v>
      </c>
      <c r="K76">
        <f t="shared" si="2"/>
        <v>6</v>
      </c>
    </row>
    <row r="77" spans="2:11" x14ac:dyDescent="0.25">
      <c r="B77" s="369" t="s">
        <v>2344</v>
      </c>
      <c r="C77" s="369">
        <v>48.88</v>
      </c>
      <c r="D77" s="369">
        <v>49.39</v>
      </c>
      <c r="E77" s="369">
        <v>49.59</v>
      </c>
      <c r="F77" s="369">
        <v>39.39</v>
      </c>
      <c r="G77" s="369">
        <v>30.8</v>
      </c>
      <c r="H77" s="369">
        <v>31.6</v>
      </c>
      <c r="I77">
        <f t="shared" si="0"/>
        <v>3</v>
      </c>
      <c r="J77" s="370">
        <f t="shared" si="1"/>
        <v>-17.28</v>
      </c>
      <c r="K77">
        <f t="shared" si="2"/>
        <v>5</v>
      </c>
    </row>
    <row r="78" spans="2:11" x14ac:dyDescent="0.25">
      <c r="B78" s="369" t="s">
        <v>12</v>
      </c>
      <c r="C78" s="369">
        <v>41.14</v>
      </c>
      <c r="D78" s="369">
        <v>44.12</v>
      </c>
      <c r="E78" s="369">
        <v>46.34</v>
      </c>
      <c r="F78" s="369">
        <v>44.24</v>
      </c>
      <c r="G78" s="369">
        <v>31.51</v>
      </c>
      <c r="H78" s="369">
        <v>22.87</v>
      </c>
      <c r="I78">
        <f t="shared" si="0"/>
        <v>13</v>
      </c>
      <c r="J78" s="370">
        <f t="shared" si="1"/>
        <v>-18.27</v>
      </c>
      <c r="K78">
        <f t="shared" si="2"/>
        <v>4</v>
      </c>
    </row>
    <row r="79" spans="2:11" x14ac:dyDescent="0.25">
      <c r="B79" s="369" t="s">
        <v>32</v>
      </c>
      <c r="C79" s="369">
        <v>41.39</v>
      </c>
      <c r="D79" s="369">
        <v>38.47</v>
      </c>
      <c r="E79" s="369">
        <v>33.270000000000003</v>
      </c>
      <c r="F79" s="369">
        <v>29.26</v>
      </c>
      <c r="G79" s="369">
        <v>23.18</v>
      </c>
      <c r="H79" s="369">
        <v>19.55</v>
      </c>
      <c r="I79">
        <f t="shared" si="0"/>
        <v>18</v>
      </c>
      <c r="J79" s="370">
        <f t="shared" si="1"/>
        <v>-21.84</v>
      </c>
      <c r="K79">
        <f t="shared" si="2"/>
        <v>3</v>
      </c>
    </row>
    <row r="80" spans="2:11" x14ac:dyDescent="0.25">
      <c r="B80" s="369" t="s">
        <v>7</v>
      </c>
      <c r="C80" s="369">
        <v>53.32</v>
      </c>
      <c r="D80" s="369">
        <v>57.64</v>
      </c>
      <c r="E80" s="369">
        <v>48.99</v>
      </c>
      <c r="F80" s="369">
        <v>41.52</v>
      </c>
      <c r="G80" s="369">
        <v>33.85</v>
      </c>
      <c r="H80" s="369">
        <v>30.32</v>
      </c>
      <c r="I80">
        <f t="shared" si="0"/>
        <v>6</v>
      </c>
      <c r="J80" s="370">
        <f t="shared" si="1"/>
        <v>-23</v>
      </c>
      <c r="K80">
        <f t="shared" si="2"/>
        <v>2</v>
      </c>
    </row>
    <row r="81" spans="2:11" x14ac:dyDescent="0.25">
      <c r="B81" s="369" t="s">
        <v>2345</v>
      </c>
      <c r="C81" s="369">
        <v>42.47</v>
      </c>
      <c r="D81" s="369">
        <v>42.42</v>
      </c>
      <c r="E81" s="369">
        <v>38.33</v>
      </c>
      <c r="F81" s="369">
        <v>18.600000000000001</v>
      </c>
      <c r="G81" s="369">
        <v>16.91</v>
      </c>
      <c r="H81" s="369">
        <v>14.88</v>
      </c>
      <c r="I81">
        <f t="shared" si="0"/>
        <v>22</v>
      </c>
      <c r="J81" s="370">
        <f t="shared" si="1"/>
        <v>-27.589999999999996</v>
      </c>
      <c r="K81">
        <f t="shared" si="2"/>
        <v>1</v>
      </c>
    </row>
    <row r="82" spans="2:11" x14ac:dyDescent="0.25">
      <c r="B82" s="371" t="s">
        <v>66</v>
      </c>
      <c r="C82" s="371">
        <v>24.22</v>
      </c>
      <c r="D82" s="371">
        <v>25.22</v>
      </c>
      <c r="E82" s="371">
        <v>27.35</v>
      </c>
      <c r="F82" s="371">
        <v>23.56</v>
      </c>
      <c r="G82" s="371">
        <v>18.920000000000002</v>
      </c>
      <c r="H82" s="371">
        <v>18.21</v>
      </c>
      <c r="J82" s="372">
        <f t="shared" si="1"/>
        <v>-6.009999999999998</v>
      </c>
    </row>
    <row r="83" spans="2:11" x14ac:dyDescent="0.25">
      <c r="B83" s="371" t="s">
        <v>69</v>
      </c>
      <c r="C83" s="371">
        <v>38.340000000000003</v>
      </c>
      <c r="D83" s="371">
        <v>39.840000000000003</v>
      </c>
      <c r="E83" s="371">
        <v>43.21</v>
      </c>
      <c r="F83" s="371">
        <v>37.04</v>
      </c>
      <c r="G83" s="371">
        <v>28.59</v>
      </c>
      <c r="H83" s="371">
        <v>31.39</v>
      </c>
      <c r="J83" s="372">
        <f t="shared" si="1"/>
        <v>-6.9500000000000028</v>
      </c>
    </row>
  </sheetData>
  <sortState xmlns:xlrd2="http://schemas.microsoft.com/office/spreadsheetml/2017/richdata2" ref="B47:D52">
    <sortCondition ref="D47:D52"/>
  </sortState>
  <pageMargins left="0.511811024" right="0.511811024" top="0.78740157499999996" bottom="0.78740157499999996" header="0.31496062000000002" footer="0.31496062000000002"/>
  <pageSetup paperSize="9" orientation="portrait" r:id="rId1"/>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F01CB-04C1-4F7D-B5F5-2943710D6041}">
  <dimension ref="A1:K30"/>
  <sheetViews>
    <sheetView showGridLines="0" tabSelected="1" workbookViewId="0"/>
  </sheetViews>
  <sheetFormatPr defaultRowHeight="15" x14ac:dyDescent="0.25"/>
  <cols>
    <col min="3" max="3" width="10.42578125" customWidth="1"/>
  </cols>
  <sheetData>
    <row r="1" spans="1:1" x14ac:dyDescent="0.25">
      <c r="A1" t="s">
        <v>2346</v>
      </c>
    </row>
    <row r="3" spans="1:1" x14ac:dyDescent="0.25">
      <c r="A3" t="s">
        <v>2347</v>
      </c>
    </row>
    <row r="4" spans="1:1" x14ac:dyDescent="0.25">
      <c r="A4" t="s">
        <v>2348</v>
      </c>
    </row>
    <row r="5" spans="1:1" x14ac:dyDescent="0.25">
      <c r="A5" t="s">
        <v>2349</v>
      </c>
    </row>
    <row r="6" spans="1:1" x14ac:dyDescent="0.25">
      <c r="A6" t="s">
        <v>2350</v>
      </c>
    </row>
    <row r="7" spans="1:1" x14ac:dyDescent="0.25">
      <c r="A7" t="s">
        <v>2351</v>
      </c>
    </row>
    <row r="9" spans="1:1" x14ac:dyDescent="0.25">
      <c r="A9" t="s">
        <v>714</v>
      </c>
    </row>
    <row r="10" spans="1:1" x14ac:dyDescent="0.25">
      <c r="A10" t="s">
        <v>2193</v>
      </c>
    </row>
    <row r="11" spans="1:1" x14ac:dyDescent="0.25">
      <c r="A11" s="109" t="s">
        <v>147</v>
      </c>
    </row>
    <row r="27" spans="1:11" ht="15.75" thickBot="1" x14ac:dyDescent="0.3">
      <c r="B27" s="288">
        <v>2011</v>
      </c>
      <c r="C27" s="288">
        <v>2012</v>
      </c>
      <c r="D27" s="288">
        <v>2013</v>
      </c>
      <c r="E27" s="288">
        <v>2014</v>
      </c>
      <c r="F27" s="288">
        <v>2015</v>
      </c>
      <c r="G27" s="288">
        <v>2016</v>
      </c>
      <c r="H27" s="288">
        <v>2017</v>
      </c>
      <c r="I27" s="288">
        <v>2018</v>
      </c>
      <c r="J27" s="288">
        <v>2019</v>
      </c>
      <c r="K27" s="288">
        <v>2020</v>
      </c>
    </row>
    <row r="28" spans="1:11" ht="15.75" thickBot="1" x14ac:dyDescent="0.3">
      <c r="A28" s="275" t="s">
        <v>72</v>
      </c>
      <c r="B28" s="287">
        <v>34.069936200216382</v>
      </c>
      <c r="C28" s="287">
        <v>40.030944630808101</v>
      </c>
      <c r="D28" s="287">
        <v>43.358221802809361</v>
      </c>
      <c r="E28" s="287">
        <v>48.522824650135568</v>
      </c>
      <c r="F28" s="287">
        <v>57.335538180519563</v>
      </c>
      <c r="G28" s="287">
        <v>63.995650061193082</v>
      </c>
      <c r="H28" s="287">
        <v>55.722699373633155</v>
      </c>
      <c r="I28" s="287">
        <v>49.598210601902814</v>
      </c>
      <c r="J28" s="287">
        <v>42.067328607175547</v>
      </c>
      <c r="K28" s="287">
        <v>42.56471604978735</v>
      </c>
    </row>
    <row r="29" spans="1:11" ht="15.75" thickBot="1" x14ac:dyDescent="0.3">
      <c r="A29" s="275" t="s">
        <v>2352</v>
      </c>
      <c r="B29" s="286">
        <v>24.542662953106799</v>
      </c>
      <c r="C29" s="286">
        <v>28.196194663344063</v>
      </c>
      <c r="D29" s="286">
        <v>27.775900392986195</v>
      </c>
      <c r="E29" s="286">
        <v>29.45273272296436</v>
      </c>
      <c r="F29" s="286">
        <v>28.588760271119391</v>
      </c>
      <c r="G29" s="286">
        <v>29.884908340584051</v>
      </c>
      <c r="H29" s="286">
        <v>30.857032330814626</v>
      </c>
      <c r="I29" s="286">
        <v>27.622738014215216</v>
      </c>
      <c r="J29" s="286">
        <v>22.744065615934549</v>
      </c>
      <c r="K29" s="286">
        <v>23.627700170628707</v>
      </c>
    </row>
    <row r="30" spans="1:11" ht="15.75" thickBot="1" x14ac:dyDescent="0.3">
      <c r="A30" s="275" t="s">
        <v>69</v>
      </c>
      <c r="B30" s="286">
        <v>37.258518437649059</v>
      </c>
      <c r="C30" s="286">
        <v>38.443884172383534</v>
      </c>
      <c r="D30" s="286">
        <v>39.921349528728591</v>
      </c>
      <c r="E30" s="286">
        <v>42.247036148918447</v>
      </c>
      <c r="F30" s="286">
        <v>41.548738234657058</v>
      </c>
      <c r="G30" s="286">
        <v>43.597631426108848</v>
      </c>
      <c r="H30" s="286">
        <v>47.661166414128971</v>
      </c>
      <c r="I30" s="286">
        <v>41.356020829875838</v>
      </c>
      <c r="J30" s="286">
        <v>32.099998363460784</v>
      </c>
      <c r="K30" s="286">
        <v>38.41270724913965</v>
      </c>
    </row>
  </sheetData>
  <pageMargins left="0.511811024" right="0.511811024" top="0.78740157499999996" bottom="0.78740157499999996" header="0.31496062000000002" footer="0.31496062000000002"/>
  <pageSetup paperSize="9" orientation="portrait" r:id="rId1"/>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B0E41-FB68-40D9-8AA5-ED221CAF032F}">
  <dimension ref="A1:AF87"/>
  <sheetViews>
    <sheetView showGridLines="0" workbookViewId="0"/>
  </sheetViews>
  <sheetFormatPr defaultRowHeight="15" x14ac:dyDescent="0.25"/>
  <sheetData>
    <row r="1" spans="1:1" x14ac:dyDescent="0.25">
      <c r="A1" t="s">
        <v>2353</v>
      </c>
    </row>
    <row r="3" spans="1:1" x14ac:dyDescent="0.25">
      <c r="A3" t="s">
        <v>48</v>
      </c>
    </row>
    <row r="4" spans="1:1" x14ac:dyDescent="0.25">
      <c r="A4" t="s">
        <v>2354</v>
      </c>
    </row>
    <row r="5" spans="1:1" x14ac:dyDescent="0.25">
      <c r="A5" t="s">
        <v>2355</v>
      </c>
    </row>
    <row r="6" spans="1:1" x14ac:dyDescent="0.25">
      <c r="A6" t="s">
        <v>2356</v>
      </c>
    </row>
    <row r="7" spans="1:1" x14ac:dyDescent="0.25">
      <c r="A7" t="s">
        <v>2357</v>
      </c>
    </row>
    <row r="8" spans="1:1" x14ac:dyDescent="0.25">
      <c r="A8" t="s">
        <v>2358</v>
      </c>
    </row>
    <row r="9" spans="1:1" x14ac:dyDescent="0.25">
      <c r="A9" t="s">
        <v>2359</v>
      </c>
    </row>
    <row r="10" spans="1:1" x14ac:dyDescent="0.25">
      <c r="A10" t="s">
        <v>2360</v>
      </c>
    </row>
    <row r="11" spans="1:1" x14ac:dyDescent="0.25">
      <c r="A11" t="s">
        <v>2361</v>
      </c>
    </row>
    <row r="12" spans="1:1" x14ac:dyDescent="0.25">
      <c r="A12" t="s">
        <v>2362</v>
      </c>
    </row>
    <row r="13" spans="1:1" x14ac:dyDescent="0.25">
      <c r="A13" t="s">
        <v>2363</v>
      </c>
    </row>
    <row r="14" spans="1:1" x14ac:dyDescent="0.25">
      <c r="A14" t="s">
        <v>2364</v>
      </c>
    </row>
    <row r="15" spans="1:1" x14ac:dyDescent="0.25">
      <c r="A15" t="s">
        <v>2365</v>
      </c>
    </row>
    <row r="16" spans="1:1" x14ac:dyDescent="0.25">
      <c r="A16" t="s">
        <v>2366</v>
      </c>
    </row>
    <row r="17" spans="1:1" x14ac:dyDescent="0.25">
      <c r="A17" t="s">
        <v>2241</v>
      </c>
    </row>
    <row r="18" spans="1:1" x14ac:dyDescent="0.25">
      <c r="A18" t="s">
        <v>2242</v>
      </c>
    </row>
    <row r="19" spans="1:1" x14ac:dyDescent="0.25">
      <c r="A19" t="s">
        <v>2243</v>
      </c>
    </row>
    <row r="20" spans="1:1" x14ac:dyDescent="0.25">
      <c r="A20" t="s">
        <v>2244</v>
      </c>
    </row>
    <row r="21" spans="1:1" x14ac:dyDescent="0.25">
      <c r="A21" t="s">
        <v>2367</v>
      </c>
    </row>
    <row r="22" spans="1:1" x14ac:dyDescent="0.25">
      <c r="A22" t="s">
        <v>2368</v>
      </c>
    </row>
    <row r="23" spans="1:1" x14ac:dyDescent="0.25">
      <c r="A23" t="s">
        <v>2369</v>
      </c>
    </row>
    <row r="24" spans="1:1" x14ac:dyDescent="0.25">
      <c r="A24" t="s">
        <v>2370</v>
      </c>
    </row>
    <row r="25" spans="1:1" x14ac:dyDescent="0.25">
      <c r="A25" t="s">
        <v>2371</v>
      </c>
    </row>
    <row r="26" spans="1:1" x14ac:dyDescent="0.25">
      <c r="A26" t="s">
        <v>2372</v>
      </c>
    </row>
    <row r="28" spans="1:1" x14ac:dyDescent="0.25">
      <c r="A28" t="s">
        <v>718</v>
      </c>
    </row>
    <row r="29" spans="1:1" x14ac:dyDescent="0.25">
      <c r="A29" t="s">
        <v>2373</v>
      </c>
    </row>
    <row r="30" spans="1:1" x14ac:dyDescent="0.25">
      <c r="A30" t="s">
        <v>2284</v>
      </c>
    </row>
    <row r="31" spans="1:1" x14ac:dyDescent="0.25">
      <c r="A31" t="s">
        <v>2374</v>
      </c>
    </row>
    <row r="32" spans="1:1" x14ac:dyDescent="0.25">
      <c r="A32" t="s">
        <v>2375</v>
      </c>
    </row>
    <row r="33" spans="1:18" x14ac:dyDescent="0.25">
      <c r="A33" t="s">
        <v>2376</v>
      </c>
    </row>
    <row r="34" spans="1:18" x14ac:dyDescent="0.25">
      <c r="A34" t="s">
        <v>2377</v>
      </c>
    </row>
    <row r="36" spans="1:18" x14ac:dyDescent="0.25">
      <c r="A36" t="s">
        <v>654</v>
      </c>
    </row>
    <row r="37" spans="1:18" x14ac:dyDescent="0.25">
      <c r="A37" t="s">
        <v>2329</v>
      </c>
    </row>
    <row r="38" spans="1:18" x14ac:dyDescent="0.25">
      <c r="A38" t="s">
        <v>2330</v>
      </c>
    </row>
    <row r="39" spans="1:18" x14ac:dyDescent="0.25">
      <c r="A39" t="s">
        <v>85</v>
      </c>
    </row>
    <row r="40" spans="1:18" x14ac:dyDescent="0.25">
      <c r="A40" s="109"/>
    </row>
    <row r="41" spans="1:18" x14ac:dyDescent="0.25">
      <c r="D41" t="s">
        <v>2378</v>
      </c>
      <c r="R41" t="s">
        <v>2378</v>
      </c>
    </row>
    <row r="42" spans="1:18" x14ac:dyDescent="0.25">
      <c r="C42">
        <v>2019</v>
      </c>
      <c r="D42">
        <v>2019</v>
      </c>
      <c r="Q42" t="s">
        <v>1535</v>
      </c>
      <c r="R42" t="s">
        <v>2379</v>
      </c>
    </row>
    <row r="43" spans="1:18" x14ac:dyDescent="0.25">
      <c r="B43" t="s">
        <v>66</v>
      </c>
      <c r="C43" s="16">
        <v>86.152347333645309</v>
      </c>
      <c r="P43" t="s">
        <v>66</v>
      </c>
      <c r="Q43" s="16">
        <v>-28.353884901839081</v>
      </c>
    </row>
    <row r="44" spans="1:18" x14ac:dyDescent="0.25">
      <c r="B44" t="s">
        <v>69</v>
      </c>
      <c r="C44" s="16">
        <v>136.64447268670574</v>
      </c>
      <c r="P44" t="s">
        <v>69</v>
      </c>
      <c r="Q44" s="16">
        <v>-23.456908539909222</v>
      </c>
    </row>
    <row r="45" spans="1:18" x14ac:dyDescent="0.25">
      <c r="B45" t="s">
        <v>430</v>
      </c>
      <c r="C45" s="16">
        <v>150.77624279414522</v>
      </c>
      <c r="D45">
        <v>6</v>
      </c>
      <c r="P45" t="s">
        <v>430</v>
      </c>
      <c r="Q45" s="16">
        <v>19.022988560761974</v>
      </c>
      <c r="R45">
        <v>6</v>
      </c>
    </row>
    <row r="46" spans="1:18" x14ac:dyDescent="0.25">
      <c r="B46" t="s">
        <v>398</v>
      </c>
      <c r="C46" s="16">
        <v>158.98372064144272</v>
      </c>
      <c r="D46">
        <v>5</v>
      </c>
      <c r="P46" t="s">
        <v>72</v>
      </c>
      <c r="Q46" s="16">
        <v>24.648087954421726</v>
      </c>
      <c r="R46">
        <v>5</v>
      </c>
    </row>
    <row r="47" spans="1:18" x14ac:dyDescent="0.25">
      <c r="B47" t="s">
        <v>597</v>
      </c>
      <c r="C47" s="16">
        <v>168.27738498273993</v>
      </c>
      <c r="D47">
        <v>4</v>
      </c>
      <c r="P47" t="s">
        <v>346</v>
      </c>
      <c r="Q47" s="16">
        <v>25.454461287751286</v>
      </c>
      <c r="R47">
        <v>4</v>
      </c>
    </row>
    <row r="48" spans="1:18" x14ac:dyDescent="0.25">
      <c r="B48" t="s">
        <v>399</v>
      </c>
      <c r="C48" s="16">
        <v>177.09505828164916</v>
      </c>
      <c r="D48">
        <v>3</v>
      </c>
      <c r="P48" t="s">
        <v>1185</v>
      </c>
      <c r="Q48" s="16">
        <v>25.605139124498095</v>
      </c>
      <c r="R48">
        <v>3</v>
      </c>
    </row>
    <row r="49" spans="1:32" x14ac:dyDescent="0.25">
      <c r="B49" t="s">
        <v>1185</v>
      </c>
      <c r="C49" s="16">
        <v>180.61166074034657</v>
      </c>
      <c r="D49">
        <v>2</v>
      </c>
      <c r="P49" t="s">
        <v>597</v>
      </c>
      <c r="Q49" s="16">
        <v>27.575438605815037</v>
      </c>
      <c r="R49">
        <v>2</v>
      </c>
    </row>
    <row r="50" spans="1:32" x14ac:dyDescent="0.25">
      <c r="B50" t="s">
        <v>72</v>
      </c>
      <c r="C50" s="16">
        <v>182.11637005519478</v>
      </c>
      <c r="D50">
        <v>1</v>
      </c>
      <c r="P50" t="s">
        <v>1184</v>
      </c>
      <c r="Q50" s="16">
        <v>50.102591718835242</v>
      </c>
      <c r="R50">
        <v>1</v>
      </c>
    </row>
    <row r="55" spans="1:32" x14ac:dyDescent="0.25">
      <c r="A55" t="s">
        <v>2263</v>
      </c>
      <c r="F55" t="s">
        <v>2380</v>
      </c>
      <c r="K55" t="s">
        <v>2258</v>
      </c>
      <c r="U55" t="s">
        <v>2381</v>
      </c>
    </row>
    <row r="56" spans="1:32" x14ac:dyDescent="0.25">
      <c r="A56" t="s">
        <v>2382</v>
      </c>
      <c r="K56" t="s">
        <v>2383</v>
      </c>
      <c r="U56" t="s">
        <v>2382</v>
      </c>
    </row>
    <row r="57" spans="1:32" x14ac:dyDescent="0.25">
      <c r="A57" t="s">
        <v>2384</v>
      </c>
      <c r="K57" t="s">
        <v>2385</v>
      </c>
      <c r="U57" t="s">
        <v>2384</v>
      </c>
      <c r="AD57" t="s">
        <v>2378</v>
      </c>
      <c r="AF57" t="s">
        <v>2378</v>
      </c>
    </row>
    <row r="58" spans="1:32" x14ac:dyDescent="0.25">
      <c r="B58">
        <v>2012</v>
      </c>
      <c r="C58">
        <v>2013</v>
      </c>
      <c r="D58">
        <v>2014</v>
      </c>
      <c r="E58">
        <v>2015</v>
      </c>
      <c r="F58">
        <v>2016</v>
      </c>
      <c r="G58">
        <v>2017</v>
      </c>
      <c r="H58">
        <v>2018</v>
      </c>
      <c r="I58">
        <v>2019</v>
      </c>
      <c r="L58">
        <v>2012</v>
      </c>
      <c r="M58">
        <v>2013</v>
      </c>
      <c r="N58">
        <v>2014</v>
      </c>
      <c r="O58">
        <v>2015</v>
      </c>
      <c r="P58">
        <v>2016</v>
      </c>
      <c r="Q58">
        <v>2017</v>
      </c>
      <c r="R58">
        <v>2018</v>
      </c>
      <c r="S58">
        <v>2019</v>
      </c>
      <c r="V58">
        <v>2012</v>
      </c>
      <c r="W58">
        <v>2013</v>
      </c>
      <c r="X58">
        <v>2014</v>
      </c>
      <c r="Y58">
        <v>2015</v>
      </c>
      <c r="Z58">
        <v>2016</v>
      </c>
      <c r="AA58">
        <v>2017</v>
      </c>
      <c r="AB58">
        <v>2018</v>
      </c>
      <c r="AC58">
        <v>2019</v>
      </c>
      <c r="AD58">
        <v>2019</v>
      </c>
      <c r="AE58" t="s">
        <v>1535</v>
      </c>
      <c r="AF58" t="s">
        <v>2379</v>
      </c>
    </row>
    <row r="59" spans="1:32" x14ac:dyDescent="0.25">
      <c r="A59" t="s">
        <v>2223</v>
      </c>
      <c r="B59">
        <v>230</v>
      </c>
      <c r="C59">
        <v>212</v>
      </c>
      <c r="D59">
        <v>228</v>
      </c>
      <c r="E59">
        <v>261</v>
      </c>
      <c r="F59">
        <v>260</v>
      </c>
      <c r="G59">
        <v>228</v>
      </c>
      <c r="H59">
        <v>184</v>
      </c>
      <c r="I59">
        <v>154</v>
      </c>
      <c r="K59" t="s">
        <v>2223</v>
      </c>
      <c r="L59">
        <v>250050</v>
      </c>
      <c r="M59">
        <v>250166</v>
      </c>
      <c r="N59">
        <v>249911</v>
      </c>
      <c r="O59">
        <v>249312</v>
      </c>
      <c r="P59">
        <v>250047</v>
      </c>
      <c r="Q59">
        <v>250457</v>
      </c>
      <c r="R59">
        <v>250560</v>
      </c>
      <c r="S59">
        <v>250309</v>
      </c>
      <c r="U59" t="s">
        <v>2223</v>
      </c>
      <c r="V59" s="16">
        <f t="shared" ref="V59:V87" si="0">B59/(L59/100000)</f>
        <v>91.98160367926414</v>
      </c>
      <c r="W59" s="16">
        <f t="shared" ref="W59:W87" si="1">C59/(M59/100000)</f>
        <v>84.743730163171648</v>
      </c>
      <c r="X59" s="16">
        <f t="shared" ref="X59:X87" si="2">D59/(N59/100000)</f>
        <v>91.232478762439428</v>
      </c>
      <c r="Y59" s="16">
        <f t="shared" ref="Y59:AC59" si="3">E59/(O59/100000)</f>
        <v>104.68810165575665</v>
      </c>
      <c r="Z59" s="16">
        <f t="shared" si="3"/>
        <v>103.98045167508509</v>
      </c>
      <c r="AA59" s="16">
        <f t="shared" si="3"/>
        <v>91.033590596389786</v>
      </c>
      <c r="AB59" s="16">
        <f t="shared" si="3"/>
        <v>73.435504469987237</v>
      </c>
      <c r="AC59" s="16">
        <f t="shared" si="3"/>
        <v>61.523956389902082</v>
      </c>
      <c r="AD59">
        <f t="shared" ref="AD59:AD85" si="4">RANK(AC59,AC$59:AC$85)</f>
        <v>21</v>
      </c>
      <c r="AE59" s="16">
        <f>AC59-V59</f>
        <v>-30.457647289362058</v>
      </c>
      <c r="AF59">
        <f t="shared" ref="AF59:AF85" si="5">RANK(AE59,AE$59:AE$85)</f>
        <v>17</v>
      </c>
    </row>
    <row r="60" spans="1:32" x14ac:dyDescent="0.25">
      <c r="A60" t="s">
        <v>2219</v>
      </c>
      <c r="B60">
        <v>101</v>
      </c>
      <c r="C60">
        <v>119</v>
      </c>
      <c r="D60">
        <v>111</v>
      </c>
      <c r="E60">
        <v>105</v>
      </c>
      <c r="F60">
        <v>194</v>
      </c>
      <c r="G60">
        <v>297</v>
      </c>
      <c r="H60">
        <v>235</v>
      </c>
      <c r="I60">
        <v>174</v>
      </c>
      <c r="K60" t="s">
        <v>2219</v>
      </c>
      <c r="L60">
        <v>110406</v>
      </c>
      <c r="M60">
        <v>111813</v>
      </c>
      <c r="N60">
        <v>113340</v>
      </c>
      <c r="O60">
        <v>115018</v>
      </c>
      <c r="P60">
        <v>116931</v>
      </c>
      <c r="Q60">
        <v>118936</v>
      </c>
      <c r="R60">
        <v>120960</v>
      </c>
      <c r="S60">
        <v>122896</v>
      </c>
      <c r="U60" t="s">
        <v>2219</v>
      </c>
      <c r="V60" s="16">
        <f t="shared" si="0"/>
        <v>91.480535478144304</v>
      </c>
      <c r="W60" s="16">
        <f t="shared" si="1"/>
        <v>106.42769624283402</v>
      </c>
      <c r="X60" s="16">
        <f t="shared" si="2"/>
        <v>97.935415563790372</v>
      </c>
      <c r="Y60" s="16">
        <f t="shared" ref="Y60:Y86" si="6">E60/(O60/100000)</f>
        <v>91.290058947295208</v>
      </c>
      <c r="Z60" s="16">
        <f t="shared" ref="Z60:Z86" si="7">F60/(P60/100000)</f>
        <v>165.90981005892363</v>
      </c>
      <c r="AA60" s="16">
        <f t="shared" ref="AA60:AA86" si="8">G60/(Q60/100000)</f>
        <v>249.71413197013521</v>
      </c>
      <c r="AB60" s="16">
        <f t="shared" ref="AB60:AB86" si="9">H60/(R60/100000)</f>
        <v>194.27910052910053</v>
      </c>
      <c r="AC60" s="16">
        <f t="shared" ref="AC60:AC86" si="10">I60/(S60/100000)</f>
        <v>141.58312719697955</v>
      </c>
      <c r="AD60">
        <f t="shared" si="4"/>
        <v>9</v>
      </c>
      <c r="AE60" s="16">
        <f t="shared" ref="AE60:AE87" si="11">AC60-V60</f>
        <v>50.102591718835242</v>
      </c>
      <c r="AF60">
        <f t="shared" si="5"/>
        <v>1</v>
      </c>
    </row>
    <row r="61" spans="1:32" x14ac:dyDescent="0.25">
      <c r="A61" t="s">
        <v>2221</v>
      </c>
      <c r="B61">
        <v>732</v>
      </c>
      <c r="C61">
        <v>659</v>
      </c>
      <c r="D61">
        <v>678</v>
      </c>
      <c r="E61">
        <v>809</v>
      </c>
      <c r="F61">
        <v>782</v>
      </c>
      <c r="G61">
        <v>943</v>
      </c>
      <c r="H61">
        <v>859</v>
      </c>
      <c r="I61">
        <v>917</v>
      </c>
      <c r="K61" t="s">
        <v>2221</v>
      </c>
      <c r="L61">
        <v>555584</v>
      </c>
      <c r="M61">
        <v>562669</v>
      </c>
      <c r="N61">
        <v>569433</v>
      </c>
      <c r="O61">
        <v>575750</v>
      </c>
      <c r="P61">
        <v>583571</v>
      </c>
      <c r="Q61">
        <v>591933</v>
      </c>
      <c r="R61">
        <v>600367</v>
      </c>
      <c r="S61">
        <v>608186</v>
      </c>
      <c r="U61" t="s">
        <v>2221</v>
      </c>
      <c r="V61" s="16">
        <f t="shared" si="0"/>
        <v>131.75325423338325</v>
      </c>
      <c r="W61" s="16">
        <f t="shared" si="1"/>
        <v>117.12036739184138</v>
      </c>
      <c r="X61" s="16">
        <f t="shared" si="2"/>
        <v>119.06580756647402</v>
      </c>
      <c r="Y61" s="16">
        <f t="shared" si="6"/>
        <v>140.51237516283109</v>
      </c>
      <c r="Z61" s="16">
        <f t="shared" si="7"/>
        <v>134.00254639109895</v>
      </c>
      <c r="AA61" s="16">
        <f t="shared" si="8"/>
        <v>159.30857039563597</v>
      </c>
      <c r="AB61" s="16">
        <f t="shared" si="9"/>
        <v>143.07914991996563</v>
      </c>
      <c r="AC61" s="16">
        <f t="shared" si="10"/>
        <v>150.77624279414522</v>
      </c>
      <c r="AD61">
        <f t="shared" si="4"/>
        <v>6</v>
      </c>
      <c r="AE61" s="16">
        <f t="shared" si="11"/>
        <v>19.022988560761974</v>
      </c>
      <c r="AF61">
        <f t="shared" si="5"/>
        <v>6</v>
      </c>
    </row>
    <row r="62" spans="1:32" x14ac:dyDescent="0.25">
      <c r="A62" t="s">
        <v>2224</v>
      </c>
      <c r="B62">
        <v>69</v>
      </c>
      <c r="C62">
        <v>78</v>
      </c>
      <c r="D62">
        <v>56</v>
      </c>
      <c r="E62">
        <v>77</v>
      </c>
      <c r="F62">
        <v>91</v>
      </c>
      <c r="G62">
        <v>100</v>
      </c>
      <c r="H62">
        <v>223</v>
      </c>
      <c r="I62">
        <v>99</v>
      </c>
      <c r="K62" t="s">
        <v>2224</v>
      </c>
      <c r="L62">
        <v>71856</v>
      </c>
      <c r="M62">
        <v>73116</v>
      </c>
      <c r="N62">
        <v>74323</v>
      </c>
      <c r="O62">
        <v>75480</v>
      </c>
      <c r="P62">
        <v>77075</v>
      </c>
      <c r="Q62">
        <v>78643</v>
      </c>
      <c r="R62">
        <v>80138</v>
      </c>
      <c r="S62">
        <v>81495</v>
      </c>
      <c r="U62" t="s">
        <v>2224</v>
      </c>
      <c r="V62" s="16">
        <f t="shared" si="0"/>
        <v>96.025384101536403</v>
      </c>
      <c r="W62" s="16">
        <f t="shared" si="1"/>
        <v>106.67979648777285</v>
      </c>
      <c r="X62" s="16">
        <f t="shared" si="2"/>
        <v>75.346797088384491</v>
      </c>
      <c r="Y62" s="16">
        <f t="shared" si="6"/>
        <v>102.01377848436671</v>
      </c>
      <c r="Z62" s="16">
        <f t="shared" si="7"/>
        <v>118.06681803438209</v>
      </c>
      <c r="AA62" s="16">
        <f t="shared" si="8"/>
        <v>127.15689889754969</v>
      </c>
      <c r="AB62" s="16">
        <f t="shared" si="9"/>
        <v>278.26998427712198</v>
      </c>
      <c r="AC62" s="16">
        <f t="shared" si="10"/>
        <v>121.47984538928769</v>
      </c>
      <c r="AD62">
        <f t="shared" si="4"/>
        <v>10</v>
      </c>
      <c r="AE62" s="16">
        <f t="shared" si="11"/>
        <v>25.454461287751286</v>
      </c>
      <c r="AF62">
        <f t="shared" si="5"/>
        <v>4</v>
      </c>
    </row>
    <row r="63" spans="1:32" x14ac:dyDescent="0.25">
      <c r="A63" t="s">
        <v>2227</v>
      </c>
      <c r="B63">
        <v>1799</v>
      </c>
      <c r="C63">
        <v>1783</v>
      </c>
      <c r="D63">
        <v>1821</v>
      </c>
      <c r="E63">
        <v>1936</v>
      </c>
      <c r="F63">
        <v>2263</v>
      </c>
      <c r="G63">
        <v>2420</v>
      </c>
      <c r="H63">
        <v>2399</v>
      </c>
      <c r="I63">
        <v>1753</v>
      </c>
      <c r="K63" t="s">
        <v>2227</v>
      </c>
      <c r="L63">
        <v>1157337</v>
      </c>
      <c r="M63">
        <v>1162574</v>
      </c>
      <c r="N63">
        <v>1167240</v>
      </c>
      <c r="O63">
        <v>1171546</v>
      </c>
      <c r="P63">
        <v>1178929</v>
      </c>
      <c r="Q63">
        <v>1186987</v>
      </c>
      <c r="R63">
        <v>1195184</v>
      </c>
      <c r="S63">
        <v>1202585</v>
      </c>
      <c r="U63" t="s">
        <v>2227</v>
      </c>
      <c r="V63" s="16">
        <f t="shared" si="0"/>
        <v>155.44305591197724</v>
      </c>
      <c r="W63" s="16">
        <f t="shared" si="1"/>
        <v>153.36658139610898</v>
      </c>
      <c r="X63" s="16">
        <f t="shared" si="2"/>
        <v>156.00904698262568</v>
      </c>
      <c r="Y63" s="16">
        <f t="shared" si="6"/>
        <v>165.25172720490701</v>
      </c>
      <c r="Z63" s="16">
        <f t="shared" si="7"/>
        <v>191.9538835672038</v>
      </c>
      <c r="AA63" s="16">
        <f t="shared" si="8"/>
        <v>203.87754878528577</v>
      </c>
      <c r="AB63" s="16">
        <f t="shared" si="9"/>
        <v>200.72223189065448</v>
      </c>
      <c r="AC63" s="16">
        <f t="shared" si="10"/>
        <v>145.76932191903276</v>
      </c>
      <c r="AD63">
        <f t="shared" si="4"/>
        <v>7</v>
      </c>
      <c r="AE63" s="16">
        <f t="shared" si="11"/>
        <v>-9.6737339929444772</v>
      </c>
      <c r="AF63">
        <f t="shared" si="5"/>
        <v>12</v>
      </c>
    </row>
    <row r="64" spans="1:32" x14ac:dyDescent="0.25">
      <c r="A64" t="s">
        <v>2222</v>
      </c>
      <c r="B64">
        <v>164</v>
      </c>
      <c r="C64">
        <v>147</v>
      </c>
      <c r="D64">
        <v>162</v>
      </c>
      <c r="E64">
        <v>165</v>
      </c>
      <c r="F64">
        <v>233</v>
      </c>
      <c r="G64">
        <v>193</v>
      </c>
      <c r="H64">
        <v>233</v>
      </c>
      <c r="I64">
        <v>224</v>
      </c>
      <c r="K64" t="s">
        <v>2222</v>
      </c>
      <c r="L64">
        <v>105802</v>
      </c>
      <c r="M64">
        <v>108073</v>
      </c>
      <c r="N64">
        <v>110400</v>
      </c>
      <c r="O64">
        <v>112804</v>
      </c>
      <c r="P64">
        <v>115774</v>
      </c>
      <c r="Q64">
        <v>118629</v>
      </c>
      <c r="R64">
        <v>121415</v>
      </c>
      <c r="S64">
        <v>124023</v>
      </c>
      <c r="U64" t="s">
        <v>2222</v>
      </c>
      <c r="V64" s="16">
        <f t="shared" si="0"/>
        <v>155.00652161584847</v>
      </c>
      <c r="W64" s="16">
        <f t="shared" si="1"/>
        <v>136.01917222618044</v>
      </c>
      <c r="X64" s="16">
        <f t="shared" si="2"/>
        <v>146.7391304347826</v>
      </c>
      <c r="Y64" s="16">
        <f t="shared" si="6"/>
        <v>146.27140881529024</v>
      </c>
      <c r="Z64" s="16">
        <f t="shared" si="7"/>
        <v>201.25416760239779</v>
      </c>
      <c r="AA64" s="16">
        <f t="shared" si="8"/>
        <v>162.69209046691785</v>
      </c>
      <c r="AB64" s="16">
        <f t="shared" si="9"/>
        <v>191.90380101305439</v>
      </c>
      <c r="AC64" s="16">
        <f t="shared" si="10"/>
        <v>180.61166074034657</v>
      </c>
      <c r="AD64">
        <f t="shared" si="4"/>
        <v>2</v>
      </c>
      <c r="AE64" s="16">
        <f t="shared" si="11"/>
        <v>25.605139124498095</v>
      </c>
      <c r="AF64">
        <f t="shared" si="5"/>
        <v>3</v>
      </c>
    </row>
    <row r="65" spans="1:32" x14ac:dyDescent="0.25">
      <c r="A65" t="s">
        <v>2220</v>
      </c>
      <c r="B65">
        <v>182</v>
      </c>
      <c r="C65">
        <v>149</v>
      </c>
      <c r="D65">
        <v>187</v>
      </c>
      <c r="E65">
        <v>239</v>
      </c>
      <c r="F65">
        <v>273</v>
      </c>
      <c r="G65">
        <v>287</v>
      </c>
      <c r="H65">
        <v>282</v>
      </c>
      <c r="I65">
        <v>215</v>
      </c>
      <c r="K65" t="s">
        <v>2220</v>
      </c>
      <c r="L65">
        <v>209996</v>
      </c>
      <c r="M65">
        <v>210007</v>
      </c>
      <c r="N65">
        <v>209930</v>
      </c>
      <c r="O65">
        <v>209833</v>
      </c>
      <c r="P65">
        <v>210501</v>
      </c>
      <c r="Q65">
        <v>211198</v>
      </c>
      <c r="R65">
        <v>211873</v>
      </c>
      <c r="S65">
        <v>212428</v>
      </c>
      <c r="U65" t="s">
        <v>2220</v>
      </c>
      <c r="V65" s="16">
        <f t="shared" si="0"/>
        <v>86.668317491761755</v>
      </c>
      <c r="W65" s="16">
        <f t="shared" si="1"/>
        <v>70.950015951849224</v>
      </c>
      <c r="X65" s="16">
        <f t="shared" si="2"/>
        <v>89.077311484780637</v>
      </c>
      <c r="Y65" s="16">
        <f t="shared" si="6"/>
        <v>113.9001015092955</v>
      </c>
      <c r="Z65" s="16">
        <f t="shared" si="7"/>
        <v>129.69059529408412</v>
      </c>
      <c r="AA65" s="16">
        <f t="shared" si="8"/>
        <v>135.89143836589361</v>
      </c>
      <c r="AB65" s="16">
        <f t="shared" si="9"/>
        <v>133.09860152072233</v>
      </c>
      <c r="AC65" s="16">
        <f t="shared" si="10"/>
        <v>101.21076317622911</v>
      </c>
      <c r="AD65">
        <f t="shared" si="4"/>
        <v>14</v>
      </c>
      <c r="AE65" s="16">
        <f t="shared" si="11"/>
        <v>14.542445684467353</v>
      </c>
      <c r="AF65">
        <f t="shared" si="5"/>
        <v>7</v>
      </c>
    </row>
    <row r="66" spans="1:32" x14ac:dyDescent="0.25">
      <c r="A66" t="s">
        <v>2226</v>
      </c>
      <c r="B66">
        <v>950</v>
      </c>
      <c r="C66">
        <v>1171</v>
      </c>
      <c r="D66">
        <v>1308</v>
      </c>
      <c r="E66">
        <v>1257</v>
      </c>
      <c r="F66">
        <v>1212</v>
      </c>
      <c r="G66">
        <v>1112</v>
      </c>
      <c r="H66">
        <v>974</v>
      </c>
      <c r="I66">
        <v>800</v>
      </c>
      <c r="K66" t="s">
        <v>2226</v>
      </c>
      <c r="L66">
        <v>946897</v>
      </c>
      <c r="M66">
        <v>938342</v>
      </c>
      <c r="N66">
        <v>931714</v>
      </c>
      <c r="O66">
        <v>927986</v>
      </c>
      <c r="P66">
        <v>925156</v>
      </c>
      <c r="Q66">
        <v>923716</v>
      </c>
      <c r="R66">
        <v>923734</v>
      </c>
      <c r="S66">
        <v>925150</v>
      </c>
      <c r="U66" t="s">
        <v>2226</v>
      </c>
      <c r="V66" s="16">
        <f t="shared" si="0"/>
        <v>100.32770195702383</v>
      </c>
      <c r="W66" s="16">
        <f t="shared" si="1"/>
        <v>124.79458449051626</v>
      </c>
      <c r="X66" s="16">
        <f t="shared" si="2"/>
        <v>140.38642759473402</v>
      </c>
      <c r="Y66" s="16">
        <f t="shared" si="6"/>
        <v>135.45462970346537</v>
      </c>
      <c r="Z66" s="16">
        <f t="shared" si="7"/>
        <v>131.00493322207282</v>
      </c>
      <c r="AA66" s="16">
        <f t="shared" si="8"/>
        <v>120.38332128056676</v>
      </c>
      <c r="AB66" s="16">
        <f t="shared" si="9"/>
        <v>105.44160981408068</v>
      </c>
      <c r="AC66" s="16">
        <f t="shared" si="10"/>
        <v>86.472463924768959</v>
      </c>
      <c r="AD66">
        <f t="shared" si="4"/>
        <v>17</v>
      </c>
      <c r="AE66" s="16">
        <f t="shared" si="11"/>
        <v>-13.855238032254874</v>
      </c>
      <c r="AF66">
        <f t="shared" si="5"/>
        <v>14</v>
      </c>
    </row>
    <row r="67" spans="1:32" x14ac:dyDescent="0.25">
      <c r="A67" t="s">
        <v>2225</v>
      </c>
      <c r="B67">
        <v>269</v>
      </c>
      <c r="C67">
        <v>328</v>
      </c>
      <c r="D67">
        <v>391</v>
      </c>
      <c r="E67">
        <v>327</v>
      </c>
      <c r="F67">
        <v>367</v>
      </c>
      <c r="G67">
        <v>311</v>
      </c>
      <c r="H67">
        <v>309</v>
      </c>
      <c r="I67">
        <v>243</v>
      </c>
      <c r="K67" t="s">
        <v>2225</v>
      </c>
      <c r="L67">
        <v>429663</v>
      </c>
      <c r="M67">
        <v>420898</v>
      </c>
      <c r="N67">
        <v>413716</v>
      </c>
      <c r="O67">
        <v>408914</v>
      </c>
      <c r="P67">
        <v>404762</v>
      </c>
      <c r="Q67">
        <v>400755</v>
      </c>
      <c r="R67">
        <v>397097</v>
      </c>
      <c r="S67">
        <v>394029</v>
      </c>
      <c r="U67" t="s">
        <v>2225</v>
      </c>
      <c r="V67" s="16">
        <f t="shared" si="0"/>
        <v>62.607206112697618</v>
      </c>
      <c r="W67" s="16">
        <f t="shared" si="1"/>
        <v>77.928619285432575</v>
      </c>
      <c r="X67" s="16">
        <f t="shared" si="2"/>
        <v>94.509276895261493</v>
      </c>
      <c r="Y67" s="16">
        <f t="shared" si="6"/>
        <v>79.967915013914904</v>
      </c>
      <c r="Z67" s="16">
        <f t="shared" si="7"/>
        <v>90.670566901043074</v>
      </c>
      <c r="AA67" s="16">
        <f t="shared" si="8"/>
        <v>77.603523349677474</v>
      </c>
      <c r="AB67" s="16">
        <f t="shared" si="9"/>
        <v>77.81474047902654</v>
      </c>
      <c r="AC67" s="16">
        <f t="shared" si="10"/>
        <v>61.670587697859801</v>
      </c>
      <c r="AD67">
        <f t="shared" si="4"/>
        <v>20</v>
      </c>
      <c r="AE67" s="16">
        <f t="shared" si="11"/>
        <v>-0.93661841483781672</v>
      </c>
      <c r="AF67">
        <f t="shared" si="5"/>
        <v>10</v>
      </c>
    </row>
    <row r="68" spans="1:32" x14ac:dyDescent="0.25">
      <c r="A68" t="s">
        <v>2214</v>
      </c>
      <c r="B68">
        <v>2329</v>
      </c>
      <c r="C68">
        <v>2705</v>
      </c>
      <c r="D68">
        <v>2830</v>
      </c>
      <c r="E68">
        <v>2450</v>
      </c>
      <c r="F68">
        <v>2100</v>
      </c>
      <c r="G68">
        <v>3348</v>
      </c>
      <c r="H68">
        <v>2807</v>
      </c>
      <c r="I68">
        <v>1274</v>
      </c>
      <c r="K68" t="s">
        <v>2214</v>
      </c>
      <c r="L68">
        <v>1219470</v>
      </c>
      <c r="M68">
        <v>1215538</v>
      </c>
      <c r="N68">
        <v>1211190</v>
      </c>
      <c r="O68">
        <v>1206967</v>
      </c>
      <c r="P68">
        <v>1203280</v>
      </c>
      <c r="Q68">
        <v>1198127</v>
      </c>
      <c r="R68">
        <v>1191824</v>
      </c>
      <c r="S68">
        <v>1184662</v>
      </c>
      <c r="U68" t="s">
        <v>2214</v>
      </c>
      <c r="V68" s="16">
        <f t="shared" si="0"/>
        <v>190.98460806743915</v>
      </c>
      <c r="W68" s="16">
        <f t="shared" si="1"/>
        <v>222.5352066327832</v>
      </c>
      <c r="X68" s="16">
        <f t="shared" si="2"/>
        <v>233.65450507352273</v>
      </c>
      <c r="Y68" s="16">
        <f t="shared" si="6"/>
        <v>202.98815129162602</v>
      </c>
      <c r="Z68" s="16">
        <f t="shared" si="7"/>
        <v>174.52297054717107</v>
      </c>
      <c r="AA68" s="16">
        <f t="shared" si="8"/>
        <v>279.43615326255065</v>
      </c>
      <c r="AB68" s="16">
        <f t="shared" si="9"/>
        <v>235.52135214595441</v>
      </c>
      <c r="AC68" s="16">
        <f t="shared" si="10"/>
        <v>107.54122272850822</v>
      </c>
      <c r="AD68">
        <f t="shared" si="4"/>
        <v>13</v>
      </c>
      <c r="AE68" s="16">
        <f t="shared" si="11"/>
        <v>-83.443385338930938</v>
      </c>
      <c r="AF68">
        <f t="shared" si="5"/>
        <v>26</v>
      </c>
    </row>
    <row r="69" spans="1:32" x14ac:dyDescent="0.25">
      <c r="A69" t="s">
        <v>2212</v>
      </c>
      <c r="B69">
        <v>648</v>
      </c>
      <c r="C69">
        <v>882</v>
      </c>
      <c r="D69">
        <v>1002</v>
      </c>
      <c r="E69">
        <v>939</v>
      </c>
      <c r="F69">
        <v>1127</v>
      </c>
      <c r="G69">
        <v>1363</v>
      </c>
      <c r="H69">
        <v>1067</v>
      </c>
      <c r="I69">
        <v>759</v>
      </c>
      <c r="K69" t="s">
        <v>2212</v>
      </c>
      <c r="L69">
        <v>460548</v>
      </c>
      <c r="M69">
        <v>458608</v>
      </c>
      <c r="N69">
        <v>456793</v>
      </c>
      <c r="O69">
        <v>455430</v>
      </c>
      <c r="P69">
        <v>454755</v>
      </c>
      <c r="Q69">
        <v>453693</v>
      </c>
      <c r="R69">
        <v>452409</v>
      </c>
      <c r="S69">
        <v>451041</v>
      </c>
      <c r="U69" t="s">
        <v>2212</v>
      </c>
      <c r="V69" s="16">
        <f t="shared" si="0"/>
        <v>140.70194637692489</v>
      </c>
      <c r="W69" s="16">
        <f t="shared" si="1"/>
        <v>192.32111083975857</v>
      </c>
      <c r="X69" s="16">
        <f t="shared" si="2"/>
        <v>219.35537541074405</v>
      </c>
      <c r="Y69" s="16">
        <f t="shared" si="6"/>
        <v>206.17877610170609</v>
      </c>
      <c r="Z69" s="16">
        <f t="shared" si="7"/>
        <v>247.82575232817669</v>
      </c>
      <c r="AA69" s="16">
        <f t="shared" si="8"/>
        <v>300.42341407074827</v>
      </c>
      <c r="AB69" s="16">
        <f t="shared" si="9"/>
        <v>235.84853528554913</v>
      </c>
      <c r="AC69" s="16">
        <f t="shared" si="10"/>
        <v>168.27738498273993</v>
      </c>
      <c r="AD69">
        <f t="shared" si="4"/>
        <v>4</v>
      </c>
      <c r="AE69" s="16">
        <f t="shared" si="11"/>
        <v>27.575438605815037</v>
      </c>
      <c r="AF69">
        <f t="shared" si="5"/>
        <v>2</v>
      </c>
    </row>
    <row r="70" spans="1:32" x14ac:dyDescent="0.25">
      <c r="A70" t="s">
        <v>2205</v>
      </c>
      <c r="B70">
        <v>901</v>
      </c>
      <c r="C70">
        <v>893</v>
      </c>
      <c r="D70">
        <v>869</v>
      </c>
      <c r="E70">
        <v>828</v>
      </c>
      <c r="F70">
        <v>699</v>
      </c>
      <c r="G70">
        <v>707</v>
      </c>
      <c r="H70">
        <v>649</v>
      </c>
      <c r="I70">
        <v>441</v>
      </c>
      <c r="K70" t="s">
        <v>2205</v>
      </c>
      <c r="L70">
        <v>515917</v>
      </c>
      <c r="M70">
        <v>508656</v>
      </c>
      <c r="N70">
        <v>501757</v>
      </c>
      <c r="O70">
        <v>495672</v>
      </c>
      <c r="P70">
        <v>491665</v>
      </c>
      <c r="Q70">
        <v>488167</v>
      </c>
      <c r="R70">
        <v>485245</v>
      </c>
      <c r="S70">
        <v>482905</v>
      </c>
      <c r="U70" t="s">
        <v>2205</v>
      </c>
      <c r="V70" s="16">
        <f t="shared" si="0"/>
        <v>174.64049449814604</v>
      </c>
      <c r="W70" s="16">
        <f t="shared" si="1"/>
        <v>175.56069327797175</v>
      </c>
      <c r="X70" s="16">
        <f t="shared" si="2"/>
        <v>173.19140540141942</v>
      </c>
      <c r="Y70" s="16">
        <f t="shared" si="6"/>
        <v>167.04594974095772</v>
      </c>
      <c r="Z70" s="16">
        <f t="shared" si="7"/>
        <v>142.16997345753714</v>
      </c>
      <c r="AA70" s="16">
        <f t="shared" si="8"/>
        <v>144.82748731479188</v>
      </c>
      <c r="AB70" s="16">
        <f t="shared" si="9"/>
        <v>133.74687013776546</v>
      </c>
      <c r="AC70" s="16">
        <f t="shared" si="10"/>
        <v>91.322309771072995</v>
      </c>
      <c r="AD70">
        <f t="shared" si="4"/>
        <v>15</v>
      </c>
      <c r="AE70" s="16">
        <f t="shared" si="11"/>
        <v>-83.318184727073046</v>
      </c>
      <c r="AF70">
        <f t="shared" si="5"/>
        <v>25</v>
      </c>
    </row>
    <row r="71" spans="1:32" x14ac:dyDescent="0.25">
      <c r="A71" t="s">
        <v>2206</v>
      </c>
      <c r="B71">
        <v>1815</v>
      </c>
      <c r="C71">
        <v>1709</v>
      </c>
      <c r="D71">
        <v>1881</v>
      </c>
      <c r="E71">
        <v>2143</v>
      </c>
      <c r="F71">
        <v>2509</v>
      </c>
      <c r="G71">
        <v>3166</v>
      </c>
      <c r="H71">
        <v>2268</v>
      </c>
      <c r="I71">
        <v>1882</v>
      </c>
      <c r="K71" t="s">
        <v>2206</v>
      </c>
      <c r="L71">
        <v>1209577</v>
      </c>
      <c r="M71">
        <v>1200962</v>
      </c>
      <c r="N71">
        <v>1193884</v>
      </c>
      <c r="O71">
        <v>1188949</v>
      </c>
      <c r="P71">
        <v>1187282</v>
      </c>
      <c r="Q71">
        <v>1185918</v>
      </c>
      <c r="R71">
        <v>1184849</v>
      </c>
      <c r="S71">
        <v>1183769</v>
      </c>
      <c r="U71" t="s">
        <v>2206</v>
      </c>
      <c r="V71" s="16">
        <f t="shared" si="0"/>
        <v>150.05245635457686</v>
      </c>
      <c r="W71" s="16">
        <f t="shared" si="1"/>
        <v>142.30258742574702</v>
      </c>
      <c r="X71" s="16">
        <f t="shared" si="2"/>
        <v>157.55299509835126</v>
      </c>
      <c r="Y71" s="16">
        <f t="shared" si="6"/>
        <v>180.24322321647102</v>
      </c>
      <c r="Z71" s="16">
        <f t="shared" si="7"/>
        <v>211.32300498112494</v>
      </c>
      <c r="AA71" s="16">
        <f t="shared" si="8"/>
        <v>266.96618147291804</v>
      </c>
      <c r="AB71" s="16">
        <f t="shared" si="9"/>
        <v>191.41679657070225</v>
      </c>
      <c r="AC71" s="16">
        <f t="shared" si="10"/>
        <v>158.98372064144272</v>
      </c>
      <c r="AD71">
        <f t="shared" si="4"/>
        <v>5</v>
      </c>
      <c r="AE71" s="16">
        <f t="shared" si="11"/>
        <v>8.9312642868658543</v>
      </c>
      <c r="AF71">
        <f t="shared" si="5"/>
        <v>8</v>
      </c>
    </row>
    <row r="72" spans="1:32" x14ac:dyDescent="0.25">
      <c r="A72" t="s">
        <v>2213</v>
      </c>
      <c r="B72">
        <v>1231</v>
      </c>
      <c r="C72">
        <v>1313</v>
      </c>
      <c r="D72">
        <v>1243</v>
      </c>
      <c r="E72">
        <v>1049</v>
      </c>
      <c r="F72">
        <v>1079</v>
      </c>
      <c r="G72">
        <v>1132</v>
      </c>
      <c r="H72">
        <v>842</v>
      </c>
      <c r="I72">
        <v>620</v>
      </c>
      <c r="K72" t="s">
        <v>2213</v>
      </c>
      <c r="L72">
        <v>441017</v>
      </c>
      <c r="M72">
        <v>437789</v>
      </c>
      <c r="N72">
        <v>435153</v>
      </c>
      <c r="O72">
        <v>433056</v>
      </c>
      <c r="P72">
        <v>432507</v>
      </c>
      <c r="Q72">
        <v>432443</v>
      </c>
      <c r="R72">
        <v>432702</v>
      </c>
      <c r="S72">
        <v>432965</v>
      </c>
      <c r="U72" t="s">
        <v>2213</v>
      </c>
      <c r="V72" s="16">
        <f t="shared" si="0"/>
        <v>279.12756197606893</v>
      </c>
      <c r="W72" s="16">
        <f t="shared" si="1"/>
        <v>299.91616966164065</v>
      </c>
      <c r="X72" s="16">
        <f t="shared" si="2"/>
        <v>285.64665761238001</v>
      </c>
      <c r="Y72" s="16">
        <f t="shared" si="6"/>
        <v>242.23195152589963</v>
      </c>
      <c r="Z72" s="16">
        <f t="shared" si="7"/>
        <v>249.47573102863075</v>
      </c>
      <c r="AA72" s="16">
        <f t="shared" si="8"/>
        <v>261.76860302976343</v>
      </c>
      <c r="AB72" s="16">
        <f t="shared" si="9"/>
        <v>194.59119671274919</v>
      </c>
      <c r="AC72" s="16">
        <f t="shared" si="10"/>
        <v>143.19864192255724</v>
      </c>
      <c r="AD72">
        <f t="shared" si="4"/>
        <v>8</v>
      </c>
      <c r="AE72" s="16">
        <f t="shared" si="11"/>
        <v>-135.92892005351169</v>
      </c>
      <c r="AF72">
        <f t="shared" si="5"/>
        <v>27</v>
      </c>
    </row>
    <row r="73" spans="1:32" x14ac:dyDescent="0.25">
      <c r="A73" t="s">
        <v>2208</v>
      </c>
      <c r="B73">
        <v>474</v>
      </c>
      <c r="C73">
        <v>520</v>
      </c>
      <c r="D73">
        <v>623</v>
      </c>
      <c r="E73">
        <v>716</v>
      </c>
      <c r="F73">
        <v>868</v>
      </c>
      <c r="G73">
        <v>766</v>
      </c>
      <c r="H73">
        <v>663</v>
      </c>
      <c r="I73">
        <v>553</v>
      </c>
      <c r="K73" t="s">
        <v>2208</v>
      </c>
      <c r="L73">
        <v>301013</v>
      </c>
      <c r="M73">
        <v>300629</v>
      </c>
      <c r="N73">
        <v>300481</v>
      </c>
      <c r="O73">
        <v>300722</v>
      </c>
      <c r="P73">
        <v>301835</v>
      </c>
      <c r="Q73">
        <v>302691</v>
      </c>
      <c r="R73">
        <v>303311</v>
      </c>
      <c r="S73">
        <v>303652</v>
      </c>
      <c r="U73" t="s">
        <v>2208</v>
      </c>
      <c r="V73" s="16">
        <f t="shared" si="0"/>
        <v>157.46828210077305</v>
      </c>
      <c r="W73" s="16">
        <f t="shared" si="1"/>
        <v>172.97067149210488</v>
      </c>
      <c r="X73" s="16">
        <f t="shared" si="2"/>
        <v>207.3342407673031</v>
      </c>
      <c r="Y73" s="16">
        <f t="shared" si="6"/>
        <v>238.09365460458497</v>
      </c>
      <c r="Z73" s="16">
        <f t="shared" si="7"/>
        <v>287.57433697218681</v>
      </c>
      <c r="AA73" s="16">
        <f t="shared" si="8"/>
        <v>253.06335503863676</v>
      </c>
      <c r="AB73" s="16">
        <f t="shared" si="9"/>
        <v>218.58752237802122</v>
      </c>
      <c r="AC73" s="16">
        <f t="shared" si="10"/>
        <v>182.11637005519478</v>
      </c>
      <c r="AD73">
        <f t="shared" si="4"/>
        <v>1</v>
      </c>
      <c r="AE73" s="16">
        <f t="shared" si="11"/>
        <v>24.648087954421726</v>
      </c>
      <c r="AF73">
        <f t="shared" si="5"/>
        <v>5</v>
      </c>
    </row>
    <row r="74" spans="1:32" x14ac:dyDescent="0.25">
      <c r="A74" t="s">
        <v>2216</v>
      </c>
      <c r="B74">
        <v>3486</v>
      </c>
      <c r="C74">
        <v>3212</v>
      </c>
      <c r="D74">
        <v>3437</v>
      </c>
      <c r="E74">
        <v>3358</v>
      </c>
      <c r="F74">
        <v>4044</v>
      </c>
      <c r="G74">
        <v>4014</v>
      </c>
      <c r="H74">
        <v>3637</v>
      </c>
      <c r="I74">
        <v>3282</v>
      </c>
      <c r="K74" t="s">
        <v>2216</v>
      </c>
      <c r="L74">
        <v>2035483</v>
      </c>
      <c r="M74">
        <v>1997630</v>
      </c>
      <c r="N74">
        <v>1962665</v>
      </c>
      <c r="O74">
        <v>1932569</v>
      </c>
      <c r="P74">
        <v>1907062</v>
      </c>
      <c r="Q74">
        <v>1886228</v>
      </c>
      <c r="R74">
        <v>1868966</v>
      </c>
      <c r="S74">
        <v>1853242</v>
      </c>
      <c r="U74" t="s">
        <v>2216</v>
      </c>
      <c r="V74" s="16">
        <f t="shared" si="0"/>
        <v>171.26156298038353</v>
      </c>
      <c r="W74" s="16">
        <f t="shared" si="1"/>
        <v>160.79053678609154</v>
      </c>
      <c r="X74" s="16">
        <f t="shared" si="2"/>
        <v>175.11903457798451</v>
      </c>
      <c r="Y74" s="16">
        <f t="shared" si="6"/>
        <v>173.75834963719277</v>
      </c>
      <c r="Z74" s="16">
        <f t="shared" si="7"/>
        <v>212.05393427167022</v>
      </c>
      <c r="AA74" s="16">
        <f t="shared" si="8"/>
        <v>212.80566294212579</v>
      </c>
      <c r="AB74" s="16">
        <f t="shared" si="9"/>
        <v>194.5995807307356</v>
      </c>
      <c r="AC74" s="16">
        <f t="shared" si="10"/>
        <v>177.09505828164916</v>
      </c>
      <c r="AD74">
        <f t="shared" si="4"/>
        <v>3</v>
      </c>
      <c r="AE74" s="16">
        <f t="shared" si="11"/>
        <v>5.8334953012656285</v>
      </c>
      <c r="AF74">
        <f t="shared" si="5"/>
        <v>9</v>
      </c>
    </row>
    <row r="75" spans="1:32" x14ac:dyDescent="0.25">
      <c r="A75" t="s">
        <v>2204</v>
      </c>
      <c r="B75">
        <v>2510</v>
      </c>
      <c r="C75">
        <v>2593</v>
      </c>
      <c r="D75">
        <v>2568</v>
      </c>
      <c r="E75">
        <v>2375</v>
      </c>
      <c r="F75">
        <v>2506</v>
      </c>
      <c r="G75">
        <v>2204</v>
      </c>
      <c r="H75">
        <v>1618</v>
      </c>
      <c r="I75">
        <v>1333</v>
      </c>
      <c r="K75" t="s">
        <v>2204</v>
      </c>
      <c r="L75">
        <v>2655148</v>
      </c>
      <c r="M75">
        <v>2631211</v>
      </c>
      <c r="N75">
        <v>2607638</v>
      </c>
      <c r="O75">
        <v>2585937</v>
      </c>
      <c r="P75">
        <v>2569757</v>
      </c>
      <c r="Q75">
        <v>2553884</v>
      </c>
      <c r="R75">
        <v>2537993</v>
      </c>
      <c r="S75">
        <v>2520884</v>
      </c>
      <c r="U75" t="s">
        <v>2204</v>
      </c>
      <c r="V75" s="16">
        <f t="shared" si="0"/>
        <v>94.533336748083343</v>
      </c>
      <c r="W75" s="16">
        <f t="shared" si="1"/>
        <v>98.547778950452852</v>
      </c>
      <c r="X75" s="16">
        <f t="shared" si="2"/>
        <v>98.479927045088317</v>
      </c>
      <c r="Y75" s="16">
        <f t="shared" si="6"/>
        <v>91.842918060262107</v>
      </c>
      <c r="Z75" s="16">
        <f t="shared" si="7"/>
        <v>97.518948289663186</v>
      </c>
      <c r="AA75" s="16">
        <f t="shared" si="8"/>
        <v>86.299925916760515</v>
      </c>
      <c r="AB75" s="16">
        <f t="shared" si="9"/>
        <v>63.751160858205672</v>
      </c>
      <c r="AC75" s="16">
        <f t="shared" si="10"/>
        <v>52.878276033327992</v>
      </c>
      <c r="AD75">
        <f t="shared" si="4"/>
        <v>24</v>
      </c>
      <c r="AE75" s="16">
        <f t="shared" si="11"/>
        <v>-41.655060714755351</v>
      </c>
      <c r="AF75">
        <f t="shared" si="5"/>
        <v>20</v>
      </c>
    </row>
    <row r="76" spans="1:32" x14ac:dyDescent="0.25">
      <c r="A76" t="s">
        <v>2211</v>
      </c>
      <c r="B76">
        <v>969</v>
      </c>
      <c r="C76">
        <v>983</v>
      </c>
      <c r="D76">
        <v>957</v>
      </c>
      <c r="E76">
        <v>828</v>
      </c>
      <c r="F76">
        <v>704</v>
      </c>
      <c r="G76">
        <v>846</v>
      </c>
      <c r="H76">
        <v>616</v>
      </c>
      <c r="I76">
        <v>564</v>
      </c>
      <c r="K76" t="s">
        <v>2211</v>
      </c>
      <c r="L76">
        <v>505921</v>
      </c>
      <c r="M76">
        <v>505019</v>
      </c>
      <c r="N76">
        <v>504489</v>
      </c>
      <c r="O76">
        <v>504705</v>
      </c>
      <c r="P76">
        <v>503668</v>
      </c>
      <c r="Q76">
        <v>502703</v>
      </c>
      <c r="R76">
        <v>501779</v>
      </c>
      <c r="S76">
        <v>500774</v>
      </c>
      <c r="U76" t="s">
        <v>2211</v>
      </c>
      <c r="V76" s="16">
        <f t="shared" si="0"/>
        <v>191.5318794831604</v>
      </c>
      <c r="W76" s="16">
        <f t="shared" si="1"/>
        <v>194.64614202633962</v>
      </c>
      <c r="X76" s="16">
        <f t="shared" si="2"/>
        <v>189.69690122083932</v>
      </c>
      <c r="Y76" s="16">
        <f t="shared" si="6"/>
        <v>164.0562308675365</v>
      </c>
      <c r="Z76" s="16">
        <f t="shared" si="7"/>
        <v>139.77461343583474</v>
      </c>
      <c r="AA76" s="16">
        <f t="shared" si="8"/>
        <v>168.29022305416916</v>
      </c>
      <c r="AB76" s="16">
        <f t="shared" si="9"/>
        <v>122.76320850414227</v>
      </c>
      <c r="AC76" s="16">
        <f t="shared" si="10"/>
        <v>112.62565548530874</v>
      </c>
      <c r="AD76">
        <f t="shared" si="4"/>
        <v>12</v>
      </c>
      <c r="AE76" s="16">
        <f t="shared" si="11"/>
        <v>-78.906223997851654</v>
      </c>
      <c r="AF76">
        <f t="shared" si="5"/>
        <v>24</v>
      </c>
    </row>
    <row r="77" spans="1:32" x14ac:dyDescent="0.25">
      <c r="A77" t="s">
        <v>2201</v>
      </c>
      <c r="B77">
        <v>2256</v>
      </c>
      <c r="C77">
        <v>2510</v>
      </c>
      <c r="D77">
        <v>2762</v>
      </c>
      <c r="E77">
        <v>2527</v>
      </c>
      <c r="F77">
        <v>2932</v>
      </c>
      <c r="G77">
        <v>3138</v>
      </c>
      <c r="H77">
        <v>3043</v>
      </c>
      <c r="I77">
        <v>1775</v>
      </c>
      <c r="K77" t="s">
        <v>2201</v>
      </c>
      <c r="L77">
        <v>1945619</v>
      </c>
      <c r="M77">
        <v>1945561</v>
      </c>
      <c r="N77">
        <v>1946996</v>
      </c>
      <c r="O77">
        <v>1950053</v>
      </c>
      <c r="P77">
        <v>1950415</v>
      </c>
      <c r="Q77">
        <v>1951303</v>
      </c>
      <c r="R77">
        <v>1951377</v>
      </c>
      <c r="S77">
        <v>1948555</v>
      </c>
      <c r="U77" t="s">
        <v>2201</v>
      </c>
      <c r="V77" s="16">
        <f t="shared" si="0"/>
        <v>115.95281501671191</v>
      </c>
      <c r="W77" s="16">
        <f t="shared" si="1"/>
        <v>129.01163212050406</v>
      </c>
      <c r="X77" s="16">
        <f t="shared" si="2"/>
        <v>141.8595621151764</v>
      </c>
      <c r="Y77" s="16">
        <f t="shared" si="6"/>
        <v>129.58622150269761</v>
      </c>
      <c r="Z77" s="16">
        <f t="shared" si="7"/>
        <v>150.32698169363957</v>
      </c>
      <c r="AA77" s="16">
        <f t="shared" si="8"/>
        <v>160.81561910169768</v>
      </c>
      <c r="AB77" s="16">
        <f t="shared" si="9"/>
        <v>155.94116359883301</v>
      </c>
      <c r="AC77" s="16">
        <f t="shared" si="10"/>
        <v>91.093143380607685</v>
      </c>
      <c r="AD77">
        <f t="shared" si="4"/>
        <v>16</v>
      </c>
      <c r="AE77" s="16">
        <f t="shared" si="11"/>
        <v>-24.859671636104224</v>
      </c>
      <c r="AF77">
        <f t="shared" si="5"/>
        <v>15</v>
      </c>
    </row>
    <row r="78" spans="1:32" x14ac:dyDescent="0.25">
      <c r="A78" t="s">
        <v>2202</v>
      </c>
      <c r="B78">
        <v>2719</v>
      </c>
      <c r="C78">
        <v>2436</v>
      </c>
      <c r="D78">
        <v>2568</v>
      </c>
      <c r="E78">
        <v>2106</v>
      </c>
      <c r="F78">
        <v>1831</v>
      </c>
      <c r="G78">
        <v>1720</v>
      </c>
      <c r="H78">
        <v>1373</v>
      </c>
      <c r="I78">
        <v>1213</v>
      </c>
      <c r="K78" t="s">
        <v>2202</v>
      </c>
      <c r="L78">
        <v>5450087</v>
      </c>
      <c r="M78">
        <v>5431617</v>
      </c>
      <c r="N78">
        <v>5416406</v>
      </c>
      <c r="O78">
        <v>5407590</v>
      </c>
      <c r="P78">
        <v>5399836</v>
      </c>
      <c r="Q78">
        <v>5391746</v>
      </c>
      <c r="R78">
        <v>5382242</v>
      </c>
      <c r="S78">
        <v>5369566</v>
      </c>
      <c r="U78" t="s">
        <v>2202</v>
      </c>
      <c r="V78" s="16">
        <f t="shared" si="0"/>
        <v>49.889111861884039</v>
      </c>
      <c r="W78" s="16">
        <f t="shared" si="1"/>
        <v>44.848523008894034</v>
      </c>
      <c r="X78" s="16">
        <f t="shared" si="2"/>
        <v>47.41151235708697</v>
      </c>
      <c r="Y78" s="16">
        <f t="shared" si="6"/>
        <v>38.945260273060647</v>
      </c>
      <c r="Z78" s="16">
        <f t="shared" si="7"/>
        <v>33.908437219204437</v>
      </c>
      <c r="AA78" s="16">
        <f t="shared" si="8"/>
        <v>31.900612528854289</v>
      </c>
      <c r="AB78" s="16">
        <f t="shared" si="9"/>
        <v>25.509815426359499</v>
      </c>
      <c r="AC78" s="16">
        <f t="shared" si="10"/>
        <v>22.590280108299257</v>
      </c>
      <c r="AD78">
        <f t="shared" si="4"/>
        <v>27</v>
      </c>
      <c r="AE78" s="16">
        <f t="shared" si="11"/>
        <v>-27.298831753584782</v>
      </c>
      <c r="AF78">
        <f t="shared" si="5"/>
        <v>16</v>
      </c>
    </row>
    <row r="79" spans="1:32" x14ac:dyDescent="0.25">
      <c r="A79" t="s">
        <v>2209</v>
      </c>
      <c r="B79">
        <v>1846</v>
      </c>
      <c r="C79">
        <v>1518</v>
      </c>
      <c r="D79">
        <v>1459</v>
      </c>
      <c r="E79">
        <v>1414</v>
      </c>
      <c r="F79">
        <v>1506</v>
      </c>
      <c r="G79">
        <v>1296</v>
      </c>
      <c r="H79">
        <v>1064</v>
      </c>
      <c r="I79">
        <v>815</v>
      </c>
      <c r="K79" t="s">
        <v>2209</v>
      </c>
      <c r="L79">
        <v>1405118</v>
      </c>
      <c r="M79">
        <v>1400571</v>
      </c>
      <c r="N79">
        <v>1394591</v>
      </c>
      <c r="O79">
        <v>1387374</v>
      </c>
      <c r="P79">
        <v>1384531</v>
      </c>
      <c r="Q79">
        <v>1381185</v>
      </c>
      <c r="R79">
        <v>1376810</v>
      </c>
      <c r="S79">
        <v>1370691</v>
      </c>
      <c r="U79" t="s">
        <v>2209</v>
      </c>
      <c r="V79" s="16">
        <f t="shared" si="0"/>
        <v>131.37686656921341</v>
      </c>
      <c r="W79" s="16">
        <f t="shared" si="1"/>
        <v>108.38436609068729</v>
      </c>
      <c r="X79" s="16">
        <f t="shared" si="2"/>
        <v>104.61848671044055</v>
      </c>
      <c r="Y79" s="16">
        <f t="shared" si="6"/>
        <v>101.91916527194542</v>
      </c>
      <c r="Z79" s="16">
        <f t="shared" si="7"/>
        <v>108.77329579474927</v>
      </c>
      <c r="AA79" s="16">
        <f t="shared" si="8"/>
        <v>93.83246994428697</v>
      </c>
      <c r="AB79" s="16">
        <f t="shared" si="9"/>
        <v>77.280089482208865</v>
      </c>
      <c r="AC79" s="16">
        <f t="shared" si="10"/>
        <v>59.459061159663264</v>
      </c>
      <c r="AD79">
        <f t="shared" si="4"/>
        <v>22</v>
      </c>
      <c r="AE79" s="16">
        <f t="shared" si="11"/>
        <v>-71.917805409550141</v>
      </c>
      <c r="AF79">
        <f t="shared" si="5"/>
        <v>22</v>
      </c>
    </row>
    <row r="80" spans="1:32" x14ac:dyDescent="0.25">
      <c r="A80" t="s">
        <v>2207</v>
      </c>
      <c r="B80">
        <v>401</v>
      </c>
      <c r="C80">
        <v>358</v>
      </c>
      <c r="D80">
        <v>374</v>
      </c>
      <c r="E80">
        <v>422</v>
      </c>
      <c r="F80">
        <v>459</v>
      </c>
      <c r="G80">
        <v>506</v>
      </c>
      <c r="H80">
        <v>361</v>
      </c>
      <c r="I80">
        <v>309</v>
      </c>
      <c r="K80" t="s">
        <v>2207</v>
      </c>
      <c r="L80">
        <v>889817</v>
      </c>
      <c r="M80">
        <v>893137</v>
      </c>
      <c r="N80">
        <v>894848</v>
      </c>
      <c r="O80">
        <v>895279</v>
      </c>
      <c r="P80">
        <v>895559</v>
      </c>
      <c r="Q80">
        <v>895155</v>
      </c>
      <c r="R80">
        <v>893916</v>
      </c>
      <c r="S80">
        <v>891492</v>
      </c>
      <c r="U80" t="s">
        <v>2207</v>
      </c>
      <c r="V80" s="16">
        <f t="shared" si="0"/>
        <v>45.065446041152278</v>
      </c>
      <c r="W80" s="16">
        <f t="shared" si="1"/>
        <v>40.083436247742512</v>
      </c>
      <c r="X80" s="16">
        <f t="shared" si="2"/>
        <v>41.794807609784009</v>
      </c>
      <c r="Y80" s="16">
        <f t="shared" si="6"/>
        <v>47.136144151711363</v>
      </c>
      <c r="Z80" s="16">
        <f t="shared" si="7"/>
        <v>51.252904610416508</v>
      </c>
      <c r="AA80" s="16">
        <f t="shared" si="8"/>
        <v>56.526523339533384</v>
      </c>
      <c r="AB80" s="16">
        <f t="shared" si="9"/>
        <v>40.384107679021298</v>
      </c>
      <c r="AC80" s="16">
        <f t="shared" si="10"/>
        <v>34.660995275336177</v>
      </c>
      <c r="AD80">
        <f t="shared" si="4"/>
        <v>26</v>
      </c>
      <c r="AE80" s="16">
        <f t="shared" si="11"/>
        <v>-10.404450765816101</v>
      </c>
      <c r="AF80">
        <f t="shared" si="5"/>
        <v>13</v>
      </c>
    </row>
    <row r="81" spans="1:32" x14ac:dyDescent="0.25">
      <c r="A81" t="s">
        <v>2203</v>
      </c>
      <c r="B81">
        <v>1138</v>
      </c>
      <c r="C81">
        <v>1072</v>
      </c>
      <c r="D81">
        <v>1311</v>
      </c>
      <c r="E81">
        <v>1375</v>
      </c>
      <c r="F81">
        <v>1580</v>
      </c>
      <c r="G81">
        <v>1612</v>
      </c>
      <c r="H81">
        <v>1269</v>
      </c>
      <c r="I81">
        <v>985</v>
      </c>
      <c r="K81" t="s">
        <v>2203</v>
      </c>
      <c r="L81">
        <v>1360411</v>
      </c>
      <c r="M81">
        <v>1346871</v>
      </c>
      <c r="N81">
        <v>1332987</v>
      </c>
      <c r="O81">
        <v>1319799</v>
      </c>
      <c r="P81">
        <v>1311419</v>
      </c>
      <c r="Q81">
        <v>1302981</v>
      </c>
      <c r="R81">
        <v>1294028</v>
      </c>
      <c r="S81">
        <v>1283530</v>
      </c>
      <c r="U81" t="s">
        <v>2203</v>
      </c>
      <c r="V81" s="16">
        <f t="shared" si="0"/>
        <v>83.651190706338014</v>
      </c>
      <c r="W81" s="16">
        <f t="shared" si="1"/>
        <v>79.591883706754402</v>
      </c>
      <c r="X81" s="16">
        <f t="shared" si="2"/>
        <v>98.350546554467527</v>
      </c>
      <c r="Y81" s="16">
        <f t="shared" si="6"/>
        <v>104.18253082476953</v>
      </c>
      <c r="Z81" s="16">
        <f t="shared" si="7"/>
        <v>120.48018215383489</v>
      </c>
      <c r="AA81" s="16">
        <f t="shared" si="8"/>
        <v>123.716308986854</v>
      </c>
      <c r="AB81" s="16">
        <f t="shared" si="9"/>
        <v>98.065884200341884</v>
      </c>
      <c r="AC81" s="16">
        <f t="shared" si="10"/>
        <v>76.741486369621285</v>
      </c>
      <c r="AD81">
        <f t="shared" si="4"/>
        <v>19</v>
      </c>
      <c r="AE81" s="16">
        <f t="shared" si="11"/>
        <v>-6.9097043367167288</v>
      </c>
      <c r="AF81">
        <f t="shared" si="5"/>
        <v>11</v>
      </c>
    </row>
    <row r="82" spans="1:32" x14ac:dyDescent="0.25">
      <c r="A82" t="s">
        <v>2210</v>
      </c>
      <c r="B82">
        <v>290</v>
      </c>
      <c r="C82">
        <v>265</v>
      </c>
      <c r="D82">
        <v>321</v>
      </c>
      <c r="E82">
        <v>261</v>
      </c>
      <c r="F82">
        <v>261</v>
      </c>
      <c r="G82">
        <v>256</v>
      </c>
      <c r="H82">
        <v>211</v>
      </c>
      <c r="I82">
        <v>173</v>
      </c>
      <c r="K82" t="s">
        <v>2210</v>
      </c>
      <c r="L82">
        <v>345456</v>
      </c>
      <c r="M82">
        <v>345488</v>
      </c>
      <c r="N82">
        <v>344938</v>
      </c>
      <c r="O82">
        <v>343837</v>
      </c>
      <c r="P82">
        <v>344770</v>
      </c>
      <c r="Q82">
        <v>345850</v>
      </c>
      <c r="R82">
        <v>346907</v>
      </c>
      <c r="S82">
        <v>347707</v>
      </c>
      <c r="U82" t="s">
        <v>2210</v>
      </c>
      <c r="V82" s="16">
        <f t="shared" si="0"/>
        <v>83.947014959937007</v>
      </c>
      <c r="W82" s="16">
        <f t="shared" si="1"/>
        <v>76.703098226277035</v>
      </c>
      <c r="X82" s="16">
        <f t="shared" si="2"/>
        <v>93.060202123280121</v>
      </c>
      <c r="Y82" s="16">
        <f t="shared" si="6"/>
        <v>75.908061087084874</v>
      </c>
      <c r="Z82" s="16">
        <f t="shared" si="7"/>
        <v>75.702642341270987</v>
      </c>
      <c r="AA82" s="16">
        <f t="shared" si="8"/>
        <v>74.02052913112621</v>
      </c>
      <c r="AB82" s="16">
        <f t="shared" si="9"/>
        <v>60.823217750002165</v>
      </c>
      <c r="AC82" s="16">
        <f t="shared" si="10"/>
        <v>49.754534708820934</v>
      </c>
      <c r="AD82">
        <f t="shared" si="4"/>
        <v>25</v>
      </c>
      <c r="AE82" s="16">
        <f t="shared" si="11"/>
        <v>-34.192480251116073</v>
      </c>
      <c r="AF82">
        <f t="shared" si="5"/>
        <v>18</v>
      </c>
    </row>
    <row r="83" spans="1:32" x14ac:dyDescent="0.25">
      <c r="A83" t="s">
        <v>2215</v>
      </c>
      <c r="B83">
        <v>530</v>
      </c>
      <c r="C83">
        <v>539</v>
      </c>
      <c r="D83">
        <v>635</v>
      </c>
      <c r="E83">
        <v>528</v>
      </c>
      <c r="F83">
        <v>516</v>
      </c>
      <c r="G83">
        <v>458</v>
      </c>
      <c r="H83">
        <v>411</v>
      </c>
      <c r="I83">
        <v>362</v>
      </c>
      <c r="K83" t="s">
        <v>2215</v>
      </c>
      <c r="L83">
        <v>439940</v>
      </c>
      <c r="M83">
        <v>439737</v>
      </c>
      <c r="N83">
        <v>438815</v>
      </c>
      <c r="O83">
        <v>437179</v>
      </c>
      <c r="P83">
        <v>437851</v>
      </c>
      <c r="Q83">
        <v>438518</v>
      </c>
      <c r="R83">
        <v>439106</v>
      </c>
      <c r="S83">
        <v>439430</v>
      </c>
      <c r="U83" t="s">
        <v>2215</v>
      </c>
      <c r="V83" s="16">
        <f t="shared" si="0"/>
        <v>120.47097331454289</v>
      </c>
      <c r="W83" s="16">
        <f t="shared" si="1"/>
        <v>122.57326538362705</v>
      </c>
      <c r="X83" s="16">
        <f t="shared" si="2"/>
        <v>144.70790652097125</v>
      </c>
      <c r="Y83" s="16">
        <f t="shared" si="6"/>
        <v>120.77432813561494</v>
      </c>
      <c r="Z83" s="16">
        <f t="shared" si="7"/>
        <v>117.84830912799102</v>
      </c>
      <c r="AA83" s="16">
        <f t="shared" si="8"/>
        <v>104.44269106399281</v>
      </c>
      <c r="AB83" s="16">
        <f t="shared" si="9"/>
        <v>93.599267602811153</v>
      </c>
      <c r="AC83" s="16">
        <f t="shared" si="10"/>
        <v>82.379446100630361</v>
      </c>
      <c r="AD83">
        <f t="shared" si="4"/>
        <v>18</v>
      </c>
      <c r="AE83" s="16">
        <f t="shared" si="11"/>
        <v>-38.091527213912528</v>
      </c>
      <c r="AF83">
        <f t="shared" si="5"/>
        <v>19</v>
      </c>
    </row>
    <row r="84" spans="1:32" x14ac:dyDescent="0.25">
      <c r="A84" t="s">
        <v>2218</v>
      </c>
      <c r="B84">
        <v>1518</v>
      </c>
      <c r="C84">
        <v>1595</v>
      </c>
      <c r="D84">
        <v>1568</v>
      </c>
      <c r="E84">
        <v>1617</v>
      </c>
      <c r="F84">
        <v>1667</v>
      </c>
      <c r="G84">
        <v>1565</v>
      </c>
      <c r="H84">
        <v>1384</v>
      </c>
      <c r="I84">
        <v>1071</v>
      </c>
      <c r="K84" t="s">
        <v>2218</v>
      </c>
      <c r="L84">
        <v>867715</v>
      </c>
      <c r="M84">
        <v>872761</v>
      </c>
      <c r="N84">
        <v>877429</v>
      </c>
      <c r="O84">
        <v>881758</v>
      </c>
      <c r="P84">
        <v>888681</v>
      </c>
      <c r="Q84">
        <v>894867</v>
      </c>
      <c r="R84">
        <v>900218</v>
      </c>
      <c r="S84">
        <v>904359</v>
      </c>
      <c r="U84" t="s">
        <v>2218</v>
      </c>
      <c r="V84" s="16">
        <f t="shared" si="0"/>
        <v>174.94223333698278</v>
      </c>
      <c r="W84" s="16">
        <f t="shared" si="1"/>
        <v>182.75335401100645</v>
      </c>
      <c r="X84" s="16">
        <f t="shared" si="2"/>
        <v>178.70391792384339</v>
      </c>
      <c r="Y84" s="16">
        <f t="shared" si="6"/>
        <v>183.38364948205745</v>
      </c>
      <c r="Z84" s="16">
        <f t="shared" si="7"/>
        <v>187.58137059304744</v>
      </c>
      <c r="AA84" s="16">
        <f t="shared" si="8"/>
        <v>174.88632388947184</v>
      </c>
      <c r="AB84" s="16">
        <f t="shared" si="9"/>
        <v>153.74053840292021</v>
      </c>
      <c r="AC84" s="16">
        <f t="shared" si="10"/>
        <v>118.4264213658514</v>
      </c>
      <c r="AD84">
        <f t="shared" si="4"/>
        <v>11</v>
      </c>
      <c r="AE84" s="16">
        <f t="shared" si="11"/>
        <v>-56.515811971131384</v>
      </c>
      <c r="AF84">
        <f t="shared" si="5"/>
        <v>21</v>
      </c>
    </row>
    <row r="85" spans="1:32" x14ac:dyDescent="0.25">
      <c r="A85" t="s">
        <v>2217</v>
      </c>
      <c r="B85">
        <v>515</v>
      </c>
      <c r="C85">
        <v>464</v>
      </c>
      <c r="D85">
        <v>451</v>
      </c>
      <c r="E85">
        <v>381</v>
      </c>
      <c r="F85">
        <v>409</v>
      </c>
      <c r="G85">
        <v>323</v>
      </c>
      <c r="H85">
        <v>269</v>
      </c>
      <c r="I85">
        <v>238</v>
      </c>
      <c r="K85" t="s">
        <v>2217</v>
      </c>
      <c r="L85">
        <v>376478</v>
      </c>
      <c r="M85">
        <v>381907</v>
      </c>
      <c r="N85">
        <v>387315</v>
      </c>
      <c r="O85">
        <v>392666</v>
      </c>
      <c r="P85">
        <v>397499</v>
      </c>
      <c r="Q85">
        <v>402299</v>
      </c>
      <c r="R85">
        <v>406769</v>
      </c>
      <c r="S85">
        <v>410481</v>
      </c>
      <c r="U85" t="s">
        <v>2217</v>
      </c>
      <c r="V85" s="16">
        <f t="shared" si="0"/>
        <v>136.79418186454456</v>
      </c>
      <c r="W85" s="16">
        <f t="shared" si="1"/>
        <v>121.4955473452961</v>
      </c>
      <c r="X85" s="16">
        <f t="shared" si="2"/>
        <v>116.44268876754063</v>
      </c>
      <c r="Y85" s="16">
        <f t="shared" si="6"/>
        <v>97.029027213968106</v>
      </c>
      <c r="Z85" s="16">
        <f t="shared" si="7"/>
        <v>102.89334061217764</v>
      </c>
      <c r="AA85" s="16">
        <f t="shared" si="8"/>
        <v>80.288541607113117</v>
      </c>
      <c r="AB85" s="16">
        <f t="shared" si="9"/>
        <v>66.130899847333495</v>
      </c>
      <c r="AC85" s="16">
        <f t="shared" si="10"/>
        <v>57.980759158158364</v>
      </c>
      <c r="AD85">
        <f t="shared" si="4"/>
        <v>23</v>
      </c>
      <c r="AE85" s="16">
        <f t="shared" si="11"/>
        <v>-78.813422706386191</v>
      </c>
      <c r="AF85">
        <f t="shared" si="5"/>
        <v>23</v>
      </c>
    </row>
    <row r="86" spans="1:32" x14ac:dyDescent="0.25">
      <c r="A86" t="s">
        <v>5</v>
      </c>
      <c r="B86">
        <v>30072</v>
      </c>
      <c r="C86">
        <v>30213</v>
      </c>
      <c r="D86">
        <v>31801</v>
      </c>
      <c r="E86">
        <v>30493</v>
      </c>
      <c r="F86">
        <v>32472</v>
      </c>
      <c r="G86">
        <v>34311</v>
      </c>
      <c r="H86">
        <v>29250</v>
      </c>
      <c r="I86">
        <v>22228</v>
      </c>
      <c r="K86" t="s">
        <v>5</v>
      </c>
      <c r="L86">
        <v>26262326</v>
      </c>
      <c r="M86">
        <v>26151350</v>
      </c>
      <c r="N86">
        <v>26048382</v>
      </c>
      <c r="O86">
        <v>25966185</v>
      </c>
      <c r="P86">
        <v>25925118</v>
      </c>
      <c r="Q86">
        <v>25889012</v>
      </c>
      <c r="R86">
        <v>25851779</v>
      </c>
      <c r="S86">
        <v>25800806</v>
      </c>
      <c r="U86" t="s">
        <v>5</v>
      </c>
      <c r="V86" s="16">
        <f t="shared" si="0"/>
        <v>114.50623223548439</v>
      </c>
      <c r="W86" s="16">
        <f t="shared" si="1"/>
        <v>115.53132056280076</v>
      </c>
      <c r="X86" s="16">
        <f t="shared" si="2"/>
        <v>122.08435825303853</v>
      </c>
      <c r="Y86" s="16">
        <f t="shared" si="6"/>
        <v>117.4335005315567</v>
      </c>
      <c r="Z86" s="16">
        <f t="shared" si="7"/>
        <v>125.25304609992519</v>
      </c>
      <c r="AA86" s="16">
        <f t="shared" si="8"/>
        <v>132.53112942278366</v>
      </c>
      <c r="AB86" s="16">
        <f t="shared" si="9"/>
        <v>113.14501798889741</v>
      </c>
      <c r="AC86" s="16">
        <f t="shared" si="10"/>
        <v>86.152347333645309</v>
      </c>
      <c r="AE86" s="16">
        <f t="shared" si="11"/>
        <v>-28.353884901839081</v>
      </c>
    </row>
    <row r="87" spans="1:32" x14ac:dyDescent="0.25">
      <c r="A87" t="s">
        <v>6</v>
      </c>
      <c r="B87">
        <f>SUM(B66:B74)</f>
        <v>12103</v>
      </c>
      <c r="C87">
        <f t="shared" ref="C87:I87" si="12">SUM(C66:C74)</f>
        <v>12733</v>
      </c>
      <c r="D87">
        <f t="shared" si="12"/>
        <v>13584</v>
      </c>
      <c r="E87">
        <f t="shared" si="12"/>
        <v>13067</v>
      </c>
      <c r="F87">
        <f t="shared" si="12"/>
        <v>14005</v>
      </c>
      <c r="G87">
        <f t="shared" si="12"/>
        <v>15919</v>
      </c>
      <c r="H87">
        <f t="shared" si="12"/>
        <v>13216</v>
      </c>
      <c r="I87">
        <f t="shared" si="12"/>
        <v>9854</v>
      </c>
      <c r="K87" t="s">
        <v>6</v>
      </c>
      <c r="L87">
        <f>SUM(L66:L74)</f>
        <v>7559585</v>
      </c>
      <c r="M87">
        <f t="shared" ref="M87:S87" si="13">SUM(M66:M74)</f>
        <v>7479052</v>
      </c>
      <c r="N87">
        <f t="shared" si="13"/>
        <v>7407353</v>
      </c>
      <c r="O87">
        <f t="shared" si="13"/>
        <v>7350265</v>
      </c>
      <c r="P87">
        <f t="shared" si="13"/>
        <v>7308304</v>
      </c>
      <c r="Q87">
        <f t="shared" si="13"/>
        <v>7271738</v>
      </c>
      <c r="R87">
        <f t="shared" si="13"/>
        <v>7240137</v>
      </c>
      <c r="S87">
        <f t="shared" si="13"/>
        <v>7211415</v>
      </c>
      <c r="U87" t="s">
        <v>6</v>
      </c>
      <c r="V87" s="16">
        <f t="shared" si="0"/>
        <v>160.10138122661496</v>
      </c>
      <c r="W87" s="16">
        <f t="shared" si="1"/>
        <v>170.24884972052607</v>
      </c>
      <c r="X87" s="16">
        <f t="shared" si="2"/>
        <v>183.38534696537346</v>
      </c>
      <c r="Y87" s="16">
        <f t="shared" ref="Y87" si="14">E87/(O87/100000)</f>
        <v>177.77590331777154</v>
      </c>
      <c r="Z87" s="16">
        <f t="shared" ref="Z87" si="15">F87/(P87/100000)</f>
        <v>191.63132787032396</v>
      </c>
      <c r="AA87" s="16">
        <f t="shared" ref="AA87" si="16">G87/(Q87/100000)</f>
        <v>218.91602805271586</v>
      </c>
      <c r="AB87" s="16">
        <f t="shared" ref="AB87" si="17">H87/(R87/100000)</f>
        <v>182.53798236138348</v>
      </c>
      <c r="AC87" s="16">
        <f t="shared" ref="AC87" si="18">I87/(S87/100000)</f>
        <v>136.64447268670574</v>
      </c>
      <c r="AE87" s="16">
        <f t="shared" si="11"/>
        <v>-23.456908539909222</v>
      </c>
    </row>
  </sheetData>
  <sortState xmlns:xlrd2="http://schemas.microsoft.com/office/spreadsheetml/2017/richdata2" ref="P45:R50">
    <sortCondition ref="Q45:Q50"/>
  </sortState>
  <phoneticPr fontId="1" type="noConversion"/>
  <pageMargins left="0.511811024" right="0.511811024" top="0.78740157499999996" bottom="0.78740157499999996" header="0.31496062000000002" footer="0.31496062000000002"/>
  <pageSetup paperSize="9" orientation="portrait" r:id="rId1"/>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F6FBA-CD86-4F85-9BA2-F69F3606515E}">
  <dimension ref="A1:S93"/>
  <sheetViews>
    <sheetView showGridLines="0" workbookViewId="0"/>
  </sheetViews>
  <sheetFormatPr defaultRowHeight="15" x14ac:dyDescent="0.25"/>
  <sheetData>
    <row r="1" spans="1:1" x14ac:dyDescent="0.25">
      <c r="A1" t="s">
        <v>2386</v>
      </c>
    </row>
    <row r="3" spans="1:1" x14ac:dyDescent="0.25">
      <c r="A3" t="s">
        <v>48</v>
      </c>
    </row>
    <row r="4" spans="1:1" x14ac:dyDescent="0.25">
      <c r="A4" t="s">
        <v>2354</v>
      </c>
    </row>
    <row r="5" spans="1:1" x14ac:dyDescent="0.25">
      <c r="A5" t="s">
        <v>2355</v>
      </c>
    </row>
    <row r="6" spans="1:1" x14ac:dyDescent="0.25">
      <c r="A6" t="s">
        <v>2356</v>
      </c>
    </row>
    <row r="7" spans="1:1" x14ac:dyDescent="0.25">
      <c r="A7" t="s">
        <v>2357</v>
      </c>
    </row>
    <row r="8" spans="1:1" x14ac:dyDescent="0.25">
      <c r="A8" t="s">
        <v>2358</v>
      </c>
    </row>
    <row r="9" spans="1:1" x14ac:dyDescent="0.25">
      <c r="A9" t="s">
        <v>2359</v>
      </c>
    </row>
    <row r="10" spans="1:1" x14ac:dyDescent="0.25">
      <c r="A10" t="s">
        <v>2360</v>
      </c>
    </row>
    <row r="11" spans="1:1" x14ac:dyDescent="0.25">
      <c r="A11" t="s">
        <v>2361</v>
      </c>
    </row>
    <row r="12" spans="1:1" x14ac:dyDescent="0.25">
      <c r="A12" t="s">
        <v>2362</v>
      </c>
    </row>
    <row r="13" spans="1:1" x14ac:dyDescent="0.25">
      <c r="A13" t="s">
        <v>2363</v>
      </c>
    </row>
    <row r="14" spans="1:1" x14ac:dyDescent="0.25">
      <c r="A14" t="s">
        <v>2364</v>
      </c>
    </row>
    <row r="15" spans="1:1" x14ac:dyDescent="0.25">
      <c r="A15" t="s">
        <v>2365</v>
      </c>
    </row>
    <row r="16" spans="1:1" x14ac:dyDescent="0.25">
      <c r="A16" t="s">
        <v>2366</v>
      </c>
    </row>
    <row r="17" spans="1:1" x14ac:dyDescent="0.25">
      <c r="A17" t="s">
        <v>2241</v>
      </c>
    </row>
    <row r="18" spans="1:1" x14ac:dyDescent="0.25">
      <c r="A18" t="s">
        <v>2242</v>
      </c>
    </row>
    <row r="19" spans="1:1" x14ac:dyDescent="0.25">
      <c r="A19" t="s">
        <v>2243</v>
      </c>
    </row>
    <row r="20" spans="1:1" x14ac:dyDescent="0.25">
      <c r="A20" t="s">
        <v>2244</v>
      </c>
    </row>
    <row r="21" spans="1:1" x14ac:dyDescent="0.25">
      <c r="A21" t="s">
        <v>2367</v>
      </c>
    </row>
    <row r="22" spans="1:1" x14ac:dyDescent="0.25">
      <c r="A22" t="s">
        <v>2368</v>
      </c>
    </row>
    <row r="23" spans="1:1" x14ac:dyDescent="0.25">
      <c r="A23" t="s">
        <v>2369</v>
      </c>
    </row>
    <row r="24" spans="1:1" x14ac:dyDescent="0.25">
      <c r="A24" t="s">
        <v>2370</v>
      </c>
    </row>
    <row r="25" spans="1:1" x14ac:dyDescent="0.25">
      <c r="A25" t="s">
        <v>2371</v>
      </c>
    </row>
    <row r="26" spans="1:1" x14ac:dyDescent="0.25">
      <c r="A26" t="s">
        <v>2372</v>
      </c>
    </row>
    <row r="28" spans="1:1" x14ac:dyDescent="0.25">
      <c r="A28" t="s">
        <v>718</v>
      </c>
    </row>
    <row r="29" spans="1:1" x14ac:dyDescent="0.25">
      <c r="A29" t="s">
        <v>2373</v>
      </c>
    </row>
    <row r="30" spans="1:1" x14ac:dyDescent="0.25">
      <c r="A30" t="s">
        <v>2284</v>
      </c>
    </row>
    <row r="31" spans="1:1" x14ac:dyDescent="0.25">
      <c r="A31" t="s">
        <v>2374</v>
      </c>
    </row>
    <row r="33" spans="1:1" x14ac:dyDescent="0.25">
      <c r="A33" t="s">
        <v>654</v>
      </c>
    </row>
    <row r="34" spans="1:1" x14ac:dyDescent="0.25">
      <c r="A34" t="s">
        <v>2141</v>
      </c>
    </row>
    <row r="35" spans="1:1" x14ac:dyDescent="0.25">
      <c r="A35" s="109" t="s">
        <v>140</v>
      </c>
    </row>
    <row r="52" spans="1:19" x14ac:dyDescent="0.25">
      <c r="A52" t="s">
        <v>2263</v>
      </c>
    </row>
    <row r="53" spans="1:19" x14ac:dyDescent="0.25">
      <c r="A53" t="s">
        <v>2382</v>
      </c>
    </row>
    <row r="54" spans="1:19" x14ac:dyDescent="0.25">
      <c r="A54" t="s">
        <v>2383</v>
      </c>
      <c r="C54" t="s">
        <v>2384</v>
      </c>
    </row>
    <row r="55" spans="1:19" x14ac:dyDescent="0.25">
      <c r="B55">
        <v>2012</v>
      </c>
      <c r="C55">
        <v>2013</v>
      </c>
      <c r="D55">
        <v>2014</v>
      </c>
      <c r="E55">
        <v>2015</v>
      </c>
      <c r="F55">
        <v>2016</v>
      </c>
      <c r="G55">
        <v>2017</v>
      </c>
      <c r="H55">
        <v>2018</v>
      </c>
      <c r="I55">
        <v>2019</v>
      </c>
    </row>
    <row r="56" spans="1:19" x14ac:dyDescent="0.25">
      <c r="A56" t="s">
        <v>72</v>
      </c>
      <c r="B56" s="16">
        <f t="shared" ref="B56:I56" si="0">B79/(L79/100000)</f>
        <v>157.46828210077305</v>
      </c>
      <c r="C56" s="16">
        <f t="shared" si="0"/>
        <v>172.97067149210488</v>
      </c>
      <c r="D56" s="16">
        <f t="shared" si="0"/>
        <v>207.3342407673031</v>
      </c>
      <c r="E56" s="16">
        <f t="shared" si="0"/>
        <v>238.09365460458497</v>
      </c>
      <c r="F56" s="16">
        <f t="shared" si="0"/>
        <v>287.57433697218681</v>
      </c>
      <c r="G56" s="16">
        <f t="shared" si="0"/>
        <v>253.06335503863676</v>
      </c>
      <c r="H56" s="16">
        <f t="shared" si="0"/>
        <v>218.58752237802122</v>
      </c>
      <c r="I56" s="16">
        <f t="shared" si="0"/>
        <v>182.11637005519478</v>
      </c>
    </row>
    <row r="57" spans="1:19" x14ac:dyDescent="0.25">
      <c r="A57" t="s">
        <v>66</v>
      </c>
      <c r="B57" s="16">
        <f t="shared" ref="B57:I58" si="1">B92/(L92/100000)</f>
        <v>114.50623223548439</v>
      </c>
      <c r="C57" s="16">
        <f t="shared" si="1"/>
        <v>115.53132056280076</v>
      </c>
      <c r="D57" s="16">
        <f t="shared" si="1"/>
        <v>122.08435825303853</v>
      </c>
      <c r="E57" s="16">
        <f t="shared" si="1"/>
        <v>117.4335005315567</v>
      </c>
      <c r="F57" s="16">
        <f t="shared" si="1"/>
        <v>125.25304609992519</v>
      </c>
      <c r="G57" s="16">
        <f t="shared" si="1"/>
        <v>132.53112942278366</v>
      </c>
      <c r="H57" s="16">
        <f t="shared" si="1"/>
        <v>113.14501798889741</v>
      </c>
      <c r="I57" s="16">
        <f t="shared" si="1"/>
        <v>86.152347333645309</v>
      </c>
    </row>
    <row r="58" spans="1:19" x14ac:dyDescent="0.25">
      <c r="A58" t="s">
        <v>69</v>
      </c>
      <c r="B58" s="16">
        <f t="shared" si="1"/>
        <v>160.10138122661496</v>
      </c>
      <c r="C58" s="16">
        <f t="shared" si="1"/>
        <v>170.24884972052607</v>
      </c>
      <c r="D58" s="16">
        <f t="shared" si="1"/>
        <v>183.38534696537346</v>
      </c>
      <c r="E58" s="16">
        <f t="shared" si="1"/>
        <v>177.77590331777154</v>
      </c>
      <c r="F58" s="16">
        <f t="shared" si="1"/>
        <v>191.63132787032396</v>
      </c>
      <c r="G58" s="16">
        <f t="shared" si="1"/>
        <v>218.91602805271586</v>
      </c>
      <c r="H58" s="16">
        <f t="shared" si="1"/>
        <v>182.53798236138348</v>
      </c>
      <c r="I58" s="16">
        <f t="shared" si="1"/>
        <v>136.64447268670574</v>
      </c>
    </row>
    <row r="61" spans="1:19" x14ac:dyDescent="0.25">
      <c r="A61" t="s">
        <v>2263</v>
      </c>
      <c r="F61" s="170" t="s">
        <v>2380</v>
      </c>
      <c r="K61" t="s">
        <v>2258</v>
      </c>
    </row>
    <row r="62" spans="1:19" x14ac:dyDescent="0.25">
      <c r="A62" t="s">
        <v>2382</v>
      </c>
      <c r="K62" t="s">
        <v>2383</v>
      </c>
    </row>
    <row r="63" spans="1:19" x14ac:dyDescent="0.25">
      <c r="A63" t="s">
        <v>2384</v>
      </c>
      <c r="K63" t="s">
        <v>2385</v>
      </c>
    </row>
    <row r="64" spans="1:19" x14ac:dyDescent="0.25">
      <c r="B64">
        <v>2012</v>
      </c>
      <c r="C64">
        <v>2013</v>
      </c>
      <c r="D64">
        <v>2014</v>
      </c>
      <c r="E64">
        <v>2015</v>
      </c>
      <c r="F64">
        <v>2016</v>
      </c>
      <c r="G64">
        <v>2017</v>
      </c>
      <c r="H64">
        <v>2018</v>
      </c>
      <c r="I64">
        <v>2019</v>
      </c>
      <c r="L64">
        <v>2012</v>
      </c>
      <c r="M64">
        <v>2013</v>
      </c>
      <c r="N64">
        <v>2014</v>
      </c>
      <c r="O64">
        <v>2015</v>
      </c>
      <c r="P64">
        <v>2016</v>
      </c>
      <c r="Q64">
        <v>2017</v>
      </c>
      <c r="R64">
        <v>2018</v>
      </c>
      <c r="S64">
        <v>2019</v>
      </c>
    </row>
    <row r="65" spans="1:19" x14ac:dyDescent="0.25">
      <c r="A65" t="s">
        <v>2223</v>
      </c>
      <c r="B65">
        <v>230</v>
      </c>
      <c r="C65">
        <v>212</v>
      </c>
      <c r="D65">
        <v>228</v>
      </c>
      <c r="E65">
        <v>261</v>
      </c>
      <c r="F65">
        <v>260</v>
      </c>
      <c r="G65">
        <v>228</v>
      </c>
      <c r="H65">
        <v>184</v>
      </c>
      <c r="I65">
        <v>154</v>
      </c>
      <c r="K65" t="s">
        <v>2223</v>
      </c>
      <c r="L65">
        <v>250050</v>
      </c>
      <c r="M65">
        <v>250166</v>
      </c>
      <c r="N65">
        <v>249911</v>
      </c>
      <c r="O65">
        <v>249312</v>
      </c>
      <c r="P65">
        <v>250047</v>
      </c>
      <c r="Q65">
        <v>250457</v>
      </c>
      <c r="R65">
        <v>250560</v>
      </c>
      <c r="S65">
        <v>250309</v>
      </c>
    </row>
    <row r="66" spans="1:19" x14ac:dyDescent="0.25">
      <c r="A66" t="s">
        <v>2219</v>
      </c>
      <c r="B66">
        <v>101</v>
      </c>
      <c r="C66">
        <v>119</v>
      </c>
      <c r="D66">
        <v>111</v>
      </c>
      <c r="E66">
        <v>105</v>
      </c>
      <c r="F66">
        <v>194</v>
      </c>
      <c r="G66">
        <v>297</v>
      </c>
      <c r="H66">
        <v>235</v>
      </c>
      <c r="I66">
        <v>174</v>
      </c>
      <c r="K66" t="s">
        <v>2219</v>
      </c>
      <c r="L66">
        <v>110406</v>
      </c>
      <c r="M66">
        <v>111813</v>
      </c>
      <c r="N66">
        <v>113340</v>
      </c>
      <c r="O66">
        <v>115018</v>
      </c>
      <c r="P66">
        <v>116931</v>
      </c>
      <c r="Q66">
        <v>118936</v>
      </c>
      <c r="R66">
        <v>120960</v>
      </c>
      <c r="S66">
        <v>122896</v>
      </c>
    </row>
    <row r="67" spans="1:19" x14ac:dyDescent="0.25">
      <c r="A67" t="s">
        <v>2221</v>
      </c>
      <c r="B67">
        <v>732</v>
      </c>
      <c r="C67">
        <v>659</v>
      </c>
      <c r="D67">
        <v>678</v>
      </c>
      <c r="E67">
        <v>809</v>
      </c>
      <c r="F67">
        <v>782</v>
      </c>
      <c r="G67">
        <v>943</v>
      </c>
      <c r="H67">
        <v>859</v>
      </c>
      <c r="I67">
        <v>917</v>
      </c>
      <c r="K67" t="s">
        <v>2221</v>
      </c>
      <c r="L67">
        <v>555584</v>
      </c>
      <c r="M67">
        <v>562669</v>
      </c>
      <c r="N67">
        <v>569433</v>
      </c>
      <c r="O67">
        <v>575750</v>
      </c>
      <c r="P67">
        <v>583571</v>
      </c>
      <c r="Q67">
        <v>591933</v>
      </c>
      <c r="R67">
        <v>600367</v>
      </c>
      <c r="S67">
        <v>608186</v>
      </c>
    </row>
    <row r="68" spans="1:19" x14ac:dyDescent="0.25">
      <c r="A68" t="s">
        <v>2224</v>
      </c>
      <c r="B68">
        <v>69</v>
      </c>
      <c r="C68">
        <v>78</v>
      </c>
      <c r="D68">
        <v>56</v>
      </c>
      <c r="E68">
        <v>77</v>
      </c>
      <c r="F68">
        <v>91</v>
      </c>
      <c r="G68">
        <v>100</v>
      </c>
      <c r="H68">
        <v>223</v>
      </c>
      <c r="I68">
        <v>99</v>
      </c>
      <c r="K68" t="s">
        <v>2224</v>
      </c>
      <c r="L68">
        <v>71856</v>
      </c>
      <c r="M68">
        <v>73116</v>
      </c>
      <c r="N68">
        <v>74323</v>
      </c>
      <c r="O68">
        <v>75480</v>
      </c>
      <c r="P68">
        <v>77075</v>
      </c>
      <c r="Q68">
        <v>78643</v>
      </c>
      <c r="R68">
        <v>80138</v>
      </c>
      <c r="S68">
        <v>81495</v>
      </c>
    </row>
    <row r="69" spans="1:19" x14ac:dyDescent="0.25">
      <c r="A69" t="s">
        <v>2227</v>
      </c>
      <c r="B69">
        <v>1799</v>
      </c>
      <c r="C69">
        <v>1783</v>
      </c>
      <c r="D69">
        <v>1821</v>
      </c>
      <c r="E69">
        <v>1936</v>
      </c>
      <c r="F69">
        <v>2263</v>
      </c>
      <c r="G69">
        <v>2420</v>
      </c>
      <c r="H69">
        <v>2399</v>
      </c>
      <c r="I69">
        <v>1753</v>
      </c>
      <c r="K69" t="s">
        <v>2227</v>
      </c>
      <c r="L69">
        <v>1157337</v>
      </c>
      <c r="M69">
        <v>1162574</v>
      </c>
      <c r="N69">
        <v>1167240</v>
      </c>
      <c r="O69">
        <v>1171546</v>
      </c>
      <c r="P69">
        <v>1178929</v>
      </c>
      <c r="Q69">
        <v>1186987</v>
      </c>
      <c r="R69">
        <v>1195184</v>
      </c>
      <c r="S69">
        <v>1202585</v>
      </c>
    </row>
    <row r="70" spans="1:19" x14ac:dyDescent="0.25">
      <c r="A70" t="s">
        <v>2222</v>
      </c>
      <c r="B70">
        <v>164</v>
      </c>
      <c r="C70">
        <v>147</v>
      </c>
      <c r="D70">
        <v>162</v>
      </c>
      <c r="E70">
        <v>165</v>
      </c>
      <c r="F70">
        <v>233</v>
      </c>
      <c r="G70">
        <v>193</v>
      </c>
      <c r="H70">
        <v>233</v>
      </c>
      <c r="I70">
        <v>224</v>
      </c>
      <c r="K70" t="s">
        <v>2222</v>
      </c>
      <c r="L70">
        <v>105802</v>
      </c>
      <c r="M70">
        <v>108073</v>
      </c>
      <c r="N70">
        <v>110400</v>
      </c>
      <c r="O70">
        <v>112804</v>
      </c>
      <c r="P70">
        <v>115774</v>
      </c>
      <c r="Q70">
        <v>118629</v>
      </c>
      <c r="R70">
        <v>121415</v>
      </c>
      <c r="S70">
        <v>124023</v>
      </c>
    </row>
    <row r="71" spans="1:19" x14ac:dyDescent="0.25">
      <c r="A71" t="s">
        <v>2220</v>
      </c>
      <c r="B71">
        <v>182</v>
      </c>
      <c r="C71">
        <v>149</v>
      </c>
      <c r="D71">
        <v>187</v>
      </c>
      <c r="E71">
        <v>239</v>
      </c>
      <c r="F71">
        <v>273</v>
      </c>
      <c r="G71">
        <v>287</v>
      </c>
      <c r="H71">
        <v>282</v>
      </c>
      <c r="I71">
        <v>215</v>
      </c>
      <c r="K71" t="s">
        <v>2220</v>
      </c>
      <c r="L71">
        <v>209996</v>
      </c>
      <c r="M71">
        <v>210007</v>
      </c>
      <c r="N71">
        <v>209930</v>
      </c>
      <c r="O71">
        <v>209833</v>
      </c>
      <c r="P71">
        <v>210501</v>
      </c>
      <c r="Q71">
        <v>211198</v>
      </c>
      <c r="R71">
        <v>211873</v>
      </c>
      <c r="S71">
        <v>212428</v>
      </c>
    </row>
    <row r="72" spans="1:19" x14ac:dyDescent="0.25">
      <c r="A72" t="s">
        <v>2226</v>
      </c>
      <c r="B72">
        <v>950</v>
      </c>
      <c r="C72">
        <v>1171</v>
      </c>
      <c r="D72">
        <v>1308</v>
      </c>
      <c r="E72">
        <v>1257</v>
      </c>
      <c r="F72">
        <v>1212</v>
      </c>
      <c r="G72">
        <v>1112</v>
      </c>
      <c r="H72">
        <v>974</v>
      </c>
      <c r="I72">
        <v>800</v>
      </c>
      <c r="K72" t="s">
        <v>2226</v>
      </c>
      <c r="L72">
        <v>946897</v>
      </c>
      <c r="M72">
        <v>938342</v>
      </c>
      <c r="N72">
        <v>931714</v>
      </c>
      <c r="O72">
        <v>927986</v>
      </c>
      <c r="P72">
        <v>925156</v>
      </c>
      <c r="Q72">
        <v>923716</v>
      </c>
      <c r="R72">
        <v>923734</v>
      </c>
      <c r="S72">
        <v>925150</v>
      </c>
    </row>
    <row r="73" spans="1:19" x14ac:dyDescent="0.25">
      <c r="A73" t="s">
        <v>2225</v>
      </c>
      <c r="B73">
        <v>269</v>
      </c>
      <c r="C73">
        <v>328</v>
      </c>
      <c r="D73">
        <v>391</v>
      </c>
      <c r="E73">
        <v>327</v>
      </c>
      <c r="F73">
        <v>367</v>
      </c>
      <c r="G73">
        <v>311</v>
      </c>
      <c r="H73">
        <v>309</v>
      </c>
      <c r="I73">
        <v>243</v>
      </c>
      <c r="K73" t="s">
        <v>2225</v>
      </c>
      <c r="L73">
        <v>429663</v>
      </c>
      <c r="M73">
        <v>420898</v>
      </c>
      <c r="N73">
        <v>413716</v>
      </c>
      <c r="O73">
        <v>408914</v>
      </c>
      <c r="P73">
        <v>404762</v>
      </c>
      <c r="Q73">
        <v>400755</v>
      </c>
      <c r="R73">
        <v>397097</v>
      </c>
      <c r="S73">
        <v>394029</v>
      </c>
    </row>
    <row r="74" spans="1:19" x14ac:dyDescent="0.25">
      <c r="A74" t="s">
        <v>2214</v>
      </c>
      <c r="B74">
        <v>2329</v>
      </c>
      <c r="C74">
        <v>2705</v>
      </c>
      <c r="D74">
        <v>2830</v>
      </c>
      <c r="E74">
        <v>2450</v>
      </c>
      <c r="F74">
        <v>2100</v>
      </c>
      <c r="G74">
        <v>3348</v>
      </c>
      <c r="H74">
        <v>2807</v>
      </c>
      <c r="I74">
        <v>1274</v>
      </c>
      <c r="K74" t="s">
        <v>2214</v>
      </c>
      <c r="L74">
        <v>1219470</v>
      </c>
      <c r="M74">
        <v>1215538</v>
      </c>
      <c r="N74">
        <v>1211190</v>
      </c>
      <c r="O74">
        <v>1206967</v>
      </c>
      <c r="P74">
        <v>1203280</v>
      </c>
      <c r="Q74">
        <v>1198127</v>
      </c>
      <c r="R74">
        <v>1191824</v>
      </c>
      <c r="S74">
        <v>1184662</v>
      </c>
    </row>
    <row r="75" spans="1:19" x14ac:dyDescent="0.25">
      <c r="A75" t="s">
        <v>2212</v>
      </c>
      <c r="B75">
        <v>648</v>
      </c>
      <c r="C75">
        <v>882</v>
      </c>
      <c r="D75">
        <v>1002</v>
      </c>
      <c r="E75">
        <v>939</v>
      </c>
      <c r="F75">
        <v>1127</v>
      </c>
      <c r="G75">
        <v>1363</v>
      </c>
      <c r="H75">
        <v>1067</v>
      </c>
      <c r="I75">
        <v>759</v>
      </c>
      <c r="K75" t="s">
        <v>2212</v>
      </c>
      <c r="L75">
        <v>460548</v>
      </c>
      <c r="M75">
        <v>458608</v>
      </c>
      <c r="N75">
        <v>456793</v>
      </c>
      <c r="O75">
        <v>455430</v>
      </c>
      <c r="P75">
        <v>454755</v>
      </c>
      <c r="Q75">
        <v>453693</v>
      </c>
      <c r="R75">
        <v>452409</v>
      </c>
      <c r="S75">
        <v>451041</v>
      </c>
    </row>
    <row r="76" spans="1:19" x14ac:dyDescent="0.25">
      <c r="A76" t="s">
        <v>2205</v>
      </c>
      <c r="B76">
        <v>901</v>
      </c>
      <c r="C76">
        <v>893</v>
      </c>
      <c r="D76">
        <v>869</v>
      </c>
      <c r="E76">
        <v>828</v>
      </c>
      <c r="F76">
        <v>699</v>
      </c>
      <c r="G76">
        <v>707</v>
      </c>
      <c r="H76">
        <v>649</v>
      </c>
      <c r="I76">
        <v>441</v>
      </c>
      <c r="K76" t="s">
        <v>2205</v>
      </c>
      <c r="L76">
        <v>515917</v>
      </c>
      <c r="M76">
        <v>508656</v>
      </c>
      <c r="N76">
        <v>501757</v>
      </c>
      <c r="O76">
        <v>495672</v>
      </c>
      <c r="P76">
        <v>491665</v>
      </c>
      <c r="Q76">
        <v>488167</v>
      </c>
      <c r="R76">
        <v>485245</v>
      </c>
      <c r="S76">
        <v>482905</v>
      </c>
    </row>
    <row r="77" spans="1:19" x14ac:dyDescent="0.25">
      <c r="A77" t="s">
        <v>2206</v>
      </c>
      <c r="B77">
        <v>1815</v>
      </c>
      <c r="C77">
        <v>1709</v>
      </c>
      <c r="D77">
        <v>1881</v>
      </c>
      <c r="E77">
        <v>2143</v>
      </c>
      <c r="F77">
        <v>2509</v>
      </c>
      <c r="G77">
        <v>3166</v>
      </c>
      <c r="H77">
        <v>2268</v>
      </c>
      <c r="I77">
        <v>1882</v>
      </c>
      <c r="K77" t="s">
        <v>2206</v>
      </c>
      <c r="L77">
        <v>1209577</v>
      </c>
      <c r="M77">
        <v>1200962</v>
      </c>
      <c r="N77">
        <v>1193884</v>
      </c>
      <c r="O77">
        <v>1188949</v>
      </c>
      <c r="P77">
        <v>1187282</v>
      </c>
      <c r="Q77">
        <v>1185918</v>
      </c>
      <c r="R77">
        <v>1184849</v>
      </c>
      <c r="S77">
        <v>1183769</v>
      </c>
    </row>
    <row r="78" spans="1:19" x14ac:dyDescent="0.25">
      <c r="A78" t="s">
        <v>2213</v>
      </c>
      <c r="B78">
        <v>1231</v>
      </c>
      <c r="C78">
        <v>1313</v>
      </c>
      <c r="D78">
        <v>1243</v>
      </c>
      <c r="E78">
        <v>1049</v>
      </c>
      <c r="F78">
        <v>1079</v>
      </c>
      <c r="G78">
        <v>1132</v>
      </c>
      <c r="H78">
        <v>842</v>
      </c>
      <c r="I78">
        <v>620</v>
      </c>
      <c r="K78" t="s">
        <v>2213</v>
      </c>
      <c r="L78">
        <v>441017</v>
      </c>
      <c r="M78">
        <v>437789</v>
      </c>
      <c r="N78">
        <v>435153</v>
      </c>
      <c r="O78">
        <v>433056</v>
      </c>
      <c r="P78">
        <v>432507</v>
      </c>
      <c r="Q78">
        <v>432443</v>
      </c>
      <c r="R78">
        <v>432702</v>
      </c>
      <c r="S78">
        <v>432965</v>
      </c>
    </row>
    <row r="79" spans="1:19" x14ac:dyDescent="0.25">
      <c r="A79" t="s">
        <v>2208</v>
      </c>
      <c r="B79">
        <v>474</v>
      </c>
      <c r="C79">
        <v>520</v>
      </c>
      <c r="D79">
        <v>623</v>
      </c>
      <c r="E79">
        <v>716</v>
      </c>
      <c r="F79">
        <v>868</v>
      </c>
      <c r="G79">
        <v>766</v>
      </c>
      <c r="H79">
        <v>663</v>
      </c>
      <c r="I79">
        <v>553</v>
      </c>
      <c r="K79" t="s">
        <v>2208</v>
      </c>
      <c r="L79">
        <v>301013</v>
      </c>
      <c r="M79">
        <v>300629</v>
      </c>
      <c r="N79">
        <v>300481</v>
      </c>
      <c r="O79">
        <v>300722</v>
      </c>
      <c r="P79">
        <v>301835</v>
      </c>
      <c r="Q79">
        <v>302691</v>
      </c>
      <c r="R79">
        <v>303311</v>
      </c>
      <c r="S79">
        <v>303652</v>
      </c>
    </row>
    <row r="80" spans="1:19" x14ac:dyDescent="0.25">
      <c r="A80" t="s">
        <v>2216</v>
      </c>
      <c r="B80">
        <v>3486</v>
      </c>
      <c r="C80">
        <v>3212</v>
      </c>
      <c r="D80">
        <v>3437</v>
      </c>
      <c r="E80">
        <v>3358</v>
      </c>
      <c r="F80">
        <v>4044</v>
      </c>
      <c r="G80">
        <v>4014</v>
      </c>
      <c r="H80">
        <v>3637</v>
      </c>
      <c r="I80">
        <v>3282</v>
      </c>
      <c r="K80" t="s">
        <v>2216</v>
      </c>
      <c r="L80">
        <v>2035483</v>
      </c>
      <c r="M80">
        <v>1997630</v>
      </c>
      <c r="N80">
        <v>1962665</v>
      </c>
      <c r="O80">
        <v>1932569</v>
      </c>
      <c r="P80">
        <v>1907062</v>
      </c>
      <c r="Q80">
        <v>1886228</v>
      </c>
      <c r="R80">
        <v>1868966</v>
      </c>
      <c r="S80">
        <v>1853242</v>
      </c>
    </row>
    <row r="81" spans="1:19" x14ac:dyDescent="0.25">
      <c r="A81" t="s">
        <v>2204</v>
      </c>
      <c r="B81">
        <v>2510</v>
      </c>
      <c r="C81">
        <v>2593</v>
      </c>
      <c r="D81">
        <v>2568</v>
      </c>
      <c r="E81">
        <v>2375</v>
      </c>
      <c r="F81">
        <v>2506</v>
      </c>
      <c r="G81">
        <v>2204</v>
      </c>
      <c r="H81">
        <v>1618</v>
      </c>
      <c r="I81">
        <v>1333</v>
      </c>
      <c r="K81" t="s">
        <v>2204</v>
      </c>
      <c r="L81">
        <v>2655148</v>
      </c>
      <c r="M81">
        <v>2631211</v>
      </c>
      <c r="N81">
        <v>2607638</v>
      </c>
      <c r="O81">
        <v>2585937</v>
      </c>
      <c r="P81">
        <v>2569757</v>
      </c>
      <c r="Q81">
        <v>2553884</v>
      </c>
      <c r="R81">
        <v>2537993</v>
      </c>
      <c r="S81">
        <v>2520884</v>
      </c>
    </row>
    <row r="82" spans="1:19" x14ac:dyDescent="0.25">
      <c r="A82" t="s">
        <v>2211</v>
      </c>
      <c r="B82">
        <v>969</v>
      </c>
      <c r="C82">
        <v>983</v>
      </c>
      <c r="D82">
        <v>957</v>
      </c>
      <c r="E82">
        <v>828</v>
      </c>
      <c r="F82">
        <v>704</v>
      </c>
      <c r="G82">
        <v>846</v>
      </c>
      <c r="H82">
        <v>616</v>
      </c>
      <c r="I82">
        <v>564</v>
      </c>
      <c r="K82" t="s">
        <v>2211</v>
      </c>
      <c r="L82">
        <v>505921</v>
      </c>
      <c r="M82">
        <v>505019</v>
      </c>
      <c r="N82">
        <v>504489</v>
      </c>
      <c r="O82">
        <v>504705</v>
      </c>
      <c r="P82">
        <v>503668</v>
      </c>
      <c r="Q82">
        <v>502703</v>
      </c>
      <c r="R82">
        <v>501779</v>
      </c>
      <c r="S82">
        <v>500774</v>
      </c>
    </row>
    <row r="83" spans="1:19" x14ac:dyDescent="0.25">
      <c r="A83" t="s">
        <v>2201</v>
      </c>
      <c r="B83">
        <v>2256</v>
      </c>
      <c r="C83">
        <v>2510</v>
      </c>
      <c r="D83">
        <v>2762</v>
      </c>
      <c r="E83">
        <v>2527</v>
      </c>
      <c r="F83">
        <v>2932</v>
      </c>
      <c r="G83">
        <v>3138</v>
      </c>
      <c r="H83">
        <v>3043</v>
      </c>
      <c r="I83">
        <v>1775</v>
      </c>
      <c r="K83" t="s">
        <v>2201</v>
      </c>
      <c r="L83">
        <v>1945619</v>
      </c>
      <c r="M83">
        <v>1945561</v>
      </c>
      <c r="N83">
        <v>1946996</v>
      </c>
      <c r="O83">
        <v>1950053</v>
      </c>
      <c r="P83">
        <v>1950415</v>
      </c>
      <c r="Q83">
        <v>1951303</v>
      </c>
      <c r="R83">
        <v>1951377</v>
      </c>
      <c r="S83">
        <v>1948555</v>
      </c>
    </row>
    <row r="84" spans="1:19" x14ac:dyDescent="0.25">
      <c r="A84" t="s">
        <v>2202</v>
      </c>
      <c r="B84">
        <v>2719</v>
      </c>
      <c r="C84">
        <v>2436</v>
      </c>
      <c r="D84">
        <v>2568</v>
      </c>
      <c r="E84">
        <v>2106</v>
      </c>
      <c r="F84">
        <v>1831</v>
      </c>
      <c r="G84">
        <v>1720</v>
      </c>
      <c r="H84">
        <v>1373</v>
      </c>
      <c r="I84">
        <v>1213</v>
      </c>
      <c r="K84" t="s">
        <v>2202</v>
      </c>
      <c r="L84">
        <v>5450087</v>
      </c>
      <c r="M84">
        <v>5431617</v>
      </c>
      <c r="N84">
        <v>5416406</v>
      </c>
      <c r="O84">
        <v>5407590</v>
      </c>
      <c r="P84">
        <v>5399836</v>
      </c>
      <c r="Q84">
        <v>5391746</v>
      </c>
      <c r="R84">
        <v>5382242</v>
      </c>
      <c r="S84">
        <v>5369566</v>
      </c>
    </row>
    <row r="85" spans="1:19" x14ac:dyDescent="0.25">
      <c r="A85" t="s">
        <v>2209</v>
      </c>
      <c r="B85">
        <v>1846</v>
      </c>
      <c r="C85">
        <v>1518</v>
      </c>
      <c r="D85">
        <v>1459</v>
      </c>
      <c r="E85">
        <v>1414</v>
      </c>
      <c r="F85">
        <v>1506</v>
      </c>
      <c r="G85">
        <v>1296</v>
      </c>
      <c r="H85">
        <v>1064</v>
      </c>
      <c r="I85">
        <v>815</v>
      </c>
      <c r="K85" t="s">
        <v>2209</v>
      </c>
      <c r="L85">
        <v>1405118</v>
      </c>
      <c r="M85">
        <v>1400571</v>
      </c>
      <c r="N85">
        <v>1394591</v>
      </c>
      <c r="O85">
        <v>1387374</v>
      </c>
      <c r="P85">
        <v>1384531</v>
      </c>
      <c r="Q85">
        <v>1381185</v>
      </c>
      <c r="R85">
        <v>1376810</v>
      </c>
      <c r="S85">
        <v>1370691</v>
      </c>
    </row>
    <row r="86" spans="1:19" x14ac:dyDescent="0.25">
      <c r="A86" t="s">
        <v>2207</v>
      </c>
      <c r="B86">
        <v>401</v>
      </c>
      <c r="C86">
        <v>358</v>
      </c>
      <c r="D86">
        <v>374</v>
      </c>
      <c r="E86">
        <v>422</v>
      </c>
      <c r="F86">
        <v>459</v>
      </c>
      <c r="G86">
        <v>506</v>
      </c>
      <c r="H86">
        <v>361</v>
      </c>
      <c r="I86">
        <v>309</v>
      </c>
      <c r="K86" t="s">
        <v>2207</v>
      </c>
      <c r="L86">
        <v>889817</v>
      </c>
      <c r="M86">
        <v>893137</v>
      </c>
      <c r="N86">
        <v>894848</v>
      </c>
      <c r="O86">
        <v>895279</v>
      </c>
      <c r="P86">
        <v>895559</v>
      </c>
      <c r="Q86">
        <v>895155</v>
      </c>
      <c r="R86">
        <v>893916</v>
      </c>
      <c r="S86">
        <v>891492</v>
      </c>
    </row>
    <row r="87" spans="1:19" x14ac:dyDescent="0.25">
      <c r="A87" t="s">
        <v>2203</v>
      </c>
      <c r="B87">
        <v>1138</v>
      </c>
      <c r="C87">
        <v>1072</v>
      </c>
      <c r="D87">
        <v>1311</v>
      </c>
      <c r="E87">
        <v>1375</v>
      </c>
      <c r="F87">
        <v>1580</v>
      </c>
      <c r="G87">
        <v>1612</v>
      </c>
      <c r="H87">
        <v>1269</v>
      </c>
      <c r="I87">
        <v>985</v>
      </c>
      <c r="K87" t="s">
        <v>2203</v>
      </c>
      <c r="L87">
        <v>1360411</v>
      </c>
      <c r="M87">
        <v>1346871</v>
      </c>
      <c r="N87">
        <v>1332987</v>
      </c>
      <c r="O87">
        <v>1319799</v>
      </c>
      <c r="P87">
        <v>1311419</v>
      </c>
      <c r="Q87">
        <v>1302981</v>
      </c>
      <c r="R87">
        <v>1294028</v>
      </c>
      <c r="S87">
        <v>1283530</v>
      </c>
    </row>
    <row r="88" spans="1:19" x14ac:dyDescent="0.25">
      <c r="A88" t="s">
        <v>2210</v>
      </c>
      <c r="B88">
        <v>290</v>
      </c>
      <c r="C88">
        <v>265</v>
      </c>
      <c r="D88">
        <v>321</v>
      </c>
      <c r="E88">
        <v>261</v>
      </c>
      <c r="F88">
        <v>261</v>
      </c>
      <c r="G88">
        <v>256</v>
      </c>
      <c r="H88">
        <v>211</v>
      </c>
      <c r="I88">
        <v>173</v>
      </c>
      <c r="K88" t="s">
        <v>2210</v>
      </c>
      <c r="L88">
        <v>345456</v>
      </c>
      <c r="M88">
        <v>345488</v>
      </c>
      <c r="N88">
        <v>344938</v>
      </c>
      <c r="O88">
        <v>343837</v>
      </c>
      <c r="P88">
        <v>344770</v>
      </c>
      <c r="Q88">
        <v>345850</v>
      </c>
      <c r="R88">
        <v>346907</v>
      </c>
      <c r="S88">
        <v>347707</v>
      </c>
    </row>
    <row r="89" spans="1:19" x14ac:dyDescent="0.25">
      <c r="A89" t="s">
        <v>2215</v>
      </c>
      <c r="B89">
        <v>530</v>
      </c>
      <c r="C89">
        <v>539</v>
      </c>
      <c r="D89">
        <v>635</v>
      </c>
      <c r="E89">
        <v>528</v>
      </c>
      <c r="F89">
        <v>516</v>
      </c>
      <c r="G89">
        <v>458</v>
      </c>
      <c r="H89">
        <v>411</v>
      </c>
      <c r="I89">
        <v>362</v>
      </c>
      <c r="K89" t="s">
        <v>2215</v>
      </c>
      <c r="L89">
        <v>439940</v>
      </c>
      <c r="M89">
        <v>439737</v>
      </c>
      <c r="N89">
        <v>438815</v>
      </c>
      <c r="O89">
        <v>437179</v>
      </c>
      <c r="P89">
        <v>437851</v>
      </c>
      <c r="Q89">
        <v>438518</v>
      </c>
      <c r="R89">
        <v>439106</v>
      </c>
      <c r="S89">
        <v>439430</v>
      </c>
    </row>
    <row r="90" spans="1:19" x14ac:dyDescent="0.25">
      <c r="A90" t="s">
        <v>2218</v>
      </c>
      <c r="B90">
        <v>1518</v>
      </c>
      <c r="C90">
        <v>1595</v>
      </c>
      <c r="D90">
        <v>1568</v>
      </c>
      <c r="E90">
        <v>1617</v>
      </c>
      <c r="F90">
        <v>1667</v>
      </c>
      <c r="G90">
        <v>1565</v>
      </c>
      <c r="H90">
        <v>1384</v>
      </c>
      <c r="I90">
        <v>1071</v>
      </c>
      <c r="K90" t="s">
        <v>2218</v>
      </c>
      <c r="L90">
        <v>867715</v>
      </c>
      <c r="M90">
        <v>872761</v>
      </c>
      <c r="N90">
        <v>877429</v>
      </c>
      <c r="O90">
        <v>881758</v>
      </c>
      <c r="P90">
        <v>888681</v>
      </c>
      <c r="Q90">
        <v>894867</v>
      </c>
      <c r="R90">
        <v>900218</v>
      </c>
      <c r="S90">
        <v>904359</v>
      </c>
    </row>
    <row r="91" spans="1:19" x14ac:dyDescent="0.25">
      <c r="A91" t="s">
        <v>2217</v>
      </c>
      <c r="B91">
        <v>515</v>
      </c>
      <c r="C91">
        <v>464</v>
      </c>
      <c r="D91">
        <v>451</v>
      </c>
      <c r="E91">
        <v>381</v>
      </c>
      <c r="F91">
        <v>409</v>
      </c>
      <c r="G91">
        <v>323</v>
      </c>
      <c r="H91">
        <v>269</v>
      </c>
      <c r="I91">
        <v>238</v>
      </c>
      <c r="K91" t="s">
        <v>2217</v>
      </c>
      <c r="L91">
        <v>376478</v>
      </c>
      <c r="M91">
        <v>381907</v>
      </c>
      <c r="N91">
        <v>387315</v>
      </c>
      <c r="O91">
        <v>392666</v>
      </c>
      <c r="P91">
        <v>397499</v>
      </c>
      <c r="Q91">
        <v>402299</v>
      </c>
      <c r="R91">
        <v>406769</v>
      </c>
      <c r="S91">
        <v>410481</v>
      </c>
    </row>
    <row r="92" spans="1:19" x14ac:dyDescent="0.25">
      <c r="A92" t="s">
        <v>5</v>
      </c>
      <c r="B92">
        <v>30072</v>
      </c>
      <c r="C92">
        <v>30213</v>
      </c>
      <c r="D92">
        <v>31801</v>
      </c>
      <c r="E92">
        <v>30493</v>
      </c>
      <c r="F92">
        <v>32472</v>
      </c>
      <c r="G92">
        <v>34311</v>
      </c>
      <c r="H92">
        <v>29250</v>
      </c>
      <c r="I92">
        <v>22228</v>
      </c>
      <c r="K92" t="s">
        <v>5</v>
      </c>
      <c r="L92">
        <v>26262326</v>
      </c>
      <c r="M92">
        <v>26151350</v>
      </c>
      <c r="N92">
        <v>26048382</v>
      </c>
      <c r="O92">
        <v>25966185</v>
      </c>
      <c r="P92">
        <v>25925118</v>
      </c>
      <c r="Q92">
        <v>25889012</v>
      </c>
      <c r="R92">
        <v>25851779</v>
      </c>
      <c r="S92">
        <v>25800806</v>
      </c>
    </row>
    <row r="93" spans="1:19" x14ac:dyDescent="0.25">
      <c r="A93" t="s">
        <v>6</v>
      </c>
      <c r="B93">
        <f>SUM(B72:B80)</f>
        <v>12103</v>
      </c>
      <c r="C93">
        <f t="shared" ref="C93:I93" si="2">SUM(C72:C80)</f>
        <v>12733</v>
      </c>
      <c r="D93">
        <f t="shared" si="2"/>
        <v>13584</v>
      </c>
      <c r="E93">
        <f t="shared" si="2"/>
        <v>13067</v>
      </c>
      <c r="F93">
        <f t="shared" si="2"/>
        <v>14005</v>
      </c>
      <c r="G93">
        <f t="shared" si="2"/>
        <v>15919</v>
      </c>
      <c r="H93">
        <f t="shared" si="2"/>
        <v>13216</v>
      </c>
      <c r="I93">
        <f t="shared" si="2"/>
        <v>9854</v>
      </c>
      <c r="K93" t="s">
        <v>6</v>
      </c>
      <c r="L93">
        <f>SUM(L72:L80)</f>
        <v>7559585</v>
      </c>
      <c r="M93">
        <f t="shared" ref="M93:S93" si="3">SUM(M72:M80)</f>
        <v>7479052</v>
      </c>
      <c r="N93">
        <f t="shared" si="3"/>
        <v>7407353</v>
      </c>
      <c r="O93">
        <f t="shared" si="3"/>
        <v>7350265</v>
      </c>
      <c r="P93">
        <f t="shared" si="3"/>
        <v>7308304</v>
      </c>
      <c r="Q93">
        <f t="shared" si="3"/>
        <v>7271738</v>
      </c>
      <c r="R93">
        <f t="shared" si="3"/>
        <v>7240137</v>
      </c>
      <c r="S93">
        <f t="shared" si="3"/>
        <v>7211415</v>
      </c>
    </row>
  </sheetData>
  <pageMargins left="0.511811024" right="0.511811024" top="0.78740157499999996" bottom="0.78740157499999996" header="0.31496062000000002" footer="0.31496062000000002"/>
  <pageSetup paperSize="9" orientation="portrait" r:id="rId1"/>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37C65-5596-47CF-A0AC-2071442BB327}">
  <dimension ref="A1:AF120"/>
  <sheetViews>
    <sheetView showGridLines="0" workbookViewId="0"/>
  </sheetViews>
  <sheetFormatPr defaultRowHeight="15" x14ac:dyDescent="0.25"/>
  <cols>
    <col min="10" max="10" width="12.42578125" bestFit="1" customWidth="1"/>
  </cols>
  <sheetData>
    <row r="1" spans="1:32" x14ac:dyDescent="0.25">
      <c r="A1" t="s">
        <v>2387</v>
      </c>
      <c r="J1" s="164" t="s">
        <v>2388</v>
      </c>
      <c r="K1" s="164"/>
      <c r="L1" s="164"/>
      <c r="M1" s="164"/>
      <c r="N1" s="164"/>
      <c r="O1" s="164"/>
      <c r="P1" s="164"/>
      <c r="Q1" s="164"/>
      <c r="R1" s="164"/>
      <c r="S1" s="164"/>
      <c r="T1" s="164"/>
      <c r="U1" s="164"/>
      <c r="V1" s="164"/>
      <c r="W1" s="164"/>
      <c r="X1" s="164"/>
      <c r="Y1" s="164"/>
      <c r="Z1" s="164"/>
      <c r="AA1" s="164"/>
      <c r="AF1" s="274"/>
    </row>
    <row r="2" spans="1:32" x14ac:dyDescent="0.25">
      <c r="AF2" s="285"/>
    </row>
    <row r="3" spans="1:32" x14ac:dyDescent="0.25">
      <c r="A3" t="s">
        <v>48</v>
      </c>
      <c r="AF3" s="285"/>
    </row>
    <row r="4" spans="1:32" x14ac:dyDescent="0.25">
      <c r="A4" t="s">
        <v>2389</v>
      </c>
      <c r="AF4" s="285"/>
    </row>
    <row r="5" spans="1:32" x14ac:dyDescent="0.25">
      <c r="A5" t="s">
        <v>2355</v>
      </c>
      <c r="AF5" s="285"/>
    </row>
    <row r="6" spans="1:32" x14ac:dyDescent="0.25">
      <c r="A6" t="s">
        <v>2356</v>
      </c>
      <c r="AF6" s="285"/>
    </row>
    <row r="7" spans="1:32" x14ac:dyDescent="0.25">
      <c r="A7" t="s">
        <v>2357</v>
      </c>
      <c r="AF7" s="285"/>
    </row>
    <row r="8" spans="1:32" x14ac:dyDescent="0.25">
      <c r="A8" t="s">
        <v>2358</v>
      </c>
      <c r="AF8" s="285"/>
    </row>
    <row r="9" spans="1:32" x14ac:dyDescent="0.25">
      <c r="A9" t="s">
        <v>2390</v>
      </c>
      <c r="AF9" s="285"/>
    </row>
    <row r="10" spans="1:32" x14ac:dyDescent="0.25">
      <c r="A10" t="s">
        <v>2391</v>
      </c>
      <c r="AF10" s="285"/>
    </row>
    <row r="11" spans="1:32" x14ac:dyDescent="0.25">
      <c r="A11" t="s">
        <v>2392</v>
      </c>
      <c r="AF11" s="285"/>
    </row>
    <row r="12" spans="1:32" x14ac:dyDescent="0.25">
      <c r="A12" t="s">
        <v>2237</v>
      </c>
      <c r="AF12" s="285"/>
    </row>
    <row r="13" spans="1:32" x14ac:dyDescent="0.25">
      <c r="A13" t="s">
        <v>2393</v>
      </c>
      <c r="AF13" s="285"/>
    </row>
    <row r="14" spans="1:32" x14ac:dyDescent="0.25">
      <c r="A14" t="s">
        <v>2239</v>
      </c>
      <c r="AF14" s="285"/>
    </row>
    <row r="15" spans="1:32" x14ac:dyDescent="0.25">
      <c r="A15" t="s">
        <v>2366</v>
      </c>
      <c r="AF15" s="285"/>
    </row>
    <row r="16" spans="1:32" x14ac:dyDescent="0.25">
      <c r="A16" t="s">
        <v>2241</v>
      </c>
      <c r="AF16" s="285"/>
    </row>
    <row r="17" spans="1:32" x14ac:dyDescent="0.25">
      <c r="A17" t="s">
        <v>2242</v>
      </c>
      <c r="AF17" s="285"/>
    </row>
    <row r="18" spans="1:32" x14ac:dyDescent="0.25">
      <c r="A18" t="s">
        <v>2243</v>
      </c>
      <c r="AF18" s="285"/>
    </row>
    <row r="19" spans="1:32" x14ac:dyDescent="0.25">
      <c r="A19" t="s">
        <v>2244</v>
      </c>
      <c r="AF19" s="285"/>
    </row>
    <row r="20" spans="1:32" x14ac:dyDescent="0.25">
      <c r="A20" t="s">
        <v>2367</v>
      </c>
      <c r="AF20" s="285"/>
    </row>
    <row r="21" spans="1:32" x14ac:dyDescent="0.25">
      <c r="A21" t="s">
        <v>2164</v>
      </c>
      <c r="AF21" s="285"/>
    </row>
    <row r="22" spans="1:32" x14ac:dyDescent="0.25">
      <c r="A22" t="s">
        <v>2165</v>
      </c>
      <c r="AF22" s="285"/>
    </row>
    <row r="23" spans="1:32" x14ac:dyDescent="0.25">
      <c r="A23" t="s">
        <v>2166</v>
      </c>
      <c r="AF23" s="285"/>
    </row>
    <row r="24" spans="1:32" x14ac:dyDescent="0.25">
      <c r="AF24" s="285"/>
    </row>
    <row r="25" spans="1:32" x14ac:dyDescent="0.25">
      <c r="A25" t="s">
        <v>718</v>
      </c>
      <c r="AF25" s="285"/>
    </row>
    <row r="26" spans="1:32" x14ac:dyDescent="0.25">
      <c r="A26" t="s">
        <v>2373</v>
      </c>
      <c r="AF26" s="285"/>
    </row>
    <row r="27" spans="1:32" x14ac:dyDescent="0.25">
      <c r="A27" t="s">
        <v>2284</v>
      </c>
      <c r="AF27" s="285"/>
    </row>
    <row r="28" spans="1:32" x14ac:dyDescent="0.25">
      <c r="A28" t="s">
        <v>2394</v>
      </c>
      <c r="AF28" s="285"/>
    </row>
    <row r="29" spans="1:32" x14ac:dyDescent="0.25">
      <c r="A29" t="s">
        <v>2395</v>
      </c>
      <c r="AF29" s="285"/>
    </row>
    <row r="30" spans="1:32" x14ac:dyDescent="0.25">
      <c r="A30" t="s">
        <v>2396</v>
      </c>
      <c r="AF30" s="285"/>
    </row>
    <row r="31" spans="1:32" x14ac:dyDescent="0.25">
      <c r="A31" t="s">
        <v>2397</v>
      </c>
      <c r="AF31" s="285"/>
    </row>
    <row r="32" spans="1:32" x14ac:dyDescent="0.25">
      <c r="AF32" s="285"/>
    </row>
    <row r="33" spans="1:32" x14ac:dyDescent="0.25">
      <c r="A33" t="s">
        <v>654</v>
      </c>
      <c r="AF33" s="285"/>
    </row>
    <row r="34" spans="1:32" x14ac:dyDescent="0.25">
      <c r="A34" t="s">
        <v>2398</v>
      </c>
      <c r="AF34" s="285"/>
    </row>
    <row r="35" spans="1:32" x14ac:dyDescent="0.25">
      <c r="A35" t="s">
        <v>2399</v>
      </c>
      <c r="AF35" s="285"/>
    </row>
    <row r="36" spans="1:32" x14ac:dyDescent="0.25">
      <c r="A36" t="s">
        <v>85</v>
      </c>
      <c r="AF36" s="285"/>
    </row>
    <row r="38" spans="1:32" x14ac:dyDescent="0.25">
      <c r="B38">
        <v>2019</v>
      </c>
      <c r="N38" t="s">
        <v>1535</v>
      </c>
    </row>
    <row r="39" spans="1:32" x14ac:dyDescent="0.25">
      <c r="A39" t="s">
        <v>66</v>
      </c>
      <c r="B39" s="20">
        <v>14.632651867594195</v>
      </c>
      <c r="M39" t="s">
        <v>69</v>
      </c>
      <c r="N39" s="20">
        <v>-4.6985397518041765</v>
      </c>
    </row>
    <row r="40" spans="1:32" x14ac:dyDescent="0.25">
      <c r="A40" t="s">
        <v>69</v>
      </c>
      <c r="B40" s="20">
        <v>24.42856802515707</v>
      </c>
      <c r="M40" t="s">
        <v>66</v>
      </c>
      <c r="N40" s="20">
        <v>-5.4820363357667929</v>
      </c>
    </row>
    <row r="41" spans="1:32" x14ac:dyDescent="0.25">
      <c r="A41" t="s">
        <v>345</v>
      </c>
      <c r="B41" s="20">
        <v>27.408998788597156</v>
      </c>
      <c r="M41" t="s">
        <v>72</v>
      </c>
      <c r="N41" s="20">
        <v>3.2252375842921062</v>
      </c>
    </row>
    <row r="42" spans="1:32" x14ac:dyDescent="0.25">
      <c r="A42" t="s">
        <v>1185</v>
      </c>
      <c r="B42" s="20">
        <v>27.535300738622368</v>
      </c>
      <c r="M42" t="s">
        <v>344</v>
      </c>
      <c r="N42" s="20">
        <v>3.5884688791912218</v>
      </c>
    </row>
    <row r="43" spans="1:32" x14ac:dyDescent="0.25">
      <c r="A43" t="s">
        <v>398</v>
      </c>
      <c r="B43" s="20">
        <v>28.27930488572159</v>
      </c>
      <c r="M43" t="s">
        <v>597</v>
      </c>
      <c r="N43" s="20">
        <v>7.45346049309207</v>
      </c>
    </row>
    <row r="44" spans="1:32" x14ac:dyDescent="0.25">
      <c r="A44" t="s">
        <v>399</v>
      </c>
      <c r="B44" s="20">
        <v>29.713864407671633</v>
      </c>
      <c r="M44" t="s">
        <v>346</v>
      </c>
      <c r="N44" s="20">
        <v>8.7203773868453762</v>
      </c>
    </row>
    <row r="45" spans="1:32" x14ac:dyDescent="0.25">
      <c r="A45" t="s">
        <v>72</v>
      </c>
      <c r="B45" s="20">
        <v>33.071350473529407</v>
      </c>
      <c r="M45" t="s">
        <v>1185</v>
      </c>
      <c r="N45" s="20">
        <v>11.260572192748498</v>
      </c>
    </row>
    <row r="46" spans="1:32" x14ac:dyDescent="0.25">
      <c r="A46" t="s">
        <v>597</v>
      </c>
      <c r="B46" s="20">
        <v>33.093802575992449</v>
      </c>
      <c r="M46" t="s">
        <v>1184</v>
      </c>
      <c r="N46" s="20">
        <v>14.828673355178401</v>
      </c>
    </row>
    <row r="52" spans="1:21" x14ac:dyDescent="0.25">
      <c r="A52" t="s">
        <v>2400</v>
      </c>
    </row>
    <row r="53" spans="1:21" x14ac:dyDescent="0.25">
      <c r="A53" t="s">
        <v>2401</v>
      </c>
    </row>
    <row r="54" spans="1:21" x14ac:dyDescent="0.25">
      <c r="A54" t="s">
        <v>2402</v>
      </c>
    </row>
    <row r="55" spans="1:21" x14ac:dyDescent="0.25">
      <c r="A55" t="s">
        <v>2403</v>
      </c>
    </row>
    <row r="56" spans="1:21" x14ac:dyDescent="0.25">
      <c r="B56">
        <v>2012</v>
      </c>
      <c r="C56">
        <v>2013</v>
      </c>
      <c r="D56">
        <v>2014</v>
      </c>
      <c r="E56">
        <v>2015</v>
      </c>
      <c r="F56">
        <v>2016</v>
      </c>
      <c r="G56">
        <v>2017</v>
      </c>
      <c r="H56">
        <v>2018</v>
      </c>
      <c r="I56">
        <v>2019</v>
      </c>
      <c r="J56" t="s">
        <v>2404</v>
      </c>
      <c r="K56" t="s">
        <v>1535</v>
      </c>
      <c r="L56" t="s">
        <v>2405</v>
      </c>
    </row>
    <row r="57" spans="1:21" x14ac:dyDescent="0.25">
      <c r="A57" t="s">
        <v>2223</v>
      </c>
      <c r="B57" s="20">
        <f t="shared" ref="B57:B85" si="0">B92/(L92/100000)</f>
        <v>19.797665515512467</v>
      </c>
      <c r="C57" s="20">
        <f t="shared" ref="C57:D57" si="1">C92/(M92/100000)</f>
        <v>17.358961332335003</v>
      </c>
      <c r="D57" s="20">
        <f t="shared" si="1"/>
        <v>22.990727645091795</v>
      </c>
      <c r="E57" s="20">
        <f t="shared" ref="E57:E85" si="2">E92/(O92/100000)</f>
        <v>21.660396651065149</v>
      </c>
      <c r="F57" s="20">
        <f t="shared" ref="F57:F85" si="3">F92/(P92/100000)</f>
        <v>26.017202686318143</v>
      </c>
      <c r="G57" s="20">
        <f t="shared" ref="G57:G85" si="4">G92/(Q92/100000)</f>
        <v>20.655802342246155</v>
      </c>
      <c r="H57" s="20">
        <f t="shared" ref="H57:H85" si="5">H92/(R92/100000)</f>
        <v>16.449704206902187</v>
      </c>
      <c r="I57" s="20">
        <f t="shared" ref="I57:I85" si="6">I92/(S92/100000)</f>
        <v>14.338926600990037</v>
      </c>
      <c r="J57" s="110">
        <f>RANK(I57,I$57:I$83)</f>
        <v>17</v>
      </c>
      <c r="K57" s="20">
        <f t="shared" ref="K57:K85" si="7">I57-B57</f>
        <v>-5.4587389145224297</v>
      </c>
      <c r="L57" s="110">
        <f>RANK(K57,K$57:K$83)</f>
        <v>17</v>
      </c>
      <c r="P57" s="20"/>
      <c r="T57" s="20"/>
    </row>
    <row r="58" spans="1:21" x14ac:dyDescent="0.25">
      <c r="A58" t="s">
        <v>2219</v>
      </c>
      <c r="B58" s="20">
        <f t="shared" si="0"/>
        <v>11.145626128494646</v>
      </c>
      <c r="C58" s="20">
        <f t="shared" ref="C58:C85" si="8">C93/(M93/100000)</f>
        <v>12.234968053854464</v>
      </c>
      <c r="D58" s="20">
        <f t="shared" ref="D58:D85" si="9">D93/(N93/100000)</f>
        <v>14.555101183266443</v>
      </c>
      <c r="E58" s="20">
        <f t="shared" si="2"/>
        <v>14.436605257164475</v>
      </c>
      <c r="F58" s="20">
        <f t="shared" si="3"/>
        <v>27.672780391998405</v>
      </c>
      <c r="G58" s="20">
        <f t="shared" si="4"/>
        <v>46.28630732902694</v>
      </c>
      <c r="H58" s="20">
        <f t="shared" si="5"/>
        <v>36.923149983972266</v>
      </c>
      <c r="I58" s="20">
        <f t="shared" si="6"/>
        <v>25.974299483673047</v>
      </c>
      <c r="J58" s="110">
        <f t="shared" ref="J58:L83" si="10">RANK(I58,I$57:I$83)</f>
        <v>7</v>
      </c>
      <c r="K58" s="20">
        <f t="shared" si="7"/>
        <v>14.828673355178401</v>
      </c>
      <c r="L58" s="174">
        <f t="shared" si="10"/>
        <v>1</v>
      </c>
      <c r="P58" s="20"/>
      <c r="T58" s="20"/>
    </row>
    <row r="59" spans="1:21" x14ac:dyDescent="0.25">
      <c r="A59" t="s">
        <v>2221</v>
      </c>
      <c r="B59" s="20">
        <f t="shared" si="0"/>
        <v>22.854998267831711</v>
      </c>
      <c r="C59" s="20">
        <f t="shared" si="8"/>
        <v>18.251429060634397</v>
      </c>
      <c r="D59" s="20">
        <f t="shared" si="9"/>
        <v>19.670897114238088</v>
      </c>
      <c r="E59" s="20">
        <f t="shared" si="2"/>
        <v>23.614033947332068</v>
      </c>
      <c r="F59" s="20">
        <f t="shared" si="3"/>
        <v>19.76676220185238</v>
      </c>
      <c r="G59" s="20">
        <f t="shared" si="4"/>
        <v>23.993420634932356</v>
      </c>
      <c r="H59" s="20">
        <f t="shared" si="5"/>
        <v>23.30243235202046</v>
      </c>
      <c r="I59" s="20">
        <f t="shared" si="6"/>
        <v>23.452634165921769</v>
      </c>
      <c r="J59" s="110">
        <f t="shared" si="10"/>
        <v>9</v>
      </c>
      <c r="K59" s="20">
        <f t="shared" si="7"/>
        <v>0.59763589809005779</v>
      </c>
      <c r="L59" s="110">
        <f t="shared" si="10"/>
        <v>9</v>
      </c>
      <c r="P59" s="20"/>
      <c r="T59" s="20"/>
    </row>
    <row r="60" spans="1:21" x14ac:dyDescent="0.25">
      <c r="A60" t="s">
        <v>2224</v>
      </c>
      <c r="B60" s="20">
        <f t="shared" si="0"/>
        <v>6.6795665796235646</v>
      </c>
      <c r="C60" s="20">
        <f t="shared" si="8"/>
        <v>14.342146240718582</v>
      </c>
      <c r="D60" s="20">
        <f t="shared" si="9"/>
        <v>9.4579583688845243</v>
      </c>
      <c r="E60" s="20">
        <f t="shared" si="2"/>
        <v>11.272285010827325</v>
      </c>
      <c r="F60" s="20">
        <f t="shared" si="3"/>
        <v>14.001544059164303</v>
      </c>
      <c r="G60" s="20">
        <f t="shared" si="4"/>
        <v>17.794411406791728</v>
      </c>
      <c r="H60" s="20">
        <f t="shared" si="5"/>
        <v>34.094398158525763</v>
      </c>
      <c r="I60" s="20">
        <f t="shared" si="6"/>
        <v>15.399943966468941</v>
      </c>
      <c r="J60" s="110">
        <f t="shared" si="10"/>
        <v>15</v>
      </c>
      <c r="K60" s="20">
        <f t="shared" si="7"/>
        <v>8.7203773868453762</v>
      </c>
      <c r="L60" s="174">
        <f t="shared" si="10"/>
        <v>3</v>
      </c>
      <c r="P60" s="20"/>
      <c r="T60" s="20"/>
    </row>
    <row r="61" spans="1:21" x14ac:dyDescent="0.25">
      <c r="A61" t="s">
        <v>2227</v>
      </c>
      <c r="B61" s="20">
        <f t="shared" si="0"/>
        <v>27.192946419338892</v>
      </c>
      <c r="C61" s="20">
        <f t="shared" si="8"/>
        <v>27.96859186107703</v>
      </c>
      <c r="D61" s="20">
        <f t="shared" si="9"/>
        <v>28.548695776675629</v>
      </c>
      <c r="E61" s="20">
        <f t="shared" si="2"/>
        <v>31.057674676790398</v>
      </c>
      <c r="F61" s="20">
        <f t="shared" si="3"/>
        <v>36.843970619592774</v>
      </c>
      <c r="G61" s="20">
        <f t="shared" si="4"/>
        <v>40.18345264065762</v>
      </c>
      <c r="H61" s="20">
        <f t="shared" si="5"/>
        <v>40.663437161273514</v>
      </c>
      <c r="I61" s="20">
        <f t="shared" si="6"/>
        <v>27.408998788597156</v>
      </c>
      <c r="J61" s="174">
        <f t="shared" si="10"/>
        <v>6</v>
      </c>
      <c r="K61" s="20">
        <f t="shared" si="7"/>
        <v>0.21605236925826432</v>
      </c>
      <c r="L61" s="110">
        <f t="shared" si="10"/>
        <v>10</v>
      </c>
      <c r="P61" s="20"/>
      <c r="T61" s="20"/>
    </row>
    <row r="62" spans="1:21" x14ac:dyDescent="0.25">
      <c r="A62" t="s">
        <v>2222</v>
      </c>
      <c r="B62" s="20">
        <f t="shared" si="0"/>
        <v>16.27472854587387</v>
      </c>
      <c r="C62" s="20">
        <f t="shared" si="8"/>
        <v>14.149736869316294</v>
      </c>
      <c r="D62" s="20">
        <f t="shared" si="9"/>
        <v>20.242052331032131</v>
      </c>
      <c r="E62" s="20">
        <f t="shared" si="2"/>
        <v>20.086633388941134</v>
      </c>
      <c r="F62" s="20">
        <f t="shared" si="3"/>
        <v>28.37804153164727</v>
      </c>
      <c r="G62" s="20">
        <f t="shared" si="4"/>
        <v>22.188180844956012</v>
      </c>
      <c r="H62" s="20">
        <f t="shared" si="5"/>
        <v>29.644718504331699</v>
      </c>
      <c r="I62" s="20">
        <f t="shared" si="6"/>
        <v>27.535300738622368</v>
      </c>
      <c r="J62" s="174">
        <f t="shared" si="10"/>
        <v>5</v>
      </c>
      <c r="K62" s="20">
        <f t="shared" si="7"/>
        <v>11.260572192748498</v>
      </c>
      <c r="L62" s="174">
        <f t="shared" si="10"/>
        <v>2</v>
      </c>
      <c r="P62" s="20"/>
      <c r="T62" s="20"/>
      <c r="U62">
        <v>6</v>
      </c>
    </row>
    <row r="63" spans="1:21" x14ac:dyDescent="0.25">
      <c r="A63" t="s">
        <v>2220</v>
      </c>
      <c r="B63" s="20">
        <f t="shared" si="0"/>
        <v>12.200429756711092</v>
      </c>
      <c r="C63" s="20">
        <f t="shared" si="8"/>
        <v>9.8771178299566227</v>
      </c>
      <c r="D63" s="20">
        <f t="shared" si="9"/>
        <v>11.757789535567314</v>
      </c>
      <c r="E63" s="20">
        <f t="shared" si="2"/>
        <v>18.216306762605882</v>
      </c>
      <c r="F63" s="20">
        <f t="shared" si="3"/>
        <v>20.353551629523611</v>
      </c>
      <c r="G63" s="20">
        <f t="shared" si="4"/>
        <v>20.513561528428056</v>
      </c>
      <c r="H63" s="20">
        <f t="shared" si="5"/>
        <v>20.484794028905895</v>
      </c>
      <c r="I63" s="20">
        <f t="shared" si="6"/>
        <v>15.788898635902314</v>
      </c>
      <c r="J63" s="110">
        <f t="shared" si="10"/>
        <v>14</v>
      </c>
      <c r="K63" s="20">
        <f t="shared" si="7"/>
        <v>3.5884688791912218</v>
      </c>
      <c r="L63" s="174">
        <f t="shared" si="10"/>
        <v>5</v>
      </c>
      <c r="P63" s="20"/>
      <c r="T63" s="20"/>
    </row>
    <row r="64" spans="1:21" x14ac:dyDescent="0.25">
      <c r="A64" t="s">
        <v>2226</v>
      </c>
      <c r="B64" s="20">
        <f t="shared" si="0"/>
        <v>17.106320384452673</v>
      </c>
      <c r="C64" s="20">
        <f t="shared" si="8"/>
        <v>20.561349872488723</v>
      </c>
      <c r="D64" s="20">
        <f t="shared" si="9"/>
        <v>24.639156056357105</v>
      </c>
      <c r="E64" s="20">
        <f t="shared" si="2"/>
        <v>24.883256537539751</v>
      </c>
      <c r="F64" s="20">
        <f t="shared" si="3"/>
        <v>23.36772487228999</v>
      </c>
      <c r="G64" s="20">
        <f t="shared" si="4"/>
        <v>21.18502123287681</v>
      </c>
      <c r="H64" s="20">
        <f t="shared" si="5"/>
        <v>18.229990065791238</v>
      </c>
      <c r="I64" s="20">
        <f t="shared" si="6"/>
        <v>15.16182923375729</v>
      </c>
      <c r="J64" s="110">
        <f t="shared" si="10"/>
        <v>16</v>
      </c>
      <c r="K64" s="20">
        <f t="shared" si="7"/>
        <v>-1.9444911506953826</v>
      </c>
      <c r="L64" s="110">
        <f t="shared" si="10"/>
        <v>13</v>
      </c>
      <c r="P64" s="20"/>
      <c r="T64" s="20"/>
    </row>
    <row r="65" spans="1:12" x14ac:dyDescent="0.25">
      <c r="A65" t="s">
        <v>2225</v>
      </c>
      <c r="B65" s="20">
        <f t="shared" si="0"/>
        <v>9.8062214957420188</v>
      </c>
      <c r="C65" s="20">
        <f t="shared" si="8"/>
        <v>11.465714059541295</v>
      </c>
      <c r="D65" s="20">
        <f t="shared" si="9"/>
        <v>14.245656483683558</v>
      </c>
      <c r="E65" s="20">
        <f t="shared" si="2"/>
        <v>12.487270788340135</v>
      </c>
      <c r="F65" s="20">
        <f t="shared" si="3"/>
        <v>13.701142581874448</v>
      </c>
      <c r="G65" s="20">
        <f t="shared" si="4"/>
        <v>11.682515220670595</v>
      </c>
      <c r="H65" s="20">
        <f t="shared" si="5"/>
        <v>11.567555766162947</v>
      </c>
      <c r="I65" s="20">
        <f t="shared" si="6"/>
        <v>10.837084254614508</v>
      </c>
      <c r="J65" s="110">
        <f t="shared" si="10"/>
        <v>21</v>
      </c>
      <c r="K65" s="20">
        <f t="shared" si="7"/>
        <v>1.0308627588724892</v>
      </c>
      <c r="L65" s="110">
        <f t="shared" si="10"/>
        <v>8</v>
      </c>
    </row>
    <row r="66" spans="1:12" x14ac:dyDescent="0.25">
      <c r="A66" t="s">
        <v>2214</v>
      </c>
      <c r="B66" s="20">
        <f t="shared" si="0"/>
        <v>35.983142672414637</v>
      </c>
      <c r="C66" s="20">
        <f t="shared" si="8"/>
        <v>41.631840578412636</v>
      </c>
      <c r="D66" s="20">
        <f t="shared" si="9"/>
        <v>42.912616682457831</v>
      </c>
      <c r="E66" s="20">
        <f t="shared" si="2"/>
        <v>38.101227088591251</v>
      </c>
      <c r="F66" s="20">
        <f t="shared" si="3"/>
        <v>32.439311269247177</v>
      </c>
      <c r="G66" s="20">
        <f t="shared" si="4"/>
        <v>52.077144230411101</v>
      </c>
      <c r="H66" s="20">
        <f t="shared" si="5"/>
        <v>46.321271291918322</v>
      </c>
      <c r="I66" s="20">
        <f t="shared" si="6"/>
        <v>20.814869266188218</v>
      </c>
      <c r="J66" s="110">
        <f t="shared" si="10"/>
        <v>11</v>
      </c>
      <c r="K66" s="20">
        <f t="shared" si="7"/>
        <v>-15.168273406226419</v>
      </c>
      <c r="L66" s="110">
        <f t="shared" si="10"/>
        <v>24</v>
      </c>
    </row>
    <row r="67" spans="1:12" x14ac:dyDescent="0.25">
      <c r="A67" t="s">
        <v>2212</v>
      </c>
      <c r="B67" s="20">
        <f t="shared" si="0"/>
        <v>25.640342082900379</v>
      </c>
      <c r="C67" s="20">
        <f t="shared" si="8"/>
        <v>34.054948504116382</v>
      </c>
      <c r="D67" s="20">
        <f t="shared" si="9"/>
        <v>38.550569016960495</v>
      </c>
      <c r="E67" s="20">
        <f t="shared" si="2"/>
        <v>35.96563219476058</v>
      </c>
      <c r="F67" s="20">
        <f t="shared" si="3"/>
        <v>45.151105122938198</v>
      </c>
      <c r="G67" s="20">
        <f t="shared" si="4"/>
        <v>54.947201356828032</v>
      </c>
      <c r="H67" s="20">
        <f t="shared" si="5"/>
        <v>46.32275343124703</v>
      </c>
      <c r="I67" s="20">
        <f t="shared" si="6"/>
        <v>33.093802575992449</v>
      </c>
      <c r="J67" s="174">
        <f t="shared" si="10"/>
        <v>1</v>
      </c>
      <c r="K67" s="20">
        <f t="shared" si="7"/>
        <v>7.45346049309207</v>
      </c>
      <c r="L67" s="174">
        <f t="shared" si="10"/>
        <v>4</v>
      </c>
    </row>
    <row r="68" spans="1:12" x14ac:dyDescent="0.25">
      <c r="A68" t="s">
        <v>2205</v>
      </c>
      <c r="B68" s="20">
        <f t="shared" si="0"/>
        <v>31.515347510776756</v>
      </c>
      <c r="C68" s="20">
        <f t="shared" si="8"/>
        <v>32.137575391098707</v>
      </c>
      <c r="D68" s="20">
        <f t="shared" si="9"/>
        <v>31.77070325326423</v>
      </c>
      <c r="E68" s="20">
        <f t="shared" si="2"/>
        <v>31.821141019515121</v>
      </c>
      <c r="F68" s="20">
        <f t="shared" si="3"/>
        <v>26.503876191893067</v>
      </c>
      <c r="G68" s="20">
        <f t="shared" si="4"/>
        <v>26.182705602552488</v>
      </c>
      <c r="H68" s="20">
        <f t="shared" si="5"/>
        <v>24.835446650448741</v>
      </c>
      <c r="I68" s="20">
        <f t="shared" si="6"/>
        <v>17.718856716538788</v>
      </c>
      <c r="J68" s="110">
        <f t="shared" si="10"/>
        <v>13</v>
      </c>
      <c r="K68" s="20">
        <f t="shared" si="7"/>
        <v>-13.796490794237968</v>
      </c>
      <c r="L68" s="110">
        <f t="shared" si="10"/>
        <v>23</v>
      </c>
    </row>
    <row r="69" spans="1:12" x14ac:dyDescent="0.25">
      <c r="A69" t="s">
        <v>2206</v>
      </c>
      <c r="B69" s="20">
        <f t="shared" si="0"/>
        <v>27.088563843148133</v>
      </c>
      <c r="C69" s="20">
        <f t="shared" si="8"/>
        <v>24.96592840349458</v>
      </c>
      <c r="D69" s="20">
        <f t="shared" si="9"/>
        <v>27.408475308445045</v>
      </c>
      <c r="E69" s="20">
        <f t="shared" si="2"/>
        <v>32.796171632798867</v>
      </c>
      <c r="F69" s="20">
        <f t="shared" si="3"/>
        <v>36.925769745563912</v>
      </c>
      <c r="G69" s="20">
        <f t="shared" si="4"/>
        <v>47.26766407278587</v>
      </c>
      <c r="H69" s="20">
        <f t="shared" si="5"/>
        <v>35.334340049130361</v>
      </c>
      <c r="I69" s="20">
        <f t="shared" si="6"/>
        <v>28.27930488572159</v>
      </c>
      <c r="J69" s="174">
        <f t="shared" si="10"/>
        <v>4</v>
      </c>
      <c r="K69" s="20">
        <f t="shared" si="7"/>
        <v>1.1907410425734568</v>
      </c>
      <c r="L69" s="110">
        <f t="shared" si="10"/>
        <v>7</v>
      </c>
    </row>
    <row r="70" spans="1:12" x14ac:dyDescent="0.25">
      <c r="A70" t="s">
        <v>2213</v>
      </c>
      <c r="B70" s="20">
        <f t="shared" si="0"/>
        <v>52.968799029301778</v>
      </c>
      <c r="C70" s="20">
        <f t="shared" si="8"/>
        <v>56.347671190132495</v>
      </c>
      <c r="D70" s="20">
        <f t="shared" si="9"/>
        <v>54.376216577519976</v>
      </c>
      <c r="E70" s="20">
        <f t="shared" si="2"/>
        <v>44.184975791063735</v>
      </c>
      <c r="F70" s="20">
        <f t="shared" si="3"/>
        <v>46.03208489912393</v>
      </c>
      <c r="G70" s="20">
        <f t="shared" si="4"/>
        <v>45.20969774680318</v>
      </c>
      <c r="H70" s="20">
        <f t="shared" si="5"/>
        <v>34.767048976421513</v>
      </c>
      <c r="I70" s="20">
        <f t="shared" si="6"/>
        <v>24.457609208510075</v>
      </c>
      <c r="J70" s="110">
        <f t="shared" si="10"/>
        <v>8</v>
      </c>
      <c r="K70" s="20">
        <f t="shared" si="7"/>
        <v>-28.511189820791703</v>
      </c>
      <c r="L70" s="110">
        <f t="shared" si="10"/>
        <v>27</v>
      </c>
    </row>
    <row r="71" spans="1:12" x14ac:dyDescent="0.25">
      <c r="A71" t="s">
        <v>2208</v>
      </c>
      <c r="B71" s="20">
        <f t="shared" si="0"/>
        <v>29.8461128892373</v>
      </c>
      <c r="C71" s="20">
        <f t="shared" si="8"/>
        <v>33.338464663504674</v>
      </c>
      <c r="D71" s="20">
        <f t="shared" si="9"/>
        <v>40.458214053687776</v>
      </c>
      <c r="E71" s="20">
        <f t="shared" si="2"/>
        <v>49.399515010898661</v>
      </c>
      <c r="F71" s="20">
        <f t="shared" si="3"/>
        <v>55.565878225546271</v>
      </c>
      <c r="G71" s="20">
        <f t="shared" si="4"/>
        <v>48.336710201755501</v>
      </c>
      <c r="H71" s="20">
        <f t="shared" si="5"/>
        <v>41.515852432140633</v>
      </c>
      <c r="I71" s="20">
        <f t="shared" si="6"/>
        <v>33.071350473529407</v>
      </c>
      <c r="J71" s="174">
        <f t="shared" si="10"/>
        <v>2</v>
      </c>
      <c r="K71" s="20">
        <f t="shared" si="7"/>
        <v>3.2252375842921062</v>
      </c>
      <c r="L71" s="174">
        <f t="shared" si="10"/>
        <v>6</v>
      </c>
    </row>
    <row r="72" spans="1:12" x14ac:dyDescent="0.25">
      <c r="A72" t="s">
        <v>2216</v>
      </c>
      <c r="B72" s="20">
        <f t="shared" si="0"/>
        <v>30.714352046512523</v>
      </c>
      <c r="C72" s="20">
        <f t="shared" si="8"/>
        <v>28.496151025479229</v>
      </c>
      <c r="D72" s="20">
        <f t="shared" si="9"/>
        <v>30.879845535984803</v>
      </c>
      <c r="E72" s="20">
        <f t="shared" si="2"/>
        <v>29.959351309996478</v>
      </c>
      <c r="F72" s="20">
        <f t="shared" si="3"/>
        <v>35.669010954425232</v>
      </c>
      <c r="G72" s="20">
        <f t="shared" si="4"/>
        <v>35.36784349413179</v>
      </c>
      <c r="H72" s="20">
        <f t="shared" si="5"/>
        <v>32.301248832349124</v>
      </c>
      <c r="I72" s="20">
        <f t="shared" si="6"/>
        <v>29.713864407671633</v>
      </c>
      <c r="J72" s="174">
        <f t="shared" si="10"/>
        <v>3</v>
      </c>
      <c r="K72" s="20">
        <f t="shared" si="7"/>
        <v>-1.000487638840891</v>
      </c>
      <c r="L72" s="110">
        <f t="shared" si="10"/>
        <v>11</v>
      </c>
    </row>
    <row r="73" spans="1:12" x14ac:dyDescent="0.25">
      <c r="A73" t="s">
        <v>2204</v>
      </c>
      <c r="B73" s="20">
        <f t="shared" si="0"/>
        <v>15.787280577341047</v>
      </c>
      <c r="C73" s="20">
        <f t="shared" si="8"/>
        <v>16.840382888539391</v>
      </c>
      <c r="D73" s="20">
        <f t="shared" si="9"/>
        <v>16.287181448027372</v>
      </c>
      <c r="E73" s="20">
        <f t="shared" si="2"/>
        <v>15.400759237304952</v>
      </c>
      <c r="F73" s="20">
        <f t="shared" si="3"/>
        <v>15.816123397194723</v>
      </c>
      <c r="G73" s="20">
        <f t="shared" si="4"/>
        <v>14.522099349152368</v>
      </c>
      <c r="H73" s="20">
        <f t="shared" si="5"/>
        <v>10.534063356010373</v>
      </c>
      <c r="I73" s="20">
        <f t="shared" si="6"/>
        <v>8.7976984696127118</v>
      </c>
      <c r="J73" s="110">
        <f t="shared" si="10"/>
        <v>23</v>
      </c>
      <c r="K73" s="20">
        <f t="shared" si="7"/>
        <v>-6.9895821077283351</v>
      </c>
      <c r="L73" s="110">
        <f t="shared" si="10"/>
        <v>19</v>
      </c>
    </row>
    <row r="74" spans="1:12" x14ac:dyDescent="0.25">
      <c r="A74" t="s">
        <v>2211</v>
      </c>
      <c r="B74" s="20">
        <f t="shared" si="0"/>
        <v>35.19758367928911</v>
      </c>
      <c r="C74" s="20">
        <f t="shared" si="8"/>
        <v>33.599297383995172</v>
      </c>
      <c r="D74" s="20">
        <f t="shared" si="9"/>
        <v>33.255693814930005</v>
      </c>
      <c r="E74" s="20">
        <f t="shared" si="2"/>
        <v>27.812334681370647</v>
      </c>
      <c r="F74" s="20">
        <f t="shared" si="3"/>
        <v>24.360186496353396</v>
      </c>
      <c r="G74" s="20">
        <f t="shared" si="4"/>
        <v>30.550080719936183</v>
      </c>
      <c r="H74" s="20">
        <f t="shared" si="5"/>
        <v>21.956201444082286</v>
      </c>
      <c r="I74" s="20">
        <f t="shared" si="6"/>
        <v>19.054115640184129</v>
      </c>
      <c r="J74" s="110">
        <f t="shared" si="10"/>
        <v>12</v>
      </c>
      <c r="K74" s="20">
        <f t="shared" si="7"/>
        <v>-16.143468039104981</v>
      </c>
      <c r="L74" s="110">
        <f t="shared" si="10"/>
        <v>25</v>
      </c>
    </row>
    <row r="75" spans="1:12" x14ac:dyDescent="0.25">
      <c r="A75" t="s">
        <v>2201</v>
      </c>
      <c r="B75" s="20">
        <f t="shared" si="0"/>
        <v>21.33466519323111</v>
      </c>
      <c r="C75" s="20">
        <f t="shared" si="8"/>
        <v>21.717643872059803</v>
      </c>
      <c r="D75" s="20">
        <f t="shared" si="9"/>
        <v>22.124790256441628</v>
      </c>
      <c r="E75" s="20">
        <f t="shared" si="2"/>
        <v>19.2265582213053</v>
      </c>
      <c r="F75" s="20">
        <f t="shared" si="3"/>
        <v>24.158457359571379</v>
      </c>
      <c r="G75" s="20">
        <f t="shared" si="4"/>
        <v>26.38322632106933</v>
      </c>
      <c r="H75" s="20">
        <f t="shared" si="5"/>
        <v>25.36547929117862</v>
      </c>
      <c r="I75" s="20">
        <f t="shared" si="6"/>
        <v>13.754639746369421</v>
      </c>
      <c r="J75" s="110">
        <f t="shared" si="10"/>
        <v>20</v>
      </c>
      <c r="K75" s="20">
        <f t="shared" si="7"/>
        <v>-7.5800254468616899</v>
      </c>
      <c r="L75" s="110">
        <f t="shared" si="10"/>
        <v>20</v>
      </c>
    </row>
    <row r="76" spans="1:12" x14ac:dyDescent="0.25">
      <c r="A76" t="s">
        <v>2202</v>
      </c>
      <c r="B76" s="20">
        <f t="shared" si="0"/>
        <v>8.8906637356434146</v>
      </c>
      <c r="C76" s="20">
        <f t="shared" si="8"/>
        <v>7.8784034387948481</v>
      </c>
      <c r="D76" s="20">
        <f t="shared" si="9"/>
        <v>8.0412752458799872</v>
      </c>
      <c r="E76" s="20">
        <f t="shared" si="2"/>
        <v>6.9757776313998203</v>
      </c>
      <c r="F76" s="20">
        <f t="shared" si="3"/>
        <v>6.0782531743956536</v>
      </c>
      <c r="G76" s="20">
        <f t="shared" si="4"/>
        <v>5.5837841939701072</v>
      </c>
      <c r="H76" s="20">
        <f t="shared" si="5"/>
        <v>4.4222532007405793</v>
      </c>
      <c r="I76" s="20">
        <f t="shared" si="6"/>
        <v>3.8074208293065266</v>
      </c>
      <c r="J76" s="110">
        <f t="shared" si="10"/>
        <v>27</v>
      </c>
      <c r="K76" s="20">
        <f t="shared" si="7"/>
        <v>-5.0832429063368885</v>
      </c>
      <c r="L76" s="110">
        <f t="shared" si="10"/>
        <v>15</v>
      </c>
    </row>
    <row r="77" spans="1:12" x14ac:dyDescent="0.25">
      <c r="A77" t="s">
        <v>2209</v>
      </c>
      <c r="B77" s="20">
        <f t="shared" si="0"/>
        <v>22.299877162781037</v>
      </c>
      <c r="C77" s="20">
        <f t="shared" si="8"/>
        <v>18.413334345687847</v>
      </c>
      <c r="D77" s="20">
        <f t="shared" si="9"/>
        <v>18.688481867209447</v>
      </c>
      <c r="E77" s="20">
        <f t="shared" si="2"/>
        <v>17.665473620126743</v>
      </c>
      <c r="F77" s="20">
        <f t="shared" si="3"/>
        <v>18.901120013662176</v>
      </c>
      <c r="G77" s="20">
        <f t="shared" si="4"/>
        <v>16.182470427241952</v>
      </c>
      <c r="H77" s="20">
        <f t="shared" si="5"/>
        <v>13.337706697160876</v>
      </c>
      <c r="I77" s="20">
        <f t="shared" si="6"/>
        <v>10.375960277685111</v>
      </c>
      <c r="J77" s="110">
        <f t="shared" si="10"/>
        <v>22</v>
      </c>
      <c r="K77" s="20">
        <f t="shared" si="7"/>
        <v>-11.923916885095926</v>
      </c>
      <c r="L77" s="110">
        <f t="shared" si="10"/>
        <v>22</v>
      </c>
    </row>
    <row r="78" spans="1:12" x14ac:dyDescent="0.25">
      <c r="A78" t="s">
        <v>2207</v>
      </c>
      <c r="B78" s="20">
        <f t="shared" si="0"/>
        <v>7.5069611393212492</v>
      </c>
      <c r="C78" s="20">
        <f t="shared" si="8"/>
        <v>6.6623918830964266</v>
      </c>
      <c r="D78" s="20">
        <f t="shared" si="9"/>
        <v>7.4177050958296151</v>
      </c>
      <c r="E78" s="20">
        <f t="shared" si="2"/>
        <v>8.3587640174272888</v>
      </c>
      <c r="F78" s="20">
        <f t="shared" si="3"/>
        <v>8.8415500177771591</v>
      </c>
      <c r="G78" s="20">
        <f t="shared" si="4"/>
        <v>9.3270244749406555</v>
      </c>
      <c r="H78" s="20">
        <f t="shared" si="5"/>
        <v>6.2617389977437998</v>
      </c>
      <c r="I78" s="20">
        <f t="shared" si="6"/>
        <v>5.3071044438154544</v>
      </c>
      <c r="J78" s="110">
        <f t="shared" si="10"/>
        <v>26</v>
      </c>
      <c r="K78" s="20">
        <f t="shared" si="7"/>
        <v>-2.1998566955057948</v>
      </c>
      <c r="L78" s="110">
        <f t="shared" si="10"/>
        <v>14</v>
      </c>
    </row>
    <row r="79" spans="1:12" x14ac:dyDescent="0.25">
      <c r="A79" t="s">
        <v>2203</v>
      </c>
      <c r="B79" s="20">
        <f t="shared" si="0"/>
        <v>15.622946789970122</v>
      </c>
      <c r="C79" s="20">
        <f t="shared" si="8"/>
        <v>15.352860966228812</v>
      </c>
      <c r="D79" s="20">
        <f t="shared" si="9"/>
        <v>18.336305510153494</v>
      </c>
      <c r="E79" s="20">
        <f t="shared" si="2"/>
        <v>20.288101712913225</v>
      </c>
      <c r="F79" s="20">
        <f t="shared" si="3"/>
        <v>22.212377619279671</v>
      </c>
      <c r="G79" s="20">
        <f t="shared" si="4"/>
        <v>22.882840474984533</v>
      </c>
      <c r="H79" s="20">
        <f t="shared" si="5"/>
        <v>18.270985393425828</v>
      </c>
      <c r="I79" s="20">
        <f t="shared" si="6"/>
        <v>14.067246707895467</v>
      </c>
      <c r="J79" s="110">
        <f t="shared" si="10"/>
        <v>19</v>
      </c>
      <c r="K79" s="20">
        <f t="shared" si="7"/>
        <v>-1.5557000820746545</v>
      </c>
      <c r="L79" s="110">
        <f t="shared" si="10"/>
        <v>12</v>
      </c>
    </row>
    <row r="80" spans="1:12" x14ac:dyDescent="0.25">
      <c r="A80" t="s">
        <v>2210</v>
      </c>
      <c r="B80" s="20">
        <f t="shared" si="0"/>
        <v>13.194316655769283</v>
      </c>
      <c r="C80" s="20">
        <f t="shared" si="8"/>
        <v>12.29095235168821</v>
      </c>
      <c r="D80" s="20">
        <f t="shared" si="9"/>
        <v>13.627738287875092</v>
      </c>
      <c r="E80" s="20">
        <f t="shared" si="2"/>
        <v>11.918973610411751</v>
      </c>
      <c r="F80" s="20">
        <f t="shared" si="3"/>
        <v>12.15335898711073</v>
      </c>
      <c r="G80" s="20">
        <f t="shared" si="4"/>
        <v>12.052424730396105</v>
      </c>
      <c r="H80" s="20">
        <f t="shared" si="5"/>
        <v>8.8584550125367194</v>
      </c>
      <c r="I80" s="20">
        <f t="shared" si="6"/>
        <v>7.7912437241712151</v>
      </c>
      <c r="J80" s="110">
        <f t="shared" si="10"/>
        <v>25</v>
      </c>
      <c r="K80" s="20">
        <f t="shared" si="7"/>
        <v>-5.4030729315980679</v>
      </c>
      <c r="L80" s="110">
        <f t="shared" si="10"/>
        <v>16</v>
      </c>
    </row>
    <row r="81" spans="1:19" x14ac:dyDescent="0.25">
      <c r="A81" t="s">
        <v>2215</v>
      </c>
      <c r="B81" s="20">
        <f t="shared" si="0"/>
        <v>20.421674118506878</v>
      </c>
      <c r="C81" s="20">
        <f t="shared" si="8"/>
        <v>23.412116414470511</v>
      </c>
      <c r="D81" s="20">
        <f t="shared" si="9"/>
        <v>26.485900909855825</v>
      </c>
      <c r="E81" s="20">
        <f t="shared" si="2"/>
        <v>23.549327726408873</v>
      </c>
      <c r="F81" s="20">
        <f t="shared" si="3"/>
        <v>22.749748830066942</v>
      </c>
      <c r="G81" s="20">
        <f t="shared" si="4"/>
        <v>20.002726829128278</v>
      </c>
      <c r="H81" s="20">
        <f t="shared" si="5"/>
        <v>16.73324982475912</v>
      </c>
      <c r="I81" s="20">
        <f t="shared" si="6"/>
        <v>14.330208957842865</v>
      </c>
      <c r="J81" s="110">
        <f t="shared" si="10"/>
        <v>18</v>
      </c>
      <c r="K81" s="20">
        <f t="shared" si="7"/>
        <v>-6.0914651606640131</v>
      </c>
      <c r="L81" s="110">
        <f t="shared" si="10"/>
        <v>18</v>
      </c>
    </row>
    <row r="82" spans="1:19" x14ac:dyDescent="0.25">
      <c r="A82" t="s">
        <v>2218</v>
      </c>
      <c r="B82" s="20">
        <f t="shared" si="0"/>
        <v>30.820717071177413</v>
      </c>
      <c r="C82" s="20">
        <f t="shared" si="8"/>
        <v>33.229469223729758</v>
      </c>
      <c r="D82" s="20">
        <f t="shared" si="9"/>
        <v>31.487507247185519</v>
      </c>
      <c r="E82" s="20">
        <f t="shared" si="2"/>
        <v>32.689521699806726</v>
      </c>
      <c r="F82" s="20">
        <f t="shared" si="3"/>
        <v>32.004874657530664</v>
      </c>
      <c r="G82" s="20">
        <f t="shared" si="4"/>
        <v>30.344729104327453</v>
      </c>
      <c r="H82" s="20">
        <f t="shared" si="5"/>
        <v>27.113516860744539</v>
      </c>
      <c r="I82" s="20">
        <f t="shared" si="6"/>
        <v>20.995358685601207</v>
      </c>
      <c r="J82" s="110">
        <f t="shared" si="10"/>
        <v>10</v>
      </c>
      <c r="K82" s="20">
        <f t="shared" si="7"/>
        <v>-9.8253583855762052</v>
      </c>
      <c r="L82" s="110">
        <f t="shared" si="10"/>
        <v>21</v>
      </c>
    </row>
    <row r="83" spans="1:19" x14ac:dyDescent="0.25">
      <c r="A83" t="s">
        <v>2217</v>
      </c>
      <c r="B83" s="20">
        <f t="shared" si="0"/>
        <v>26.585036548008173</v>
      </c>
      <c r="C83" s="20">
        <f t="shared" si="8"/>
        <v>21.256301167017533</v>
      </c>
      <c r="D83" s="20">
        <f t="shared" si="9"/>
        <v>22.121939214099704</v>
      </c>
      <c r="E83" s="20">
        <f t="shared" si="2"/>
        <v>16.776278547977071</v>
      </c>
      <c r="F83" s="20">
        <f t="shared" si="3"/>
        <v>17.331627936971991</v>
      </c>
      <c r="G83" s="20">
        <f t="shared" si="4"/>
        <v>13.193202440972756</v>
      </c>
      <c r="H83" s="20">
        <f t="shared" si="5"/>
        <v>10.608728177942874</v>
      </c>
      <c r="I83" s="20">
        <f t="shared" si="6"/>
        <v>8.1266055579657817</v>
      </c>
      <c r="J83" s="110">
        <f t="shared" si="10"/>
        <v>24</v>
      </c>
      <c r="K83" s="20">
        <f t="shared" si="7"/>
        <v>-18.458430990042391</v>
      </c>
      <c r="L83" s="110">
        <f t="shared" si="10"/>
        <v>26</v>
      </c>
    </row>
    <row r="84" spans="1:19" x14ac:dyDescent="0.25">
      <c r="A84" t="s">
        <v>5</v>
      </c>
      <c r="B84" s="20">
        <f t="shared" si="0"/>
        <v>20.114688203360988</v>
      </c>
      <c r="C84" s="20">
        <f t="shared" si="8"/>
        <v>20.080811325066225</v>
      </c>
      <c r="D84" s="20">
        <f t="shared" si="9"/>
        <v>21.085615826382394</v>
      </c>
      <c r="E84" s="20">
        <f t="shared" si="2"/>
        <v>20.453346665580895</v>
      </c>
      <c r="F84" s="20">
        <f t="shared" si="3"/>
        <v>21.581274726390681</v>
      </c>
      <c r="G84" s="20">
        <f t="shared" si="4"/>
        <v>22.878641749695728</v>
      </c>
      <c r="H84" s="20">
        <f t="shared" si="5"/>
        <v>19.685276320635182</v>
      </c>
      <c r="I84" s="20">
        <f t="shared" si="6"/>
        <v>14.632651867594195</v>
      </c>
      <c r="K84" s="20">
        <f t="shared" si="7"/>
        <v>-5.4820363357667929</v>
      </c>
    </row>
    <row r="85" spans="1:19" x14ac:dyDescent="0.25">
      <c r="A85" t="s">
        <v>6</v>
      </c>
      <c r="B85" s="20">
        <f t="shared" si="0"/>
        <v>29.127107776961246</v>
      </c>
      <c r="C85" s="20">
        <f t="shared" si="8"/>
        <v>30.47242456170618</v>
      </c>
      <c r="D85" s="20">
        <f t="shared" si="9"/>
        <v>32.789196064015016</v>
      </c>
      <c r="E85" s="20">
        <f t="shared" si="2"/>
        <v>32.208228273223298</v>
      </c>
      <c r="F85" s="20">
        <f t="shared" si="3"/>
        <v>33.964125618526239</v>
      </c>
      <c r="G85" s="20">
        <f t="shared" si="4"/>
        <v>38.556151003807422</v>
      </c>
      <c r="H85" s="20">
        <f t="shared" si="5"/>
        <v>32.982315695158576</v>
      </c>
      <c r="I85" s="20">
        <f t="shared" si="6"/>
        <v>24.42856802515707</v>
      </c>
      <c r="K85" s="20">
        <f t="shared" si="7"/>
        <v>-4.6985397518041765</v>
      </c>
    </row>
    <row r="87" spans="1:19" x14ac:dyDescent="0.25">
      <c r="A87" t="s">
        <v>2406</v>
      </c>
      <c r="K87" t="s">
        <v>2255</v>
      </c>
    </row>
    <row r="88" spans="1:19" x14ac:dyDescent="0.25">
      <c r="A88" t="s">
        <v>2401</v>
      </c>
      <c r="K88" t="s">
        <v>2258</v>
      </c>
    </row>
    <row r="89" spans="1:19" x14ac:dyDescent="0.25">
      <c r="A89" t="s">
        <v>2402</v>
      </c>
      <c r="K89" t="s">
        <v>2407</v>
      </c>
    </row>
    <row r="90" spans="1:19" x14ac:dyDescent="0.25">
      <c r="A90" t="s">
        <v>2403</v>
      </c>
    </row>
    <row r="91" spans="1:19" x14ac:dyDescent="0.25">
      <c r="A91" t="s">
        <v>456</v>
      </c>
      <c r="B91">
        <v>2012</v>
      </c>
      <c r="C91">
        <v>2013</v>
      </c>
      <c r="D91">
        <v>2014</v>
      </c>
      <c r="E91">
        <v>2015</v>
      </c>
      <c r="F91">
        <v>2016</v>
      </c>
      <c r="G91">
        <v>2017</v>
      </c>
      <c r="H91">
        <v>2018</v>
      </c>
      <c r="I91">
        <v>2019</v>
      </c>
      <c r="K91" t="s">
        <v>456</v>
      </c>
      <c r="L91">
        <v>2012</v>
      </c>
      <c r="M91">
        <v>2013</v>
      </c>
      <c r="N91">
        <v>2014</v>
      </c>
      <c r="O91">
        <v>2015</v>
      </c>
      <c r="P91">
        <v>2016</v>
      </c>
      <c r="Q91">
        <v>2017</v>
      </c>
      <c r="R91">
        <v>2018</v>
      </c>
      <c r="S91">
        <v>2019</v>
      </c>
    </row>
    <row r="92" spans="1:19" x14ac:dyDescent="0.25">
      <c r="A92" t="s">
        <v>2223</v>
      </c>
      <c r="B92">
        <v>338</v>
      </c>
      <c r="C92">
        <v>300</v>
      </c>
      <c r="D92">
        <v>402</v>
      </c>
      <c r="E92">
        <v>383</v>
      </c>
      <c r="F92">
        <v>465</v>
      </c>
      <c r="G92">
        <v>373</v>
      </c>
      <c r="H92">
        <v>300</v>
      </c>
      <c r="I92">
        <v>264</v>
      </c>
      <c r="K92" t="s">
        <v>2223</v>
      </c>
      <c r="L92">
        <v>1707272</v>
      </c>
      <c r="M92">
        <v>1728214</v>
      </c>
      <c r="N92">
        <v>1748531</v>
      </c>
      <c r="O92">
        <v>1768204</v>
      </c>
      <c r="P92">
        <v>1787279</v>
      </c>
      <c r="Q92">
        <v>1805788</v>
      </c>
      <c r="R92">
        <v>1823741</v>
      </c>
      <c r="S92">
        <v>1841142</v>
      </c>
    </row>
    <row r="93" spans="1:19" x14ac:dyDescent="0.25">
      <c r="A93" t="s">
        <v>2219</v>
      </c>
      <c r="B93">
        <v>85</v>
      </c>
      <c r="C93">
        <v>95</v>
      </c>
      <c r="D93">
        <v>115</v>
      </c>
      <c r="E93">
        <v>116</v>
      </c>
      <c r="F93">
        <v>226</v>
      </c>
      <c r="G93">
        <v>384</v>
      </c>
      <c r="H93">
        <v>311</v>
      </c>
      <c r="I93">
        <v>222</v>
      </c>
      <c r="K93" t="s">
        <v>2219</v>
      </c>
      <c r="L93">
        <v>762631</v>
      </c>
      <c r="M93">
        <v>776463</v>
      </c>
      <c r="N93">
        <v>790101</v>
      </c>
      <c r="O93">
        <v>803513</v>
      </c>
      <c r="P93">
        <v>816687</v>
      </c>
      <c r="Q93">
        <v>829619</v>
      </c>
      <c r="R93">
        <v>842290</v>
      </c>
      <c r="S93">
        <v>854691</v>
      </c>
    </row>
    <row r="94" spans="1:19" x14ac:dyDescent="0.25">
      <c r="A94" t="s">
        <v>2221</v>
      </c>
      <c r="B94">
        <v>855</v>
      </c>
      <c r="C94">
        <v>695</v>
      </c>
      <c r="D94">
        <v>762</v>
      </c>
      <c r="E94">
        <v>930</v>
      </c>
      <c r="F94">
        <v>791</v>
      </c>
      <c r="G94">
        <v>975</v>
      </c>
      <c r="H94">
        <v>961</v>
      </c>
      <c r="I94">
        <v>981</v>
      </c>
      <c r="K94" t="s">
        <v>2221</v>
      </c>
      <c r="L94">
        <v>3740976</v>
      </c>
      <c r="M94">
        <v>3807921</v>
      </c>
      <c r="N94">
        <v>3873743</v>
      </c>
      <c r="O94">
        <v>3938336</v>
      </c>
      <c r="P94">
        <v>4001667</v>
      </c>
      <c r="Q94">
        <v>4063614</v>
      </c>
      <c r="R94">
        <v>4124033</v>
      </c>
      <c r="S94">
        <v>4182899</v>
      </c>
    </row>
    <row r="95" spans="1:19" x14ac:dyDescent="0.25">
      <c r="A95" t="s">
        <v>2224</v>
      </c>
      <c r="B95">
        <v>32</v>
      </c>
      <c r="C95">
        <v>70</v>
      </c>
      <c r="D95">
        <v>47</v>
      </c>
      <c r="E95">
        <v>57</v>
      </c>
      <c r="F95">
        <v>72</v>
      </c>
      <c r="G95">
        <v>93</v>
      </c>
      <c r="H95">
        <v>181</v>
      </c>
      <c r="I95">
        <v>83</v>
      </c>
      <c r="K95" t="s">
        <v>2224</v>
      </c>
      <c r="L95">
        <v>479073</v>
      </c>
      <c r="M95">
        <v>488072</v>
      </c>
      <c r="N95">
        <v>496936</v>
      </c>
      <c r="O95">
        <v>505665</v>
      </c>
      <c r="P95">
        <v>514229</v>
      </c>
      <c r="Q95">
        <v>522636</v>
      </c>
      <c r="R95">
        <v>530879</v>
      </c>
      <c r="S95">
        <v>538963</v>
      </c>
    </row>
    <row r="96" spans="1:19" x14ac:dyDescent="0.25">
      <c r="A96" t="s">
        <v>2227</v>
      </c>
      <c r="B96">
        <v>2138</v>
      </c>
      <c r="C96">
        <v>2229</v>
      </c>
      <c r="D96">
        <v>2305</v>
      </c>
      <c r="E96">
        <v>2539</v>
      </c>
      <c r="F96">
        <v>3048</v>
      </c>
      <c r="G96">
        <v>3362</v>
      </c>
      <c r="H96">
        <v>3439</v>
      </c>
      <c r="I96">
        <v>2342</v>
      </c>
      <c r="K96" t="s">
        <v>2227</v>
      </c>
      <c r="L96">
        <v>7862333</v>
      </c>
      <c r="M96">
        <v>7969654</v>
      </c>
      <c r="N96">
        <v>8073924</v>
      </c>
      <c r="O96">
        <v>8175113</v>
      </c>
      <c r="P96">
        <v>8272724</v>
      </c>
      <c r="Q96">
        <v>8366628</v>
      </c>
      <c r="R96">
        <v>8457229</v>
      </c>
      <c r="S96">
        <v>8544639</v>
      </c>
    </row>
    <row r="97" spans="1:19" x14ac:dyDescent="0.25">
      <c r="A97" t="s">
        <v>2222</v>
      </c>
      <c r="B97">
        <v>117</v>
      </c>
      <c r="C97">
        <v>104</v>
      </c>
      <c r="D97">
        <v>152</v>
      </c>
      <c r="E97">
        <v>154</v>
      </c>
      <c r="F97">
        <v>222</v>
      </c>
      <c r="G97">
        <v>177</v>
      </c>
      <c r="H97">
        <v>241</v>
      </c>
      <c r="I97">
        <v>228</v>
      </c>
      <c r="K97" t="s">
        <v>2222</v>
      </c>
      <c r="L97">
        <v>718906</v>
      </c>
      <c r="M97">
        <v>734996</v>
      </c>
      <c r="N97">
        <v>750912</v>
      </c>
      <c r="O97">
        <v>766679</v>
      </c>
      <c r="P97">
        <v>782295</v>
      </c>
      <c r="Q97">
        <v>797722</v>
      </c>
      <c r="R97">
        <v>812961</v>
      </c>
      <c r="S97">
        <v>828028</v>
      </c>
    </row>
    <row r="98" spans="1:19" x14ac:dyDescent="0.25">
      <c r="A98" t="s">
        <v>2220</v>
      </c>
      <c r="B98">
        <v>178</v>
      </c>
      <c r="C98">
        <v>146</v>
      </c>
      <c r="D98">
        <v>176</v>
      </c>
      <c r="E98">
        <v>276</v>
      </c>
      <c r="F98">
        <v>312</v>
      </c>
      <c r="G98">
        <v>318</v>
      </c>
      <c r="H98">
        <v>321</v>
      </c>
      <c r="I98">
        <v>250</v>
      </c>
      <c r="K98" t="s">
        <v>2220</v>
      </c>
      <c r="L98">
        <v>1458965</v>
      </c>
      <c r="M98">
        <v>1478164</v>
      </c>
      <c r="N98">
        <v>1496880</v>
      </c>
      <c r="O98">
        <v>1515126</v>
      </c>
      <c r="P98">
        <v>1532902</v>
      </c>
      <c r="Q98">
        <v>1550194</v>
      </c>
      <c r="R98">
        <v>1567016</v>
      </c>
      <c r="S98">
        <v>1583391</v>
      </c>
    </row>
    <row r="99" spans="1:19" x14ac:dyDescent="0.25">
      <c r="A99" t="s">
        <v>2226</v>
      </c>
      <c r="B99">
        <v>1152</v>
      </c>
      <c r="C99">
        <v>1397</v>
      </c>
      <c r="D99">
        <v>1688</v>
      </c>
      <c r="E99">
        <v>1718</v>
      </c>
      <c r="F99">
        <v>1625</v>
      </c>
      <c r="G99">
        <v>1483</v>
      </c>
      <c r="H99">
        <v>1284</v>
      </c>
      <c r="I99">
        <v>1074</v>
      </c>
      <c r="K99" t="s">
        <v>2226</v>
      </c>
      <c r="L99">
        <v>6734353</v>
      </c>
      <c r="M99">
        <v>6794301</v>
      </c>
      <c r="N99">
        <v>6850884</v>
      </c>
      <c r="O99">
        <v>6904241</v>
      </c>
      <c r="P99">
        <v>6954036</v>
      </c>
      <c r="Q99">
        <v>7000229</v>
      </c>
      <c r="R99">
        <v>7043339</v>
      </c>
      <c r="S99">
        <v>7083578</v>
      </c>
    </row>
    <row r="100" spans="1:19" x14ac:dyDescent="0.25">
      <c r="A100" t="s">
        <v>2225</v>
      </c>
      <c r="B100">
        <v>311</v>
      </c>
      <c r="C100">
        <v>365</v>
      </c>
      <c r="D100">
        <v>455</v>
      </c>
      <c r="E100">
        <v>400</v>
      </c>
      <c r="F100">
        <v>440</v>
      </c>
      <c r="G100">
        <v>376</v>
      </c>
      <c r="H100">
        <v>373</v>
      </c>
      <c r="I100">
        <v>350</v>
      </c>
      <c r="K100" t="s">
        <v>2225</v>
      </c>
      <c r="L100">
        <v>3171456</v>
      </c>
      <c r="M100">
        <v>3183404</v>
      </c>
      <c r="N100">
        <v>3193956</v>
      </c>
      <c r="O100">
        <v>3203262</v>
      </c>
      <c r="P100">
        <v>3211411</v>
      </c>
      <c r="Q100">
        <v>3218485</v>
      </c>
      <c r="R100">
        <v>3224536</v>
      </c>
      <c r="S100">
        <v>3229651</v>
      </c>
    </row>
    <row r="101" spans="1:19" x14ac:dyDescent="0.25">
      <c r="A101" t="s">
        <v>2214</v>
      </c>
      <c r="B101">
        <v>3135</v>
      </c>
      <c r="C101">
        <v>3655</v>
      </c>
      <c r="D101">
        <v>3795</v>
      </c>
      <c r="E101">
        <v>3393</v>
      </c>
      <c r="F101">
        <v>2908</v>
      </c>
      <c r="G101">
        <v>4698</v>
      </c>
      <c r="H101">
        <v>4204</v>
      </c>
      <c r="I101">
        <v>1900</v>
      </c>
      <c r="K101" t="s">
        <v>2214</v>
      </c>
      <c r="L101">
        <v>8712413</v>
      </c>
      <c r="M101">
        <v>8779338</v>
      </c>
      <c r="N101">
        <v>8843553</v>
      </c>
      <c r="O101">
        <v>8905225</v>
      </c>
      <c r="P101">
        <v>8964432</v>
      </c>
      <c r="Q101">
        <v>9021232</v>
      </c>
      <c r="R101">
        <v>9075744</v>
      </c>
      <c r="S101">
        <v>9128090</v>
      </c>
    </row>
    <row r="102" spans="1:19" x14ac:dyDescent="0.25">
      <c r="A102" t="s">
        <v>2212</v>
      </c>
      <c r="B102">
        <v>856</v>
      </c>
      <c r="C102">
        <v>1149</v>
      </c>
      <c r="D102">
        <v>1314</v>
      </c>
      <c r="E102">
        <v>1238</v>
      </c>
      <c r="F102">
        <v>1569</v>
      </c>
      <c r="G102">
        <v>1927</v>
      </c>
      <c r="H102">
        <v>1639</v>
      </c>
      <c r="I102">
        <v>1181</v>
      </c>
      <c r="K102" t="s">
        <v>2212</v>
      </c>
      <c r="L102">
        <v>3338489</v>
      </c>
      <c r="M102">
        <v>3373959</v>
      </c>
      <c r="N102">
        <v>3408510</v>
      </c>
      <c r="O102">
        <v>3442175</v>
      </c>
      <c r="P102">
        <v>3474998</v>
      </c>
      <c r="Q102">
        <v>3507003</v>
      </c>
      <c r="R102">
        <v>3538218</v>
      </c>
      <c r="S102">
        <v>3568644</v>
      </c>
    </row>
    <row r="103" spans="1:19" x14ac:dyDescent="0.25">
      <c r="A103" t="s">
        <v>2205</v>
      </c>
      <c r="B103">
        <v>1224</v>
      </c>
      <c r="C103">
        <v>1258</v>
      </c>
      <c r="D103">
        <v>1253</v>
      </c>
      <c r="E103">
        <v>1264</v>
      </c>
      <c r="F103">
        <v>1060</v>
      </c>
      <c r="G103">
        <v>1054</v>
      </c>
      <c r="H103">
        <v>1006</v>
      </c>
      <c r="I103">
        <v>722</v>
      </c>
      <c r="K103" t="s">
        <v>2205</v>
      </c>
      <c r="L103">
        <v>3883822</v>
      </c>
      <c r="M103">
        <v>3914421</v>
      </c>
      <c r="N103">
        <v>3943885</v>
      </c>
      <c r="O103">
        <v>3972202</v>
      </c>
      <c r="P103">
        <v>3999415</v>
      </c>
      <c r="Q103">
        <v>4025558</v>
      </c>
      <c r="R103">
        <v>4050662</v>
      </c>
      <c r="S103">
        <v>4074755</v>
      </c>
    </row>
    <row r="104" spans="1:19" x14ac:dyDescent="0.25">
      <c r="A104" t="s">
        <v>2206</v>
      </c>
      <c r="B104">
        <v>2475</v>
      </c>
      <c r="C104">
        <v>2299</v>
      </c>
      <c r="D104">
        <v>2543</v>
      </c>
      <c r="E104">
        <v>3065</v>
      </c>
      <c r="F104">
        <v>3475</v>
      </c>
      <c r="G104">
        <v>4478</v>
      </c>
      <c r="H104">
        <v>3369</v>
      </c>
      <c r="I104">
        <v>2713</v>
      </c>
      <c r="K104" t="s">
        <v>2206</v>
      </c>
      <c r="L104">
        <v>9136697</v>
      </c>
      <c r="M104">
        <v>9208550</v>
      </c>
      <c r="N104">
        <v>9278152</v>
      </c>
      <c r="O104">
        <v>9345603</v>
      </c>
      <c r="P104">
        <v>9410772</v>
      </c>
      <c r="Q104">
        <v>9473707</v>
      </c>
      <c r="R104">
        <v>9534634</v>
      </c>
      <c r="S104">
        <v>9593588</v>
      </c>
    </row>
    <row r="105" spans="1:19" x14ac:dyDescent="0.25">
      <c r="A105" t="s">
        <v>2213</v>
      </c>
      <c r="B105">
        <v>1737</v>
      </c>
      <c r="C105">
        <v>1860</v>
      </c>
      <c r="D105">
        <v>1806</v>
      </c>
      <c r="E105">
        <v>1476</v>
      </c>
      <c r="F105">
        <v>1546</v>
      </c>
      <c r="G105">
        <v>1526</v>
      </c>
      <c r="H105">
        <v>1179</v>
      </c>
      <c r="I105">
        <v>833</v>
      </c>
      <c r="K105" t="s">
        <v>2213</v>
      </c>
      <c r="L105">
        <v>3279289</v>
      </c>
      <c r="M105">
        <v>3300935</v>
      </c>
      <c r="N105">
        <v>3321305</v>
      </c>
      <c r="O105">
        <v>3340502</v>
      </c>
      <c r="P105">
        <v>3358527</v>
      </c>
      <c r="Q105">
        <v>3375382</v>
      </c>
      <c r="R105">
        <v>3391142</v>
      </c>
      <c r="S105">
        <v>3405893</v>
      </c>
    </row>
    <row r="106" spans="1:19" x14ac:dyDescent="0.25">
      <c r="A106" t="s">
        <v>2208</v>
      </c>
      <c r="B106">
        <v>648</v>
      </c>
      <c r="C106">
        <v>732</v>
      </c>
      <c r="D106">
        <v>898</v>
      </c>
      <c r="E106">
        <v>1108</v>
      </c>
      <c r="F106">
        <v>1259</v>
      </c>
      <c r="G106">
        <v>1106</v>
      </c>
      <c r="H106">
        <v>959</v>
      </c>
      <c r="I106">
        <v>771</v>
      </c>
      <c r="K106" t="s">
        <v>2208</v>
      </c>
      <c r="L106">
        <v>2171137</v>
      </c>
      <c r="M106">
        <v>2195662</v>
      </c>
      <c r="N106">
        <v>2219574</v>
      </c>
      <c r="O106">
        <v>2242937</v>
      </c>
      <c r="P106">
        <v>2265779</v>
      </c>
      <c r="Q106">
        <v>2288116</v>
      </c>
      <c r="R106">
        <v>2309961</v>
      </c>
      <c r="S106">
        <v>2331323</v>
      </c>
    </row>
    <row r="107" spans="1:19" x14ac:dyDescent="0.25">
      <c r="A107" t="s">
        <v>2216</v>
      </c>
      <c r="B107">
        <v>4594</v>
      </c>
      <c r="C107">
        <v>4287</v>
      </c>
      <c r="D107">
        <v>4671</v>
      </c>
      <c r="E107">
        <v>4555</v>
      </c>
      <c r="F107">
        <v>5449</v>
      </c>
      <c r="G107">
        <v>5427</v>
      </c>
      <c r="H107">
        <v>4977</v>
      </c>
      <c r="I107">
        <v>4596</v>
      </c>
      <c r="K107" t="s">
        <v>2216</v>
      </c>
      <c r="L107">
        <v>14957177</v>
      </c>
      <c r="M107">
        <v>15044137</v>
      </c>
      <c r="N107">
        <v>15126371</v>
      </c>
      <c r="O107">
        <v>15203934</v>
      </c>
      <c r="P107">
        <v>15276566</v>
      </c>
      <c r="Q107">
        <v>15344447</v>
      </c>
      <c r="R107">
        <v>15408073</v>
      </c>
      <c r="S107">
        <v>15467527</v>
      </c>
    </row>
    <row r="108" spans="1:19" x14ac:dyDescent="0.25">
      <c r="A108" t="s">
        <v>2204</v>
      </c>
      <c r="B108">
        <v>3228</v>
      </c>
      <c r="C108">
        <v>3468</v>
      </c>
      <c r="D108">
        <v>3377</v>
      </c>
      <c r="E108">
        <v>3214</v>
      </c>
      <c r="F108">
        <v>3321</v>
      </c>
      <c r="G108">
        <v>3067</v>
      </c>
      <c r="H108">
        <v>2237</v>
      </c>
      <c r="I108">
        <v>1878</v>
      </c>
      <c r="K108" t="s">
        <v>2204</v>
      </c>
      <c r="L108">
        <v>20446840</v>
      </c>
      <c r="M108">
        <v>20593356</v>
      </c>
      <c r="N108">
        <v>20734097</v>
      </c>
      <c r="O108">
        <v>20869101</v>
      </c>
      <c r="P108">
        <v>20997560</v>
      </c>
      <c r="Q108">
        <v>21119536</v>
      </c>
      <c r="R108">
        <v>21235870</v>
      </c>
      <c r="S108">
        <v>21346492</v>
      </c>
    </row>
    <row r="109" spans="1:19" x14ac:dyDescent="0.25">
      <c r="A109" t="s">
        <v>2211</v>
      </c>
      <c r="B109">
        <v>1335</v>
      </c>
      <c r="C109">
        <v>1290</v>
      </c>
      <c r="D109">
        <v>1292</v>
      </c>
      <c r="E109">
        <v>1093</v>
      </c>
      <c r="F109">
        <v>968</v>
      </c>
      <c r="G109">
        <v>1227</v>
      </c>
      <c r="H109">
        <v>891</v>
      </c>
      <c r="I109">
        <v>781</v>
      </c>
      <c r="K109" t="s">
        <v>2211</v>
      </c>
      <c r="L109">
        <v>3792874</v>
      </c>
      <c r="M109">
        <v>3839366</v>
      </c>
      <c r="N109">
        <v>3885049</v>
      </c>
      <c r="O109">
        <v>3929911</v>
      </c>
      <c r="P109">
        <v>3973697</v>
      </c>
      <c r="Q109">
        <v>4016356</v>
      </c>
      <c r="R109">
        <v>4058079</v>
      </c>
      <c r="S109">
        <v>4098852</v>
      </c>
    </row>
    <row r="110" spans="1:19" x14ac:dyDescent="0.25">
      <c r="A110" t="s">
        <v>2201</v>
      </c>
      <c r="B110">
        <v>3472</v>
      </c>
      <c r="C110">
        <v>3555</v>
      </c>
      <c r="D110">
        <v>3642</v>
      </c>
      <c r="E110">
        <v>3182</v>
      </c>
      <c r="F110">
        <v>4019</v>
      </c>
      <c r="G110">
        <v>4411</v>
      </c>
      <c r="H110">
        <v>4261</v>
      </c>
      <c r="I110">
        <v>2321</v>
      </c>
      <c r="K110" t="s">
        <v>2201</v>
      </c>
      <c r="L110">
        <v>16273984</v>
      </c>
      <c r="M110">
        <v>16369179</v>
      </c>
      <c r="N110">
        <v>16461173</v>
      </c>
      <c r="O110">
        <v>16550024</v>
      </c>
      <c r="P110">
        <v>16635996</v>
      </c>
      <c r="Q110">
        <v>16718956</v>
      </c>
      <c r="R110">
        <v>16798421</v>
      </c>
      <c r="S110">
        <v>16874306</v>
      </c>
    </row>
    <row r="111" spans="1:19" x14ac:dyDescent="0.25">
      <c r="A111" t="s">
        <v>2202</v>
      </c>
      <c r="B111">
        <v>3848</v>
      </c>
      <c r="C111">
        <v>3440</v>
      </c>
      <c r="D111">
        <v>3541</v>
      </c>
      <c r="E111">
        <v>3097</v>
      </c>
      <c r="F111">
        <v>2720</v>
      </c>
      <c r="G111">
        <v>2518</v>
      </c>
      <c r="H111">
        <v>2009</v>
      </c>
      <c r="I111">
        <v>1742</v>
      </c>
      <c r="K111" t="s">
        <v>2202</v>
      </c>
      <c r="L111">
        <v>43281358</v>
      </c>
      <c r="M111">
        <v>43663669</v>
      </c>
      <c r="N111">
        <v>44035304</v>
      </c>
      <c r="O111">
        <v>44396484</v>
      </c>
      <c r="P111">
        <v>44749699</v>
      </c>
      <c r="Q111">
        <v>45094866</v>
      </c>
      <c r="R111">
        <v>45429330</v>
      </c>
      <c r="S111">
        <v>45752757</v>
      </c>
    </row>
    <row r="112" spans="1:19" x14ac:dyDescent="0.25">
      <c r="A112" t="s">
        <v>2209</v>
      </c>
      <c r="B112">
        <v>2433</v>
      </c>
      <c r="C112">
        <v>2025</v>
      </c>
      <c r="D112">
        <v>2071</v>
      </c>
      <c r="E112">
        <v>1972</v>
      </c>
      <c r="F112">
        <v>2125</v>
      </c>
      <c r="G112">
        <v>1832</v>
      </c>
      <c r="H112">
        <v>1520</v>
      </c>
      <c r="I112">
        <v>1190</v>
      </c>
      <c r="K112" t="s">
        <v>2209</v>
      </c>
      <c r="L112">
        <v>10910374</v>
      </c>
      <c r="M112">
        <v>10997465</v>
      </c>
      <c r="N112">
        <v>11081692</v>
      </c>
      <c r="O112">
        <v>11163018</v>
      </c>
      <c r="P112">
        <v>11242720</v>
      </c>
      <c r="Q112">
        <v>11320892</v>
      </c>
      <c r="R112">
        <v>11396262</v>
      </c>
      <c r="S112">
        <v>11468818</v>
      </c>
    </row>
    <row r="113" spans="1:19" x14ac:dyDescent="0.25">
      <c r="A113" t="s">
        <v>2207</v>
      </c>
      <c r="B113">
        <v>491</v>
      </c>
      <c r="C113">
        <v>442</v>
      </c>
      <c r="D113">
        <v>499</v>
      </c>
      <c r="E113">
        <v>570</v>
      </c>
      <c r="F113">
        <v>611</v>
      </c>
      <c r="G113">
        <v>653</v>
      </c>
      <c r="H113">
        <v>444</v>
      </c>
      <c r="I113">
        <v>381</v>
      </c>
      <c r="K113" t="s">
        <v>2207</v>
      </c>
      <c r="L113">
        <v>6540596</v>
      </c>
      <c r="M113">
        <v>6634254</v>
      </c>
      <c r="N113">
        <v>6727148</v>
      </c>
      <c r="O113">
        <v>6819190</v>
      </c>
      <c r="P113">
        <v>6910553</v>
      </c>
      <c r="Q113">
        <v>7001161</v>
      </c>
      <c r="R113">
        <v>7090682</v>
      </c>
      <c r="S113">
        <v>7179056</v>
      </c>
    </row>
    <row r="114" spans="1:19" x14ac:dyDescent="0.25">
      <c r="A114" t="s">
        <v>2203</v>
      </c>
      <c r="B114">
        <v>1737</v>
      </c>
      <c r="C114">
        <v>1714</v>
      </c>
      <c r="D114">
        <v>2055</v>
      </c>
      <c r="E114">
        <v>2282</v>
      </c>
      <c r="F114">
        <v>2507</v>
      </c>
      <c r="G114">
        <v>2591</v>
      </c>
      <c r="H114">
        <v>2075</v>
      </c>
      <c r="I114">
        <v>1602</v>
      </c>
      <c r="K114" t="s">
        <v>2203</v>
      </c>
      <c r="L114">
        <v>11118261</v>
      </c>
      <c r="M114">
        <v>11164043</v>
      </c>
      <c r="N114">
        <v>11207274</v>
      </c>
      <c r="O114">
        <v>11247972</v>
      </c>
      <c r="P114">
        <v>11286500</v>
      </c>
      <c r="Q114">
        <v>11322895</v>
      </c>
      <c r="R114">
        <v>11356804</v>
      </c>
      <c r="S114">
        <v>11388156</v>
      </c>
    </row>
    <row r="115" spans="1:19" x14ac:dyDescent="0.25">
      <c r="A115" t="s">
        <v>2210</v>
      </c>
      <c r="B115">
        <v>337</v>
      </c>
      <c r="C115">
        <v>318</v>
      </c>
      <c r="D115">
        <v>357</v>
      </c>
      <c r="E115">
        <v>316</v>
      </c>
      <c r="F115">
        <v>326</v>
      </c>
      <c r="G115">
        <v>327</v>
      </c>
      <c r="H115">
        <v>243</v>
      </c>
      <c r="I115">
        <v>216</v>
      </c>
      <c r="K115" t="s">
        <v>2210</v>
      </c>
      <c r="L115">
        <v>2554130</v>
      </c>
      <c r="M115">
        <v>2587269</v>
      </c>
      <c r="N115">
        <v>2619657</v>
      </c>
      <c r="O115">
        <v>2651235</v>
      </c>
      <c r="P115">
        <v>2682386</v>
      </c>
      <c r="Q115">
        <v>2713147</v>
      </c>
      <c r="R115">
        <v>2743142</v>
      </c>
      <c r="S115">
        <v>2772343</v>
      </c>
    </row>
    <row r="116" spans="1:19" x14ac:dyDescent="0.25">
      <c r="A116" t="s">
        <v>2215</v>
      </c>
      <c r="B116">
        <v>641</v>
      </c>
      <c r="C116">
        <v>745</v>
      </c>
      <c r="D116">
        <v>854</v>
      </c>
      <c r="E116">
        <v>769</v>
      </c>
      <c r="F116">
        <v>752</v>
      </c>
      <c r="G116">
        <v>669</v>
      </c>
      <c r="H116">
        <v>566</v>
      </c>
      <c r="I116">
        <v>490</v>
      </c>
      <c r="K116" t="s">
        <v>2215</v>
      </c>
      <c r="L116">
        <v>3138822</v>
      </c>
      <c r="M116">
        <v>3182113</v>
      </c>
      <c r="N116">
        <v>3224357</v>
      </c>
      <c r="O116">
        <v>3265486</v>
      </c>
      <c r="P116">
        <v>3305531</v>
      </c>
      <c r="Q116">
        <v>3344544</v>
      </c>
      <c r="R116">
        <v>3382487</v>
      </c>
      <c r="S116">
        <v>3419350</v>
      </c>
    </row>
    <row r="117" spans="1:19" x14ac:dyDescent="0.25">
      <c r="A117" t="s">
        <v>2218</v>
      </c>
      <c r="B117">
        <v>1955</v>
      </c>
      <c r="C117">
        <v>2138</v>
      </c>
      <c r="D117">
        <v>2054</v>
      </c>
      <c r="E117">
        <v>2161</v>
      </c>
      <c r="F117">
        <v>2143</v>
      </c>
      <c r="G117">
        <v>2057</v>
      </c>
      <c r="H117">
        <v>1860</v>
      </c>
      <c r="I117">
        <v>1457</v>
      </c>
      <c r="K117" t="s">
        <v>2218</v>
      </c>
      <c r="L117">
        <v>6343136</v>
      </c>
      <c r="M117">
        <v>6434048</v>
      </c>
      <c r="N117">
        <v>6523222</v>
      </c>
      <c r="O117">
        <v>6610681</v>
      </c>
      <c r="P117">
        <v>6695855</v>
      </c>
      <c r="Q117">
        <v>6778772</v>
      </c>
      <c r="R117">
        <v>6860047</v>
      </c>
      <c r="S117">
        <v>6939629</v>
      </c>
    </row>
    <row r="118" spans="1:19" x14ac:dyDescent="0.25">
      <c r="A118" t="s">
        <v>2217</v>
      </c>
      <c r="B118">
        <v>725</v>
      </c>
      <c r="C118">
        <v>593</v>
      </c>
      <c r="D118">
        <v>631</v>
      </c>
      <c r="E118">
        <v>489</v>
      </c>
      <c r="F118">
        <v>516</v>
      </c>
      <c r="G118">
        <v>401</v>
      </c>
      <c r="H118">
        <v>329</v>
      </c>
      <c r="I118">
        <v>257</v>
      </c>
      <c r="K118" t="s">
        <v>2217</v>
      </c>
      <c r="L118">
        <v>2727098</v>
      </c>
      <c r="M118">
        <v>2789761</v>
      </c>
      <c r="N118">
        <v>2852372</v>
      </c>
      <c r="O118">
        <v>2914830</v>
      </c>
      <c r="P118">
        <v>2977216</v>
      </c>
      <c r="Q118">
        <v>3039444</v>
      </c>
      <c r="R118">
        <v>3101220</v>
      </c>
      <c r="S118">
        <v>3162452</v>
      </c>
    </row>
    <row r="119" spans="1:19" x14ac:dyDescent="0.25">
      <c r="A119" t="s">
        <v>5</v>
      </c>
      <c r="B119">
        <v>40077</v>
      </c>
      <c r="C119">
        <v>40369</v>
      </c>
      <c r="D119">
        <v>42755</v>
      </c>
      <c r="E119">
        <v>41817</v>
      </c>
      <c r="F119">
        <v>44475</v>
      </c>
      <c r="G119">
        <v>47510</v>
      </c>
      <c r="H119">
        <v>41179</v>
      </c>
      <c r="I119">
        <v>30825</v>
      </c>
      <c r="K119" t="s">
        <v>5</v>
      </c>
      <c r="L119">
        <v>199242462</v>
      </c>
      <c r="M119">
        <v>201032714</v>
      </c>
      <c r="N119">
        <v>202768562</v>
      </c>
      <c r="O119">
        <v>204450649</v>
      </c>
      <c r="P119">
        <v>206081432</v>
      </c>
      <c r="Q119">
        <v>207660929</v>
      </c>
      <c r="R119">
        <v>209186802</v>
      </c>
      <c r="S119">
        <v>210659013</v>
      </c>
    </row>
    <row r="120" spans="1:19" x14ac:dyDescent="0.25">
      <c r="A120" t="s">
        <v>6</v>
      </c>
      <c r="B120">
        <f>SUM(B99:B107)</f>
        <v>16132</v>
      </c>
      <c r="C120">
        <f t="shared" ref="C120:I120" si="11">SUM(C99:C107)</f>
        <v>17002</v>
      </c>
      <c r="D120">
        <f t="shared" si="11"/>
        <v>18423</v>
      </c>
      <c r="E120">
        <f t="shared" si="11"/>
        <v>18217</v>
      </c>
      <c r="F120">
        <f t="shared" si="11"/>
        <v>19331</v>
      </c>
      <c r="G120">
        <f t="shared" si="11"/>
        <v>22075</v>
      </c>
      <c r="H120">
        <f t="shared" si="11"/>
        <v>18990</v>
      </c>
      <c r="I120">
        <f t="shared" si="11"/>
        <v>14140</v>
      </c>
      <c r="K120" t="s">
        <v>6</v>
      </c>
      <c r="L120">
        <f>SUM(L99:L107)</f>
        <v>55384833</v>
      </c>
      <c r="M120">
        <f t="shared" ref="M120:S120" si="12">SUM(M99:M107)</f>
        <v>55794707</v>
      </c>
      <c r="N120">
        <f t="shared" si="12"/>
        <v>56186190</v>
      </c>
      <c r="O120">
        <f t="shared" si="12"/>
        <v>56560081</v>
      </c>
      <c r="P120">
        <f t="shared" si="12"/>
        <v>56915936</v>
      </c>
      <c r="Q120">
        <f t="shared" si="12"/>
        <v>57254159</v>
      </c>
      <c r="R120">
        <f t="shared" si="12"/>
        <v>57576309</v>
      </c>
      <c r="S120">
        <f t="shared" si="12"/>
        <v>57883049</v>
      </c>
    </row>
  </sheetData>
  <sortState xmlns:xlrd2="http://schemas.microsoft.com/office/spreadsheetml/2017/richdata2" ref="A41:B46">
    <sortCondition ref="B41:B46"/>
  </sortState>
  <pageMargins left="0.511811024" right="0.511811024" top="0.78740157499999996" bottom="0.78740157499999996" header="0.31496062000000002" footer="0.31496062000000002"/>
  <pageSetup paperSize="9" orientation="portrait" r:id="rId1"/>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DD2AA-33EB-44BB-B8B0-B233E994EAB5}">
  <dimension ref="A1:AF116"/>
  <sheetViews>
    <sheetView showGridLines="0" workbookViewId="0"/>
  </sheetViews>
  <sheetFormatPr defaultRowHeight="15" x14ac:dyDescent="0.25"/>
  <cols>
    <col min="10" max="10" width="12.42578125" bestFit="1" customWidth="1"/>
  </cols>
  <sheetData>
    <row r="1" spans="1:32" x14ac:dyDescent="0.25">
      <c r="A1" t="s">
        <v>2408</v>
      </c>
      <c r="J1" s="164" t="s">
        <v>2388</v>
      </c>
      <c r="K1" s="164"/>
      <c r="L1" s="164"/>
      <c r="M1" s="164"/>
      <c r="N1" s="164"/>
      <c r="O1" s="164"/>
      <c r="P1" s="164"/>
      <c r="Q1" s="164"/>
      <c r="R1" s="164"/>
      <c r="S1" s="164"/>
      <c r="T1" s="164"/>
      <c r="U1" s="164"/>
      <c r="V1" s="164"/>
      <c r="W1" s="164"/>
      <c r="X1" s="164"/>
      <c r="Y1" s="164"/>
      <c r="Z1" s="164"/>
      <c r="AA1" s="164"/>
      <c r="AF1" s="274"/>
    </row>
    <row r="2" spans="1:32" x14ac:dyDescent="0.25">
      <c r="AF2" s="285"/>
    </row>
    <row r="3" spans="1:32" x14ac:dyDescent="0.25">
      <c r="A3" t="s">
        <v>48</v>
      </c>
      <c r="AF3" s="285"/>
    </row>
    <row r="4" spans="1:32" x14ac:dyDescent="0.25">
      <c r="A4" t="s">
        <v>2389</v>
      </c>
      <c r="AF4" s="285"/>
    </row>
    <row r="5" spans="1:32" x14ac:dyDescent="0.25">
      <c r="A5" t="s">
        <v>2355</v>
      </c>
      <c r="AF5" s="285"/>
    </row>
    <row r="6" spans="1:32" x14ac:dyDescent="0.25">
      <c r="A6" t="s">
        <v>2356</v>
      </c>
      <c r="AF6" s="285"/>
    </row>
    <row r="7" spans="1:32" x14ac:dyDescent="0.25">
      <c r="A7" t="s">
        <v>2357</v>
      </c>
      <c r="AF7" s="285"/>
    </row>
    <row r="8" spans="1:32" x14ac:dyDescent="0.25">
      <c r="A8" t="s">
        <v>2358</v>
      </c>
      <c r="AF8" s="285"/>
    </row>
    <row r="9" spans="1:32" x14ac:dyDescent="0.25">
      <c r="A9" t="s">
        <v>2390</v>
      </c>
      <c r="AF9" s="285"/>
    </row>
    <row r="10" spans="1:32" x14ac:dyDescent="0.25">
      <c r="A10" t="s">
        <v>2391</v>
      </c>
      <c r="AF10" s="285"/>
    </row>
    <row r="11" spans="1:32" x14ac:dyDescent="0.25">
      <c r="A11" t="s">
        <v>2392</v>
      </c>
      <c r="AF11" s="285"/>
    </row>
    <row r="12" spans="1:32" x14ac:dyDescent="0.25">
      <c r="A12" t="s">
        <v>2237</v>
      </c>
      <c r="AF12" s="285"/>
    </row>
    <row r="13" spans="1:32" x14ac:dyDescent="0.25">
      <c r="A13" t="s">
        <v>2393</v>
      </c>
      <c r="AF13" s="285"/>
    </row>
    <row r="14" spans="1:32" x14ac:dyDescent="0.25">
      <c r="A14" t="s">
        <v>2239</v>
      </c>
      <c r="AF14" s="285"/>
    </row>
    <row r="15" spans="1:32" x14ac:dyDescent="0.25">
      <c r="A15" t="s">
        <v>2366</v>
      </c>
      <c r="AF15" s="285"/>
    </row>
    <row r="16" spans="1:32" x14ac:dyDescent="0.25">
      <c r="A16" t="s">
        <v>2241</v>
      </c>
      <c r="AF16" s="285"/>
    </row>
    <row r="17" spans="1:32" x14ac:dyDescent="0.25">
      <c r="A17" t="s">
        <v>2242</v>
      </c>
      <c r="AF17" s="285"/>
    </row>
    <row r="18" spans="1:32" x14ac:dyDescent="0.25">
      <c r="A18" t="s">
        <v>2243</v>
      </c>
      <c r="AF18" s="285"/>
    </row>
    <row r="19" spans="1:32" x14ac:dyDescent="0.25">
      <c r="A19" t="s">
        <v>2244</v>
      </c>
      <c r="AF19" s="285"/>
    </row>
    <row r="20" spans="1:32" x14ac:dyDescent="0.25">
      <c r="A20" t="s">
        <v>2367</v>
      </c>
      <c r="AF20" s="285"/>
    </row>
    <row r="21" spans="1:32" x14ac:dyDescent="0.25">
      <c r="A21" t="s">
        <v>2164</v>
      </c>
      <c r="AF21" s="285"/>
    </row>
    <row r="22" spans="1:32" x14ac:dyDescent="0.25">
      <c r="A22" t="s">
        <v>2165</v>
      </c>
      <c r="AF22" s="285"/>
    </row>
    <row r="23" spans="1:32" x14ac:dyDescent="0.25">
      <c r="A23" t="s">
        <v>2166</v>
      </c>
      <c r="AF23" s="285"/>
    </row>
    <row r="24" spans="1:32" x14ac:dyDescent="0.25">
      <c r="AF24" s="285"/>
    </row>
    <row r="25" spans="1:32" x14ac:dyDescent="0.25">
      <c r="A25" t="s">
        <v>718</v>
      </c>
      <c r="AF25" s="285"/>
    </row>
    <row r="26" spans="1:32" x14ac:dyDescent="0.25">
      <c r="A26" t="s">
        <v>2373</v>
      </c>
      <c r="AF26" s="285"/>
    </row>
    <row r="27" spans="1:32" x14ac:dyDescent="0.25">
      <c r="A27" t="s">
        <v>2284</v>
      </c>
      <c r="AF27" s="285"/>
    </row>
    <row r="28" spans="1:32" x14ac:dyDescent="0.25">
      <c r="A28" t="s">
        <v>2394</v>
      </c>
      <c r="AF28" s="285"/>
    </row>
    <row r="29" spans="1:32" x14ac:dyDescent="0.25">
      <c r="AF29" s="285"/>
    </row>
    <row r="30" spans="1:32" x14ac:dyDescent="0.25">
      <c r="A30" t="s">
        <v>654</v>
      </c>
      <c r="AF30" s="285"/>
    </row>
    <row r="31" spans="1:32" x14ac:dyDescent="0.25">
      <c r="A31" t="s">
        <v>2141</v>
      </c>
      <c r="AF31" s="285"/>
    </row>
    <row r="32" spans="1:32" x14ac:dyDescent="0.25">
      <c r="A32" s="109" t="s">
        <v>140</v>
      </c>
      <c r="AF32" s="285"/>
    </row>
    <row r="34" spans="1:18" x14ac:dyDescent="0.25">
      <c r="K34">
        <v>2012</v>
      </c>
      <c r="L34">
        <v>2013</v>
      </c>
      <c r="M34">
        <v>2014</v>
      </c>
      <c r="N34">
        <v>2015</v>
      </c>
      <c r="O34">
        <v>2016</v>
      </c>
      <c r="P34">
        <v>2017</v>
      </c>
      <c r="Q34">
        <v>2018</v>
      </c>
      <c r="R34">
        <v>2019</v>
      </c>
    </row>
    <row r="35" spans="1:18" x14ac:dyDescent="0.25">
      <c r="J35" t="s">
        <v>7</v>
      </c>
      <c r="K35" s="16">
        <v>29.8461128892373</v>
      </c>
      <c r="L35" s="16">
        <v>33.338464663504674</v>
      </c>
      <c r="M35" s="16">
        <v>40.458214053687776</v>
      </c>
      <c r="N35" s="16">
        <v>49.399515010898661</v>
      </c>
      <c r="O35" s="16">
        <v>55.565878225546271</v>
      </c>
      <c r="P35" s="16">
        <v>48.336710201755501</v>
      </c>
      <c r="Q35" s="16">
        <v>41.515852432140633</v>
      </c>
      <c r="R35" s="16">
        <v>33.071350473529407</v>
      </c>
    </row>
    <row r="36" spans="1:18" x14ac:dyDescent="0.25">
      <c r="J36" t="s">
        <v>5</v>
      </c>
      <c r="K36" s="16">
        <v>20.114688203360988</v>
      </c>
      <c r="L36" s="16">
        <v>20.080811325066225</v>
      </c>
      <c r="M36" s="16">
        <v>21.085615826382394</v>
      </c>
      <c r="N36" s="16">
        <v>20.453346665580895</v>
      </c>
      <c r="O36" s="16">
        <v>21.581274726390681</v>
      </c>
      <c r="P36" s="16">
        <v>22.878641749695728</v>
      </c>
      <c r="Q36" s="16">
        <v>19.685276320635182</v>
      </c>
      <c r="R36" s="16">
        <v>14.632651867594195</v>
      </c>
    </row>
    <row r="37" spans="1:18" x14ac:dyDescent="0.25">
      <c r="J37" t="s">
        <v>6</v>
      </c>
      <c r="K37" s="16">
        <v>29.127107776961246</v>
      </c>
      <c r="L37" s="16">
        <v>30.47242456170618</v>
      </c>
      <c r="M37" s="16">
        <v>32.789196064015016</v>
      </c>
      <c r="N37" s="16">
        <v>32.208228273223298</v>
      </c>
      <c r="O37" s="16">
        <v>33.964125618526239</v>
      </c>
      <c r="P37" s="16">
        <v>38.556151003807422</v>
      </c>
      <c r="Q37" s="16">
        <v>32.982315695158576</v>
      </c>
      <c r="R37" s="16">
        <v>24.42856802515707</v>
      </c>
    </row>
    <row r="48" spans="1:18" x14ac:dyDescent="0.25">
      <c r="A48" t="s">
        <v>2400</v>
      </c>
    </row>
    <row r="49" spans="1:21" x14ac:dyDescent="0.25">
      <c r="A49" t="s">
        <v>2401</v>
      </c>
    </row>
    <row r="50" spans="1:21" x14ac:dyDescent="0.25">
      <c r="A50" t="s">
        <v>2402</v>
      </c>
    </row>
    <row r="51" spans="1:21" x14ac:dyDescent="0.25">
      <c r="A51" t="s">
        <v>2403</v>
      </c>
    </row>
    <row r="52" spans="1:21" x14ac:dyDescent="0.25">
      <c r="B52">
        <v>2012</v>
      </c>
      <c r="C52">
        <v>2013</v>
      </c>
      <c r="D52">
        <v>2014</v>
      </c>
      <c r="E52">
        <v>2015</v>
      </c>
      <c r="F52">
        <v>2016</v>
      </c>
      <c r="G52">
        <v>2017</v>
      </c>
      <c r="H52">
        <v>2018</v>
      </c>
      <c r="I52">
        <v>2019</v>
      </c>
    </row>
    <row r="53" spans="1:21" x14ac:dyDescent="0.25">
      <c r="A53" t="s">
        <v>2223</v>
      </c>
      <c r="B53" s="20">
        <f t="shared" ref="B53:I68" si="0">B88/(L88/100000)</f>
        <v>19.797665515512467</v>
      </c>
      <c r="C53" s="20">
        <f t="shared" si="0"/>
        <v>17.358961332335003</v>
      </c>
      <c r="D53" s="20">
        <f t="shared" si="0"/>
        <v>22.990727645091795</v>
      </c>
      <c r="E53" s="20">
        <f t="shared" si="0"/>
        <v>21.660396651065149</v>
      </c>
      <c r="F53" s="20">
        <f t="shared" si="0"/>
        <v>26.017202686318143</v>
      </c>
      <c r="G53" s="20">
        <f t="shared" si="0"/>
        <v>20.655802342246155</v>
      </c>
      <c r="H53" s="20">
        <f t="shared" si="0"/>
        <v>16.449704206902187</v>
      </c>
      <c r="I53" s="20">
        <f t="shared" si="0"/>
        <v>14.338926600990037</v>
      </c>
      <c r="P53" s="20"/>
      <c r="T53" s="20"/>
    </row>
    <row r="54" spans="1:21" x14ac:dyDescent="0.25">
      <c r="A54" t="s">
        <v>2219</v>
      </c>
      <c r="B54" s="20">
        <f t="shared" si="0"/>
        <v>11.145626128494646</v>
      </c>
      <c r="C54" s="20">
        <f t="shared" si="0"/>
        <v>12.234968053854464</v>
      </c>
      <c r="D54" s="20">
        <f t="shared" si="0"/>
        <v>14.555101183266443</v>
      </c>
      <c r="E54" s="20">
        <f t="shared" si="0"/>
        <v>14.436605257164475</v>
      </c>
      <c r="F54" s="20">
        <f t="shared" si="0"/>
        <v>27.672780391998405</v>
      </c>
      <c r="G54" s="20">
        <f t="shared" si="0"/>
        <v>46.28630732902694</v>
      </c>
      <c r="H54" s="20">
        <f t="shared" si="0"/>
        <v>36.923149983972266</v>
      </c>
      <c r="I54" s="20">
        <f t="shared" si="0"/>
        <v>25.974299483673047</v>
      </c>
      <c r="P54" s="20"/>
      <c r="T54" s="20"/>
    </row>
    <row r="55" spans="1:21" x14ac:dyDescent="0.25">
      <c r="A55" t="s">
        <v>2221</v>
      </c>
      <c r="B55" s="20">
        <f t="shared" si="0"/>
        <v>22.854998267831711</v>
      </c>
      <c r="C55" s="20">
        <f t="shared" si="0"/>
        <v>18.251429060634397</v>
      </c>
      <c r="D55" s="20">
        <f t="shared" si="0"/>
        <v>19.670897114238088</v>
      </c>
      <c r="E55" s="20">
        <f t="shared" si="0"/>
        <v>23.614033947332068</v>
      </c>
      <c r="F55" s="20">
        <f t="shared" si="0"/>
        <v>19.76676220185238</v>
      </c>
      <c r="G55" s="20">
        <f t="shared" si="0"/>
        <v>23.993420634932356</v>
      </c>
      <c r="H55" s="20">
        <f t="shared" si="0"/>
        <v>23.30243235202046</v>
      </c>
      <c r="I55" s="20">
        <f t="shared" si="0"/>
        <v>23.452634165921769</v>
      </c>
      <c r="P55" s="20"/>
      <c r="T55" s="20"/>
    </row>
    <row r="56" spans="1:21" x14ac:dyDescent="0.25">
      <c r="A56" t="s">
        <v>2224</v>
      </c>
      <c r="B56" s="20">
        <f t="shared" si="0"/>
        <v>6.6795665796235646</v>
      </c>
      <c r="C56" s="20">
        <f t="shared" si="0"/>
        <v>14.342146240718582</v>
      </c>
      <c r="D56" s="20">
        <f t="shared" si="0"/>
        <v>9.4579583688845243</v>
      </c>
      <c r="E56" s="20">
        <f t="shared" si="0"/>
        <v>11.272285010827325</v>
      </c>
      <c r="F56" s="20">
        <f t="shared" si="0"/>
        <v>14.001544059164303</v>
      </c>
      <c r="G56" s="20">
        <f t="shared" si="0"/>
        <v>17.794411406791728</v>
      </c>
      <c r="H56" s="20">
        <f t="shared" si="0"/>
        <v>34.094398158525763</v>
      </c>
      <c r="I56" s="20">
        <f t="shared" si="0"/>
        <v>15.399943966468941</v>
      </c>
      <c r="P56" s="20"/>
      <c r="T56" s="20"/>
    </row>
    <row r="57" spans="1:21" x14ac:dyDescent="0.25">
      <c r="A57" t="s">
        <v>2227</v>
      </c>
      <c r="B57" s="20">
        <f t="shared" si="0"/>
        <v>27.192946419338892</v>
      </c>
      <c r="C57" s="20">
        <f t="shared" si="0"/>
        <v>27.96859186107703</v>
      </c>
      <c r="D57" s="20">
        <f t="shared" si="0"/>
        <v>28.548695776675629</v>
      </c>
      <c r="E57" s="20">
        <f t="shared" si="0"/>
        <v>31.057674676790398</v>
      </c>
      <c r="F57" s="20">
        <f t="shared" si="0"/>
        <v>36.843970619592774</v>
      </c>
      <c r="G57" s="20">
        <f t="shared" si="0"/>
        <v>40.18345264065762</v>
      </c>
      <c r="H57" s="20">
        <f t="shared" si="0"/>
        <v>40.663437161273514</v>
      </c>
      <c r="I57" s="20">
        <f t="shared" si="0"/>
        <v>27.408998788597156</v>
      </c>
      <c r="P57" s="20"/>
      <c r="T57" s="20"/>
    </row>
    <row r="58" spans="1:21" x14ac:dyDescent="0.25">
      <c r="A58" t="s">
        <v>2222</v>
      </c>
      <c r="B58" s="20">
        <f t="shared" si="0"/>
        <v>16.27472854587387</v>
      </c>
      <c r="C58" s="20">
        <f t="shared" si="0"/>
        <v>14.149736869316294</v>
      </c>
      <c r="D58" s="20">
        <f t="shared" si="0"/>
        <v>20.242052331032131</v>
      </c>
      <c r="E58" s="20">
        <f t="shared" si="0"/>
        <v>20.086633388941134</v>
      </c>
      <c r="F58" s="20">
        <f t="shared" si="0"/>
        <v>28.37804153164727</v>
      </c>
      <c r="G58" s="20">
        <f t="shared" si="0"/>
        <v>22.188180844956012</v>
      </c>
      <c r="H58" s="20">
        <f t="shared" si="0"/>
        <v>29.644718504331699</v>
      </c>
      <c r="I58" s="20">
        <f t="shared" si="0"/>
        <v>27.535300738622368</v>
      </c>
      <c r="P58" s="20"/>
      <c r="T58" s="20"/>
      <c r="U58">
        <v>6</v>
      </c>
    </row>
    <row r="59" spans="1:21" x14ac:dyDescent="0.25">
      <c r="A59" t="s">
        <v>2220</v>
      </c>
      <c r="B59" s="20">
        <f t="shared" si="0"/>
        <v>12.200429756711092</v>
      </c>
      <c r="C59" s="20">
        <f t="shared" si="0"/>
        <v>9.8771178299566227</v>
      </c>
      <c r="D59" s="20">
        <f t="shared" si="0"/>
        <v>11.757789535567314</v>
      </c>
      <c r="E59" s="20">
        <f t="shared" si="0"/>
        <v>18.216306762605882</v>
      </c>
      <c r="F59" s="20">
        <f t="shared" si="0"/>
        <v>20.353551629523611</v>
      </c>
      <c r="G59" s="20">
        <f t="shared" si="0"/>
        <v>20.513561528428056</v>
      </c>
      <c r="H59" s="20">
        <f t="shared" si="0"/>
        <v>20.484794028905895</v>
      </c>
      <c r="I59" s="20">
        <f t="shared" si="0"/>
        <v>15.788898635902314</v>
      </c>
      <c r="P59" s="20"/>
      <c r="T59" s="20"/>
    </row>
    <row r="60" spans="1:21" x14ac:dyDescent="0.25">
      <c r="A60" t="s">
        <v>2226</v>
      </c>
      <c r="B60" s="20">
        <f t="shared" si="0"/>
        <v>17.106320384452673</v>
      </c>
      <c r="C60" s="20">
        <f t="shared" si="0"/>
        <v>20.561349872488723</v>
      </c>
      <c r="D60" s="20">
        <f t="shared" si="0"/>
        <v>24.639156056357105</v>
      </c>
      <c r="E60" s="20">
        <f t="shared" si="0"/>
        <v>24.883256537539751</v>
      </c>
      <c r="F60" s="20">
        <f t="shared" si="0"/>
        <v>23.36772487228999</v>
      </c>
      <c r="G60" s="20">
        <f t="shared" si="0"/>
        <v>21.18502123287681</v>
      </c>
      <c r="H60" s="20">
        <f t="shared" si="0"/>
        <v>18.229990065791238</v>
      </c>
      <c r="I60" s="20">
        <f t="shared" si="0"/>
        <v>15.16182923375729</v>
      </c>
      <c r="P60" s="20"/>
      <c r="T60" s="20"/>
    </row>
    <row r="61" spans="1:21" x14ac:dyDescent="0.25">
      <c r="A61" t="s">
        <v>2225</v>
      </c>
      <c r="B61" s="20">
        <f t="shared" si="0"/>
        <v>9.8062214957420188</v>
      </c>
      <c r="C61" s="20">
        <f t="shared" si="0"/>
        <v>11.465714059541295</v>
      </c>
      <c r="D61" s="20">
        <f t="shared" si="0"/>
        <v>14.245656483683558</v>
      </c>
      <c r="E61" s="20">
        <f t="shared" si="0"/>
        <v>12.487270788340135</v>
      </c>
      <c r="F61" s="20">
        <f t="shared" si="0"/>
        <v>13.701142581874448</v>
      </c>
      <c r="G61" s="20">
        <f t="shared" si="0"/>
        <v>11.682515220670595</v>
      </c>
      <c r="H61" s="20">
        <f t="shared" si="0"/>
        <v>11.567555766162947</v>
      </c>
      <c r="I61" s="20">
        <f t="shared" si="0"/>
        <v>10.837084254614508</v>
      </c>
    </row>
    <row r="62" spans="1:21" x14ac:dyDescent="0.25">
      <c r="A62" t="s">
        <v>2214</v>
      </c>
      <c r="B62" s="20">
        <f t="shared" si="0"/>
        <v>35.983142672414637</v>
      </c>
      <c r="C62" s="20">
        <f t="shared" si="0"/>
        <v>41.631840578412636</v>
      </c>
      <c r="D62" s="20">
        <f t="shared" si="0"/>
        <v>42.912616682457831</v>
      </c>
      <c r="E62" s="20">
        <f t="shared" si="0"/>
        <v>38.101227088591251</v>
      </c>
      <c r="F62" s="20">
        <f t="shared" si="0"/>
        <v>32.439311269247177</v>
      </c>
      <c r="G62" s="20">
        <f t="shared" si="0"/>
        <v>52.077144230411101</v>
      </c>
      <c r="H62" s="20">
        <f t="shared" si="0"/>
        <v>46.321271291918322</v>
      </c>
      <c r="I62" s="20">
        <f t="shared" si="0"/>
        <v>20.814869266188218</v>
      </c>
    </row>
    <row r="63" spans="1:21" x14ac:dyDescent="0.25">
      <c r="A63" t="s">
        <v>2212</v>
      </c>
      <c r="B63" s="20">
        <f t="shared" si="0"/>
        <v>25.640342082900379</v>
      </c>
      <c r="C63" s="20">
        <f t="shared" si="0"/>
        <v>34.054948504116382</v>
      </c>
      <c r="D63" s="20">
        <f t="shared" si="0"/>
        <v>38.550569016960495</v>
      </c>
      <c r="E63" s="20">
        <f t="shared" si="0"/>
        <v>35.96563219476058</v>
      </c>
      <c r="F63" s="20">
        <f t="shared" si="0"/>
        <v>45.151105122938198</v>
      </c>
      <c r="G63" s="20">
        <f t="shared" si="0"/>
        <v>54.947201356828032</v>
      </c>
      <c r="H63" s="20">
        <f t="shared" si="0"/>
        <v>46.32275343124703</v>
      </c>
      <c r="I63" s="20">
        <f t="shared" si="0"/>
        <v>33.093802575992449</v>
      </c>
    </row>
    <row r="64" spans="1:21" x14ac:dyDescent="0.25">
      <c r="A64" t="s">
        <v>2205</v>
      </c>
      <c r="B64" s="20">
        <f t="shared" si="0"/>
        <v>31.515347510776756</v>
      </c>
      <c r="C64" s="20">
        <f t="shared" si="0"/>
        <v>32.137575391098707</v>
      </c>
      <c r="D64" s="20">
        <f t="shared" si="0"/>
        <v>31.77070325326423</v>
      </c>
      <c r="E64" s="20">
        <f t="shared" si="0"/>
        <v>31.821141019515121</v>
      </c>
      <c r="F64" s="20">
        <f t="shared" si="0"/>
        <v>26.503876191893067</v>
      </c>
      <c r="G64" s="20">
        <f t="shared" si="0"/>
        <v>26.182705602552488</v>
      </c>
      <c r="H64" s="20">
        <f t="shared" si="0"/>
        <v>24.835446650448741</v>
      </c>
      <c r="I64" s="20">
        <f t="shared" si="0"/>
        <v>17.718856716538788</v>
      </c>
    </row>
    <row r="65" spans="1:9" x14ac:dyDescent="0.25">
      <c r="A65" t="s">
        <v>2206</v>
      </c>
      <c r="B65" s="20">
        <f t="shared" si="0"/>
        <v>27.088563843148133</v>
      </c>
      <c r="C65" s="20">
        <f t="shared" si="0"/>
        <v>24.96592840349458</v>
      </c>
      <c r="D65" s="20">
        <f t="shared" si="0"/>
        <v>27.408475308445045</v>
      </c>
      <c r="E65" s="20">
        <f t="shared" si="0"/>
        <v>32.796171632798867</v>
      </c>
      <c r="F65" s="20">
        <f t="shared" si="0"/>
        <v>36.925769745563912</v>
      </c>
      <c r="G65" s="20">
        <f t="shared" si="0"/>
        <v>47.26766407278587</v>
      </c>
      <c r="H65" s="20">
        <f t="shared" si="0"/>
        <v>35.334340049130361</v>
      </c>
      <c r="I65" s="20">
        <f t="shared" si="0"/>
        <v>28.27930488572159</v>
      </c>
    </row>
    <row r="66" spans="1:9" x14ac:dyDescent="0.25">
      <c r="A66" t="s">
        <v>2213</v>
      </c>
      <c r="B66" s="20">
        <f t="shared" si="0"/>
        <v>52.968799029301778</v>
      </c>
      <c r="C66" s="20">
        <f t="shared" si="0"/>
        <v>56.347671190132495</v>
      </c>
      <c r="D66" s="20">
        <f t="shared" si="0"/>
        <v>54.376216577519976</v>
      </c>
      <c r="E66" s="20">
        <f t="shared" si="0"/>
        <v>44.184975791063735</v>
      </c>
      <c r="F66" s="20">
        <f t="shared" si="0"/>
        <v>46.03208489912393</v>
      </c>
      <c r="G66" s="20">
        <f t="shared" si="0"/>
        <v>45.20969774680318</v>
      </c>
      <c r="H66" s="20">
        <f t="shared" si="0"/>
        <v>34.767048976421513</v>
      </c>
      <c r="I66" s="20">
        <f t="shared" si="0"/>
        <v>24.457609208510075</v>
      </c>
    </row>
    <row r="67" spans="1:9" x14ac:dyDescent="0.25">
      <c r="A67" t="s">
        <v>2208</v>
      </c>
      <c r="B67" s="20">
        <f t="shared" si="0"/>
        <v>29.8461128892373</v>
      </c>
      <c r="C67" s="20">
        <f t="shared" si="0"/>
        <v>33.338464663504674</v>
      </c>
      <c r="D67" s="20">
        <f t="shared" si="0"/>
        <v>40.458214053687776</v>
      </c>
      <c r="E67" s="20">
        <f t="shared" si="0"/>
        <v>49.399515010898661</v>
      </c>
      <c r="F67" s="20">
        <f t="shared" si="0"/>
        <v>55.565878225546271</v>
      </c>
      <c r="G67" s="20">
        <f t="shared" si="0"/>
        <v>48.336710201755501</v>
      </c>
      <c r="H67" s="20">
        <f t="shared" si="0"/>
        <v>41.515852432140633</v>
      </c>
      <c r="I67" s="20">
        <f t="shared" si="0"/>
        <v>33.071350473529407</v>
      </c>
    </row>
    <row r="68" spans="1:9" x14ac:dyDescent="0.25">
      <c r="A68" t="s">
        <v>2216</v>
      </c>
      <c r="B68" s="20">
        <f t="shared" si="0"/>
        <v>30.714352046512523</v>
      </c>
      <c r="C68" s="20">
        <f t="shared" si="0"/>
        <v>28.496151025479229</v>
      </c>
      <c r="D68" s="20">
        <f t="shared" si="0"/>
        <v>30.879845535984803</v>
      </c>
      <c r="E68" s="20">
        <f t="shared" si="0"/>
        <v>29.959351309996478</v>
      </c>
      <c r="F68" s="20">
        <f t="shared" si="0"/>
        <v>35.669010954425232</v>
      </c>
      <c r="G68" s="20">
        <f t="shared" si="0"/>
        <v>35.36784349413179</v>
      </c>
      <c r="H68" s="20">
        <f t="shared" si="0"/>
        <v>32.301248832349124</v>
      </c>
      <c r="I68" s="20">
        <f t="shared" si="0"/>
        <v>29.713864407671633</v>
      </c>
    </row>
    <row r="69" spans="1:9" x14ac:dyDescent="0.25">
      <c r="A69" t="s">
        <v>2204</v>
      </c>
      <c r="B69" s="20">
        <f t="shared" ref="B69:I81" si="1">B104/(L104/100000)</f>
        <v>15.787280577341047</v>
      </c>
      <c r="C69" s="20">
        <f t="shared" si="1"/>
        <v>16.840382888539391</v>
      </c>
      <c r="D69" s="20">
        <f t="shared" si="1"/>
        <v>16.287181448027372</v>
      </c>
      <c r="E69" s="20">
        <f t="shared" si="1"/>
        <v>15.400759237304952</v>
      </c>
      <c r="F69" s="20">
        <f t="shared" si="1"/>
        <v>15.816123397194723</v>
      </c>
      <c r="G69" s="20">
        <f t="shared" si="1"/>
        <v>14.522099349152368</v>
      </c>
      <c r="H69" s="20">
        <f t="shared" si="1"/>
        <v>10.534063356010373</v>
      </c>
      <c r="I69" s="20">
        <f t="shared" si="1"/>
        <v>8.7976984696127118</v>
      </c>
    </row>
    <row r="70" spans="1:9" x14ac:dyDescent="0.25">
      <c r="A70" t="s">
        <v>2211</v>
      </c>
      <c r="B70" s="20">
        <f t="shared" si="1"/>
        <v>35.19758367928911</v>
      </c>
      <c r="C70" s="20">
        <f t="shared" si="1"/>
        <v>33.599297383995172</v>
      </c>
      <c r="D70" s="20">
        <f t="shared" si="1"/>
        <v>33.255693814930005</v>
      </c>
      <c r="E70" s="20">
        <f t="shared" si="1"/>
        <v>27.812334681370647</v>
      </c>
      <c r="F70" s="20">
        <f t="shared" si="1"/>
        <v>24.360186496353396</v>
      </c>
      <c r="G70" s="20">
        <f t="shared" si="1"/>
        <v>30.550080719936183</v>
      </c>
      <c r="H70" s="20">
        <f t="shared" si="1"/>
        <v>21.956201444082286</v>
      </c>
      <c r="I70" s="20">
        <f t="shared" si="1"/>
        <v>19.054115640184129</v>
      </c>
    </row>
    <row r="71" spans="1:9" x14ac:dyDescent="0.25">
      <c r="A71" t="s">
        <v>2201</v>
      </c>
      <c r="B71" s="20">
        <f t="shared" si="1"/>
        <v>21.33466519323111</v>
      </c>
      <c r="C71" s="20">
        <f t="shared" si="1"/>
        <v>21.717643872059803</v>
      </c>
      <c r="D71" s="20">
        <f t="shared" si="1"/>
        <v>22.124790256441628</v>
      </c>
      <c r="E71" s="20">
        <f t="shared" si="1"/>
        <v>19.2265582213053</v>
      </c>
      <c r="F71" s="20">
        <f t="shared" si="1"/>
        <v>24.158457359571379</v>
      </c>
      <c r="G71" s="20">
        <f t="shared" si="1"/>
        <v>26.38322632106933</v>
      </c>
      <c r="H71" s="20">
        <f t="shared" si="1"/>
        <v>25.36547929117862</v>
      </c>
      <c r="I71" s="20">
        <f t="shared" si="1"/>
        <v>13.754639746369421</v>
      </c>
    </row>
    <row r="72" spans="1:9" x14ac:dyDescent="0.25">
      <c r="A72" t="s">
        <v>2202</v>
      </c>
      <c r="B72" s="20">
        <f t="shared" si="1"/>
        <v>8.8906637356434146</v>
      </c>
      <c r="C72" s="20">
        <f t="shared" si="1"/>
        <v>7.8784034387948481</v>
      </c>
      <c r="D72" s="20">
        <f t="shared" si="1"/>
        <v>8.0412752458799872</v>
      </c>
      <c r="E72" s="20">
        <f t="shared" si="1"/>
        <v>6.9757776313998203</v>
      </c>
      <c r="F72" s="20">
        <f t="shared" si="1"/>
        <v>6.0782531743956536</v>
      </c>
      <c r="G72" s="20">
        <f t="shared" si="1"/>
        <v>5.5837841939701072</v>
      </c>
      <c r="H72" s="20">
        <f t="shared" si="1"/>
        <v>4.4222532007405793</v>
      </c>
      <c r="I72" s="20">
        <f t="shared" si="1"/>
        <v>3.8074208293065266</v>
      </c>
    </row>
    <row r="73" spans="1:9" x14ac:dyDescent="0.25">
      <c r="A73" t="s">
        <v>2209</v>
      </c>
      <c r="B73" s="20">
        <f t="shared" si="1"/>
        <v>22.299877162781037</v>
      </c>
      <c r="C73" s="20">
        <f t="shared" si="1"/>
        <v>18.413334345687847</v>
      </c>
      <c r="D73" s="20">
        <f t="shared" si="1"/>
        <v>18.688481867209447</v>
      </c>
      <c r="E73" s="20">
        <f t="shared" si="1"/>
        <v>17.665473620126743</v>
      </c>
      <c r="F73" s="20">
        <f t="shared" si="1"/>
        <v>18.901120013662176</v>
      </c>
      <c r="G73" s="20">
        <f t="shared" si="1"/>
        <v>16.182470427241952</v>
      </c>
      <c r="H73" s="20">
        <f t="shared" si="1"/>
        <v>13.337706697160876</v>
      </c>
      <c r="I73" s="20">
        <f t="shared" si="1"/>
        <v>10.375960277685111</v>
      </c>
    </row>
    <row r="74" spans="1:9" x14ac:dyDescent="0.25">
      <c r="A74" t="s">
        <v>2207</v>
      </c>
      <c r="B74" s="20">
        <f t="shared" si="1"/>
        <v>7.5069611393212492</v>
      </c>
      <c r="C74" s="20">
        <f t="shared" si="1"/>
        <v>6.6623918830964266</v>
      </c>
      <c r="D74" s="20">
        <f t="shared" si="1"/>
        <v>7.4177050958296151</v>
      </c>
      <c r="E74" s="20">
        <f t="shared" si="1"/>
        <v>8.3587640174272888</v>
      </c>
      <c r="F74" s="20">
        <f t="shared" si="1"/>
        <v>8.8415500177771591</v>
      </c>
      <c r="G74" s="20">
        <f t="shared" si="1"/>
        <v>9.3270244749406555</v>
      </c>
      <c r="H74" s="20">
        <f t="shared" si="1"/>
        <v>6.2617389977437998</v>
      </c>
      <c r="I74" s="20">
        <f t="shared" si="1"/>
        <v>5.3071044438154544</v>
      </c>
    </row>
    <row r="75" spans="1:9" x14ac:dyDescent="0.25">
      <c r="A75" t="s">
        <v>2203</v>
      </c>
      <c r="B75" s="20">
        <f t="shared" si="1"/>
        <v>15.622946789970122</v>
      </c>
      <c r="C75" s="20">
        <f t="shared" si="1"/>
        <v>15.352860966228812</v>
      </c>
      <c r="D75" s="20">
        <f t="shared" si="1"/>
        <v>18.336305510153494</v>
      </c>
      <c r="E75" s="20">
        <f t="shared" si="1"/>
        <v>20.288101712913225</v>
      </c>
      <c r="F75" s="20">
        <f t="shared" si="1"/>
        <v>22.212377619279671</v>
      </c>
      <c r="G75" s="20">
        <f t="shared" si="1"/>
        <v>22.882840474984533</v>
      </c>
      <c r="H75" s="20">
        <f t="shared" si="1"/>
        <v>18.270985393425828</v>
      </c>
      <c r="I75" s="20">
        <f t="shared" si="1"/>
        <v>14.067246707895467</v>
      </c>
    </row>
    <row r="76" spans="1:9" x14ac:dyDescent="0.25">
      <c r="A76" t="s">
        <v>2210</v>
      </c>
      <c r="B76" s="20">
        <f t="shared" si="1"/>
        <v>13.194316655769283</v>
      </c>
      <c r="C76" s="20">
        <f t="shared" si="1"/>
        <v>12.29095235168821</v>
      </c>
      <c r="D76" s="20">
        <f t="shared" si="1"/>
        <v>13.627738287875092</v>
      </c>
      <c r="E76" s="20">
        <f t="shared" si="1"/>
        <v>11.918973610411751</v>
      </c>
      <c r="F76" s="20">
        <f t="shared" si="1"/>
        <v>12.15335898711073</v>
      </c>
      <c r="G76" s="20">
        <f t="shared" si="1"/>
        <v>12.052424730396105</v>
      </c>
      <c r="H76" s="20">
        <f t="shared" si="1"/>
        <v>8.8584550125367194</v>
      </c>
      <c r="I76" s="20">
        <f t="shared" si="1"/>
        <v>7.7912437241712151</v>
      </c>
    </row>
    <row r="77" spans="1:9" x14ac:dyDescent="0.25">
      <c r="A77" t="s">
        <v>2215</v>
      </c>
      <c r="B77" s="20">
        <f t="shared" si="1"/>
        <v>20.421674118506878</v>
      </c>
      <c r="C77" s="20">
        <f t="shared" si="1"/>
        <v>23.412116414470511</v>
      </c>
      <c r="D77" s="20">
        <f t="shared" si="1"/>
        <v>26.485900909855825</v>
      </c>
      <c r="E77" s="20">
        <f t="shared" si="1"/>
        <v>23.549327726408873</v>
      </c>
      <c r="F77" s="20">
        <f t="shared" si="1"/>
        <v>22.749748830066942</v>
      </c>
      <c r="G77" s="20">
        <f t="shared" si="1"/>
        <v>20.002726829128278</v>
      </c>
      <c r="H77" s="20">
        <f t="shared" si="1"/>
        <v>16.73324982475912</v>
      </c>
      <c r="I77" s="20">
        <f t="shared" si="1"/>
        <v>14.330208957842865</v>
      </c>
    </row>
    <row r="78" spans="1:9" x14ac:dyDescent="0.25">
      <c r="A78" t="s">
        <v>2218</v>
      </c>
      <c r="B78" s="20">
        <f t="shared" si="1"/>
        <v>30.820717071177413</v>
      </c>
      <c r="C78" s="20">
        <f t="shared" si="1"/>
        <v>33.229469223729758</v>
      </c>
      <c r="D78" s="20">
        <f t="shared" si="1"/>
        <v>31.487507247185519</v>
      </c>
      <c r="E78" s="20">
        <f t="shared" si="1"/>
        <v>32.689521699806726</v>
      </c>
      <c r="F78" s="20">
        <f t="shared" si="1"/>
        <v>32.004874657530664</v>
      </c>
      <c r="G78" s="20">
        <f t="shared" si="1"/>
        <v>30.344729104327453</v>
      </c>
      <c r="H78" s="20">
        <f t="shared" si="1"/>
        <v>27.113516860744539</v>
      </c>
      <c r="I78" s="20">
        <f t="shared" si="1"/>
        <v>20.995358685601207</v>
      </c>
    </row>
    <row r="79" spans="1:9" x14ac:dyDescent="0.25">
      <c r="A79" t="s">
        <v>2217</v>
      </c>
      <c r="B79" s="20">
        <f t="shared" si="1"/>
        <v>26.585036548008173</v>
      </c>
      <c r="C79" s="20">
        <f t="shared" si="1"/>
        <v>21.256301167017533</v>
      </c>
      <c r="D79" s="20">
        <f t="shared" si="1"/>
        <v>22.121939214099704</v>
      </c>
      <c r="E79" s="20">
        <f t="shared" si="1"/>
        <v>16.776278547977071</v>
      </c>
      <c r="F79" s="20">
        <f t="shared" si="1"/>
        <v>17.331627936971991</v>
      </c>
      <c r="G79" s="20">
        <f t="shared" si="1"/>
        <v>13.193202440972756</v>
      </c>
      <c r="H79" s="20">
        <f t="shared" si="1"/>
        <v>10.608728177942874</v>
      </c>
      <c r="I79" s="20">
        <f t="shared" si="1"/>
        <v>8.1266055579657817</v>
      </c>
    </row>
    <row r="80" spans="1:9" x14ac:dyDescent="0.25">
      <c r="A80" t="s">
        <v>5</v>
      </c>
      <c r="B80" s="20">
        <f t="shared" si="1"/>
        <v>20.114688203360988</v>
      </c>
      <c r="C80" s="20">
        <f t="shared" si="1"/>
        <v>20.080811325066225</v>
      </c>
      <c r="D80" s="20">
        <f t="shared" si="1"/>
        <v>21.085615826382394</v>
      </c>
      <c r="E80" s="20">
        <f t="shared" si="1"/>
        <v>20.453346665580895</v>
      </c>
      <c r="F80" s="20">
        <f t="shared" si="1"/>
        <v>21.581274726390681</v>
      </c>
      <c r="G80" s="20">
        <f t="shared" si="1"/>
        <v>22.878641749695728</v>
      </c>
      <c r="H80" s="20">
        <f t="shared" si="1"/>
        <v>19.685276320635182</v>
      </c>
      <c r="I80" s="20">
        <f t="shared" si="1"/>
        <v>14.632651867594195</v>
      </c>
    </row>
    <row r="81" spans="1:19" x14ac:dyDescent="0.25">
      <c r="A81" t="s">
        <v>6</v>
      </c>
      <c r="B81" s="20">
        <f t="shared" si="1"/>
        <v>29.127107776961246</v>
      </c>
      <c r="C81" s="20">
        <f t="shared" si="1"/>
        <v>30.47242456170618</v>
      </c>
      <c r="D81" s="20">
        <f t="shared" si="1"/>
        <v>32.789196064015016</v>
      </c>
      <c r="E81" s="20">
        <f t="shared" si="1"/>
        <v>32.208228273223298</v>
      </c>
      <c r="F81" s="20">
        <f t="shared" si="1"/>
        <v>33.964125618526239</v>
      </c>
      <c r="G81" s="20">
        <f t="shared" si="1"/>
        <v>38.556151003807422</v>
      </c>
      <c r="H81" s="20">
        <f t="shared" si="1"/>
        <v>32.982315695158576</v>
      </c>
      <c r="I81" s="20">
        <f t="shared" si="1"/>
        <v>24.42856802515707</v>
      </c>
    </row>
    <row r="83" spans="1:19" x14ac:dyDescent="0.25">
      <c r="A83" t="s">
        <v>2406</v>
      </c>
      <c r="K83" t="s">
        <v>2255</v>
      </c>
    </row>
    <row r="84" spans="1:19" x14ac:dyDescent="0.25">
      <c r="A84" t="s">
        <v>2401</v>
      </c>
      <c r="K84" t="s">
        <v>2258</v>
      </c>
    </row>
    <row r="85" spans="1:19" x14ac:dyDescent="0.25">
      <c r="A85" t="s">
        <v>2402</v>
      </c>
      <c r="K85" t="s">
        <v>2407</v>
      </c>
    </row>
    <row r="86" spans="1:19" x14ac:dyDescent="0.25">
      <c r="A86" t="s">
        <v>2403</v>
      </c>
    </row>
    <row r="87" spans="1:19" x14ac:dyDescent="0.25">
      <c r="A87" t="s">
        <v>456</v>
      </c>
      <c r="B87">
        <v>2012</v>
      </c>
      <c r="C87">
        <v>2013</v>
      </c>
      <c r="D87">
        <v>2014</v>
      </c>
      <c r="E87">
        <v>2015</v>
      </c>
      <c r="F87">
        <v>2016</v>
      </c>
      <c r="G87">
        <v>2017</v>
      </c>
      <c r="H87">
        <v>2018</v>
      </c>
      <c r="I87">
        <v>2019</v>
      </c>
      <c r="K87" t="s">
        <v>456</v>
      </c>
      <c r="L87">
        <v>2012</v>
      </c>
      <c r="M87">
        <v>2013</v>
      </c>
      <c r="N87">
        <v>2014</v>
      </c>
      <c r="O87">
        <v>2015</v>
      </c>
      <c r="P87">
        <v>2016</v>
      </c>
      <c r="Q87">
        <v>2017</v>
      </c>
      <c r="R87">
        <v>2018</v>
      </c>
      <c r="S87">
        <v>2019</v>
      </c>
    </row>
    <row r="88" spans="1:19" x14ac:dyDescent="0.25">
      <c r="A88" t="s">
        <v>2223</v>
      </c>
      <c r="B88">
        <v>338</v>
      </c>
      <c r="C88">
        <v>300</v>
      </c>
      <c r="D88">
        <v>402</v>
      </c>
      <c r="E88">
        <v>383</v>
      </c>
      <c r="F88">
        <v>465</v>
      </c>
      <c r="G88">
        <v>373</v>
      </c>
      <c r="H88">
        <v>300</v>
      </c>
      <c r="I88">
        <v>264</v>
      </c>
      <c r="K88" t="s">
        <v>2223</v>
      </c>
      <c r="L88">
        <v>1707272</v>
      </c>
      <c r="M88">
        <v>1728214</v>
      </c>
      <c r="N88">
        <v>1748531</v>
      </c>
      <c r="O88">
        <v>1768204</v>
      </c>
      <c r="P88">
        <v>1787279</v>
      </c>
      <c r="Q88">
        <v>1805788</v>
      </c>
      <c r="R88">
        <v>1823741</v>
      </c>
      <c r="S88">
        <v>1841142</v>
      </c>
    </row>
    <row r="89" spans="1:19" x14ac:dyDescent="0.25">
      <c r="A89" t="s">
        <v>2219</v>
      </c>
      <c r="B89">
        <v>85</v>
      </c>
      <c r="C89">
        <v>95</v>
      </c>
      <c r="D89">
        <v>115</v>
      </c>
      <c r="E89">
        <v>116</v>
      </c>
      <c r="F89">
        <v>226</v>
      </c>
      <c r="G89">
        <v>384</v>
      </c>
      <c r="H89">
        <v>311</v>
      </c>
      <c r="I89">
        <v>222</v>
      </c>
      <c r="K89" t="s">
        <v>2219</v>
      </c>
      <c r="L89">
        <v>762631</v>
      </c>
      <c r="M89">
        <v>776463</v>
      </c>
      <c r="N89">
        <v>790101</v>
      </c>
      <c r="O89">
        <v>803513</v>
      </c>
      <c r="P89">
        <v>816687</v>
      </c>
      <c r="Q89">
        <v>829619</v>
      </c>
      <c r="R89">
        <v>842290</v>
      </c>
      <c r="S89">
        <v>854691</v>
      </c>
    </row>
    <row r="90" spans="1:19" x14ac:dyDescent="0.25">
      <c r="A90" t="s">
        <v>2221</v>
      </c>
      <c r="B90">
        <v>855</v>
      </c>
      <c r="C90">
        <v>695</v>
      </c>
      <c r="D90">
        <v>762</v>
      </c>
      <c r="E90">
        <v>930</v>
      </c>
      <c r="F90">
        <v>791</v>
      </c>
      <c r="G90">
        <v>975</v>
      </c>
      <c r="H90">
        <v>961</v>
      </c>
      <c r="I90">
        <v>981</v>
      </c>
      <c r="K90" t="s">
        <v>2221</v>
      </c>
      <c r="L90">
        <v>3740976</v>
      </c>
      <c r="M90">
        <v>3807921</v>
      </c>
      <c r="N90">
        <v>3873743</v>
      </c>
      <c r="O90">
        <v>3938336</v>
      </c>
      <c r="P90">
        <v>4001667</v>
      </c>
      <c r="Q90">
        <v>4063614</v>
      </c>
      <c r="R90">
        <v>4124033</v>
      </c>
      <c r="S90">
        <v>4182899</v>
      </c>
    </row>
    <row r="91" spans="1:19" x14ac:dyDescent="0.25">
      <c r="A91" t="s">
        <v>2224</v>
      </c>
      <c r="B91">
        <v>32</v>
      </c>
      <c r="C91">
        <v>70</v>
      </c>
      <c r="D91">
        <v>47</v>
      </c>
      <c r="E91">
        <v>57</v>
      </c>
      <c r="F91">
        <v>72</v>
      </c>
      <c r="G91">
        <v>93</v>
      </c>
      <c r="H91">
        <v>181</v>
      </c>
      <c r="I91">
        <v>83</v>
      </c>
      <c r="K91" t="s">
        <v>2224</v>
      </c>
      <c r="L91">
        <v>479073</v>
      </c>
      <c r="M91">
        <v>488072</v>
      </c>
      <c r="N91">
        <v>496936</v>
      </c>
      <c r="O91">
        <v>505665</v>
      </c>
      <c r="P91">
        <v>514229</v>
      </c>
      <c r="Q91">
        <v>522636</v>
      </c>
      <c r="R91">
        <v>530879</v>
      </c>
      <c r="S91">
        <v>538963</v>
      </c>
    </row>
    <row r="92" spans="1:19" x14ac:dyDescent="0.25">
      <c r="A92" t="s">
        <v>2227</v>
      </c>
      <c r="B92">
        <v>2138</v>
      </c>
      <c r="C92">
        <v>2229</v>
      </c>
      <c r="D92">
        <v>2305</v>
      </c>
      <c r="E92">
        <v>2539</v>
      </c>
      <c r="F92">
        <v>3048</v>
      </c>
      <c r="G92">
        <v>3362</v>
      </c>
      <c r="H92">
        <v>3439</v>
      </c>
      <c r="I92">
        <v>2342</v>
      </c>
      <c r="K92" t="s">
        <v>2227</v>
      </c>
      <c r="L92">
        <v>7862333</v>
      </c>
      <c r="M92">
        <v>7969654</v>
      </c>
      <c r="N92">
        <v>8073924</v>
      </c>
      <c r="O92">
        <v>8175113</v>
      </c>
      <c r="P92">
        <v>8272724</v>
      </c>
      <c r="Q92">
        <v>8366628</v>
      </c>
      <c r="R92">
        <v>8457229</v>
      </c>
      <c r="S92">
        <v>8544639</v>
      </c>
    </row>
    <row r="93" spans="1:19" x14ac:dyDescent="0.25">
      <c r="A93" t="s">
        <v>2222</v>
      </c>
      <c r="B93">
        <v>117</v>
      </c>
      <c r="C93">
        <v>104</v>
      </c>
      <c r="D93">
        <v>152</v>
      </c>
      <c r="E93">
        <v>154</v>
      </c>
      <c r="F93">
        <v>222</v>
      </c>
      <c r="G93">
        <v>177</v>
      </c>
      <c r="H93">
        <v>241</v>
      </c>
      <c r="I93">
        <v>228</v>
      </c>
      <c r="K93" t="s">
        <v>2222</v>
      </c>
      <c r="L93">
        <v>718906</v>
      </c>
      <c r="M93">
        <v>734996</v>
      </c>
      <c r="N93">
        <v>750912</v>
      </c>
      <c r="O93">
        <v>766679</v>
      </c>
      <c r="P93">
        <v>782295</v>
      </c>
      <c r="Q93">
        <v>797722</v>
      </c>
      <c r="R93">
        <v>812961</v>
      </c>
      <c r="S93">
        <v>828028</v>
      </c>
    </row>
    <row r="94" spans="1:19" x14ac:dyDescent="0.25">
      <c r="A94" t="s">
        <v>2220</v>
      </c>
      <c r="B94">
        <v>178</v>
      </c>
      <c r="C94">
        <v>146</v>
      </c>
      <c r="D94">
        <v>176</v>
      </c>
      <c r="E94">
        <v>276</v>
      </c>
      <c r="F94">
        <v>312</v>
      </c>
      <c r="G94">
        <v>318</v>
      </c>
      <c r="H94">
        <v>321</v>
      </c>
      <c r="I94">
        <v>250</v>
      </c>
      <c r="K94" t="s">
        <v>2220</v>
      </c>
      <c r="L94">
        <v>1458965</v>
      </c>
      <c r="M94">
        <v>1478164</v>
      </c>
      <c r="N94">
        <v>1496880</v>
      </c>
      <c r="O94">
        <v>1515126</v>
      </c>
      <c r="P94">
        <v>1532902</v>
      </c>
      <c r="Q94">
        <v>1550194</v>
      </c>
      <c r="R94">
        <v>1567016</v>
      </c>
      <c r="S94">
        <v>1583391</v>
      </c>
    </row>
    <row r="95" spans="1:19" x14ac:dyDescent="0.25">
      <c r="A95" t="s">
        <v>2226</v>
      </c>
      <c r="B95">
        <v>1152</v>
      </c>
      <c r="C95">
        <v>1397</v>
      </c>
      <c r="D95">
        <v>1688</v>
      </c>
      <c r="E95">
        <v>1718</v>
      </c>
      <c r="F95">
        <v>1625</v>
      </c>
      <c r="G95">
        <v>1483</v>
      </c>
      <c r="H95">
        <v>1284</v>
      </c>
      <c r="I95">
        <v>1074</v>
      </c>
      <c r="K95" t="s">
        <v>2226</v>
      </c>
      <c r="L95">
        <v>6734353</v>
      </c>
      <c r="M95">
        <v>6794301</v>
      </c>
      <c r="N95">
        <v>6850884</v>
      </c>
      <c r="O95">
        <v>6904241</v>
      </c>
      <c r="P95">
        <v>6954036</v>
      </c>
      <c r="Q95">
        <v>7000229</v>
      </c>
      <c r="R95">
        <v>7043339</v>
      </c>
      <c r="S95">
        <v>7083578</v>
      </c>
    </row>
    <row r="96" spans="1:19" x14ac:dyDescent="0.25">
      <c r="A96" t="s">
        <v>2225</v>
      </c>
      <c r="B96">
        <v>311</v>
      </c>
      <c r="C96">
        <v>365</v>
      </c>
      <c r="D96">
        <v>455</v>
      </c>
      <c r="E96">
        <v>400</v>
      </c>
      <c r="F96">
        <v>440</v>
      </c>
      <c r="G96">
        <v>376</v>
      </c>
      <c r="H96">
        <v>373</v>
      </c>
      <c r="I96">
        <v>350</v>
      </c>
      <c r="K96" t="s">
        <v>2225</v>
      </c>
      <c r="L96">
        <v>3171456</v>
      </c>
      <c r="M96">
        <v>3183404</v>
      </c>
      <c r="N96">
        <v>3193956</v>
      </c>
      <c r="O96">
        <v>3203262</v>
      </c>
      <c r="P96">
        <v>3211411</v>
      </c>
      <c r="Q96">
        <v>3218485</v>
      </c>
      <c r="R96">
        <v>3224536</v>
      </c>
      <c r="S96">
        <v>3229651</v>
      </c>
    </row>
    <row r="97" spans="1:19" x14ac:dyDescent="0.25">
      <c r="A97" t="s">
        <v>2214</v>
      </c>
      <c r="B97">
        <v>3135</v>
      </c>
      <c r="C97">
        <v>3655</v>
      </c>
      <c r="D97">
        <v>3795</v>
      </c>
      <c r="E97">
        <v>3393</v>
      </c>
      <c r="F97">
        <v>2908</v>
      </c>
      <c r="G97">
        <v>4698</v>
      </c>
      <c r="H97">
        <v>4204</v>
      </c>
      <c r="I97">
        <v>1900</v>
      </c>
      <c r="K97" t="s">
        <v>2214</v>
      </c>
      <c r="L97">
        <v>8712413</v>
      </c>
      <c r="M97">
        <v>8779338</v>
      </c>
      <c r="N97">
        <v>8843553</v>
      </c>
      <c r="O97">
        <v>8905225</v>
      </c>
      <c r="P97">
        <v>8964432</v>
      </c>
      <c r="Q97">
        <v>9021232</v>
      </c>
      <c r="R97">
        <v>9075744</v>
      </c>
      <c r="S97">
        <v>9128090</v>
      </c>
    </row>
    <row r="98" spans="1:19" x14ac:dyDescent="0.25">
      <c r="A98" t="s">
        <v>2212</v>
      </c>
      <c r="B98">
        <v>856</v>
      </c>
      <c r="C98">
        <v>1149</v>
      </c>
      <c r="D98">
        <v>1314</v>
      </c>
      <c r="E98">
        <v>1238</v>
      </c>
      <c r="F98">
        <v>1569</v>
      </c>
      <c r="G98">
        <v>1927</v>
      </c>
      <c r="H98">
        <v>1639</v>
      </c>
      <c r="I98">
        <v>1181</v>
      </c>
      <c r="K98" t="s">
        <v>2212</v>
      </c>
      <c r="L98">
        <v>3338489</v>
      </c>
      <c r="M98">
        <v>3373959</v>
      </c>
      <c r="N98">
        <v>3408510</v>
      </c>
      <c r="O98">
        <v>3442175</v>
      </c>
      <c r="P98">
        <v>3474998</v>
      </c>
      <c r="Q98">
        <v>3507003</v>
      </c>
      <c r="R98">
        <v>3538218</v>
      </c>
      <c r="S98">
        <v>3568644</v>
      </c>
    </row>
    <row r="99" spans="1:19" x14ac:dyDescent="0.25">
      <c r="A99" t="s">
        <v>2205</v>
      </c>
      <c r="B99">
        <v>1224</v>
      </c>
      <c r="C99">
        <v>1258</v>
      </c>
      <c r="D99">
        <v>1253</v>
      </c>
      <c r="E99">
        <v>1264</v>
      </c>
      <c r="F99">
        <v>1060</v>
      </c>
      <c r="G99">
        <v>1054</v>
      </c>
      <c r="H99">
        <v>1006</v>
      </c>
      <c r="I99">
        <v>722</v>
      </c>
      <c r="K99" t="s">
        <v>2205</v>
      </c>
      <c r="L99">
        <v>3883822</v>
      </c>
      <c r="M99">
        <v>3914421</v>
      </c>
      <c r="N99">
        <v>3943885</v>
      </c>
      <c r="O99">
        <v>3972202</v>
      </c>
      <c r="P99">
        <v>3999415</v>
      </c>
      <c r="Q99">
        <v>4025558</v>
      </c>
      <c r="R99">
        <v>4050662</v>
      </c>
      <c r="S99">
        <v>4074755</v>
      </c>
    </row>
    <row r="100" spans="1:19" x14ac:dyDescent="0.25">
      <c r="A100" t="s">
        <v>2206</v>
      </c>
      <c r="B100">
        <v>2475</v>
      </c>
      <c r="C100">
        <v>2299</v>
      </c>
      <c r="D100">
        <v>2543</v>
      </c>
      <c r="E100">
        <v>3065</v>
      </c>
      <c r="F100">
        <v>3475</v>
      </c>
      <c r="G100">
        <v>4478</v>
      </c>
      <c r="H100">
        <v>3369</v>
      </c>
      <c r="I100">
        <v>2713</v>
      </c>
      <c r="K100" t="s">
        <v>2206</v>
      </c>
      <c r="L100">
        <v>9136697</v>
      </c>
      <c r="M100">
        <v>9208550</v>
      </c>
      <c r="N100">
        <v>9278152</v>
      </c>
      <c r="O100">
        <v>9345603</v>
      </c>
      <c r="P100">
        <v>9410772</v>
      </c>
      <c r="Q100">
        <v>9473707</v>
      </c>
      <c r="R100">
        <v>9534634</v>
      </c>
      <c r="S100">
        <v>9593588</v>
      </c>
    </row>
    <row r="101" spans="1:19" x14ac:dyDescent="0.25">
      <c r="A101" t="s">
        <v>2213</v>
      </c>
      <c r="B101">
        <v>1737</v>
      </c>
      <c r="C101">
        <v>1860</v>
      </c>
      <c r="D101">
        <v>1806</v>
      </c>
      <c r="E101">
        <v>1476</v>
      </c>
      <c r="F101">
        <v>1546</v>
      </c>
      <c r="G101">
        <v>1526</v>
      </c>
      <c r="H101">
        <v>1179</v>
      </c>
      <c r="I101">
        <v>833</v>
      </c>
      <c r="K101" t="s">
        <v>2213</v>
      </c>
      <c r="L101">
        <v>3279289</v>
      </c>
      <c r="M101">
        <v>3300935</v>
      </c>
      <c r="N101">
        <v>3321305</v>
      </c>
      <c r="O101">
        <v>3340502</v>
      </c>
      <c r="P101">
        <v>3358527</v>
      </c>
      <c r="Q101">
        <v>3375382</v>
      </c>
      <c r="R101">
        <v>3391142</v>
      </c>
      <c r="S101">
        <v>3405893</v>
      </c>
    </row>
    <row r="102" spans="1:19" x14ac:dyDescent="0.25">
      <c r="A102" t="s">
        <v>2208</v>
      </c>
      <c r="B102">
        <v>648</v>
      </c>
      <c r="C102">
        <v>732</v>
      </c>
      <c r="D102">
        <v>898</v>
      </c>
      <c r="E102">
        <v>1108</v>
      </c>
      <c r="F102">
        <v>1259</v>
      </c>
      <c r="G102">
        <v>1106</v>
      </c>
      <c r="H102">
        <v>959</v>
      </c>
      <c r="I102">
        <v>771</v>
      </c>
      <c r="K102" t="s">
        <v>2208</v>
      </c>
      <c r="L102">
        <v>2171137</v>
      </c>
      <c r="M102">
        <v>2195662</v>
      </c>
      <c r="N102">
        <v>2219574</v>
      </c>
      <c r="O102">
        <v>2242937</v>
      </c>
      <c r="P102">
        <v>2265779</v>
      </c>
      <c r="Q102">
        <v>2288116</v>
      </c>
      <c r="R102">
        <v>2309961</v>
      </c>
      <c r="S102">
        <v>2331323</v>
      </c>
    </row>
    <row r="103" spans="1:19" x14ac:dyDescent="0.25">
      <c r="A103" t="s">
        <v>2216</v>
      </c>
      <c r="B103">
        <v>4594</v>
      </c>
      <c r="C103">
        <v>4287</v>
      </c>
      <c r="D103">
        <v>4671</v>
      </c>
      <c r="E103">
        <v>4555</v>
      </c>
      <c r="F103">
        <v>5449</v>
      </c>
      <c r="G103">
        <v>5427</v>
      </c>
      <c r="H103">
        <v>4977</v>
      </c>
      <c r="I103">
        <v>4596</v>
      </c>
      <c r="K103" t="s">
        <v>2216</v>
      </c>
      <c r="L103">
        <v>14957177</v>
      </c>
      <c r="M103">
        <v>15044137</v>
      </c>
      <c r="N103">
        <v>15126371</v>
      </c>
      <c r="O103">
        <v>15203934</v>
      </c>
      <c r="P103">
        <v>15276566</v>
      </c>
      <c r="Q103">
        <v>15344447</v>
      </c>
      <c r="R103">
        <v>15408073</v>
      </c>
      <c r="S103">
        <v>15467527</v>
      </c>
    </row>
    <row r="104" spans="1:19" x14ac:dyDescent="0.25">
      <c r="A104" t="s">
        <v>2204</v>
      </c>
      <c r="B104">
        <v>3228</v>
      </c>
      <c r="C104">
        <v>3468</v>
      </c>
      <c r="D104">
        <v>3377</v>
      </c>
      <c r="E104">
        <v>3214</v>
      </c>
      <c r="F104">
        <v>3321</v>
      </c>
      <c r="G104">
        <v>3067</v>
      </c>
      <c r="H104">
        <v>2237</v>
      </c>
      <c r="I104">
        <v>1878</v>
      </c>
      <c r="K104" t="s">
        <v>2204</v>
      </c>
      <c r="L104">
        <v>20446840</v>
      </c>
      <c r="M104">
        <v>20593356</v>
      </c>
      <c r="N104">
        <v>20734097</v>
      </c>
      <c r="O104">
        <v>20869101</v>
      </c>
      <c r="P104">
        <v>20997560</v>
      </c>
      <c r="Q104">
        <v>21119536</v>
      </c>
      <c r="R104">
        <v>21235870</v>
      </c>
      <c r="S104">
        <v>21346492</v>
      </c>
    </row>
    <row r="105" spans="1:19" x14ac:dyDescent="0.25">
      <c r="A105" t="s">
        <v>2211</v>
      </c>
      <c r="B105">
        <v>1335</v>
      </c>
      <c r="C105">
        <v>1290</v>
      </c>
      <c r="D105">
        <v>1292</v>
      </c>
      <c r="E105">
        <v>1093</v>
      </c>
      <c r="F105">
        <v>968</v>
      </c>
      <c r="G105">
        <v>1227</v>
      </c>
      <c r="H105">
        <v>891</v>
      </c>
      <c r="I105">
        <v>781</v>
      </c>
      <c r="K105" t="s">
        <v>2211</v>
      </c>
      <c r="L105">
        <v>3792874</v>
      </c>
      <c r="M105">
        <v>3839366</v>
      </c>
      <c r="N105">
        <v>3885049</v>
      </c>
      <c r="O105">
        <v>3929911</v>
      </c>
      <c r="P105">
        <v>3973697</v>
      </c>
      <c r="Q105">
        <v>4016356</v>
      </c>
      <c r="R105">
        <v>4058079</v>
      </c>
      <c r="S105">
        <v>4098852</v>
      </c>
    </row>
    <row r="106" spans="1:19" x14ac:dyDescent="0.25">
      <c r="A106" t="s">
        <v>2201</v>
      </c>
      <c r="B106">
        <v>3472</v>
      </c>
      <c r="C106">
        <v>3555</v>
      </c>
      <c r="D106">
        <v>3642</v>
      </c>
      <c r="E106">
        <v>3182</v>
      </c>
      <c r="F106">
        <v>4019</v>
      </c>
      <c r="G106">
        <v>4411</v>
      </c>
      <c r="H106">
        <v>4261</v>
      </c>
      <c r="I106">
        <v>2321</v>
      </c>
      <c r="K106" t="s">
        <v>2201</v>
      </c>
      <c r="L106">
        <v>16273984</v>
      </c>
      <c r="M106">
        <v>16369179</v>
      </c>
      <c r="N106">
        <v>16461173</v>
      </c>
      <c r="O106">
        <v>16550024</v>
      </c>
      <c r="P106">
        <v>16635996</v>
      </c>
      <c r="Q106">
        <v>16718956</v>
      </c>
      <c r="R106">
        <v>16798421</v>
      </c>
      <c r="S106">
        <v>16874306</v>
      </c>
    </row>
    <row r="107" spans="1:19" x14ac:dyDescent="0.25">
      <c r="A107" t="s">
        <v>2202</v>
      </c>
      <c r="B107">
        <v>3848</v>
      </c>
      <c r="C107">
        <v>3440</v>
      </c>
      <c r="D107">
        <v>3541</v>
      </c>
      <c r="E107">
        <v>3097</v>
      </c>
      <c r="F107">
        <v>2720</v>
      </c>
      <c r="G107">
        <v>2518</v>
      </c>
      <c r="H107">
        <v>2009</v>
      </c>
      <c r="I107">
        <v>1742</v>
      </c>
      <c r="K107" t="s">
        <v>2202</v>
      </c>
      <c r="L107">
        <v>43281358</v>
      </c>
      <c r="M107">
        <v>43663669</v>
      </c>
      <c r="N107">
        <v>44035304</v>
      </c>
      <c r="O107">
        <v>44396484</v>
      </c>
      <c r="P107">
        <v>44749699</v>
      </c>
      <c r="Q107">
        <v>45094866</v>
      </c>
      <c r="R107">
        <v>45429330</v>
      </c>
      <c r="S107">
        <v>45752757</v>
      </c>
    </row>
    <row r="108" spans="1:19" x14ac:dyDescent="0.25">
      <c r="A108" t="s">
        <v>2209</v>
      </c>
      <c r="B108">
        <v>2433</v>
      </c>
      <c r="C108">
        <v>2025</v>
      </c>
      <c r="D108">
        <v>2071</v>
      </c>
      <c r="E108">
        <v>1972</v>
      </c>
      <c r="F108">
        <v>2125</v>
      </c>
      <c r="G108">
        <v>1832</v>
      </c>
      <c r="H108">
        <v>1520</v>
      </c>
      <c r="I108">
        <v>1190</v>
      </c>
      <c r="K108" t="s">
        <v>2209</v>
      </c>
      <c r="L108">
        <v>10910374</v>
      </c>
      <c r="M108">
        <v>10997465</v>
      </c>
      <c r="N108">
        <v>11081692</v>
      </c>
      <c r="O108">
        <v>11163018</v>
      </c>
      <c r="P108">
        <v>11242720</v>
      </c>
      <c r="Q108">
        <v>11320892</v>
      </c>
      <c r="R108">
        <v>11396262</v>
      </c>
      <c r="S108">
        <v>11468818</v>
      </c>
    </row>
    <row r="109" spans="1:19" x14ac:dyDescent="0.25">
      <c r="A109" t="s">
        <v>2207</v>
      </c>
      <c r="B109">
        <v>491</v>
      </c>
      <c r="C109">
        <v>442</v>
      </c>
      <c r="D109">
        <v>499</v>
      </c>
      <c r="E109">
        <v>570</v>
      </c>
      <c r="F109">
        <v>611</v>
      </c>
      <c r="G109">
        <v>653</v>
      </c>
      <c r="H109">
        <v>444</v>
      </c>
      <c r="I109">
        <v>381</v>
      </c>
      <c r="K109" t="s">
        <v>2207</v>
      </c>
      <c r="L109">
        <v>6540596</v>
      </c>
      <c r="M109">
        <v>6634254</v>
      </c>
      <c r="N109">
        <v>6727148</v>
      </c>
      <c r="O109">
        <v>6819190</v>
      </c>
      <c r="P109">
        <v>6910553</v>
      </c>
      <c r="Q109">
        <v>7001161</v>
      </c>
      <c r="R109">
        <v>7090682</v>
      </c>
      <c r="S109">
        <v>7179056</v>
      </c>
    </row>
    <row r="110" spans="1:19" x14ac:dyDescent="0.25">
      <c r="A110" t="s">
        <v>2203</v>
      </c>
      <c r="B110">
        <v>1737</v>
      </c>
      <c r="C110">
        <v>1714</v>
      </c>
      <c r="D110">
        <v>2055</v>
      </c>
      <c r="E110">
        <v>2282</v>
      </c>
      <c r="F110">
        <v>2507</v>
      </c>
      <c r="G110">
        <v>2591</v>
      </c>
      <c r="H110">
        <v>2075</v>
      </c>
      <c r="I110">
        <v>1602</v>
      </c>
      <c r="K110" t="s">
        <v>2203</v>
      </c>
      <c r="L110">
        <v>11118261</v>
      </c>
      <c r="M110">
        <v>11164043</v>
      </c>
      <c r="N110">
        <v>11207274</v>
      </c>
      <c r="O110">
        <v>11247972</v>
      </c>
      <c r="P110">
        <v>11286500</v>
      </c>
      <c r="Q110">
        <v>11322895</v>
      </c>
      <c r="R110">
        <v>11356804</v>
      </c>
      <c r="S110">
        <v>11388156</v>
      </c>
    </row>
    <row r="111" spans="1:19" x14ac:dyDescent="0.25">
      <c r="A111" t="s">
        <v>2210</v>
      </c>
      <c r="B111">
        <v>337</v>
      </c>
      <c r="C111">
        <v>318</v>
      </c>
      <c r="D111">
        <v>357</v>
      </c>
      <c r="E111">
        <v>316</v>
      </c>
      <c r="F111">
        <v>326</v>
      </c>
      <c r="G111">
        <v>327</v>
      </c>
      <c r="H111">
        <v>243</v>
      </c>
      <c r="I111">
        <v>216</v>
      </c>
      <c r="K111" t="s">
        <v>2210</v>
      </c>
      <c r="L111">
        <v>2554130</v>
      </c>
      <c r="M111">
        <v>2587269</v>
      </c>
      <c r="N111">
        <v>2619657</v>
      </c>
      <c r="O111">
        <v>2651235</v>
      </c>
      <c r="P111">
        <v>2682386</v>
      </c>
      <c r="Q111">
        <v>2713147</v>
      </c>
      <c r="R111">
        <v>2743142</v>
      </c>
      <c r="S111">
        <v>2772343</v>
      </c>
    </row>
    <row r="112" spans="1:19" x14ac:dyDescent="0.25">
      <c r="A112" t="s">
        <v>2215</v>
      </c>
      <c r="B112">
        <v>641</v>
      </c>
      <c r="C112">
        <v>745</v>
      </c>
      <c r="D112">
        <v>854</v>
      </c>
      <c r="E112">
        <v>769</v>
      </c>
      <c r="F112">
        <v>752</v>
      </c>
      <c r="G112">
        <v>669</v>
      </c>
      <c r="H112">
        <v>566</v>
      </c>
      <c r="I112">
        <v>490</v>
      </c>
      <c r="K112" t="s">
        <v>2215</v>
      </c>
      <c r="L112">
        <v>3138822</v>
      </c>
      <c r="M112">
        <v>3182113</v>
      </c>
      <c r="N112">
        <v>3224357</v>
      </c>
      <c r="O112">
        <v>3265486</v>
      </c>
      <c r="P112">
        <v>3305531</v>
      </c>
      <c r="Q112">
        <v>3344544</v>
      </c>
      <c r="R112">
        <v>3382487</v>
      </c>
      <c r="S112">
        <v>3419350</v>
      </c>
    </row>
    <row r="113" spans="1:19" x14ac:dyDescent="0.25">
      <c r="A113" t="s">
        <v>2218</v>
      </c>
      <c r="B113">
        <v>1955</v>
      </c>
      <c r="C113">
        <v>2138</v>
      </c>
      <c r="D113">
        <v>2054</v>
      </c>
      <c r="E113">
        <v>2161</v>
      </c>
      <c r="F113">
        <v>2143</v>
      </c>
      <c r="G113">
        <v>2057</v>
      </c>
      <c r="H113">
        <v>1860</v>
      </c>
      <c r="I113">
        <v>1457</v>
      </c>
      <c r="K113" t="s">
        <v>2218</v>
      </c>
      <c r="L113">
        <v>6343136</v>
      </c>
      <c r="M113">
        <v>6434048</v>
      </c>
      <c r="N113">
        <v>6523222</v>
      </c>
      <c r="O113">
        <v>6610681</v>
      </c>
      <c r="P113">
        <v>6695855</v>
      </c>
      <c r="Q113">
        <v>6778772</v>
      </c>
      <c r="R113">
        <v>6860047</v>
      </c>
      <c r="S113">
        <v>6939629</v>
      </c>
    </row>
    <row r="114" spans="1:19" x14ac:dyDescent="0.25">
      <c r="A114" t="s">
        <v>2217</v>
      </c>
      <c r="B114">
        <v>725</v>
      </c>
      <c r="C114">
        <v>593</v>
      </c>
      <c r="D114">
        <v>631</v>
      </c>
      <c r="E114">
        <v>489</v>
      </c>
      <c r="F114">
        <v>516</v>
      </c>
      <c r="G114">
        <v>401</v>
      </c>
      <c r="H114">
        <v>329</v>
      </c>
      <c r="I114">
        <v>257</v>
      </c>
      <c r="K114" t="s">
        <v>2217</v>
      </c>
      <c r="L114">
        <v>2727098</v>
      </c>
      <c r="M114">
        <v>2789761</v>
      </c>
      <c r="N114">
        <v>2852372</v>
      </c>
      <c r="O114">
        <v>2914830</v>
      </c>
      <c r="P114">
        <v>2977216</v>
      </c>
      <c r="Q114">
        <v>3039444</v>
      </c>
      <c r="R114">
        <v>3101220</v>
      </c>
      <c r="S114">
        <v>3162452</v>
      </c>
    </row>
    <row r="115" spans="1:19" x14ac:dyDescent="0.25">
      <c r="A115" t="s">
        <v>5</v>
      </c>
      <c r="B115">
        <v>40077</v>
      </c>
      <c r="C115">
        <v>40369</v>
      </c>
      <c r="D115">
        <v>42755</v>
      </c>
      <c r="E115">
        <v>41817</v>
      </c>
      <c r="F115">
        <v>44475</v>
      </c>
      <c r="G115">
        <v>47510</v>
      </c>
      <c r="H115">
        <v>41179</v>
      </c>
      <c r="I115">
        <v>30825</v>
      </c>
      <c r="K115" t="s">
        <v>5</v>
      </c>
      <c r="L115">
        <v>199242462</v>
      </c>
      <c r="M115">
        <v>201032714</v>
      </c>
      <c r="N115">
        <v>202768562</v>
      </c>
      <c r="O115">
        <v>204450649</v>
      </c>
      <c r="P115">
        <v>206081432</v>
      </c>
      <c r="Q115">
        <v>207660929</v>
      </c>
      <c r="R115">
        <v>209186802</v>
      </c>
      <c r="S115">
        <v>210659013</v>
      </c>
    </row>
    <row r="116" spans="1:19" x14ac:dyDescent="0.25">
      <c r="A116" t="s">
        <v>6</v>
      </c>
      <c r="B116">
        <f>SUM(B95:B103)</f>
        <v>16132</v>
      </c>
      <c r="C116">
        <f t="shared" ref="C116:I116" si="2">SUM(C95:C103)</f>
        <v>17002</v>
      </c>
      <c r="D116">
        <f t="shared" si="2"/>
        <v>18423</v>
      </c>
      <c r="E116">
        <f t="shared" si="2"/>
        <v>18217</v>
      </c>
      <c r="F116">
        <f t="shared" si="2"/>
        <v>19331</v>
      </c>
      <c r="G116">
        <f t="shared" si="2"/>
        <v>22075</v>
      </c>
      <c r="H116">
        <f t="shared" si="2"/>
        <v>18990</v>
      </c>
      <c r="I116">
        <f t="shared" si="2"/>
        <v>14140</v>
      </c>
      <c r="K116" t="s">
        <v>6</v>
      </c>
      <c r="L116">
        <f>SUM(L95:L103)</f>
        <v>55384833</v>
      </c>
      <c r="M116">
        <f t="shared" ref="M116:S116" si="3">SUM(M95:M103)</f>
        <v>55794707</v>
      </c>
      <c r="N116">
        <f t="shared" si="3"/>
        <v>56186190</v>
      </c>
      <c r="O116">
        <f t="shared" si="3"/>
        <v>56560081</v>
      </c>
      <c r="P116">
        <f t="shared" si="3"/>
        <v>56915936</v>
      </c>
      <c r="Q116">
        <f t="shared" si="3"/>
        <v>57254159</v>
      </c>
      <c r="R116">
        <f t="shared" si="3"/>
        <v>57576309</v>
      </c>
      <c r="S116">
        <f t="shared" si="3"/>
        <v>57883049</v>
      </c>
    </row>
  </sheetData>
  <pageMargins left="0.511811024" right="0.511811024" top="0.78740157499999996" bottom="0.78740157499999996" header="0.31496062000000002" footer="0.31496062000000002"/>
  <pageSetup paperSize="9" orientation="portrait" r:id="rId1"/>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0CA84-7DB8-4BDE-8886-1B7F04439586}">
  <dimension ref="A1:AF123"/>
  <sheetViews>
    <sheetView showGridLines="0" workbookViewId="0"/>
  </sheetViews>
  <sheetFormatPr defaultRowHeight="15" x14ac:dyDescent="0.25"/>
  <cols>
    <col min="10" max="10" width="12.42578125" bestFit="1" customWidth="1"/>
  </cols>
  <sheetData>
    <row r="1" spans="1:32" x14ac:dyDescent="0.25">
      <c r="A1" t="s">
        <v>2409</v>
      </c>
      <c r="AF1" s="274"/>
    </row>
    <row r="2" spans="1:32" x14ac:dyDescent="0.25">
      <c r="AF2" s="285"/>
    </row>
    <row r="3" spans="1:32" x14ac:dyDescent="0.25">
      <c r="A3" t="s">
        <v>48</v>
      </c>
      <c r="AF3" s="285"/>
    </row>
    <row r="4" spans="1:32" x14ac:dyDescent="0.25">
      <c r="A4" t="s">
        <v>2389</v>
      </c>
      <c r="AF4" s="285"/>
    </row>
    <row r="5" spans="1:32" x14ac:dyDescent="0.25">
      <c r="A5" t="s">
        <v>2355</v>
      </c>
      <c r="AF5" s="285"/>
    </row>
    <row r="6" spans="1:32" x14ac:dyDescent="0.25">
      <c r="A6" t="s">
        <v>2356</v>
      </c>
      <c r="AF6" s="285"/>
    </row>
    <row r="7" spans="1:32" x14ac:dyDescent="0.25">
      <c r="A7" t="s">
        <v>2357</v>
      </c>
      <c r="AF7" s="285"/>
    </row>
    <row r="8" spans="1:32" x14ac:dyDescent="0.25">
      <c r="A8" t="s">
        <v>2358</v>
      </c>
      <c r="AF8" s="285"/>
    </row>
    <row r="9" spans="1:32" x14ac:dyDescent="0.25">
      <c r="A9" t="s">
        <v>2359</v>
      </c>
      <c r="AF9" s="285"/>
    </row>
    <row r="10" spans="1:32" x14ac:dyDescent="0.25">
      <c r="A10" t="s">
        <v>2410</v>
      </c>
      <c r="AF10" s="285"/>
    </row>
    <row r="11" spans="1:32" x14ac:dyDescent="0.25">
      <c r="A11" t="s">
        <v>2361</v>
      </c>
      <c r="AF11" s="285"/>
    </row>
    <row r="12" spans="1:32" x14ac:dyDescent="0.25">
      <c r="A12" t="s">
        <v>2411</v>
      </c>
      <c r="AF12" s="285"/>
    </row>
    <row r="13" spans="1:32" x14ac:dyDescent="0.25">
      <c r="A13" t="s">
        <v>2363</v>
      </c>
      <c r="AF13" s="285"/>
    </row>
    <row r="14" spans="1:32" x14ac:dyDescent="0.25">
      <c r="A14" t="s">
        <v>2364</v>
      </c>
      <c r="AF14" s="285"/>
    </row>
    <row r="15" spans="1:32" x14ac:dyDescent="0.25">
      <c r="A15" t="s">
        <v>2365</v>
      </c>
      <c r="AF15" s="285"/>
    </row>
    <row r="16" spans="1:32" x14ac:dyDescent="0.25">
      <c r="A16" t="s">
        <v>2366</v>
      </c>
      <c r="AF16" s="285"/>
    </row>
    <row r="17" spans="1:32" x14ac:dyDescent="0.25">
      <c r="A17" t="s">
        <v>2241</v>
      </c>
      <c r="AF17" s="285"/>
    </row>
    <row r="18" spans="1:32" x14ac:dyDescent="0.25">
      <c r="A18" t="s">
        <v>2242</v>
      </c>
      <c r="AF18" s="285"/>
    </row>
    <row r="19" spans="1:32" x14ac:dyDescent="0.25">
      <c r="A19" t="s">
        <v>2243</v>
      </c>
      <c r="AF19" s="285"/>
    </row>
    <row r="20" spans="1:32" x14ac:dyDescent="0.25">
      <c r="A20" t="s">
        <v>2244</v>
      </c>
      <c r="AF20" s="285"/>
    </row>
    <row r="21" spans="1:32" x14ac:dyDescent="0.25">
      <c r="A21" t="s">
        <v>2367</v>
      </c>
      <c r="AF21" s="285"/>
    </row>
    <row r="22" spans="1:32" x14ac:dyDescent="0.25">
      <c r="A22" t="s">
        <v>2412</v>
      </c>
      <c r="AF22" s="285"/>
    </row>
    <row r="23" spans="1:32" x14ac:dyDescent="0.25">
      <c r="A23" t="s">
        <v>2369</v>
      </c>
      <c r="AF23" s="285"/>
    </row>
    <row r="24" spans="1:32" x14ac:dyDescent="0.25">
      <c r="A24" t="s">
        <v>2370</v>
      </c>
      <c r="AF24" s="285"/>
    </row>
    <row r="25" spans="1:32" x14ac:dyDescent="0.25">
      <c r="A25" t="s">
        <v>2371</v>
      </c>
      <c r="AF25" s="285"/>
    </row>
    <row r="26" spans="1:32" x14ac:dyDescent="0.25">
      <c r="A26" t="s">
        <v>2372</v>
      </c>
      <c r="AF26" s="285"/>
    </row>
    <row r="27" spans="1:32" x14ac:dyDescent="0.25">
      <c r="AF27" s="285"/>
    </row>
    <row r="28" spans="1:32" x14ac:dyDescent="0.25">
      <c r="A28" t="s">
        <v>718</v>
      </c>
      <c r="AF28" s="285"/>
    </row>
    <row r="29" spans="1:32" x14ac:dyDescent="0.25">
      <c r="A29" t="s">
        <v>2373</v>
      </c>
      <c r="AF29" s="285"/>
    </row>
    <row r="30" spans="1:32" x14ac:dyDescent="0.25">
      <c r="A30" t="s">
        <v>2284</v>
      </c>
      <c r="AF30" s="285"/>
    </row>
    <row r="31" spans="1:32" x14ac:dyDescent="0.25">
      <c r="A31" t="s">
        <v>2413</v>
      </c>
      <c r="AF31" s="285"/>
    </row>
    <row r="32" spans="1:32" x14ac:dyDescent="0.25">
      <c r="A32" t="s">
        <v>2395</v>
      </c>
      <c r="AF32" s="285"/>
    </row>
    <row r="33" spans="1:32" x14ac:dyDescent="0.25">
      <c r="A33" t="s">
        <v>2414</v>
      </c>
      <c r="AF33" s="285"/>
    </row>
    <row r="34" spans="1:32" x14ac:dyDescent="0.25">
      <c r="A34" t="s">
        <v>2415</v>
      </c>
      <c r="AF34" s="285"/>
    </row>
    <row r="35" spans="1:32" x14ac:dyDescent="0.25">
      <c r="AF35" s="285"/>
    </row>
    <row r="36" spans="1:32" x14ac:dyDescent="0.25">
      <c r="A36" t="s">
        <v>654</v>
      </c>
      <c r="AF36" s="285"/>
    </row>
    <row r="37" spans="1:32" x14ac:dyDescent="0.25">
      <c r="A37" t="s">
        <v>2416</v>
      </c>
      <c r="AF37" s="285"/>
    </row>
    <row r="38" spans="1:32" x14ac:dyDescent="0.25">
      <c r="A38" t="s">
        <v>2417</v>
      </c>
      <c r="AF38" s="285"/>
    </row>
    <row r="39" spans="1:32" x14ac:dyDescent="0.25">
      <c r="A39" t="s">
        <v>85</v>
      </c>
      <c r="AF39" s="285"/>
    </row>
    <row r="41" spans="1:32" x14ac:dyDescent="0.25">
      <c r="B41">
        <v>2019</v>
      </c>
      <c r="N41" t="s">
        <v>1535</v>
      </c>
    </row>
    <row r="42" spans="1:32" x14ac:dyDescent="0.25">
      <c r="A42" t="s">
        <v>66</v>
      </c>
      <c r="B42" s="16">
        <v>65.641360196266731</v>
      </c>
      <c r="M42" t="s">
        <v>66</v>
      </c>
      <c r="N42" s="20">
        <v>-20.813282092462757</v>
      </c>
    </row>
    <row r="43" spans="1:32" x14ac:dyDescent="0.25">
      <c r="A43" t="s">
        <v>69</v>
      </c>
      <c r="B43" s="16">
        <v>110.7826965997658</v>
      </c>
      <c r="M43" t="s">
        <v>69</v>
      </c>
      <c r="N43" s="20">
        <v>-16.512650962302757</v>
      </c>
    </row>
    <row r="44" spans="1:32" x14ac:dyDescent="0.25">
      <c r="A44" t="s">
        <v>1183</v>
      </c>
      <c r="B44" s="16">
        <v>111.32539581721386</v>
      </c>
      <c r="M44" t="s">
        <v>344</v>
      </c>
      <c r="N44" s="20">
        <v>25.876662024426913</v>
      </c>
    </row>
    <row r="45" spans="1:32" x14ac:dyDescent="0.25">
      <c r="A45" t="s">
        <v>398</v>
      </c>
      <c r="B45" s="16">
        <v>129.4171413510575</v>
      </c>
      <c r="M45" t="s">
        <v>72</v>
      </c>
      <c r="N45" s="20">
        <v>29.226686979392241</v>
      </c>
    </row>
    <row r="46" spans="1:32" x14ac:dyDescent="0.25">
      <c r="A46" t="s">
        <v>1185</v>
      </c>
      <c r="B46" s="16">
        <v>131.42723527087719</v>
      </c>
      <c r="M46" t="s">
        <v>346</v>
      </c>
      <c r="N46" s="20">
        <v>29.43475145886595</v>
      </c>
    </row>
    <row r="47" spans="1:32" x14ac:dyDescent="0.25">
      <c r="A47" t="s">
        <v>399</v>
      </c>
      <c r="B47" s="16">
        <v>147.79505320945674</v>
      </c>
      <c r="M47" t="s">
        <v>597</v>
      </c>
      <c r="N47" s="20">
        <v>33.451228449052934</v>
      </c>
    </row>
    <row r="48" spans="1:32" x14ac:dyDescent="0.25">
      <c r="A48" t="s">
        <v>597</v>
      </c>
      <c r="B48" s="16">
        <v>147.88012619695326</v>
      </c>
      <c r="M48" t="s">
        <v>1184</v>
      </c>
      <c r="N48" s="20">
        <v>54.443793177013632</v>
      </c>
    </row>
    <row r="49" spans="1:20" x14ac:dyDescent="0.25">
      <c r="A49" t="s">
        <v>72</v>
      </c>
      <c r="B49" s="16">
        <v>152.47717782198043</v>
      </c>
      <c r="M49" t="s">
        <v>1185</v>
      </c>
      <c r="N49" s="20">
        <v>57.704621331632183</v>
      </c>
    </row>
    <row r="55" spans="1:20" x14ac:dyDescent="0.25">
      <c r="A55" t="s">
        <v>2418</v>
      </c>
    </row>
    <row r="56" spans="1:20" x14ac:dyDescent="0.25">
      <c r="A56" t="s">
        <v>2401</v>
      </c>
    </row>
    <row r="57" spans="1:20" x14ac:dyDescent="0.25">
      <c r="A57" t="s">
        <v>2402</v>
      </c>
    </row>
    <row r="58" spans="1:20" x14ac:dyDescent="0.25">
      <c r="A58" t="s">
        <v>2403</v>
      </c>
      <c r="O58">
        <v>2019</v>
      </c>
      <c r="P58" t="s">
        <v>2404</v>
      </c>
      <c r="S58" t="s">
        <v>1535</v>
      </c>
      <c r="T58" t="s">
        <v>2405</v>
      </c>
    </row>
    <row r="59" spans="1:20" x14ac:dyDescent="0.25">
      <c r="B59">
        <v>2012</v>
      </c>
      <c r="C59">
        <v>2013</v>
      </c>
      <c r="D59">
        <v>2014</v>
      </c>
      <c r="E59">
        <v>2015</v>
      </c>
      <c r="F59">
        <v>2016</v>
      </c>
      <c r="G59">
        <v>2017</v>
      </c>
      <c r="H59">
        <v>2018</v>
      </c>
      <c r="I59">
        <v>2019</v>
      </c>
      <c r="J59" t="s">
        <v>2404</v>
      </c>
      <c r="K59" t="s">
        <v>1535</v>
      </c>
      <c r="L59" t="s">
        <v>2405</v>
      </c>
      <c r="N59" t="s">
        <v>1183</v>
      </c>
      <c r="O59" s="20">
        <v>111.32539581721386</v>
      </c>
      <c r="P59" s="110">
        <v>6</v>
      </c>
      <c r="Q59" s="110"/>
      <c r="R59" t="s">
        <v>69</v>
      </c>
      <c r="S59" s="20">
        <v>-16.512650962302757</v>
      </c>
    </row>
    <row r="60" spans="1:20" x14ac:dyDescent="0.25">
      <c r="A60" t="s">
        <v>2223</v>
      </c>
      <c r="B60" s="20">
        <f t="shared" ref="B60:B88" si="0">B95/(L95/100000)</f>
        <v>60.38792241551689</v>
      </c>
      <c r="C60" s="20">
        <f t="shared" ref="C60:C88" si="1">C95/(M95/100000)</f>
        <v>55.163371521309848</v>
      </c>
      <c r="D60" s="20">
        <f t="shared" ref="D60:D88" si="2">D95/(N95/100000)</f>
        <v>67.223931719692217</v>
      </c>
      <c r="E60" s="20">
        <f t="shared" ref="E60:E88" si="3">E95/(O95/100000)</f>
        <v>65.379925555127713</v>
      </c>
      <c r="F60" s="20">
        <f t="shared" ref="F60:F88" si="4">F95/(P95/100000)</f>
        <v>70.786692101884853</v>
      </c>
      <c r="G60" s="20">
        <f t="shared" ref="G60" si="5">G95/(Q95/100000)</f>
        <v>67.476652678902965</v>
      </c>
      <c r="H60" s="20">
        <f t="shared" ref="H60:H88" si="6">H95/(R95/100000)</f>
        <v>51.085568326947637</v>
      </c>
      <c r="I60" s="20">
        <f t="shared" ref="I60:I88" si="7">I95/(S95/100000)</f>
        <v>38.752102401431834</v>
      </c>
      <c r="J60" s="110">
        <f>RANK(I60,I$60:I$86)</f>
        <v>23</v>
      </c>
      <c r="K60" s="20">
        <f t="shared" ref="K60:K88" si="8">I60-B60</f>
        <v>-21.635820014085056</v>
      </c>
      <c r="L60" s="110">
        <f>RANK(K60,K$60:K$86)</f>
        <v>17</v>
      </c>
      <c r="N60" t="s">
        <v>398</v>
      </c>
      <c r="O60" s="20">
        <v>129.4171413510575</v>
      </c>
      <c r="P60" s="110">
        <v>5</v>
      </c>
      <c r="Q60" s="110"/>
      <c r="R60" t="s">
        <v>66</v>
      </c>
      <c r="S60" s="20">
        <v>-20.813282092462757</v>
      </c>
    </row>
    <row r="61" spans="1:20" x14ac:dyDescent="0.25">
      <c r="A61" t="s">
        <v>2219</v>
      </c>
      <c r="B61" s="20">
        <f t="shared" si="0"/>
        <v>40.758654420955381</v>
      </c>
      <c r="C61" s="20">
        <f t="shared" si="1"/>
        <v>49.189271372738411</v>
      </c>
      <c r="D61" s="20">
        <f t="shared" si="2"/>
        <v>48.526557261337572</v>
      </c>
      <c r="E61" s="20">
        <f t="shared" si="3"/>
        <v>53.904606235545742</v>
      </c>
      <c r="F61" s="20">
        <f t="shared" si="4"/>
        <v>104.33503519169425</v>
      </c>
      <c r="G61" s="20">
        <f t="shared" ref="G61:G88" si="9">G96/(Q96/100000)</f>
        <v>190.01816102777966</v>
      </c>
      <c r="H61" s="20">
        <f t="shared" si="6"/>
        <v>147.98280423280423</v>
      </c>
      <c r="I61" s="20">
        <f t="shared" si="7"/>
        <v>95.202447597969012</v>
      </c>
      <c r="J61" s="110">
        <f t="shared" ref="J61:L86" si="10">RANK(I61,I$60:I$86)</f>
        <v>10</v>
      </c>
      <c r="K61" s="20">
        <f t="shared" si="8"/>
        <v>54.443793177013632</v>
      </c>
      <c r="L61" s="174">
        <f t="shared" si="10"/>
        <v>2</v>
      </c>
      <c r="N61" t="s">
        <v>1185</v>
      </c>
      <c r="O61" s="20">
        <v>131.42723527087719</v>
      </c>
      <c r="P61" s="110">
        <v>4</v>
      </c>
      <c r="Q61" s="110"/>
      <c r="R61" t="s">
        <v>344</v>
      </c>
      <c r="S61" s="20">
        <v>25.876662024426913</v>
      </c>
      <c r="T61" s="110">
        <v>6</v>
      </c>
    </row>
    <row r="62" spans="1:20" x14ac:dyDescent="0.25">
      <c r="A62" t="s">
        <v>2221</v>
      </c>
      <c r="B62" s="20">
        <f t="shared" si="0"/>
        <v>87.115539684368159</v>
      </c>
      <c r="C62" s="20">
        <f t="shared" si="1"/>
        <v>76.421484034130188</v>
      </c>
      <c r="D62" s="20">
        <f t="shared" si="2"/>
        <v>76.918619047368168</v>
      </c>
      <c r="E62" s="20">
        <f t="shared" si="3"/>
        <v>91.706469821971339</v>
      </c>
      <c r="F62" s="20">
        <f t="shared" si="4"/>
        <v>78.139592268978419</v>
      </c>
      <c r="G62" s="20">
        <f t="shared" si="9"/>
        <v>98.659814539821227</v>
      </c>
      <c r="H62" s="20">
        <f t="shared" si="6"/>
        <v>94.608797618789851</v>
      </c>
      <c r="I62" s="20">
        <f t="shared" si="7"/>
        <v>98.982876948828164</v>
      </c>
      <c r="J62" s="110">
        <f t="shared" si="10"/>
        <v>8</v>
      </c>
      <c r="K62" s="20">
        <f t="shared" si="8"/>
        <v>11.867337264460005</v>
      </c>
      <c r="L62" s="110">
        <f t="shared" si="10"/>
        <v>8</v>
      </c>
      <c r="N62" t="s">
        <v>399</v>
      </c>
      <c r="O62" s="20">
        <v>147.79505320945674</v>
      </c>
      <c r="P62" s="110">
        <v>3</v>
      </c>
      <c r="Q62" s="110"/>
      <c r="R62" t="s">
        <v>72</v>
      </c>
      <c r="S62" s="20">
        <v>29.226686979392241</v>
      </c>
      <c r="T62" s="110">
        <v>5</v>
      </c>
    </row>
    <row r="63" spans="1:20" x14ac:dyDescent="0.25">
      <c r="A63" t="s">
        <v>2224</v>
      </c>
      <c r="B63" s="20">
        <f t="shared" si="0"/>
        <v>20.875083500334004</v>
      </c>
      <c r="C63" s="20">
        <f t="shared" si="1"/>
        <v>38.295311559713333</v>
      </c>
      <c r="D63" s="20">
        <f t="shared" si="2"/>
        <v>26.909570388708747</v>
      </c>
      <c r="E63" s="20">
        <f t="shared" si="3"/>
        <v>33.121356650768412</v>
      </c>
      <c r="F63" s="20">
        <f t="shared" si="4"/>
        <v>45.410314628608496</v>
      </c>
      <c r="G63" s="20">
        <f t="shared" si="9"/>
        <v>52.134328547995374</v>
      </c>
      <c r="H63" s="20">
        <f t="shared" si="6"/>
        <v>148.49384811200679</v>
      </c>
      <c r="I63" s="20">
        <f t="shared" si="7"/>
        <v>50.309834959199954</v>
      </c>
      <c r="J63" s="110">
        <f t="shared" si="10"/>
        <v>19</v>
      </c>
      <c r="K63" s="20">
        <f t="shared" si="8"/>
        <v>29.43475145886595</v>
      </c>
      <c r="L63" s="174">
        <f t="shared" si="10"/>
        <v>4</v>
      </c>
      <c r="N63" t="s">
        <v>597</v>
      </c>
      <c r="O63" s="20">
        <v>147.88012619695326</v>
      </c>
      <c r="P63" s="110">
        <v>2</v>
      </c>
      <c r="Q63" s="110"/>
      <c r="R63" t="s">
        <v>346</v>
      </c>
      <c r="S63" s="20">
        <v>29.43475145886595</v>
      </c>
      <c r="T63" s="110">
        <v>4</v>
      </c>
    </row>
    <row r="64" spans="1:20" x14ac:dyDescent="0.25">
      <c r="A64" t="s">
        <v>2227</v>
      </c>
      <c r="B64" s="20">
        <f t="shared" si="0"/>
        <v>107.40173346224996</v>
      </c>
      <c r="C64" s="20">
        <f t="shared" si="1"/>
        <v>103.04720387691449</v>
      </c>
      <c r="D64" s="20">
        <f t="shared" si="2"/>
        <v>108.11829615160551</v>
      </c>
      <c r="E64" s="20">
        <f t="shared" si="3"/>
        <v>119.58557325107166</v>
      </c>
      <c r="F64" s="20">
        <f t="shared" si="4"/>
        <v>143.4352704870268</v>
      </c>
      <c r="G64" s="20">
        <f t="shared" si="9"/>
        <v>155.85680382346226</v>
      </c>
      <c r="H64" s="20">
        <f t="shared" si="6"/>
        <v>159.80802955862862</v>
      </c>
      <c r="I64" s="20">
        <f t="shared" si="7"/>
        <v>107.76785008959865</v>
      </c>
      <c r="J64" s="110">
        <f t="shared" si="10"/>
        <v>7</v>
      </c>
      <c r="K64" s="20">
        <f t="shared" si="8"/>
        <v>0.36611662734868844</v>
      </c>
      <c r="L64" s="110">
        <f t="shared" si="10"/>
        <v>11</v>
      </c>
      <c r="N64" t="s">
        <v>72</v>
      </c>
      <c r="O64" s="20">
        <v>152.47717782198043</v>
      </c>
      <c r="P64" s="110">
        <v>1</v>
      </c>
      <c r="Q64" s="110"/>
      <c r="R64" t="s">
        <v>597</v>
      </c>
      <c r="S64" s="20">
        <v>33.451228449052934</v>
      </c>
      <c r="T64" s="110">
        <v>3</v>
      </c>
    </row>
    <row r="65" spans="1:20" x14ac:dyDescent="0.25">
      <c r="A65" t="s">
        <v>2222</v>
      </c>
      <c r="B65" s="20">
        <f t="shared" si="0"/>
        <v>73.722613939245008</v>
      </c>
      <c r="C65" s="20">
        <f t="shared" si="1"/>
        <v>60.144531936746461</v>
      </c>
      <c r="D65" s="20">
        <f t="shared" si="2"/>
        <v>84.239130434782595</v>
      </c>
      <c r="E65" s="20">
        <f t="shared" si="3"/>
        <v>82.443884968618136</v>
      </c>
      <c r="F65" s="20">
        <f t="shared" si="4"/>
        <v>129.56276884274536</v>
      </c>
      <c r="G65" s="20">
        <f t="shared" si="9"/>
        <v>91.883097724839615</v>
      </c>
      <c r="H65" s="20">
        <f t="shared" si="6"/>
        <v>129.30856978132849</v>
      </c>
      <c r="I65" s="20">
        <f t="shared" si="7"/>
        <v>131.42723527087719</v>
      </c>
      <c r="J65" s="174">
        <f t="shared" si="10"/>
        <v>4</v>
      </c>
      <c r="K65" s="20">
        <f t="shared" si="8"/>
        <v>57.704621331632183</v>
      </c>
      <c r="L65" s="174">
        <f t="shared" si="10"/>
        <v>1</v>
      </c>
      <c r="N65" t="s">
        <v>66</v>
      </c>
      <c r="O65" s="20">
        <v>65.641360196266731</v>
      </c>
      <c r="Q65" s="110"/>
      <c r="R65" t="s">
        <v>1184</v>
      </c>
      <c r="S65" s="20">
        <v>54.443793177013632</v>
      </c>
      <c r="T65" s="110">
        <v>2</v>
      </c>
    </row>
    <row r="66" spans="1:20" x14ac:dyDescent="0.25">
      <c r="A66" t="s">
        <v>2220</v>
      </c>
      <c r="B66" s="20">
        <f t="shared" si="0"/>
        <v>42.381759652564817</v>
      </c>
      <c r="C66" s="20">
        <f t="shared" si="1"/>
        <v>28.570476222221163</v>
      </c>
      <c r="D66" s="20">
        <f t="shared" si="2"/>
        <v>45.253179631305677</v>
      </c>
      <c r="E66" s="20">
        <f t="shared" si="3"/>
        <v>70.055710970152461</v>
      </c>
      <c r="F66" s="20">
        <f t="shared" si="4"/>
        <v>82.184882732148537</v>
      </c>
      <c r="G66" s="20">
        <f t="shared" si="9"/>
        <v>87.122037140503224</v>
      </c>
      <c r="H66" s="20">
        <f t="shared" si="6"/>
        <v>86.844477587989047</v>
      </c>
      <c r="I66" s="20">
        <f t="shared" si="7"/>
        <v>68.25842167699173</v>
      </c>
      <c r="J66" s="110">
        <f t="shared" si="10"/>
        <v>15</v>
      </c>
      <c r="K66" s="20">
        <f t="shared" si="8"/>
        <v>25.876662024426913</v>
      </c>
      <c r="L66" s="174">
        <f t="shared" si="10"/>
        <v>6</v>
      </c>
      <c r="N66" t="s">
        <v>69</v>
      </c>
      <c r="O66" s="20">
        <v>110.7826965997658</v>
      </c>
      <c r="Q66" s="110"/>
      <c r="R66" t="s">
        <v>1185</v>
      </c>
      <c r="S66" s="20">
        <v>57.704621331632183</v>
      </c>
      <c r="T66" s="110">
        <v>1</v>
      </c>
    </row>
    <row r="67" spans="1:20" x14ac:dyDescent="0.25">
      <c r="A67" t="s">
        <v>2226</v>
      </c>
      <c r="B67" s="20">
        <f t="shared" si="0"/>
        <v>66.84993193557483</v>
      </c>
      <c r="C67" s="20">
        <f t="shared" si="1"/>
        <v>81.100494276074187</v>
      </c>
      <c r="D67" s="20">
        <f t="shared" si="2"/>
        <v>99.494050749478916</v>
      </c>
      <c r="E67" s="20">
        <f t="shared" si="3"/>
        <v>100.75583036813056</v>
      </c>
      <c r="F67" s="20">
        <f t="shared" si="4"/>
        <v>90.903588151619843</v>
      </c>
      <c r="G67" s="20">
        <f t="shared" si="9"/>
        <v>87.039739487028484</v>
      </c>
      <c r="H67" s="20">
        <f t="shared" si="6"/>
        <v>73.397753032799486</v>
      </c>
      <c r="I67" s="20">
        <f t="shared" si="7"/>
        <v>59.125547208560775</v>
      </c>
      <c r="J67" s="110">
        <f t="shared" si="10"/>
        <v>17</v>
      </c>
      <c r="K67" s="20">
        <f t="shared" si="8"/>
        <v>-7.7243847270140549</v>
      </c>
      <c r="L67" s="110">
        <f t="shared" si="10"/>
        <v>13</v>
      </c>
      <c r="Q67" s="110"/>
    </row>
    <row r="68" spans="1:20" x14ac:dyDescent="0.25">
      <c r="A68" t="s">
        <v>2225</v>
      </c>
      <c r="B68" s="20">
        <f t="shared" si="0"/>
        <v>40.264113968389175</v>
      </c>
      <c r="C68" s="20">
        <f t="shared" si="1"/>
        <v>52.981957623937383</v>
      </c>
      <c r="D68" s="20">
        <f t="shared" si="2"/>
        <v>66.712430749596351</v>
      </c>
      <c r="E68" s="20">
        <f t="shared" si="3"/>
        <v>52.333742547332683</v>
      </c>
      <c r="F68" s="20">
        <f t="shared" si="4"/>
        <v>62.505867645678201</v>
      </c>
      <c r="G68" s="20">
        <f t="shared" si="9"/>
        <v>51.153447867150753</v>
      </c>
      <c r="H68" s="20">
        <f t="shared" si="6"/>
        <v>51.87649365268436</v>
      </c>
      <c r="I68" s="20">
        <f t="shared" si="7"/>
        <v>45.42812838648932</v>
      </c>
      <c r="J68" s="110">
        <f t="shared" si="10"/>
        <v>20</v>
      </c>
      <c r="K68" s="20">
        <f t="shared" si="8"/>
        <v>5.1640144181001446</v>
      </c>
      <c r="L68" s="110">
        <f t="shared" si="10"/>
        <v>10</v>
      </c>
    </row>
    <row r="69" spans="1:20" x14ac:dyDescent="0.25">
      <c r="A69" t="s">
        <v>2214</v>
      </c>
      <c r="B69" s="20">
        <f t="shared" si="0"/>
        <v>160.72556110441423</v>
      </c>
      <c r="C69" s="20">
        <f t="shared" si="1"/>
        <v>186.17270706469071</v>
      </c>
      <c r="D69" s="20">
        <f t="shared" si="2"/>
        <v>196.58352529330656</v>
      </c>
      <c r="E69" s="20">
        <f t="shared" si="3"/>
        <v>173.24417320440409</v>
      </c>
      <c r="F69" s="20">
        <f t="shared" si="4"/>
        <v>143.10883584868029</v>
      </c>
      <c r="G69" s="20">
        <f t="shared" si="9"/>
        <v>238.70591347995662</v>
      </c>
      <c r="H69" s="20">
        <f t="shared" si="6"/>
        <v>194.49180415900332</v>
      </c>
      <c r="I69" s="20">
        <f t="shared" si="7"/>
        <v>86.438157043950085</v>
      </c>
      <c r="J69" s="110">
        <f t="shared" si="10"/>
        <v>12</v>
      </c>
      <c r="K69" s="20">
        <f t="shared" si="8"/>
        <v>-74.287404060464141</v>
      </c>
      <c r="L69" s="110">
        <f t="shared" si="10"/>
        <v>26</v>
      </c>
    </row>
    <row r="70" spans="1:20" x14ac:dyDescent="0.25">
      <c r="A70" t="s">
        <v>2212</v>
      </c>
      <c r="B70" s="20">
        <f t="shared" si="0"/>
        <v>114.42889774790032</v>
      </c>
      <c r="C70" s="20">
        <f t="shared" si="1"/>
        <v>156.12462059100582</v>
      </c>
      <c r="D70" s="20">
        <f t="shared" si="2"/>
        <v>185.20423911925096</v>
      </c>
      <c r="E70" s="20">
        <f t="shared" si="3"/>
        <v>170.16885141514615</v>
      </c>
      <c r="F70" s="20">
        <f t="shared" si="4"/>
        <v>209.78328990335456</v>
      </c>
      <c r="G70" s="20">
        <f t="shared" si="9"/>
        <v>258.76528842190646</v>
      </c>
      <c r="H70" s="20">
        <f t="shared" si="6"/>
        <v>214.18672042333375</v>
      </c>
      <c r="I70" s="20">
        <f t="shared" si="7"/>
        <v>147.88012619695326</v>
      </c>
      <c r="J70" s="174">
        <f t="shared" si="10"/>
        <v>2</v>
      </c>
      <c r="K70" s="20">
        <f t="shared" si="8"/>
        <v>33.451228449052934</v>
      </c>
      <c r="L70" s="174">
        <f t="shared" si="10"/>
        <v>3</v>
      </c>
    </row>
    <row r="71" spans="1:20" x14ac:dyDescent="0.25">
      <c r="A71" t="s">
        <v>2205</v>
      </c>
      <c r="B71" s="20">
        <f t="shared" si="0"/>
        <v>140.91413928984701</v>
      </c>
      <c r="C71" s="20">
        <f t="shared" si="1"/>
        <v>142.53247774527381</v>
      </c>
      <c r="D71" s="20">
        <f t="shared" si="2"/>
        <v>142.29995794777153</v>
      </c>
      <c r="E71" s="20">
        <f t="shared" si="3"/>
        <v>139.81019706580159</v>
      </c>
      <c r="F71" s="20">
        <f t="shared" si="4"/>
        <v>114.91564378184333</v>
      </c>
      <c r="G71" s="20">
        <f t="shared" si="9"/>
        <v>115.7390810931505</v>
      </c>
      <c r="H71" s="20">
        <f t="shared" si="6"/>
        <v>109.63533884944718</v>
      </c>
      <c r="I71" s="20">
        <f t="shared" si="7"/>
        <v>73.720504032884321</v>
      </c>
      <c r="J71" s="110">
        <f t="shared" si="10"/>
        <v>13</v>
      </c>
      <c r="K71" s="20">
        <f t="shared" si="8"/>
        <v>-67.193635256962693</v>
      </c>
      <c r="L71" s="110">
        <f t="shared" si="10"/>
        <v>24</v>
      </c>
    </row>
    <row r="72" spans="1:20" x14ac:dyDescent="0.25">
      <c r="A72" t="s">
        <v>2206</v>
      </c>
      <c r="B72" s="20">
        <f t="shared" si="0"/>
        <v>115.41224742203266</v>
      </c>
      <c r="C72" s="20">
        <f t="shared" si="1"/>
        <v>106.58122405205161</v>
      </c>
      <c r="D72" s="20">
        <f t="shared" si="2"/>
        <v>124.21642303607385</v>
      </c>
      <c r="E72" s="20">
        <f t="shared" si="3"/>
        <v>147.52525129336919</v>
      </c>
      <c r="F72" s="20">
        <f t="shared" si="4"/>
        <v>170.22072262529036</v>
      </c>
      <c r="G72" s="20">
        <f t="shared" si="9"/>
        <v>223.96152179155726</v>
      </c>
      <c r="H72" s="20">
        <f t="shared" si="6"/>
        <v>161.37077382856381</v>
      </c>
      <c r="I72" s="20">
        <f t="shared" si="7"/>
        <v>129.4171413510575</v>
      </c>
      <c r="J72" s="174">
        <f t="shared" si="10"/>
        <v>5</v>
      </c>
      <c r="K72" s="20">
        <f t="shared" si="8"/>
        <v>14.004893929024831</v>
      </c>
      <c r="L72" s="110">
        <f t="shared" si="10"/>
        <v>7</v>
      </c>
    </row>
    <row r="73" spans="1:20" x14ac:dyDescent="0.25">
      <c r="A73" t="s">
        <v>2213</v>
      </c>
      <c r="B73" s="20">
        <f t="shared" si="0"/>
        <v>237.40581428833809</v>
      </c>
      <c r="C73" s="20">
        <f t="shared" si="1"/>
        <v>257.886790211723</v>
      </c>
      <c r="D73" s="20">
        <f t="shared" si="2"/>
        <v>245.66072163124232</v>
      </c>
      <c r="E73" s="20">
        <f t="shared" si="3"/>
        <v>207.59439887681961</v>
      </c>
      <c r="F73" s="20">
        <f t="shared" si="4"/>
        <v>213.86937090035536</v>
      </c>
      <c r="G73" s="20">
        <f t="shared" si="9"/>
        <v>222.22581935653946</v>
      </c>
      <c r="H73" s="20">
        <f t="shared" si="6"/>
        <v>163.39189557709463</v>
      </c>
      <c r="I73" s="20">
        <f t="shared" si="7"/>
        <v>111.32539581721386</v>
      </c>
      <c r="J73" s="174">
        <f t="shared" si="10"/>
        <v>6</v>
      </c>
      <c r="K73" s="20">
        <f t="shared" si="8"/>
        <v>-126.08041847112423</v>
      </c>
      <c r="L73" s="110">
        <f t="shared" si="10"/>
        <v>27</v>
      </c>
    </row>
    <row r="74" spans="1:20" x14ac:dyDescent="0.25">
      <c r="A74" t="s">
        <v>2208</v>
      </c>
      <c r="B74" s="20">
        <f t="shared" si="0"/>
        <v>123.25049084258819</v>
      </c>
      <c r="C74" s="20">
        <f t="shared" si="1"/>
        <v>137.04599356682158</v>
      </c>
      <c r="D74" s="20">
        <f t="shared" si="2"/>
        <v>177.38226377042142</v>
      </c>
      <c r="E74" s="20">
        <f t="shared" si="3"/>
        <v>205.50541696317529</v>
      </c>
      <c r="F74" s="20">
        <f t="shared" si="4"/>
        <v>256.10018718836454</v>
      </c>
      <c r="G74" s="20">
        <f t="shared" si="9"/>
        <v>217.0530342824861</v>
      </c>
      <c r="H74" s="20">
        <f t="shared" si="6"/>
        <v>196.49798391749721</v>
      </c>
      <c r="I74" s="20">
        <f t="shared" si="7"/>
        <v>152.47717782198043</v>
      </c>
      <c r="J74" s="174">
        <f t="shared" si="10"/>
        <v>1</v>
      </c>
      <c r="K74" s="20">
        <f t="shared" si="8"/>
        <v>29.226686979392241</v>
      </c>
      <c r="L74" s="174">
        <f t="shared" si="10"/>
        <v>5</v>
      </c>
    </row>
    <row r="75" spans="1:20" x14ac:dyDescent="0.25">
      <c r="A75" t="s">
        <v>2216</v>
      </c>
      <c r="B75" s="20">
        <f t="shared" si="0"/>
        <v>137.01907606204523</v>
      </c>
      <c r="C75" s="20">
        <f t="shared" si="1"/>
        <v>129.90393616435477</v>
      </c>
      <c r="D75" s="20">
        <f t="shared" si="2"/>
        <v>146.12784148084364</v>
      </c>
      <c r="E75" s="20">
        <f t="shared" si="3"/>
        <v>143.07380486802799</v>
      </c>
      <c r="F75" s="20">
        <f t="shared" si="4"/>
        <v>176.92135861340637</v>
      </c>
      <c r="G75" s="20">
        <f t="shared" si="9"/>
        <v>174.47519599963528</v>
      </c>
      <c r="H75" s="20">
        <f t="shared" si="6"/>
        <v>162.28224590495492</v>
      </c>
      <c r="I75" s="20">
        <f t="shared" si="7"/>
        <v>147.79505320945674</v>
      </c>
      <c r="J75" s="174">
        <f t="shared" si="10"/>
        <v>3</v>
      </c>
      <c r="K75" s="20">
        <f t="shared" si="8"/>
        <v>10.77597714741151</v>
      </c>
      <c r="L75" s="110">
        <f t="shared" si="10"/>
        <v>9</v>
      </c>
    </row>
    <row r="76" spans="1:20" x14ac:dyDescent="0.25">
      <c r="A76" t="s">
        <v>2204</v>
      </c>
      <c r="B76" s="20">
        <f t="shared" si="0"/>
        <v>71.898063686092073</v>
      </c>
      <c r="C76" s="20">
        <f t="shared" si="1"/>
        <v>78.328951954062219</v>
      </c>
      <c r="D76" s="20">
        <f t="shared" si="2"/>
        <v>78.155019983602017</v>
      </c>
      <c r="E76" s="20">
        <f t="shared" si="3"/>
        <v>72.198201270951301</v>
      </c>
      <c r="F76" s="20">
        <f t="shared" si="4"/>
        <v>76.622030799021076</v>
      </c>
      <c r="G76" s="20">
        <f t="shared" si="9"/>
        <v>68.444768830534201</v>
      </c>
      <c r="H76" s="20">
        <f t="shared" si="6"/>
        <v>48.699897911459956</v>
      </c>
      <c r="I76" s="20">
        <f t="shared" si="7"/>
        <v>40.819014282291455</v>
      </c>
      <c r="J76" s="110">
        <f t="shared" si="10"/>
        <v>21</v>
      </c>
      <c r="K76" s="20">
        <f t="shared" si="8"/>
        <v>-31.079049403800617</v>
      </c>
      <c r="L76" s="110">
        <f t="shared" si="10"/>
        <v>20</v>
      </c>
    </row>
    <row r="77" spans="1:20" x14ac:dyDescent="0.25">
      <c r="A77" t="s">
        <v>2211</v>
      </c>
      <c r="B77" s="20">
        <f t="shared" si="0"/>
        <v>159.31341059177223</v>
      </c>
      <c r="C77" s="20">
        <f t="shared" si="1"/>
        <v>159.99398042449889</v>
      </c>
      <c r="D77" s="20">
        <f t="shared" si="2"/>
        <v>157.38697969628674</v>
      </c>
      <c r="E77" s="20">
        <f t="shared" si="3"/>
        <v>134.13776364410896</v>
      </c>
      <c r="F77" s="20">
        <f t="shared" si="4"/>
        <v>118.72900402646188</v>
      </c>
      <c r="G77" s="20">
        <f t="shared" si="9"/>
        <v>145.01604327008195</v>
      </c>
      <c r="H77" s="20">
        <f t="shared" si="6"/>
        <v>103.23269806030146</v>
      </c>
      <c r="I77" s="20">
        <f t="shared" si="7"/>
        <v>97.049766960744762</v>
      </c>
      <c r="J77" s="110">
        <f t="shared" si="10"/>
        <v>9</v>
      </c>
      <c r="K77" s="20">
        <f t="shared" si="8"/>
        <v>-62.263643631027463</v>
      </c>
      <c r="L77" s="110">
        <f t="shared" si="10"/>
        <v>23</v>
      </c>
    </row>
    <row r="78" spans="1:20" x14ac:dyDescent="0.25">
      <c r="A78" t="s">
        <v>2201</v>
      </c>
      <c r="B78" s="20">
        <f t="shared" si="0"/>
        <v>93.440699335275824</v>
      </c>
      <c r="C78" s="20">
        <f t="shared" si="1"/>
        <v>99.097381166666068</v>
      </c>
      <c r="D78" s="20">
        <f t="shared" si="2"/>
        <v>100.97606774744273</v>
      </c>
      <c r="E78" s="20">
        <f t="shared" si="3"/>
        <v>89.894992597637085</v>
      </c>
      <c r="F78" s="20">
        <f t="shared" si="4"/>
        <v>116.38548719118752</v>
      </c>
      <c r="G78" s="20">
        <f t="shared" si="9"/>
        <v>126.27459702567975</v>
      </c>
      <c r="H78" s="20">
        <f t="shared" si="6"/>
        <v>124.06623630390231</v>
      </c>
      <c r="I78" s="20">
        <f t="shared" si="7"/>
        <v>68.717588161483761</v>
      </c>
      <c r="J78" s="110">
        <f t="shared" si="10"/>
        <v>14</v>
      </c>
      <c r="K78" s="20">
        <f t="shared" si="8"/>
        <v>-24.723111173792063</v>
      </c>
      <c r="L78" s="110">
        <f t="shared" si="10"/>
        <v>18</v>
      </c>
    </row>
    <row r="79" spans="1:20" x14ac:dyDescent="0.25">
      <c r="A79" t="s">
        <v>2202</v>
      </c>
      <c r="B79" s="20">
        <f t="shared" si="0"/>
        <v>34.274682220669142</v>
      </c>
      <c r="C79" s="20">
        <f t="shared" si="1"/>
        <v>29.751729549414108</v>
      </c>
      <c r="D79" s="20">
        <f t="shared" si="2"/>
        <v>32.660033239753446</v>
      </c>
      <c r="E79" s="20">
        <f t="shared" si="3"/>
        <v>27.516879053330598</v>
      </c>
      <c r="F79" s="20">
        <f t="shared" si="4"/>
        <v>23.630347292028869</v>
      </c>
      <c r="G79" s="20">
        <f t="shared" si="9"/>
        <v>21.755475869968652</v>
      </c>
      <c r="H79" s="20">
        <f t="shared" si="6"/>
        <v>16.94461155778577</v>
      </c>
      <c r="I79" s="20">
        <f t="shared" si="7"/>
        <v>14.991900648953752</v>
      </c>
      <c r="J79" s="110">
        <f t="shared" si="10"/>
        <v>27</v>
      </c>
      <c r="K79" s="20">
        <f t="shared" si="8"/>
        <v>-19.28278157171539</v>
      </c>
      <c r="L79" s="110">
        <f t="shared" si="10"/>
        <v>15</v>
      </c>
    </row>
    <row r="80" spans="1:20" x14ac:dyDescent="0.25">
      <c r="A80" t="s">
        <v>2209</v>
      </c>
      <c r="B80" s="20">
        <f t="shared" si="0"/>
        <v>99.422254928055864</v>
      </c>
      <c r="C80" s="20">
        <f t="shared" si="1"/>
        <v>79.967384730941873</v>
      </c>
      <c r="D80" s="20">
        <f t="shared" si="2"/>
        <v>80.023462075977832</v>
      </c>
      <c r="E80" s="20">
        <f t="shared" si="3"/>
        <v>79.646872436704157</v>
      </c>
      <c r="F80" s="20">
        <f t="shared" si="4"/>
        <v>85.73300272799959</v>
      </c>
      <c r="G80" s="20">
        <f t="shared" si="9"/>
        <v>70.229549263856768</v>
      </c>
      <c r="H80" s="20">
        <f t="shared" si="6"/>
        <v>56.434802187665689</v>
      </c>
      <c r="I80" s="20">
        <f t="shared" si="7"/>
        <v>40.563482214445123</v>
      </c>
      <c r="J80" s="110">
        <f t="shared" si="10"/>
        <v>22</v>
      </c>
      <c r="K80" s="20">
        <f t="shared" si="8"/>
        <v>-58.85877271361074</v>
      </c>
      <c r="L80" s="110">
        <f t="shared" si="10"/>
        <v>22</v>
      </c>
    </row>
    <row r="81" spans="1:19" x14ac:dyDescent="0.25">
      <c r="A81" t="s">
        <v>2207</v>
      </c>
      <c r="B81" s="20">
        <f t="shared" si="0"/>
        <v>29.781404491035797</v>
      </c>
      <c r="C81" s="20">
        <f t="shared" si="1"/>
        <v>24.632279258389254</v>
      </c>
      <c r="D81" s="20">
        <f t="shared" si="2"/>
        <v>26.484944929194679</v>
      </c>
      <c r="E81" s="20">
        <f t="shared" si="3"/>
        <v>32.838925072519295</v>
      </c>
      <c r="F81" s="20">
        <f t="shared" si="4"/>
        <v>35.731872495279482</v>
      </c>
      <c r="G81" s="20">
        <f t="shared" si="9"/>
        <v>37.647111394116109</v>
      </c>
      <c r="H81" s="20">
        <f t="shared" si="6"/>
        <v>25.729486886911076</v>
      </c>
      <c r="I81" s="20">
        <f t="shared" si="7"/>
        <v>20.190871034176414</v>
      </c>
      <c r="J81" s="110">
        <f t="shared" si="10"/>
        <v>26</v>
      </c>
      <c r="K81" s="20">
        <f t="shared" si="8"/>
        <v>-9.590533456859383</v>
      </c>
      <c r="L81" s="110">
        <f t="shared" si="10"/>
        <v>14</v>
      </c>
    </row>
    <row r="82" spans="1:19" x14ac:dyDescent="0.25">
      <c r="A82" t="s">
        <v>2203</v>
      </c>
      <c r="B82" s="20">
        <f t="shared" si="0"/>
        <v>62.922161023396605</v>
      </c>
      <c r="C82" s="20">
        <f t="shared" si="1"/>
        <v>63.183482308253723</v>
      </c>
      <c r="D82" s="20">
        <f t="shared" si="2"/>
        <v>77.720187818785931</v>
      </c>
      <c r="E82" s="20">
        <f t="shared" si="3"/>
        <v>85.012945153011927</v>
      </c>
      <c r="F82" s="20">
        <f t="shared" si="4"/>
        <v>96.612905562600503</v>
      </c>
      <c r="G82" s="20">
        <f t="shared" si="9"/>
        <v>101.53639999355325</v>
      </c>
      <c r="H82" s="20">
        <f t="shared" si="6"/>
        <v>79.364588710599776</v>
      </c>
      <c r="I82" s="20">
        <f t="shared" si="7"/>
        <v>59.367525496092803</v>
      </c>
      <c r="J82" s="110">
        <f t="shared" si="10"/>
        <v>16</v>
      </c>
      <c r="K82" s="20">
        <f t="shared" si="8"/>
        <v>-3.5546355273038017</v>
      </c>
      <c r="L82" s="110">
        <f t="shared" si="10"/>
        <v>12</v>
      </c>
    </row>
    <row r="83" spans="1:19" x14ac:dyDescent="0.25">
      <c r="A83" t="s">
        <v>2210</v>
      </c>
      <c r="B83" s="20">
        <f t="shared" si="0"/>
        <v>48.341901718308556</v>
      </c>
      <c r="C83" s="20">
        <f t="shared" si="1"/>
        <v>40.522391515768994</v>
      </c>
      <c r="D83" s="20">
        <f t="shared" si="2"/>
        <v>55.662176970933906</v>
      </c>
      <c r="E83" s="20">
        <f t="shared" si="3"/>
        <v>46.533677294764672</v>
      </c>
      <c r="F83" s="20">
        <f t="shared" si="4"/>
        <v>42.637120399106649</v>
      </c>
      <c r="G83" s="20">
        <f t="shared" si="9"/>
        <v>42.79311840393234</v>
      </c>
      <c r="H83" s="20">
        <f t="shared" si="6"/>
        <v>31.708786504740466</v>
      </c>
      <c r="I83" s="20">
        <f t="shared" si="7"/>
        <v>27.034255853347791</v>
      </c>
      <c r="J83" s="110">
        <f t="shared" si="10"/>
        <v>25</v>
      </c>
      <c r="K83" s="20">
        <f t="shared" si="8"/>
        <v>-21.307645864960765</v>
      </c>
      <c r="L83" s="110">
        <f t="shared" si="10"/>
        <v>16</v>
      </c>
    </row>
    <row r="84" spans="1:19" x14ac:dyDescent="0.25">
      <c r="A84" t="s">
        <v>2215</v>
      </c>
      <c r="B84" s="20">
        <f t="shared" si="0"/>
        <v>81.147429194890208</v>
      </c>
      <c r="C84" s="20">
        <f t="shared" si="1"/>
        <v>89.144193006274207</v>
      </c>
      <c r="D84" s="20">
        <f t="shared" si="2"/>
        <v>100.72581839727447</v>
      </c>
      <c r="E84" s="20">
        <f t="shared" si="3"/>
        <v>84.633525398063497</v>
      </c>
      <c r="F84" s="20">
        <f t="shared" si="4"/>
        <v>83.818467926303697</v>
      </c>
      <c r="G84" s="20">
        <f t="shared" si="9"/>
        <v>72.060896017951364</v>
      </c>
      <c r="H84" s="20">
        <f t="shared" si="6"/>
        <v>64.449130733809142</v>
      </c>
      <c r="I84" s="20">
        <f t="shared" si="7"/>
        <v>52.340532052886694</v>
      </c>
      <c r="J84" s="110">
        <f t="shared" si="10"/>
        <v>18</v>
      </c>
      <c r="K84" s="20">
        <f t="shared" si="8"/>
        <v>-28.806897142003514</v>
      </c>
      <c r="L84" s="110">
        <f t="shared" si="10"/>
        <v>19</v>
      </c>
    </row>
    <row r="85" spans="1:19" x14ac:dyDescent="0.25">
      <c r="A85" t="s">
        <v>2218</v>
      </c>
      <c r="B85" s="20">
        <f t="shared" si="0"/>
        <v>129.53561941420858</v>
      </c>
      <c r="C85" s="20">
        <f t="shared" si="1"/>
        <v>140.58831684733849</v>
      </c>
      <c r="D85" s="20">
        <f t="shared" si="2"/>
        <v>138.24480385307527</v>
      </c>
      <c r="E85" s="20">
        <f t="shared" si="3"/>
        <v>143.2365796511061</v>
      </c>
      <c r="F85" s="20">
        <f t="shared" si="4"/>
        <v>143.80863324409995</v>
      </c>
      <c r="G85" s="20">
        <f t="shared" si="9"/>
        <v>136.55660561848856</v>
      </c>
      <c r="H85" s="20">
        <f t="shared" si="6"/>
        <v>122.85912967747814</v>
      </c>
      <c r="I85" s="20">
        <f t="shared" si="7"/>
        <v>93.546921078907829</v>
      </c>
      <c r="J85" s="110">
        <f t="shared" si="10"/>
        <v>11</v>
      </c>
      <c r="K85" s="20">
        <f t="shared" si="8"/>
        <v>-35.988698335300754</v>
      </c>
      <c r="L85" s="110">
        <f t="shared" si="10"/>
        <v>21</v>
      </c>
    </row>
    <row r="86" spans="1:19" x14ac:dyDescent="0.25">
      <c r="A86" t="s">
        <v>2217</v>
      </c>
      <c r="B86" s="20">
        <f t="shared" si="0"/>
        <v>108.90410595041411</v>
      </c>
      <c r="C86" s="20">
        <f t="shared" si="1"/>
        <v>94.263786733419394</v>
      </c>
      <c r="D86" s="20">
        <f t="shared" si="2"/>
        <v>96.045854149723098</v>
      </c>
      <c r="E86" s="20">
        <f t="shared" si="3"/>
        <v>75.636800741597185</v>
      </c>
      <c r="F86" s="20">
        <f t="shared" si="4"/>
        <v>78.993909418640044</v>
      </c>
      <c r="G86" s="20">
        <f t="shared" si="9"/>
        <v>60.154263371273601</v>
      </c>
      <c r="H86" s="20">
        <f t="shared" si="6"/>
        <v>50.15131438236444</v>
      </c>
      <c r="I86" s="20">
        <f t="shared" si="7"/>
        <v>38.735044983811676</v>
      </c>
      <c r="J86" s="110">
        <f t="shared" si="10"/>
        <v>24</v>
      </c>
      <c r="K86" s="20">
        <f t="shared" si="8"/>
        <v>-70.16906096660243</v>
      </c>
      <c r="L86" s="110">
        <f t="shared" si="10"/>
        <v>25</v>
      </c>
    </row>
    <row r="87" spans="1:19" x14ac:dyDescent="0.25">
      <c r="A87" t="s">
        <v>5</v>
      </c>
      <c r="B87" s="20">
        <f t="shared" si="0"/>
        <v>86.454642288729488</v>
      </c>
      <c r="C87" s="20">
        <f t="shared" si="1"/>
        <v>87.188615501685376</v>
      </c>
      <c r="D87" s="20">
        <f t="shared" si="2"/>
        <v>93.683361983865268</v>
      </c>
      <c r="E87" s="20">
        <f t="shared" si="3"/>
        <v>90.729539206471799</v>
      </c>
      <c r="F87" s="20">
        <f t="shared" si="4"/>
        <v>97.299460700622475</v>
      </c>
      <c r="G87" s="20">
        <f t="shared" si="9"/>
        <v>104.32225069075636</v>
      </c>
      <c r="H87" s="20">
        <f t="shared" si="6"/>
        <v>89.04609620869806</v>
      </c>
      <c r="I87" s="20">
        <f t="shared" si="7"/>
        <v>65.641360196266731</v>
      </c>
      <c r="K87" s="20">
        <f t="shared" si="8"/>
        <v>-20.813282092462757</v>
      </c>
    </row>
    <row r="88" spans="1:19" x14ac:dyDescent="0.25">
      <c r="A88" t="s">
        <v>6</v>
      </c>
      <c r="B88" s="20">
        <f t="shared" si="0"/>
        <v>127.29534756206856</v>
      </c>
      <c r="C88" s="20">
        <f t="shared" si="1"/>
        <v>135.09733586556158</v>
      </c>
      <c r="D88" s="20">
        <f t="shared" si="2"/>
        <v>149.81060035885963</v>
      </c>
      <c r="E88" s="20">
        <f t="shared" si="3"/>
        <v>146.1716006157601</v>
      </c>
      <c r="F88" s="20">
        <f t="shared" si="4"/>
        <v>156.3700688969698</v>
      </c>
      <c r="G88" s="20">
        <f t="shared" si="9"/>
        <v>181.15339139006383</v>
      </c>
      <c r="H88" s="20">
        <f t="shared" si="6"/>
        <v>151.25404394972085</v>
      </c>
      <c r="I88" s="20">
        <f t="shared" si="7"/>
        <v>110.7826965997658</v>
      </c>
      <c r="K88" s="20">
        <f t="shared" si="8"/>
        <v>-16.512650962302757</v>
      </c>
    </row>
    <row r="90" spans="1:19" x14ac:dyDescent="0.25">
      <c r="A90" t="s">
        <v>2263</v>
      </c>
      <c r="K90" t="s">
        <v>2419</v>
      </c>
    </row>
    <row r="91" spans="1:19" x14ac:dyDescent="0.25">
      <c r="A91" t="s">
        <v>2402</v>
      </c>
      <c r="K91" t="s">
        <v>2258</v>
      </c>
    </row>
    <row r="92" spans="1:19" x14ac:dyDescent="0.25">
      <c r="A92" t="s">
        <v>2384</v>
      </c>
      <c r="K92" t="s">
        <v>2383</v>
      </c>
    </row>
    <row r="93" spans="1:19" x14ac:dyDescent="0.25">
      <c r="A93" t="s">
        <v>2420</v>
      </c>
      <c r="K93" t="s">
        <v>2385</v>
      </c>
    </row>
    <row r="94" spans="1:19" x14ac:dyDescent="0.25">
      <c r="A94" t="s">
        <v>456</v>
      </c>
      <c r="B94">
        <v>2012</v>
      </c>
      <c r="C94">
        <v>2013</v>
      </c>
      <c r="D94">
        <v>2014</v>
      </c>
      <c r="E94">
        <v>2015</v>
      </c>
      <c r="F94">
        <v>2016</v>
      </c>
      <c r="G94">
        <v>2017</v>
      </c>
      <c r="H94">
        <v>2018</v>
      </c>
      <c r="I94">
        <v>2019</v>
      </c>
      <c r="L94">
        <v>2012</v>
      </c>
      <c r="M94">
        <v>2013</v>
      </c>
      <c r="N94">
        <v>2014</v>
      </c>
      <c r="O94">
        <v>2015</v>
      </c>
      <c r="P94">
        <v>2016</v>
      </c>
      <c r="Q94">
        <v>2017</v>
      </c>
      <c r="R94">
        <v>2018</v>
      </c>
      <c r="S94">
        <v>2019</v>
      </c>
    </row>
    <row r="95" spans="1:19" x14ac:dyDescent="0.25">
      <c r="A95" t="s">
        <v>2223</v>
      </c>
      <c r="B95">
        <v>151</v>
      </c>
      <c r="C95">
        <v>138</v>
      </c>
      <c r="D95">
        <v>168</v>
      </c>
      <c r="E95">
        <v>163</v>
      </c>
      <c r="F95">
        <v>177</v>
      </c>
      <c r="G95">
        <v>169</v>
      </c>
      <c r="H95">
        <v>128</v>
      </c>
      <c r="I95">
        <v>97</v>
      </c>
      <c r="K95" t="s">
        <v>2223</v>
      </c>
      <c r="L95">
        <v>250050</v>
      </c>
      <c r="M95">
        <v>250166</v>
      </c>
      <c r="N95">
        <v>249911</v>
      </c>
      <c r="O95">
        <v>249312</v>
      </c>
      <c r="P95">
        <v>250047</v>
      </c>
      <c r="Q95">
        <v>250457</v>
      </c>
      <c r="R95">
        <v>250560</v>
      </c>
      <c r="S95">
        <v>250309</v>
      </c>
    </row>
    <row r="96" spans="1:19" x14ac:dyDescent="0.25">
      <c r="A96" t="s">
        <v>2219</v>
      </c>
      <c r="B96">
        <v>45</v>
      </c>
      <c r="C96">
        <v>55</v>
      </c>
      <c r="D96">
        <v>55</v>
      </c>
      <c r="E96">
        <v>62</v>
      </c>
      <c r="F96">
        <v>122</v>
      </c>
      <c r="G96">
        <v>226</v>
      </c>
      <c r="H96">
        <v>179</v>
      </c>
      <c r="I96">
        <v>117</v>
      </c>
      <c r="K96" t="s">
        <v>2219</v>
      </c>
      <c r="L96">
        <v>110406</v>
      </c>
      <c r="M96">
        <v>111813</v>
      </c>
      <c r="N96">
        <v>113340</v>
      </c>
      <c r="O96">
        <v>115018</v>
      </c>
      <c r="P96">
        <v>116931</v>
      </c>
      <c r="Q96">
        <v>118936</v>
      </c>
      <c r="R96">
        <v>120960</v>
      </c>
      <c r="S96">
        <v>122896</v>
      </c>
    </row>
    <row r="97" spans="1:19" x14ac:dyDescent="0.25">
      <c r="A97" t="s">
        <v>2221</v>
      </c>
      <c r="B97">
        <v>484</v>
      </c>
      <c r="C97">
        <v>430</v>
      </c>
      <c r="D97">
        <v>438</v>
      </c>
      <c r="E97">
        <v>528</v>
      </c>
      <c r="F97">
        <v>456</v>
      </c>
      <c r="G97">
        <v>584</v>
      </c>
      <c r="H97">
        <v>568</v>
      </c>
      <c r="I97">
        <v>602</v>
      </c>
      <c r="K97" t="s">
        <v>2221</v>
      </c>
      <c r="L97">
        <v>555584</v>
      </c>
      <c r="M97">
        <v>562669</v>
      </c>
      <c r="N97">
        <v>569433</v>
      </c>
      <c r="O97">
        <v>575750</v>
      </c>
      <c r="P97">
        <v>583571</v>
      </c>
      <c r="Q97">
        <v>591933</v>
      </c>
      <c r="R97">
        <v>600367</v>
      </c>
      <c r="S97">
        <v>608186</v>
      </c>
    </row>
    <row r="98" spans="1:19" x14ac:dyDescent="0.25">
      <c r="A98" t="s">
        <v>2224</v>
      </c>
      <c r="B98">
        <v>15</v>
      </c>
      <c r="C98">
        <v>28</v>
      </c>
      <c r="D98">
        <v>20</v>
      </c>
      <c r="E98">
        <v>25</v>
      </c>
      <c r="F98">
        <v>35</v>
      </c>
      <c r="G98">
        <v>41</v>
      </c>
      <c r="H98">
        <v>119</v>
      </c>
      <c r="I98">
        <v>41</v>
      </c>
      <c r="K98" t="s">
        <v>2224</v>
      </c>
      <c r="L98">
        <v>71856</v>
      </c>
      <c r="M98">
        <v>73116</v>
      </c>
      <c r="N98">
        <v>74323</v>
      </c>
      <c r="O98">
        <v>75480</v>
      </c>
      <c r="P98">
        <v>77075</v>
      </c>
      <c r="Q98">
        <v>78643</v>
      </c>
      <c r="R98">
        <v>80138</v>
      </c>
      <c r="S98">
        <v>81495</v>
      </c>
    </row>
    <row r="99" spans="1:19" x14ac:dyDescent="0.25">
      <c r="A99" t="s">
        <v>2227</v>
      </c>
      <c r="B99">
        <v>1243</v>
      </c>
      <c r="C99">
        <v>1198</v>
      </c>
      <c r="D99">
        <v>1262</v>
      </c>
      <c r="E99">
        <v>1401</v>
      </c>
      <c r="F99">
        <v>1691</v>
      </c>
      <c r="G99">
        <v>1850</v>
      </c>
      <c r="H99">
        <v>1910</v>
      </c>
      <c r="I99">
        <v>1296</v>
      </c>
      <c r="K99" t="s">
        <v>2227</v>
      </c>
      <c r="L99">
        <v>1157337</v>
      </c>
      <c r="M99">
        <v>1162574</v>
      </c>
      <c r="N99">
        <v>1167240</v>
      </c>
      <c r="O99">
        <v>1171546</v>
      </c>
      <c r="P99">
        <v>1178929</v>
      </c>
      <c r="Q99">
        <v>1186987</v>
      </c>
      <c r="R99">
        <v>1195184</v>
      </c>
      <c r="S99">
        <v>1202585</v>
      </c>
    </row>
    <row r="100" spans="1:19" x14ac:dyDescent="0.25">
      <c r="A100" t="s">
        <v>2222</v>
      </c>
      <c r="B100">
        <v>78</v>
      </c>
      <c r="C100">
        <v>65</v>
      </c>
      <c r="D100">
        <v>93</v>
      </c>
      <c r="E100">
        <v>93</v>
      </c>
      <c r="F100">
        <v>150</v>
      </c>
      <c r="G100">
        <v>109</v>
      </c>
      <c r="H100">
        <v>157</v>
      </c>
      <c r="I100">
        <v>163</v>
      </c>
      <c r="K100" t="s">
        <v>2222</v>
      </c>
      <c r="L100">
        <v>105802</v>
      </c>
      <c r="M100">
        <v>108073</v>
      </c>
      <c r="N100">
        <v>110400</v>
      </c>
      <c r="O100">
        <v>112804</v>
      </c>
      <c r="P100">
        <v>115774</v>
      </c>
      <c r="Q100">
        <v>118629</v>
      </c>
      <c r="R100">
        <v>121415</v>
      </c>
      <c r="S100">
        <v>124023</v>
      </c>
    </row>
    <row r="101" spans="1:19" x14ac:dyDescent="0.25">
      <c r="A101" t="s">
        <v>2220</v>
      </c>
      <c r="B101">
        <v>89</v>
      </c>
      <c r="C101">
        <v>60</v>
      </c>
      <c r="D101">
        <v>95</v>
      </c>
      <c r="E101">
        <v>147</v>
      </c>
      <c r="F101">
        <v>173</v>
      </c>
      <c r="G101">
        <v>184</v>
      </c>
      <c r="H101">
        <v>184</v>
      </c>
      <c r="I101">
        <v>145</v>
      </c>
      <c r="K101" t="s">
        <v>2220</v>
      </c>
      <c r="L101">
        <v>209996</v>
      </c>
      <c r="M101">
        <v>210007</v>
      </c>
      <c r="N101">
        <v>209930</v>
      </c>
      <c r="O101">
        <v>209833</v>
      </c>
      <c r="P101">
        <v>210501</v>
      </c>
      <c r="Q101">
        <v>211198</v>
      </c>
      <c r="R101">
        <v>211873</v>
      </c>
      <c r="S101">
        <v>212428</v>
      </c>
    </row>
    <row r="102" spans="1:19" x14ac:dyDescent="0.25">
      <c r="A102" t="s">
        <v>2226</v>
      </c>
      <c r="B102">
        <v>633</v>
      </c>
      <c r="C102">
        <v>761</v>
      </c>
      <c r="D102">
        <v>927</v>
      </c>
      <c r="E102">
        <v>935</v>
      </c>
      <c r="F102">
        <v>841</v>
      </c>
      <c r="G102">
        <v>804</v>
      </c>
      <c r="H102">
        <v>678</v>
      </c>
      <c r="I102">
        <v>547</v>
      </c>
      <c r="K102" t="s">
        <v>2226</v>
      </c>
      <c r="L102">
        <v>946897</v>
      </c>
      <c r="M102">
        <v>938342</v>
      </c>
      <c r="N102">
        <v>931714</v>
      </c>
      <c r="O102">
        <v>927986</v>
      </c>
      <c r="P102">
        <v>925156</v>
      </c>
      <c r="Q102">
        <v>923716</v>
      </c>
      <c r="R102">
        <v>923734</v>
      </c>
      <c r="S102">
        <v>925150</v>
      </c>
    </row>
    <row r="103" spans="1:19" x14ac:dyDescent="0.25">
      <c r="A103" t="s">
        <v>2225</v>
      </c>
      <c r="B103">
        <v>173</v>
      </c>
      <c r="C103">
        <v>223</v>
      </c>
      <c r="D103">
        <v>276</v>
      </c>
      <c r="E103">
        <v>214</v>
      </c>
      <c r="F103">
        <v>253</v>
      </c>
      <c r="G103">
        <v>205</v>
      </c>
      <c r="H103">
        <v>206</v>
      </c>
      <c r="I103">
        <v>179</v>
      </c>
      <c r="K103" t="s">
        <v>2225</v>
      </c>
      <c r="L103">
        <v>429663</v>
      </c>
      <c r="M103">
        <v>420898</v>
      </c>
      <c r="N103">
        <v>413716</v>
      </c>
      <c r="O103">
        <v>408914</v>
      </c>
      <c r="P103">
        <v>404762</v>
      </c>
      <c r="Q103">
        <v>400755</v>
      </c>
      <c r="R103">
        <v>397097</v>
      </c>
      <c r="S103">
        <v>394029</v>
      </c>
    </row>
    <row r="104" spans="1:19" x14ac:dyDescent="0.25">
      <c r="A104" t="s">
        <v>2214</v>
      </c>
      <c r="B104">
        <v>1960</v>
      </c>
      <c r="C104">
        <v>2263</v>
      </c>
      <c r="D104">
        <v>2381</v>
      </c>
      <c r="E104">
        <v>2091</v>
      </c>
      <c r="F104">
        <v>1722</v>
      </c>
      <c r="G104">
        <v>2860</v>
      </c>
      <c r="H104">
        <v>2318</v>
      </c>
      <c r="I104">
        <v>1024</v>
      </c>
      <c r="K104" t="s">
        <v>2214</v>
      </c>
      <c r="L104">
        <v>1219470</v>
      </c>
      <c r="M104">
        <v>1215538</v>
      </c>
      <c r="N104">
        <v>1211190</v>
      </c>
      <c r="O104">
        <v>1206967</v>
      </c>
      <c r="P104">
        <v>1203280</v>
      </c>
      <c r="Q104">
        <v>1198127</v>
      </c>
      <c r="R104">
        <v>1191824</v>
      </c>
      <c r="S104">
        <v>1184662</v>
      </c>
    </row>
    <row r="105" spans="1:19" x14ac:dyDescent="0.25">
      <c r="A105" t="s">
        <v>2212</v>
      </c>
      <c r="B105">
        <v>527</v>
      </c>
      <c r="C105">
        <v>716</v>
      </c>
      <c r="D105">
        <v>846</v>
      </c>
      <c r="E105">
        <v>775</v>
      </c>
      <c r="F105">
        <v>954</v>
      </c>
      <c r="G105">
        <v>1174</v>
      </c>
      <c r="H105">
        <v>969</v>
      </c>
      <c r="I105">
        <v>667</v>
      </c>
      <c r="K105" t="s">
        <v>2212</v>
      </c>
      <c r="L105">
        <v>460548</v>
      </c>
      <c r="M105">
        <v>458608</v>
      </c>
      <c r="N105">
        <v>456793</v>
      </c>
      <c r="O105">
        <v>455430</v>
      </c>
      <c r="P105">
        <v>454755</v>
      </c>
      <c r="Q105">
        <v>453693</v>
      </c>
      <c r="R105">
        <v>452409</v>
      </c>
      <c r="S105">
        <v>451041</v>
      </c>
    </row>
    <row r="106" spans="1:19" x14ac:dyDescent="0.25">
      <c r="A106" t="s">
        <v>2205</v>
      </c>
      <c r="B106">
        <v>727</v>
      </c>
      <c r="C106">
        <v>725</v>
      </c>
      <c r="D106">
        <v>714</v>
      </c>
      <c r="E106">
        <v>693</v>
      </c>
      <c r="F106">
        <v>565</v>
      </c>
      <c r="G106">
        <v>565</v>
      </c>
      <c r="H106">
        <v>532</v>
      </c>
      <c r="I106">
        <v>356</v>
      </c>
      <c r="K106" t="s">
        <v>2205</v>
      </c>
      <c r="L106">
        <v>515917</v>
      </c>
      <c r="M106">
        <v>508656</v>
      </c>
      <c r="N106">
        <v>501757</v>
      </c>
      <c r="O106">
        <v>495672</v>
      </c>
      <c r="P106">
        <v>491665</v>
      </c>
      <c r="Q106">
        <v>488167</v>
      </c>
      <c r="R106">
        <v>485245</v>
      </c>
      <c r="S106">
        <v>482905</v>
      </c>
    </row>
    <row r="107" spans="1:19" x14ac:dyDescent="0.25">
      <c r="A107" t="s">
        <v>2206</v>
      </c>
      <c r="B107">
        <v>1396</v>
      </c>
      <c r="C107">
        <v>1280</v>
      </c>
      <c r="D107">
        <v>1483</v>
      </c>
      <c r="E107">
        <v>1754</v>
      </c>
      <c r="F107">
        <v>2021</v>
      </c>
      <c r="G107">
        <v>2656</v>
      </c>
      <c r="H107">
        <v>1912</v>
      </c>
      <c r="I107">
        <v>1532</v>
      </c>
      <c r="K107" t="s">
        <v>2206</v>
      </c>
      <c r="L107">
        <v>1209577</v>
      </c>
      <c r="M107">
        <v>1200962</v>
      </c>
      <c r="N107">
        <v>1193884</v>
      </c>
      <c r="O107">
        <v>1188949</v>
      </c>
      <c r="P107">
        <v>1187282</v>
      </c>
      <c r="Q107">
        <v>1185918</v>
      </c>
      <c r="R107">
        <v>1184849</v>
      </c>
      <c r="S107">
        <v>1183769</v>
      </c>
    </row>
    <row r="108" spans="1:19" x14ac:dyDescent="0.25">
      <c r="A108" t="s">
        <v>2213</v>
      </c>
      <c r="B108">
        <v>1047</v>
      </c>
      <c r="C108">
        <v>1129</v>
      </c>
      <c r="D108">
        <v>1069</v>
      </c>
      <c r="E108">
        <v>899</v>
      </c>
      <c r="F108">
        <v>925</v>
      </c>
      <c r="G108">
        <v>961</v>
      </c>
      <c r="H108">
        <v>707</v>
      </c>
      <c r="I108">
        <v>482</v>
      </c>
      <c r="K108" t="s">
        <v>2213</v>
      </c>
      <c r="L108">
        <v>441017</v>
      </c>
      <c r="M108">
        <v>437789</v>
      </c>
      <c r="N108">
        <v>435153</v>
      </c>
      <c r="O108">
        <v>433056</v>
      </c>
      <c r="P108">
        <v>432507</v>
      </c>
      <c r="Q108">
        <v>432443</v>
      </c>
      <c r="R108">
        <v>432702</v>
      </c>
      <c r="S108">
        <v>432965</v>
      </c>
    </row>
    <row r="109" spans="1:19" x14ac:dyDescent="0.25">
      <c r="A109" t="s">
        <v>2208</v>
      </c>
      <c r="B109">
        <v>371</v>
      </c>
      <c r="C109">
        <v>412</v>
      </c>
      <c r="D109">
        <v>533</v>
      </c>
      <c r="E109">
        <v>618</v>
      </c>
      <c r="F109">
        <v>773</v>
      </c>
      <c r="G109">
        <v>657</v>
      </c>
      <c r="H109">
        <v>596</v>
      </c>
      <c r="I109">
        <v>463</v>
      </c>
      <c r="K109" t="s">
        <v>2208</v>
      </c>
      <c r="L109">
        <v>301013</v>
      </c>
      <c r="M109">
        <v>300629</v>
      </c>
      <c r="N109">
        <v>300481</v>
      </c>
      <c r="O109">
        <v>300722</v>
      </c>
      <c r="P109">
        <v>301835</v>
      </c>
      <c r="Q109">
        <v>302691</v>
      </c>
      <c r="R109">
        <v>303311</v>
      </c>
      <c r="S109">
        <v>303652</v>
      </c>
    </row>
    <row r="110" spans="1:19" x14ac:dyDescent="0.25">
      <c r="A110" t="s">
        <v>2216</v>
      </c>
      <c r="B110">
        <v>2789</v>
      </c>
      <c r="C110">
        <v>2595</v>
      </c>
      <c r="D110">
        <v>2868</v>
      </c>
      <c r="E110">
        <v>2765</v>
      </c>
      <c r="F110">
        <v>3374</v>
      </c>
      <c r="G110">
        <v>3291</v>
      </c>
      <c r="H110">
        <v>3033</v>
      </c>
      <c r="I110">
        <v>2739</v>
      </c>
      <c r="K110" t="s">
        <v>2216</v>
      </c>
      <c r="L110">
        <v>2035483</v>
      </c>
      <c r="M110">
        <v>1997630</v>
      </c>
      <c r="N110">
        <v>1962665</v>
      </c>
      <c r="O110">
        <v>1932569</v>
      </c>
      <c r="P110">
        <v>1907062</v>
      </c>
      <c r="Q110">
        <v>1886228</v>
      </c>
      <c r="R110">
        <v>1868966</v>
      </c>
      <c r="S110">
        <v>1853242</v>
      </c>
    </row>
    <row r="111" spans="1:19" x14ac:dyDescent="0.25">
      <c r="A111" t="s">
        <v>2204</v>
      </c>
      <c r="B111">
        <v>1909</v>
      </c>
      <c r="C111">
        <v>2061</v>
      </c>
      <c r="D111">
        <v>2038</v>
      </c>
      <c r="E111">
        <v>1867</v>
      </c>
      <c r="F111">
        <v>1969</v>
      </c>
      <c r="G111">
        <v>1748</v>
      </c>
      <c r="H111">
        <v>1236</v>
      </c>
      <c r="I111">
        <v>1029</v>
      </c>
      <c r="K111" t="s">
        <v>2204</v>
      </c>
      <c r="L111">
        <v>2655148</v>
      </c>
      <c r="M111">
        <v>2631211</v>
      </c>
      <c r="N111">
        <v>2607638</v>
      </c>
      <c r="O111">
        <v>2585937</v>
      </c>
      <c r="P111">
        <v>2569757</v>
      </c>
      <c r="Q111">
        <v>2553884</v>
      </c>
      <c r="R111">
        <v>2537993</v>
      </c>
      <c r="S111">
        <v>2520884</v>
      </c>
    </row>
    <row r="112" spans="1:19" x14ac:dyDescent="0.25">
      <c r="A112" t="s">
        <v>2211</v>
      </c>
      <c r="B112">
        <v>806</v>
      </c>
      <c r="C112">
        <v>808</v>
      </c>
      <c r="D112">
        <v>794</v>
      </c>
      <c r="E112">
        <v>677</v>
      </c>
      <c r="F112">
        <v>598</v>
      </c>
      <c r="G112">
        <v>729</v>
      </c>
      <c r="H112">
        <v>518</v>
      </c>
      <c r="I112">
        <v>486</v>
      </c>
      <c r="K112" t="s">
        <v>2211</v>
      </c>
      <c r="L112">
        <v>505921</v>
      </c>
      <c r="M112">
        <v>505019</v>
      </c>
      <c r="N112">
        <v>504489</v>
      </c>
      <c r="O112">
        <v>504705</v>
      </c>
      <c r="P112">
        <v>503668</v>
      </c>
      <c r="Q112">
        <v>502703</v>
      </c>
      <c r="R112">
        <v>501779</v>
      </c>
      <c r="S112">
        <v>500774</v>
      </c>
    </row>
    <row r="113" spans="1:19" x14ac:dyDescent="0.25">
      <c r="A113" t="s">
        <v>2201</v>
      </c>
      <c r="B113">
        <v>1818</v>
      </c>
      <c r="C113">
        <v>1928</v>
      </c>
      <c r="D113">
        <v>1966</v>
      </c>
      <c r="E113">
        <v>1753</v>
      </c>
      <c r="F113">
        <v>2270</v>
      </c>
      <c r="G113">
        <v>2464</v>
      </c>
      <c r="H113">
        <v>2421</v>
      </c>
      <c r="I113">
        <v>1339</v>
      </c>
      <c r="K113" t="s">
        <v>2201</v>
      </c>
      <c r="L113">
        <v>1945619</v>
      </c>
      <c r="M113">
        <v>1945561</v>
      </c>
      <c r="N113">
        <v>1946996</v>
      </c>
      <c r="O113">
        <v>1950053</v>
      </c>
      <c r="P113">
        <v>1950415</v>
      </c>
      <c r="Q113">
        <v>1951303</v>
      </c>
      <c r="R113">
        <v>1951377</v>
      </c>
      <c r="S113">
        <v>1948555</v>
      </c>
    </row>
    <row r="114" spans="1:19" x14ac:dyDescent="0.25">
      <c r="A114" t="s">
        <v>2202</v>
      </c>
      <c r="B114">
        <v>1868</v>
      </c>
      <c r="C114">
        <v>1616</v>
      </c>
      <c r="D114">
        <v>1769</v>
      </c>
      <c r="E114">
        <v>1488</v>
      </c>
      <c r="F114">
        <v>1276</v>
      </c>
      <c r="G114">
        <v>1173</v>
      </c>
      <c r="H114">
        <v>912</v>
      </c>
      <c r="I114">
        <v>805</v>
      </c>
      <c r="K114" t="s">
        <v>2202</v>
      </c>
      <c r="L114">
        <v>5450087</v>
      </c>
      <c r="M114">
        <v>5431617</v>
      </c>
      <c r="N114">
        <v>5416406</v>
      </c>
      <c r="O114">
        <v>5407590</v>
      </c>
      <c r="P114">
        <v>5399836</v>
      </c>
      <c r="Q114">
        <v>5391746</v>
      </c>
      <c r="R114">
        <v>5382242</v>
      </c>
      <c r="S114">
        <v>5369566</v>
      </c>
    </row>
    <row r="115" spans="1:19" x14ac:dyDescent="0.25">
      <c r="A115" t="s">
        <v>2209</v>
      </c>
      <c r="B115">
        <v>1397</v>
      </c>
      <c r="C115">
        <v>1120</v>
      </c>
      <c r="D115">
        <v>1116</v>
      </c>
      <c r="E115">
        <v>1105</v>
      </c>
      <c r="F115">
        <v>1187</v>
      </c>
      <c r="G115">
        <v>970</v>
      </c>
      <c r="H115">
        <v>777</v>
      </c>
      <c r="I115">
        <v>556</v>
      </c>
      <c r="K115" t="s">
        <v>2209</v>
      </c>
      <c r="L115">
        <v>1405118</v>
      </c>
      <c r="M115">
        <v>1400571</v>
      </c>
      <c r="N115">
        <v>1394591</v>
      </c>
      <c r="O115">
        <v>1387374</v>
      </c>
      <c r="P115">
        <v>1384531</v>
      </c>
      <c r="Q115">
        <v>1381185</v>
      </c>
      <c r="R115">
        <v>1376810</v>
      </c>
      <c r="S115">
        <v>1370691</v>
      </c>
    </row>
    <row r="116" spans="1:19" x14ac:dyDescent="0.25">
      <c r="A116" t="s">
        <v>2207</v>
      </c>
      <c r="B116">
        <v>265</v>
      </c>
      <c r="C116">
        <v>220</v>
      </c>
      <c r="D116">
        <v>237</v>
      </c>
      <c r="E116">
        <v>294</v>
      </c>
      <c r="F116">
        <v>320</v>
      </c>
      <c r="G116">
        <v>337</v>
      </c>
      <c r="H116">
        <v>230</v>
      </c>
      <c r="I116">
        <v>180</v>
      </c>
      <c r="K116" t="s">
        <v>2207</v>
      </c>
      <c r="L116">
        <v>889817</v>
      </c>
      <c r="M116">
        <v>893137</v>
      </c>
      <c r="N116">
        <v>894848</v>
      </c>
      <c r="O116">
        <v>895279</v>
      </c>
      <c r="P116">
        <v>895559</v>
      </c>
      <c r="Q116">
        <v>895155</v>
      </c>
      <c r="R116">
        <v>893916</v>
      </c>
      <c r="S116">
        <v>891492</v>
      </c>
    </row>
    <row r="117" spans="1:19" x14ac:dyDescent="0.25">
      <c r="A117" t="s">
        <v>2203</v>
      </c>
      <c r="B117">
        <v>856</v>
      </c>
      <c r="C117">
        <v>851</v>
      </c>
      <c r="D117">
        <v>1036</v>
      </c>
      <c r="E117">
        <v>1122</v>
      </c>
      <c r="F117">
        <v>1267</v>
      </c>
      <c r="G117">
        <v>1323</v>
      </c>
      <c r="H117">
        <v>1027</v>
      </c>
      <c r="I117">
        <v>762</v>
      </c>
      <c r="K117" t="s">
        <v>2203</v>
      </c>
      <c r="L117">
        <v>1360411</v>
      </c>
      <c r="M117">
        <v>1346871</v>
      </c>
      <c r="N117">
        <v>1332987</v>
      </c>
      <c r="O117">
        <v>1319799</v>
      </c>
      <c r="P117">
        <v>1311419</v>
      </c>
      <c r="Q117">
        <v>1302981</v>
      </c>
      <c r="R117">
        <v>1294028</v>
      </c>
      <c r="S117">
        <v>1283530</v>
      </c>
    </row>
    <row r="118" spans="1:19" x14ac:dyDescent="0.25">
      <c r="A118" t="s">
        <v>2210</v>
      </c>
      <c r="B118">
        <v>167</v>
      </c>
      <c r="C118">
        <v>140</v>
      </c>
      <c r="D118">
        <v>192</v>
      </c>
      <c r="E118">
        <v>160</v>
      </c>
      <c r="F118">
        <v>147</v>
      </c>
      <c r="G118">
        <v>148</v>
      </c>
      <c r="H118">
        <v>110</v>
      </c>
      <c r="I118">
        <v>94</v>
      </c>
      <c r="K118" t="s">
        <v>2210</v>
      </c>
      <c r="L118">
        <v>345456</v>
      </c>
      <c r="M118">
        <v>345488</v>
      </c>
      <c r="N118">
        <v>344938</v>
      </c>
      <c r="O118">
        <v>343837</v>
      </c>
      <c r="P118">
        <v>344770</v>
      </c>
      <c r="Q118">
        <v>345850</v>
      </c>
      <c r="R118">
        <v>346907</v>
      </c>
      <c r="S118">
        <v>347707</v>
      </c>
    </row>
    <row r="119" spans="1:19" x14ac:dyDescent="0.25">
      <c r="A119" t="s">
        <v>2215</v>
      </c>
      <c r="B119">
        <v>357</v>
      </c>
      <c r="C119">
        <v>392</v>
      </c>
      <c r="D119">
        <v>442</v>
      </c>
      <c r="E119">
        <v>370</v>
      </c>
      <c r="F119">
        <v>367</v>
      </c>
      <c r="G119">
        <v>316</v>
      </c>
      <c r="H119">
        <v>283</v>
      </c>
      <c r="I119">
        <v>230</v>
      </c>
      <c r="K119" t="s">
        <v>2215</v>
      </c>
      <c r="L119">
        <v>439940</v>
      </c>
      <c r="M119">
        <v>439737</v>
      </c>
      <c r="N119">
        <v>438815</v>
      </c>
      <c r="O119">
        <v>437179</v>
      </c>
      <c r="P119">
        <v>437851</v>
      </c>
      <c r="Q119">
        <v>438518</v>
      </c>
      <c r="R119">
        <v>439106</v>
      </c>
      <c r="S119">
        <v>439430</v>
      </c>
    </row>
    <row r="120" spans="1:19" x14ac:dyDescent="0.25">
      <c r="A120" t="s">
        <v>2218</v>
      </c>
      <c r="B120">
        <v>1124</v>
      </c>
      <c r="C120">
        <v>1227</v>
      </c>
      <c r="D120">
        <v>1213</v>
      </c>
      <c r="E120">
        <v>1263</v>
      </c>
      <c r="F120">
        <v>1278</v>
      </c>
      <c r="G120">
        <v>1222</v>
      </c>
      <c r="H120">
        <v>1106</v>
      </c>
      <c r="I120">
        <v>846</v>
      </c>
      <c r="K120" t="s">
        <v>2218</v>
      </c>
      <c r="L120">
        <v>867715</v>
      </c>
      <c r="M120">
        <v>872761</v>
      </c>
      <c r="N120">
        <v>877429</v>
      </c>
      <c r="O120">
        <v>881758</v>
      </c>
      <c r="P120">
        <v>888681</v>
      </c>
      <c r="Q120">
        <v>894867</v>
      </c>
      <c r="R120">
        <v>900218</v>
      </c>
      <c r="S120">
        <v>904359</v>
      </c>
    </row>
    <row r="121" spans="1:19" x14ac:dyDescent="0.25">
      <c r="A121" t="s">
        <v>2217</v>
      </c>
      <c r="B121">
        <v>410</v>
      </c>
      <c r="C121">
        <v>360</v>
      </c>
      <c r="D121">
        <v>372</v>
      </c>
      <c r="E121">
        <v>297</v>
      </c>
      <c r="F121">
        <v>314</v>
      </c>
      <c r="G121">
        <v>242</v>
      </c>
      <c r="H121">
        <v>204</v>
      </c>
      <c r="I121">
        <v>159</v>
      </c>
      <c r="K121" t="s">
        <v>2217</v>
      </c>
      <c r="L121">
        <v>376478</v>
      </c>
      <c r="M121">
        <v>381907</v>
      </c>
      <c r="N121">
        <v>387315</v>
      </c>
      <c r="O121">
        <v>392666</v>
      </c>
      <c r="P121">
        <v>397499</v>
      </c>
      <c r="Q121">
        <v>402299</v>
      </c>
      <c r="R121">
        <v>406769</v>
      </c>
      <c r="S121">
        <v>410481</v>
      </c>
    </row>
    <row r="122" spans="1:19" x14ac:dyDescent="0.25">
      <c r="A122" t="s">
        <v>5</v>
      </c>
      <c r="B122">
        <v>22705</v>
      </c>
      <c r="C122">
        <v>22801</v>
      </c>
      <c r="D122">
        <v>24403</v>
      </c>
      <c r="E122">
        <v>23559</v>
      </c>
      <c r="F122">
        <v>25225</v>
      </c>
      <c r="G122">
        <v>27008</v>
      </c>
      <c r="H122">
        <v>23020</v>
      </c>
      <c r="I122">
        <v>16936</v>
      </c>
      <c r="K122" t="s">
        <v>5</v>
      </c>
      <c r="L122">
        <v>26262326</v>
      </c>
      <c r="M122">
        <v>26151350</v>
      </c>
      <c r="N122">
        <v>26048382</v>
      </c>
      <c r="O122">
        <v>25966185</v>
      </c>
      <c r="P122">
        <v>25925118</v>
      </c>
      <c r="Q122">
        <v>25889012</v>
      </c>
      <c r="R122">
        <v>25851779</v>
      </c>
      <c r="S122">
        <v>25800806</v>
      </c>
    </row>
    <row r="123" spans="1:19" x14ac:dyDescent="0.25">
      <c r="A123" t="s">
        <v>6</v>
      </c>
      <c r="B123">
        <f>SUM(B102:B110)</f>
        <v>9623</v>
      </c>
      <c r="C123">
        <f t="shared" ref="C123:I123" si="11">SUM(C102:C110)</f>
        <v>10104</v>
      </c>
      <c r="D123">
        <f t="shared" si="11"/>
        <v>11097</v>
      </c>
      <c r="E123">
        <f t="shared" si="11"/>
        <v>10744</v>
      </c>
      <c r="F123">
        <f t="shared" si="11"/>
        <v>11428</v>
      </c>
      <c r="G123">
        <f t="shared" si="11"/>
        <v>13173</v>
      </c>
      <c r="H123">
        <f t="shared" si="11"/>
        <v>10951</v>
      </c>
      <c r="I123">
        <f t="shared" si="11"/>
        <v>7989</v>
      </c>
      <c r="K123" t="s">
        <v>6</v>
      </c>
      <c r="L123">
        <f>SUM(L102:L110)</f>
        <v>7559585</v>
      </c>
      <c r="M123">
        <f t="shared" ref="M123:S123" si="12">SUM(M102:M110)</f>
        <v>7479052</v>
      </c>
      <c r="N123">
        <f t="shared" si="12"/>
        <v>7407353</v>
      </c>
      <c r="O123">
        <f t="shared" si="12"/>
        <v>7350265</v>
      </c>
      <c r="P123">
        <f t="shared" si="12"/>
        <v>7308304</v>
      </c>
      <c r="Q123">
        <f t="shared" si="12"/>
        <v>7271738</v>
      </c>
      <c r="R123">
        <f t="shared" si="12"/>
        <v>7240137</v>
      </c>
      <c r="S123">
        <f t="shared" si="12"/>
        <v>7211415</v>
      </c>
    </row>
  </sheetData>
  <sortState xmlns:xlrd2="http://schemas.microsoft.com/office/spreadsheetml/2017/richdata2" ref="A44:B49">
    <sortCondition ref="B44:B49"/>
  </sortState>
  <pageMargins left="0.511811024" right="0.511811024" top="0.78740157499999996" bottom="0.78740157499999996" header="0.31496062000000002" footer="0.31496062000000002"/>
  <pageSetup paperSize="9" orientation="portrait" r:id="rId1"/>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7B855-2770-4721-87F8-3B3849D94E05}">
  <dimension ref="A1:AF119"/>
  <sheetViews>
    <sheetView showGridLines="0" workbookViewId="0"/>
  </sheetViews>
  <sheetFormatPr defaultRowHeight="15" x14ac:dyDescent="0.25"/>
  <cols>
    <col min="10" max="10" width="12.42578125" bestFit="1" customWidth="1"/>
  </cols>
  <sheetData>
    <row r="1" spans="1:32" x14ac:dyDescent="0.25">
      <c r="A1" t="s">
        <v>2772</v>
      </c>
      <c r="AF1" s="274"/>
    </row>
    <row r="2" spans="1:32" x14ac:dyDescent="0.25">
      <c r="AF2" s="285"/>
    </row>
    <row r="3" spans="1:32" x14ac:dyDescent="0.25">
      <c r="A3" t="s">
        <v>48</v>
      </c>
      <c r="AF3" s="285"/>
    </row>
    <row r="4" spans="1:32" x14ac:dyDescent="0.25">
      <c r="A4" t="s">
        <v>2389</v>
      </c>
      <c r="AF4" s="285"/>
    </row>
    <row r="5" spans="1:32" x14ac:dyDescent="0.25">
      <c r="A5" t="s">
        <v>2355</v>
      </c>
      <c r="AF5" s="285"/>
    </row>
    <row r="6" spans="1:32" x14ac:dyDescent="0.25">
      <c r="A6" t="s">
        <v>2356</v>
      </c>
      <c r="AF6" s="285"/>
    </row>
    <row r="7" spans="1:32" x14ac:dyDescent="0.25">
      <c r="A7" t="s">
        <v>2357</v>
      </c>
      <c r="AF7" s="285"/>
    </row>
    <row r="8" spans="1:32" x14ac:dyDescent="0.25">
      <c r="A8" t="s">
        <v>2358</v>
      </c>
      <c r="AF8" s="285"/>
    </row>
    <row r="9" spans="1:32" x14ac:dyDescent="0.25">
      <c r="A9" t="s">
        <v>2359</v>
      </c>
      <c r="AF9" s="285"/>
    </row>
    <row r="10" spans="1:32" x14ac:dyDescent="0.25">
      <c r="A10" t="s">
        <v>2410</v>
      </c>
      <c r="AF10" s="285"/>
    </row>
    <row r="11" spans="1:32" x14ac:dyDescent="0.25">
      <c r="A11" t="s">
        <v>2361</v>
      </c>
      <c r="AF11" s="285"/>
    </row>
    <row r="12" spans="1:32" x14ac:dyDescent="0.25">
      <c r="A12" t="s">
        <v>2411</v>
      </c>
      <c r="AF12" s="285"/>
    </row>
    <row r="13" spans="1:32" x14ac:dyDescent="0.25">
      <c r="A13" t="s">
        <v>2363</v>
      </c>
      <c r="AF13" s="285"/>
    </row>
    <row r="14" spans="1:32" x14ac:dyDescent="0.25">
      <c r="A14" t="s">
        <v>2364</v>
      </c>
      <c r="AF14" s="285"/>
    </row>
    <row r="15" spans="1:32" x14ac:dyDescent="0.25">
      <c r="A15" t="s">
        <v>2365</v>
      </c>
      <c r="AF15" s="285"/>
    </row>
    <row r="16" spans="1:32" x14ac:dyDescent="0.25">
      <c r="A16" t="s">
        <v>2366</v>
      </c>
      <c r="AF16" s="285"/>
    </row>
    <row r="17" spans="1:32" x14ac:dyDescent="0.25">
      <c r="A17" t="s">
        <v>2241</v>
      </c>
      <c r="AF17" s="285"/>
    </row>
    <row r="18" spans="1:32" x14ac:dyDescent="0.25">
      <c r="A18" t="s">
        <v>2242</v>
      </c>
      <c r="AF18" s="285"/>
    </row>
    <row r="19" spans="1:32" x14ac:dyDescent="0.25">
      <c r="A19" t="s">
        <v>2243</v>
      </c>
      <c r="AF19" s="285"/>
    </row>
    <row r="20" spans="1:32" x14ac:dyDescent="0.25">
      <c r="A20" t="s">
        <v>2244</v>
      </c>
      <c r="AF20" s="285"/>
    </row>
    <row r="21" spans="1:32" x14ac:dyDescent="0.25">
      <c r="A21" t="s">
        <v>2367</v>
      </c>
      <c r="AF21" s="285"/>
    </row>
    <row r="22" spans="1:32" x14ac:dyDescent="0.25">
      <c r="A22" t="s">
        <v>2412</v>
      </c>
      <c r="AF22" s="285"/>
    </row>
    <row r="23" spans="1:32" x14ac:dyDescent="0.25">
      <c r="A23" t="s">
        <v>2369</v>
      </c>
      <c r="AF23" s="285"/>
    </row>
    <row r="24" spans="1:32" x14ac:dyDescent="0.25">
      <c r="A24" t="s">
        <v>2370</v>
      </c>
      <c r="AF24" s="285"/>
    </row>
    <row r="25" spans="1:32" x14ac:dyDescent="0.25">
      <c r="A25" t="s">
        <v>2371</v>
      </c>
      <c r="AF25" s="285"/>
    </row>
    <row r="26" spans="1:32" x14ac:dyDescent="0.25">
      <c r="A26" t="s">
        <v>2372</v>
      </c>
      <c r="AF26" s="285"/>
    </row>
    <row r="27" spans="1:32" x14ac:dyDescent="0.25">
      <c r="AF27" s="285"/>
    </row>
    <row r="28" spans="1:32" x14ac:dyDescent="0.25">
      <c r="A28" t="s">
        <v>718</v>
      </c>
      <c r="AF28" s="285"/>
    </row>
    <row r="29" spans="1:32" x14ac:dyDescent="0.25">
      <c r="A29" t="s">
        <v>2373</v>
      </c>
      <c r="AF29" s="285"/>
    </row>
    <row r="30" spans="1:32" x14ac:dyDescent="0.25">
      <c r="A30" t="s">
        <v>2284</v>
      </c>
      <c r="AF30" s="285"/>
    </row>
    <row r="31" spans="1:32" x14ac:dyDescent="0.25">
      <c r="A31" t="s">
        <v>2413</v>
      </c>
      <c r="AF31" s="285"/>
    </row>
    <row r="32" spans="1:32" x14ac:dyDescent="0.25">
      <c r="AF32" s="285"/>
    </row>
    <row r="33" spans="1:32" x14ac:dyDescent="0.25">
      <c r="A33" t="s">
        <v>654</v>
      </c>
      <c r="AF33" s="285"/>
    </row>
    <row r="34" spans="1:32" x14ac:dyDescent="0.25">
      <c r="A34" t="s">
        <v>2141</v>
      </c>
      <c r="AF34" s="285"/>
    </row>
    <row r="35" spans="1:32" x14ac:dyDescent="0.25">
      <c r="A35" s="109" t="s">
        <v>140</v>
      </c>
      <c r="AF35" s="285"/>
    </row>
    <row r="39" spans="1:32" x14ac:dyDescent="0.25">
      <c r="K39">
        <v>2012</v>
      </c>
      <c r="L39">
        <v>2013</v>
      </c>
      <c r="M39">
        <v>2014</v>
      </c>
      <c r="N39">
        <v>2015</v>
      </c>
      <c r="O39">
        <v>2016</v>
      </c>
      <c r="P39">
        <v>2017</v>
      </c>
      <c r="Q39">
        <v>2018</v>
      </c>
      <c r="R39">
        <v>2019</v>
      </c>
    </row>
    <row r="40" spans="1:32" x14ac:dyDescent="0.25">
      <c r="J40" t="s">
        <v>7</v>
      </c>
      <c r="K40" s="16">
        <v>123.25049084258819</v>
      </c>
      <c r="L40" s="16">
        <v>137.04599356682158</v>
      </c>
      <c r="M40" s="16">
        <v>177.38226377042142</v>
      </c>
      <c r="N40" s="16">
        <v>205.50541696317529</v>
      </c>
      <c r="O40" s="16">
        <v>256.10018718836449</v>
      </c>
      <c r="P40" s="16">
        <v>217.0530342824861</v>
      </c>
      <c r="Q40" s="16">
        <v>196.49798391749721</v>
      </c>
      <c r="R40" s="16">
        <v>152.47717782198043</v>
      </c>
    </row>
    <row r="41" spans="1:32" x14ac:dyDescent="0.25">
      <c r="J41" t="s">
        <v>5</v>
      </c>
      <c r="K41" s="16">
        <v>86.454642288729488</v>
      </c>
      <c r="L41" s="16">
        <v>87.188615501685376</v>
      </c>
      <c r="M41" s="16">
        <v>93.683361983865268</v>
      </c>
      <c r="N41" s="16">
        <v>90.729539206471799</v>
      </c>
      <c r="O41" s="16">
        <v>97.299460700622475</v>
      </c>
      <c r="P41" s="16">
        <v>104.32225069075636</v>
      </c>
      <c r="Q41" s="16">
        <v>89.04609620869806</v>
      </c>
      <c r="R41" s="16">
        <v>65.641360196266731</v>
      </c>
    </row>
    <row r="42" spans="1:32" x14ac:dyDescent="0.25">
      <c r="J42" t="s">
        <v>6</v>
      </c>
      <c r="K42" s="16">
        <v>127.29534756206856</v>
      </c>
      <c r="L42" s="16">
        <v>135.09733586556158</v>
      </c>
      <c r="M42" s="16">
        <v>149.81060035885963</v>
      </c>
      <c r="N42" s="16">
        <v>146.1716006157601</v>
      </c>
      <c r="O42" s="16">
        <v>156.3700688969698</v>
      </c>
      <c r="P42" s="16">
        <v>181.15339139006383</v>
      </c>
      <c r="Q42" s="16">
        <v>151.25404394972085</v>
      </c>
      <c r="R42" s="16">
        <v>110.7826965997658</v>
      </c>
    </row>
    <row r="51" spans="1:9" x14ac:dyDescent="0.25">
      <c r="A51" t="s">
        <v>2418</v>
      </c>
    </row>
    <row r="52" spans="1:9" x14ac:dyDescent="0.25">
      <c r="A52" t="s">
        <v>2401</v>
      </c>
    </row>
    <row r="53" spans="1:9" x14ac:dyDescent="0.25">
      <c r="A53" t="s">
        <v>2402</v>
      </c>
    </row>
    <row r="54" spans="1:9" x14ac:dyDescent="0.25">
      <c r="A54" t="s">
        <v>2403</v>
      </c>
    </row>
    <row r="55" spans="1:9" x14ac:dyDescent="0.25">
      <c r="B55">
        <v>2012</v>
      </c>
      <c r="C55">
        <v>2013</v>
      </c>
      <c r="D55">
        <v>2014</v>
      </c>
      <c r="E55">
        <v>2015</v>
      </c>
      <c r="F55">
        <v>2016</v>
      </c>
      <c r="G55">
        <v>2017</v>
      </c>
      <c r="H55">
        <v>2018</v>
      </c>
      <c r="I55">
        <v>2019</v>
      </c>
    </row>
    <row r="56" spans="1:9" x14ac:dyDescent="0.25">
      <c r="A56" t="s">
        <v>2223</v>
      </c>
      <c r="B56" s="20">
        <f t="shared" ref="B56:I71" si="0">B91/(L91/100000)</f>
        <v>60.38792241551689</v>
      </c>
      <c r="C56" s="20">
        <f t="shared" si="0"/>
        <v>55.163371521309848</v>
      </c>
      <c r="D56" s="20">
        <f t="shared" si="0"/>
        <v>67.223931719692217</v>
      </c>
      <c r="E56" s="20">
        <f t="shared" si="0"/>
        <v>65.379925555127713</v>
      </c>
      <c r="F56" s="20">
        <f t="shared" si="0"/>
        <v>70.786692101884853</v>
      </c>
      <c r="G56" s="20">
        <f t="shared" si="0"/>
        <v>67.476652678902965</v>
      </c>
      <c r="H56" s="20">
        <f t="shared" si="0"/>
        <v>51.085568326947637</v>
      </c>
      <c r="I56" s="20">
        <f t="shared" si="0"/>
        <v>38.752102401431834</v>
      </c>
    </row>
    <row r="57" spans="1:9" x14ac:dyDescent="0.25">
      <c r="A57" t="s">
        <v>2219</v>
      </c>
      <c r="B57" s="20">
        <f t="shared" si="0"/>
        <v>40.758654420955381</v>
      </c>
      <c r="C57" s="20">
        <f t="shared" si="0"/>
        <v>49.189271372738411</v>
      </c>
      <c r="D57" s="20">
        <f t="shared" si="0"/>
        <v>48.526557261337572</v>
      </c>
      <c r="E57" s="20">
        <f t="shared" si="0"/>
        <v>53.904606235545742</v>
      </c>
      <c r="F57" s="20">
        <f t="shared" si="0"/>
        <v>104.33503519169425</v>
      </c>
      <c r="G57" s="20">
        <f t="shared" si="0"/>
        <v>190.01816102777966</v>
      </c>
      <c r="H57" s="20">
        <f t="shared" si="0"/>
        <v>147.98280423280423</v>
      </c>
      <c r="I57" s="20">
        <f t="shared" si="0"/>
        <v>95.202447597969012</v>
      </c>
    </row>
    <row r="58" spans="1:9" x14ac:dyDescent="0.25">
      <c r="A58" t="s">
        <v>2221</v>
      </c>
      <c r="B58" s="20">
        <f t="shared" si="0"/>
        <v>87.115539684368159</v>
      </c>
      <c r="C58" s="20">
        <f t="shared" si="0"/>
        <v>76.421484034130188</v>
      </c>
      <c r="D58" s="20">
        <f t="shared" si="0"/>
        <v>76.918619047368168</v>
      </c>
      <c r="E58" s="20">
        <f t="shared" si="0"/>
        <v>91.706469821971339</v>
      </c>
      <c r="F58" s="20">
        <f t="shared" si="0"/>
        <v>78.139592268978419</v>
      </c>
      <c r="G58" s="20">
        <f t="shared" si="0"/>
        <v>98.659814539821227</v>
      </c>
      <c r="H58" s="20">
        <f t="shared" si="0"/>
        <v>94.608797618789851</v>
      </c>
      <c r="I58" s="20">
        <f t="shared" si="0"/>
        <v>98.982876948828164</v>
      </c>
    </row>
    <row r="59" spans="1:9" x14ac:dyDescent="0.25">
      <c r="A59" t="s">
        <v>2224</v>
      </c>
      <c r="B59" s="20">
        <f t="shared" si="0"/>
        <v>20.875083500334004</v>
      </c>
      <c r="C59" s="20">
        <f t="shared" si="0"/>
        <v>38.295311559713333</v>
      </c>
      <c r="D59" s="20">
        <f t="shared" si="0"/>
        <v>26.909570388708747</v>
      </c>
      <c r="E59" s="20">
        <f t="shared" si="0"/>
        <v>33.121356650768412</v>
      </c>
      <c r="F59" s="20">
        <f t="shared" si="0"/>
        <v>45.410314628608496</v>
      </c>
      <c r="G59" s="20">
        <f t="shared" si="0"/>
        <v>52.134328547995374</v>
      </c>
      <c r="H59" s="20">
        <f t="shared" si="0"/>
        <v>148.49384811200679</v>
      </c>
      <c r="I59" s="20">
        <f t="shared" si="0"/>
        <v>50.309834959199954</v>
      </c>
    </row>
    <row r="60" spans="1:9" x14ac:dyDescent="0.25">
      <c r="A60" t="s">
        <v>2227</v>
      </c>
      <c r="B60" s="20">
        <f t="shared" si="0"/>
        <v>107.40173346224996</v>
      </c>
      <c r="C60" s="20">
        <f t="shared" si="0"/>
        <v>103.04720387691449</v>
      </c>
      <c r="D60" s="20">
        <f t="shared" si="0"/>
        <v>108.11829615160551</v>
      </c>
      <c r="E60" s="20">
        <f t="shared" si="0"/>
        <v>119.58557325107166</v>
      </c>
      <c r="F60" s="20">
        <f t="shared" si="0"/>
        <v>143.4352704870268</v>
      </c>
      <c r="G60" s="20">
        <f t="shared" si="0"/>
        <v>155.85680382346226</v>
      </c>
      <c r="H60" s="20">
        <f t="shared" si="0"/>
        <v>159.80802955862862</v>
      </c>
      <c r="I60" s="20">
        <f t="shared" si="0"/>
        <v>107.76785008959865</v>
      </c>
    </row>
    <row r="61" spans="1:9" x14ac:dyDescent="0.25">
      <c r="A61" t="s">
        <v>2222</v>
      </c>
      <c r="B61" s="20">
        <f t="shared" si="0"/>
        <v>73.722613939245008</v>
      </c>
      <c r="C61" s="20">
        <f t="shared" si="0"/>
        <v>60.144531936746461</v>
      </c>
      <c r="D61" s="20">
        <f t="shared" si="0"/>
        <v>84.239130434782595</v>
      </c>
      <c r="E61" s="20">
        <f t="shared" si="0"/>
        <v>82.443884968618136</v>
      </c>
      <c r="F61" s="20">
        <f t="shared" si="0"/>
        <v>129.56276884274536</v>
      </c>
      <c r="G61" s="20">
        <f t="shared" si="0"/>
        <v>91.883097724839615</v>
      </c>
      <c r="H61" s="20">
        <f t="shared" si="0"/>
        <v>129.30856978132849</v>
      </c>
      <c r="I61" s="20">
        <f t="shared" si="0"/>
        <v>131.42723527087719</v>
      </c>
    </row>
    <row r="62" spans="1:9" x14ac:dyDescent="0.25">
      <c r="A62" t="s">
        <v>2220</v>
      </c>
      <c r="B62" s="20">
        <f t="shared" si="0"/>
        <v>42.381759652564817</v>
      </c>
      <c r="C62" s="20">
        <f t="shared" si="0"/>
        <v>28.570476222221163</v>
      </c>
      <c r="D62" s="20">
        <f t="shared" si="0"/>
        <v>45.253179631305677</v>
      </c>
      <c r="E62" s="20">
        <f t="shared" si="0"/>
        <v>70.055710970152461</v>
      </c>
      <c r="F62" s="20">
        <f t="shared" si="0"/>
        <v>82.184882732148537</v>
      </c>
      <c r="G62" s="20">
        <f t="shared" si="0"/>
        <v>87.122037140503224</v>
      </c>
      <c r="H62" s="20">
        <f t="shared" si="0"/>
        <v>86.844477587989047</v>
      </c>
      <c r="I62" s="20">
        <f t="shared" si="0"/>
        <v>68.25842167699173</v>
      </c>
    </row>
    <row r="63" spans="1:9" x14ac:dyDescent="0.25">
      <c r="A63" t="s">
        <v>2226</v>
      </c>
      <c r="B63" s="20">
        <f t="shared" si="0"/>
        <v>66.84993193557483</v>
      </c>
      <c r="C63" s="20">
        <f t="shared" si="0"/>
        <v>81.100494276074187</v>
      </c>
      <c r="D63" s="20">
        <f t="shared" si="0"/>
        <v>99.494050749478916</v>
      </c>
      <c r="E63" s="20">
        <f t="shared" si="0"/>
        <v>100.75583036813056</v>
      </c>
      <c r="F63" s="20">
        <f t="shared" si="0"/>
        <v>90.903588151619843</v>
      </c>
      <c r="G63" s="20">
        <f t="shared" si="0"/>
        <v>87.039739487028484</v>
      </c>
      <c r="H63" s="20">
        <f t="shared" si="0"/>
        <v>73.397753032799486</v>
      </c>
      <c r="I63" s="20">
        <f t="shared" si="0"/>
        <v>59.125547208560775</v>
      </c>
    </row>
    <row r="64" spans="1:9" x14ac:dyDescent="0.25">
      <c r="A64" t="s">
        <v>2225</v>
      </c>
      <c r="B64" s="20">
        <f t="shared" si="0"/>
        <v>40.264113968389175</v>
      </c>
      <c r="C64" s="20">
        <f t="shared" si="0"/>
        <v>52.981957623937383</v>
      </c>
      <c r="D64" s="20">
        <f t="shared" si="0"/>
        <v>66.712430749596351</v>
      </c>
      <c r="E64" s="20">
        <f t="shared" si="0"/>
        <v>52.333742547332683</v>
      </c>
      <c r="F64" s="20">
        <f t="shared" si="0"/>
        <v>62.505867645678201</v>
      </c>
      <c r="G64" s="20">
        <f t="shared" si="0"/>
        <v>51.153447867150753</v>
      </c>
      <c r="H64" s="20">
        <f t="shared" si="0"/>
        <v>51.87649365268436</v>
      </c>
      <c r="I64" s="20">
        <f t="shared" si="0"/>
        <v>45.42812838648932</v>
      </c>
    </row>
    <row r="65" spans="1:9" x14ac:dyDescent="0.25">
      <c r="A65" t="s">
        <v>2214</v>
      </c>
      <c r="B65" s="20">
        <f t="shared" si="0"/>
        <v>160.72556110441423</v>
      </c>
      <c r="C65" s="20">
        <f t="shared" si="0"/>
        <v>186.17270706469071</v>
      </c>
      <c r="D65" s="20">
        <f t="shared" si="0"/>
        <v>196.58352529330656</v>
      </c>
      <c r="E65" s="20">
        <f t="shared" si="0"/>
        <v>173.24417320440409</v>
      </c>
      <c r="F65" s="20">
        <f t="shared" si="0"/>
        <v>143.10883584868029</v>
      </c>
      <c r="G65" s="20">
        <f t="shared" si="0"/>
        <v>238.70591347995662</v>
      </c>
      <c r="H65" s="20">
        <f t="shared" si="0"/>
        <v>194.49180415900332</v>
      </c>
      <c r="I65" s="20">
        <f t="shared" si="0"/>
        <v>86.438157043950085</v>
      </c>
    </row>
    <row r="66" spans="1:9" x14ac:dyDescent="0.25">
      <c r="A66" t="s">
        <v>2212</v>
      </c>
      <c r="B66" s="20">
        <f t="shared" si="0"/>
        <v>114.42889774790032</v>
      </c>
      <c r="C66" s="20">
        <f t="shared" si="0"/>
        <v>156.12462059100582</v>
      </c>
      <c r="D66" s="20">
        <f t="shared" si="0"/>
        <v>185.20423911925096</v>
      </c>
      <c r="E66" s="20">
        <f t="shared" si="0"/>
        <v>170.16885141514615</v>
      </c>
      <c r="F66" s="20">
        <f t="shared" si="0"/>
        <v>209.78328990335456</v>
      </c>
      <c r="G66" s="20">
        <f t="shared" si="0"/>
        <v>258.76528842190646</v>
      </c>
      <c r="H66" s="20">
        <f t="shared" si="0"/>
        <v>214.18672042333375</v>
      </c>
      <c r="I66" s="20">
        <f t="shared" si="0"/>
        <v>147.88012619695326</v>
      </c>
    </row>
    <row r="67" spans="1:9" x14ac:dyDescent="0.25">
      <c r="A67" t="s">
        <v>2205</v>
      </c>
      <c r="B67" s="20">
        <f t="shared" si="0"/>
        <v>140.91413928984701</v>
      </c>
      <c r="C67" s="20">
        <f t="shared" si="0"/>
        <v>142.53247774527381</v>
      </c>
      <c r="D67" s="20">
        <f t="shared" si="0"/>
        <v>142.29995794777153</v>
      </c>
      <c r="E67" s="20">
        <f t="shared" si="0"/>
        <v>139.81019706580159</v>
      </c>
      <c r="F67" s="20">
        <f t="shared" si="0"/>
        <v>114.91564378184333</v>
      </c>
      <c r="G67" s="20">
        <f t="shared" si="0"/>
        <v>115.7390810931505</v>
      </c>
      <c r="H67" s="20">
        <f t="shared" si="0"/>
        <v>109.63533884944718</v>
      </c>
      <c r="I67" s="20">
        <f t="shared" si="0"/>
        <v>73.720504032884321</v>
      </c>
    </row>
    <row r="68" spans="1:9" x14ac:dyDescent="0.25">
      <c r="A68" t="s">
        <v>2206</v>
      </c>
      <c r="B68" s="20">
        <f t="shared" si="0"/>
        <v>115.41224742203266</v>
      </c>
      <c r="C68" s="20">
        <f t="shared" si="0"/>
        <v>106.58122405205161</v>
      </c>
      <c r="D68" s="20">
        <f t="shared" si="0"/>
        <v>124.21642303607385</v>
      </c>
      <c r="E68" s="20">
        <f t="shared" si="0"/>
        <v>147.52525129336919</v>
      </c>
      <c r="F68" s="20">
        <f t="shared" si="0"/>
        <v>170.22072262529036</v>
      </c>
      <c r="G68" s="20">
        <f t="shared" si="0"/>
        <v>223.96152179155726</v>
      </c>
      <c r="H68" s="20">
        <f t="shared" si="0"/>
        <v>161.37077382856381</v>
      </c>
      <c r="I68" s="20">
        <f t="shared" si="0"/>
        <v>129.4171413510575</v>
      </c>
    </row>
    <row r="69" spans="1:9" x14ac:dyDescent="0.25">
      <c r="A69" t="s">
        <v>2213</v>
      </c>
      <c r="B69" s="20">
        <f t="shared" si="0"/>
        <v>237.40581428833809</v>
      </c>
      <c r="C69" s="20">
        <f t="shared" si="0"/>
        <v>257.886790211723</v>
      </c>
      <c r="D69" s="20">
        <f t="shared" si="0"/>
        <v>245.66072163124232</v>
      </c>
      <c r="E69" s="20">
        <f t="shared" si="0"/>
        <v>207.59439887681961</v>
      </c>
      <c r="F69" s="20">
        <f t="shared" si="0"/>
        <v>213.86937090035536</v>
      </c>
      <c r="G69" s="20">
        <f t="shared" si="0"/>
        <v>222.22581935653946</v>
      </c>
      <c r="H69" s="20">
        <f t="shared" si="0"/>
        <v>163.39189557709463</v>
      </c>
      <c r="I69" s="20">
        <f t="shared" si="0"/>
        <v>111.32539581721386</v>
      </c>
    </row>
    <row r="70" spans="1:9" x14ac:dyDescent="0.25">
      <c r="A70" t="s">
        <v>2208</v>
      </c>
      <c r="B70" s="20">
        <f t="shared" si="0"/>
        <v>123.25049084258819</v>
      </c>
      <c r="C70" s="20">
        <f t="shared" si="0"/>
        <v>137.04599356682158</v>
      </c>
      <c r="D70" s="20">
        <f t="shared" si="0"/>
        <v>177.38226377042142</v>
      </c>
      <c r="E70" s="20">
        <f t="shared" si="0"/>
        <v>205.50541696317529</v>
      </c>
      <c r="F70" s="20">
        <f t="shared" si="0"/>
        <v>256.10018718836454</v>
      </c>
      <c r="G70" s="20">
        <f t="shared" si="0"/>
        <v>217.0530342824861</v>
      </c>
      <c r="H70" s="20">
        <f t="shared" si="0"/>
        <v>196.49798391749721</v>
      </c>
      <c r="I70" s="20">
        <f t="shared" si="0"/>
        <v>152.47717782198043</v>
      </c>
    </row>
    <row r="71" spans="1:9" x14ac:dyDescent="0.25">
      <c r="A71" t="s">
        <v>2216</v>
      </c>
      <c r="B71" s="20">
        <f t="shared" si="0"/>
        <v>137.01907606204523</v>
      </c>
      <c r="C71" s="20">
        <f t="shared" si="0"/>
        <v>129.90393616435477</v>
      </c>
      <c r="D71" s="20">
        <f t="shared" si="0"/>
        <v>146.12784148084364</v>
      </c>
      <c r="E71" s="20">
        <f t="shared" si="0"/>
        <v>143.07380486802799</v>
      </c>
      <c r="F71" s="20">
        <f t="shared" si="0"/>
        <v>176.92135861340637</v>
      </c>
      <c r="G71" s="20">
        <f t="shared" si="0"/>
        <v>174.47519599963528</v>
      </c>
      <c r="H71" s="20">
        <f t="shared" si="0"/>
        <v>162.28224590495492</v>
      </c>
      <c r="I71" s="20">
        <f t="shared" si="0"/>
        <v>147.79505320945674</v>
      </c>
    </row>
    <row r="72" spans="1:9" x14ac:dyDescent="0.25">
      <c r="A72" t="s">
        <v>2204</v>
      </c>
      <c r="B72" s="20">
        <f t="shared" ref="B72:I84" si="1">B107/(L107/100000)</f>
        <v>71.898063686092073</v>
      </c>
      <c r="C72" s="20">
        <f t="shared" si="1"/>
        <v>78.328951954062219</v>
      </c>
      <c r="D72" s="20">
        <f t="shared" si="1"/>
        <v>78.155019983602017</v>
      </c>
      <c r="E72" s="20">
        <f t="shared" si="1"/>
        <v>72.198201270951301</v>
      </c>
      <c r="F72" s="20">
        <f t="shared" si="1"/>
        <v>76.622030799021076</v>
      </c>
      <c r="G72" s="20">
        <f t="shared" si="1"/>
        <v>68.444768830534201</v>
      </c>
      <c r="H72" s="20">
        <f t="shared" si="1"/>
        <v>48.699897911459956</v>
      </c>
      <c r="I72" s="20">
        <f t="shared" si="1"/>
        <v>40.819014282291455</v>
      </c>
    </row>
    <row r="73" spans="1:9" x14ac:dyDescent="0.25">
      <c r="A73" t="s">
        <v>2211</v>
      </c>
      <c r="B73" s="20">
        <f t="shared" si="1"/>
        <v>159.31341059177223</v>
      </c>
      <c r="C73" s="20">
        <f t="shared" si="1"/>
        <v>159.99398042449889</v>
      </c>
      <c r="D73" s="20">
        <f t="shared" si="1"/>
        <v>157.38697969628674</v>
      </c>
      <c r="E73" s="20">
        <f t="shared" si="1"/>
        <v>134.13776364410896</v>
      </c>
      <c r="F73" s="20">
        <f t="shared" si="1"/>
        <v>118.72900402646188</v>
      </c>
      <c r="G73" s="20">
        <f t="shared" si="1"/>
        <v>145.01604327008195</v>
      </c>
      <c r="H73" s="20">
        <f t="shared" si="1"/>
        <v>103.23269806030146</v>
      </c>
      <c r="I73" s="20">
        <f t="shared" si="1"/>
        <v>97.049766960744762</v>
      </c>
    </row>
    <row r="74" spans="1:9" x14ac:dyDescent="0.25">
      <c r="A74" t="s">
        <v>2201</v>
      </c>
      <c r="B74" s="20">
        <f t="shared" si="1"/>
        <v>93.440699335275824</v>
      </c>
      <c r="C74" s="20">
        <f t="shared" si="1"/>
        <v>99.097381166666068</v>
      </c>
      <c r="D74" s="20">
        <f t="shared" si="1"/>
        <v>100.97606774744273</v>
      </c>
      <c r="E74" s="20">
        <f t="shared" si="1"/>
        <v>89.894992597637085</v>
      </c>
      <c r="F74" s="20">
        <f t="shared" si="1"/>
        <v>116.38548719118752</v>
      </c>
      <c r="G74" s="20">
        <f t="shared" si="1"/>
        <v>126.27459702567975</v>
      </c>
      <c r="H74" s="20">
        <f t="shared" si="1"/>
        <v>124.06623630390231</v>
      </c>
      <c r="I74" s="20">
        <f t="shared" si="1"/>
        <v>68.717588161483761</v>
      </c>
    </row>
    <row r="75" spans="1:9" x14ac:dyDescent="0.25">
      <c r="A75" t="s">
        <v>2202</v>
      </c>
      <c r="B75" s="20">
        <f t="shared" si="1"/>
        <v>34.274682220669142</v>
      </c>
      <c r="C75" s="20">
        <f t="shared" si="1"/>
        <v>29.751729549414108</v>
      </c>
      <c r="D75" s="20">
        <f t="shared" si="1"/>
        <v>32.660033239753446</v>
      </c>
      <c r="E75" s="20">
        <f t="shared" si="1"/>
        <v>27.516879053330598</v>
      </c>
      <c r="F75" s="20">
        <f t="shared" si="1"/>
        <v>23.630347292028869</v>
      </c>
      <c r="G75" s="20">
        <f t="shared" si="1"/>
        <v>21.755475869968652</v>
      </c>
      <c r="H75" s="20">
        <f t="shared" si="1"/>
        <v>16.94461155778577</v>
      </c>
      <c r="I75" s="20">
        <f t="shared" si="1"/>
        <v>14.991900648953752</v>
      </c>
    </row>
    <row r="76" spans="1:9" x14ac:dyDescent="0.25">
      <c r="A76" t="s">
        <v>2209</v>
      </c>
      <c r="B76" s="20">
        <f t="shared" si="1"/>
        <v>99.422254928055864</v>
      </c>
      <c r="C76" s="20">
        <f t="shared" si="1"/>
        <v>79.967384730941873</v>
      </c>
      <c r="D76" s="20">
        <f t="shared" si="1"/>
        <v>80.023462075977832</v>
      </c>
      <c r="E76" s="20">
        <f t="shared" si="1"/>
        <v>79.646872436704157</v>
      </c>
      <c r="F76" s="20">
        <f t="shared" si="1"/>
        <v>85.73300272799959</v>
      </c>
      <c r="G76" s="20">
        <f t="shared" si="1"/>
        <v>70.229549263856768</v>
      </c>
      <c r="H76" s="20">
        <f t="shared" si="1"/>
        <v>56.434802187665689</v>
      </c>
      <c r="I76" s="20">
        <f t="shared" si="1"/>
        <v>40.563482214445123</v>
      </c>
    </row>
    <row r="77" spans="1:9" x14ac:dyDescent="0.25">
      <c r="A77" t="s">
        <v>2207</v>
      </c>
      <c r="B77" s="20">
        <f t="shared" si="1"/>
        <v>29.781404491035797</v>
      </c>
      <c r="C77" s="20">
        <f t="shared" si="1"/>
        <v>24.632279258389254</v>
      </c>
      <c r="D77" s="20">
        <f t="shared" si="1"/>
        <v>26.484944929194679</v>
      </c>
      <c r="E77" s="20">
        <f t="shared" si="1"/>
        <v>32.838925072519295</v>
      </c>
      <c r="F77" s="20">
        <f t="shared" si="1"/>
        <v>35.731872495279482</v>
      </c>
      <c r="G77" s="20">
        <f t="shared" si="1"/>
        <v>37.647111394116109</v>
      </c>
      <c r="H77" s="20">
        <f t="shared" si="1"/>
        <v>25.729486886911076</v>
      </c>
      <c r="I77" s="20">
        <f t="shared" si="1"/>
        <v>20.190871034176414</v>
      </c>
    </row>
    <row r="78" spans="1:9" x14ac:dyDescent="0.25">
      <c r="A78" t="s">
        <v>2203</v>
      </c>
      <c r="B78" s="20">
        <f t="shared" si="1"/>
        <v>62.922161023396605</v>
      </c>
      <c r="C78" s="20">
        <f t="shared" si="1"/>
        <v>63.183482308253723</v>
      </c>
      <c r="D78" s="20">
        <f t="shared" si="1"/>
        <v>77.720187818785931</v>
      </c>
      <c r="E78" s="20">
        <f t="shared" si="1"/>
        <v>85.012945153011927</v>
      </c>
      <c r="F78" s="20">
        <f t="shared" si="1"/>
        <v>96.612905562600503</v>
      </c>
      <c r="G78" s="20">
        <f t="shared" si="1"/>
        <v>101.53639999355325</v>
      </c>
      <c r="H78" s="20">
        <f t="shared" si="1"/>
        <v>79.364588710599776</v>
      </c>
      <c r="I78" s="20">
        <f t="shared" si="1"/>
        <v>59.367525496092803</v>
      </c>
    </row>
    <row r="79" spans="1:9" x14ac:dyDescent="0.25">
      <c r="A79" t="s">
        <v>2210</v>
      </c>
      <c r="B79" s="20">
        <f t="shared" si="1"/>
        <v>48.341901718308556</v>
      </c>
      <c r="C79" s="20">
        <f t="shared" si="1"/>
        <v>40.522391515768994</v>
      </c>
      <c r="D79" s="20">
        <f t="shared" si="1"/>
        <v>55.662176970933906</v>
      </c>
      <c r="E79" s="20">
        <f t="shared" si="1"/>
        <v>46.533677294764672</v>
      </c>
      <c r="F79" s="20">
        <f t="shared" si="1"/>
        <v>42.637120399106649</v>
      </c>
      <c r="G79" s="20">
        <f t="shared" si="1"/>
        <v>42.79311840393234</v>
      </c>
      <c r="H79" s="20">
        <f t="shared" si="1"/>
        <v>31.708786504740466</v>
      </c>
      <c r="I79" s="20">
        <f t="shared" si="1"/>
        <v>27.034255853347791</v>
      </c>
    </row>
    <row r="80" spans="1:9" x14ac:dyDescent="0.25">
      <c r="A80" t="s">
        <v>2215</v>
      </c>
      <c r="B80" s="20">
        <f t="shared" si="1"/>
        <v>81.147429194890208</v>
      </c>
      <c r="C80" s="20">
        <f t="shared" si="1"/>
        <v>89.144193006274207</v>
      </c>
      <c r="D80" s="20">
        <f t="shared" si="1"/>
        <v>100.72581839727447</v>
      </c>
      <c r="E80" s="20">
        <f t="shared" si="1"/>
        <v>84.633525398063497</v>
      </c>
      <c r="F80" s="20">
        <f t="shared" si="1"/>
        <v>83.818467926303697</v>
      </c>
      <c r="G80" s="20">
        <f t="shared" si="1"/>
        <v>72.060896017951364</v>
      </c>
      <c r="H80" s="20">
        <f t="shared" si="1"/>
        <v>64.449130733809142</v>
      </c>
      <c r="I80" s="20">
        <f t="shared" si="1"/>
        <v>52.340532052886694</v>
      </c>
    </row>
    <row r="81" spans="1:19" x14ac:dyDescent="0.25">
      <c r="A81" t="s">
        <v>2218</v>
      </c>
      <c r="B81" s="20">
        <f t="shared" si="1"/>
        <v>129.53561941420858</v>
      </c>
      <c r="C81" s="20">
        <f t="shared" si="1"/>
        <v>140.58831684733849</v>
      </c>
      <c r="D81" s="20">
        <f t="shared" si="1"/>
        <v>138.24480385307527</v>
      </c>
      <c r="E81" s="20">
        <f t="shared" si="1"/>
        <v>143.2365796511061</v>
      </c>
      <c r="F81" s="20">
        <f t="shared" si="1"/>
        <v>143.80863324409995</v>
      </c>
      <c r="G81" s="20">
        <f t="shared" si="1"/>
        <v>136.55660561848856</v>
      </c>
      <c r="H81" s="20">
        <f t="shared" si="1"/>
        <v>122.85912967747814</v>
      </c>
      <c r="I81" s="20">
        <f t="shared" si="1"/>
        <v>93.546921078907829</v>
      </c>
    </row>
    <row r="82" spans="1:19" x14ac:dyDescent="0.25">
      <c r="A82" t="s">
        <v>2217</v>
      </c>
      <c r="B82" s="20">
        <f t="shared" si="1"/>
        <v>108.90410595041411</v>
      </c>
      <c r="C82" s="20">
        <f t="shared" si="1"/>
        <v>94.263786733419394</v>
      </c>
      <c r="D82" s="20">
        <f t="shared" si="1"/>
        <v>96.045854149723098</v>
      </c>
      <c r="E82" s="20">
        <f t="shared" si="1"/>
        <v>75.636800741597185</v>
      </c>
      <c r="F82" s="20">
        <f t="shared" si="1"/>
        <v>78.993909418640044</v>
      </c>
      <c r="G82" s="20">
        <f t="shared" si="1"/>
        <v>60.154263371273601</v>
      </c>
      <c r="H82" s="20">
        <f t="shared" si="1"/>
        <v>50.15131438236444</v>
      </c>
      <c r="I82" s="20">
        <f t="shared" si="1"/>
        <v>38.735044983811676</v>
      </c>
    </row>
    <row r="83" spans="1:19" x14ac:dyDescent="0.25">
      <c r="A83" t="s">
        <v>5</v>
      </c>
      <c r="B83" s="20">
        <f t="shared" si="1"/>
        <v>86.454642288729488</v>
      </c>
      <c r="C83" s="20">
        <f t="shared" si="1"/>
        <v>87.188615501685376</v>
      </c>
      <c r="D83" s="20">
        <f t="shared" si="1"/>
        <v>93.683361983865268</v>
      </c>
      <c r="E83" s="20">
        <f t="shared" si="1"/>
        <v>90.729539206471799</v>
      </c>
      <c r="F83" s="20">
        <f t="shared" si="1"/>
        <v>97.299460700622475</v>
      </c>
      <c r="G83" s="20">
        <f t="shared" si="1"/>
        <v>104.32225069075636</v>
      </c>
      <c r="H83" s="20">
        <f t="shared" si="1"/>
        <v>89.04609620869806</v>
      </c>
      <c r="I83" s="20">
        <f t="shared" si="1"/>
        <v>65.641360196266731</v>
      </c>
    </row>
    <row r="84" spans="1:19" x14ac:dyDescent="0.25">
      <c r="A84" t="s">
        <v>6</v>
      </c>
      <c r="B84" s="20">
        <f t="shared" si="1"/>
        <v>127.29534756206856</v>
      </c>
      <c r="C84" s="20">
        <f t="shared" si="1"/>
        <v>135.09733586556158</v>
      </c>
      <c r="D84" s="20">
        <f t="shared" si="1"/>
        <v>149.81060035885963</v>
      </c>
      <c r="E84" s="20">
        <f t="shared" si="1"/>
        <v>146.1716006157601</v>
      </c>
      <c r="F84" s="20">
        <f t="shared" si="1"/>
        <v>156.3700688969698</v>
      </c>
      <c r="G84" s="20">
        <f t="shared" si="1"/>
        <v>181.15339139006383</v>
      </c>
      <c r="H84" s="20">
        <f t="shared" si="1"/>
        <v>151.25404394972085</v>
      </c>
      <c r="I84" s="20">
        <f t="shared" si="1"/>
        <v>110.7826965997658</v>
      </c>
    </row>
    <row r="86" spans="1:19" x14ac:dyDescent="0.25">
      <c r="A86" t="s">
        <v>2263</v>
      </c>
      <c r="K86" t="s">
        <v>2419</v>
      </c>
    </row>
    <row r="87" spans="1:19" x14ac:dyDescent="0.25">
      <c r="A87" t="s">
        <v>2402</v>
      </c>
      <c r="K87" t="s">
        <v>2258</v>
      </c>
    </row>
    <row r="88" spans="1:19" x14ac:dyDescent="0.25">
      <c r="A88" t="s">
        <v>2384</v>
      </c>
      <c r="K88" t="s">
        <v>2383</v>
      </c>
    </row>
    <row r="89" spans="1:19" x14ac:dyDescent="0.25">
      <c r="A89" t="s">
        <v>2420</v>
      </c>
      <c r="K89" t="s">
        <v>2385</v>
      </c>
    </row>
    <row r="90" spans="1:19" x14ac:dyDescent="0.25">
      <c r="A90" t="s">
        <v>456</v>
      </c>
      <c r="B90">
        <v>2012</v>
      </c>
      <c r="C90">
        <v>2013</v>
      </c>
      <c r="D90">
        <v>2014</v>
      </c>
      <c r="E90">
        <v>2015</v>
      </c>
      <c r="F90">
        <v>2016</v>
      </c>
      <c r="G90">
        <v>2017</v>
      </c>
      <c r="H90">
        <v>2018</v>
      </c>
      <c r="I90">
        <v>2019</v>
      </c>
      <c r="L90">
        <v>2012</v>
      </c>
      <c r="M90">
        <v>2013</v>
      </c>
      <c r="N90">
        <v>2014</v>
      </c>
      <c r="O90">
        <v>2015</v>
      </c>
      <c r="P90">
        <v>2016</v>
      </c>
      <c r="Q90">
        <v>2017</v>
      </c>
      <c r="R90">
        <v>2018</v>
      </c>
      <c r="S90">
        <v>2019</v>
      </c>
    </row>
    <row r="91" spans="1:19" x14ac:dyDescent="0.25">
      <c r="A91" t="s">
        <v>2223</v>
      </c>
      <c r="B91">
        <v>151</v>
      </c>
      <c r="C91">
        <v>138</v>
      </c>
      <c r="D91">
        <v>168</v>
      </c>
      <c r="E91">
        <v>163</v>
      </c>
      <c r="F91">
        <v>177</v>
      </c>
      <c r="G91">
        <v>169</v>
      </c>
      <c r="H91">
        <v>128</v>
      </c>
      <c r="I91">
        <v>97</v>
      </c>
      <c r="K91" t="s">
        <v>2223</v>
      </c>
      <c r="L91">
        <v>250050</v>
      </c>
      <c r="M91">
        <v>250166</v>
      </c>
      <c r="N91">
        <v>249911</v>
      </c>
      <c r="O91">
        <v>249312</v>
      </c>
      <c r="P91">
        <v>250047</v>
      </c>
      <c r="Q91">
        <v>250457</v>
      </c>
      <c r="R91">
        <v>250560</v>
      </c>
      <c r="S91">
        <v>250309</v>
      </c>
    </row>
    <row r="92" spans="1:19" x14ac:dyDescent="0.25">
      <c r="A92" t="s">
        <v>2219</v>
      </c>
      <c r="B92">
        <v>45</v>
      </c>
      <c r="C92">
        <v>55</v>
      </c>
      <c r="D92">
        <v>55</v>
      </c>
      <c r="E92">
        <v>62</v>
      </c>
      <c r="F92">
        <v>122</v>
      </c>
      <c r="G92">
        <v>226</v>
      </c>
      <c r="H92">
        <v>179</v>
      </c>
      <c r="I92">
        <v>117</v>
      </c>
      <c r="K92" t="s">
        <v>2219</v>
      </c>
      <c r="L92">
        <v>110406</v>
      </c>
      <c r="M92">
        <v>111813</v>
      </c>
      <c r="N92">
        <v>113340</v>
      </c>
      <c r="O92">
        <v>115018</v>
      </c>
      <c r="P92">
        <v>116931</v>
      </c>
      <c r="Q92">
        <v>118936</v>
      </c>
      <c r="R92">
        <v>120960</v>
      </c>
      <c r="S92">
        <v>122896</v>
      </c>
    </row>
    <row r="93" spans="1:19" x14ac:dyDescent="0.25">
      <c r="A93" t="s">
        <v>2221</v>
      </c>
      <c r="B93">
        <v>484</v>
      </c>
      <c r="C93">
        <v>430</v>
      </c>
      <c r="D93">
        <v>438</v>
      </c>
      <c r="E93">
        <v>528</v>
      </c>
      <c r="F93">
        <v>456</v>
      </c>
      <c r="G93">
        <v>584</v>
      </c>
      <c r="H93">
        <v>568</v>
      </c>
      <c r="I93">
        <v>602</v>
      </c>
      <c r="K93" t="s">
        <v>2221</v>
      </c>
      <c r="L93">
        <v>555584</v>
      </c>
      <c r="M93">
        <v>562669</v>
      </c>
      <c r="N93">
        <v>569433</v>
      </c>
      <c r="O93">
        <v>575750</v>
      </c>
      <c r="P93">
        <v>583571</v>
      </c>
      <c r="Q93">
        <v>591933</v>
      </c>
      <c r="R93">
        <v>600367</v>
      </c>
      <c r="S93">
        <v>608186</v>
      </c>
    </row>
    <row r="94" spans="1:19" x14ac:dyDescent="0.25">
      <c r="A94" t="s">
        <v>2224</v>
      </c>
      <c r="B94">
        <v>15</v>
      </c>
      <c r="C94">
        <v>28</v>
      </c>
      <c r="D94">
        <v>20</v>
      </c>
      <c r="E94">
        <v>25</v>
      </c>
      <c r="F94">
        <v>35</v>
      </c>
      <c r="G94">
        <v>41</v>
      </c>
      <c r="H94">
        <v>119</v>
      </c>
      <c r="I94">
        <v>41</v>
      </c>
      <c r="K94" t="s">
        <v>2224</v>
      </c>
      <c r="L94">
        <v>71856</v>
      </c>
      <c r="M94">
        <v>73116</v>
      </c>
      <c r="N94">
        <v>74323</v>
      </c>
      <c r="O94">
        <v>75480</v>
      </c>
      <c r="P94">
        <v>77075</v>
      </c>
      <c r="Q94">
        <v>78643</v>
      </c>
      <c r="R94">
        <v>80138</v>
      </c>
      <c r="S94">
        <v>81495</v>
      </c>
    </row>
    <row r="95" spans="1:19" x14ac:dyDescent="0.25">
      <c r="A95" t="s">
        <v>2227</v>
      </c>
      <c r="B95">
        <v>1243</v>
      </c>
      <c r="C95">
        <v>1198</v>
      </c>
      <c r="D95">
        <v>1262</v>
      </c>
      <c r="E95">
        <v>1401</v>
      </c>
      <c r="F95">
        <v>1691</v>
      </c>
      <c r="G95">
        <v>1850</v>
      </c>
      <c r="H95">
        <v>1910</v>
      </c>
      <c r="I95">
        <v>1296</v>
      </c>
      <c r="K95" t="s">
        <v>2227</v>
      </c>
      <c r="L95">
        <v>1157337</v>
      </c>
      <c r="M95">
        <v>1162574</v>
      </c>
      <c r="N95">
        <v>1167240</v>
      </c>
      <c r="O95">
        <v>1171546</v>
      </c>
      <c r="P95">
        <v>1178929</v>
      </c>
      <c r="Q95">
        <v>1186987</v>
      </c>
      <c r="R95">
        <v>1195184</v>
      </c>
      <c r="S95">
        <v>1202585</v>
      </c>
    </row>
    <row r="96" spans="1:19" x14ac:dyDescent="0.25">
      <c r="A96" t="s">
        <v>2222</v>
      </c>
      <c r="B96">
        <v>78</v>
      </c>
      <c r="C96">
        <v>65</v>
      </c>
      <c r="D96">
        <v>93</v>
      </c>
      <c r="E96">
        <v>93</v>
      </c>
      <c r="F96">
        <v>150</v>
      </c>
      <c r="G96">
        <v>109</v>
      </c>
      <c r="H96">
        <v>157</v>
      </c>
      <c r="I96">
        <v>163</v>
      </c>
      <c r="K96" t="s">
        <v>2222</v>
      </c>
      <c r="L96">
        <v>105802</v>
      </c>
      <c r="M96">
        <v>108073</v>
      </c>
      <c r="N96">
        <v>110400</v>
      </c>
      <c r="O96">
        <v>112804</v>
      </c>
      <c r="P96">
        <v>115774</v>
      </c>
      <c r="Q96">
        <v>118629</v>
      </c>
      <c r="R96">
        <v>121415</v>
      </c>
      <c r="S96">
        <v>124023</v>
      </c>
    </row>
    <row r="97" spans="1:19" x14ac:dyDescent="0.25">
      <c r="A97" t="s">
        <v>2220</v>
      </c>
      <c r="B97">
        <v>89</v>
      </c>
      <c r="C97">
        <v>60</v>
      </c>
      <c r="D97">
        <v>95</v>
      </c>
      <c r="E97">
        <v>147</v>
      </c>
      <c r="F97">
        <v>173</v>
      </c>
      <c r="G97">
        <v>184</v>
      </c>
      <c r="H97">
        <v>184</v>
      </c>
      <c r="I97">
        <v>145</v>
      </c>
      <c r="K97" t="s">
        <v>2220</v>
      </c>
      <c r="L97">
        <v>209996</v>
      </c>
      <c r="M97">
        <v>210007</v>
      </c>
      <c r="N97">
        <v>209930</v>
      </c>
      <c r="O97">
        <v>209833</v>
      </c>
      <c r="P97">
        <v>210501</v>
      </c>
      <c r="Q97">
        <v>211198</v>
      </c>
      <c r="R97">
        <v>211873</v>
      </c>
      <c r="S97">
        <v>212428</v>
      </c>
    </row>
    <row r="98" spans="1:19" x14ac:dyDescent="0.25">
      <c r="A98" t="s">
        <v>2226</v>
      </c>
      <c r="B98">
        <v>633</v>
      </c>
      <c r="C98">
        <v>761</v>
      </c>
      <c r="D98">
        <v>927</v>
      </c>
      <c r="E98">
        <v>935</v>
      </c>
      <c r="F98">
        <v>841</v>
      </c>
      <c r="G98">
        <v>804</v>
      </c>
      <c r="H98">
        <v>678</v>
      </c>
      <c r="I98">
        <v>547</v>
      </c>
      <c r="K98" t="s">
        <v>2226</v>
      </c>
      <c r="L98">
        <v>946897</v>
      </c>
      <c r="M98">
        <v>938342</v>
      </c>
      <c r="N98">
        <v>931714</v>
      </c>
      <c r="O98">
        <v>927986</v>
      </c>
      <c r="P98">
        <v>925156</v>
      </c>
      <c r="Q98">
        <v>923716</v>
      </c>
      <c r="R98">
        <v>923734</v>
      </c>
      <c r="S98">
        <v>925150</v>
      </c>
    </row>
    <row r="99" spans="1:19" x14ac:dyDescent="0.25">
      <c r="A99" t="s">
        <v>2225</v>
      </c>
      <c r="B99">
        <v>173</v>
      </c>
      <c r="C99">
        <v>223</v>
      </c>
      <c r="D99">
        <v>276</v>
      </c>
      <c r="E99">
        <v>214</v>
      </c>
      <c r="F99">
        <v>253</v>
      </c>
      <c r="G99">
        <v>205</v>
      </c>
      <c r="H99">
        <v>206</v>
      </c>
      <c r="I99">
        <v>179</v>
      </c>
      <c r="K99" t="s">
        <v>2225</v>
      </c>
      <c r="L99">
        <v>429663</v>
      </c>
      <c r="M99">
        <v>420898</v>
      </c>
      <c r="N99">
        <v>413716</v>
      </c>
      <c r="O99">
        <v>408914</v>
      </c>
      <c r="P99">
        <v>404762</v>
      </c>
      <c r="Q99">
        <v>400755</v>
      </c>
      <c r="R99">
        <v>397097</v>
      </c>
      <c r="S99">
        <v>394029</v>
      </c>
    </row>
    <row r="100" spans="1:19" x14ac:dyDescent="0.25">
      <c r="A100" t="s">
        <v>2214</v>
      </c>
      <c r="B100">
        <v>1960</v>
      </c>
      <c r="C100">
        <v>2263</v>
      </c>
      <c r="D100">
        <v>2381</v>
      </c>
      <c r="E100">
        <v>2091</v>
      </c>
      <c r="F100">
        <v>1722</v>
      </c>
      <c r="G100">
        <v>2860</v>
      </c>
      <c r="H100">
        <v>2318</v>
      </c>
      <c r="I100">
        <v>1024</v>
      </c>
      <c r="K100" t="s">
        <v>2214</v>
      </c>
      <c r="L100">
        <v>1219470</v>
      </c>
      <c r="M100">
        <v>1215538</v>
      </c>
      <c r="N100">
        <v>1211190</v>
      </c>
      <c r="O100">
        <v>1206967</v>
      </c>
      <c r="P100">
        <v>1203280</v>
      </c>
      <c r="Q100">
        <v>1198127</v>
      </c>
      <c r="R100">
        <v>1191824</v>
      </c>
      <c r="S100">
        <v>1184662</v>
      </c>
    </row>
    <row r="101" spans="1:19" x14ac:dyDescent="0.25">
      <c r="A101" t="s">
        <v>2212</v>
      </c>
      <c r="B101">
        <v>527</v>
      </c>
      <c r="C101">
        <v>716</v>
      </c>
      <c r="D101">
        <v>846</v>
      </c>
      <c r="E101">
        <v>775</v>
      </c>
      <c r="F101">
        <v>954</v>
      </c>
      <c r="G101">
        <v>1174</v>
      </c>
      <c r="H101">
        <v>969</v>
      </c>
      <c r="I101">
        <v>667</v>
      </c>
      <c r="K101" t="s">
        <v>2212</v>
      </c>
      <c r="L101">
        <v>460548</v>
      </c>
      <c r="M101">
        <v>458608</v>
      </c>
      <c r="N101">
        <v>456793</v>
      </c>
      <c r="O101">
        <v>455430</v>
      </c>
      <c r="P101">
        <v>454755</v>
      </c>
      <c r="Q101">
        <v>453693</v>
      </c>
      <c r="R101">
        <v>452409</v>
      </c>
      <c r="S101">
        <v>451041</v>
      </c>
    </row>
    <row r="102" spans="1:19" x14ac:dyDescent="0.25">
      <c r="A102" t="s">
        <v>2205</v>
      </c>
      <c r="B102">
        <v>727</v>
      </c>
      <c r="C102">
        <v>725</v>
      </c>
      <c r="D102">
        <v>714</v>
      </c>
      <c r="E102">
        <v>693</v>
      </c>
      <c r="F102">
        <v>565</v>
      </c>
      <c r="G102">
        <v>565</v>
      </c>
      <c r="H102">
        <v>532</v>
      </c>
      <c r="I102">
        <v>356</v>
      </c>
      <c r="K102" t="s">
        <v>2205</v>
      </c>
      <c r="L102">
        <v>515917</v>
      </c>
      <c r="M102">
        <v>508656</v>
      </c>
      <c r="N102">
        <v>501757</v>
      </c>
      <c r="O102">
        <v>495672</v>
      </c>
      <c r="P102">
        <v>491665</v>
      </c>
      <c r="Q102">
        <v>488167</v>
      </c>
      <c r="R102">
        <v>485245</v>
      </c>
      <c r="S102">
        <v>482905</v>
      </c>
    </row>
    <row r="103" spans="1:19" x14ac:dyDescent="0.25">
      <c r="A103" t="s">
        <v>2206</v>
      </c>
      <c r="B103">
        <v>1396</v>
      </c>
      <c r="C103">
        <v>1280</v>
      </c>
      <c r="D103">
        <v>1483</v>
      </c>
      <c r="E103">
        <v>1754</v>
      </c>
      <c r="F103">
        <v>2021</v>
      </c>
      <c r="G103">
        <v>2656</v>
      </c>
      <c r="H103">
        <v>1912</v>
      </c>
      <c r="I103">
        <v>1532</v>
      </c>
      <c r="K103" t="s">
        <v>2206</v>
      </c>
      <c r="L103">
        <v>1209577</v>
      </c>
      <c r="M103">
        <v>1200962</v>
      </c>
      <c r="N103">
        <v>1193884</v>
      </c>
      <c r="O103">
        <v>1188949</v>
      </c>
      <c r="P103">
        <v>1187282</v>
      </c>
      <c r="Q103">
        <v>1185918</v>
      </c>
      <c r="R103">
        <v>1184849</v>
      </c>
      <c r="S103">
        <v>1183769</v>
      </c>
    </row>
    <row r="104" spans="1:19" x14ac:dyDescent="0.25">
      <c r="A104" t="s">
        <v>2213</v>
      </c>
      <c r="B104">
        <v>1047</v>
      </c>
      <c r="C104">
        <v>1129</v>
      </c>
      <c r="D104">
        <v>1069</v>
      </c>
      <c r="E104">
        <v>899</v>
      </c>
      <c r="F104">
        <v>925</v>
      </c>
      <c r="G104">
        <v>961</v>
      </c>
      <c r="H104">
        <v>707</v>
      </c>
      <c r="I104">
        <v>482</v>
      </c>
      <c r="K104" t="s">
        <v>2213</v>
      </c>
      <c r="L104">
        <v>441017</v>
      </c>
      <c r="M104">
        <v>437789</v>
      </c>
      <c r="N104">
        <v>435153</v>
      </c>
      <c r="O104">
        <v>433056</v>
      </c>
      <c r="P104">
        <v>432507</v>
      </c>
      <c r="Q104">
        <v>432443</v>
      </c>
      <c r="R104">
        <v>432702</v>
      </c>
      <c r="S104">
        <v>432965</v>
      </c>
    </row>
    <row r="105" spans="1:19" x14ac:dyDescent="0.25">
      <c r="A105" t="s">
        <v>2208</v>
      </c>
      <c r="B105">
        <v>371</v>
      </c>
      <c r="C105">
        <v>412</v>
      </c>
      <c r="D105">
        <v>533</v>
      </c>
      <c r="E105">
        <v>618</v>
      </c>
      <c r="F105">
        <v>773</v>
      </c>
      <c r="G105">
        <v>657</v>
      </c>
      <c r="H105">
        <v>596</v>
      </c>
      <c r="I105">
        <v>463</v>
      </c>
      <c r="K105" t="s">
        <v>2208</v>
      </c>
      <c r="L105">
        <v>301013</v>
      </c>
      <c r="M105">
        <v>300629</v>
      </c>
      <c r="N105">
        <v>300481</v>
      </c>
      <c r="O105">
        <v>300722</v>
      </c>
      <c r="P105">
        <v>301835</v>
      </c>
      <c r="Q105">
        <v>302691</v>
      </c>
      <c r="R105">
        <v>303311</v>
      </c>
      <c r="S105">
        <v>303652</v>
      </c>
    </row>
    <row r="106" spans="1:19" x14ac:dyDescent="0.25">
      <c r="A106" t="s">
        <v>2216</v>
      </c>
      <c r="B106">
        <v>2789</v>
      </c>
      <c r="C106">
        <v>2595</v>
      </c>
      <c r="D106">
        <v>2868</v>
      </c>
      <c r="E106">
        <v>2765</v>
      </c>
      <c r="F106">
        <v>3374</v>
      </c>
      <c r="G106">
        <v>3291</v>
      </c>
      <c r="H106">
        <v>3033</v>
      </c>
      <c r="I106">
        <v>2739</v>
      </c>
      <c r="K106" t="s">
        <v>2216</v>
      </c>
      <c r="L106">
        <v>2035483</v>
      </c>
      <c r="M106">
        <v>1997630</v>
      </c>
      <c r="N106">
        <v>1962665</v>
      </c>
      <c r="O106">
        <v>1932569</v>
      </c>
      <c r="P106">
        <v>1907062</v>
      </c>
      <c r="Q106">
        <v>1886228</v>
      </c>
      <c r="R106">
        <v>1868966</v>
      </c>
      <c r="S106">
        <v>1853242</v>
      </c>
    </row>
    <row r="107" spans="1:19" x14ac:dyDescent="0.25">
      <c r="A107" t="s">
        <v>2204</v>
      </c>
      <c r="B107">
        <v>1909</v>
      </c>
      <c r="C107">
        <v>2061</v>
      </c>
      <c r="D107">
        <v>2038</v>
      </c>
      <c r="E107">
        <v>1867</v>
      </c>
      <c r="F107">
        <v>1969</v>
      </c>
      <c r="G107">
        <v>1748</v>
      </c>
      <c r="H107">
        <v>1236</v>
      </c>
      <c r="I107">
        <v>1029</v>
      </c>
      <c r="K107" t="s">
        <v>2204</v>
      </c>
      <c r="L107">
        <v>2655148</v>
      </c>
      <c r="M107">
        <v>2631211</v>
      </c>
      <c r="N107">
        <v>2607638</v>
      </c>
      <c r="O107">
        <v>2585937</v>
      </c>
      <c r="P107">
        <v>2569757</v>
      </c>
      <c r="Q107">
        <v>2553884</v>
      </c>
      <c r="R107">
        <v>2537993</v>
      </c>
      <c r="S107">
        <v>2520884</v>
      </c>
    </row>
    <row r="108" spans="1:19" x14ac:dyDescent="0.25">
      <c r="A108" t="s">
        <v>2211</v>
      </c>
      <c r="B108">
        <v>806</v>
      </c>
      <c r="C108">
        <v>808</v>
      </c>
      <c r="D108">
        <v>794</v>
      </c>
      <c r="E108">
        <v>677</v>
      </c>
      <c r="F108">
        <v>598</v>
      </c>
      <c r="G108">
        <v>729</v>
      </c>
      <c r="H108">
        <v>518</v>
      </c>
      <c r="I108">
        <v>486</v>
      </c>
      <c r="K108" t="s">
        <v>2211</v>
      </c>
      <c r="L108">
        <v>505921</v>
      </c>
      <c r="M108">
        <v>505019</v>
      </c>
      <c r="N108">
        <v>504489</v>
      </c>
      <c r="O108">
        <v>504705</v>
      </c>
      <c r="P108">
        <v>503668</v>
      </c>
      <c r="Q108">
        <v>502703</v>
      </c>
      <c r="R108">
        <v>501779</v>
      </c>
      <c r="S108">
        <v>500774</v>
      </c>
    </row>
    <row r="109" spans="1:19" x14ac:dyDescent="0.25">
      <c r="A109" t="s">
        <v>2201</v>
      </c>
      <c r="B109">
        <v>1818</v>
      </c>
      <c r="C109">
        <v>1928</v>
      </c>
      <c r="D109">
        <v>1966</v>
      </c>
      <c r="E109">
        <v>1753</v>
      </c>
      <c r="F109">
        <v>2270</v>
      </c>
      <c r="G109">
        <v>2464</v>
      </c>
      <c r="H109">
        <v>2421</v>
      </c>
      <c r="I109">
        <v>1339</v>
      </c>
      <c r="K109" t="s">
        <v>2201</v>
      </c>
      <c r="L109">
        <v>1945619</v>
      </c>
      <c r="M109">
        <v>1945561</v>
      </c>
      <c r="N109">
        <v>1946996</v>
      </c>
      <c r="O109">
        <v>1950053</v>
      </c>
      <c r="P109">
        <v>1950415</v>
      </c>
      <c r="Q109">
        <v>1951303</v>
      </c>
      <c r="R109">
        <v>1951377</v>
      </c>
      <c r="S109">
        <v>1948555</v>
      </c>
    </row>
    <row r="110" spans="1:19" x14ac:dyDescent="0.25">
      <c r="A110" t="s">
        <v>2202</v>
      </c>
      <c r="B110">
        <v>1868</v>
      </c>
      <c r="C110">
        <v>1616</v>
      </c>
      <c r="D110">
        <v>1769</v>
      </c>
      <c r="E110">
        <v>1488</v>
      </c>
      <c r="F110">
        <v>1276</v>
      </c>
      <c r="G110">
        <v>1173</v>
      </c>
      <c r="H110">
        <v>912</v>
      </c>
      <c r="I110">
        <v>805</v>
      </c>
      <c r="K110" t="s">
        <v>2202</v>
      </c>
      <c r="L110">
        <v>5450087</v>
      </c>
      <c r="M110">
        <v>5431617</v>
      </c>
      <c r="N110">
        <v>5416406</v>
      </c>
      <c r="O110">
        <v>5407590</v>
      </c>
      <c r="P110">
        <v>5399836</v>
      </c>
      <c r="Q110">
        <v>5391746</v>
      </c>
      <c r="R110">
        <v>5382242</v>
      </c>
      <c r="S110">
        <v>5369566</v>
      </c>
    </row>
    <row r="111" spans="1:19" x14ac:dyDescent="0.25">
      <c r="A111" t="s">
        <v>2209</v>
      </c>
      <c r="B111">
        <v>1397</v>
      </c>
      <c r="C111">
        <v>1120</v>
      </c>
      <c r="D111">
        <v>1116</v>
      </c>
      <c r="E111">
        <v>1105</v>
      </c>
      <c r="F111">
        <v>1187</v>
      </c>
      <c r="G111">
        <v>970</v>
      </c>
      <c r="H111">
        <v>777</v>
      </c>
      <c r="I111">
        <v>556</v>
      </c>
      <c r="K111" t="s">
        <v>2209</v>
      </c>
      <c r="L111">
        <v>1405118</v>
      </c>
      <c r="M111">
        <v>1400571</v>
      </c>
      <c r="N111">
        <v>1394591</v>
      </c>
      <c r="O111">
        <v>1387374</v>
      </c>
      <c r="P111">
        <v>1384531</v>
      </c>
      <c r="Q111">
        <v>1381185</v>
      </c>
      <c r="R111">
        <v>1376810</v>
      </c>
      <c r="S111">
        <v>1370691</v>
      </c>
    </row>
    <row r="112" spans="1:19" x14ac:dyDescent="0.25">
      <c r="A112" t="s">
        <v>2207</v>
      </c>
      <c r="B112">
        <v>265</v>
      </c>
      <c r="C112">
        <v>220</v>
      </c>
      <c r="D112">
        <v>237</v>
      </c>
      <c r="E112">
        <v>294</v>
      </c>
      <c r="F112">
        <v>320</v>
      </c>
      <c r="G112">
        <v>337</v>
      </c>
      <c r="H112">
        <v>230</v>
      </c>
      <c r="I112">
        <v>180</v>
      </c>
      <c r="K112" t="s">
        <v>2207</v>
      </c>
      <c r="L112">
        <v>889817</v>
      </c>
      <c r="M112">
        <v>893137</v>
      </c>
      <c r="N112">
        <v>894848</v>
      </c>
      <c r="O112">
        <v>895279</v>
      </c>
      <c r="P112">
        <v>895559</v>
      </c>
      <c r="Q112">
        <v>895155</v>
      </c>
      <c r="R112">
        <v>893916</v>
      </c>
      <c r="S112">
        <v>891492</v>
      </c>
    </row>
    <row r="113" spans="1:19" x14ac:dyDescent="0.25">
      <c r="A113" t="s">
        <v>2203</v>
      </c>
      <c r="B113">
        <v>856</v>
      </c>
      <c r="C113">
        <v>851</v>
      </c>
      <c r="D113">
        <v>1036</v>
      </c>
      <c r="E113">
        <v>1122</v>
      </c>
      <c r="F113">
        <v>1267</v>
      </c>
      <c r="G113">
        <v>1323</v>
      </c>
      <c r="H113">
        <v>1027</v>
      </c>
      <c r="I113">
        <v>762</v>
      </c>
      <c r="K113" t="s">
        <v>2203</v>
      </c>
      <c r="L113">
        <v>1360411</v>
      </c>
      <c r="M113">
        <v>1346871</v>
      </c>
      <c r="N113">
        <v>1332987</v>
      </c>
      <c r="O113">
        <v>1319799</v>
      </c>
      <c r="P113">
        <v>1311419</v>
      </c>
      <c r="Q113">
        <v>1302981</v>
      </c>
      <c r="R113">
        <v>1294028</v>
      </c>
      <c r="S113">
        <v>1283530</v>
      </c>
    </row>
    <row r="114" spans="1:19" x14ac:dyDescent="0.25">
      <c r="A114" t="s">
        <v>2210</v>
      </c>
      <c r="B114">
        <v>167</v>
      </c>
      <c r="C114">
        <v>140</v>
      </c>
      <c r="D114">
        <v>192</v>
      </c>
      <c r="E114">
        <v>160</v>
      </c>
      <c r="F114">
        <v>147</v>
      </c>
      <c r="G114">
        <v>148</v>
      </c>
      <c r="H114">
        <v>110</v>
      </c>
      <c r="I114">
        <v>94</v>
      </c>
      <c r="K114" t="s">
        <v>2210</v>
      </c>
      <c r="L114">
        <v>345456</v>
      </c>
      <c r="M114">
        <v>345488</v>
      </c>
      <c r="N114">
        <v>344938</v>
      </c>
      <c r="O114">
        <v>343837</v>
      </c>
      <c r="P114">
        <v>344770</v>
      </c>
      <c r="Q114">
        <v>345850</v>
      </c>
      <c r="R114">
        <v>346907</v>
      </c>
      <c r="S114">
        <v>347707</v>
      </c>
    </row>
    <row r="115" spans="1:19" x14ac:dyDescent="0.25">
      <c r="A115" t="s">
        <v>2215</v>
      </c>
      <c r="B115">
        <v>357</v>
      </c>
      <c r="C115">
        <v>392</v>
      </c>
      <c r="D115">
        <v>442</v>
      </c>
      <c r="E115">
        <v>370</v>
      </c>
      <c r="F115">
        <v>367</v>
      </c>
      <c r="G115">
        <v>316</v>
      </c>
      <c r="H115">
        <v>283</v>
      </c>
      <c r="I115">
        <v>230</v>
      </c>
      <c r="K115" t="s">
        <v>2215</v>
      </c>
      <c r="L115">
        <v>439940</v>
      </c>
      <c r="M115">
        <v>439737</v>
      </c>
      <c r="N115">
        <v>438815</v>
      </c>
      <c r="O115">
        <v>437179</v>
      </c>
      <c r="P115">
        <v>437851</v>
      </c>
      <c r="Q115">
        <v>438518</v>
      </c>
      <c r="R115">
        <v>439106</v>
      </c>
      <c r="S115">
        <v>439430</v>
      </c>
    </row>
    <row r="116" spans="1:19" x14ac:dyDescent="0.25">
      <c r="A116" t="s">
        <v>2218</v>
      </c>
      <c r="B116">
        <v>1124</v>
      </c>
      <c r="C116">
        <v>1227</v>
      </c>
      <c r="D116">
        <v>1213</v>
      </c>
      <c r="E116">
        <v>1263</v>
      </c>
      <c r="F116">
        <v>1278</v>
      </c>
      <c r="G116">
        <v>1222</v>
      </c>
      <c r="H116">
        <v>1106</v>
      </c>
      <c r="I116">
        <v>846</v>
      </c>
      <c r="K116" t="s">
        <v>2218</v>
      </c>
      <c r="L116">
        <v>867715</v>
      </c>
      <c r="M116">
        <v>872761</v>
      </c>
      <c r="N116">
        <v>877429</v>
      </c>
      <c r="O116">
        <v>881758</v>
      </c>
      <c r="P116">
        <v>888681</v>
      </c>
      <c r="Q116">
        <v>894867</v>
      </c>
      <c r="R116">
        <v>900218</v>
      </c>
      <c r="S116">
        <v>904359</v>
      </c>
    </row>
    <row r="117" spans="1:19" x14ac:dyDescent="0.25">
      <c r="A117" t="s">
        <v>2217</v>
      </c>
      <c r="B117">
        <v>410</v>
      </c>
      <c r="C117">
        <v>360</v>
      </c>
      <c r="D117">
        <v>372</v>
      </c>
      <c r="E117">
        <v>297</v>
      </c>
      <c r="F117">
        <v>314</v>
      </c>
      <c r="G117">
        <v>242</v>
      </c>
      <c r="H117">
        <v>204</v>
      </c>
      <c r="I117">
        <v>159</v>
      </c>
      <c r="K117" t="s">
        <v>2217</v>
      </c>
      <c r="L117">
        <v>376478</v>
      </c>
      <c r="M117">
        <v>381907</v>
      </c>
      <c r="N117">
        <v>387315</v>
      </c>
      <c r="O117">
        <v>392666</v>
      </c>
      <c r="P117">
        <v>397499</v>
      </c>
      <c r="Q117">
        <v>402299</v>
      </c>
      <c r="R117">
        <v>406769</v>
      </c>
      <c r="S117">
        <v>410481</v>
      </c>
    </row>
    <row r="118" spans="1:19" x14ac:dyDescent="0.25">
      <c r="A118" t="s">
        <v>5</v>
      </c>
      <c r="B118">
        <v>22705</v>
      </c>
      <c r="C118">
        <v>22801</v>
      </c>
      <c r="D118">
        <v>24403</v>
      </c>
      <c r="E118">
        <v>23559</v>
      </c>
      <c r="F118">
        <v>25225</v>
      </c>
      <c r="G118">
        <v>27008</v>
      </c>
      <c r="H118">
        <v>23020</v>
      </c>
      <c r="I118">
        <v>16936</v>
      </c>
      <c r="K118" t="s">
        <v>5</v>
      </c>
      <c r="L118">
        <v>26262326</v>
      </c>
      <c r="M118">
        <v>26151350</v>
      </c>
      <c r="N118">
        <v>26048382</v>
      </c>
      <c r="O118">
        <v>25966185</v>
      </c>
      <c r="P118">
        <v>25925118</v>
      </c>
      <c r="Q118">
        <v>25889012</v>
      </c>
      <c r="R118">
        <v>25851779</v>
      </c>
      <c r="S118">
        <v>25800806</v>
      </c>
    </row>
    <row r="119" spans="1:19" x14ac:dyDescent="0.25">
      <c r="A119" t="s">
        <v>6</v>
      </c>
      <c r="B119">
        <f>SUM(B98:B106)</f>
        <v>9623</v>
      </c>
      <c r="C119">
        <f t="shared" ref="C119:I119" si="2">SUM(C98:C106)</f>
        <v>10104</v>
      </c>
      <c r="D119">
        <f t="shared" si="2"/>
        <v>11097</v>
      </c>
      <c r="E119">
        <f t="shared" si="2"/>
        <v>10744</v>
      </c>
      <c r="F119">
        <f t="shared" si="2"/>
        <v>11428</v>
      </c>
      <c r="G119">
        <f t="shared" si="2"/>
        <v>13173</v>
      </c>
      <c r="H119">
        <f t="shared" si="2"/>
        <v>10951</v>
      </c>
      <c r="I119">
        <f t="shared" si="2"/>
        <v>7989</v>
      </c>
      <c r="K119" t="s">
        <v>6</v>
      </c>
      <c r="L119">
        <f>SUM(L98:L106)</f>
        <v>7559585</v>
      </c>
      <c r="M119">
        <f t="shared" ref="M119:S119" si="3">SUM(M98:M106)</f>
        <v>7479052</v>
      </c>
      <c r="N119">
        <f t="shared" si="3"/>
        <v>7407353</v>
      </c>
      <c r="O119">
        <f t="shared" si="3"/>
        <v>7350265</v>
      </c>
      <c r="P119">
        <f t="shared" si="3"/>
        <v>7308304</v>
      </c>
      <c r="Q119">
        <f t="shared" si="3"/>
        <v>7271738</v>
      </c>
      <c r="R119">
        <f t="shared" si="3"/>
        <v>7240137</v>
      </c>
      <c r="S119">
        <f t="shared" si="3"/>
        <v>7211415</v>
      </c>
    </row>
  </sheetData>
  <pageMargins left="0.511811024" right="0.511811024" top="0.78740157499999996" bottom="0.78740157499999996" header="0.31496062000000002" footer="0.31496062000000002"/>
  <pageSetup paperSize="9" orientation="portrait" r:id="rId1"/>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7135E-D1BF-4868-9F5C-AE74F1D69E30}">
  <dimension ref="A1:AF123"/>
  <sheetViews>
    <sheetView showGridLines="0" workbookViewId="0"/>
  </sheetViews>
  <sheetFormatPr defaultRowHeight="15" x14ac:dyDescent="0.25"/>
  <cols>
    <col min="10" max="10" width="12.42578125" bestFit="1" customWidth="1"/>
  </cols>
  <sheetData>
    <row r="1" spans="1:32" x14ac:dyDescent="0.25">
      <c r="A1" t="s">
        <v>2421</v>
      </c>
      <c r="AF1" s="274"/>
    </row>
    <row r="2" spans="1:32" x14ac:dyDescent="0.25">
      <c r="AF2" s="285"/>
    </row>
    <row r="3" spans="1:32" x14ac:dyDescent="0.25">
      <c r="A3" t="s">
        <v>48</v>
      </c>
      <c r="AF3" s="285"/>
    </row>
    <row r="4" spans="1:32" x14ac:dyDescent="0.25">
      <c r="A4" t="s">
        <v>2354</v>
      </c>
      <c r="AF4" s="285"/>
    </row>
    <row r="5" spans="1:32" x14ac:dyDescent="0.25">
      <c r="A5" t="s">
        <v>2355</v>
      </c>
      <c r="AF5" s="285"/>
    </row>
    <row r="6" spans="1:32" x14ac:dyDescent="0.25">
      <c r="A6" t="s">
        <v>2356</v>
      </c>
      <c r="AF6" s="285"/>
    </row>
    <row r="7" spans="1:32" x14ac:dyDescent="0.25">
      <c r="A7" t="s">
        <v>2357</v>
      </c>
      <c r="AF7" s="285"/>
    </row>
    <row r="8" spans="1:32" x14ac:dyDescent="0.25">
      <c r="A8" t="s">
        <v>2358</v>
      </c>
      <c r="AF8" s="285"/>
    </row>
    <row r="9" spans="1:32" x14ac:dyDescent="0.25">
      <c r="A9" t="s">
        <v>2359</v>
      </c>
      <c r="AF9" s="285"/>
    </row>
    <row r="10" spans="1:32" x14ac:dyDescent="0.25">
      <c r="A10" t="s">
        <v>2422</v>
      </c>
      <c r="AF10" s="285"/>
    </row>
    <row r="11" spans="1:32" x14ac:dyDescent="0.25">
      <c r="A11" t="s">
        <v>2361</v>
      </c>
      <c r="AF11" s="285"/>
    </row>
    <row r="12" spans="1:32" x14ac:dyDescent="0.25">
      <c r="A12" t="s">
        <v>2423</v>
      </c>
      <c r="AF12" s="285"/>
    </row>
    <row r="13" spans="1:32" x14ac:dyDescent="0.25">
      <c r="A13" t="s">
        <v>2363</v>
      </c>
      <c r="AF13" s="285"/>
    </row>
    <row r="14" spans="1:32" x14ac:dyDescent="0.25">
      <c r="A14" t="s">
        <v>2364</v>
      </c>
      <c r="AF14" s="285"/>
    </row>
    <row r="15" spans="1:32" x14ac:dyDescent="0.25">
      <c r="A15" t="s">
        <v>2365</v>
      </c>
      <c r="AF15" s="285"/>
    </row>
    <row r="16" spans="1:32" x14ac:dyDescent="0.25">
      <c r="A16" t="s">
        <v>2366</v>
      </c>
      <c r="AF16" s="285"/>
    </row>
    <row r="17" spans="1:32" x14ac:dyDescent="0.25">
      <c r="A17" t="s">
        <v>2241</v>
      </c>
      <c r="AF17" s="285"/>
    </row>
    <row r="18" spans="1:32" x14ac:dyDescent="0.25">
      <c r="A18" t="s">
        <v>2242</v>
      </c>
      <c r="AF18" s="285"/>
    </row>
    <row r="19" spans="1:32" x14ac:dyDescent="0.25">
      <c r="A19" t="s">
        <v>2243</v>
      </c>
      <c r="AF19" s="285"/>
    </row>
    <row r="20" spans="1:32" x14ac:dyDescent="0.25">
      <c r="A20" t="s">
        <v>2244</v>
      </c>
      <c r="AF20" s="285"/>
    </row>
    <row r="21" spans="1:32" x14ac:dyDescent="0.25">
      <c r="A21" t="s">
        <v>2367</v>
      </c>
      <c r="AF21" s="285"/>
    </row>
    <row r="22" spans="1:32" x14ac:dyDescent="0.25">
      <c r="A22" t="s">
        <v>2424</v>
      </c>
      <c r="AF22" s="285"/>
    </row>
    <row r="23" spans="1:32" x14ac:dyDescent="0.25">
      <c r="A23" t="s">
        <v>2369</v>
      </c>
      <c r="AF23" s="285"/>
    </row>
    <row r="24" spans="1:32" x14ac:dyDescent="0.25">
      <c r="A24" t="s">
        <v>2370</v>
      </c>
      <c r="AF24" s="285"/>
    </row>
    <row r="25" spans="1:32" x14ac:dyDescent="0.25">
      <c r="A25" t="s">
        <v>2371</v>
      </c>
      <c r="AF25" s="285"/>
    </row>
    <row r="26" spans="1:32" x14ac:dyDescent="0.25">
      <c r="A26" t="s">
        <v>2372</v>
      </c>
      <c r="AF26" s="285"/>
    </row>
    <row r="27" spans="1:32" x14ac:dyDescent="0.25">
      <c r="AF27" s="285"/>
    </row>
    <row r="28" spans="1:32" x14ac:dyDescent="0.25">
      <c r="A28" t="s">
        <v>718</v>
      </c>
      <c r="AF28" s="285"/>
    </row>
    <row r="29" spans="1:32" x14ac:dyDescent="0.25">
      <c r="A29" t="s">
        <v>2373</v>
      </c>
      <c r="AF29" s="285"/>
    </row>
    <row r="30" spans="1:32" x14ac:dyDescent="0.25">
      <c r="A30" t="s">
        <v>2284</v>
      </c>
      <c r="AF30" s="285"/>
    </row>
    <row r="31" spans="1:32" x14ac:dyDescent="0.25">
      <c r="A31" t="s">
        <v>2425</v>
      </c>
      <c r="AF31" s="285"/>
    </row>
    <row r="32" spans="1:32" x14ac:dyDescent="0.25">
      <c r="A32" t="s">
        <v>2395</v>
      </c>
      <c r="AF32" s="285"/>
    </row>
    <row r="33" spans="1:32" x14ac:dyDescent="0.25">
      <c r="A33" t="s">
        <v>2426</v>
      </c>
      <c r="AF33" s="285"/>
    </row>
    <row r="34" spans="1:32" x14ac:dyDescent="0.25">
      <c r="A34" t="s">
        <v>2427</v>
      </c>
      <c r="AF34" s="285"/>
    </row>
    <row r="35" spans="1:32" x14ac:dyDescent="0.25">
      <c r="AF35" s="285"/>
    </row>
    <row r="36" spans="1:32" x14ac:dyDescent="0.25">
      <c r="A36" t="s">
        <v>654</v>
      </c>
      <c r="AF36" s="285"/>
    </row>
    <row r="37" spans="1:32" x14ac:dyDescent="0.25">
      <c r="A37" t="s">
        <v>2428</v>
      </c>
      <c r="AF37" s="285"/>
    </row>
    <row r="38" spans="1:32" x14ac:dyDescent="0.25">
      <c r="A38" t="s">
        <v>2429</v>
      </c>
      <c r="AF38" s="285"/>
    </row>
    <row r="39" spans="1:32" x14ac:dyDescent="0.25">
      <c r="A39" t="s">
        <v>85</v>
      </c>
      <c r="AF39" s="285"/>
    </row>
    <row r="41" spans="1:32" x14ac:dyDescent="0.25">
      <c r="B41">
        <v>2019</v>
      </c>
      <c r="N41" t="s">
        <v>1535</v>
      </c>
    </row>
    <row r="42" spans="1:32" x14ac:dyDescent="0.25">
      <c r="A42" t="s">
        <v>66</v>
      </c>
      <c r="B42" s="16">
        <v>5.6475410161602282</v>
      </c>
      <c r="M42" t="s">
        <v>66</v>
      </c>
      <c r="N42" s="16">
        <v>-2.1405661943640082</v>
      </c>
    </row>
    <row r="43" spans="1:32" x14ac:dyDescent="0.25">
      <c r="A43" t="s">
        <v>69</v>
      </c>
      <c r="B43" s="16">
        <v>7.7710545196756753</v>
      </c>
      <c r="M43" t="s">
        <v>69</v>
      </c>
      <c r="N43" s="16">
        <v>-0.49193088105925309</v>
      </c>
    </row>
    <row r="44" spans="1:32" x14ac:dyDescent="0.25">
      <c r="A44" t="s">
        <v>72</v>
      </c>
      <c r="B44" s="16">
        <v>6.1204833249042467</v>
      </c>
      <c r="M44" t="s">
        <v>72</v>
      </c>
      <c r="N44" s="16">
        <v>-1.4575706308399186</v>
      </c>
    </row>
    <row r="45" spans="1:32" x14ac:dyDescent="0.25">
      <c r="A45" t="s">
        <v>369</v>
      </c>
      <c r="B45" s="16">
        <v>8.9376839141267332</v>
      </c>
      <c r="M45" t="s">
        <v>343</v>
      </c>
      <c r="N45" s="16">
        <v>0.64574112370436865</v>
      </c>
    </row>
    <row r="46" spans="1:32" x14ac:dyDescent="0.25">
      <c r="A46" t="s">
        <v>1184</v>
      </c>
      <c r="B46" s="16">
        <v>9.1562133231227669</v>
      </c>
      <c r="M46" t="s">
        <v>75</v>
      </c>
      <c r="N46" s="16">
        <v>0.84045237155441388</v>
      </c>
    </row>
    <row r="47" spans="1:32" x14ac:dyDescent="0.25">
      <c r="A47" t="s">
        <v>597</v>
      </c>
      <c r="B47" s="16">
        <v>9.3122558371945132</v>
      </c>
      <c r="M47" t="s">
        <v>369</v>
      </c>
      <c r="N47" s="16">
        <v>1.1666805039789603</v>
      </c>
    </row>
    <row r="48" spans="1:32" x14ac:dyDescent="0.25">
      <c r="A48" t="s">
        <v>430</v>
      </c>
      <c r="B48" s="16">
        <v>9.427990356512721</v>
      </c>
      <c r="M48" t="s">
        <v>1184</v>
      </c>
      <c r="N48" s="16">
        <v>3.6060537560352133</v>
      </c>
    </row>
    <row r="49" spans="1:20" x14ac:dyDescent="0.25">
      <c r="A49" t="s">
        <v>399</v>
      </c>
      <c r="B49" s="16">
        <v>9.8470849937957983</v>
      </c>
      <c r="M49" t="s">
        <v>597</v>
      </c>
      <c r="N49" s="16">
        <v>3.986130526781273</v>
      </c>
    </row>
    <row r="50" spans="1:20" x14ac:dyDescent="0.25">
      <c r="A50" t="s">
        <v>346</v>
      </c>
      <c r="B50" s="16">
        <v>14.049787337309848</v>
      </c>
      <c r="M50" t="s">
        <v>346</v>
      </c>
      <c r="N50" s="16">
        <v>6.8581296602152779</v>
      </c>
    </row>
    <row r="55" spans="1:20" x14ac:dyDescent="0.25">
      <c r="A55" t="s">
        <v>2263</v>
      </c>
    </row>
    <row r="56" spans="1:20" x14ac:dyDescent="0.25">
      <c r="A56" t="s">
        <v>2430</v>
      </c>
    </row>
    <row r="57" spans="1:20" x14ac:dyDescent="0.25">
      <c r="A57" t="s">
        <v>2384</v>
      </c>
    </row>
    <row r="58" spans="1:20" x14ac:dyDescent="0.25">
      <c r="A58" t="s">
        <v>2431</v>
      </c>
      <c r="O58">
        <v>2019</v>
      </c>
      <c r="P58" t="s">
        <v>2404</v>
      </c>
      <c r="S58" t="s">
        <v>1535</v>
      </c>
      <c r="T58" t="s">
        <v>2405</v>
      </c>
    </row>
    <row r="59" spans="1:20" x14ac:dyDescent="0.25">
      <c r="B59">
        <v>2012</v>
      </c>
      <c r="C59">
        <v>2013</v>
      </c>
      <c r="D59">
        <v>2014</v>
      </c>
      <c r="E59">
        <v>2015</v>
      </c>
      <c r="F59">
        <v>2016</v>
      </c>
      <c r="G59">
        <v>2017</v>
      </c>
      <c r="H59">
        <v>2018</v>
      </c>
      <c r="I59">
        <v>2019</v>
      </c>
      <c r="J59" t="s">
        <v>2404</v>
      </c>
      <c r="K59" t="s">
        <v>1535</v>
      </c>
      <c r="L59" t="s">
        <v>2405</v>
      </c>
      <c r="N59" t="s">
        <v>346</v>
      </c>
      <c r="O59" s="16">
        <v>14.049787337309848</v>
      </c>
      <c r="P59">
        <v>1</v>
      </c>
      <c r="R59" t="s">
        <v>69</v>
      </c>
      <c r="S59" s="16">
        <v>-0.49193088105925309</v>
      </c>
    </row>
    <row r="60" spans="1:20" x14ac:dyDescent="0.25">
      <c r="A60" t="s">
        <v>2223</v>
      </c>
      <c r="B60" s="20">
        <f t="shared" ref="B60:B88" si="0">B95/(L95/100000)</f>
        <v>9.5520900388313237</v>
      </c>
      <c r="C60" s="20">
        <f t="shared" ref="C60:C88" si="1">C95/(M95/100000)</f>
        <v>8.3081319996012102</v>
      </c>
      <c r="D60" s="20">
        <f t="shared" ref="D60:D88" si="2">D95/(N95/100000)</f>
        <v>8.3258747372145798</v>
      </c>
      <c r="E60" s="20">
        <f t="shared" ref="E60:E88" si="3">E95/(O95/100000)</f>
        <v>11.284558961820574</v>
      </c>
      <c r="F60" s="20">
        <f t="shared" ref="F60:F88" si="4">F95/(P95/100000)</f>
        <v>6.2503906494155892</v>
      </c>
      <c r="G60" s="20">
        <f t="shared" ref="G60:G88" si="5">G95/(Q95/100000)</f>
        <v>9.1520234291799785</v>
      </c>
      <c r="H60" s="20">
        <f t="shared" ref="H60:H88" si="6">H95/(R95/100000)</f>
        <v>6.6540793665316444</v>
      </c>
      <c r="I60" s="20">
        <f t="shared" ref="I60:I88" si="7">I95/(S95/100000)</f>
        <v>5.8299568166770079</v>
      </c>
      <c r="J60" s="110">
        <f t="shared" ref="J60:J86" si="8">RANK(I60,I$60:I$86)</f>
        <v>16</v>
      </c>
      <c r="K60" s="20">
        <f t="shared" ref="K60:K88" si="9">I60-B60</f>
        <v>-3.7221332221543157</v>
      </c>
      <c r="L60" s="110">
        <f>RANK(K60,K$60:K$86)</f>
        <v>20</v>
      </c>
      <c r="N60" t="s">
        <v>399</v>
      </c>
      <c r="O60" s="16">
        <v>9.8470849937957983</v>
      </c>
      <c r="P60">
        <v>2</v>
      </c>
      <c r="R60" t="s">
        <v>66</v>
      </c>
      <c r="S60" s="16">
        <v>-2.1405661943640082</v>
      </c>
    </row>
    <row r="61" spans="1:20" x14ac:dyDescent="0.25">
      <c r="A61" t="s">
        <v>2219</v>
      </c>
      <c r="B61" s="20">
        <f t="shared" si="0"/>
        <v>5.5501595670875536</v>
      </c>
      <c r="C61" s="20">
        <f t="shared" si="1"/>
        <v>10.960505644660406</v>
      </c>
      <c r="D61" s="20">
        <f t="shared" si="2"/>
        <v>9.0176204303208465</v>
      </c>
      <c r="E61" s="20">
        <f t="shared" si="3"/>
        <v>9.7917037564536233</v>
      </c>
      <c r="F61" s="20">
        <f t="shared" si="4"/>
        <v>11.379950278371091</v>
      </c>
      <c r="G61" s="20">
        <f t="shared" si="5"/>
        <v>13.765335444018103</v>
      </c>
      <c r="H61" s="20">
        <f t="shared" si="6"/>
        <v>10.99412237303903</v>
      </c>
      <c r="I61" s="20">
        <f t="shared" si="7"/>
        <v>9.1562133231227669</v>
      </c>
      <c r="J61" s="110">
        <f t="shared" si="8"/>
        <v>5</v>
      </c>
      <c r="K61" s="20">
        <f t="shared" si="9"/>
        <v>3.6060537560352133</v>
      </c>
      <c r="L61" s="110">
        <f t="shared" ref="L61:L86" si="10">RANK(K61,K$60:K$86)</f>
        <v>3</v>
      </c>
      <c r="N61" t="s">
        <v>430</v>
      </c>
      <c r="O61" s="16">
        <v>9.427990356512721</v>
      </c>
      <c r="P61">
        <v>3</v>
      </c>
      <c r="R61" t="s">
        <v>72</v>
      </c>
      <c r="S61" s="16">
        <v>-1.4575706308399186</v>
      </c>
      <c r="T61">
        <v>12</v>
      </c>
    </row>
    <row r="62" spans="1:20" x14ac:dyDescent="0.25">
      <c r="A62" t="s">
        <v>2221</v>
      </c>
      <c r="B62" s="20">
        <f t="shared" si="0"/>
        <v>8.8062568454887202</v>
      </c>
      <c r="C62" s="20">
        <f t="shared" si="1"/>
        <v>5.6174481563897567</v>
      </c>
      <c r="D62" s="20">
        <f t="shared" si="2"/>
        <v>6.0879639162797528</v>
      </c>
      <c r="E62" s="20">
        <f t="shared" si="3"/>
        <v>9.5590278822681807</v>
      </c>
      <c r="F62" s="20">
        <f t="shared" si="4"/>
        <v>9.2679378313724943</v>
      </c>
      <c r="G62" s="20">
        <f t="shared" si="5"/>
        <v>7.9393708221218482</v>
      </c>
      <c r="H62" s="20">
        <f t="shared" si="6"/>
        <v>10.902970377992355</v>
      </c>
      <c r="I62" s="20">
        <f t="shared" si="7"/>
        <v>9.427990356512721</v>
      </c>
      <c r="J62" s="110">
        <f t="shared" si="8"/>
        <v>3</v>
      </c>
      <c r="K62" s="20">
        <f t="shared" si="9"/>
        <v>0.62173351102400076</v>
      </c>
      <c r="L62" s="110">
        <f t="shared" si="10"/>
        <v>7</v>
      </c>
      <c r="N62" t="s">
        <v>597</v>
      </c>
      <c r="O62" s="16">
        <v>9.3122558371945132</v>
      </c>
      <c r="P62">
        <v>4</v>
      </c>
      <c r="R62" t="s">
        <v>343</v>
      </c>
      <c r="S62" s="16">
        <v>0.64574112370436865</v>
      </c>
      <c r="T62">
        <v>6</v>
      </c>
    </row>
    <row r="63" spans="1:20" x14ac:dyDescent="0.25">
      <c r="A63" t="s">
        <v>2224</v>
      </c>
      <c r="B63" s="20">
        <f t="shared" si="0"/>
        <v>7.1916576770945699</v>
      </c>
      <c r="C63" s="20">
        <f t="shared" si="1"/>
        <v>12.726604259170225</v>
      </c>
      <c r="D63" s="20">
        <f t="shared" si="2"/>
        <v>6.9562313920810261</v>
      </c>
      <c r="E63" s="20">
        <f t="shared" si="3"/>
        <v>10.956352630209404</v>
      </c>
      <c r="F63" s="20">
        <f t="shared" si="4"/>
        <v>12.096286440062901</v>
      </c>
      <c r="G63" s="20">
        <f t="shared" si="5"/>
        <v>17.154695768068514</v>
      </c>
      <c r="H63" s="20">
        <f t="shared" si="6"/>
        <v>22.048714689631915</v>
      </c>
      <c r="I63" s="20">
        <f t="shared" si="7"/>
        <v>14.049787337309848</v>
      </c>
      <c r="J63" s="110">
        <f t="shared" si="8"/>
        <v>1</v>
      </c>
      <c r="K63" s="20">
        <f t="shared" si="9"/>
        <v>6.8581296602152779</v>
      </c>
      <c r="L63" s="110">
        <f t="shared" si="10"/>
        <v>1</v>
      </c>
      <c r="N63" t="s">
        <v>1184</v>
      </c>
      <c r="O63" s="16">
        <v>9.1562133231227669</v>
      </c>
      <c r="P63">
        <v>5</v>
      </c>
      <c r="R63" t="s">
        <v>75</v>
      </c>
      <c r="S63" s="16">
        <v>0.84045237155441388</v>
      </c>
      <c r="T63">
        <v>5</v>
      </c>
    </row>
    <row r="64" spans="1:20" x14ac:dyDescent="0.25">
      <c r="A64" t="s">
        <v>2227</v>
      </c>
      <c r="B64" s="20">
        <f t="shared" si="0"/>
        <v>10.237666530463793</v>
      </c>
      <c r="C64" s="20">
        <f t="shared" si="1"/>
        <v>8.226191657747508</v>
      </c>
      <c r="D64" s="20">
        <f t="shared" si="2"/>
        <v>10.332280806452331</v>
      </c>
      <c r="E64" s="20">
        <f t="shared" si="3"/>
        <v>9.6725787716179923</v>
      </c>
      <c r="F64" s="20">
        <f t="shared" si="4"/>
        <v>11.380247595371326</v>
      </c>
      <c r="G64" s="20">
        <f t="shared" si="5"/>
        <v>11.220796343422991</v>
      </c>
      <c r="H64" s="20">
        <f t="shared" si="6"/>
        <v>11.49807755627525</v>
      </c>
      <c r="I64" s="20">
        <f t="shared" si="7"/>
        <v>8.6613607170913767</v>
      </c>
      <c r="J64" s="110">
        <f t="shared" si="8"/>
        <v>8</v>
      </c>
      <c r="K64" s="20">
        <f t="shared" si="9"/>
        <v>-1.5763058133724162</v>
      </c>
      <c r="L64" s="110">
        <f t="shared" si="10"/>
        <v>13</v>
      </c>
      <c r="N64" t="s">
        <v>369</v>
      </c>
      <c r="O64" s="16">
        <v>8.9376839141267332</v>
      </c>
      <c r="P64">
        <v>6</v>
      </c>
      <c r="R64" t="s">
        <v>369</v>
      </c>
      <c r="S64" s="16">
        <v>1.1666805039789603</v>
      </c>
      <c r="T64">
        <v>4</v>
      </c>
    </row>
    <row r="65" spans="1:20" x14ac:dyDescent="0.25">
      <c r="A65" t="s">
        <v>2222</v>
      </c>
      <c r="B65" s="20">
        <f t="shared" si="0"/>
        <v>7.6835897731420122</v>
      </c>
      <c r="C65" s="20">
        <f t="shared" si="1"/>
        <v>7.5317510379694399</v>
      </c>
      <c r="D65" s="20">
        <f t="shared" si="2"/>
        <v>11.982229432042324</v>
      </c>
      <c r="E65" s="20">
        <f t="shared" si="3"/>
        <v>5.4057950122531349</v>
      </c>
      <c r="F65" s="20">
        <f t="shared" si="4"/>
        <v>4.3877354020043171</v>
      </c>
      <c r="G65" s="20">
        <f t="shared" si="5"/>
        <v>10.268521846280228</v>
      </c>
      <c r="H65" s="20">
        <f t="shared" si="6"/>
        <v>5.0100618742641476</v>
      </c>
      <c r="I65" s="20">
        <f t="shared" si="7"/>
        <v>5.7127933927463852</v>
      </c>
      <c r="J65" s="110">
        <f t="shared" si="8"/>
        <v>17</v>
      </c>
      <c r="K65" s="20">
        <f t="shared" si="9"/>
        <v>-1.970796380395627</v>
      </c>
      <c r="L65" s="110">
        <f t="shared" si="10"/>
        <v>15</v>
      </c>
      <c r="N65" t="s">
        <v>72</v>
      </c>
      <c r="O65" s="16">
        <v>6.1204833249042467</v>
      </c>
      <c r="P65">
        <v>15</v>
      </c>
      <c r="R65" t="s">
        <v>1184</v>
      </c>
      <c r="S65" s="16">
        <v>3.6060537560352133</v>
      </c>
      <c r="T65">
        <v>3</v>
      </c>
    </row>
    <row r="66" spans="1:20" x14ac:dyDescent="0.25">
      <c r="A66" t="s">
        <v>2220</v>
      </c>
      <c r="B66" s="20">
        <f t="shared" si="0"/>
        <v>8.3843380565104386</v>
      </c>
      <c r="C66" s="20">
        <f t="shared" si="1"/>
        <v>11.304988940771688</v>
      </c>
      <c r="D66" s="20">
        <f t="shared" si="2"/>
        <v>6.8581729827174041</v>
      </c>
      <c r="E66" s="20">
        <f t="shared" si="3"/>
        <v>7.808496620385057</v>
      </c>
      <c r="F66" s="20">
        <f t="shared" si="4"/>
        <v>8.7290502793296092</v>
      </c>
      <c r="G66" s="20">
        <f t="shared" si="5"/>
        <v>10.123360377167485</v>
      </c>
      <c r="H66" s="20">
        <f t="shared" si="6"/>
        <v>8.6294099880626494</v>
      </c>
      <c r="I66" s="20">
        <f t="shared" si="7"/>
        <v>6.2016983112298441</v>
      </c>
      <c r="J66" s="110">
        <f t="shared" si="8"/>
        <v>14</v>
      </c>
      <c r="K66" s="20">
        <f t="shared" si="9"/>
        <v>-2.1826397452805946</v>
      </c>
      <c r="L66" s="110">
        <f t="shared" si="10"/>
        <v>17</v>
      </c>
      <c r="N66" t="s">
        <v>66</v>
      </c>
      <c r="O66" s="16">
        <v>5.6475410161602282</v>
      </c>
      <c r="R66" t="s">
        <v>597</v>
      </c>
      <c r="S66" s="16">
        <v>3.986130526781273</v>
      </c>
      <c r="T66">
        <v>2</v>
      </c>
    </row>
    <row r="67" spans="1:20" x14ac:dyDescent="0.25">
      <c r="A67" t="s">
        <v>2226</v>
      </c>
      <c r="B67" s="20">
        <f t="shared" si="0"/>
        <v>4.3942247332077837</v>
      </c>
      <c r="C67" s="20">
        <f t="shared" si="1"/>
        <v>6.0059237374125853</v>
      </c>
      <c r="D67" s="20">
        <f t="shared" si="2"/>
        <v>6.571611486328929</v>
      </c>
      <c r="E67" s="20">
        <f t="shared" si="3"/>
        <v>5.9562175465914482</v>
      </c>
      <c r="F67" s="20">
        <f t="shared" si="4"/>
        <v>5.8703485492767724</v>
      </c>
      <c r="G67" s="20">
        <f t="shared" si="5"/>
        <v>5.2440685838553325</v>
      </c>
      <c r="H67" s="20">
        <f t="shared" si="6"/>
        <v>4.3950719451838047</v>
      </c>
      <c r="I67" s="20">
        <f t="shared" si="7"/>
        <v>5.0399658569121524</v>
      </c>
      <c r="J67" s="110">
        <f t="shared" si="8"/>
        <v>21</v>
      </c>
      <c r="K67" s="20">
        <f t="shared" si="9"/>
        <v>0.64574112370436865</v>
      </c>
      <c r="L67" s="110">
        <f t="shared" si="10"/>
        <v>6</v>
      </c>
      <c r="N67" t="s">
        <v>69</v>
      </c>
      <c r="O67" s="16">
        <v>7.7710545196756753</v>
      </c>
      <c r="R67" t="s">
        <v>346</v>
      </c>
      <c r="S67" s="16">
        <v>6.8581296602152779</v>
      </c>
      <c r="T67">
        <v>1</v>
      </c>
    </row>
    <row r="68" spans="1:20" x14ac:dyDescent="0.25">
      <c r="A68" t="s">
        <v>2225</v>
      </c>
      <c r="B68" s="20">
        <f t="shared" si="0"/>
        <v>4.661852526957162</v>
      </c>
      <c r="C68" s="20">
        <f t="shared" si="1"/>
        <v>4.7427755671173886</v>
      </c>
      <c r="D68" s="20">
        <f t="shared" si="2"/>
        <v>5.5332221877398222</v>
      </c>
      <c r="E68" s="20">
        <f t="shared" si="3"/>
        <v>6.7999951428606122</v>
      </c>
      <c r="F68" s="20">
        <f t="shared" si="4"/>
        <v>4.1670956323935311</v>
      </c>
      <c r="G68" s="20">
        <f t="shared" si="5"/>
        <v>4.9505318108797836</v>
      </c>
      <c r="H68" s="20">
        <f t="shared" si="6"/>
        <v>5.2475729974886614</v>
      </c>
      <c r="I68" s="20">
        <f t="shared" si="7"/>
        <v>4.283000518998886</v>
      </c>
      <c r="J68" s="110">
        <f t="shared" si="8"/>
        <v>22</v>
      </c>
      <c r="K68" s="20">
        <f t="shared" si="9"/>
        <v>-0.378852007958276</v>
      </c>
      <c r="L68" s="110">
        <f t="shared" si="10"/>
        <v>10</v>
      </c>
    </row>
    <row r="69" spans="1:20" x14ac:dyDescent="0.25">
      <c r="A69" t="s">
        <v>2214</v>
      </c>
      <c r="B69" s="20">
        <f t="shared" si="0"/>
        <v>7.771003410147773</v>
      </c>
      <c r="C69" s="20">
        <f t="shared" si="1"/>
        <v>12.188751523593941</v>
      </c>
      <c r="D69" s="20">
        <f t="shared" si="2"/>
        <v>11.231542831280596</v>
      </c>
      <c r="E69" s="20">
        <f t="shared" si="3"/>
        <v>8.3460680421543199</v>
      </c>
      <c r="F69" s="20">
        <f t="shared" si="4"/>
        <v>8.6228908450851609</v>
      </c>
      <c r="G69" s="20">
        <f t="shared" si="5"/>
        <v>16.987451991526456</v>
      </c>
      <c r="H69" s="20">
        <f t="shared" si="6"/>
        <v>21.227831293713688</v>
      </c>
      <c r="I69" s="20">
        <f t="shared" si="7"/>
        <v>8.9376839141267332</v>
      </c>
      <c r="J69" s="110">
        <f t="shared" si="8"/>
        <v>6</v>
      </c>
      <c r="K69" s="20">
        <f t="shared" si="9"/>
        <v>1.1666805039789603</v>
      </c>
      <c r="L69" s="110">
        <f t="shared" si="10"/>
        <v>4</v>
      </c>
    </row>
    <row r="70" spans="1:20" x14ac:dyDescent="0.25">
      <c r="A70" t="s">
        <v>2212</v>
      </c>
      <c r="B70" s="20">
        <f t="shared" si="0"/>
        <v>5.3261253104132402</v>
      </c>
      <c r="C70" s="20">
        <f t="shared" si="1"/>
        <v>9.1396267465603795</v>
      </c>
      <c r="D70" s="20">
        <f t="shared" si="2"/>
        <v>10.747415582409168</v>
      </c>
      <c r="E70" s="20">
        <f t="shared" si="3"/>
        <v>8.9872291473815711</v>
      </c>
      <c r="F70" s="20">
        <f t="shared" si="4"/>
        <v>11.252441779866231</v>
      </c>
      <c r="G70" s="20">
        <f t="shared" si="5"/>
        <v>19.630362529925019</v>
      </c>
      <c r="H70" s="20">
        <f t="shared" si="6"/>
        <v>9.7333955063402886</v>
      </c>
      <c r="I70" s="20">
        <f t="shared" si="7"/>
        <v>9.3122558371945132</v>
      </c>
      <c r="J70" s="110">
        <f t="shared" si="8"/>
        <v>4</v>
      </c>
      <c r="K70" s="20">
        <f t="shared" si="9"/>
        <v>3.986130526781273</v>
      </c>
      <c r="L70" s="110">
        <f t="shared" si="10"/>
        <v>2</v>
      </c>
    </row>
    <row r="71" spans="1:20" x14ac:dyDescent="0.25">
      <c r="A71" t="s">
        <v>2205</v>
      </c>
      <c r="B71" s="20">
        <f t="shared" si="0"/>
        <v>11.352943779837558</v>
      </c>
      <c r="C71" s="20">
        <f t="shared" si="1"/>
        <v>12.45070784219506</v>
      </c>
      <c r="D71" s="20">
        <f t="shared" si="2"/>
        <v>11.208513751076607</v>
      </c>
      <c r="E71" s="20">
        <f t="shared" si="3"/>
        <v>11.316461878413552</v>
      </c>
      <c r="F71" s="20">
        <f t="shared" si="4"/>
        <v>8.9950347408230655</v>
      </c>
      <c r="G71" s="20">
        <f t="shared" si="5"/>
        <v>8.2490986350759723</v>
      </c>
      <c r="H71" s="20">
        <f t="shared" si="6"/>
        <v>6.8815045397690238</v>
      </c>
      <c r="I71" s="20">
        <f t="shared" si="7"/>
        <v>4.2721567271210752</v>
      </c>
      <c r="J71" s="110">
        <f t="shared" si="8"/>
        <v>23</v>
      </c>
      <c r="K71" s="20">
        <f t="shared" si="9"/>
        <v>-7.0807870527164827</v>
      </c>
      <c r="L71" s="110">
        <f t="shared" si="10"/>
        <v>25</v>
      </c>
    </row>
    <row r="72" spans="1:20" x14ac:dyDescent="0.25">
      <c r="A72" t="s">
        <v>2206</v>
      </c>
      <c r="B72" s="20">
        <f t="shared" si="0"/>
        <v>7.8156686880453998</v>
      </c>
      <c r="C72" s="20">
        <f t="shared" si="1"/>
        <v>9.931933151468602</v>
      </c>
      <c r="D72" s="20">
        <f t="shared" si="2"/>
        <v>9.4001693694233293</v>
      </c>
      <c r="E72" s="20">
        <f t="shared" si="3"/>
        <v>8.5975910050834301</v>
      </c>
      <c r="F72" s="20">
        <f t="shared" si="4"/>
        <v>10.950284038665369</v>
      </c>
      <c r="G72" s="20">
        <f t="shared" si="5"/>
        <v>11.300522753811833</v>
      </c>
      <c r="H72" s="20">
        <f t="shared" si="6"/>
        <v>8.4661513211387227</v>
      </c>
      <c r="I72" s="20">
        <f t="shared" si="7"/>
        <v>7.6395540851046322</v>
      </c>
      <c r="J72" s="110">
        <f t="shared" si="8"/>
        <v>9</v>
      </c>
      <c r="K72" s="20">
        <f t="shared" si="9"/>
        <v>-0.17611460294076764</v>
      </c>
      <c r="L72" s="110">
        <f t="shared" si="10"/>
        <v>9</v>
      </c>
    </row>
    <row r="73" spans="1:20" x14ac:dyDescent="0.25">
      <c r="A73" t="s">
        <v>2213</v>
      </c>
      <c r="B73" s="20">
        <f t="shared" si="0"/>
        <v>14.371977738912019</v>
      </c>
      <c r="C73" s="20">
        <f t="shared" si="1"/>
        <v>13.75665367180618</v>
      </c>
      <c r="D73" s="20">
        <f t="shared" si="2"/>
        <v>14.902698723038906</v>
      </c>
      <c r="E73" s="20">
        <f t="shared" si="3"/>
        <v>8.9060478744603504</v>
      </c>
      <c r="F73" s="20">
        <f t="shared" si="4"/>
        <v>9.1300000668048789</v>
      </c>
      <c r="G73" s="20">
        <f t="shared" si="5"/>
        <v>9.5760056476163555</v>
      </c>
      <c r="H73" s="20">
        <f t="shared" si="6"/>
        <v>5.5683503873344531</v>
      </c>
      <c r="I73" s="20">
        <f t="shared" si="7"/>
        <v>8.6915050566730692</v>
      </c>
      <c r="J73" s="110">
        <f t="shared" si="8"/>
        <v>7</v>
      </c>
      <c r="K73" s="20">
        <f t="shared" si="9"/>
        <v>-5.6804726822389497</v>
      </c>
      <c r="L73" s="110">
        <f t="shared" si="10"/>
        <v>24</v>
      </c>
    </row>
    <row r="74" spans="1:20" x14ac:dyDescent="0.25">
      <c r="A74" t="s">
        <v>2208</v>
      </c>
      <c r="B74" s="20">
        <f t="shared" si="0"/>
        <v>7.5780539557441653</v>
      </c>
      <c r="C74" s="20">
        <f t="shared" si="1"/>
        <v>8.5583465274508956</v>
      </c>
      <c r="D74" s="20">
        <f t="shared" si="2"/>
        <v>8.8734060733534896</v>
      </c>
      <c r="E74" s="20">
        <f t="shared" si="3"/>
        <v>7.5373261499338025</v>
      </c>
      <c r="F74" s="20">
        <f t="shared" si="4"/>
        <v>7.1670342486504799</v>
      </c>
      <c r="G74" s="20">
        <f t="shared" si="5"/>
        <v>12.643659528942633</v>
      </c>
      <c r="H74" s="20">
        <f t="shared" si="6"/>
        <v>3.2296507778613899</v>
      </c>
      <c r="I74" s="20">
        <f t="shared" si="7"/>
        <v>6.1204833249042467</v>
      </c>
      <c r="J74" s="110">
        <f t="shared" si="8"/>
        <v>15</v>
      </c>
      <c r="K74" s="20">
        <f t="shared" si="9"/>
        <v>-1.4575706308399186</v>
      </c>
      <c r="L74" s="110">
        <f t="shared" si="10"/>
        <v>12</v>
      </c>
    </row>
    <row r="75" spans="1:20" x14ac:dyDescent="0.25">
      <c r="A75" t="s">
        <v>2216</v>
      </c>
      <c r="B75" s="20">
        <f t="shared" si="0"/>
        <v>10.021188364110454</v>
      </c>
      <c r="C75" s="20">
        <f t="shared" si="1"/>
        <v>9.8260536552919611</v>
      </c>
      <c r="D75" s="20">
        <f t="shared" si="2"/>
        <v>7.5711108917080479</v>
      </c>
      <c r="E75" s="20">
        <f t="shared" si="3"/>
        <v>7.8285881374596382</v>
      </c>
      <c r="F75" s="20">
        <f t="shared" si="4"/>
        <v>10.016929134684167</v>
      </c>
      <c r="G75" s="20">
        <f t="shared" si="5"/>
        <v>10.96144008964022</v>
      </c>
      <c r="H75" s="20">
        <f t="shared" si="6"/>
        <v>9.8776664360098057</v>
      </c>
      <c r="I75" s="20">
        <f t="shared" si="7"/>
        <v>9.8470849937957983</v>
      </c>
      <c r="J75" s="110">
        <f t="shared" si="8"/>
        <v>2</v>
      </c>
      <c r="K75" s="20">
        <f t="shared" si="9"/>
        <v>-0.17410337031465595</v>
      </c>
      <c r="L75" s="110">
        <f t="shared" si="10"/>
        <v>8</v>
      </c>
    </row>
    <row r="76" spans="1:20" x14ac:dyDescent="0.25">
      <c r="A76" t="s">
        <v>2204</v>
      </c>
      <c r="B76" s="20">
        <f t="shared" si="0"/>
        <v>8.4198347919267817</v>
      </c>
      <c r="C76" s="20">
        <f t="shared" si="1"/>
        <v>7.2005854902300248</v>
      </c>
      <c r="D76" s="20">
        <f t="shared" si="2"/>
        <v>6.6726561699430205</v>
      </c>
      <c r="E76" s="20">
        <f t="shared" si="3"/>
        <v>6.6111172547756309</v>
      </c>
      <c r="F76" s="20">
        <f t="shared" si="4"/>
        <v>5.9714933817293279</v>
      </c>
      <c r="G76" s="20">
        <f t="shared" si="5"/>
        <v>5.2410049728605319</v>
      </c>
      <c r="H76" s="20">
        <f t="shared" si="6"/>
        <v>5.2777767549528249</v>
      </c>
      <c r="I76" s="20">
        <f t="shared" si="7"/>
        <v>3.9987270031973328</v>
      </c>
      <c r="J76" s="110">
        <f t="shared" si="8"/>
        <v>25</v>
      </c>
      <c r="K76" s="20">
        <f t="shared" si="9"/>
        <v>-4.421107788729449</v>
      </c>
      <c r="L76" s="110">
        <f t="shared" si="10"/>
        <v>21</v>
      </c>
    </row>
    <row r="77" spans="1:20" x14ac:dyDescent="0.25">
      <c r="A77" t="s">
        <v>2211</v>
      </c>
      <c r="B77" s="20">
        <f t="shared" si="0"/>
        <v>16.816407892227332</v>
      </c>
      <c r="C77" s="20">
        <f t="shared" si="1"/>
        <v>16.445677870284719</v>
      </c>
      <c r="D77" s="20">
        <f t="shared" si="2"/>
        <v>14.208347919197744</v>
      </c>
      <c r="E77" s="20">
        <f t="shared" si="3"/>
        <v>11.328457290686154</v>
      </c>
      <c r="F77" s="20">
        <f t="shared" si="4"/>
        <v>7.6366600963870344</v>
      </c>
      <c r="G77" s="20">
        <f t="shared" si="5"/>
        <v>12.199862699850293</v>
      </c>
      <c r="H77" s="20">
        <f t="shared" si="6"/>
        <v>8.4926745503543106</v>
      </c>
      <c r="I77" s="20">
        <f t="shared" si="7"/>
        <v>6.4337109852501992</v>
      </c>
      <c r="J77" s="110">
        <f t="shared" si="8"/>
        <v>13</v>
      </c>
      <c r="K77" s="20">
        <f t="shared" si="9"/>
        <v>-10.382696906977133</v>
      </c>
      <c r="L77" s="110">
        <f t="shared" si="10"/>
        <v>27</v>
      </c>
    </row>
    <row r="78" spans="1:20" x14ac:dyDescent="0.25">
      <c r="A78" t="s">
        <v>2201</v>
      </c>
      <c r="B78" s="20">
        <f t="shared" si="0"/>
        <v>6.7255280712593164</v>
      </c>
      <c r="C78" s="20">
        <f t="shared" si="1"/>
        <v>7.2072335556260034</v>
      </c>
      <c r="D78" s="20">
        <f t="shared" si="2"/>
        <v>8.0516897568912533</v>
      </c>
      <c r="E78" s="20">
        <f t="shared" si="3"/>
        <v>6.9042387318377978</v>
      </c>
      <c r="F78" s="20">
        <f t="shared" si="4"/>
        <v>6.8593965092478806</v>
      </c>
      <c r="G78" s="20">
        <f t="shared" si="5"/>
        <v>7.1249250835083133</v>
      </c>
      <c r="H78" s="20">
        <f t="shared" si="6"/>
        <v>7.6022980960699789</v>
      </c>
      <c r="I78" s="20">
        <f t="shared" si="7"/>
        <v>3.9412946785164755</v>
      </c>
      <c r="J78" s="110">
        <f t="shared" si="8"/>
        <v>26</v>
      </c>
      <c r="K78" s="20">
        <f t="shared" si="9"/>
        <v>-2.7842333927428409</v>
      </c>
      <c r="L78" s="110">
        <f t="shared" si="10"/>
        <v>18</v>
      </c>
    </row>
    <row r="79" spans="1:20" x14ac:dyDescent="0.25">
      <c r="A79" t="s">
        <v>2202</v>
      </c>
      <c r="B79" s="20">
        <f t="shared" si="0"/>
        <v>4.0898569850516671</v>
      </c>
      <c r="C79" s="20">
        <f t="shared" si="1"/>
        <v>4.0587833209040998</v>
      </c>
      <c r="D79" s="20">
        <f t="shared" si="2"/>
        <v>3.985701059071332</v>
      </c>
      <c r="E79" s="20">
        <f t="shared" si="3"/>
        <v>3.2165594607820989</v>
      </c>
      <c r="F79" s="20">
        <f t="shared" si="4"/>
        <v>2.9975800305830025</v>
      </c>
      <c r="G79" s="20">
        <f t="shared" si="5"/>
        <v>3.0073639934092462</v>
      </c>
      <c r="H79" s="20">
        <f t="shared" si="6"/>
        <v>2.6882682234124955</v>
      </c>
      <c r="I79" s="20">
        <f t="shared" si="7"/>
        <v>2.3487232941911804</v>
      </c>
      <c r="J79" s="110">
        <f t="shared" si="8"/>
        <v>27</v>
      </c>
      <c r="K79" s="20">
        <f t="shared" si="9"/>
        <v>-1.7411336908604866</v>
      </c>
      <c r="L79" s="110">
        <f t="shared" si="10"/>
        <v>14</v>
      </c>
    </row>
    <row r="80" spans="1:20" x14ac:dyDescent="0.25">
      <c r="A80" t="s">
        <v>2209</v>
      </c>
      <c r="B80" s="20">
        <f t="shared" si="0"/>
        <v>10.061506426240408</v>
      </c>
      <c r="C80" s="20">
        <f t="shared" si="1"/>
        <v>9.5834070987442068</v>
      </c>
      <c r="D80" s="20">
        <f t="shared" si="2"/>
        <v>8.5233639366185017</v>
      </c>
      <c r="E80" s="20">
        <f t="shared" si="3"/>
        <v>6.5001111666739302</v>
      </c>
      <c r="F80" s="20">
        <f t="shared" si="4"/>
        <v>5.9243899729699701</v>
      </c>
      <c r="G80" s="20">
        <f t="shared" si="5"/>
        <v>7.2791664314555069</v>
      </c>
      <c r="H80" s="20">
        <f t="shared" si="6"/>
        <v>5.6664193821366133</v>
      </c>
      <c r="I80" s="20">
        <f t="shared" si="7"/>
        <v>5.0954803089659473</v>
      </c>
      <c r="J80" s="110">
        <f t="shared" si="8"/>
        <v>20</v>
      </c>
      <c r="K80" s="20">
        <f t="shared" si="9"/>
        <v>-4.9660261172744606</v>
      </c>
      <c r="L80" s="110">
        <f t="shared" si="10"/>
        <v>22</v>
      </c>
    </row>
    <row r="81" spans="1:19" x14ac:dyDescent="0.25">
      <c r="A81" t="s">
        <v>2207</v>
      </c>
      <c r="B81" s="20">
        <f t="shared" si="0"/>
        <v>4.6159909763294351</v>
      </c>
      <c r="C81" s="20">
        <f t="shared" si="1"/>
        <v>5.0747283250092057</v>
      </c>
      <c r="D81" s="20">
        <f t="shared" si="2"/>
        <v>4.8328539770852004</v>
      </c>
      <c r="E81" s="20">
        <f t="shared" si="3"/>
        <v>4.1263025853054112</v>
      </c>
      <c r="F81" s="20">
        <f t="shared" si="4"/>
        <v>4.4812853269746249</v>
      </c>
      <c r="G81" s="20">
        <f t="shared" si="5"/>
        <v>5.5479549883788044</v>
      </c>
      <c r="H81" s="20">
        <f t="shared" si="6"/>
        <v>4.3754515879932878</v>
      </c>
      <c r="I81" s="20">
        <f t="shared" si="7"/>
        <v>5.456443347883849</v>
      </c>
      <c r="J81" s="110">
        <f t="shared" si="8"/>
        <v>18</v>
      </c>
      <c r="K81" s="20">
        <f t="shared" si="9"/>
        <v>0.84045237155441388</v>
      </c>
      <c r="L81" s="110">
        <f t="shared" si="10"/>
        <v>5</v>
      </c>
    </row>
    <row r="82" spans="1:19" x14ac:dyDescent="0.25">
      <c r="A82" t="s">
        <v>2203</v>
      </c>
      <c r="B82" s="20">
        <f t="shared" si="0"/>
        <v>8.1979221303666971</v>
      </c>
      <c r="C82" s="20">
        <f t="shared" si="1"/>
        <v>6.3646255644771079</v>
      </c>
      <c r="D82" s="20">
        <f t="shared" si="2"/>
        <v>5.8901304663898308</v>
      </c>
      <c r="E82" s="20">
        <f t="shared" si="3"/>
        <v>7.752897155861425</v>
      </c>
      <c r="F82" s="20">
        <f t="shared" si="4"/>
        <v>9.5429404717682758</v>
      </c>
      <c r="G82" s="20">
        <f t="shared" si="5"/>
        <v>9.0550787076972927</v>
      </c>
      <c r="H82" s="20">
        <f t="shared" si="6"/>
        <v>8.1635331771590742</v>
      </c>
      <c r="I82" s="20">
        <f t="shared" si="7"/>
        <v>7.0251257255259159</v>
      </c>
      <c r="J82" s="110">
        <f t="shared" si="8"/>
        <v>11</v>
      </c>
      <c r="K82" s="20">
        <f t="shared" si="9"/>
        <v>-1.1727964048407813</v>
      </c>
      <c r="L82" s="110">
        <f t="shared" si="10"/>
        <v>11</v>
      </c>
    </row>
    <row r="83" spans="1:19" x14ac:dyDescent="0.25">
      <c r="A83" t="s">
        <v>2210</v>
      </c>
      <c r="B83" s="20">
        <f t="shared" si="0"/>
        <v>7.2351701621582514</v>
      </c>
      <c r="C83" s="20">
        <f t="shared" si="1"/>
        <v>6.6352997949089154</v>
      </c>
      <c r="D83" s="20">
        <f t="shared" si="2"/>
        <v>11.789458410418254</v>
      </c>
      <c r="E83" s="20">
        <f t="shared" si="3"/>
        <v>6.9812265711553927</v>
      </c>
      <c r="F83" s="20">
        <f t="shared" si="4"/>
        <v>7.8782387894177068</v>
      </c>
      <c r="G83" s="20">
        <f t="shared" si="5"/>
        <v>7.5568654122270082</v>
      </c>
      <c r="H83" s="20">
        <f t="shared" si="6"/>
        <v>7.5377945016311791</v>
      </c>
      <c r="I83" s="20">
        <f t="shared" si="7"/>
        <v>5.1164596506962896</v>
      </c>
      <c r="J83" s="110">
        <f t="shared" si="8"/>
        <v>19</v>
      </c>
      <c r="K83" s="20">
        <f t="shared" si="9"/>
        <v>-2.1187105114619618</v>
      </c>
      <c r="L83" s="110">
        <f t="shared" si="10"/>
        <v>16</v>
      </c>
    </row>
    <row r="84" spans="1:19" x14ac:dyDescent="0.25">
      <c r="A84" t="s">
        <v>2215</v>
      </c>
      <c r="B84" s="20">
        <f t="shared" si="0"/>
        <v>10.7285649233146</v>
      </c>
      <c r="C84" s="20">
        <f t="shared" si="1"/>
        <v>5.9587227358641224</v>
      </c>
      <c r="D84" s="20">
        <f t="shared" si="2"/>
        <v>11.698224018602563</v>
      </c>
      <c r="E84" s="20">
        <f t="shared" si="3"/>
        <v>11.502516175413371</v>
      </c>
      <c r="F84" s="20">
        <f t="shared" si="4"/>
        <v>8.6078891303879992</v>
      </c>
      <c r="G84" s="20">
        <f t="shared" si="5"/>
        <v>7.3966614810502298</v>
      </c>
      <c r="H84" s="20">
        <f t="shared" si="6"/>
        <v>7.1452048530231362</v>
      </c>
      <c r="I84" s="20">
        <f t="shared" si="7"/>
        <v>7.1378606404088565</v>
      </c>
      <c r="J84" s="110">
        <f t="shared" si="8"/>
        <v>10</v>
      </c>
      <c r="K84" s="20">
        <f t="shared" si="9"/>
        <v>-3.5907042829057438</v>
      </c>
      <c r="L84" s="110">
        <f t="shared" si="10"/>
        <v>19</v>
      </c>
    </row>
    <row r="85" spans="1:19" x14ac:dyDescent="0.25">
      <c r="A85" t="s">
        <v>2218</v>
      </c>
      <c r="B85" s="20">
        <f t="shared" si="0"/>
        <v>14.845765664377943</v>
      </c>
      <c r="C85" s="20">
        <f t="shared" si="1"/>
        <v>13.606968677712979</v>
      </c>
      <c r="D85" s="20">
        <f t="shared" si="2"/>
        <v>15.351477430948101</v>
      </c>
      <c r="E85" s="20">
        <f t="shared" si="3"/>
        <v>12.102228233786573</v>
      </c>
      <c r="F85" s="20">
        <f t="shared" si="4"/>
        <v>11.669505460503437</v>
      </c>
      <c r="G85" s="20">
        <f t="shared" si="5"/>
        <v>12.7697013647179</v>
      </c>
      <c r="H85" s="20">
        <f t="shared" si="6"/>
        <v>10.253339034811251</v>
      </c>
      <c r="I85" s="20">
        <f t="shared" si="7"/>
        <v>6.61374126580046</v>
      </c>
      <c r="J85" s="110">
        <f t="shared" si="8"/>
        <v>12</v>
      </c>
      <c r="K85" s="20">
        <f t="shared" si="9"/>
        <v>-8.232024398577483</v>
      </c>
      <c r="L85" s="110">
        <f t="shared" si="10"/>
        <v>26</v>
      </c>
    </row>
    <row r="86" spans="1:19" x14ac:dyDescent="0.25">
      <c r="A86" t="s">
        <v>2217</v>
      </c>
      <c r="B86" s="20">
        <f t="shared" si="0"/>
        <v>9.2786710936794705</v>
      </c>
      <c r="C86" s="20">
        <f t="shared" si="1"/>
        <v>8.6830321148144929</v>
      </c>
      <c r="D86" s="20">
        <f t="shared" si="2"/>
        <v>6.3899019887341106</v>
      </c>
      <c r="E86" s="20">
        <f t="shared" si="3"/>
        <v>5.363132849676262</v>
      </c>
      <c r="F86" s="20">
        <f t="shared" si="4"/>
        <v>7.2536655189755894</v>
      </c>
      <c r="G86" s="20">
        <f t="shared" si="5"/>
        <v>4.0762791723714598</v>
      </c>
      <c r="H86" s="20">
        <f t="shared" si="6"/>
        <v>3.0937648738695858</v>
      </c>
      <c r="I86" s="20">
        <f t="shared" si="7"/>
        <v>4.261575504464</v>
      </c>
      <c r="J86" s="110">
        <f t="shared" si="8"/>
        <v>24</v>
      </c>
      <c r="K86" s="20">
        <f t="shared" si="9"/>
        <v>-5.0170955892154705</v>
      </c>
      <c r="L86" s="110">
        <f t="shared" si="10"/>
        <v>23</v>
      </c>
    </row>
    <row r="87" spans="1:19" x14ac:dyDescent="0.25">
      <c r="A87" t="s">
        <v>5</v>
      </c>
      <c r="B87" s="20">
        <f t="shared" si="0"/>
        <v>7.7881072105242364</v>
      </c>
      <c r="C87" s="20">
        <f t="shared" si="1"/>
        <v>7.7890109588065561</v>
      </c>
      <c r="D87" s="20">
        <f t="shared" si="2"/>
        <v>7.7176282943939514</v>
      </c>
      <c r="E87" s="20">
        <f t="shared" si="3"/>
        <v>6.9507730196338473</v>
      </c>
      <c r="F87" s="20">
        <f t="shared" si="4"/>
        <v>7.0964507056432087</v>
      </c>
      <c r="G87" s="20">
        <f t="shared" si="5"/>
        <v>7.9133137194882863</v>
      </c>
      <c r="H87" s="20">
        <f t="shared" si="6"/>
        <v>7.1377115284775474</v>
      </c>
      <c r="I87" s="20">
        <f t="shared" si="7"/>
        <v>5.6475410161602282</v>
      </c>
      <c r="K87" s="20">
        <f t="shared" si="9"/>
        <v>-2.1405661943640082</v>
      </c>
    </row>
    <row r="88" spans="1:19" x14ac:dyDescent="0.25">
      <c r="A88" t="s">
        <v>6</v>
      </c>
      <c r="B88" s="20">
        <f t="shared" si="0"/>
        <v>8.2629854007349284</v>
      </c>
      <c r="C88" s="20">
        <f t="shared" si="1"/>
        <v>9.7774142265651278</v>
      </c>
      <c r="D88" s="20">
        <f t="shared" si="2"/>
        <v>9.1557533677015179</v>
      </c>
      <c r="E88" s="20">
        <f t="shared" si="3"/>
        <v>8.1029656583307297</v>
      </c>
      <c r="F88" s="20">
        <f t="shared" si="4"/>
        <v>8.9199299424616854</v>
      </c>
      <c r="G88" s="20">
        <f t="shared" si="5"/>
        <v>11.261198084747974</v>
      </c>
      <c r="H88" s="20">
        <f t="shared" si="6"/>
        <v>9.7721091908817286</v>
      </c>
      <c r="I88" s="20">
        <f t="shared" si="7"/>
        <v>7.7710545196756753</v>
      </c>
      <c r="K88" s="20">
        <f t="shared" si="9"/>
        <v>-0.49193088105925309</v>
      </c>
    </row>
    <row r="90" spans="1:19" x14ac:dyDescent="0.25">
      <c r="A90" t="s">
        <v>2263</v>
      </c>
      <c r="K90" t="s">
        <v>2419</v>
      </c>
    </row>
    <row r="91" spans="1:19" x14ac:dyDescent="0.25">
      <c r="A91" t="s">
        <v>2430</v>
      </c>
      <c r="K91" t="s">
        <v>2432</v>
      </c>
    </row>
    <row r="92" spans="1:19" x14ac:dyDescent="0.25">
      <c r="A92" t="s">
        <v>2384</v>
      </c>
      <c r="K92" t="s">
        <v>2385</v>
      </c>
    </row>
    <row r="93" spans="1:19" x14ac:dyDescent="0.25">
      <c r="A93" t="s">
        <v>2431</v>
      </c>
    </row>
    <row r="94" spans="1:19" x14ac:dyDescent="0.25">
      <c r="B94">
        <v>2012</v>
      </c>
      <c r="C94">
        <v>2013</v>
      </c>
      <c r="D94">
        <v>2014</v>
      </c>
      <c r="E94">
        <v>2015</v>
      </c>
      <c r="F94">
        <v>2016</v>
      </c>
      <c r="G94">
        <v>2017</v>
      </c>
      <c r="H94">
        <v>2018</v>
      </c>
      <c r="I94">
        <v>2019</v>
      </c>
      <c r="L94">
        <v>2012</v>
      </c>
      <c r="M94">
        <v>2013</v>
      </c>
      <c r="N94">
        <v>2014</v>
      </c>
      <c r="O94">
        <v>2015</v>
      </c>
      <c r="P94">
        <v>2016</v>
      </c>
      <c r="Q94">
        <v>2017</v>
      </c>
      <c r="R94">
        <v>2018</v>
      </c>
      <c r="S94">
        <v>2019</v>
      </c>
    </row>
    <row r="95" spans="1:19" x14ac:dyDescent="0.25">
      <c r="A95" t="s">
        <v>2223</v>
      </c>
      <c r="B95">
        <v>23</v>
      </c>
      <c r="C95">
        <v>20</v>
      </c>
      <c r="D95">
        <v>20</v>
      </c>
      <c r="E95">
        <v>27</v>
      </c>
      <c r="F95">
        <v>15</v>
      </c>
      <c r="G95">
        <v>22</v>
      </c>
      <c r="H95">
        <v>16</v>
      </c>
      <c r="I95">
        <v>14</v>
      </c>
      <c r="K95" t="s">
        <v>2223</v>
      </c>
      <c r="L95">
        <v>240785</v>
      </c>
      <c r="M95">
        <v>240728</v>
      </c>
      <c r="N95">
        <v>240215</v>
      </c>
      <c r="O95">
        <v>239265</v>
      </c>
      <c r="P95">
        <v>239985</v>
      </c>
      <c r="Q95">
        <v>240384</v>
      </c>
      <c r="R95">
        <v>240454</v>
      </c>
      <c r="S95">
        <v>240139</v>
      </c>
    </row>
    <row r="96" spans="1:19" x14ac:dyDescent="0.25">
      <c r="A96" t="s">
        <v>2219</v>
      </c>
      <c r="B96">
        <v>6</v>
      </c>
      <c r="C96">
        <v>12</v>
      </c>
      <c r="D96">
        <v>10</v>
      </c>
      <c r="E96">
        <v>11</v>
      </c>
      <c r="F96">
        <v>13</v>
      </c>
      <c r="G96">
        <v>16</v>
      </c>
      <c r="H96">
        <v>13</v>
      </c>
      <c r="I96">
        <v>11</v>
      </c>
      <c r="K96" t="s">
        <v>2219</v>
      </c>
      <c r="L96">
        <v>108105</v>
      </c>
      <c r="M96">
        <v>109484</v>
      </c>
      <c r="N96">
        <v>110894</v>
      </c>
      <c r="O96">
        <v>112340</v>
      </c>
      <c r="P96">
        <v>114236</v>
      </c>
      <c r="Q96">
        <v>116234</v>
      </c>
      <c r="R96">
        <v>118245</v>
      </c>
      <c r="S96">
        <v>120137</v>
      </c>
    </row>
    <row r="97" spans="1:19" x14ac:dyDescent="0.25">
      <c r="A97" t="s">
        <v>2221</v>
      </c>
      <c r="B97">
        <v>48</v>
      </c>
      <c r="C97">
        <v>31</v>
      </c>
      <c r="D97">
        <v>34</v>
      </c>
      <c r="E97">
        <v>54</v>
      </c>
      <c r="F97">
        <v>53</v>
      </c>
      <c r="G97">
        <v>46</v>
      </c>
      <c r="H97">
        <v>64</v>
      </c>
      <c r="I97">
        <v>56</v>
      </c>
      <c r="K97" t="s">
        <v>2221</v>
      </c>
      <c r="L97">
        <v>545067</v>
      </c>
      <c r="M97">
        <v>551852</v>
      </c>
      <c r="N97">
        <v>558479</v>
      </c>
      <c r="O97">
        <v>564911</v>
      </c>
      <c r="P97">
        <v>571864</v>
      </c>
      <c r="Q97">
        <v>579391</v>
      </c>
      <c r="R97">
        <v>586996</v>
      </c>
      <c r="S97">
        <v>593976</v>
      </c>
    </row>
    <row r="98" spans="1:19" x14ac:dyDescent="0.25">
      <c r="A98" t="s">
        <v>2224</v>
      </c>
      <c r="B98">
        <v>5</v>
      </c>
      <c r="C98">
        <v>9</v>
      </c>
      <c r="D98">
        <v>5</v>
      </c>
      <c r="E98">
        <v>8</v>
      </c>
      <c r="F98">
        <v>9</v>
      </c>
      <c r="G98">
        <v>13</v>
      </c>
      <c r="H98">
        <v>17</v>
      </c>
      <c r="I98">
        <v>11</v>
      </c>
      <c r="K98" t="s">
        <v>2224</v>
      </c>
      <c r="L98">
        <v>69525</v>
      </c>
      <c r="M98">
        <v>70718</v>
      </c>
      <c r="N98">
        <v>71878</v>
      </c>
      <c r="O98">
        <v>73017</v>
      </c>
      <c r="P98">
        <v>74403</v>
      </c>
      <c r="Q98">
        <v>75781</v>
      </c>
      <c r="R98">
        <v>77102</v>
      </c>
      <c r="S98">
        <v>78293</v>
      </c>
    </row>
    <row r="99" spans="1:19" x14ac:dyDescent="0.25">
      <c r="A99" t="s">
        <v>2227</v>
      </c>
      <c r="B99">
        <v>114</v>
      </c>
      <c r="C99">
        <v>92</v>
      </c>
      <c r="D99">
        <v>116</v>
      </c>
      <c r="E99">
        <v>109</v>
      </c>
      <c r="F99">
        <v>129</v>
      </c>
      <c r="G99">
        <v>128</v>
      </c>
      <c r="H99">
        <v>132</v>
      </c>
      <c r="I99">
        <v>100</v>
      </c>
      <c r="K99" t="s">
        <v>2227</v>
      </c>
      <c r="L99">
        <v>1113535</v>
      </c>
      <c r="M99">
        <v>1118379</v>
      </c>
      <c r="N99">
        <v>1122695</v>
      </c>
      <c r="O99">
        <v>1126897</v>
      </c>
      <c r="P99">
        <v>1133543</v>
      </c>
      <c r="Q99">
        <v>1140739</v>
      </c>
      <c r="R99">
        <v>1148018</v>
      </c>
      <c r="S99">
        <v>1154553</v>
      </c>
    </row>
    <row r="100" spans="1:19" x14ac:dyDescent="0.25">
      <c r="A100" t="s">
        <v>2222</v>
      </c>
      <c r="B100">
        <v>8</v>
      </c>
      <c r="C100">
        <v>8</v>
      </c>
      <c r="D100">
        <v>13</v>
      </c>
      <c r="E100">
        <v>6</v>
      </c>
      <c r="F100">
        <v>5</v>
      </c>
      <c r="G100">
        <v>12</v>
      </c>
      <c r="H100">
        <v>6</v>
      </c>
      <c r="I100">
        <v>7</v>
      </c>
      <c r="K100" t="s">
        <v>2222</v>
      </c>
      <c r="L100">
        <v>104118</v>
      </c>
      <c r="M100">
        <v>106217</v>
      </c>
      <c r="N100">
        <v>108494</v>
      </c>
      <c r="O100">
        <v>110992</v>
      </c>
      <c r="P100">
        <v>113954</v>
      </c>
      <c r="Q100">
        <v>116862</v>
      </c>
      <c r="R100">
        <v>119759</v>
      </c>
      <c r="S100">
        <v>122532</v>
      </c>
    </row>
    <row r="101" spans="1:19" x14ac:dyDescent="0.25">
      <c r="A101" t="s">
        <v>2220</v>
      </c>
      <c r="B101">
        <v>17</v>
      </c>
      <c r="C101">
        <v>23</v>
      </c>
      <c r="D101">
        <v>14</v>
      </c>
      <c r="E101">
        <v>16</v>
      </c>
      <c r="F101">
        <v>18</v>
      </c>
      <c r="G101">
        <v>21</v>
      </c>
      <c r="H101">
        <v>18</v>
      </c>
      <c r="I101">
        <v>13</v>
      </c>
      <c r="K101" t="s">
        <v>2220</v>
      </c>
      <c r="L101">
        <v>202759</v>
      </c>
      <c r="M101">
        <v>203450</v>
      </c>
      <c r="N101">
        <v>204136</v>
      </c>
      <c r="O101">
        <v>204905</v>
      </c>
      <c r="P101">
        <v>206208</v>
      </c>
      <c r="Q101">
        <v>207441</v>
      </c>
      <c r="R101">
        <v>208589</v>
      </c>
      <c r="S101">
        <v>209620</v>
      </c>
    </row>
    <row r="102" spans="1:19" x14ac:dyDescent="0.25">
      <c r="A102" t="s">
        <v>2226</v>
      </c>
      <c r="B102">
        <v>42</v>
      </c>
      <c r="C102">
        <v>57</v>
      </c>
      <c r="D102">
        <v>62</v>
      </c>
      <c r="E102">
        <v>56</v>
      </c>
      <c r="F102">
        <v>55</v>
      </c>
      <c r="G102">
        <v>49</v>
      </c>
      <c r="H102">
        <v>41</v>
      </c>
      <c r="I102">
        <v>47</v>
      </c>
      <c r="K102" t="s">
        <v>2226</v>
      </c>
      <c r="L102">
        <v>955800</v>
      </c>
      <c r="M102">
        <v>949063</v>
      </c>
      <c r="N102">
        <v>943452</v>
      </c>
      <c r="O102">
        <v>940194</v>
      </c>
      <c r="P102">
        <v>936912</v>
      </c>
      <c r="Q102">
        <v>934389</v>
      </c>
      <c r="R102">
        <v>932863</v>
      </c>
      <c r="S102">
        <v>932546</v>
      </c>
    </row>
    <row r="103" spans="1:19" x14ac:dyDescent="0.25">
      <c r="A103" t="s">
        <v>2225</v>
      </c>
      <c r="B103">
        <v>20</v>
      </c>
      <c r="C103">
        <v>20</v>
      </c>
      <c r="D103">
        <v>23</v>
      </c>
      <c r="E103">
        <v>28</v>
      </c>
      <c r="F103">
        <v>17</v>
      </c>
      <c r="G103">
        <v>20</v>
      </c>
      <c r="H103">
        <v>21</v>
      </c>
      <c r="I103">
        <v>17</v>
      </c>
      <c r="K103" t="s">
        <v>2225</v>
      </c>
      <c r="L103">
        <v>429014</v>
      </c>
      <c r="M103">
        <v>421694</v>
      </c>
      <c r="N103">
        <v>415671</v>
      </c>
      <c r="O103">
        <v>411765</v>
      </c>
      <c r="P103">
        <v>407958</v>
      </c>
      <c r="Q103">
        <v>403997</v>
      </c>
      <c r="R103">
        <v>400185</v>
      </c>
      <c r="S103">
        <v>396918</v>
      </c>
    </row>
    <row r="104" spans="1:19" x14ac:dyDescent="0.25">
      <c r="A104" t="s">
        <v>2214</v>
      </c>
      <c r="B104">
        <v>94</v>
      </c>
      <c r="C104">
        <v>147</v>
      </c>
      <c r="D104">
        <v>135</v>
      </c>
      <c r="E104">
        <v>100</v>
      </c>
      <c r="F104">
        <v>103</v>
      </c>
      <c r="G104">
        <v>202</v>
      </c>
      <c r="H104">
        <v>251</v>
      </c>
      <c r="I104">
        <v>105</v>
      </c>
      <c r="K104" t="s">
        <v>2214</v>
      </c>
      <c r="L104">
        <v>1209625</v>
      </c>
      <c r="M104">
        <v>1206030</v>
      </c>
      <c r="N104">
        <v>1201972</v>
      </c>
      <c r="O104">
        <v>1198169</v>
      </c>
      <c r="P104">
        <v>1194495</v>
      </c>
      <c r="Q104">
        <v>1189113</v>
      </c>
      <c r="R104">
        <v>1182410</v>
      </c>
      <c r="S104">
        <v>1174801</v>
      </c>
    </row>
    <row r="105" spans="1:19" x14ac:dyDescent="0.25">
      <c r="A105" t="s">
        <v>2212</v>
      </c>
      <c r="B105">
        <v>24</v>
      </c>
      <c r="C105">
        <v>41</v>
      </c>
      <c r="D105">
        <v>48</v>
      </c>
      <c r="E105">
        <v>40</v>
      </c>
      <c r="F105">
        <v>50</v>
      </c>
      <c r="G105">
        <v>87</v>
      </c>
      <c r="H105">
        <v>43</v>
      </c>
      <c r="I105">
        <v>41</v>
      </c>
      <c r="K105" t="s">
        <v>2212</v>
      </c>
      <c r="L105">
        <v>450609</v>
      </c>
      <c r="M105">
        <v>448596</v>
      </c>
      <c r="N105">
        <v>446619</v>
      </c>
      <c r="O105">
        <v>445076</v>
      </c>
      <c r="P105">
        <v>444348</v>
      </c>
      <c r="Q105">
        <v>443191</v>
      </c>
      <c r="R105">
        <v>441778</v>
      </c>
      <c r="S105">
        <v>440280</v>
      </c>
    </row>
    <row r="106" spans="1:19" x14ac:dyDescent="0.25">
      <c r="A106" t="s">
        <v>2205</v>
      </c>
      <c r="B106">
        <v>59</v>
      </c>
      <c r="C106">
        <v>64</v>
      </c>
      <c r="D106">
        <v>57</v>
      </c>
      <c r="E106">
        <v>57</v>
      </c>
      <c r="F106">
        <v>45</v>
      </c>
      <c r="G106">
        <v>41</v>
      </c>
      <c r="H106">
        <v>34</v>
      </c>
      <c r="I106">
        <v>21</v>
      </c>
      <c r="K106" t="s">
        <v>2205</v>
      </c>
      <c r="L106">
        <v>519689</v>
      </c>
      <c r="M106">
        <v>514027</v>
      </c>
      <c r="N106">
        <v>508542</v>
      </c>
      <c r="O106">
        <v>503691</v>
      </c>
      <c r="P106">
        <v>500276</v>
      </c>
      <c r="Q106">
        <v>497024</v>
      </c>
      <c r="R106">
        <v>494078</v>
      </c>
      <c r="S106">
        <v>491555</v>
      </c>
    </row>
    <row r="107" spans="1:19" x14ac:dyDescent="0.25">
      <c r="A107" t="s">
        <v>2206</v>
      </c>
      <c r="B107">
        <v>95</v>
      </c>
      <c r="C107">
        <v>120</v>
      </c>
      <c r="D107">
        <v>113</v>
      </c>
      <c r="E107">
        <v>103</v>
      </c>
      <c r="F107">
        <v>131</v>
      </c>
      <c r="G107">
        <v>135</v>
      </c>
      <c r="H107">
        <v>101</v>
      </c>
      <c r="I107">
        <v>91</v>
      </c>
      <c r="K107" t="s">
        <v>2206</v>
      </c>
      <c r="L107">
        <v>1215507</v>
      </c>
      <c r="M107">
        <v>1208224</v>
      </c>
      <c r="N107">
        <v>1202106</v>
      </c>
      <c r="O107">
        <v>1198010</v>
      </c>
      <c r="P107">
        <v>1196316</v>
      </c>
      <c r="Q107">
        <v>1194635</v>
      </c>
      <c r="R107">
        <v>1192986</v>
      </c>
      <c r="S107">
        <v>1191169</v>
      </c>
    </row>
    <row r="108" spans="1:19" x14ac:dyDescent="0.25">
      <c r="A108" t="s">
        <v>2213</v>
      </c>
      <c r="B108">
        <v>65</v>
      </c>
      <c r="C108">
        <v>62</v>
      </c>
      <c r="D108">
        <v>67</v>
      </c>
      <c r="E108">
        <v>40</v>
      </c>
      <c r="F108">
        <v>41</v>
      </c>
      <c r="G108">
        <v>43</v>
      </c>
      <c r="H108">
        <v>25</v>
      </c>
      <c r="I108">
        <v>39</v>
      </c>
      <c r="K108" t="s">
        <v>2213</v>
      </c>
      <c r="L108">
        <v>452269</v>
      </c>
      <c r="M108">
        <v>450691</v>
      </c>
      <c r="N108">
        <v>449583</v>
      </c>
      <c r="O108">
        <v>449133</v>
      </c>
      <c r="P108">
        <v>449069</v>
      </c>
      <c r="Q108">
        <v>449039</v>
      </c>
      <c r="R108">
        <v>448966</v>
      </c>
      <c r="S108">
        <v>448714</v>
      </c>
    </row>
    <row r="109" spans="1:19" x14ac:dyDescent="0.25">
      <c r="A109" t="s">
        <v>2208</v>
      </c>
      <c r="B109">
        <v>23</v>
      </c>
      <c r="C109">
        <v>26</v>
      </c>
      <c r="D109">
        <v>27</v>
      </c>
      <c r="E109">
        <v>23</v>
      </c>
      <c r="F109">
        <v>22</v>
      </c>
      <c r="G109">
        <v>39</v>
      </c>
      <c r="H109">
        <v>10</v>
      </c>
      <c r="I109">
        <v>19</v>
      </c>
      <c r="K109" t="s">
        <v>2208</v>
      </c>
      <c r="L109">
        <v>303508</v>
      </c>
      <c r="M109">
        <v>303797</v>
      </c>
      <c r="N109">
        <v>304280</v>
      </c>
      <c r="O109">
        <v>305148</v>
      </c>
      <c r="P109">
        <v>306961</v>
      </c>
      <c r="Q109">
        <v>308455</v>
      </c>
      <c r="R109">
        <v>309631</v>
      </c>
      <c r="S109">
        <v>310433</v>
      </c>
    </row>
    <row r="110" spans="1:19" x14ac:dyDescent="0.25">
      <c r="A110" t="s">
        <v>2216</v>
      </c>
      <c r="B110">
        <v>202</v>
      </c>
      <c r="C110">
        <v>195</v>
      </c>
      <c r="D110">
        <v>148</v>
      </c>
      <c r="E110">
        <v>151</v>
      </c>
      <c r="F110">
        <v>191</v>
      </c>
      <c r="G110">
        <v>207</v>
      </c>
      <c r="H110">
        <v>185</v>
      </c>
      <c r="I110">
        <v>183</v>
      </c>
      <c r="K110" t="s">
        <v>2216</v>
      </c>
      <c r="L110">
        <v>2015729</v>
      </c>
      <c r="M110">
        <v>1984520</v>
      </c>
      <c r="N110">
        <v>1954799</v>
      </c>
      <c r="O110">
        <v>1928828</v>
      </c>
      <c r="P110">
        <v>1906772</v>
      </c>
      <c r="Q110">
        <v>1888438</v>
      </c>
      <c r="R110">
        <v>1872912</v>
      </c>
      <c r="S110">
        <v>1858418</v>
      </c>
    </row>
    <row r="111" spans="1:19" x14ac:dyDescent="0.25">
      <c r="A111" t="s">
        <v>2204</v>
      </c>
      <c r="B111">
        <v>216</v>
      </c>
      <c r="C111">
        <v>183</v>
      </c>
      <c r="D111">
        <v>168</v>
      </c>
      <c r="E111">
        <v>165</v>
      </c>
      <c r="F111">
        <v>148</v>
      </c>
      <c r="G111">
        <v>129</v>
      </c>
      <c r="H111">
        <v>129</v>
      </c>
      <c r="I111">
        <v>97</v>
      </c>
      <c r="K111" t="s">
        <v>2204</v>
      </c>
      <c r="L111">
        <v>2565371</v>
      </c>
      <c r="M111">
        <v>2541460</v>
      </c>
      <c r="N111">
        <v>2517738</v>
      </c>
      <c r="O111">
        <v>2495796</v>
      </c>
      <c r="P111">
        <v>2478442</v>
      </c>
      <c r="Q111">
        <v>2461360</v>
      </c>
      <c r="R111">
        <v>2444211</v>
      </c>
      <c r="S111">
        <v>2425772</v>
      </c>
    </row>
    <row r="112" spans="1:19" x14ac:dyDescent="0.25">
      <c r="A112" t="s">
        <v>2211</v>
      </c>
      <c r="B112">
        <v>82</v>
      </c>
      <c r="C112">
        <v>80</v>
      </c>
      <c r="D112">
        <v>69</v>
      </c>
      <c r="E112">
        <v>55</v>
      </c>
      <c r="F112">
        <v>37</v>
      </c>
      <c r="G112">
        <v>59</v>
      </c>
      <c r="H112">
        <v>41</v>
      </c>
      <c r="I112">
        <v>31</v>
      </c>
      <c r="K112" t="s">
        <v>2211</v>
      </c>
      <c r="L112">
        <v>487619</v>
      </c>
      <c r="M112">
        <v>486450</v>
      </c>
      <c r="N112">
        <v>485630</v>
      </c>
      <c r="O112">
        <v>485503</v>
      </c>
      <c r="P112">
        <v>484505</v>
      </c>
      <c r="Q112">
        <v>483612</v>
      </c>
      <c r="R112">
        <v>482769</v>
      </c>
      <c r="S112">
        <v>481837</v>
      </c>
    </row>
    <row r="113" spans="1:19" x14ac:dyDescent="0.25">
      <c r="A113" t="s">
        <v>2201</v>
      </c>
      <c r="B113">
        <v>129</v>
      </c>
      <c r="C113">
        <v>138</v>
      </c>
      <c r="D113">
        <v>154</v>
      </c>
      <c r="E113">
        <v>132</v>
      </c>
      <c r="F113">
        <v>131</v>
      </c>
      <c r="G113">
        <v>136</v>
      </c>
      <c r="H113">
        <v>145</v>
      </c>
      <c r="I113">
        <v>75</v>
      </c>
      <c r="K113" t="s">
        <v>2201</v>
      </c>
      <c r="L113">
        <v>1918065</v>
      </c>
      <c r="M113">
        <v>1914743</v>
      </c>
      <c r="N113">
        <v>1912642</v>
      </c>
      <c r="O113">
        <v>1911869</v>
      </c>
      <c r="P113">
        <v>1909789</v>
      </c>
      <c r="Q113">
        <v>1908792</v>
      </c>
      <c r="R113">
        <v>1907318</v>
      </c>
      <c r="S113">
        <v>1902928</v>
      </c>
    </row>
    <row r="114" spans="1:19" x14ac:dyDescent="0.25">
      <c r="A114" t="s">
        <v>2202</v>
      </c>
      <c r="B114">
        <v>217</v>
      </c>
      <c r="C114">
        <v>214</v>
      </c>
      <c r="D114">
        <v>209</v>
      </c>
      <c r="E114">
        <v>168</v>
      </c>
      <c r="F114">
        <v>156</v>
      </c>
      <c r="G114">
        <v>156</v>
      </c>
      <c r="H114">
        <v>139</v>
      </c>
      <c r="I114">
        <v>121</v>
      </c>
      <c r="K114" t="s">
        <v>2202</v>
      </c>
      <c r="L114">
        <v>5305809</v>
      </c>
      <c r="M114">
        <v>5272516</v>
      </c>
      <c r="N114">
        <v>5243745</v>
      </c>
      <c r="O114">
        <v>5222972</v>
      </c>
      <c r="P114">
        <v>5204198</v>
      </c>
      <c r="Q114">
        <v>5187267</v>
      </c>
      <c r="R114">
        <v>5170615</v>
      </c>
      <c r="S114">
        <v>5151735</v>
      </c>
    </row>
    <row r="115" spans="1:19" x14ac:dyDescent="0.25">
      <c r="A115" t="s">
        <v>2209</v>
      </c>
      <c r="B115">
        <v>138</v>
      </c>
      <c r="C115">
        <v>131</v>
      </c>
      <c r="D115">
        <v>116</v>
      </c>
      <c r="E115">
        <v>88</v>
      </c>
      <c r="F115">
        <v>80</v>
      </c>
      <c r="G115">
        <v>98</v>
      </c>
      <c r="H115">
        <v>76</v>
      </c>
      <c r="I115">
        <v>68</v>
      </c>
      <c r="K115" t="s">
        <v>2209</v>
      </c>
      <c r="L115">
        <v>1371564</v>
      </c>
      <c r="M115">
        <v>1366946</v>
      </c>
      <c r="N115">
        <v>1360965</v>
      </c>
      <c r="O115">
        <v>1353823</v>
      </c>
      <c r="P115">
        <v>1350350</v>
      </c>
      <c r="Q115">
        <v>1346308</v>
      </c>
      <c r="R115">
        <v>1341235</v>
      </c>
      <c r="S115">
        <v>1334516</v>
      </c>
    </row>
    <row r="116" spans="1:19" x14ac:dyDescent="0.25">
      <c r="A116" t="s">
        <v>2207</v>
      </c>
      <c r="B116">
        <v>39</v>
      </c>
      <c r="C116">
        <v>43</v>
      </c>
      <c r="D116">
        <v>41</v>
      </c>
      <c r="E116">
        <v>35</v>
      </c>
      <c r="F116">
        <v>38</v>
      </c>
      <c r="G116">
        <v>47</v>
      </c>
      <c r="H116">
        <v>37</v>
      </c>
      <c r="I116">
        <v>46</v>
      </c>
      <c r="K116" t="s">
        <v>2207</v>
      </c>
      <c r="L116">
        <v>844889</v>
      </c>
      <c r="M116">
        <v>847336</v>
      </c>
      <c r="N116">
        <v>848360</v>
      </c>
      <c r="O116">
        <v>848217</v>
      </c>
      <c r="P116">
        <v>847971</v>
      </c>
      <c r="Q116">
        <v>847159</v>
      </c>
      <c r="R116">
        <v>845627</v>
      </c>
      <c r="S116">
        <v>843040</v>
      </c>
    </row>
    <row r="117" spans="1:19" x14ac:dyDescent="0.25">
      <c r="A117" t="s">
        <v>2203</v>
      </c>
      <c r="B117">
        <v>108</v>
      </c>
      <c r="C117">
        <v>83</v>
      </c>
      <c r="D117">
        <v>76</v>
      </c>
      <c r="E117">
        <v>99</v>
      </c>
      <c r="F117">
        <v>121</v>
      </c>
      <c r="G117">
        <v>114</v>
      </c>
      <c r="H117">
        <v>102</v>
      </c>
      <c r="I117">
        <v>87</v>
      </c>
      <c r="K117" t="s">
        <v>2203</v>
      </c>
      <c r="L117">
        <v>1317407</v>
      </c>
      <c r="M117">
        <v>1304083</v>
      </c>
      <c r="N117">
        <v>1290294</v>
      </c>
      <c r="O117">
        <v>1276942</v>
      </c>
      <c r="P117">
        <v>1267953</v>
      </c>
      <c r="Q117">
        <v>1258962</v>
      </c>
      <c r="R117">
        <v>1249459</v>
      </c>
      <c r="S117">
        <v>1238412</v>
      </c>
    </row>
    <row r="118" spans="1:19" x14ac:dyDescent="0.25">
      <c r="A118" t="s">
        <v>2210</v>
      </c>
      <c r="B118">
        <v>24</v>
      </c>
      <c r="C118">
        <v>22</v>
      </c>
      <c r="D118">
        <v>39</v>
      </c>
      <c r="E118">
        <v>23</v>
      </c>
      <c r="F118">
        <v>26</v>
      </c>
      <c r="G118">
        <v>25</v>
      </c>
      <c r="H118">
        <v>25</v>
      </c>
      <c r="I118">
        <v>17</v>
      </c>
      <c r="K118" t="s">
        <v>2210</v>
      </c>
      <c r="L118">
        <v>331713</v>
      </c>
      <c r="M118">
        <v>331560</v>
      </c>
      <c r="N118">
        <v>330804</v>
      </c>
      <c r="O118">
        <v>329455</v>
      </c>
      <c r="P118">
        <v>330023</v>
      </c>
      <c r="Q118">
        <v>330825</v>
      </c>
      <c r="R118">
        <v>331662</v>
      </c>
      <c r="S118">
        <v>332261</v>
      </c>
    </row>
    <row r="119" spans="1:19" x14ac:dyDescent="0.25">
      <c r="A119" t="s">
        <v>2215</v>
      </c>
      <c r="B119">
        <v>45</v>
      </c>
      <c r="C119">
        <v>25</v>
      </c>
      <c r="D119">
        <v>49</v>
      </c>
      <c r="E119">
        <v>48</v>
      </c>
      <c r="F119">
        <v>36</v>
      </c>
      <c r="G119">
        <v>31</v>
      </c>
      <c r="H119">
        <v>30</v>
      </c>
      <c r="I119">
        <v>30</v>
      </c>
      <c r="K119" t="s">
        <v>2215</v>
      </c>
      <c r="L119">
        <v>419441</v>
      </c>
      <c r="M119">
        <v>419553</v>
      </c>
      <c r="N119">
        <v>418867</v>
      </c>
      <c r="O119">
        <v>417300</v>
      </c>
      <c r="P119">
        <v>418221</v>
      </c>
      <c r="Q119">
        <v>419108</v>
      </c>
      <c r="R119">
        <v>419862</v>
      </c>
      <c r="S119">
        <v>420294</v>
      </c>
    </row>
    <row r="120" spans="1:19" x14ac:dyDescent="0.25">
      <c r="A120" t="s">
        <v>2218</v>
      </c>
      <c r="B120">
        <v>124</v>
      </c>
      <c r="C120">
        <v>114</v>
      </c>
      <c r="D120">
        <v>129</v>
      </c>
      <c r="E120">
        <v>102</v>
      </c>
      <c r="F120">
        <v>99</v>
      </c>
      <c r="G120">
        <v>109</v>
      </c>
      <c r="H120">
        <v>88</v>
      </c>
      <c r="I120">
        <v>57</v>
      </c>
      <c r="K120" t="s">
        <v>2218</v>
      </c>
      <c r="L120">
        <v>835255</v>
      </c>
      <c r="M120">
        <v>837806</v>
      </c>
      <c r="N120">
        <v>840310</v>
      </c>
      <c r="O120">
        <v>842820</v>
      </c>
      <c r="P120">
        <v>848365</v>
      </c>
      <c r="Q120">
        <v>853583</v>
      </c>
      <c r="R120">
        <v>858257</v>
      </c>
      <c r="S120">
        <v>861842</v>
      </c>
    </row>
    <row r="121" spans="1:19" x14ac:dyDescent="0.25">
      <c r="A121" t="s">
        <v>2217</v>
      </c>
      <c r="B121">
        <v>37</v>
      </c>
      <c r="C121">
        <v>35</v>
      </c>
      <c r="D121">
        <v>26</v>
      </c>
      <c r="E121">
        <v>22</v>
      </c>
      <c r="F121">
        <v>30</v>
      </c>
      <c r="G121">
        <v>17</v>
      </c>
      <c r="H121">
        <v>13</v>
      </c>
      <c r="I121">
        <v>18</v>
      </c>
      <c r="K121" t="s">
        <v>2217</v>
      </c>
      <c r="L121">
        <v>398764</v>
      </c>
      <c r="M121">
        <v>403085</v>
      </c>
      <c r="N121">
        <v>406892</v>
      </c>
      <c r="O121">
        <v>410208</v>
      </c>
      <c r="P121">
        <v>413584</v>
      </c>
      <c r="Q121">
        <v>417047</v>
      </c>
      <c r="R121">
        <v>420200</v>
      </c>
      <c r="S121">
        <v>422379</v>
      </c>
    </row>
    <row r="122" spans="1:19" x14ac:dyDescent="0.25">
      <c r="A122" t="s">
        <v>5</v>
      </c>
      <c r="B122">
        <v>2004</v>
      </c>
      <c r="C122">
        <v>1995</v>
      </c>
      <c r="D122">
        <v>1968</v>
      </c>
      <c r="E122">
        <v>1766</v>
      </c>
      <c r="F122">
        <v>1799</v>
      </c>
      <c r="G122">
        <v>2002</v>
      </c>
      <c r="H122">
        <v>1802</v>
      </c>
      <c r="I122">
        <v>1422</v>
      </c>
      <c r="K122" t="s">
        <v>349</v>
      </c>
      <c r="L122">
        <v>25731541</v>
      </c>
      <c r="M122">
        <v>25613008</v>
      </c>
      <c r="N122">
        <v>25500062</v>
      </c>
      <c r="O122">
        <v>25407246</v>
      </c>
      <c r="P122">
        <v>25350701</v>
      </c>
      <c r="Q122">
        <v>25299136</v>
      </c>
      <c r="R122">
        <v>25246187</v>
      </c>
      <c r="S122">
        <v>25179100</v>
      </c>
    </row>
    <row r="123" spans="1:19" x14ac:dyDescent="0.25">
      <c r="A123" t="s">
        <v>6</v>
      </c>
      <c r="B123">
        <f>SUM(B102:B110)</f>
        <v>624</v>
      </c>
      <c r="C123">
        <f t="shared" ref="C123:I123" si="11">SUM(C102:C110)</f>
        <v>732</v>
      </c>
      <c r="D123">
        <f t="shared" si="11"/>
        <v>680</v>
      </c>
      <c r="E123">
        <f t="shared" si="11"/>
        <v>598</v>
      </c>
      <c r="F123">
        <f t="shared" si="11"/>
        <v>655</v>
      </c>
      <c r="G123">
        <f t="shared" si="11"/>
        <v>823</v>
      </c>
      <c r="H123">
        <f t="shared" si="11"/>
        <v>711</v>
      </c>
      <c r="I123">
        <f t="shared" si="11"/>
        <v>563</v>
      </c>
      <c r="K123" t="s">
        <v>6</v>
      </c>
      <c r="L123">
        <f>SUM(L102:L110)</f>
        <v>7551750</v>
      </c>
      <c r="M123">
        <f t="shared" ref="M123:S123" si="12">SUM(M102:M110)</f>
        <v>7486642</v>
      </c>
      <c r="N123">
        <f t="shared" si="12"/>
        <v>7427024</v>
      </c>
      <c r="O123">
        <f t="shared" si="12"/>
        <v>7380014</v>
      </c>
      <c r="P123">
        <f t="shared" si="12"/>
        <v>7343107</v>
      </c>
      <c r="Q123">
        <f t="shared" si="12"/>
        <v>7308281</v>
      </c>
      <c r="R123">
        <f t="shared" si="12"/>
        <v>7275809</v>
      </c>
      <c r="S123">
        <f t="shared" si="12"/>
        <v>7244834</v>
      </c>
    </row>
  </sheetData>
  <sortState xmlns:xlrd2="http://schemas.microsoft.com/office/spreadsheetml/2017/richdata2" ref="A45:B50">
    <sortCondition ref="B45:B50"/>
  </sortState>
  <pageMargins left="0.511811024" right="0.511811024" top="0.78740157499999996" bottom="0.78740157499999996" header="0.31496062000000002" footer="0.31496062000000002"/>
  <pageSetup paperSize="9" orientation="portrait" r:id="rId1"/>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B3442-B8EF-422B-BDC8-BB482A494A07}">
  <dimension ref="A1:S93"/>
  <sheetViews>
    <sheetView showGridLines="0" workbookViewId="0"/>
  </sheetViews>
  <sheetFormatPr defaultRowHeight="15" x14ac:dyDescent="0.25"/>
  <sheetData>
    <row r="1" spans="1:1" x14ac:dyDescent="0.25">
      <c r="A1" t="s">
        <v>2433</v>
      </c>
    </row>
    <row r="3" spans="1:1" x14ac:dyDescent="0.25">
      <c r="A3" t="s">
        <v>48</v>
      </c>
    </row>
    <row r="4" spans="1:1" x14ac:dyDescent="0.25">
      <c r="A4" t="s">
        <v>2354</v>
      </c>
    </row>
    <row r="5" spans="1:1" x14ac:dyDescent="0.25">
      <c r="A5" t="s">
        <v>2355</v>
      </c>
    </row>
    <row r="6" spans="1:1" x14ac:dyDescent="0.25">
      <c r="A6" t="s">
        <v>2356</v>
      </c>
    </row>
    <row r="7" spans="1:1" x14ac:dyDescent="0.25">
      <c r="A7" t="s">
        <v>2357</v>
      </c>
    </row>
    <row r="8" spans="1:1" x14ac:dyDescent="0.25">
      <c r="A8" t="s">
        <v>2358</v>
      </c>
    </row>
    <row r="9" spans="1:1" x14ac:dyDescent="0.25">
      <c r="A9" t="s">
        <v>2359</v>
      </c>
    </row>
    <row r="10" spans="1:1" x14ac:dyDescent="0.25">
      <c r="A10" t="s">
        <v>2360</v>
      </c>
    </row>
    <row r="11" spans="1:1" x14ac:dyDescent="0.25">
      <c r="A11" t="s">
        <v>2361</v>
      </c>
    </row>
    <row r="12" spans="1:1" x14ac:dyDescent="0.25">
      <c r="A12" t="s">
        <v>2423</v>
      </c>
    </row>
    <row r="13" spans="1:1" x14ac:dyDescent="0.25">
      <c r="A13" t="s">
        <v>2363</v>
      </c>
    </row>
    <row r="14" spans="1:1" x14ac:dyDescent="0.25">
      <c r="A14" t="s">
        <v>2364</v>
      </c>
    </row>
    <row r="15" spans="1:1" x14ac:dyDescent="0.25">
      <c r="A15" t="s">
        <v>2365</v>
      </c>
    </row>
    <row r="16" spans="1:1" x14ac:dyDescent="0.25">
      <c r="A16" t="s">
        <v>2366</v>
      </c>
    </row>
    <row r="17" spans="1:1" x14ac:dyDescent="0.25">
      <c r="A17" t="s">
        <v>2241</v>
      </c>
    </row>
    <row r="18" spans="1:1" x14ac:dyDescent="0.25">
      <c r="A18" t="s">
        <v>2242</v>
      </c>
    </row>
    <row r="19" spans="1:1" x14ac:dyDescent="0.25">
      <c r="A19" t="s">
        <v>2243</v>
      </c>
    </row>
    <row r="20" spans="1:1" x14ac:dyDescent="0.25">
      <c r="A20" t="s">
        <v>2244</v>
      </c>
    </row>
    <row r="21" spans="1:1" x14ac:dyDescent="0.25">
      <c r="A21" t="s">
        <v>2367</v>
      </c>
    </row>
    <row r="22" spans="1:1" x14ac:dyDescent="0.25">
      <c r="A22" t="s">
        <v>2424</v>
      </c>
    </row>
    <row r="23" spans="1:1" x14ac:dyDescent="0.25">
      <c r="A23" t="s">
        <v>2369</v>
      </c>
    </row>
    <row r="24" spans="1:1" x14ac:dyDescent="0.25">
      <c r="A24" t="s">
        <v>2370</v>
      </c>
    </row>
    <row r="25" spans="1:1" x14ac:dyDescent="0.25">
      <c r="A25" t="s">
        <v>2371</v>
      </c>
    </row>
    <row r="26" spans="1:1" x14ac:dyDescent="0.25">
      <c r="A26" t="s">
        <v>2372</v>
      </c>
    </row>
    <row r="28" spans="1:1" x14ac:dyDescent="0.25">
      <c r="A28" t="s">
        <v>718</v>
      </c>
    </row>
    <row r="29" spans="1:1" x14ac:dyDescent="0.25">
      <c r="A29" t="s">
        <v>2373</v>
      </c>
    </row>
    <row r="30" spans="1:1" x14ac:dyDescent="0.25">
      <c r="A30" t="s">
        <v>2284</v>
      </c>
    </row>
    <row r="31" spans="1:1" x14ac:dyDescent="0.25">
      <c r="A31" t="s">
        <v>2425</v>
      </c>
    </row>
    <row r="33" spans="1:1" x14ac:dyDescent="0.25">
      <c r="A33" t="s">
        <v>654</v>
      </c>
    </row>
    <row r="34" spans="1:1" x14ac:dyDescent="0.25">
      <c r="A34" t="s">
        <v>2141</v>
      </c>
    </row>
    <row r="35" spans="1:1" x14ac:dyDescent="0.25">
      <c r="A35" s="109" t="s">
        <v>140</v>
      </c>
    </row>
    <row r="52" spans="1:19" x14ac:dyDescent="0.25">
      <c r="A52" t="s">
        <v>2263</v>
      </c>
    </row>
    <row r="53" spans="1:19" x14ac:dyDescent="0.25">
      <c r="A53" t="s">
        <v>2382</v>
      </c>
    </row>
    <row r="54" spans="1:19" x14ac:dyDescent="0.25">
      <c r="C54" t="s">
        <v>2384</v>
      </c>
    </row>
    <row r="55" spans="1:19" x14ac:dyDescent="0.25">
      <c r="B55">
        <v>2012</v>
      </c>
      <c r="C55">
        <v>2013</v>
      </c>
      <c r="D55">
        <v>2014</v>
      </c>
      <c r="E55">
        <v>2015</v>
      </c>
      <c r="F55">
        <v>2016</v>
      </c>
      <c r="G55">
        <v>2017</v>
      </c>
      <c r="H55">
        <v>2018</v>
      </c>
      <c r="I55">
        <v>2019</v>
      </c>
    </row>
    <row r="56" spans="1:19" x14ac:dyDescent="0.25">
      <c r="A56" t="s">
        <v>72</v>
      </c>
      <c r="B56" s="16">
        <f t="shared" ref="B56:I56" si="0">B79/(L79/100000)</f>
        <v>7.5780539557441653</v>
      </c>
      <c r="C56" s="16">
        <f t="shared" si="0"/>
        <v>8.5583465274508956</v>
      </c>
      <c r="D56" s="16">
        <f t="shared" si="0"/>
        <v>8.8734060733534896</v>
      </c>
      <c r="E56" s="16">
        <f t="shared" si="0"/>
        <v>7.5373261499338025</v>
      </c>
      <c r="F56" s="16">
        <f t="shared" si="0"/>
        <v>7.1670342486504799</v>
      </c>
      <c r="G56" s="16">
        <f t="shared" si="0"/>
        <v>12.643659528942633</v>
      </c>
      <c r="H56" s="16">
        <f t="shared" si="0"/>
        <v>3.2296507778613899</v>
      </c>
      <c r="I56" s="16">
        <f t="shared" si="0"/>
        <v>6.1204833249042467</v>
      </c>
    </row>
    <row r="57" spans="1:19" x14ac:dyDescent="0.25">
      <c r="A57" t="s">
        <v>66</v>
      </c>
      <c r="B57" s="16">
        <f t="shared" ref="B57:I58" si="1">B92/(L92/100000)</f>
        <v>7.7881072105242364</v>
      </c>
      <c r="C57" s="16">
        <f t="shared" si="1"/>
        <v>7.7890109588065561</v>
      </c>
      <c r="D57" s="16">
        <f t="shared" si="1"/>
        <v>7.7176282943939514</v>
      </c>
      <c r="E57" s="16">
        <f t="shared" si="1"/>
        <v>6.9507730196338473</v>
      </c>
      <c r="F57" s="16">
        <f t="shared" si="1"/>
        <v>7.0964507056432087</v>
      </c>
      <c r="G57" s="16">
        <f t="shared" si="1"/>
        <v>7.9133137194882863</v>
      </c>
      <c r="H57" s="16">
        <f t="shared" si="1"/>
        <v>7.1377115284775474</v>
      </c>
      <c r="I57" s="16">
        <f t="shared" si="1"/>
        <v>5.6475410161602282</v>
      </c>
    </row>
    <row r="58" spans="1:19" x14ac:dyDescent="0.25">
      <c r="A58" t="s">
        <v>69</v>
      </c>
      <c r="B58" s="16">
        <f t="shared" si="1"/>
        <v>8.2629854007349284</v>
      </c>
      <c r="C58" s="16">
        <f t="shared" si="1"/>
        <v>9.7774142265651278</v>
      </c>
      <c r="D58" s="16">
        <f t="shared" si="1"/>
        <v>9.1557533677015179</v>
      </c>
      <c r="E58" s="16">
        <f t="shared" si="1"/>
        <v>8.1029656583307297</v>
      </c>
      <c r="F58" s="16">
        <f t="shared" si="1"/>
        <v>8.9199299424616854</v>
      </c>
      <c r="G58" s="16">
        <f t="shared" si="1"/>
        <v>11.261198084747974</v>
      </c>
      <c r="H58" s="16">
        <f t="shared" si="1"/>
        <v>9.7721091908817286</v>
      </c>
      <c r="I58" s="16">
        <f t="shared" si="1"/>
        <v>7.7710545196756753</v>
      </c>
    </row>
    <row r="59" spans="1:19" x14ac:dyDescent="0.25">
      <c r="B59" s="16"/>
    </row>
    <row r="61" spans="1:19" x14ac:dyDescent="0.25">
      <c r="A61" t="s">
        <v>2263</v>
      </c>
      <c r="F61" s="170" t="s">
        <v>2380</v>
      </c>
      <c r="K61" t="s">
        <v>2258</v>
      </c>
    </row>
    <row r="62" spans="1:19" x14ac:dyDescent="0.25">
      <c r="A62" t="s">
        <v>2382</v>
      </c>
      <c r="K62" t="s">
        <v>2434</v>
      </c>
    </row>
    <row r="63" spans="1:19" x14ac:dyDescent="0.25">
      <c r="A63" t="s">
        <v>2432</v>
      </c>
      <c r="C63" t="s">
        <v>2384</v>
      </c>
      <c r="K63" t="s">
        <v>2432</v>
      </c>
      <c r="M63" t="s">
        <v>2385</v>
      </c>
    </row>
    <row r="64" spans="1:19" x14ac:dyDescent="0.25">
      <c r="B64">
        <v>2012</v>
      </c>
      <c r="C64">
        <v>2013</v>
      </c>
      <c r="D64">
        <v>2014</v>
      </c>
      <c r="E64">
        <v>2015</v>
      </c>
      <c r="F64">
        <v>2016</v>
      </c>
      <c r="G64">
        <v>2017</v>
      </c>
      <c r="H64">
        <v>2018</v>
      </c>
      <c r="I64">
        <v>2019</v>
      </c>
      <c r="L64">
        <v>2012</v>
      </c>
      <c r="M64">
        <v>2013</v>
      </c>
      <c r="N64">
        <v>2014</v>
      </c>
      <c r="O64">
        <v>2015</v>
      </c>
      <c r="P64">
        <v>2016</v>
      </c>
      <c r="Q64">
        <v>2017</v>
      </c>
      <c r="R64">
        <v>2018</v>
      </c>
      <c r="S64">
        <v>2019</v>
      </c>
    </row>
    <row r="65" spans="1:19" x14ac:dyDescent="0.25">
      <c r="A65" t="s">
        <v>2223</v>
      </c>
      <c r="B65">
        <v>23</v>
      </c>
      <c r="C65">
        <v>20</v>
      </c>
      <c r="D65">
        <v>20</v>
      </c>
      <c r="E65">
        <v>27</v>
      </c>
      <c r="F65">
        <v>15</v>
      </c>
      <c r="G65">
        <v>22</v>
      </c>
      <c r="H65">
        <v>16</v>
      </c>
      <c r="I65">
        <v>14</v>
      </c>
      <c r="K65" t="s">
        <v>2223</v>
      </c>
      <c r="L65">
        <v>240785</v>
      </c>
      <c r="M65">
        <v>240728</v>
      </c>
      <c r="N65">
        <v>240215</v>
      </c>
      <c r="O65">
        <v>239265</v>
      </c>
      <c r="P65">
        <v>239985</v>
      </c>
      <c r="Q65">
        <v>240384</v>
      </c>
      <c r="R65">
        <v>240454</v>
      </c>
      <c r="S65">
        <v>240139</v>
      </c>
    </row>
    <row r="66" spans="1:19" x14ac:dyDescent="0.25">
      <c r="A66" t="s">
        <v>2219</v>
      </c>
      <c r="B66">
        <v>6</v>
      </c>
      <c r="C66">
        <v>12</v>
      </c>
      <c r="D66">
        <v>10</v>
      </c>
      <c r="E66">
        <v>11</v>
      </c>
      <c r="F66">
        <v>13</v>
      </c>
      <c r="G66">
        <v>16</v>
      </c>
      <c r="H66">
        <v>13</v>
      </c>
      <c r="I66">
        <v>11</v>
      </c>
      <c r="K66" t="s">
        <v>2219</v>
      </c>
      <c r="L66">
        <v>108105</v>
      </c>
      <c r="M66">
        <v>109484</v>
      </c>
      <c r="N66">
        <v>110894</v>
      </c>
      <c r="O66">
        <v>112340</v>
      </c>
      <c r="P66">
        <v>114236</v>
      </c>
      <c r="Q66">
        <v>116234</v>
      </c>
      <c r="R66">
        <v>118245</v>
      </c>
      <c r="S66">
        <v>120137</v>
      </c>
    </row>
    <row r="67" spans="1:19" x14ac:dyDescent="0.25">
      <c r="A67" t="s">
        <v>2221</v>
      </c>
      <c r="B67">
        <v>48</v>
      </c>
      <c r="C67">
        <v>31</v>
      </c>
      <c r="D67">
        <v>34</v>
      </c>
      <c r="E67">
        <v>54</v>
      </c>
      <c r="F67">
        <v>53</v>
      </c>
      <c r="G67">
        <v>46</v>
      </c>
      <c r="H67">
        <v>64</v>
      </c>
      <c r="I67">
        <v>56</v>
      </c>
      <c r="K67" t="s">
        <v>2221</v>
      </c>
      <c r="L67">
        <v>545067</v>
      </c>
      <c r="M67">
        <v>551852</v>
      </c>
      <c r="N67">
        <v>558479</v>
      </c>
      <c r="O67">
        <v>564911</v>
      </c>
      <c r="P67">
        <v>571864</v>
      </c>
      <c r="Q67">
        <v>579391</v>
      </c>
      <c r="R67">
        <v>586996</v>
      </c>
      <c r="S67">
        <v>593976</v>
      </c>
    </row>
    <row r="68" spans="1:19" x14ac:dyDescent="0.25">
      <c r="A68" t="s">
        <v>2224</v>
      </c>
      <c r="B68">
        <v>5</v>
      </c>
      <c r="C68">
        <v>9</v>
      </c>
      <c r="D68">
        <v>5</v>
      </c>
      <c r="E68">
        <v>8</v>
      </c>
      <c r="F68">
        <v>9</v>
      </c>
      <c r="G68">
        <v>13</v>
      </c>
      <c r="H68">
        <v>17</v>
      </c>
      <c r="I68">
        <v>11</v>
      </c>
      <c r="K68" t="s">
        <v>2224</v>
      </c>
      <c r="L68">
        <v>69525</v>
      </c>
      <c r="M68">
        <v>70718</v>
      </c>
      <c r="N68">
        <v>71878</v>
      </c>
      <c r="O68">
        <v>73017</v>
      </c>
      <c r="P68">
        <v>74403</v>
      </c>
      <c r="Q68">
        <v>75781</v>
      </c>
      <c r="R68">
        <v>77102</v>
      </c>
      <c r="S68">
        <v>78293</v>
      </c>
    </row>
    <row r="69" spans="1:19" x14ac:dyDescent="0.25">
      <c r="A69" t="s">
        <v>2227</v>
      </c>
      <c r="B69">
        <v>114</v>
      </c>
      <c r="C69">
        <v>92</v>
      </c>
      <c r="D69">
        <v>116</v>
      </c>
      <c r="E69">
        <v>109</v>
      </c>
      <c r="F69">
        <v>129</v>
      </c>
      <c r="G69">
        <v>128</v>
      </c>
      <c r="H69">
        <v>132</v>
      </c>
      <c r="I69">
        <v>100</v>
      </c>
      <c r="K69" t="s">
        <v>2227</v>
      </c>
      <c r="L69">
        <v>1113535</v>
      </c>
      <c r="M69">
        <v>1118379</v>
      </c>
      <c r="N69">
        <v>1122695</v>
      </c>
      <c r="O69">
        <v>1126897</v>
      </c>
      <c r="P69">
        <v>1133543</v>
      </c>
      <c r="Q69">
        <v>1140739</v>
      </c>
      <c r="R69">
        <v>1148018</v>
      </c>
      <c r="S69">
        <v>1154553</v>
      </c>
    </row>
    <row r="70" spans="1:19" x14ac:dyDescent="0.25">
      <c r="A70" t="s">
        <v>2222</v>
      </c>
      <c r="B70">
        <v>8</v>
      </c>
      <c r="C70">
        <v>8</v>
      </c>
      <c r="D70">
        <v>13</v>
      </c>
      <c r="E70">
        <v>6</v>
      </c>
      <c r="F70">
        <v>5</v>
      </c>
      <c r="G70">
        <v>12</v>
      </c>
      <c r="H70">
        <v>6</v>
      </c>
      <c r="I70">
        <v>7</v>
      </c>
      <c r="K70" t="s">
        <v>2222</v>
      </c>
      <c r="L70">
        <v>104118</v>
      </c>
      <c r="M70">
        <v>106217</v>
      </c>
      <c r="N70">
        <v>108494</v>
      </c>
      <c r="O70">
        <v>110992</v>
      </c>
      <c r="P70">
        <v>113954</v>
      </c>
      <c r="Q70">
        <v>116862</v>
      </c>
      <c r="R70">
        <v>119759</v>
      </c>
      <c r="S70">
        <v>122532</v>
      </c>
    </row>
    <row r="71" spans="1:19" x14ac:dyDescent="0.25">
      <c r="A71" t="s">
        <v>2220</v>
      </c>
      <c r="B71">
        <v>17</v>
      </c>
      <c r="C71">
        <v>23</v>
      </c>
      <c r="D71">
        <v>14</v>
      </c>
      <c r="E71">
        <v>16</v>
      </c>
      <c r="F71">
        <v>18</v>
      </c>
      <c r="G71">
        <v>21</v>
      </c>
      <c r="H71">
        <v>18</v>
      </c>
      <c r="I71">
        <v>13</v>
      </c>
      <c r="K71" t="s">
        <v>2220</v>
      </c>
      <c r="L71">
        <v>202759</v>
      </c>
      <c r="M71">
        <v>203450</v>
      </c>
      <c r="N71">
        <v>204136</v>
      </c>
      <c r="O71">
        <v>204905</v>
      </c>
      <c r="P71">
        <v>206208</v>
      </c>
      <c r="Q71">
        <v>207441</v>
      </c>
      <c r="R71">
        <v>208589</v>
      </c>
      <c r="S71">
        <v>209620</v>
      </c>
    </row>
    <row r="72" spans="1:19" x14ac:dyDescent="0.25">
      <c r="A72" t="s">
        <v>2226</v>
      </c>
      <c r="B72">
        <v>42</v>
      </c>
      <c r="C72">
        <v>57</v>
      </c>
      <c r="D72">
        <v>62</v>
      </c>
      <c r="E72">
        <v>56</v>
      </c>
      <c r="F72">
        <v>55</v>
      </c>
      <c r="G72">
        <v>49</v>
      </c>
      <c r="H72">
        <v>41</v>
      </c>
      <c r="I72">
        <v>47</v>
      </c>
      <c r="K72" t="s">
        <v>2226</v>
      </c>
      <c r="L72">
        <v>955800</v>
      </c>
      <c r="M72">
        <v>949063</v>
      </c>
      <c r="N72">
        <v>943452</v>
      </c>
      <c r="O72">
        <v>940194</v>
      </c>
      <c r="P72">
        <v>936912</v>
      </c>
      <c r="Q72">
        <v>934389</v>
      </c>
      <c r="R72">
        <v>932863</v>
      </c>
      <c r="S72">
        <v>932546</v>
      </c>
    </row>
    <row r="73" spans="1:19" x14ac:dyDescent="0.25">
      <c r="A73" t="s">
        <v>2225</v>
      </c>
      <c r="B73">
        <v>20</v>
      </c>
      <c r="C73">
        <v>20</v>
      </c>
      <c r="D73">
        <v>23</v>
      </c>
      <c r="E73">
        <v>28</v>
      </c>
      <c r="F73">
        <v>17</v>
      </c>
      <c r="G73">
        <v>20</v>
      </c>
      <c r="H73">
        <v>21</v>
      </c>
      <c r="I73">
        <v>17</v>
      </c>
      <c r="K73" t="s">
        <v>2225</v>
      </c>
      <c r="L73">
        <v>429014</v>
      </c>
      <c r="M73">
        <v>421694</v>
      </c>
      <c r="N73">
        <v>415671</v>
      </c>
      <c r="O73">
        <v>411765</v>
      </c>
      <c r="P73">
        <v>407958</v>
      </c>
      <c r="Q73">
        <v>403997</v>
      </c>
      <c r="R73">
        <v>400185</v>
      </c>
      <c r="S73">
        <v>396918</v>
      </c>
    </row>
    <row r="74" spans="1:19" x14ac:dyDescent="0.25">
      <c r="A74" t="s">
        <v>2214</v>
      </c>
      <c r="B74">
        <v>94</v>
      </c>
      <c r="C74">
        <v>147</v>
      </c>
      <c r="D74">
        <v>135</v>
      </c>
      <c r="E74">
        <v>100</v>
      </c>
      <c r="F74">
        <v>103</v>
      </c>
      <c r="G74">
        <v>202</v>
      </c>
      <c r="H74">
        <v>251</v>
      </c>
      <c r="I74">
        <v>105</v>
      </c>
      <c r="K74" t="s">
        <v>2214</v>
      </c>
      <c r="L74">
        <v>1209625</v>
      </c>
      <c r="M74">
        <v>1206030</v>
      </c>
      <c r="N74">
        <v>1201972</v>
      </c>
      <c r="O74">
        <v>1198169</v>
      </c>
      <c r="P74">
        <v>1194495</v>
      </c>
      <c r="Q74">
        <v>1189113</v>
      </c>
      <c r="R74">
        <v>1182410</v>
      </c>
      <c r="S74">
        <v>1174801</v>
      </c>
    </row>
    <row r="75" spans="1:19" x14ac:dyDescent="0.25">
      <c r="A75" t="s">
        <v>2212</v>
      </c>
      <c r="B75">
        <v>24</v>
      </c>
      <c r="C75">
        <v>41</v>
      </c>
      <c r="D75">
        <v>48</v>
      </c>
      <c r="E75">
        <v>40</v>
      </c>
      <c r="F75">
        <v>50</v>
      </c>
      <c r="G75">
        <v>87</v>
      </c>
      <c r="H75">
        <v>43</v>
      </c>
      <c r="I75">
        <v>41</v>
      </c>
      <c r="K75" t="s">
        <v>2212</v>
      </c>
      <c r="L75">
        <v>450609</v>
      </c>
      <c r="M75">
        <v>448596</v>
      </c>
      <c r="N75">
        <v>446619</v>
      </c>
      <c r="O75">
        <v>445076</v>
      </c>
      <c r="P75">
        <v>444348</v>
      </c>
      <c r="Q75">
        <v>443191</v>
      </c>
      <c r="R75">
        <v>441778</v>
      </c>
      <c r="S75">
        <v>440280</v>
      </c>
    </row>
    <row r="76" spans="1:19" x14ac:dyDescent="0.25">
      <c r="A76" t="s">
        <v>2205</v>
      </c>
      <c r="B76">
        <v>59</v>
      </c>
      <c r="C76">
        <v>64</v>
      </c>
      <c r="D76">
        <v>57</v>
      </c>
      <c r="E76">
        <v>57</v>
      </c>
      <c r="F76">
        <v>45</v>
      </c>
      <c r="G76">
        <v>41</v>
      </c>
      <c r="H76">
        <v>34</v>
      </c>
      <c r="I76">
        <v>21</v>
      </c>
      <c r="K76" t="s">
        <v>2205</v>
      </c>
      <c r="L76">
        <v>519689</v>
      </c>
      <c r="M76">
        <v>514027</v>
      </c>
      <c r="N76">
        <v>508542</v>
      </c>
      <c r="O76">
        <v>503691</v>
      </c>
      <c r="P76">
        <v>500276</v>
      </c>
      <c r="Q76">
        <v>497024</v>
      </c>
      <c r="R76">
        <v>494078</v>
      </c>
      <c r="S76">
        <v>491555</v>
      </c>
    </row>
    <row r="77" spans="1:19" x14ac:dyDescent="0.25">
      <c r="A77" t="s">
        <v>2206</v>
      </c>
      <c r="B77">
        <v>95</v>
      </c>
      <c r="C77">
        <v>120</v>
      </c>
      <c r="D77">
        <v>113</v>
      </c>
      <c r="E77">
        <v>103</v>
      </c>
      <c r="F77">
        <v>131</v>
      </c>
      <c r="G77">
        <v>135</v>
      </c>
      <c r="H77">
        <v>101</v>
      </c>
      <c r="I77">
        <v>91</v>
      </c>
      <c r="K77" t="s">
        <v>2206</v>
      </c>
      <c r="L77">
        <v>1215507</v>
      </c>
      <c r="M77">
        <v>1208224</v>
      </c>
      <c r="N77">
        <v>1202106</v>
      </c>
      <c r="O77">
        <v>1198010</v>
      </c>
      <c r="P77">
        <v>1196316</v>
      </c>
      <c r="Q77">
        <v>1194635</v>
      </c>
      <c r="R77">
        <v>1192986</v>
      </c>
      <c r="S77">
        <v>1191169</v>
      </c>
    </row>
    <row r="78" spans="1:19" x14ac:dyDescent="0.25">
      <c r="A78" t="s">
        <v>2213</v>
      </c>
      <c r="B78">
        <v>65</v>
      </c>
      <c r="C78">
        <v>62</v>
      </c>
      <c r="D78">
        <v>67</v>
      </c>
      <c r="E78">
        <v>40</v>
      </c>
      <c r="F78">
        <v>41</v>
      </c>
      <c r="G78">
        <v>43</v>
      </c>
      <c r="H78">
        <v>25</v>
      </c>
      <c r="I78">
        <v>39</v>
      </c>
      <c r="K78" t="s">
        <v>2213</v>
      </c>
      <c r="L78">
        <v>452269</v>
      </c>
      <c r="M78">
        <v>450691</v>
      </c>
      <c r="N78">
        <v>449583</v>
      </c>
      <c r="O78">
        <v>449133</v>
      </c>
      <c r="P78">
        <v>449069</v>
      </c>
      <c r="Q78">
        <v>449039</v>
      </c>
      <c r="R78">
        <v>448966</v>
      </c>
      <c r="S78">
        <v>448714</v>
      </c>
    </row>
    <row r="79" spans="1:19" x14ac:dyDescent="0.25">
      <c r="A79" t="s">
        <v>2208</v>
      </c>
      <c r="B79">
        <v>23</v>
      </c>
      <c r="C79">
        <v>26</v>
      </c>
      <c r="D79">
        <v>27</v>
      </c>
      <c r="E79">
        <v>23</v>
      </c>
      <c r="F79">
        <v>22</v>
      </c>
      <c r="G79">
        <v>39</v>
      </c>
      <c r="H79">
        <v>10</v>
      </c>
      <c r="I79">
        <v>19</v>
      </c>
      <c r="K79" t="s">
        <v>2208</v>
      </c>
      <c r="L79">
        <v>303508</v>
      </c>
      <c r="M79">
        <v>303797</v>
      </c>
      <c r="N79">
        <v>304280</v>
      </c>
      <c r="O79">
        <v>305148</v>
      </c>
      <c r="P79">
        <v>306961</v>
      </c>
      <c r="Q79">
        <v>308455</v>
      </c>
      <c r="R79">
        <v>309631</v>
      </c>
      <c r="S79">
        <v>310433</v>
      </c>
    </row>
    <row r="80" spans="1:19" x14ac:dyDescent="0.25">
      <c r="A80" t="s">
        <v>2216</v>
      </c>
      <c r="B80">
        <v>202</v>
      </c>
      <c r="C80">
        <v>195</v>
      </c>
      <c r="D80">
        <v>148</v>
      </c>
      <c r="E80">
        <v>151</v>
      </c>
      <c r="F80">
        <v>191</v>
      </c>
      <c r="G80">
        <v>207</v>
      </c>
      <c r="H80">
        <v>185</v>
      </c>
      <c r="I80">
        <v>183</v>
      </c>
      <c r="K80" t="s">
        <v>2216</v>
      </c>
      <c r="L80">
        <v>2015729</v>
      </c>
      <c r="M80">
        <v>1984520</v>
      </c>
      <c r="N80">
        <v>1954799</v>
      </c>
      <c r="O80">
        <v>1928828</v>
      </c>
      <c r="P80">
        <v>1906772</v>
      </c>
      <c r="Q80">
        <v>1888438</v>
      </c>
      <c r="R80">
        <v>1872912</v>
      </c>
      <c r="S80">
        <v>1858418</v>
      </c>
    </row>
    <row r="81" spans="1:19" x14ac:dyDescent="0.25">
      <c r="A81" t="s">
        <v>2204</v>
      </c>
      <c r="B81">
        <v>216</v>
      </c>
      <c r="C81">
        <v>183</v>
      </c>
      <c r="D81">
        <v>168</v>
      </c>
      <c r="E81">
        <v>165</v>
      </c>
      <c r="F81">
        <v>148</v>
      </c>
      <c r="G81">
        <v>129</v>
      </c>
      <c r="H81">
        <v>129</v>
      </c>
      <c r="I81">
        <v>97</v>
      </c>
      <c r="K81" t="s">
        <v>2204</v>
      </c>
      <c r="L81">
        <v>2565371</v>
      </c>
      <c r="M81">
        <v>2541460</v>
      </c>
      <c r="N81">
        <v>2517738</v>
      </c>
      <c r="O81">
        <v>2495796</v>
      </c>
      <c r="P81">
        <v>2478442</v>
      </c>
      <c r="Q81">
        <v>2461360</v>
      </c>
      <c r="R81">
        <v>2444211</v>
      </c>
      <c r="S81">
        <v>2425772</v>
      </c>
    </row>
    <row r="82" spans="1:19" x14ac:dyDescent="0.25">
      <c r="A82" t="s">
        <v>2211</v>
      </c>
      <c r="B82">
        <v>82</v>
      </c>
      <c r="C82">
        <v>80</v>
      </c>
      <c r="D82">
        <v>69</v>
      </c>
      <c r="E82">
        <v>55</v>
      </c>
      <c r="F82">
        <v>37</v>
      </c>
      <c r="G82">
        <v>59</v>
      </c>
      <c r="H82">
        <v>41</v>
      </c>
      <c r="I82">
        <v>31</v>
      </c>
      <c r="K82" t="s">
        <v>2211</v>
      </c>
      <c r="L82">
        <v>487619</v>
      </c>
      <c r="M82">
        <v>486450</v>
      </c>
      <c r="N82">
        <v>485630</v>
      </c>
      <c r="O82">
        <v>485503</v>
      </c>
      <c r="P82">
        <v>484505</v>
      </c>
      <c r="Q82">
        <v>483612</v>
      </c>
      <c r="R82">
        <v>482769</v>
      </c>
      <c r="S82">
        <v>481837</v>
      </c>
    </row>
    <row r="83" spans="1:19" x14ac:dyDescent="0.25">
      <c r="A83" t="s">
        <v>2201</v>
      </c>
      <c r="B83">
        <v>129</v>
      </c>
      <c r="C83">
        <v>138</v>
      </c>
      <c r="D83">
        <v>154</v>
      </c>
      <c r="E83">
        <v>132</v>
      </c>
      <c r="F83">
        <v>131</v>
      </c>
      <c r="G83">
        <v>136</v>
      </c>
      <c r="H83">
        <v>145</v>
      </c>
      <c r="I83">
        <v>75</v>
      </c>
      <c r="K83" t="s">
        <v>2201</v>
      </c>
      <c r="L83">
        <v>1918065</v>
      </c>
      <c r="M83">
        <v>1914743</v>
      </c>
      <c r="N83">
        <v>1912642</v>
      </c>
      <c r="O83">
        <v>1911869</v>
      </c>
      <c r="P83">
        <v>1909789</v>
      </c>
      <c r="Q83">
        <v>1908792</v>
      </c>
      <c r="R83">
        <v>1907318</v>
      </c>
      <c r="S83">
        <v>1902928</v>
      </c>
    </row>
    <row r="84" spans="1:19" x14ac:dyDescent="0.25">
      <c r="A84" t="s">
        <v>2202</v>
      </c>
      <c r="B84">
        <v>217</v>
      </c>
      <c r="C84">
        <v>214</v>
      </c>
      <c r="D84">
        <v>209</v>
      </c>
      <c r="E84">
        <v>168</v>
      </c>
      <c r="F84">
        <v>156</v>
      </c>
      <c r="G84">
        <v>156</v>
      </c>
      <c r="H84">
        <v>139</v>
      </c>
      <c r="I84">
        <v>121</v>
      </c>
      <c r="K84" t="s">
        <v>2202</v>
      </c>
      <c r="L84">
        <v>5305809</v>
      </c>
      <c r="M84">
        <v>5272516</v>
      </c>
      <c r="N84">
        <v>5243745</v>
      </c>
      <c r="O84">
        <v>5222972</v>
      </c>
      <c r="P84">
        <v>5204198</v>
      </c>
      <c r="Q84">
        <v>5187267</v>
      </c>
      <c r="R84">
        <v>5170615</v>
      </c>
      <c r="S84">
        <v>5151735</v>
      </c>
    </row>
    <row r="85" spans="1:19" x14ac:dyDescent="0.25">
      <c r="A85" t="s">
        <v>2209</v>
      </c>
      <c r="B85">
        <v>138</v>
      </c>
      <c r="C85">
        <v>131</v>
      </c>
      <c r="D85">
        <v>116</v>
      </c>
      <c r="E85">
        <v>88</v>
      </c>
      <c r="F85">
        <v>80</v>
      </c>
      <c r="G85">
        <v>98</v>
      </c>
      <c r="H85">
        <v>76</v>
      </c>
      <c r="I85">
        <v>68</v>
      </c>
      <c r="K85" t="s">
        <v>2209</v>
      </c>
      <c r="L85">
        <v>1371564</v>
      </c>
      <c r="M85">
        <v>1366946</v>
      </c>
      <c r="N85">
        <v>1360965</v>
      </c>
      <c r="O85">
        <v>1353823</v>
      </c>
      <c r="P85">
        <v>1350350</v>
      </c>
      <c r="Q85">
        <v>1346308</v>
      </c>
      <c r="R85">
        <v>1341235</v>
      </c>
      <c r="S85">
        <v>1334516</v>
      </c>
    </row>
    <row r="86" spans="1:19" x14ac:dyDescent="0.25">
      <c r="A86" t="s">
        <v>2207</v>
      </c>
      <c r="B86">
        <v>39</v>
      </c>
      <c r="C86">
        <v>43</v>
      </c>
      <c r="D86">
        <v>41</v>
      </c>
      <c r="E86">
        <v>35</v>
      </c>
      <c r="F86">
        <v>38</v>
      </c>
      <c r="G86">
        <v>47</v>
      </c>
      <c r="H86">
        <v>37</v>
      </c>
      <c r="I86">
        <v>46</v>
      </c>
      <c r="K86" t="s">
        <v>2207</v>
      </c>
      <c r="L86">
        <v>844889</v>
      </c>
      <c r="M86">
        <v>847336</v>
      </c>
      <c r="N86">
        <v>848360</v>
      </c>
      <c r="O86">
        <v>848217</v>
      </c>
      <c r="P86">
        <v>847971</v>
      </c>
      <c r="Q86">
        <v>847159</v>
      </c>
      <c r="R86">
        <v>845627</v>
      </c>
      <c r="S86">
        <v>843040</v>
      </c>
    </row>
    <row r="87" spans="1:19" x14ac:dyDescent="0.25">
      <c r="A87" t="s">
        <v>2203</v>
      </c>
      <c r="B87">
        <v>108</v>
      </c>
      <c r="C87">
        <v>83</v>
      </c>
      <c r="D87">
        <v>76</v>
      </c>
      <c r="E87">
        <v>99</v>
      </c>
      <c r="F87">
        <v>121</v>
      </c>
      <c r="G87">
        <v>114</v>
      </c>
      <c r="H87">
        <v>102</v>
      </c>
      <c r="I87">
        <v>87</v>
      </c>
      <c r="K87" t="s">
        <v>2203</v>
      </c>
      <c r="L87">
        <v>1317407</v>
      </c>
      <c r="M87">
        <v>1304083</v>
      </c>
      <c r="N87">
        <v>1290294</v>
      </c>
      <c r="O87">
        <v>1276942</v>
      </c>
      <c r="P87">
        <v>1267953</v>
      </c>
      <c r="Q87">
        <v>1258962</v>
      </c>
      <c r="R87">
        <v>1249459</v>
      </c>
      <c r="S87">
        <v>1238412</v>
      </c>
    </row>
    <row r="88" spans="1:19" x14ac:dyDescent="0.25">
      <c r="A88" t="s">
        <v>2210</v>
      </c>
      <c r="B88">
        <v>24</v>
      </c>
      <c r="C88">
        <v>22</v>
      </c>
      <c r="D88">
        <v>39</v>
      </c>
      <c r="E88">
        <v>23</v>
      </c>
      <c r="F88">
        <v>26</v>
      </c>
      <c r="G88">
        <v>25</v>
      </c>
      <c r="H88">
        <v>25</v>
      </c>
      <c r="I88">
        <v>17</v>
      </c>
      <c r="K88" t="s">
        <v>2210</v>
      </c>
      <c r="L88">
        <v>331713</v>
      </c>
      <c r="M88">
        <v>331560</v>
      </c>
      <c r="N88">
        <v>330804</v>
      </c>
      <c r="O88">
        <v>329455</v>
      </c>
      <c r="P88">
        <v>330023</v>
      </c>
      <c r="Q88">
        <v>330825</v>
      </c>
      <c r="R88">
        <v>331662</v>
      </c>
      <c r="S88">
        <v>332261</v>
      </c>
    </row>
    <row r="89" spans="1:19" x14ac:dyDescent="0.25">
      <c r="A89" t="s">
        <v>2215</v>
      </c>
      <c r="B89">
        <v>45</v>
      </c>
      <c r="C89">
        <v>25</v>
      </c>
      <c r="D89">
        <v>49</v>
      </c>
      <c r="E89">
        <v>48</v>
      </c>
      <c r="F89">
        <v>36</v>
      </c>
      <c r="G89">
        <v>31</v>
      </c>
      <c r="H89">
        <v>30</v>
      </c>
      <c r="I89">
        <v>30</v>
      </c>
      <c r="K89" t="s">
        <v>2215</v>
      </c>
      <c r="L89">
        <v>419441</v>
      </c>
      <c r="M89">
        <v>419553</v>
      </c>
      <c r="N89">
        <v>418867</v>
      </c>
      <c r="O89">
        <v>417300</v>
      </c>
      <c r="P89">
        <v>418221</v>
      </c>
      <c r="Q89">
        <v>419108</v>
      </c>
      <c r="R89">
        <v>419862</v>
      </c>
      <c r="S89">
        <v>420294</v>
      </c>
    </row>
    <row r="90" spans="1:19" x14ac:dyDescent="0.25">
      <c r="A90" t="s">
        <v>2218</v>
      </c>
      <c r="B90">
        <v>124</v>
      </c>
      <c r="C90">
        <v>114</v>
      </c>
      <c r="D90">
        <v>129</v>
      </c>
      <c r="E90">
        <v>102</v>
      </c>
      <c r="F90">
        <v>99</v>
      </c>
      <c r="G90">
        <v>109</v>
      </c>
      <c r="H90">
        <v>88</v>
      </c>
      <c r="I90">
        <v>57</v>
      </c>
      <c r="K90" t="s">
        <v>2218</v>
      </c>
      <c r="L90">
        <v>835255</v>
      </c>
      <c r="M90">
        <v>837806</v>
      </c>
      <c r="N90">
        <v>840310</v>
      </c>
      <c r="O90">
        <v>842820</v>
      </c>
      <c r="P90">
        <v>848365</v>
      </c>
      <c r="Q90">
        <v>853583</v>
      </c>
      <c r="R90">
        <v>858257</v>
      </c>
      <c r="S90">
        <v>861842</v>
      </c>
    </row>
    <row r="91" spans="1:19" x14ac:dyDescent="0.25">
      <c r="A91" t="s">
        <v>2217</v>
      </c>
      <c r="B91">
        <v>37</v>
      </c>
      <c r="C91">
        <v>35</v>
      </c>
      <c r="D91">
        <v>26</v>
      </c>
      <c r="E91">
        <v>22</v>
      </c>
      <c r="F91">
        <v>30</v>
      </c>
      <c r="G91">
        <v>17</v>
      </c>
      <c r="H91">
        <v>13</v>
      </c>
      <c r="I91">
        <v>18</v>
      </c>
      <c r="K91" t="s">
        <v>2217</v>
      </c>
      <c r="L91">
        <v>398764</v>
      </c>
      <c r="M91">
        <v>403085</v>
      </c>
      <c r="N91">
        <v>406892</v>
      </c>
      <c r="O91">
        <v>410208</v>
      </c>
      <c r="P91">
        <v>413584</v>
      </c>
      <c r="Q91">
        <v>417047</v>
      </c>
      <c r="R91">
        <v>420200</v>
      </c>
      <c r="S91">
        <v>422379</v>
      </c>
    </row>
    <row r="92" spans="1:19" x14ac:dyDescent="0.25">
      <c r="A92" t="s">
        <v>5</v>
      </c>
      <c r="B92">
        <v>2004</v>
      </c>
      <c r="C92">
        <v>1995</v>
      </c>
      <c r="D92">
        <v>1968</v>
      </c>
      <c r="E92">
        <v>1766</v>
      </c>
      <c r="F92">
        <v>1799</v>
      </c>
      <c r="G92">
        <v>2002</v>
      </c>
      <c r="H92">
        <v>1802</v>
      </c>
      <c r="I92">
        <v>1422</v>
      </c>
      <c r="K92" t="s">
        <v>5</v>
      </c>
      <c r="L92">
        <v>25731541</v>
      </c>
      <c r="M92">
        <v>25613008</v>
      </c>
      <c r="N92">
        <v>25500062</v>
      </c>
      <c r="O92">
        <v>25407246</v>
      </c>
      <c r="P92">
        <v>25350701</v>
      </c>
      <c r="Q92">
        <v>25299136</v>
      </c>
      <c r="R92">
        <v>25246187</v>
      </c>
      <c r="S92">
        <v>25179100</v>
      </c>
    </row>
    <row r="93" spans="1:19" x14ac:dyDescent="0.25">
      <c r="A93" t="s">
        <v>6</v>
      </c>
      <c r="B93">
        <f>SUM(B72:B80)</f>
        <v>624</v>
      </c>
      <c r="C93">
        <f t="shared" ref="C93:I93" si="2">SUM(C72:C80)</f>
        <v>732</v>
      </c>
      <c r="D93">
        <f t="shared" si="2"/>
        <v>680</v>
      </c>
      <c r="E93">
        <f t="shared" si="2"/>
        <v>598</v>
      </c>
      <c r="F93">
        <f t="shared" si="2"/>
        <v>655</v>
      </c>
      <c r="G93">
        <f t="shared" si="2"/>
        <v>823</v>
      </c>
      <c r="H93">
        <f t="shared" si="2"/>
        <v>711</v>
      </c>
      <c r="I93">
        <f t="shared" si="2"/>
        <v>563</v>
      </c>
      <c r="K93" t="s">
        <v>6</v>
      </c>
      <c r="L93">
        <f>SUM(L72:L80)</f>
        <v>7551750</v>
      </c>
      <c r="M93">
        <f t="shared" ref="M93:S93" si="3">SUM(M72:M80)</f>
        <v>7486642</v>
      </c>
      <c r="N93">
        <f t="shared" si="3"/>
        <v>7427024</v>
      </c>
      <c r="O93">
        <f t="shared" si="3"/>
        <v>7380014</v>
      </c>
      <c r="P93">
        <f t="shared" si="3"/>
        <v>7343107</v>
      </c>
      <c r="Q93">
        <f t="shared" si="3"/>
        <v>7308281</v>
      </c>
      <c r="R93">
        <f t="shared" si="3"/>
        <v>7275809</v>
      </c>
      <c r="S93">
        <f t="shared" si="3"/>
        <v>7244834</v>
      </c>
    </row>
  </sheetData>
  <pageMargins left="0.511811024" right="0.511811024" top="0.78740157499999996" bottom="0.78740157499999996" header="0.31496062000000002" footer="0.31496062000000002"/>
  <pageSetup paperSize="9" orientation="portrait" r:id="rId1"/>
  <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79746-AD00-46AF-B38D-E0DF75BD3D66}">
  <dimension ref="A1:S69"/>
  <sheetViews>
    <sheetView showGridLines="0" workbookViewId="0"/>
  </sheetViews>
  <sheetFormatPr defaultRowHeight="15" x14ac:dyDescent="0.25"/>
  <cols>
    <col min="3" max="3" width="6.85546875" customWidth="1"/>
    <col min="4" max="4" width="7.42578125" customWidth="1"/>
    <col min="5" max="5" width="6.85546875" customWidth="1"/>
    <col min="6" max="6" width="7" customWidth="1"/>
    <col min="7" max="10" width="6.7109375" customWidth="1"/>
    <col min="11" max="11" width="6.28515625" bestFit="1" customWidth="1"/>
    <col min="12" max="13" width="6.7109375" customWidth="1"/>
    <col min="14" max="14" width="7.42578125" customWidth="1"/>
    <col min="15" max="15" width="7.5703125" customWidth="1"/>
  </cols>
  <sheetData>
    <row r="1" spans="1:1" x14ac:dyDescent="0.25">
      <c r="A1" s="102" t="s">
        <v>2435</v>
      </c>
    </row>
    <row r="2" spans="1:1" x14ac:dyDescent="0.25">
      <c r="A2" s="102"/>
    </row>
    <row r="3" spans="1:1" x14ac:dyDescent="0.25">
      <c r="A3" s="102" t="s">
        <v>48</v>
      </c>
    </row>
    <row r="4" spans="1:1" x14ac:dyDescent="0.25">
      <c r="A4" s="102" t="s">
        <v>2313</v>
      </c>
    </row>
    <row r="5" spans="1:1" x14ac:dyDescent="0.25">
      <c r="A5" s="102" t="s">
        <v>2436</v>
      </c>
    </row>
    <row r="6" spans="1:1" x14ac:dyDescent="0.25">
      <c r="A6" s="102" t="s">
        <v>2437</v>
      </c>
    </row>
    <row r="7" spans="1:1" x14ac:dyDescent="0.25">
      <c r="A7" s="102" t="s">
        <v>2438</v>
      </c>
    </row>
    <row r="8" spans="1:1" x14ac:dyDescent="0.25">
      <c r="A8" s="102" t="s">
        <v>2439</v>
      </c>
    </row>
    <row r="9" spans="1:1" x14ac:dyDescent="0.25">
      <c r="A9" s="102" t="s">
        <v>2440</v>
      </c>
    </row>
    <row r="10" spans="1:1" x14ac:dyDescent="0.25">
      <c r="A10" s="102" t="s">
        <v>2441</v>
      </c>
    </row>
    <row r="11" spans="1:1" x14ac:dyDescent="0.25">
      <c r="A11" s="102" t="s">
        <v>2442</v>
      </c>
    </row>
    <row r="13" spans="1:1" x14ac:dyDescent="0.25">
      <c r="A13" s="102" t="s">
        <v>52</v>
      </c>
    </row>
    <row r="14" spans="1:1" x14ac:dyDescent="0.25">
      <c r="A14" s="102" t="s">
        <v>2443</v>
      </c>
    </row>
    <row r="15" spans="1:1" x14ac:dyDescent="0.25">
      <c r="A15" s="102" t="s">
        <v>2444</v>
      </c>
    </row>
    <row r="16" spans="1:1" x14ac:dyDescent="0.25">
      <c r="A16" t="s">
        <v>2445</v>
      </c>
    </row>
    <row r="17" spans="1:19" x14ac:dyDescent="0.25">
      <c r="A17" t="s">
        <v>2446</v>
      </c>
    </row>
    <row r="18" spans="1:19" x14ac:dyDescent="0.25">
      <c r="A18" t="s">
        <v>2447</v>
      </c>
    </row>
    <row r="20" spans="1:19" x14ac:dyDescent="0.25">
      <c r="A20" t="s">
        <v>654</v>
      </c>
    </row>
    <row r="21" spans="1:19" x14ac:dyDescent="0.25">
      <c r="A21" t="s">
        <v>2448</v>
      </c>
    </row>
    <row r="22" spans="1:19" x14ac:dyDescent="0.25">
      <c r="A22" t="s">
        <v>2449</v>
      </c>
    </row>
    <row r="23" spans="1:19" x14ac:dyDescent="0.25">
      <c r="A23" t="s">
        <v>85</v>
      </c>
    </row>
    <row r="26" spans="1:19" x14ac:dyDescent="0.25">
      <c r="C26" t="s">
        <v>2378</v>
      </c>
      <c r="S26" t="s">
        <v>2378</v>
      </c>
    </row>
    <row r="27" spans="1:19" x14ac:dyDescent="0.25">
      <c r="B27">
        <v>2020</v>
      </c>
      <c r="C27">
        <v>2020</v>
      </c>
      <c r="P27" s="20"/>
      <c r="R27" t="s">
        <v>1354</v>
      </c>
      <c r="S27" t="s">
        <v>2450</v>
      </c>
    </row>
    <row r="28" spans="1:19" x14ac:dyDescent="0.25">
      <c r="A28" t="s">
        <v>66</v>
      </c>
      <c r="B28" s="16">
        <v>22.174444444444436</v>
      </c>
      <c r="Q28" t="s">
        <v>66</v>
      </c>
      <c r="R28" s="16">
        <v>-0.60481481481482646</v>
      </c>
    </row>
    <row r="29" spans="1:19" x14ac:dyDescent="0.25">
      <c r="A29" t="s">
        <v>69</v>
      </c>
      <c r="B29" s="16">
        <v>15.508888888888887</v>
      </c>
      <c r="Q29" t="s">
        <v>69</v>
      </c>
      <c r="R29" s="16">
        <v>9.3333333333333712E-2</v>
      </c>
    </row>
    <row r="30" spans="1:19" x14ac:dyDescent="0.25">
      <c r="A30" t="s">
        <v>72</v>
      </c>
      <c r="B30" s="16">
        <v>18.41</v>
      </c>
      <c r="C30">
        <v>14</v>
      </c>
      <c r="Q30" t="s">
        <v>72</v>
      </c>
      <c r="R30" s="16">
        <v>-1.5599999999999987</v>
      </c>
      <c r="S30">
        <v>16</v>
      </c>
    </row>
    <row r="31" spans="1:19" x14ac:dyDescent="0.25">
      <c r="A31" t="s">
        <v>345</v>
      </c>
      <c r="B31" s="16">
        <v>31.65</v>
      </c>
      <c r="C31">
        <v>6</v>
      </c>
      <c r="Q31" t="s">
        <v>343</v>
      </c>
      <c r="R31" s="16">
        <v>3.09</v>
      </c>
      <c r="S31">
        <v>6</v>
      </c>
    </row>
    <row r="32" spans="1:19" x14ac:dyDescent="0.25">
      <c r="A32" t="s">
        <v>74</v>
      </c>
      <c r="B32" s="16">
        <v>33.78</v>
      </c>
      <c r="C32">
        <v>5</v>
      </c>
      <c r="Q32" t="s">
        <v>597</v>
      </c>
      <c r="R32" s="16">
        <v>3.6400000000000006</v>
      </c>
      <c r="S32">
        <v>5</v>
      </c>
    </row>
    <row r="33" spans="1:19" x14ac:dyDescent="0.25">
      <c r="A33" t="s">
        <v>344</v>
      </c>
      <c r="B33" s="16">
        <v>37.42</v>
      </c>
      <c r="C33">
        <v>4</v>
      </c>
      <c r="Q33" t="s">
        <v>346</v>
      </c>
      <c r="R33" s="16">
        <v>6.1600000000000037</v>
      </c>
      <c r="S33">
        <v>4</v>
      </c>
    </row>
    <row r="34" spans="1:19" x14ac:dyDescent="0.25">
      <c r="A34" t="s">
        <v>431</v>
      </c>
      <c r="B34" s="16">
        <v>40.729999999999997</v>
      </c>
      <c r="C34">
        <v>3</v>
      </c>
      <c r="Q34" t="s">
        <v>371</v>
      </c>
      <c r="R34" s="16">
        <v>11.99</v>
      </c>
      <c r="S34">
        <v>3</v>
      </c>
    </row>
    <row r="35" spans="1:19" x14ac:dyDescent="0.25">
      <c r="A35" t="s">
        <v>346</v>
      </c>
      <c r="B35" s="16">
        <v>49.27</v>
      </c>
      <c r="C35">
        <v>2</v>
      </c>
      <c r="Q35" t="s">
        <v>344</v>
      </c>
      <c r="R35" s="16">
        <v>12.340000000000003</v>
      </c>
      <c r="S35">
        <v>2</v>
      </c>
    </row>
    <row r="36" spans="1:19" x14ac:dyDescent="0.25">
      <c r="A36" t="s">
        <v>76</v>
      </c>
      <c r="B36" s="16">
        <v>50.33</v>
      </c>
      <c r="C36">
        <v>1</v>
      </c>
      <c r="Q36" t="s">
        <v>1184</v>
      </c>
      <c r="R36" s="16">
        <v>23.169999999999998</v>
      </c>
      <c r="S36">
        <v>1</v>
      </c>
    </row>
    <row r="39" spans="1:19" x14ac:dyDescent="0.25">
      <c r="A39" t="s">
        <v>2451</v>
      </c>
      <c r="H39" t="s">
        <v>2378</v>
      </c>
    </row>
    <row r="40" spans="1:19" x14ac:dyDescent="0.25">
      <c r="B40">
        <v>2015</v>
      </c>
      <c r="C40">
        <v>2016</v>
      </c>
      <c r="D40">
        <v>2017</v>
      </c>
      <c r="E40">
        <v>2018</v>
      </c>
      <c r="F40">
        <v>2019</v>
      </c>
      <c r="G40">
        <v>2020</v>
      </c>
      <c r="H40">
        <v>2020</v>
      </c>
      <c r="I40" t="s">
        <v>1354</v>
      </c>
    </row>
    <row r="41" spans="1:19" x14ac:dyDescent="0.25">
      <c r="A41" t="s">
        <v>1184</v>
      </c>
      <c r="B41">
        <v>5.23</v>
      </c>
      <c r="C41">
        <v>4.41</v>
      </c>
      <c r="D41">
        <v>13.02</v>
      </c>
      <c r="E41">
        <v>29.91</v>
      </c>
      <c r="F41">
        <v>37.42</v>
      </c>
      <c r="G41">
        <v>28.4</v>
      </c>
      <c r="H41">
        <f>RANK(G41,G$41:G$67)</f>
        <v>8</v>
      </c>
      <c r="I41">
        <f>G41-B41</f>
        <v>23.169999999999998</v>
      </c>
      <c r="J41" s="164">
        <f t="shared" ref="J41:J66" si="0">RANK(I41,I$41:I$67)</f>
        <v>1</v>
      </c>
    </row>
    <row r="42" spans="1:19" x14ac:dyDescent="0.25">
      <c r="A42" t="s">
        <v>1183</v>
      </c>
      <c r="B42">
        <v>16.97</v>
      </c>
      <c r="C42">
        <v>16.2</v>
      </c>
      <c r="D42">
        <v>20.02</v>
      </c>
      <c r="E42">
        <v>13.69</v>
      </c>
      <c r="F42">
        <v>19</v>
      </c>
      <c r="G42">
        <v>17.75</v>
      </c>
      <c r="H42">
        <f t="shared" ref="H42:H67" si="1">RANK(G42,G$41:G$67)</f>
        <v>16</v>
      </c>
      <c r="I42">
        <f t="shared" ref="I42:I69" si="2">G42-B42</f>
        <v>0.78000000000000114</v>
      </c>
      <c r="J42">
        <f t="shared" si="0"/>
        <v>11</v>
      </c>
    </row>
    <row r="43" spans="1:19" x14ac:dyDescent="0.25">
      <c r="A43" t="s">
        <v>1185</v>
      </c>
      <c r="B43">
        <v>46.17</v>
      </c>
      <c r="C43">
        <v>54.97</v>
      </c>
      <c r="D43">
        <v>52.4</v>
      </c>
      <c r="E43">
        <v>34.36</v>
      </c>
      <c r="F43">
        <v>55.69</v>
      </c>
      <c r="G43">
        <v>28.89</v>
      </c>
      <c r="H43">
        <f t="shared" si="1"/>
        <v>7</v>
      </c>
      <c r="I43">
        <f t="shared" si="2"/>
        <v>-17.28</v>
      </c>
      <c r="J43">
        <f t="shared" si="0"/>
        <v>27</v>
      </c>
    </row>
    <row r="44" spans="1:19" x14ac:dyDescent="0.25">
      <c r="A44" t="s">
        <v>430</v>
      </c>
      <c r="B44">
        <v>19.2</v>
      </c>
      <c r="C44">
        <v>23.94</v>
      </c>
      <c r="D44">
        <v>22.62</v>
      </c>
      <c r="E44">
        <v>24.21</v>
      </c>
      <c r="F44">
        <v>20.36</v>
      </c>
      <c r="G44">
        <v>14.88</v>
      </c>
      <c r="H44">
        <f t="shared" si="1"/>
        <v>21</v>
      </c>
      <c r="I44">
        <f t="shared" si="2"/>
        <v>-4.3199999999999985</v>
      </c>
      <c r="J44">
        <f t="shared" si="0"/>
        <v>20</v>
      </c>
    </row>
    <row r="45" spans="1:19" x14ac:dyDescent="0.25">
      <c r="A45" t="s">
        <v>399</v>
      </c>
      <c r="B45">
        <v>16.11</v>
      </c>
      <c r="C45">
        <v>17.62</v>
      </c>
      <c r="D45">
        <v>20.75</v>
      </c>
      <c r="E45">
        <v>21.32</v>
      </c>
      <c r="F45">
        <v>21.68</v>
      </c>
      <c r="G45">
        <v>16.11</v>
      </c>
      <c r="H45">
        <f t="shared" si="1"/>
        <v>20</v>
      </c>
      <c r="I45">
        <f t="shared" si="2"/>
        <v>0</v>
      </c>
      <c r="J45">
        <f t="shared" si="0"/>
        <v>14</v>
      </c>
    </row>
    <row r="46" spans="1:19" x14ac:dyDescent="0.25">
      <c r="A46" t="s">
        <v>369</v>
      </c>
      <c r="B46">
        <v>16.329999999999998</v>
      </c>
      <c r="C46">
        <v>17.16</v>
      </c>
      <c r="D46">
        <v>17.600000000000001</v>
      </c>
      <c r="E46">
        <v>18.09</v>
      </c>
      <c r="F46">
        <v>19.82</v>
      </c>
      <c r="G46">
        <v>16.63</v>
      </c>
      <c r="H46">
        <f t="shared" si="1"/>
        <v>19</v>
      </c>
      <c r="I46">
        <f t="shared" si="2"/>
        <v>0.30000000000000071</v>
      </c>
      <c r="J46">
        <f t="shared" si="0"/>
        <v>12</v>
      </c>
    </row>
    <row r="47" spans="1:19" x14ac:dyDescent="0.25">
      <c r="A47" t="s">
        <v>121</v>
      </c>
      <c r="B47">
        <v>21.44</v>
      </c>
      <c r="C47">
        <v>21.36</v>
      </c>
      <c r="D47">
        <v>23.39</v>
      </c>
      <c r="E47">
        <v>22.15</v>
      </c>
      <c r="F47">
        <v>22.09</v>
      </c>
      <c r="G47">
        <v>17.48</v>
      </c>
      <c r="H47">
        <f t="shared" si="1"/>
        <v>17</v>
      </c>
      <c r="I47">
        <f t="shared" si="2"/>
        <v>-3.9600000000000009</v>
      </c>
      <c r="J47">
        <f t="shared" si="0"/>
        <v>19</v>
      </c>
    </row>
    <row r="48" spans="1:19" x14ac:dyDescent="0.25">
      <c r="A48" t="s">
        <v>371</v>
      </c>
      <c r="B48">
        <v>10.28</v>
      </c>
      <c r="C48">
        <v>9.81</v>
      </c>
      <c r="D48">
        <v>10.08</v>
      </c>
      <c r="E48">
        <v>12.11</v>
      </c>
      <c r="F48">
        <v>12.22</v>
      </c>
      <c r="G48">
        <v>22.27</v>
      </c>
      <c r="H48">
        <f t="shared" si="1"/>
        <v>11</v>
      </c>
      <c r="I48">
        <f t="shared" si="2"/>
        <v>11.99</v>
      </c>
      <c r="J48" s="164">
        <f t="shared" si="0"/>
        <v>3</v>
      </c>
    </row>
    <row r="49" spans="1:15" x14ac:dyDescent="0.25">
      <c r="A49" t="s">
        <v>370</v>
      </c>
      <c r="B49">
        <v>8.09</v>
      </c>
      <c r="C49">
        <v>9.36</v>
      </c>
      <c r="D49">
        <v>9.25</v>
      </c>
      <c r="E49">
        <v>9.56</v>
      </c>
      <c r="F49">
        <v>10.130000000000001</v>
      </c>
      <c r="G49">
        <v>8.07</v>
      </c>
      <c r="H49">
        <f t="shared" si="1"/>
        <v>24</v>
      </c>
      <c r="I49">
        <f t="shared" si="2"/>
        <v>-1.9999999999999574E-2</v>
      </c>
      <c r="J49">
        <f t="shared" si="0"/>
        <v>15</v>
      </c>
    </row>
    <row r="50" spans="1:15" x14ac:dyDescent="0.25">
      <c r="A50" t="s">
        <v>343</v>
      </c>
      <c r="B50">
        <v>13.79</v>
      </c>
      <c r="C50">
        <v>14.31</v>
      </c>
      <c r="D50">
        <v>17.13</v>
      </c>
      <c r="E50">
        <v>16.899999999999999</v>
      </c>
      <c r="F50">
        <v>20.78</v>
      </c>
      <c r="G50">
        <v>16.88</v>
      </c>
      <c r="H50">
        <f t="shared" si="1"/>
        <v>18</v>
      </c>
      <c r="I50">
        <f t="shared" si="2"/>
        <v>3.09</v>
      </c>
      <c r="J50" s="164">
        <f t="shared" si="0"/>
        <v>6</v>
      </c>
    </row>
    <row r="51" spans="1:15" x14ac:dyDescent="0.25">
      <c r="A51" t="s">
        <v>74</v>
      </c>
      <c r="B51">
        <v>45.44</v>
      </c>
      <c r="C51">
        <v>48.86</v>
      </c>
      <c r="D51">
        <v>50.98</v>
      </c>
      <c r="E51">
        <v>48.69</v>
      </c>
      <c r="F51">
        <v>49.28</v>
      </c>
      <c r="G51">
        <v>33.78</v>
      </c>
      <c r="H51" s="164">
        <f t="shared" si="1"/>
        <v>5</v>
      </c>
      <c r="I51">
        <f t="shared" si="2"/>
        <v>-11.659999999999997</v>
      </c>
      <c r="J51">
        <f t="shared" si="0"/>
        <v>25</v>
      </c>
    </row>
    <row r="52" spans="1:15" x14ac:dyDescent="0.25">
      <c r="A52" t="s">
        <v>76</v>
      </c>
      <c r="B52">
        <v>59.18</v>
      </c>
      <c r="C52">
        <v>62.82</v>
      </c>
      <c r="D52">
        <v>66.64</v>
      </c>
      <c r="E52">
        <v>66.08</v>
      </c>
      <c r="F52">
        <v>58.8</v>
      </c>
      <c r="G52">
        <v>50.33</v>
      </c>
      <c r="H52" s="164">
        <f t="shared" si="1"/>
        <v>1</v>
      </c>
      <c r="I52">
        <f t="shared" si="2"/>
        <v>-8.8500000000000014</v>
      </c>
      <c r="J52">
        <f t="shared" si="0"/>
        <v>24</v>
      </c>
    </row>
    <row r="53" spans="1:15" x14ac:dyDescent="0.25">
      <c r="A53" t="s">
        <v>372</v>
      </c>
      <c r="B53">
        <v>7</v>
      </c>
      <c r="C53">
        <v>7.27</v>
      </c>
      <c r="D53">
        <v>7.47</v>
      </c>
      <c r="E53">
        <v>6.98</v>
      </c>
      <c r="F53">
        <v>5.81</v>
      </c>
      <c r="G53">
        <v>4.2300000000000004</v>
      </c>
      <c r="H53">
        <f t="shared" si="1"/>
        <v>27</v>
      </c>
      <c r="I53">
        <f t="shared" si="2"/>
        <v>-2.7699999999999996</v>
      </c>
      <c r="J53">
        <f t="shared" si="0"/>
        <v>18</v>
      </c>
    </row>
    <row r="54" spans="1:15" x14ac:dyDescent="0.25">
      <c r="A54" t="s">
        <v>345</v>
      </c>
      <c r="B54">
        <v>31.53</v>
      </c>
      <c r="C54">
        <v>34.049999999999997</v>
      </c>
      <c r="D54">
        <v>37.54</v>
      </c>
      <c r="E54">
        <v>40.42</v>
      </c>
      <c r="F54">
        <v>39.700000000000003</v>
      </c>
      <c r="G54">
        <v>31.65</v>
      </c>
      <c r="H54" s="164">
        <f t="shared" si="1"/>
        <v>6</v>
      </c>
      <c r="I54">
        <f t="shared" si="2"/>
        <v>0.11999999999999744</v>
      </c>
      <c r="J54">
        <f t="shared" si="0"/>
        <v>13</v>
      </c>
    </row>
    <row r="55" spans="1:15" x14ac:dyDescent="0.25">
      <c r="A55" t="s">
        <v>400</v>
      </c>
      <c r="B55">
        <v>7.3</v>
      </c>
      <c r="C55">
        <v>11.13</v>
      </c>
      <c r="D55">
        <v>8.77</v>
      </c>
      <c r="E55">
        <v>6.13</v>
      </c>
      <c r="F55">
        <v>5.57</v>
      </c>
      <c r="G55">
        <v>4.5599999999999996</v>
      </c>
      <c r="H55">
        <f t="shared" si="1"/>
        <v>26</v>
      </c>
      <c r="I55">
        <f t="shared" si="2"/>
        <v>-2.74</v>
      </c>
      <c r="J55">
        <f t="shared" si="0"/>
        <v>17</v>
      </c>
    </row>
    <row r="56" spans="1:15" x14ac:dyDescent="0.25">
      <c r="A56" t="s">
        <v>431</v>
      </c>
      <c r="B56">
        <v>39</v>
      </c>
      <c r="C56">
        <v>41.48</v>
      </c>
      <c r="D56">
        <v>47.71</v>
      </c>
      <c r="E56">
        <v>56.07</v>
      </c>
      <c r="F56">
        <v>54.83</v>
      </c>
      <c r="G56">
        <v>40.729999999999997</v>
      </c>
      <c r="H56" s="164">
        <f t="shared" si="1"/>
        <v>3</v>
      </c>
      <c r="I56">
        <f t="shared" si="2"/>
        <v>1.7299999999999969</v>
      </c>
      <c r="J56">
        <f t="shared" si="0"/>
        <v>8</v>
      </c>
    </row>
    <row r="57" spans="1:15" ht="13.5" customHeight="1" x14ac:dyDescent="0.25">
      <c r="A57" t="s">
        <v>398</v>
      </c>
      <c r="B57">
        <v>23.26</v>
      </c>
      <c r="C57">
        <v>24.11</v>
      </c>
      <c r="D57">
        <v>17.43</v>
      </c>
      <c r="E57">
        <v>20.38</v>
      </c>
      <c r="F57">
        <v>21.74</v>
      </c>
      <c r="G57">
        <v>18.21</v>
      </c>
      <c r="H57">
        <f t="shared" si="1"/>
        <v>15</v>
      </c>
      <c r="I57">
        <f t="shared" si="2"/>
        <v>-5.0500000000000007</v>
      </c>
      <c r="J57">
        <f t="shared" si="0"/>
        <v>22</v>
      </c>
    </row>
    <row r="58" spans="1:15" x14ac:dyDescent="0.25">
      <c r="A58" t="s">
        <v>368</v>
      </c>
      <c r="B58">
        <v>16.82</v>
      </c>
      <c r="C58">
        <v>20.329999999999998</v>
      </c>
      <c r="D58">
        <v>24.01</v>
      </c>
      <c r="E58">
        <v>20.68</v>
      </c>
      <c r="F58">
        <v>20.62</v>
      </c>
      <c r="G58">
        <v>19.2</v>
      </c>
      <c r="H58">
        <f t="shared" si="1"/>
        <v>13</v>
      </c>
      <c r="I58">
        <f t="shared" si="2"/>
        <v>2.379999999999999</v>
      </c>
      <c r="J58">
        <f t="shared" si="0"/>
        <v>7</v>
      </c>
    </row>
    <row r="59" spans="1:15" x14ac:dyDescent="0.25">
      <c r="A59" t="s">
        <v>119</v>
      </c>
      <c r="B59">
        <v>26.91</v>
      </c>
      <c r="C59">
        <v>25.9</v>
      </c>
      <c r="D59">
        <v>26.23</v>
      </c>
      <c r="E59">
        <v>27.69</v>
      </c>
      <c r="F59">
        <v>28.5</v>
      </c>
      <c r="G59">
        <v>22.46</v>
      </c>
      <c r="H59">
        <f t="shared" si="1"/>
        <v>10</v>
      </c>
      <c r="I59">
        <f t="shared" si="2"/>
        <v>-4.4499999999999993</v>
      </c>
      <c r="J59">
        <f t="shared" si="0"/>
        <v>21</v>
      </c>
    </row>
    <row r="60" spans="1:15" x14ac:dyDescent="0.25">
      <c r="A60" t="s">
        <v>597</v>
      </c>
      <c r="B60">
        <v>8.19</v>
      </c>
      <c r="C60">
        <v>5.93</v>
      </c>
      <c r="D60">
        <v>2.54</v>
      </c>
      <c r="E60">
        <v>3.13</v>
      </c>
      <c r="F60">
        <v>6.7</v>
      </c>
      <c r="G60">
        <v>11.83</v>
      </c>
      <c r="H60">
        <f t="shared" si="1"/>
        <v>23</v>
      </c>
      <c r="I60">
        <f t="shared" si="2"/>
        <v>3.6400000000000006</v>
      </c>
      <c r="J60" s="164">
        <f t="shared" si="0"/>
        <v>5</v>
      </c>
    </row>
    <row r="61" spans="1:15" x14ac:dyDescent="0.25">
      <c r="A61" t="s">
        <v>118</v>
      </c>
      <c r="B61">
        <v>15.75</v>
      </c>
      <c r="C61">
        <v>14.89</v>
      </c>
      <c r="D61">
        <v>15.75</v>
      </c>
      <c r="E61">
        <v>14.6</v>
      </c>
      <c r="F61">
        <v>10.75</v>
      </c>
      <c r="G61">
        <v>7.32</v>
      </c>
      <c r="H61">
        <f t="shared" si="1"/>
        <v>25</v>
      </c>
      <c r="I61">
        <f t="shared" si="2"/>
        <v>-8.43</v>
      </c>
      <c r="J61">
        <f t="shared" si="0"/>
        <v>23</v>
      </c>
    </row>
    <row r="62" spans="1:15" x14ac:dyDescent="0.25">
      <c r="A62" t="s">
        <v>342</v>
      </c>
      <c r="B62">
        <v>39.14</v>
      </c>
      <c r="C62">
        <v>44.2</v>
      </c>
      <c r="D62">
        <v>52.11</v>
      </c>
      <c r="E62">
        <v>58.26</v>
      </c>
      <c r="F62">
        <v>61.44</v>
      </c>
      <c r="G62">
        <v>26</v>
      </c>
      <c r="H62">
        <f t="shared" si="1"/>
        <v>9</v>
      </c>
      <c r="I62">
        <f t="shared" si="2"/>
        <v>-13.14</v>
      </c>
      <c r="J62">
        <f t="shared" si="0"/>
        <v>26</v>
      </c>
    </row>
    <row r="63" spans="1:15" x14ac:dyDescent="0.25">
      <c r="A63" t="s">
        <v>346</v>
      </c>
      <c r="B63">
        <v>43.11</v>
      </c>
      <c r="C63">
        <v>50.17</v>
      </c>
      <c r="D63">
        <v>59.89</v>
      </c>
      <c r="E63">
        <v>39.020000000000003</v>
      </c>
      <c r="F63">
        <v>42.92</v>
      </c>
      <c r="G63">
        <v>49.27</v>
      </c>
      <c r="H63" s="164">
        <f t="shared" si="1"/>
        <v>2</v>
      </c>
      <c r="I63">
        <f t="shared" si="2"/>
        <v>6.1600000000000037</v>
      </c>
      <c r="J63" s="164">
        <f t="shared" si="0"/>
        <v>4</v>
      </c>
    </row>
    <row r="64" spans="1:15" x14ac:dyDescent="0.25">
      <c r="A64" t="s">
        <v>75</v>
      </c>
      <c r="B64">
        <v>12.88</v>
      </c>
      <c r="C64">
        <v>14.95</v>
      </c>
      <c r="D64">
        <v>16.88</v>
      </c>
      <c r="E64">
        <v>18.02</v>
      </c>
      <c r="F64">
        <v>20.74</v>
      </c>
      <c r="G64">
        <v>14.28</v>
      </c>
      <c r="H64">
        <f t="shared" si="1"/>
        <v>22</v>
      </c>
      <c r="I64">
        <f t="shared" si="2"/>
        <v>1.3999999999999986</v>
      </c>
      <c r="J64">
        <f t="shared" si="0"/>
        <v>9</v>
      </c>
      <c r="L64" s="20"/>
      <c r="M64" s="20"/>
      <c r="N64" s="20"/>
      <c r="O64" s="20"/>
    </row>
    <row r="65" spans="1:15" x14ac:dyDescent="0.25">
      <c r="A65" t="s">
        <v>120</v>
      </c>
      <c r="B65">
        <v>20.87</v>
      </c>
      <c r="C65">
        <v>22.47</v>
      </c>
      <c r="D65">
        <v>24.59</v>
      </c>
      <c r="E65">
        <v>26.24</v>
      </c>
      <c r="F65">
        <v>25.29</v>
      </c>
      <c r="G65">
        <v>21.67</v>
      </c>
      <c r="H65">
        <f t="shared" si="1"/>
        <v>12</v>
      </c>
      <c r="I65">
        <f t="shared" si="2"/>
        <v>0.80000000000000071</v>
      </c>
      <c r="J65">
        <f t="shared" si="0"/>
        <v>10</v>
      </c>
      <c r="L65" s="20"/>
      <c r="M65" s="20"/>
      <c r="N65" s="20"/>
      <c r="O65" s="20"/>
    </row>
    <row r="66" spans="1:15" x14ac:dyDescent="0.25">
      <c r="A66" t="s">
        <v>72</v>
      </c>
      <c r="B66">
        <v>19.97</v>
      </c>
      <c r="C66">
        <v>24.01</v>
      </c>
      <c r="D66">
        <v>24.82</v>
      </c>
      <c r="E66">
        <v>25.81</v>
      </c>
      <c r="F66">
        <v>27.49</v>
      </c>
      <c r="G66">
        <v>18.41</v>
      </c>
      <c r="H66" s="164">
        <f t="shared" si="1"/>
        <v>14</v>
      </c>
      <c r="I66">
        <f t="shared" si="2"/>
        <v>-1.5599999999999987</v>
      </c>
      <c r="J66" s="164">
        <f t="shared" si="0"/>
        <v>16</v>
      </c>
      <c r="M66" s="20"/>
      <c r="N66" s="20"/>
    </row>
    <row r="67" spans="1:15" x14ac:dyDescent="0.25">
      <c r="A67" t="s">
        <v>344</v>
      </c>
      <c r="B67">
        <v>25.08</v>
      </c>
      <c r="C67">
        <v>29.36</v>
      </c>
      <c r="D67">
        <v>36.380000000000003</v>
      </c>
      <c r="E67">
        <v>46.75</v>
      </c>
      <c r="F67">
        <v>45.65</v>
      </c>
      <c r="G67">
        <v>37.42</v>
      </c>
      <c r="H67" s="164">
        <f t="shared" si="1"/>
        <v>4</v>
      </c>
      <c r="I67">
        <f t="shared" si="2"/>
        <v>12.340000000000003</v>
      </c>
      <c r="J67" s="164">
        <f>RANK(I67,I$41:I$67)</f>
        <v>2</v>
      </c>
    </row>
    <row r="68" spans="1:15" x14ac:dyDescent="0.25">
      <c r="A68" t="s">
        <v>66</v>
      </c>
      <c r="B68" s="20">
        <f t="shared" ref="B68:G68" si="3">AVERAGE(B41:B67)</f>
        <v>22.779259259259263</v>
      </c>
      <c r="C68" s="20">
        <f t="shared" si="3"/>
        <v>24.854444444444447</v>
      </c>
      <c r="D68" s="20">
        <f t="shared" si="3"/>
        <v>26.888888888888893</v>
      </c>
      <c r="E68" s="20">
        <f t="shared" si="3"/>
        <v>26.935185185185187</v>
      </c>
      <c r="F68" s="20">
        <f t="shared" si="3"/>
        <v>28.334074074074074</v>
      </c>
      <c r="G68" s="20">
        <f t="shared" si="3"/>
        <v>22.174444444444436</v>
      </c>
      <c r="I68">
        <f t="shared" si="2"/>
        <v>-0.60481481481482646</v>
      </c>
      <c r="J68" s="20"/>
      <c r="K68" s="20"/>
    </row>
    <row r="69" spans="1:15" x14ac:dyDescent="0.25">
      <c r="A69" t="s">
        <v>69</v>
      </c>
      <c r="B69" s="20">
        <f t="shared" ref="B69:G69" si="4">AVERAGE(B66,B60,B58,B57,B55,B50,B46,B45,B42)</f>
        <v>15.415555555555553</v>
      </c>
      <c r="C69" s="20">
        <f t="shared" si="4"/>
        <v>16.755555555555553</v>
      </c>
      <c r="D69" s="20">
        <f t="shared" si="4"/>
        <v>17.007777777777779</v>
      </c>
      <c r="E69" s="20">
        <f t="shared" si="4"/>
        <v>16.236666666666665</v>
      </c>
      <c r="F69" s="20">
        <f t="shared" si="4"/>
        <v>18.155555555555555</v>
      </c>
      <c r="G69" s="20">
        <f t="shared" si="4"/>
        <v>15.508888888888887</v>
      </c>
      <c r="I69">
        <f t="shared" si="2"/>
        <v>9.3333333333333712E-2</v>
      </c>
      <c r="J69" s="20"/>
      <c r="K69" s="20"/>
    </row>
  </sheetData>
  <sortState xmlns:xlrd2="http://schemas.microsoft.com/office/spreadsheetml/2017/richdata2" ref="Q31:S36">
    <sortCondition ref="R31:R36"/>
  </sortState>
  <phoneticPr fontId="1" type="noConversion"/>
  <pageMargins left="0.511811024" right="0.511811024" top="0.78740157499999996" bottom="0.78740157499999996" header="0.31496062000000002" footer="0.31496062000000002"/>
  <pageSetup paperSize="9" orientation="portrait" r:id="rId1"/>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1BEA1-B8A5-4EA3-A0ED-EC3605310438}">
  <dimension ref="A1:R66"/>
  <sheetViews>
    <sheetView showGridLines="0" workbookViewId="0"/>
  </sheetViews>
  <sheetFormatPr defaultRowHeight="15" x14ac:dyDescent="0.25"/>
  <cols>
    <col min="3" max="3" width="19.140625" customWidth="1"/>
    <col min="4" max="4" width="7.42578125" customWidth="1"/>
    <col min="5" max="5" width="6.85546875" customWidth="1"/>
    <col min="6" max="6" width="7" customWidth="1"/>
    <col min="7" max="10" width="6.7109375" customWidth="1"/>
    <col min="11" max="11" width="6.28515625" bestFit="1" customWidth="1"/>
    <col min="12" max="13" width="6.7109375" customWidth="1"/>
    <col min="14" max="14" width="7.42578125" customWidth="1"/>
    <col min="15" max="15" width="7.5703125" customWidth="1"/>
  </cols>
  <sheetData>
    <row r="1" spans="1:1" x14ac:dyDescent="0.25">
      <c r="A1" s="102" t="s">
        <v>2452</v>
      </c>
    </row>
    <row r="2" spans="1:1" x14ac:dyDescent="0.25">
      <c r="A2" s="102"/>
    </row>
    <row r="3" spans="1:1" x14ac:dyDescent="0.25">
      <c r="A3" s="102" t="s">
        <v>48</v>
      </c>
    </row>
    <row r="4" spans="1:1" x14ac:dyDescent="0.25">
      <c r="A4" s="102" t="s">
        <v>2313</v>
      </c>
    </row>
    <row r="5" spans="1:1" x14ac:dyDescent="0.25">
      <c r="A5" s="102" t="s">
        <v>2436</v>
      </c>
    </row>
    <row r="6" spans="1:1" x14ac:dyDescent="0.25">
      <c r="A6" s="102" t="s">
        <v>2437</v>
      </c>
    </row>
    <row r="7" spans="1:1" x14ac:dyDescent="0.25">
      <c r="A7" s="102" t="s">
        <v>2438</v>
      </c>
    </row>
    <row r="8" spans="1:1" x14ac:dyDescent="0.25">
      <c r="A8" s="102" t="s">
        <v>2439</v>
      </c>
    </row>
    <row r="9" spans="1:1" x14ac:dyDescent="0.25">
      <c r="A9" s="102" t="s">
        <v>2440</v>
      </c>
    </row>
    <row r="10" spans="1:1" x14ac:dyDescent="0.25">
      <c r="A10" s="102" t="s">
        <v>2441</v>
      </c>
    </row>
    <row r="11" spans="1:1" x14ac:dyDescent="0.25">
      <c r="A11" s="102" t="s">
        <v>2442</v>
      </c>
    </row>
    <row r="13" spans="1:1" x14ac:dyDescent="0.25">
      <c r="A13" s="102" t="s">
        <v>52</v>
      </c>
    </row>
    <row r="14" spans="1:1" x14ac:dyDescent="0.25">
      <c r="A14" s="102" t="s">
        <v>2443</v>
      </c>
    </row>
    <row r="15" spans="1:1" x14ac:dyDescent="0.25">
      <c r="A15" s="102" t="s">
        <v>2453</v>
      </c>
    </row>
    <row r="16" spans="1:1" x14ac:dyDescent="0.25">
      <c r="A16" s="102"/>
    </row>
    <row r="17" spans="1:18" x14ac:dyDescent="0.25">
      <c r="A17" t="s">
        <v>654</v>
      </c>
    </row>
    <row r="18" spans="1:18" x14ac:dyDescent="0.25">
      <c r="A18" t="s">
        <v>2141</v>
      </c>
    </row>
    <row r="19" spans="1:18" x14ac:dyDescent="0.25">
      <c r="A19" s="109" t="s">
        <v>140</v>
      </c>
    </row>
    <row r="22" spans="1:18" x14ac:dyDescent="0.25">
      <c r="M22">
        <v>2015</v>
      </c>
      <c r="N22">
        <v>2016</v>
      </c>
      <c r="O22">
        <v>2017</v>
      </c>
      <c r="P22">
        <v>2018</v>
      </c>
      <c r="Q22">
        <v>2019</v>
      </c>
      <c r="R22">
        <v>2020</v>
      </c>
    </row>
    <row r="23" spans="1:18" x14ac:dyDescent="0.25">
      <c r="L23" t="s">
        <v>72</v>
      </c>
      <c r="M23">
        <f t="shared" ref="M23:R23" si="0">B62</f>
        <v>19.97</v>
      </c>
      <c r="N23">
        <f t="shared" si="0"/>
        <v>24.01</v>
      </c>
      <c r="O23">
        <f t="shared" si="0"/>
        <v>24.82</v>
      </c>
      <c r="P23" s="20">
        <f t="shared" si="0"/>
        <v>25.81</v>
      </c>
      <c r="Q23" s="20">
        <f t="shared" si="0"/>
        <v>27.49</v>
      </c>
      <c r="R23">
        <f t="shared" si="0"/>
        <v>18.41</v>
      </c>
    </row>
    <row r="24" spans="1:18" x14ac:dyDescent="0.25">
      <c r="L24" t="s">
        <v>66</v>
      </c>
      <c r="M24" s="20">
        <f t="shared" ref="M24:R24" si="1">AVERAGE(B37:B63)</f>
        <v>22.779259259259263</v>
      </c>
      <c r="N24" s="20">
        <f t="shared" si="1"/>
        <v>24.854444444444447</v>
      </c>
      <c r="O24" s="20">
        <f t="shared" si="1"/>
        <v>26.888888888888893</v>
      </c>
      <c r="P24" s="20">
        <f t="shared" si="1"/>
        <v>26.935185185185187</v>
      </c>
      <c r="Q24" s="20">
        <f t="shared" si="1"/>
        <v>28.334074074074074</v>
      </c>
      <c r="R24" s="20">
        <f t="shared" si="1"/>
        <v>22.174444444444436</v>
      </c>
    </row>
    <row r="25" spans="1:18" x14ac:dyDescent="0.25">
      <c r="L25" t="s">
        <v>69</v>
      </c>
      <c r="M25" s="20">
        <f t="shared" ref="M25:R25" si="2">AVERAGE(B62,B56,B54,B53,B51,B46,B42,B41,B38)</f>
        <v>15.415555555555553</v>
      </c>
      <c r="N25" s="20">
        <f t="shared" si="2"/>
        <v>16.755555555555553</v>
      </c>
      <c r="O25" s="20">
        <f t="shared" si="2"/>
        <v>17.007777777777779</v>
      </c>
      <c r="P25" s="20">
        <f t="shared" si="2"/>
        <v>16.236666666666665</v>
      </c>
      <c r="Q25" s="20">
        <f t="shared" si="2"/>
        <v>18.155555555555555</v>
      </c>
      <c r="R25" s="20">
        <f t="shared" si="2"/>
        <v>15.508888888888887</v>
      </c>
    </row>
    <row r="36" spans="1:7" x14ac:dyDescent="0.25">
      <c r="A36" t="s">
        <v>2451</v>
      </c>
      <c r="B36">
        <v>2015</v>
      </c>
      <c r="C36">
        <v>2016</v>
      </c>
      <c r="D36">
        <v>2017</v>
      </c>
      <c r="E36">
        <v>2018</v>
      </c>
      <c r="F36">
        <v>2019</v>
      </c>
      <c r="G36">
        <v>2020</v>
      </c>
    </row>
    <row r="37" spans="1:7" x14ac:dyDescent="0.25">
      <c r="A37" t="s">
        <v>1184</v>
      </c>
      <c r="B37">
        <v>5.23</v>
      </c>
      <c r="C37">
        <v>4.41</v>
      </c>
      <c r="D37">
        <v>13.02</v>
      </c>
      <c r="E37">
        <v>29.91</v>
      </c>
      <c r="F37">
        <v>37.42</v>
      </c>
      <c r="G37">
        <v>28.4</v>
      </c>
    </row>
    <row r="38" spans="1:7" x14ac:dyDescent="0.25">
      <c r="A38" t="s">
        <v>1183</v>
      </c>
      <c r="B38">
        <v>16.97</v>
      </c>
      <c r="C38">
        <v>16.2</v>
      </c>
      <c r="D38">
        <v>20.02</v>
      </c>
      <c r="E38">
        <v>13.69</v>
      </c>
      <c r="F38">
        <v>19</v>
      </c>
      <c r="G38">
        <v>17.75</v>
      </c>
    </row>
    <row r="39" spans="1:7" x14ac:dyDescent="0.25">
      <c r="A39" t="s">
        <v>1185</v>
      </c>
      <c r="B39">
        <v>46.17</v>
      </c>
      <c r="C39">
        <v>54.97</v>
      </c>
      <c r="D39">
        <v>52.4</v>
      </c>
      <c r="E39">
        <v>34.36</v>
      </c>
      <c r="F39">
        <v>55.69</v>
      </c>
      <c r="G39">
        <v>28.89</v>
      </c>
    </row>
    <row r="40" spans="1:7" x14ac:dyDescent="0.25">
      <c r="A40" t="s">
        <v>430</v>
      </c>
      <c r="B40">
        <v>19.2</v>
      </c>
      <c r="C40">
        <v>23.94</v>
      </c>
      <c r="D40">
        <v>22.62</v>
      </c>
      <c r="E40">
        <v>24.21</v>
      </c>
      <c r="F40">
        <v>20.36</v>
      </c>
      <c r="G40">
        <v>14.88</v>
      </c>
    </row>
    <row r="41" spans="1:7" x14ac:dyDescent="0.25">
      <c r="A41" t="s">
        <v>399</v>
      </c>
      <c r="B41">
        <v>16.11</v>
      </c>
      <c r="C41">
        <v>17.62</v>
      </c>
      <c r="D41">
        <v>20.75</v>
      </c>
      <c r="E41">
        <v>21.32</v>
      </c>
      <c r="F41">
        <v>21.68</v>
      </c>
      <c r="G41">
        <v>16.11</v>
      </c>
    </row>
    <row r="42" spans="1:7" x14ac:dyDescent="0.25">
      <c r="A42" t="s">
        <v>369</v>
      </c>
      <c r="B42">
        <v>16.329999999999998</v>
      </c>
      <c r="C42">
        <v>17.16</v>
      </c>
      <c r="D42">
        <v>17.600000000000001</v>
      </c>
      <c r="E42">
        <v>18.09</v>
      </c>
      <c r="F42">
        <v>19.82</v>
      </c>
      <c r="G42">
        <v>16.63</v>
      </c>
    </row>
    <row r="43" spans="1:7" x14ac:dyDescent="0.25">
      <c r="A43" t="s">
        <v>121</v>
      </c>
      <c r="B43">
        <v>21.44</v>
      </c>
      <c r="C43">
        <v>21.36</v>
      </c>
      <c r="D43">
        <v>23.39</v>
      </c>
      <c r="E43">
        <v>22.15</v>
      </c>
      <c r="F43">
        <v>22.09</v>
      </c>
      <c r="G43">
        <v>17.48</v>
      </c>
    </row>
    <row r="44" spans="1:7" x14ac:dyDescent="0.25">
      <c r="A44" t="s">
        <v>371</v>
      </c>
      <c r="B44">
        <v>10.28</v>
      </c>
      <c r="C44">
        <v>9.81</v>
      </c>
      <c r="D44">
        <v>10.08</v>
      </c>
      <c r="E44">
        <v>12.11</v>
      </c>
      <c r="F44">
        <v>12.22</v>
      </c>
      <c r="G44">
        <v>22.27</v>
      </c>
    </row>
    <row r="45" spans="1:7" x14ac:dyDescent="0.25">
      <c r="A45" t="s">
        <v>370</v>
      </c>
      <c r="B45">
        <v>8.09</v>
      </c>
      <c r="C45">
        <v>9.36</v>
      </c>
      <c r="D45">
        <v>9.25</v>
      </c>
      <c r="E45">
        <v>9.56</v>
      </c>
      <c r="F45">
        <v>10.130000000000001</v>
      </c>
      <c r="G45">
        <v>8.07</v>
      </c>
    </row>
    <row r="46" spans="1:7" x14ac:dyDescent="0.25">
      <c r="A46" t="s">
        <v>343</v>
      </c>
      <c r="B46">
        <v>13.79</v>
      </c>
      <c r="C46">
        <v>14.31</v>
      </c>
      <c r="D46">
        <v>17.13</v>
      </c>
      <c r="E46">
        <v>16.899999999999999</v>
      </c>
      <c r="F46">
        <v>20.78</v>
      </c>
      <c r="G46">
        <v>16.88</v>
      </c>
    </row>
    <row r="47" spans="1:7" x14ac:dyDescent="0.25">
      <c r="A47" t="s">
        <v>74</v>
      </c>
      <c r="B47">
        <v>45.44</v>
      </c>
      <c r="C47">
        <v>48.86</v>
      </c>
      <c r="D47">
        <v>50.98</v>
      </c>
      <c r="E47">
        <v>48.69</v>
      </c>
      <c r="F47">
        <v>49.28</v>
      </c>
      <c r="G47">
        <v>33.78</v>
      </c>
    </row>
    <row r="48" spans="1:7" x14ac:dyDescent="0.25">
      <c r="A48" t="s">
        <v>76</v>
      </c>
      <c r="B48">
        <v>59.18</v>
      </c>
      <c r="C48">
        <v>62.82</v>
      </c>
      <c r="D48">
        <v>66.64</v>
      </c>
      <c r="E48">
        <v>66.08</v>
      </c>
      <c r="F48">
        <v>58.8</v>
      </c>
      <c r="G48">
        <v>50.33</v>
      </c>
    </row>
    <row r="49" spans="1:15" x14ac:dyDescent="0.25">
      <c r="A49" t="s">
        <v>372</v>
      </c>
      <c r="B49">
        <v>7</v>
      </c>
      <c r="C49">
        <v>7.27</v>
      </c>
      <c r="D49">
        <v>7.47</v>
      </c>
      <c r="E49">
        <v>6.98</v>
      </c>
      <c r="F49">
        <v>5.81</v>
      </c>
      <c r="G49">
        <v>4.2300000000000004</v>
      </c>
    </row>
    <row r="50" spans="1:15" x14ac:dyDescent="0.25">
      <c r="A50" t="s">
        <v>345</v>
      </c>
      <c r="B50">
        <v>31.53</v>
      </c>
      <c r="C50">
        <v>34.049999999999997</v>
      </c>
      <c r="D50">
        <v>37.54</v>
      </c>
      <c r="E50">
        <v>40.42</v>
      </c>
      <c r="F50">
        <v>39.700000000000003</v>
      </c>
      <c r="G50">
        <v>31.65</v>
      </c>
    </row>
    <row r="51" spans="1:15" x14ac:dyDescent="0.25">
      <c r="A51" t="s">
        <v>400</v>
      </c>
      <c r="B51">
        <v>7.3</v>
      </c>
      <c r="C51">
        <v>11.13</v>
      </c>
      <c r="D51">
        <v>8.77</v>
      </c>
      <c r="E51">
        <v>6.13</v>
      </c>
      <c r="F51">
        <v>5.57</v>
      </c>
      <c r="G51">
        <v>4.5599999999999996</v>
      </c>
    </row>
    <row r="52" spans="1:15" x14ac:dyDescent="0.25">
      <c r="A52" t="s">
        <v>431</v>
      </c>
      <c r="B52">
        <v>39</v>
      </c>
      <c r="C52">
        <v>41.48</v>
      </c>
      <c r="D52">
        <v>47.71</v>
      </c>
      <c r="E52">
        <v>56.07</v>
      </c>
      <c r="F52">
        <v>54.83</v>
      </c>
      <c r="G52">
        <v>40.729999999999997</v>
      </c>
    </row>
    <row r="53" spans="1:15" ht="13.5" customHeight="1" x14ac:dyDescent="0.25">
      <c r="A53" t="s">
        <v>398</v>
      </c>
      <c r="B53">
        <v>23.26</v>
      </c>
      <c r="C53">
        <v>24.11</v>
      </c>
      <c r="D53">
        <v>17.43</v>
      </c>
      <c r="E53">
        <v>20.38</v>
      </c>
      <c r="F53">
        <v>21.74</v>
      </c>
      <c r="G53">
        <v>18.21</v>
      </c>
    </row>
    <row r="54" spans="1:15" x14ac:dyDescent="0.25">
      <c r="A54" t="s">
        <v>368</v>
      </c>
      <c r="B54">
        <v>16.82</v>
      </c>
      <c r="C54">
        <v>20.329999999999998</v>
      </c>
      <c r="D54">
        <v>24.01</v>
      </c>
      <c r="E54">
        <v>20.68</v>
      </c>
      <c r="F54">
        <v>20.62</v>
      </c>
      <c r="G54">
        <v>19.2</v>
      </c>
    </row>
    <row r="55" spans="1:15" x14ac:dyDescent="0.25">
      <c r="A55" t="s">
        <v>119</v>
      </c>
      <c r="B55">
        <v>26.91</v>
      </c>
      <c r="C55">
        <v>25.9</v>
      </c>
      <c r="D55">
        <v>26.23</v>
      </c>
      <c r="E55">
        <v>27.69</v>
      </c>
      <c r="F55">
        <v>28.5</v>
      </c>
      <c r="G55">
        <v>22.46</v>
      </c>
    </row>
    <row r="56" spans="1:15" x14ac:dyDescent="0.25">
      <c r="A56" t="s">
        <v>597</v>
      </c>
      <c r="B56">
        <v>8.19</v>
      </c>
      <c r="C56">
        <v>5.93</v>
      </c>
      <c r="D56">
        <v>2.54</v>
      </c>
      <c r="E56">
        <v>3.13</v>
      </c>
      <c r="F56">
        <v>6.7</v>
      </c>
      <c r="G56">
        <v>11.83</v>
      </c>
    </row>
    <row r="57" spans="1:15" x14ac:dyDescent="0.25">
      <c r="A57" t="s">
        <v>118</v>
      </c>
      <c r="B57">
        <v>15.75</v>
      </c>
      <c r="C57">
        <v>14.89</v>
      </c>
      <c r="D57">
        <v>15.75</v>
      </c>
      <c r="E57">
        <v>14.6</v>
      </c>
      <c r="F57">
        <v>10.75</v>
      </c>
      <c r="G57">
        <v>7.32</v>
      </c>
    </row>
    <row r="58" spans="1:15" x14ac:dyDescent="0.25">
      <c r="A58" t="s">
        <v>342</v>
      </c>
      <c r="B58">
        <v>39.14</v>
      </c>
      <c r="C58">
        <v>44.2</v>
      </c>
      <c r="D58">
        <v>52.11</v>
      </c>
      <c r="E58">
        <v>58.26</v>
      </c>
      <c r="F58">
        <v>61.44</v>
      </c>
      <c r="G58">
        <v>26</v>
      </c>
    </row>
    <row r="59" spans="1:15" x14ac:dyDescent="0.25">
      <c r="A59" t="s">
        <v>346</v>
      </c>
      <c r="B59">
        <v>43.11</v>
      </c>
      <c r="C59">
        <v>50.17</v>
      </c>
      <c r="D59">
        <v>59.89</v>
      </c>
      <c r="E59">
        <v>39.020000000000003</v>
      </c>
      <c r="F59">
        <v>42.92</v>
      </c>
      <c r="G59">
        <v>49.27</v>
      </c>
    </row>
    <row r="60" spans="1:15" x14ac:dyDescent="0.25">
      <c r="A60" t="s">
        <v>75</v>
      </c>
      <c r="B60">
        <v>12.88</v>
      </c>
      <c r="C60">
        <v>14.95</v>
      </c>
      <c r="D60">
        <v>16.88</v>
      </c>
      <c r="E60">
        <v>18.02</v>
      </c>
      <c r="F60">
        <v>20.74</v>
      </c>
      <c r="G60">
        <v>14.28</v>
      </c>
    </row>
    <row r="61" spans="1:15" x14ac:dyDescent="0.25">
      <c r="A61" t="s">
        <v>120</v>
      </c>
      <c r="B61">
        <v>20.87</v>
      </c>
      <c r="C61">
        <v>22.47</v>
      </c>
      <c r="D61">
        <v>24.59</v>
      </c>
      <c r="E61">
        <v>26.24</v>
      </c>
      <c r="F61">
        <v>25.29</v>
      </c>
      <c r="G61">
        <v>21.67</v>
      </c>
    </row>
    <row r="62" spans="1:15" x14ac:dyDescent="0.25">
      <c r="A62" t="s">
        <v>72</v>
      </c>
      <c r="B62">
        <v>19.97</v>
      </c>
      <c r="C62">
        <v>24.01</v>
      </c>
      <c r="D62">
        <v>24.82</v>
      </c>
      <c r="E62">
        <v>25.81</v>
      </c>
      <c r="F62">
        <v>27.49</v>
      </c>
      <c r="G62">
        <v>18.41</v>
      </c>
    </row>
    <row r="63" spans="1:15" x14ac:dyDescent="0.25">
      <c r="A63" t="s">
        <v>344</v>
      </c>
      <c r="B63">
        <v>25.08</v>
      </c>
      <c r="C63">
        <v>29.36</v>
      </c>
      <c r="D63">
        <v>36.380000000000003</v>
      </c>
      <c r="E63">
        <v>46.75</v>
      </c>
      <c r="F63">
        <v>45.65</v>
      </c>
      <c r="G63">
        <v>37.42</v>
      </c>
    </row>
    <row r="64" spans="1:15" x14ac:dyDescent="0.25">
      <c r="J64" s="20"/>
      <c r="K64" s="20"/>
      <c r="L64" s="20"/>
      <c r="M64" s="20"/>
      <c r="N64" s="20"/>
      <c r="O64" s="20"/>
    </row>
    <row r="65" spans="10:15" x14ac:dyDescent="0.25">
      <c r="J65" s="20"/>
      <c r="K65" s="20"/>
      <c r="L65" s="20"/>
      <c r="M65" s="20"/>
      <c r="N65" s="20"/>
      <c r="O65" s="20"/>
    </row>
    <row r="66" spans="10:15" x14ac:dyDescent="0.25">
      <c r="M66" s="20"/>
      <c r="N66" s="20"/>
    </row>
  </sheetData>
  <pageMargins left="0.511811024" right="0.511811024" top="0.78740157499999996" bottom="0.78740157499999996" header="0.31496062000000002" footer="0.31496062000000002"/>
  <pageSetup paperSize="9" orientation="portrait" r:id="rId1"/>
  <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3ED33-9FB1-4388-AD53-30F792BD4769}">
  <dimension ref="A1:AS71"/>
  <sheetViews>
    <sheetView showGridLines="0" workbookViewId="0"/>
  </sheetViews>
  <sheetFormatPr defaultRowHeight="15" x14ac:dyDescent="0.25"/>
  <cols>
    <col min="3" max="3" width="10.42578125" customWidth="1"/>
    <col min="4" max="4" width="9.140625" customWidth="1"/>
  </cols>
  <sheetData>
    <row r="1" spans="1:1" x14ac:dyDescent="0.25">
      <c r="A1" t="s">
        <v>2454</v>
      </c>
    </row>
    <row r="3" spans="1:1" x14ac:dyDescent="0.25">
      <c r="A3" t="s">
        <v>48</v>
      </c>
    </row>
    <row r="4" spans="1:1" x14ac:dyDescent="0.25">
      <c r="A4" t="s">
        <v>2313</v>
      </c>
    </row>
    <row r="5" spans="1:1" x14ac:dyDescent="0.25">
      <c r="A5" t="s">
        <v>2314</v>
      </c>
    </row>
    <row r="6" spans="1:1" x14ac:dyDescent="0.25">
      <c r="A6" t="s">
        <v>2315</v>
      </c>
    </row>
    <row r="7" spans="1:1" x14ac:dyDescent="0.25">
      <c r="A7" t="s">
        <v>2316</v>
      </c>
    </row>
    <row r="8" spans="1:1" x14ac:dyDescent="0.25">
      <c r="A8" t="s">
        <v>2317</v>
      </c>
    </row>
    <row r="9" spans="1:1" x14ac:dyDescent="0.25">
      <c r="A9" t="s">
        <v>2318</v>
      </c>
    </row>
    <row r="10" spans="1:1" x14ac:dyDescent="0.25">
      <c r="A10" t="s">
        <v>2319</v>
      </c>
    </row>
    <row r="11" spans="1:1" x14ac:dyDescent="0.25">
      <c r="A11" t="s">
        <v>2320</v>
      </c>
    </row>
    <row r="12" spans="1:1" x14ac:dyDescent="0.25">
      <c r="A12" t="s">
        <v>2321</v>
      </c>
    </row>
    <row r="13" spans="1:1" x14ac:dyDescent="0.25">
      <c r="A13" t="s">
        <v>2322</v>
      </c>
    </row>
    <row r="14" spans="1:1" x14ac:dyDescent="0.25">
      <c r="A14" t="s">
        <v>2323</v>
      </c>
    </row>
    <row r="15" spans="1:1" x14ac:dyDescent="0.25">
      <c r="A15" t="s">
        <v>2324</v>
      </c>
    </row>
    <row r="16" spans="1:1" x14ac:dyDescent="0.25">
      <c r="A16" t="s">
        <v>2325</v>
      </c>
    </row>
    <row r="18" spans="1:15" x14ac:dyDescent="0.25">
      <c r="A18" t="s">
        <v>718</v>
      </c>
    </row>
    <row r="19" spans="1:15" x14ac:dyDescent="0.25">
      <c r="A19" t="s">
        <v>2326</v>
      </c>
    </row>
    <row r="20" spans="1:15" x14ac:dyDescent="0.25">
      <c r="A20" t="s">
        <v>2455</v>
      </c>
    </row>
    <row r="21" spans="1:15" x14ac:dyDescent="0.25">
      <c r="A21" t="s">
        <v>2456</v>
      </c>
    </row>
    <row r="23" spans="1:15" x14ac:dyDescent="0.25">
      <c r="A23" t="s">
        <v>654</v>
      </c>
    </row>
    <row r="24" spans="1:15" x14ac:dyDescent="0.25">
      <c r="A24" t="s">
        <v>2457</v>
      </c>
    </row>
    <row r="25" spans="1:15" x14ac:dyDescent="0.25">
      <c r="A25" t="s">
        <v>2458</v>
      </c>
    </row>
    <row r="26" spans="1:15" x14ac:dyDescent="0.25">
      <c r="A26" t="s">
        <v>85</v>
      </c>
    </row>
    <row r="28" spans="1:15" x14ac:dyDescent="0.25">
      <c r="B28" s="170"/>
      <c r="C28" s="373" t="s">
        <v>295</v>
      </c>
      <c r="D28" t="s">
        <v>64</v>
      </c>
      <c r="N28" s="374" t="s">
        <v>1354</v>
      </c>
      <c r="O28" t="s">
        <v>64</v>
      </c>
    </row>
    <row r="29" spans="1:15" x14ac:dyDescent="0.25">
      <c r="B29" t="s">
        <v>66</v>
      </c>
      <c r="C29">
        <v>0.77</v>
      </c>
      <c r="M29" t="s">
        <v>121</v>
      </c>
      <c r="N29">
        <v>-2.09</v>
      </c>
      <c r="O29">
        <v>1</v>
      </c>
    </row>
    <row r="30" spans="1:15" x14ac:dyDescent="0.25">
      <c r="B30" t="s">
        <v>69</v>
      </c>
      <c r="C30">
        <v>0.57999999999999996</v>
      </c>
      <c r="M30" t="s">
        <v>345</v>
      </c>
      <c r="N30">
        <v>-1.3299999999999998</v>
      </c>
      <c r="O30">
        <v>2</v>
      </c>
    </row>
    <row r="31" spans="1:15" x14ac:dyDescent="0.25">
      <c r="B31" t="s">
        <v>72</v>
      </c>
      <c r="C31">
        <v>0.78</v>
      </c>
      <c r="D31">
        <v>12</v>
      </c>
      <c r="M31" t="s">
        <v>72</v>
      </c>
      <c r="N31">
        <v>-1.32</v>
      </c>
      <c r="O31">
        <v>3</v>
      </c>
    </row>
    <row r="32" spans="1:15" x14ac:dyDescent="0.25">
      <c r="B32" t="s">
        <v>345</v>
      </c>
      <c r="C32">
        <v>1.01</v>
      </c>
      <c r="D32">
        <v>5</v>
      </c>
      <c r="M32" t="s">
        <v>597</v>
      </c>
      <c r="N32">
        <v>-1.29</v>
      </c>
      <c r="O32">
        <v>4</v>
      </c>
    </row>
    <row r="33" spans="1:15" x14ac:dyDescent="0.25">
      <c r="B33" t="s">
        <v>344</v>
      </c>
      <c r="C33">
        <v>1.01</v>
      </c>
      <c r="D33">
        <v>5</v>
      </c>
      <c r="M33" t="s">
        <v>1185</v>
      </c>
      <c r="N33">
        <v>-1.1800000000000002</v>
      </c>
      <c r="O33">
        <v>5</v>
      </c>
    </row>
    <row r="34" spans="1:15" x14ac:dyDescent="0.25">
      <c r="B34" t="s">
        <v>1185</v>
      </c>
      <c r="C34">
        <v>1.04</v>
      </c>
      <c r="D34">
        <v>4</v>
      </c>
      <c r="M34" t="s">
        <v>400</v>
      </c>
      <c r="N34">
        <v>-1.1399999999999999</v>
      </c>
      <c r="O34">
        <v>6</v>
      </c>
    </row>
    <row r="35" spans="1:15" x14ac:dyDescent="0.25">
      <c r="B35" t="s">
        <v>368</v>
      </c>
      <c r="C35">
        <v>1.1000000000000001</v>
      </c>
      <c r="D35">
        <v>3</v>
      </c>
      <c r="M35" t="s">
        <v>69</v>
      </c>
      <c r="N35">
        <v>-0.41000000000000003</v>
      </c>
    </row>
    <row r="36" spans="1:15" x14ac:dyDescent="0.25">
      <c r="B36" t="s">
        <v>119</v>
      </c>
      <c r="C36">
        <v>1.53</v>
      </c>
      <c r="D36">
        <v>2</v>
      </c>
      <c r="M36" t="s">
        <v>66</v>
      </c>
      <c r="N36">
        <v>-0.58000000000000007</v>
      </c>
    </row>
    <row r="37" spans="1:15" x14ac:dyDescent="0.25">
      <c r="B37" t="s">
        <v>346</v>
      </c>
      <c r="C37">
        <v>2.38</v>
      </c>
      <c r="D37">
        <v>1</v>
      </c>
    </row>
    <row r="41" spans="1:15" x14ac:dyDescent="0.25">
      <c r="E41" s="375" t="s">
        <v>2459</v>
      </c>
    </row>
    <row r="42" spans="1:15" x14ac:dyDescent="0.25">
      <c r="A42" t="s">
        <v>2460</v>
      </c>
    </row>
    <row r="43" spans="1:15" x14ac:dyDescent="0.25">
      <c r="A43" t="s">
        <v>2461</v>
      </c>
      <c r="H43" t="s">
        <v>64</v>
      </c>
      <c r="J43" t="s">
        <v>64</v>
      </c>
    </row>
    <row r="44" spans="1:15" x14ac:dyDescent="0.25">
      <c r="A44" s="373" t="s">
        <v>1028</v>
      </c>
      <c r="B44" s="373" t="s">
        <v>290</v>
      </c>
      <c r="C44" s="373" t="s">
        <v>291</v>
      </c>
      <c r="D44" s="373" t="s">
        <v>292</v>
      </c>
      <c r="E44" s="373" t="s">
        <v>293</v>
      </c>
      <c r="F44" s="373" t="s">
        <v>294</v>
      </c>
      <c r="G44" s="373" t="s">
        <v>295</v>
      </c>
      <c r="H44">
        <v>2020</v>
      </c>
      <c r="I44" s="374" t="s">
        <v>1354</v>
      </c>
      <c r="J44">
        <v>2015</v>
      </c>
    </row>
    <row r="45" spans="1:15" x14ac:dyDescent="0.25">
      <c r="A45" s="290" t="s">
        <v>21</v>
      </c>
      <c r="B45" s="369">
        <v>1.68</v>
      </c>
      <c r="C45" s="369">
        <v>1.82</v>
      </c>
      <c r="D45" s="369">
        <v>1.75</v>
      </c>
      <c r="E45" s="369">
        <v>1.17</v>
      </c>
      <c r="F45" s="369">
        <v>0.45</v>
      </c>
      <c r="G45" s="369">
        <v>0.63</v>
      </c>
      <c r="H45">
        <f>RANK(G45,G$45:G$69)</f>
        <v>16</v>
      </c>
      <c r="I45">
        <f t="shared" ref="I45:I71" si="0">G45-B45</f>
        <v>-1.0499999999999998</v>
      </c>
      <c r="J45">
        <f>RANK(I45,I$45:I$69,1)</f>
        <v>9</v>
      </c>
    </row>
    <row r="46" spans="1:15" x14ac:dyDescent="0.25">
      <c r="A46" s="290" t="s">
        <v>13</v>
      </c>
      <c r="B46">
        <v>2.2200000000000002</v>
      </c>
      <c r="C46" s="369">
        <v>2.2999999999999998</v>
      </c>
      <c r="D46" s="369">
        <v>2.76</v>
      </c>
      <c r="E46" s="369">
        <v>2.65</v>
      </c>
      <c r="F46" s="369">
        <v>1.77</v>
      </c>
      <c r="G46" s="369">
        <v>1.04</v>
      </c>
      <c r="H46">
        <f t="shared" ref="H46:H69" si="1">RANK(G46,G$45:G$69)</f>
        <v>4</v>
      </c>
      <c r="I46">
        <f t="shared" si="0"/>
        <v>-1.1800000000000002</v>
      </c>
      <c r="J46">
        <f t="shared" ref="J46:J69" si="2">RANK(I46,I$45:I$69,1)</f>
        <v>5</v>
      </c>
    </row>
    <row r="47" spans="1:15" ht="18" customHeight="1" x14ac:dyDescent="0.25">
      <c r="A47" s="290" t="s">
        <v>10</v>
      </c>
      <c r="B47" s="369">
        <v>1.83</v>
      </c>
      <c r="C47" s="369">
        <v>2.2999999999999998</v>
      </c>
      <c r="D47" s="369">
        <v>1.89</v>
      </c>
      <c r="E47" s="369">
        <v>1.37</v>
      </c>
      <c r="F47" s="369">
        <v>1.1100000000000001</v>
      </c>
      <c r="G47" s="369">
        <v>0.95</v>
      </c>
      <c r="H47">
        <f t="shared" si="1"/>
        <v>8</v>
      </c>
      <c r="I47">
        <f t="shared" si="0"/>
        <v>-0.88000000000000012</v>
      </c>
      <c r="J47">
        <f t="shared" si="2"/>
        <v>10</v>
      </c>
    </row>
    <row r="48" spans="1:15" x14ac:dyDescent="0.25">
      <c r="A48" s="290" t="s">
        <v>22</v>
      </c>
      <c r="B48" s="369">
        <v>1.36</v>
      </c>
      <c r="C48" s="369">
        <v>1.39</v>
      </c>
      <c r="D48" s="369">
        <v>1.1499999999999999</v>
      </c>
      <c r="E48" s="369">
        <v>0.92</v>
      </c>
      <c r="F48" s="369">
        <v>0.95</v>
      </c>
      <c r="G48" s="369">
        <v>0.66</v>
      </c>
      <c r="H48">
        <f t="shared" si="1"/>
        <v>15</v>
      </c>
      <c r="I48">
        <f t="shared" si="0"/>
        <v>-0.70000000000000007</v>
      </c>
      <c r="J48">
        <f t="shared" si="2"/>
        <v>14</v>
      </c>
    </row>
    <row r="49" spans="1:45" x14ac:dyDescent="0.25">
      <c r="A49" s="290" t="s">
        <v>17</v>
      </c>
      <c r="B49" s="369">
        <v>0.73</v>
      </c>
      <c r="C49" s="369">
        <v>0.98</v>
      </c>
      <c r="D49" s="369">
        <v>0.98</v>
      </c>
      <c r="E49" s="369">
        <v>0.57999999999999996</v>
      </c>
      <c r="F49" s="369">
        <v>0.41</v>
      </c>
      <c r="G49" s="369">
        <v>0.51</v>
      </c>
      <c r="H49">
        <f t="shared" si="1"/>
        <v>19</v>
      </c>
      <c r="I49">
        <f t="shared" si="0"/>
        <v>-0.21999999999999997</v>
      </c>
      <c r="J49">
        <f t="shared" si="2"/>
        <v>19</v>
      </c>
    </row>
    <row r="50" spans="1:45" ht="16.5" customHeight="1" x14ac:dyDescent="0.25">
      <c r="A50" s="290" t="s">
        <v>33</v>
      </c>
      <c r="B50" s="371">
        <v>2.78</v>
      </c>
      <c r="C50" s="369">
        <v>2.5499999999999998</v>
      </c>
      <c r="D50" s="369">
        <v>1.22</v>
      </c>
      <c r="E50" s="369">
        <v>1.88</v>
      </c>
      <c r="F50" s="369">
        <v>0.8</v>
      </c>
      <c r="G50" s="369">
        <v>0.69</v>
      </c>
      <c r="H50">
        <f t="shared" si="1"/>
        <v>14</v>
      </c>
      <c r="I50">
        <f t="shared" si="0"/>
        <v>-2.09</v>
      </c>
      <c r="J50">
        <f t="shared" si="2"/>
        <v>1</v>
      </c>
    </row>
    <row r="51" spans="1:45" ht="13.5" customHeight="1" x14ac:dyDescent="0.25">
      <c r="A51" s="290" t="s">
        <v>24</v>
      </c>
      <c r="B51" s="369">
        <v>0.94</v>
      </c>
      <c r="C51" s="369">
        <v>1.41</v>
      </c>
      <c r="D51" s="369">
        <v>1.1200000000000001</v>
      </c>
      <c r="E51" s="369">
        <v>0.86</v>
      </c>
      <c r="F51" s="369">
        <v>0.65</v>
      </c>
      <c r="G51" s="369">
        <v>0.81</v>
      </c>
      <c r="H51">
        <f t="shared" si="1"/>
        <v>11</v>
      </c>
      <c r="I51">
        <f t="shared" si="0"/>
        <v>-0.12999999999999989</v>
      </c>
      <c r="J51">
        <f t="shared" si="2"/>
        <v>22</v>
      </c>
    </row>
    <row r="52" spans="1:45" x14ac:dyDescent="0.25">
      <c r="A52" s="290" t="s">
        <v>32</v>
      </c>
      <c r="B52" s="369">
        <v>1.36</v>
      </c>
      <c r="C52" s="369">
        <v>1.4</v>
      </c>
      <c r="D52" s="369">
        <v>1.8</v>
      </c>
      <c r="E52" s="369">
        <v>1.39</v>
      </c>
      <c r="F52" s="369">
        <v>1</v>
      </c>
      <c r="G52" s="369">
        <v>0.59</v>
      </c>
      <c r="H52">
        <f t="shared" si="1"/>
        <v>17</v>
      </c>
      <c r="I52">
        <f t="shared" si="0"/>
        <v>-0.77000000000000013</v>
      </c>
      <c r="J52">
        <f t="shared" si="2"/>
        <v>12</v>
      </c>
    </row>
    <row r="53" spans="1:45" ht="12.75" customHeight="1" x14ac:dyDescent="0.25">
      <c r="A53" s="290" t="s">
        <v>15</v>
      </c>
      <c r="B53" s="369">
        <v>1.69</v>
      </c>
      <c r="C53" s="369">
        <v>1.62</v>
      </c>
      <c r="D53" s="369">
        <v>1.4</v>
      </c>
      <c r="E53" s="369">
        <v>1.01</v>
      </c>
      <c r="F53" s="369">
        <v>1.06</v>
      </c>
      <c r="G53" s="369">
        <v>0.94</v>
      </c>
      <c r="H53">
        <f t="shared" si="1"/>
        <v>9</v>
      </c>
      <c r="I53">
        <f t="shared" si="0"/>
        <v>-0.75</v>
      </c>
      <c r="J53">
        <f t="shared" si="2"/>
        <v>13</v>
      </c>
    </row>
    <row r="54" spans="1:45" ht="12" customHeight="1" x14ac:dyDescent="0.25">
      <c r="A54" s="290" t="s">
        <v>31</v>
      </c>
      <c r="B54" s="369">
        <v>1.81</v>
      </c>
      <c r="C54" s="369">
        <v>1.94</v>
      </c>
      <c r="D54" s="369">
        <v>1.49</v>
      </c>
      <c r="E54" s="369">
        <v>1.07</v>
      </c>
      <c r="F54" s="369">
        <v>1.06</v>
      </c>
      <c r="G54" s="369">
        <v>0.71</v>
      </c>
      <c r="H54">
        <f t="shared" si="1"/>
        <v>13</v>
      </c>
      <c r="I54">
        <f t="shared" si="0"/>
        <v>-1.1000000000000001</v>
      </c>
      <c r="J54">
        <f t="shared" si="2"/>
        <v>7</v>
      </c>
    </row>
    <row r="55" spans="1:45" ht="13.5" customHeight="1" x14ac:dyDescent="0.25">
      <c r="A55" s="290" t="s">
        <v>30</v>
      </c>
      <c r="B55" s="369">
        <v>1.55</v>
      </c>
      <c r="C55" s="369">
        <v>1.49</v>
      </c>
      <c r="D55" s="369">
        <v>0.92</v>
      </c>
      <c r="E55" s="369">
        <v>1.0900000000000001</v>
      </c>
      <c r="F55" s="369">
        <v>0.57999999999999996</v>
      </c>
      <c r="G55" s="369">
        <v>0.46</v>
      </c>
      <c r="H55">
        <f t="shared" si="1"/>
        <v>20</v>
      </c>
      <c r="I55">
        <f t="shared" si="0"/>
        <v>-1.0900000000000001</v>
      </c>
      <c r="J55">
        <f t="shared" si="2"/>
        <v>8</v>
      </c>
    </row>
    <row r="56" spans="1:45" ht="14.25" customHeight="1" x14ac:dyDescent="0.25">
      <c r="A56" s="290" t="s">
        <v>23</v>
      </c>
      <c r="B56" s="369">
        <v>0.57999999999999996</v>
      </c>
      <c r="C56" s="369">
        <v>0.56000000000000005</v>
      </c>
      <c r="D56" s="369">
        <v>0.5</v>
      </c>
      <c r="E56" s="369">
        <v>0.39</v>
      </c>
      <c r="F56" s="369">
        <v>0.35</v>
      </c>
      <c r="G56" s="369">
        <v>0.39</v>
      </c>
      <c r="H56">
        <f t="shared" si="1"/>
        <v>23</v>
      </c>
      <c r="I56">
        <f t="shared" si="0"/>
        <v>-0.18999999999999995</v>
      </c>
      <c r="J56">
        <f t="shared" si="2"/>
        <v>20</v>
      </c>
    </row>
    <row r="57" spans="1:45" x14ac:dyDescent="0.25">
      <c r="A57" s="290" t="s">
        <v>12</v>
      </c>
      <c r="B57" s="369">
        <v>2.34</v>
      </c>
      <c r="C57" s="369">
        <v>2.71</v>
      </c>
      <c r="D57" s="369">
        <v>2.73</v>
      </c>
      <c r="E57" s="369">
        <v>2.2799999999999998</v>
      </c>
      <c r="F57" s="369">
        <v>1.5</v>
      </c>
      <c r="G57" s="369">
        <v>1.01</v>
      </c>
      <c r="H57">
        <f t="shared" si="1"/>
        <v>5</v>
      </c>
      <c r="I57">
        <f t="shared" si="0"/>
        <v>-1.3299999999999998</v>
      </c>
      <c r="J57">
        <f t="shared" si="2"/>
        <v>2</v>
      </c>
    </row>
    <row r="58" spans="1:45" x14ac:dyDescent="0.25">
      <c r="A58" s="290" t="s">
        <v>19</v>
      </c>
      <c r="B58" s="371">
        <v>1.21</v>
      </c>
      <c r="C58" s="371">
        <v>1</v>
      </c>
      <c r="D58" s="371">
        <v>0.94</v>
      </c>
      <c r="E58" s="371">
        <v>0.93</v>
      </c>
      <c r="F58" s="371">
        <v>0.45</v>
      </c>
      <c r="G58" s="371">
        <v>7.0000000000000007E-2</v>
      </c>
      <c r="H58">
        <f t="shared" si="1"/>
        <v>25</v>
      </c>
      <c r="I58">
        <f t="shared" si="0"/>
        <v>-1.1399999999999999</v>
      </c>
      <c r="J58">
        <f t="shared" si="2"/>
        <v>6</v>
      </c>
      <c r="AO58" t="s">
        <v>2462</v>
      </c>
      <c r="AS58" t="s">
        <v>2463</v>
      </c>
    </row>
    <row r="59" spans="1:45" x14ac:dyDescent="0.25">
      <c r="A59" s="290" t="s">
        <v>27</v>
      </c>
      <c r="B59" s="369">
        <v>1.05</v>
      </c>
      <c r="C59" s="369">
        <v>1.04</v>
      </c>
      <c r="D59" s="369">
        <v>0.59</v>
      </c>
      <c r="E59" s="369">
        <v>0.83</v>
      </c>
      <c r="F59" s="369">
        <v>0.87</v>
      </c>
      <c r="G59" s="369">
        <v>0.4</v>
      </c>
      <c r="H59">
        <f t="shared" si="1"/>
        <v>22</v>
      </c>
      <c r="I59">
        <f t="shared" si="0"/>
        <v>-0.65</v>
      </c>
      <c r="J59">
        <f t="shared" si="2"/>
        <v>15</v>
      </c>
    </row>
    <row r="60" spans="1:45" ht="30" x14ac:dyDescent="0.25">
      <c r="A60" s="290" t="s">
        <v>20</v>
      </c>
      <c r="B60" s="369">
        <v>1.24</v>
      </c>
      <c r="C60" s="369">
        <v>1.8</v>
      </c>
      <c r="D60" s="369">
        <v>2.64</v>
      </c>
      <c r="E60" s="369">
        <v>1.39</v>
      </c>
      <c r="F60" s="369">
        <v>1.39</v>
      </c>
      <c r="G60" s="369">
        <v>0.98</v>
      </c>
      <c r="H60">
        <f t="shared" si="1"/>
        <v>7</v>
      </c>
      <c r="I60">
        <f t="shared" si="0"/>
        <v>-0.26</v>
      </c>
      <c r="J60">
        <f t="shared" si="2"/>
        <v>18</v>
      </c>
    </row>
    <row r="61" spans="1:45" x14ac:dyDescent="0.25">
      <c r="A61" s="290" t="s">
        <v>16</v>
      </c>
      <c r="B61" s="369">
        <v>1.47</v>
      </c>
      <c r="C61" s="369">
        <v>1.53</v>
      </c>
      <c r="D61" s="369">
        <v>1.34</v>
      </c>
      <c r="E61" s="369">
        <v>1.41</v>
      </c>
      <c r="F61" s="369">
        <v>0.98</v>
      </c>
      <c r="G61" s="369">
        <v>1.1000000000000001</v>
      </c>
      <c r="H61">
        <f t="shared" si="1"/>
        <v>3</v>
      </c>
      <c r="I61">
        <f t="shared" si="0"/>
        <v>-0.36999999999999988</v>
      </c>
      <c r="J61">
        <f t="shared" si="2"/>
        <v>16</v>
      </c>
    </row>
    <row r="62" spans="1:45" ht="30" x14ac:dyDescent="0.25">
      <c r="A62" s="290" t="s">
        <v>25</v>
      </c>
      <c r="B62" s="369">
        <v>1.68</v>
      </c>
      <c r="C62" s="369">
        <v>1.3</v>
      </c>
      <c r="D62" s="369">
        <v>2.31</v>
      </c>
      <c r="E62" s="369">
        <v>3.1</v>
      </c>
      <c r="F62" s="369">
        <v>1.82</v>
      </c>
      <c r="G62" s="369">
        <v>1.53</v>
      </c>
      <c r="H62">
        <f t="shared" si="1"/>
        <v>2</v>
      </c>
      <c r="I62">
        <f t="shared" si="0"/>
        <v>-0.14999999999999991</v>
      </c>
      <c r="J62">
        <f t="shared" si="2"/>
        <v>21</v>
      </c>
    </row>
    <row r="63" spans="1:45" ht="15" customHeight="1" x14ac:dyDescent="0.25">
      <c r="A63" s="290" t="s">
        <v>18</v>
      </c>
      <c r="B63" s="369">
        <v>1.82</v>
      </c>
      <c r="C63" s="369">
        <v>1.98</v>
      </c>
      <c r="D63" s="369">
        <v>1.38</v>
      </c>
      <c r="E63" s="369">
        <v>0.97</v>
      </c>
      <c r="F63" s="369">
        <v>0.71</v>
      </c>
      <c r="G63" s="369">
        <v>0.53</v>
      </c>
      <c r="H63">
        <f t="shared" si="1"/>
        <v>18</v>
      </c>
      <c r="I63">
        <f t="shared" si="0"/>
        <v>-1.29</v>
      </c>
      <c r="J63">
        <f t="shared" si="2"/>
        <v>4</v>
      </c>
    </row>
    <row r="64" spans="1:45" ht="45" x14ac:dyDescent="0.25">
      <c r="A64" s="290" t="s">
        <v>29</v>
      </c>
      <c r="B64" s="369">
        <v>0.8</v>
      </c>
      <c r="C64" s="369">
        <v>1.44</v>
      </c>
      <c r="D64" s="369">
        <v>1.42</v>
      </c>
      <c r="E64" s="369">
        <v>1.01</v>
      </c>
      <c r="F64" s="369">
        <v>0.64</v>
      </c>
      <c r="G64" s="369">
        <v>0.45</v>
      </c>
      <c r="H64">
        <f t="shared" si="1"/>
        <v>21</v>
      </c>
      <c r="I64">
        <f t="shared" si="0"/>
        <v>-0.35000000000000003</v>
      </c>
      <c r="J64">
        <f t="shared" si="2"/>
        <v>17</v>
      </c>
    </row>
    <row r="65" spans="1:10" ht="30" x14ac:dyDescent="0.25">
      <c r="A65" s="290" t="s">
        <v>8</v>
      </c>
      <c r="B65" s="369">
        <v>0.9</v>
      </c>
      <c r="C65" s="369">
        <v>1.96</v>
      </c>
      <c r="D65" s="369">
        <v>1.1599999999999999</v>
      </c>
      <c r="E65" s="369">
        <v>1.02</v>
      </c>
      <c r="F65" s="369">
        <v>0.84</v>
      </c>
      <c r="G65" s="369">
        <v>0.83</v>
      </c>
      <c r="H65">
        <f t="shared" si="1"/>
        <v>10</v>
      </c>
      <c r="I65">
        <f t="shared" si="0"/>
        <v>-7.0000000000000062E-2</v>
      </c>
      <c r="J65">
        <f t="shared" si="2"/>
        <v>23</v>
      </c>
    </row>
    <row r="66" spans="1:10" x14ac:dyDescent="0.25">
      <c r="A66" s="290" t="s">
        <v>11</v>
      </c>
      <c r="B66" s="369">
        <v>2.1800000000000002</v>
      </c>
      <c r="C66" s="369">
        <v>1.17</v>
      </c>
      <c r="D66" s="369">
        <v>1.34</v>
      </c>
      <c r="E66" s="369">
        <v>2.4300000000000002</v>
      </c>
      <c r="F66" s="369">
        <v>2.81</v>
      </c>
      <c r="G66" s="369">
        <v>2.38</v>
      </c>
      <c r="H66">
        <f t="shared" si="1"/>
        <v>1</v>
      </c>
      <c r="I66">
        <f t="shared" si="0"/>
        <v>0.19999999999999973</v>
      </c>
      <c r="J66">
        <f t="shared" si="2"/>
        <v>24</v>
      </c>
    </row>
    <row r="67" spans="1:10" ht="30" x14ac:dyDescent="0.25">
      <c r="A67" s="290" t="s">
        <v>28</v>
      </c>
      <c r="B67" s="369">
        <v>1.04</v>
      </c>
      <c r="C67" s="369">
        <v>0.87</v>
      </c>
      <c r="D67" s="369">
        <v>0.9</v>
      </c>
      <c r="E67" s="369">
        <v>0.59</v>
      </c>
      <c r="F67" s="369">
        <v>0.36</v>
      </c>
      <c r="G67" s="369">
        <v>0.22</v>
      </c>
      <c r="H67">
        <f t="shared" si="1"/>
        <v>24</v>
      </c>
      <c r="I67">
        <f t="shared" si="0"/>
        <v>-0.82000000000000006</v>
      </c>
      <c r="J67">
        <f t="shared" si="2"/>
        <v>11</v>
      </c>
    </row>
    <row r="68" spans="1:10" x14ac:dyDescent="0.25">
      <c r="A68" s="290" t="s">
        <v>7</v>
      </c>
      <c r="B68" s="369">
        <v>2.1</v>
      </c>
      <c r="C68" s="369">
        <v>2.16</v>
      </c>
      <c r="D68" s="369">
        <v>2.58</v>
      </c>
      <c r="E68" s="369">
        <v>1.4</v>
      </c>
      <c r="F68" s="369">
        <v>1.74</v>
      </c>
      <c r="G68" s="369">
        <v>0.78</v>
      </c>
      <c r="H68">
        <f t="shared" si="1"/>
        <v>12</v>
      </c>
      <c r="I68">
        <f t="shared" si="0"/>
        <v>-1.32</v>
      </c>
      <c r="J68">
        <f t="shared" si="2"/>
        <v>3</v>
      </c>
    </row>
    <row r="69" spans="1:10" ht="30" x14ac:dyDescent="0.25">
      <c r="A69" s="290" t="s">
        <v>14</v>
      </c>
      <c r="B69" s="369">
        <v>0.59</v>
      </c>
      <c r="C69" s="369">
        <v>0.91</v>
      </c>
      <c r="D69" s="369">
        <v>0.77</v>
      </c>
      <c r="E69" s="369">
        <v>1.0900000000000001</v>
      </c>
      <c r="F69" s="369">
        <v>1.84</v>
      </c>
      <c r="G69" s="369">
        <v>1.01</v>
      </c>
      <c r="H69">
        <f t="shared" si="1"/>
        <v>5</v>
      </c>
      <c r="I69">
        <f t="shared" si="0"/>
        <v>0.42000000000000004</v>
      </c>
      <c r="J69">
        <f t="shared" si="2"/>
        <v>25</v>
      </c>
    </row>
    <row r="70" spans="1:10" ht="45" x14ac:dyDescent="0.25">
      <c r="A70" s="290" t="s">
        <v>171</v>
      </c>
      <c r="B70" s="371">
        <v>0.99</v>
      </c>
      <c r="C70" s="371">
        <v>1.1299999999999999</v>
      </c>
      <c r="D70" s="371">
        <v>1.21</v>
      </c>
      <c r="E70" s="371">
        <v>0.97</v>
      </c>
      <c r="F70" s="371">
        <v>0.75</v>
      </c>
      <c r="G70" s="371">
        <v>0.57999999999999996</v>
      </c>
      <c r="I70">
        <f t="shared" si="0"/>
        <v>-0.41000000000000003</v>
      </c>
    </row>
    <row r="71" spans="1:10" x14ac:dyDescent="0.25">
      <c r="A71" s="290" t="s">
        <v>5</v>
      </c>
      <c r="B71" s="371">
        <v>1.35</v>
      </c>
      <c r="C71" s="371">
        <v>1.46</v>
      </c>
      <c r="D71" s="371">
        <v>1.56</v>
      </c>
      <c r="E71" s="371">
        <v>1.1499999999999999</v>
      </c>
      <c r="F71" s="371">
        <v>0.97</v>
      </c>
      <c r="G71" s="371">
        <v>0.77</v>
      </c>
      <c r="I71">
        <f t="shared" si="0"/>
        <v>-0.58000000000000007</v>
      </c>
    </row>
  </sheetData>
  <sortState xmlns:xlrd2="http://schemas.microsoft.com/office/spreadsheetml/2017/richdata2" ref="C33:D38">
    <sortCondition ref="D33:D38"/>
  </sortState>
  <pageMargins left="0.511811024" right="0.511811024" top="0.78740157499999996" bottom="0.78740157499999996" header="0.31496062000000002" footer="0.31496062000000002"/>
  <pageSetup paperSize="9" orientation="portrait" r:id="rId1"/>
  <drawing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60E3F-1DEA-4E27-8153-E9E1229F967B}">
  <dimension ref="A1:G46"/>
  <sheetViews>
    <sheetView showGridLines="0" workbookViewId="0"/>
  </sheetViews>
  <sheetFormatPr defaultRowHeight="15" x14ac:dyDescent="0.25"/>
  <cols>
    <col min="3" max="3" width="10.42578125" customWidth="1"/>
    <col min="4" max="4" width="9.140625" customWidth="1"/>
  </cols>
  <sheetData>
    <row r="1" spans="1:1" x14ac:dyDescent="0.25">
      <c r="A1" t="s">
        <v>2464</v>
      </c>
    </row>
    <row r="3" spans="1:1" x14ac:dyDescent="0.25">
      <c r="A3" t="s">
        <v>2347</v>
      </c>
    </row>
    <row r="4" spans="1:1" x14ac:dyDescent="0.25">
      <c r="A4" t="s">
        <v>2465</v>
      </c>
    </row>
    <row r="5" spans="1:1" x14ac:dyDescent="0.25">
      <c r="A5" t="s">
        <v>2466</v>
      </c>
    </row>
    <row r="6" spans="1:1" x14ac:dyDescent="0.25">
      <c r="A6" t="s">
        <v>2467</v>
      </c>
    </row>
    <row r="7" spans="1:1" x14ac:dyDescent="0.25">
      <c r="A7" t="s">
        <v>2130</v>
      </c>
    </row>
    <row r="8" spans="1:1" x14ac:dyDescent="0.25">
      <c r="A8" t="s">
        <v>2241</v>
      </c>
    </row>
    <row r="9" spans="1:1" x14ac:dyDescent="0.25">
      <c r="A9" t="s">
        <v>2242</v>
      </c>
    </row>
    <row r="10" spans="1:1" x14ac:dyDescent="0.25">
      <c r="A10" t="s">
        <v>2243</v>
      </c>
    </row>
    <row r="11" spans="1:1" x14ac:dyDescent="0.25">
      <c r="A11" t="s">
        <v>2244</v>
      </c>
    </row>
    <row r="12" spans="1:1" x14ac:dyDescent="0.25">
      <c r="A12" t="s">
        <v>2468</v>
      </c>
    </row>
    <row r="13" spans="1:1" x14ac:dyDescent="0.25">
      <c r="A13" t="s">
        <v>2164</v>
      </c>
    </row>
    <row r="14" spans="1:1" x14ac:dyDescent="0.25">
      <c r="A14" t="s">
        <v>2165</v>
      </c>
    </row>
    <row r="15" spans="1:1" x14ac:dyDescent="0.25">
      <c r="A15" t="s">
        <v>2166</v>
      </c>
    </row>
    <row r="17" spans="1:1" x14ac:dyDescent="0.25">
      <c r="A17" t="s">
        <v>718</v>
      </c>
    </row>
    <row r="18" spans="1:1" x14ac:dyDescent="0.25">
      <c r="A18" t="s">
        <v>2469</v>
      </c>
    </row>
    <row r="19" spans="1:1" x14ac:dyDescent="0.25">
      <c r="A19" t="s">
        <v>2470</v>
      </c>
    </row>
    <row r="20" spans="1:1" x14ac:dyDescent="0.25">
      <c r="A20" t="s">
        <v>2471</v>
      </c>
    </row>
    <row r="21" spans="1:1" x14ac:dyDescent="0.25">
      <c r="A21" t="s">
        <v>2472</v>
      </c>
    </row>
    <row r="23" spans="1:1" x14ac:dyDescent="0.25">
      <c r="A23" t="s">
        <v>654</v>
      </c>
    </row>
    <row r="24" spans="1:1" x14ac:dyDescent="0.25">
      <c r="A24" t="s">
        <v>2141</v>
      </c>
    </row>
    <row r="25" spans="1:1" x14ac:dyDescent="0.25">
      <c r="A25" s="109" t="s">
        <v>140</v>
      </c>
    </row>
    <row r="42" spans="1:7" x14ac:dyDescent="0.25">
      <c r="A42" t="s">
        <v>2473</v>
      </c>
    </row>
    <row r="43" spans="1:7" x14ac:dyDescent="0.25">
      <c r="A43" s="373" t="s">
        <v>1028</v>
      </c>
      <c r="B43" s="373" t="s">
        <v>290</v>
      </c>
      <c r="C43" s="373" t="s">
        <v>291</v>
      </c>
      <c r="D43" s="373" t="s">
        <v>292</v>
      </c>
      <c r="E43" s="373" t="s">
        <v>293</v>
      </c>
      <c r="F43" s="373" t="s">
        <v>294</v>
      </c>
      <c r="G43" s="373" t="s">
        <v>295</v>
      </c>
    </row>
    <row r="44" spans="1:7" x14ac:dyDescent="0.25">
      <c r="A44" s="290" t="s">
        <v>7</v>
      </c>
      <c r="B44" s="474">
        <v>2.0954667919785535</v>
      </c>
      <c r="C44" s="474">
        <v>2.1626116227575594</v>
      </c>
      <c r="D44" s="474">
        <v>2.5785405984661613</v>
      </c>
      <c r="E44" s="474">
        <v>1.404551096691053</v>
      </c>
      <c r="F44" s="474">
        <v>1.1745789786905272</v>
      </c>
      <c r="G44" s="474">
        <v>0.73313087421112955</v>
      </c>
    </row>
    <row r="45" spans="1:7" ht="15" customHeight="1" x14ac:dyDescent="0.25">
      <c r="A45" s="290" t="s">
        <v>6</v>
      </c>
      <c r="B45" s="474">
        <v>1.3277915920947849</v>
      </c>
      <c r="C45" s="474">
        <v>1.3528724187194252</v>
      </c>
      <c r="D45" s="474">
        <v>1.5090606780199145</v>
      </c>
      <c r="E45" s="474">
        <v>1.1063977626804988</v>
      </c>
      <c r="F45" s="474">
        <v>0.95318772432983978</v>
      </c>
      <c r="G45" s="474">
        <v>0.70937755117745083</v>
      </c>
    </row>
    <row r="46" spans="1:7" x14ac:dyDescent="0.25">
      <c r="A46" s="290" t="s">
        <v>5</v>
      </c>
      <c r="B46" s="474">
        <v>1.0716522597098725</v>
      </c>
      <c r="C46" s="474">
        <v>1.1689553865289524</v>
      </c>
      <c r="D46" s="474">
        <v>1.1422466476589828</v>
      </c>
      <c r="E46" s="474">
        <v>0.8940266644411925</v>
      </c>
      <c r="F46" s="474">
        <v>0.70950292562888972</v>
      </c>
      <c r="G46" s="474">
        <v>0.5104939516808833</v>
      </c>
    </row>
  </sheetData>
  <pageMargins left="0.511811024" right="0.511811024" top="0.78740157499999996" bottom="0.78740157499999996" header="0.31496062000000002" footer="0.31496062000000002"/>
  <pageSetup paperSize="9" orientation="portrait" r:id="rId1"/>
  <drawing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D5F0C-191A-4300-BFD1-7D4EB0378705}">
  <dimension ref="A1:AM83"/>
  <sheetViews>
    <sheetView showGridLines="0" workbookViewId="0"/>
  </sheetViews>
  <sheetFormatPr defaultRowHeight="15" x14ac:dyDescent="0.25"/>
  <cols>
    <col min="3" max="3" width="10.42578125" customWidth="1"/>
  </cols>
  <sheetData>
    <row r="1" spans="1:1" x14ac:dyDescent="0.25">
      <c r="A1" t="s">
        <v>2474</v>
      </c>
    </row>
    <row r="3" spans="1:1" x14ac:dyDescent="0.25">
      <c r="A3" t="s">
        <v>48</v>
      </c>
    </row>
    <row r="4" spans="1:1" x14ac:dyDescent="0.25">
      <c r="A4" t="s">
        <v>2354</v>
      </c>
    </row>
    <row r="5" spans="1:1" x14ac:dyDescent="0.25">
      <c r="A5" t="s">
        <v>2355</v>
      </c>
    </row>
    <row r="6" spans="1:1" x14ac:dyDescent="0.25">
      <c r="A6" t="s">
        <v>2356</v>
      </c>
    </row>
    <row r="7" spans="1:1" x14ac:dyDescent="0.25">
      <c r="A7" t="s">
        <v>2357</v>
      </c>
    </row>
    <row r="8" spans="1:1" x14ac:dyDescent="0.25">
      <c r="A8" t="s">
        <v>2358</v>
      </c>
    </row>
    <row r="9" spans="1:1" x14ac:dyDescent="0.25">
      <c r="A9" t="s">
        <v>2359</v>
      </c>
    </row>
    <row r="10" spans="1:1" x14ac:dyDescent="0.25">
      <c r="A10" t="s">
        <v>2475</v>
      </c>
    </row>
    <row r="11" spans="1:1" x14ac:dyDescent="0.25">
      <c r="A11" t="s">
        <v>2476</v>
      </c>
    </row>
    <row r="12" spans="1:1" x14ac:dyDescent="0.25">
      <c r="A12" t="s">
        <v>2477</v>
      </c>
    </row>
    <row r="13" spans="1:1" x14ac:dyDescent="0.25">
      <c r="A13" t="s">
        <v>2478</v>
      </c>
    </row>
    <row r="14" spans="1:1" x14ac:dyDescent="0.25">
      <c r="A14" t="s">
        <v>2366</v>
      </c>
    </row>
    <row r="15" spans="1:1" x14ac:dyDescent="0.25">
      <c r="A15" t="s">
        <v>2241</v>
      </c>
    </row>
    <row r="16" spans="1:1" x14ac:dyDescent="0.25">
      <c r="A16" t="s">
        <v>2242</v>
      </c>
    </row>
    <row r="17" spans="1:1" x14ac:dyDescent="0.25">
      <c r="A17" t="s">
        <v>2243</v>
      </c>
    </row>
    <row r="18" spans="1:1" x14ac:dyDescent="0.25">
      <c r="A18" t="s">
        <v>2479</v>
      </c>
    </row>
    <row r="19" spans="1:1" x14ac:dyDescent="0.25">
      <c r="A19" t="s">
        <v>2480</v>
      </c>
    </row>
    <row r="20" spans="1:1" x14ac:dyDescent="0.25">
      <c r="A20" t="s">
        <v>2481</v>
      </c>
    </row>
    <row r="21" spans="1:1" x14ac:dyDescent="0.25">
      <c r="A21" t="s">
        <v>2482</v>
      </c>
    </row>
    <row r="23" spans="1:1" x14ac:dyDescent="0.25">
      <c r="A23" t="s">
        <v>718</v>
      </c>
    </row>
    <row r="24" spans="1:1" x14ac:dyDescent="0.25">
      <c r="A24" t="s">
        <v>2373</v>
      </c>
    </row>
    <row r="25" spans="1:1" x14ac:dyDescent="0.25">
      <c r="A25" t="s">
        <v>2284</v>
      </c>
    </row>
    <row r="26" spans="1:1" x14ac:dyDescent="0.25">
      <c r="A26" t="s">
        <v>2483</v>
      </c>
    </row>
    <row r="27" spans="1:1" x14ac:dyDescent="0.25">
      <c r="A27" t="s">
        <v>2484</v>
      </c>
    </row>
    <row r="28" spans="1:1" x14ac:dyDescent="0.25">
      <c r="A28" t="s">
        <v>2485</v>
      </c>
    </row>
    <row r="29" spans="1:1" x14ac:dyDescent="0.25">
      <c r="A29" t="s">
        <v>2486</v>
      </c>
    </row>
    <row r="31" spans="1:1" x14ac:dyDescent="0.25">
      <c r="A31" t="s">
        <v>654</v>
      </c>
    </row>
    <row r="32" spans="1:1" x14ac:dyDescent="0.25">
      <c r="A32" t="s">
        <v>2487</v>
      </c>
    </row>
    <row r="33" spans="1:5" x14ac:dyDescent="0.25">
      <c r="A33" t="s">
        <v>2449</v>
      </c>
    </row>
    <row r="34" spans="1:5" x14ac:dyDescent="0.25">
      <c r="A34" t="s">
        <v>85</v>
      </c>
    </row>
    <row r="35" spans="1:5" x14ac:dyDescent="0.25">
      <c r="D35" t="s">
        <v>2488</v>
      </c>
      <c r="E35" t="s">
        <v>64</v>
      </c>
    </row>
    <row r="36" spans="1:5" x14ac:dyDescent="0.25">
      <c r="B36">
        <v>2019</v>
      </c>
      <c r="D36" t="s">
        <v>1535</v>
      </c>
      <c r="E36" t="s">
        <v>1535</v>
      </c>
    </row>
    <row r="37" spans="1:5" x14ac:dyDescent="0.25">
      <c r="A37" t="s">
        <v>66</v>
      </c>
      <c r="B37" s="16">
        <v>15.607687291309961</v>
      </c>
      <c r="C37" t="s">
        <v>66</v>
      </c>
      <c r="D37" s="16">
        <v>-7.5053577582939717</v>
      </c>
    </row>
    <row r="38" spans="1:5" x14ac:dyDescent="0.25">
      <c r="A38" t="s">
        <v>69</v>
      </c>
      <c r="B38" s="16">
        <v>17.428245702813616</v>
      </c>
      <c r="C38" t="s">
        <v>69</v>
      </c>
      <c r="D38" s="16">
        <v>-7.0676302710292589</v>
      </c>
    </row>
    <row r="39" spans="1:5" x14ac:dyDescent="0.25">
      <c r="A39" t="s">
        <v>72</v>
      </c>
      <c r="B39" s="16">
        <v>17.157639674982832</v>
      </c>
      <c r="C39" t="s">
        <v>369</v>
      </c>
      <c r="D39" s="16">
        <v>-10.533069621390212</v>
      </c>
      <c r="E39">
        <v>6</v>
      </c>
    </row>
    <row r="40" spans="1:5" x14ac:dyDescent="0.25">
      <c r="A40" t="s">
        <v>342</v>
      </c>
      <c r="B40" s="16">
        <v>21.72564636513642</v>
      </c>
      <c r="C40" t="s">
        <v>370</v>
      </c>
      <c r="D40" s="16">
        <v>-11.448797575347928</v>
      </c>
      <c r="E40">
        <v>5</v>
      </c>
    </row>
    <row r="41" spans="1:5" x14ac:dyDescent="0.25">
      <c r="A41" t="s">
        <v>76</v>
      </c>
      <c r="B41" s="16">
        <v>22.616249143774777</v>
      </c>
      <c r="C41" t="s">
        <v>371</v>
      </c>
      <c r="D41" s="16">
        <v>-11.756998875826838</v>
      </c>
      <c r="E41">
        <v>4</v>
      </c>
    </row>
    <row r="42" spans="1:5" x14ac:dyDescent="0.25">
      <c r="A42" t="s">
        <v>346</v>
      </c>
      <c r="B42" s="16">
        <v>22.636062215773624</v>
      </c>
      <c r="C42" t="s">
        <v>72</v>
      </c>
      <c r="D42" s="16">
        <v>-11.859414522886766</v>
      </c>
      <c r="E42">
        <v>3</v>
      </c>
    </row>
    <row r="43" spans="1:5" x14ac:dyDescent="0.25">
      <c r="A43" t="s">
        <v>368</v>
      </c>
      <c r="B43" s="16">
        <v>27.309452321628562</v>
      </c>
      <c r="C43" t="s">
        <v>431</v>
      </c>
      <c r="D43" s="16">
        <v>-12.095044847137032</v>
      </c>
      <c r="E43">
        <v>2</v>
      </c>
    </row>
    <row r="44" spans="1:5" x14ac:dyDescent="0.25">
      <c r="A44" t="s">
        <v>74</v>
      </c>
      <c r="B44" s="16">
        <v>28.63117259128197</v>
      </c>
      <c r="C44" t="s">
        <v>342</v>
      </c>
      <c r="D44" s="16">
        <v>-17.576819791398684</v>
      </c>
      <c r="E44">
        <v>1</v>
      </c>
    </row>
    <row r="45" spans="1:5" x14ac:dyDescent="0.25">
      <c r="A45" t="s">
        <v>344</v>
      </c>
      <c r="B45" s="16">
        <v>29.304195868234693</v>
      </c>
      <c r="D45" s="16"/>
    </row>
    <row r="51" spans="1:39" x14ac:dyDescent="0.25">
      <c r="A51" t="s">
        <v>2263</v>
      </c>
      <c r="K51" t="s">
        <v>2255</v>
      </c>
      <c r="U51" t="s">
        <v>2263</v>
      </c>
    </row>
    <row r="52" spans="1:39" x14ac:dyDescent="0.25">
      <c r="A52" t="s">
        <v>2489</v>
      </c>
      <c r="K52" t="s">
        <v>2258</v>
      </c>
      <c r="U52" t="s">
        <v>2490</v>
      </c>
    </row>
    <row r="53" spans="1:39" x14ac:dyDescent="0.25">
      <c r="A53" t="s">
        <v>2491</v>
      </c>
      <c r="K53" t="s">
        <v>2491</v>
      </c>
      <c r="U53" t="s">
        <v>2491</v>
      </c>
      <c r="AD53" t="s">
        <v>64</v>
      </c>
      <c r="AE53" t="s">
        <v>2488</v>
      </c>
      <c r="AF53" t="s">
        <v>64</v>
      </c>
      <c r="AJ53" t="s">
        <v>64</v>
      </c>
      <c r="AL53" t="s">
        <v>2488</v>
      </c>
      <c r="AM53" t="s">
        <v>64</v>
      </c>
    </row>
    <row r="54" spans="1:39" x14ac:dyDescent="0.25">
      <c r="B54">
        <v>2012</v>
      </c>
      <c r="C54">
        <v>2013</v>
      </c>
      <c r="D54">
        <v>2014</v>
      </c>
      <c r="E54">
        <v>2015</v>
      </c>
      <c r="F54">
        <v>2016</v>
      </c>
      <c r="G54">
        <v>2017</v>
      </c>
      <c r="H54">
        <v>2018</v>
      </c>
      <c r="I54">
        <v>2019</v>
      </c>
      <c r="L54">
        <v>2012</v>
      </c>
      <c r="M54">
        <v>2013</v>
      </c>
      <c r="N54">
        <v>2014</v>
      </c>
      <c r="O54">
        <v>2015</v>
      </c>
      <c r="P54">
        <v>2016</v>
      </c>
      <c r="Q54">
        <v>2017</v>
      </c>
      <c r="R54">
        <v>2018</v>
      </c>
      <c r="S54">
        <v>2019</v>
      </c>
      <c r="V54">
        <v>2012</v>
      </c>
      <c r="W54">
        <v>2013</v>
      </c>
      <c r="X54">
        <v>2014</v>
      </c>
      <c r="Y54">
        <v>2015</v>
      </c>
      <c r="Z54">
        <v>2016</v>
      </c>
      <c r="AA54">
        <v>2017</v>
      </c>
      <c r="AB54">
        <v>2018</v>
      </c>
      <c r="AC54">
        <v>2019</v>
      </c>
      <c r="AD54">
        <v>2019</v>
      </c>
      <c r="AE54" t="s">
        <v>1535</v>
      </c>
      <c r="AF54" t="s">
        <v>1535</v>
      </c>
      <c r="AI54">
        <v>2019</v>
      </c>
      <c r="AJ54">
        <v>2019</v>
      </c>
      <c r="AL54" t="s">
        <v>1535</v>
      </c>
      <c r="AM54" t="s">
        <v>1535</v>
      </c>
    </row>
    <row r="55" spans="1:39" x14ac:dyDescent="0.25">
      <c r="A55" t="s">
        <v>2223</v>
      </c>
      <c r="B55">
        <v>671</v>
      </c>
      <c r="C55">
        <v>552</v>
      </c>
      <c r="D55">
        <v>550</v>
      </c>
      <c r="E55">
        <v>511</v>
      </c>
      <c r="F55">
        <v>490</v>
      </c>
      <c r="G55">
        <v>493</v>
      </c>
      <c r="H55">
        <v>404</v>
      </c>
      <c r="I55">
        <v>400</v>
      </c>
      <c r="K55" t="s">
        <v>2223</v>
      </c>
      <c r="L55">
        <v>1707272</v>
      </c>
      <c r="M55">
        <v>1728214</v>
      </c>
      <c r="N55">
        <v>1748531</v>
      </c>
      <c r="O55">
        <v>1768204</v>
      </c>
      <c r="P55">
        <v>1787279</v>
      </c>
      <c r="Q55">
        <v>1805788</v>
      </c>
      <c r="R55">
        <v>1823741</v>
      </c>
      <c r="S55">
        <v>1841142</v>
      </c>
      <c r="U55" t="s">
        <v>2223</v>
      </c>
      <c r="V55" s="16">
        <f t="shared" ref="V55:V83" si="0">B55/(L55/100000)</f>
        <v>39.302466156535104</v>
      </c>
      <c r="W55" s="16">
        <f t="shared" ref="W55:W83" si="1">C55/(M55/100000)</f>
        <v>31.940488851496404</v>
      </c>
      <c r="X55" s="16">
        <f t="shared" ref="X55:X83" si="2">D55/(N55/100000)</f>
        <v>31.45497563383206</v>
      </c>
      <c r="Y55" s="16">
        <f t="shared" ref="Y55:AC55" si="3">E55/(O55/100000)</f>
        <v>28.899380388235745</v>
      </c>
      <c r="Z55" s="16">
        <f t="shared" si="3"/>
        <v>27.415977024292236</v>
      </c>
      <c r="AA55" s="16">
        <f t="shared" si="3"/>
        <v>27.301100682915159</v>
      </c>
      <c r="AB55" s="16">
        <f t="shared" si="3"/>
        <v>22.152268331961611</v>
      </c>
      <c r="AC55" s="16">
        <f t="shared" si="3"/>
        <v>21.72564636513642</v>
      </c>
      <c r="AD55" s="174">
        <f>RANK(AC55,AC$55:AC$81)</f>
        <v>6</v>
      </c>
      <c r="AE55" s="16">
        <f>AC55-V55</f>
        <v>-17.576819791398684</v>
      </c>
      <c r="AF55" s="110">
        <f>RANK(AE55,AE$55:AE$81,1)</f>
        <v>1</v>
      </c>
      <c r="AH55" t="s">
        <v>342</v>
      </c>
      <c r="AI55" s="16">
        <v>21.72564636513642</v>
      </c>
      <c r="AJ55">
        <v>6</v>
      </c>
      <c r="AK55" t="s">
        <v>66</v>
      </c>
      <c r="AL55">
        <v>-7.5053577582939717</v>
      </c>
    </row>
    <row r="56" spans="1:39" x14ac:dyDescent="0.25">
      <c r="A56" t="s">
        <v>2219</v>
      </c>
      <c r="B56">
        <v>169</v>
      </c>
      <c r="C56">
        <v>135</v>
      </c>
      <c r="D56">
        <v>140</v>
      </c>
      <c r="E56">
        <v>119</v>
      </c>
      <c r="F56">
        <v>125</v>
      </c>
      <c r="G56">
        <v>120</v>
      </c>
      <c r="H56">
        <v>100</v>
      </c>
      <c r="I56">
        <v>121</v>
      </c>
      <c r="K56" t="s">
        <v>2219</v>
      </c>
      <c r="L56">
        <v>762631</v>
      </c>
      <c r="M56">
        <v>776463</v>
      </c>
      <c r="N56">
        <v>790101</v>
      </c>
      <c r="O56">
        <v>803513</v>
      </c>
      <c r="P56">
        <v>816687</v>
      </c>
      <c r="Q56">
        <v>829619</v>
      </c>
      <c r="R56">
        <v>842290</v>
      </c>
      <c r="S56">
        <v>854691</v>
      </c>
      <c r="U56" t="s">
        <v>2219</v>
      </c>
      <c r="V56" s="16">
        <f t="shared" si="0"/>
        <v>22.160127243712882</v>
      </c>
      <c r="W56" s="16">
        <f t="shared" si="1"/>
        <v>17.386533550214239</v>
      </c>
      <c r="X56" s="16">
        <f t="shared" si="2"/>
        <v>17.719253614411322</v>
      </c>
      <c r="Y56" s="16">
        <f t="shared" ref="Y56:Y82" si="4">E56/(O56/100000)</f>
        <v>14.809965737953211</v>
      </c>
      <c r="Z56" s="16">
        <f t="shared" ref="Z56:Z82" si="5">F56/(P56/100000)</f>
        <v>15.305741367255756</v>
      </c>
      <c r="AA56" s="16">
        <f t="shared" ref="AA56:AA82" si="6">G56/(Q56/100000)</f>
        <v>14.46447104032092</v>
      </c>
      <c r="AB56" s="16">
        <f t="shared" ref="AB56:AB82" si="7">H56/(R56/100000)</f>
        <v>11.87239549323867</v>
      </c>
      <c r="AC56" s="16">
        <f t="shared" ref="AC56:AC82" si="8">I56/(S56/100000)</f>
        <v>14.157163232092065</v>
      </c>
      <c r="AD56" s="110">
        <f t="shared" ref="AD56:AD81" si="9">RANK(AC56,AC$55:AC$81)</f>
        <v>21</v>
      </c>
      <c r="AE56" s="16">
        <f t="shared" ref="AE56:AE83" si="10">AC56-V56</f>
        <v>-8.0029640116208167</v>
      </c>
      <c r="AF56" s="110">
        <f t="shared" ref="AF56:AF81" si="11">RANK(AE56,AE$55:AE$81,1)</f>
        <v>15</v>
      </c>
      <c r="AH56" t="s">
        <v>76</v>
      </c>
      <c r="AI56" s="16">
        <v>22.616249143774777</v>
      </c>
      <c r="AJ56">
        <v>5</v>
      </c>
      <c r="AK56" t="s">
        <v>69</v>
      </c>
      <c r="AL56">
        <v>-7.0676302710292589</v>
      </c>
    </row>
    <row r="57" spans="1:39" x14ac:dyDescent="0.25">
      <c r="A57" t="s">
        <v>2221</v>
      </c>
      <c r="B57">
        <v>517</v>
      </c>
      <c r="C57">
        <v>529</v>
      </c>
      <c r="D57">
        <v>521</v>
      </c>
      <c r="E57">
        <v>486</v>
      </c>
      <c r="F57">
        <v>473</v>
      </c>
      <c r="G57">
        <v>438</v>
      </c>
      <c r="H57">
        <v>485</v>
      </c>
      <c r="I57">
        <v>472</v>
      </c>
      <c r="K57" t="s">
        <v>2221</v>
      </c>
      <c r="L57">
        <v>3740976</v>
      </c>
      <c r="M57">
        <v>3807921</v>
      </c>
      <c r="N57">
        <v>3873743</v>
      </c>
      <c r="O57">
        <v>3938336</v>
      </c>
      <c r="P57">
        <v>4001667</v>
      </c>
      <c r="Q57">
        <v>4063614</v>
      </c>
      <c r="R57">
        <v>4124033</v>
      </c>
      <c r="S57">
        <v>4182899</v>
      </c>
      <c r="U57" t="s">
        <v>2221</v>
      </c>
      <c r="V57" s="16">
        <f t="shared" si="0"/>
        <v>13.819922929203502</v>
      </c>
      <c r="W57" s="16">
        <f t="shared" si="1"/>
        <v>13.892094925288628</v>
      </c>
      <c r="X57" s="16">
        <f t="shared" si="2"/>
        <v>13.44952414241213</v>
      </c>
      <c r="Y57" s="16">
        <f t="shared" si="4"/>
        <v>12.340237095057404</v>
      </c>
      <c r="Z57" s="16">
        <f t="shared" si="5"/>
        <v>11.820073984167099</v>
      </c>
      <c r="AA57" s="16">
        <f t="shared" si="6"/>
        <v>10.778582808308073</v>
      </c>
      <c r="AB57" s="16">
        <f t="shared" si="7"/>
        <v>11.760332664651326</v>
      </c>
      <c r="AC57" s="16">
        <f t="shared" si="8"/>
        <v>11.284040087986826</v>
      </c>
      <c r="AD57" s="110">
        <f t="shared" si="9"/>
        <v>24</v>
      </c>
      <c r="AE57" s="16">
        <f t="shared" si="10"/>
        <v>-2.5358828412166758</v>
      </c>
      <c r="AF57" s="110">
        <f t="shared" si="11"/>
        <v>27</v>
      </c>
      <c r="AH57" t="s">
        <v>346</v>
      </c>
      <c r="AI57" s="16">
        <v>22.636062215773624</v>
      </c>
      <c r="AJ57">
        <v>4</v>
      </c>
      <c r="AK57" t="s">
        <v>342</v>
      </c>
      <c r="AL57">
        <v>-17.576819791398684</v>
      </c>
      <c r="AM57">
        <v>1</v>
      </c>
    </row>
    <row r="58" spans="1:39" x14ac:dyDescent="0.25">
      <c r="A58" t="s">
        <v>2224</v>
      </c>
      <c r="B58">
        <v>149</v>
      </c>
      <c r="C58">
        <v>155</v>
      </c>
      <c r="D58">
        <v>147</v>
      </c>
      <c r="E58">
        <v>164</v>
      </c>
      <c r="F58">
        <v>109</v>
      </c>
      <c r="G58">
        <v>138</v>
      </c>
      <c r="H58">
        <v>94</v>
      </c>
      <c r="I58">
        <v>122</v>
      </c>
      <c r="K58" t="s">
        <v>2224</v>
      </c>
      <c r="L58">
        <v>479073</v>
      </c>
      <c r="M58">
        <v>488072</v>
      </c>
      <c r="N58">
        <v>496936</v>
      </c>
      <c r="O58">
        <v>505665</v>
      </c>
      <c r="P58">
        <v>514229</v>
      </c>
      <c r="Q58">
        <v>522636</v>
      </c>
      <c r="R58">
        <v>530879</v>
      </c>
      <c r="S58">
        <v>538963</v>
      </c>
      <c r="U58" t="s">
        <v>2224</v>
      </c>
      <c r="V58" s="16">
        <f t="shared" si="0"/>
        <v>31.101731886372225</v>
      </c>
      <c r="W58" s="16">
        <f t="shared" si="1"/>
        <v>31.757609533019718</v>
      </c>
      <c r="X58" s="16">
        <f t="shared" si="2"/>
        <v>29.581274047362236</v>
      </c>
      <c r="Y58" s="16">
        <f t="shared" si="4"/>
        <v>32.432539329397919</v>
      </c>
      <c r="Z58" s="16">
        <f t="shared" si="5"/>
        <v>21.196781978457068</v>
      </c>
      <c r="AA58" s="16">
        <f t="shared" si="6"/>
        <v>26.404610474594175</v>
      </c>
      <c r="AB58" s="16">
        <f t="shared" si="7"/>
        <v>17.706483021554817</v>
      </c>
      <c r="AC58" s="16">
        <f t="shared" si="8"/>
        <v>22.636062215773624</v>
      </c>
      <c r="AD58" s="174">
        <f t="shared" si="9"/>
        <v>4</v>
      </c>
      <c r="AE58" s="16">
        <f t="shared" si="10"/>
        <v>-8.4656696705986008</v>
      </c>
      <c r="AF58" s="110">
        <f t="shared" si="11"/>
        <v>13</v>
      </c>
      <c r="AH58" t="s">
        <v>368</v>
      </c>
      <c r="AI58" s="16">
        <v>27.309452321628562</v>
      </c>
      <c r="AJ58">
        <v>3</v>
      </c>
      <c r="AK58" t="s">
        <v>431</v>
      </c>
      <c r="AL58">
        <v>-12.095044847137032</v>
      </c>
      <c r="AM58">
        <v>2</v>
      </c>
    </row>
    <row r="59" spans="1:39" x14ac:dyDescent="0.25">
      <c r="A59" t="s">
        <v>2227</v>
      </c>
      <c r="B59">
        <v>1694</v>
      </c>
      <c r="C59">
        <v>1743</v>
      </c>
      <c r="D59">
        <v>1792</v>
      </c>
      <c r="E59">
        <v>1763</v>
      </c>
      <c r="F59">
        <v>1724</v>
      </c>
      <c r="G59">
        <v>1609</v>
      </c>
      <c r="H59">
        <v>1507</v>
      </c>
      <c r="I59">
        <v>1414</v>
      </c>
      <c r="K59" t="s">
        <v>2227</v>
      </c>
      <c r="L59">
        <v>7862333</v>
      </c>
      <c r="M59">
        <v>7969654</v>
      </c>
      <c r="N59">
        <v>8073924</v>
      </c>
      <c r="O59">
        <v>8175113</v>
      </c>
      <c r="P59">
        <v>8272724</v>
      </c>
      <c r="Q59">
        <v>8366628</v>
      </c>
      <c r="R59">
        <v>8457229</v>
      </c>
      <c r="S59">
        <v>8544639</v>
      </c>
      <c r="U59" t="s">
        <v>2227</v>
      </c>
      <c r="V59" s="16">
        <f t="shared" si="0"/>
        <v>21.545767649373285</v>
      </c>
      <c r="W59" s="16">
        <f t="shared" si="1"/>
        <v>21.870460122861044</v>
      </c>
      <c r="X59" s="16">
        <f t="shared" si="2"/>
        <v>22.194907953059754</v>
      </c>
      <c r="Y59" s="16">
        <f t="shared" si="4"/>
        <v>21.565451144222717</v>
      </c>
      <c r="Z59" s="16">
        <f t="shared" si="5"/>
        <v>20.839568683785416</v>
      </c>
      <c r="AA59" s="16">
        <f t="shared" si="6"/>
        <v>19.231164574306398</v>
      </c>
      <c r="AB59" s="16">
        <f t="shared" si="7"/>
        <v>17.819075255027386</v>
      </c>
      <c r="AC59" s="16">
        <f t="shared" si="8"/>
        <v>16.548387825395551</v>
      </c>
      <c r="AD59" s="110">
        <f t="shared" si="9"/>
        <v>16</v>
      </c>
      <c r="AE59" s="16">
        <f t="shared" si="10"/>
        <v>-4.9973798239777345</v>
      </c>
      <c r="AF59" s="110">
        <f t="shared" si="11"/>
        <v>23</v>
      </c>
      <c r="AH59" t="s">
        <v>74</v>
      </c>
      <c r="AI59" s="16">
        <v>28.63117259128197</v>
      </c>
      <c r="AJ59">
        <v>2</v>
      </c>
      <c r="AK59" t="s">
        <v>72</v>
      </c>
      <c r="AL59">
        <v>-11.859414522886766</v>
      </c>
      <c r="AM59">
        <v>3</v>
      </c>
    </row>
    <row r="60" spans="1:39" x14ac:dyDescent="0.25">
      <c r="A60" t="s">
        <v>2222</v>
      </c>
      <c r="B60">
        <v>128</v>
      </c>
      <c r="C60">
        <v>137</v>
      </c>
      <c r="D60">
        <v>130</v>
      </c>
      <c r="E60">
        <v>95</v>
      </c>
      <c r="F60">
        <v>98</v>
      </c>
      <c r="G60">
        <v>96</v>
      </c>
      <c r="H60">
        <v>67</v>
      </c>
      <c r="I60">
        <v>86</v>
      </c>
      <c r="K60" t="s">
        <v>2222</v>
      </c>
      <c r="L60">
        <v>718906</v>
      </c>
      <c r="M60">
        <v>734996</v>
      </c>
      <c r="N60">
        <v>750912</v>
      </c>
      <c r="O60">
        <v>766679</v>
      </c>
      <c r="P60">
        <v>782295</v>
      </c>
      <c r="Q60">
        <v>797722</v>
      </c>
      <c r="R60">
        <v>812961</v>
      </c>
      <c r="S60">
        <v>828028</v>
      </c>
      <c r="U60" t="s">
        <v>2222</v>
      </c>
      <c r="V60" s="16">
        <f t="shared" si="0"/>
        <v>17.804831229673979</v>
      </c>
      <c r="W60" s="16">
        <f t="shared" si="1"/>
        <v>18.639557222080118</v>
      </c>
      <c r="X60" s="16">
        <f t="shared" si="2"/>
        <v>17.31228159890906</v>
      </c>
      <c r="Y60" s="16">
        <f t="shared" si="4"/>
        <v>12.391105012658493</v>
      </c>
      <c r="Z60" s="16">
        <f t="shared" si="5"/>
        <v>12.527243559015462</v>
      </c>
      <c r="AA60" s="16">
        <f t="shared" si="6"/>
        <v>12.034267576925295</v>
      </c>
      <c r="AB60" s="16">
        <f t="shared" si="7"/>
        <v>8.241477758465658</v>
      </c>
      <c r="AC60" s="16">
        <f t="shared" si="8"/>
        <v>10.386122208427736</v>
      </c>
      <c r="AD60" s="110">
        <f t="shared" si="9"/>
        <v>26</v>
      </c>
      <c r="AE60" s="16">
        <f t="shared" si="10"/>
        <v>-7.4187090212462437</v>
      </c>
      <c r="AF60" s="110">
        <f t="shared" si="11"/>
        <v>16</v>
      </c>
      <c r="AH60" t="s">
        <v>344</v>
      </c>
      <c r="AI60" s="16">
        <v>29.304195868234693</v>
      </c>
      <c r="AJ60">
        <v>1</v>
      </c>
      <c r="AK60" t="s">
        <v>371</v>
      </c>
      <c r="AL60">
        <v>-11.756998875826838</v>
      </c>
      <c r="AM60">
        <v>4</v>
      </c>
    </row>
    <row r="61" spans="1:39" x14ac:dyDescent="0.25">
      <c r="A61" t="s">
        <v>2220</v>
      </c>
      <c r="B61">
        <v>526</v>
      </c>
      <c r="C61">
        <v>512</v>
      </c>
      <c r="D61">
        <v>589</v>
      </c>
      <c r="E61">
        <v>546</v>
      </c>
      <c r="F61">
        <v>558</v>
      </c>
      <c r="G61">
        <v>577</v>
      </c>
      <c r="H61">
        <v>474</v>
      </c>
      <c r="I61">
        <v>464</v>
      </c>
      <c r="K61" t="s">
        <v>2220</v>
      </c>
      <c r="L61">
        <v>1458965</v>
      </c>
      <c r="M61">
        <v>1478164</v>
      </c>
      <c r="N61">
        <v>1496880</v>
      </c>
      <c r="O61">
        <v>1515126</v>
      </c>
      <c r="P61">
        <v>1532902</v>
      </c>
      <c r="Q61">
        <v>1550194</v>
      </c>
      <c r="R61">
        <v>1567016</v>
      </c>
      <c r="S61">
        <v>1583391</v>
      </c>
      <c r="U61" t="s">
        <v>2220</v>
      </c>
      <c r="V61" s="16">
        <f t="shared" si="0"/>
        <v>36.052955348483344</v>
      </c>
      <c r="W61" s="16">
        <f t="shared" si="1"/>
        <v>34.63756389683418</v>
      </c>
      <c r="X61" s="16">
        <f t="shared" si="2"/>
        <v>39.348511570733791</v>
      </c>
      <c r="Y61" s="16">
        <f t="shared" si="4"/>
        <v>36.036606856459464</v>
      </c>
      <c r="Z61" s="16">
        <f t="shared" si="5"/>
        <v>36.401544260494148</v>
      </c>
      <c r="AA61" s="16">
        <f t="shared" si="6"/>
        <v>37.221147804726378</v>
      </c>
      <c r="AB61" s="16">
        <f t="shared" si="7"/>
        <v>30.248574360440482</v>
      </c>
      <c r="AC61" s="16">
        <f t="shared" si="8"/>
        <v>29.304195868234693</v>
      </c>
      <c r="AD61" s="174">
        <f t="shared" si="9"/>
        <v>1</v>
      </c>
      <c r="AE61" s="16">
        <f t="shared" si="10"/>
        <v>-6.7487594802486512</v>
      </c>
      <c r="AF61" s="110">
        <f t="shared" si="11"/>
        <v>20</v>
      </c>
      <c r="AH61" t="s">
        <v>72</v>
      </c>
      <c r="AI61" s="16">
        <v>17.157639674982832</v>
      </c>
      <c r="AJ61">
        <v>15</v>
      </c>
      <c r="AK61" t="s">
        <v>370</v>
      </c>
      <c r="AL61">
        <v>-11.448797575347928</v>
      </c>
      <c r="AM61">
        <v>5</v>
      </c>
    </row>
    <row r="62" spans="1:39" x14ac:dyDescent="0.25">
      <c r="A62" t="s">
        <v>2226</v>
      </c>
      <c r="B62">
        <v>1790</v>
      </c>
      <c r="C62">
        <v>1660</v>
      </c>
      <c r="D62">
        <v>1842</v>
      </c>
      <c r="E62">
        <v>1654</v>
      </c>
      <c r="F62">
        <v>1714</v>
      </c>
      <c r="G62">
        <v>1465</v>
      </c>
      <c r="H62">
        <v>1395</v>
      </c>
      <c r="I62">
        <v>1313</v>
      </c>
      <c r="K62" t="s">
        <v>2226</v>
      </c>
      <c r="L62">
        <v>6734353</v>
      </c>
      <c r="M62">
        <v>6794301</v>
      </c>
      <c r="N62">
        <v>6850884</v>
      </c>
      <c r="O62">
        <v>6904241</v>
      </c>
      <c r="P62">
        <v>6954036</v>
      </c>
      <c r="Q62">
        <v>7000229</v>
      </c>
      <c r="R62">
        <v>7043339</v>
      </c>
      <c r="S62">
        <v>7083578</v>
      </c>
      <c r="U62" t="s">
        <v>2226</v>
      </c>
      <c r="V62" s="16">
        <f t="shared" si="0"/>
        <v>26.580133236258924</v>
      </c>
      <c r="W62" s="16">
        <f t="shared" si="1"/>
        <v>24.432241079693114</v>
      </c>
      <c r="X62" s="16">
        <f t="shared" si="2"/>
        <v>26.887041146806745</v>
      </c>
      <c r="Y62" s="16">
        <f t="shared" si="4"/>
        <v>23.956290054185533</v>
      </c>
      <c r="Z62" s="16">
        <f t="shared" si="5"/>
        <v>24.647557188372332</v>
      </c>
      <c r="AA62" s="16">
        <f t="shared" si="6"/>
        <v>20.92788678770366</v>
      </c>
      <c r="AB62" s="16">
        <f t="shared" si="7"/>
        <v>19.805947150918051</v>
      </c>
      <c r="AC62" s="16">
        <f t="shared" si="8"/>
        <v>18.53583033884853</v>
      </c>
      <c r="AD62" s="110">
        <f t="shared" si="9"/>
        <v>12</v>
      </c>
      <c r="AE62" s="16">
        <f t="shared" si="10"/>
        <v>-8.0443028974103932</v>
      </c>
      <c r="AF62" s="110">
        <f t="shared" si="11"/>
        <v>14</v>
      </c>
      <c r="AH62" t="s">
        <v>66</v>
      </c>
      <c r="AI62" s="16">
        <v>15.607687291309961</v>
      </c>
      <c r="AK62" t="s">
        <v>369</v>
      </c>
      <c r="AL62">
        <v>-10.533069621390212</v>
      </c>
      <c r="AM62">
        <v>6</v>
      </c>
    </row>
    <row r="63" spans="1:39" x14ac:dyDescent="0.25">
      <c r="A63" t="s">
        <v>2225</v>
      </c>
      <c r="B63">
        <v>1144</v>
      </c>
      <c r="C63">
        <v>1099</v>
      </c>
      <c r="D63">
        <v>1211</v>
      </c>
      <c r="E63">
        <v>1131</v>
      </c>
      <c r="F63">
        <v>1055</v>
      </c>
      <c r="G63">
        <v>1001</v>
      </c>
      <c r="H63">
        <v>966</v>
      </c>
      <c r="I63">
        <v>882</v>
      </c>
      <c r="K63" t="s">
        <v>2225</v>
      </c>
      <c r="L63">
        <v>3171456</v>
      </c>
      <c r="M63">
        <v>3183404</v>
      </c>
      <c r="N63">
        <v>3193956</v>
      </c>
      <c r="O63">
        <v>3203262</v>
      </c>
      <c r="P63">
        <v>3211411</v>
      </c>
      <c r="Q63">
        <v>3218485</v>
      </c>
      <c r="R63">
        <v>3224536</v>
      </c>
      <c r="S63">
        <v>3229651</v>
      </c>
      <c r="U63" t="s">
        <v>2225</v>
      </c>
      <c r="V63" s="16">
        <f t="shared" si="0"/>
        <v>36.071760100092831</v>
      </c>
      <c r="W63" s="16">
        <f t="shared" si="1"/>
        <v>34.522793839550367</v>
      </c>
      <c r="X63" s="16">
        <f t="shared" si="2"/>
        <v>37.915362641188544</v>
      </c>
      <c r="Y63" s="16">
        <f t="shared" si="4"/>
        <v>35.307758154031731</v>
      </c>
      <c r="Z63" s="16">
        <f t="shared" si="5"/>
        <v>32.851603236085325</v>
      </c>
      <c r="AA63" s="16">
        <f t="shared" si="6"/>
        <v>31.101589723115072</v>
      </c>
      <c r="AB63" s="16">
        <f t="shared" si="7"/>
        <v>29.957798579392509</v>
      </c>
      <c r="AC63" s="16">
        <f t="shared" si="8"/>
        <v>27.309452321628562</v>
      </c>
      <c r="AD63" s="174">
        <f t="shared" si="9"/>
        <v>3</v>
      </c>
      <c r="AE63" s="16">
        <f t="shared" si="10"/>
        <v>-8.7623077784642689</v>
      </c>
      <c r="AF63" s="110">
        <f t="shared" si="11"/>
        <v>11</v>
      </c>
      <c r="AH63" t="s">
        <v>69</v>
      </c>
      <c r="AI63" s="16">
        <v>17.428245702813616</v>
      </c>
      <c r="AM63" s="16"/>
    </row>
    <row r="64" spans="1:39" x14ac:dyDescent="0.25">
      <c r="A64" t="s">
        <v>2214</v>
      </c>
      <c r="B64">
        <v>2504</v>
      </c>
      <c r="C64">
        <v>2455</v>
      </c>
      <c r="D64">
        <v>2654</v>
      </c>
      <c r="E64">
        <v>2320</v>
      </c>
      <c r="F64">
        <v>2066</v>
      </c>
      <c r="G64">
        <v>2017</v>
      </c>
      <c r="H64">
        <v>1923</v>
      </c>
      <c r="I64">
        <v>1662</v>
      </c>
      <c r="K64" t="s">
        <v>2214</v>
      </c>
      <c r="L64">
        <v>8712413</v>
      </c>
      <c r="M64">
        <v>8779338</v>
      </c>
      <c r="N64">
        <v>8843553</v>
      </c>
      <c r="O64">
        <v>8905225</v>
      </c>
      <c r="P64">
        <v>8964432</v>
      </c>
      <c r="Q64">
        <v>9021232</v>
      </c>
      <c r="R64">
        <v>9075744</v>
      </c>
      <c r="S64">
        <v>9128090</v>
      </c>
      <c r="U64" t="s">
        <v>2214</v>
      </c>
      <c r="V64" s="16">
        <f t="shared" si="0"/>
        <v>28.740602632129587</v>
      </c>
      <c r="W64" s="16">
        <f t="shared" si="1"/>
        <v>27.963384027360604</v>
      </c>
      <c r="X64" s="16">
        <f t="shared" si="2"/>
        <v>30.010562496770245</v>
      </c>
      <c r="Y64" s="16">
        <f t="shared" si="4"/>
        <v>26.052121086216239</v>
      </c>
      <c r="Z64" s="16">
        <f t="shared" si="5"/>
        <v>23.046635860476158</v>
      </c>
      <c r="AA64" s="16">
        <f t="shared" si="6"/>
        <v>22.358365243239504</v>
      </c>
      <c r="AB64" s="16">
        <f t="shared" si="7"/>
        <v>21.188345550513546</v>
      </c>
      <c r="AC64" s="16">
        <f t="shared" si="8"/>
        <v>18.207533010739375</v>
      </c>
      <c r="AD64" s="110">
        <f t="shared" si="9"/>
        <v>13</v>
      </c>
      <c r="AE64" s="16">
        <f t="shared" si="10"/>
        <v>-10.533069621390212</v>
      </c>
      <c r="AF64" s="110">
        <f t="shared" si="11"/>
        <v>6</v>
      </c>
    </row>
    <row r="65" spans="1:32" x14ac:dyDescent="0.25">
      <c r="A65" t="s">
        <v>2212</v>
      </c>
      <c r="B65">
        <v>611</v>
      </c>
      <c r="C65">
        <v>623</v>
      </c>
      <c r="D65">
        <v>593</v>
      </c>
      <c r="E65">
        <v>599</v>
      </c>
      <c r="F65">
        <v>613</v>
      </c>
      <c r="G65">
        <v>570</v>
      </c>
      <c r="H65">
        <v>537</v>
      </c>
      <c r="I65">
        <v>475</v>
      </c>
      <c r="K65" t="s">
        <v>2212</v>
      </c>
      <c r="L65">
        <v>3338489</v>
      </c>
      <c r="M65">
        <v>3373959</v>
      </c>
      <c r="N65">
        <v>3408510</v>
      </c>
      <c r="O65">
        <v>3442175</v>
      </c>
      <c r="P65">
        <v>3474998</v>
      </c>
      <c r="Q65">
        <v>3507003</v>
      </c>
      <c r="R65">
        <v>3538218</v>
      </c>
      <c r="S65">
        <v>3568644</v>
      </c>
      <c r="U65" t="s">
        <v>2212</v>
      </c>
      <c r="V65" s="16">
        <f t="shared" si="0"/>
        <v>18.301692771789874</v>
      </c>
      <c r="W65" s="16">
        <f t="shared" si="1"/>
        <v>18.464954671944739</v>
      </c>
      <c r="X65" s="16">
        <f t="shared" si="2"/>
        <v>17.397631223027073</v>
      </c>
      <c r="Y65" s="16">
        <f t="shared" si="4"/>
        <v>17.401788113620022</v>
      </c>
      <c r="Z65" s="16">
        <f t="shared" si="5"/>
        <v>17.640297922473625</v>
      </c>
      <c r="AA65" s="16">
        <f t="shared" si="6"/>
        <v>16.253193966472224</v>
      </c>
      <c r="AB65" s="16">
        <f t="shared" si="7"/>
        <v>15.1771315390968</v>
      </c>
      <c r="AC65" s="16">
        <f t="shared" si="8"/>
        <v>13.310377835390698</v>
      </c>
      <c r="AD65" s="110">
        <f t="shared" si="9"/>
        <v>22</v>
      </c>
      <c r="AE65" s="16">
        <f t="shared" si="10"/>
        <v>-4.991314936399176</v>
      </c>
      <c r="AF65" s="110">
        <f t="shared" si="11"/>
        <v>24</v>
      </c>
    </row>
    <row r="66" spans="1:32" x14ac:dyDescent="0.25">
      <c r="A66" t="s">
        <v>2205</v>
      </c>
      <c r="B66">
        <v>990</v>
      </c>
      <c r="C66">
        <v>1019</v>
      </c>
      <c r="D66">
        <v>969</v>
      </c>
      <c r="E66">
        <v>1022</v>
      </c>
      <c r="F66">
        <v>1021</v>
      </c>
      <c r="G66">
        <v>916</v>
      </c>
      <c r="H66">
        <v>867</v>
      </c>
      <c r="I66">
        <v>778</v>
      </c>
      <c r="K66" t="s">
        <v>2205</v>
      </c>
      <c r="L66">
        <v>3883822</v>
      </c>
      <c r="M66">
        <v>3914421</v>
      </c>
      <c r="N66">
        <v>3943885</v>
      </c>
      <c r="O66">
        <v>3972202</v>
      </c>
      <c r="P66">
        <v>3999415</v>
      </c>
      <c r="Q66">
        <v>4025558</v>
      </c>
      <c r="R66">
        <v>4050662</v>
      </c>
      <c r="S66">
        <v>4074755</v>
      </c>
      <c r="U66" t="s">
        <v>2205</v>
      </c>
      <c r="V66" s="16">
        <f t="shared" si="0"/>
        <v>25.490354604304727</v>
      </c>
      <c r="W66" s="16">
        <f t="shared" si="1"/>
        <v>26.031946998036236</v>
      </c>
      <c r="X66" s="16">
        <f t="shared" si="2"/>
        <v>24.569681925309688</v>
      </c>
      <c r="Y66" s="16">
        <f t="shared" si="4"/>
        <v>25.728802311664914</v>
      </c>
      <c r="Z66" s="16">
        <f t="shared" si="5"/>
        <v>25.528733577285678</v>
      </c>
      <c r="AA66" s="16">
        <f t="shared" si="6"/>
        <v>22.754609423091157</v>
      </c>
      <c r="AB66" s="16">
        <f t="shared" si="7"/>
        <v>21.40390879317998</v>
      </c>
      <c r="AC66" s="16">
        <f t="shared" si="8"/>
        <v>19.093172472946229</v>
      </c>
      <c r="AD66" s="110">
        <f t="shared" si="9"/>
        <v>10</v>
      </c>
      <c r="AE66" s="16">
        <f t="shared" si="10"/>
        <v>-6.3971821313584982</v>
      </c>
      <c r="AF66" s="110">
        <f t="shared" si="11"/>
        <v>21</v>
      </c>
    </row>
    <row r="67" spans="1:32" x14ac:dyDescent="0.25">
      <c r="A67" t="s">
        <v>2206</v>
      </c>
      <c r="B67">
        <v>2056</v>
      </c>
      <c r="C67">
        <v>1883</v>
      </c>
      <c r="D67">
        <v>1946</v>
      </c>
      <c r="E67">
        <v>1909</v>
      </c>
      <c r="F67">
        <v>1892</v>
      </c>
      <c r="G67">
        <v>1704</v>
      </c>
      <c r="H67">
        <v>1575</v>
      </c>
      <c r="I67">
        <v>1492</v>
      </c>
      <c r="K67" t="s">
        <v>2206</v>
      </c>
      <c r="L67">
        <v>9136697</v>
      </c>
      <c r="M67">
        <v>9208550</v>
      </c>
      <c r="N67">
        <v>9278152</v>
      </c>
      <c r="O67">
        <v>9345603</v>
      </c>
      <c r="P67">
        <v>9410772</v>
      </c>
      <c r="Q67">
        <v>9473707</v>
      </c>
      <c r="R67">
        <v>9534634</v>
      </c>
      <c r="S67">
        <v>9593588</v>
      </c>
      <c r="U67" t="s">
        <v>2206</v>
      </c>
      <c r="V67" s="16">
        <f t="shared" si="0"/>
        <v>22.502661519803056</v>
      </c>
      <c r="W67" s="16">
        <f t="shared" si="1"/>
        <v>20.448387639747843</v>
      </c>
      <c r="X67" s="16">
        <f t="shared" si="2"/>
        <v>20.974004306029908</v>
      </c>
      <c r="Y67" s="16">
        <f t="shared" si="4"/>
        <v>20.426718318764451</v>
      </c>
      <c r="Z67" s="16">
        <f t="shared" si="5"/>
        <v>20.104620534850913</v>
      </c>
      <c r="AA67" s="16">
        <f t="shared" si="6"/>
        <v>17.986623398844824</v>
      </c>
      <c r="AB67" s="16">
        <f t="shared" si="7"/>
        <v>16.518725312371718</v>
      </c>
      <c r="AC67" s="16">
        <f t="shared" si="8"/>
        <v>15.552054142829565</v>
      </c>
      <c r="AD67" s="110">
        <f t="shared" si="9"/>
        <v>18</v>
      </c>
      <c r="AE67" s="16">
        <f t="shared" si="10"/>
        <v>-6.9506073769734904</v>
      </c>
      <c r="AF67" s="110">
        <f t="shared" si="11"/>
        <v>19</v>
      </c>
    </row>
    <row r="68" spans="1:32" x14ac:dyDescent="0.25">
      <c r="A68" t="s">
        <v>2213</v>
      </c>
      <c r="B68">
        <v>836</v>
      </c>
      <c r="C68">
        <v>778</v>
      </c>
      <c r="D68">
        <v>835</v>
      </c>
      <c r="E68">
        <v>734</v>
      </c>
      <c r="F68">
        <v>730</v>
      </c>
      <c r="G68">
        <v>627</v>
      </c>
      <c r="H68">
        <v>595</v>
      </c>
      <c r="I68">
        <v>616</v>
      </c>
      <c r="K68" t="s">
        <v>2213</v>
      </c>
      <c r="L68">
        <v>3279289</v>
      </c>
      <c r="M68">
        <v>3300935</v>
      </c>
      <c r="N68">
        <v>3321305</v>
      </c>
      <c r="O68">
        <v>3340502</v>
      </c>
      <c r="P68">
        <v>3358527</v>
      </c>
      <c r="Q68">
        <v>3375382</v>
      </c>
      <c r="R68">
        <v>3391142</v>
      </c>
      <c r="S68">
        <v>3405893</v>
      </c>
      <c r="U68" t="s">
        <v>2213</v>
      </c>
      <c r="V68" s="16">
        <f t="shared" si="0"/>
        <v>25.493331023889631</v>
      </c>
      <c r="W68" s="16">
        <f t="shared" si="1"/>
        <v>23.569079669851121</v>
      </c>
      <c r="X68" s="16">
        <f t="shared" si="2"/>
        <v>25.140720289163443</v>
      </c>
      <c r="Y68" s="16">
        <f t="shared" si="4"/>
        <v>21.97274541371327</v>
      </c>
      <c r="Z68" s="16">
        <f t="shared" si="5"/>
        <v>21.735719260259035</v>
      </c>
      <c r="AA68" s="16">
        <f t="shared" si="6"/>
        <v>18.575675286530533</v>
      </c>
      <c r="AB68" s="16">
        <f t="shared" si="7"/>
        <v>17.545711739585073</v>
      </c>
      <c r="AC68" s="16">
        <f t="shared" si="8"/>
        <v>18.086299246629299</v>
      </c>
      <c r="AD68" s="110">
        <f t="shared" si="9"/>
        <v>14</v>
      </c>
      <c r="AE68" s="16">
        <f t="shared" si="10"/>
        <v>-7.4070317772603325</v>
      </c>
      <c r="AF68" s="110">
        <f t="shared" si="11"/>
        <v>17</v>
      </c>
    </row>
    <row r="69" spans="1:32" x14ac:dyDescent="0.25">
      <c r="A69" t="s">
        <v>2208</v>
      </c>
      <c r="B69">
        <v>630</v>
      </c>
      <c r="C69">
        <v>662</v>
      </c>
      <c r="D69">
        <v>528</v>
      </c>
      <c r="E69">
        <v>565</v>
      </c>
      <c r="F69">
        <v>475</v>
      </c>
      <c r="G69">
        <v>415</v>
      </c>
      <c r="H69">
        <v>398</v>
      </c>
      <c r="I69">
        <v>400</v>
      </c>
      <c r="K69" t="s">
        <v>2208</v>
      </c>
      <c r="L69">
        <v>2171137</v>
      </c>
      <c r="M69">
        <v>2195662</v>
      </c>
      <c r="N69">
        <v>2219574</v>
      </c>
      <c r="O69">
        <v>2242937</v>
      </c>
      <c r="P69">
        <v>2265779</v>
      </c>
      <c r="Q69">
        <v>2288116</v>
      </c>
      <c r="R69">
        <v>2309961</v>
      </c>
      <c r="S69">
        <v>2331323</v>
      </c>
      <c r="U69" t="s">
        <v>2208</v>
      </c>
      <c r="V69" s="16">
        <f t="shared" si="0"/>
        <v>29.017054197869598</v>
      </c>
      <c r="W69" s="16">
        <f t="shared" si="1"/>
        <v>30.150360119180455</v>
      </c>
      <c r="X69" s="16">
        <f t="shared" si="2"/>
        <v>23.788348574996824</v>
      </c>
      <c r="Y69" s="16">
        <f t="shared" si="4"/>
        <v>25.190185903571969</v>
      </c>
      <c r="Z69" s="16">
        <f t="shared" si="5"/>
        <v>20.964092261425321</v>
      </c>
      <c r="AA69" s="16">
        <f t="shared" si="6"/>
        <v>18.13719234514334</v>
      </c>
      <c r="AB69" s="16">
        <f t="shared" si="7"/>
        <v>17.229728120950959</v>
      </c>
      <c r="AC69" s="16">
        <f t="shared" si="8"/>
        <v>17.157639674982832</v>
      </c>
      <c r="AD69" s="110">
        <f t="shared" si="9"/>
        <v>15</v>
      </c>
      <c r="AE69" s="16">
        <f t="shared" si="10"/>
        <v>-11.859414522886766</v>
      </c>
      <c r="AF69" s="110">
        <f t="shared" si="11"/>
        <v>3</v>
      </c>
    </row>
    <row r="70" spans="1:32" x14ac:dyDescent="0.25">
      <c r="A70" t="s">
        <v>2216</v>
      </c>
      <c r="B70">
        <v>3006</v>
      </c>
      <c r="C70">
        <v>2845</v>
      </c>
      <c r="D70">
        <v>2880</v>
      </c>
      <c r="E70">
        <v>2403</v>
      </c>
      <c r="F70">
        <v>2490</v>
      </c>
      <c r="G70">
        <v>2396</v>
      </c>
      <c r="H70">
        <v>2191</v>
      </c>
      <c r="I70">
        <v>2470</v>
      </c>
      <c r="K70" t="s">
        <v>2216</v>
      </c>
      <c r="L70">
        <v>14957177</v>
      </c>
      <c r="M70">
        <v>15044137</v>
      </c>
      <c r="N70">
        <v>15126371</v>
      </c>
      <c r="O70">
        <v>15203934</v>
      </c>
      <c r="P70">
        <v>15276566</v>
      </c>
      <c r="Q70">
        <v>15344447</v>
      </c>
      <c r="R70">
        <v>15408073</v>
      </c>
      <c r="S70">
        <v>15467527</v>
      </c>
      <c r="U70" t="s">
        <v>2216</v>
      </c>
      <c r="V70" s="16">
        <f t="shared" si="0"/>
        <v>20.097375326908281</v>
      </c>
      <c r="W70" s="16">
        <f t="shared" si="1"/>
        <v>18.911021615929183</v>
      </c>
      <c r="X70" s="16">
        <f t="shared" si="2"/>
        <v>19.039596476907779</v>
      </c>
      <c r="Y70" s="16">
        <f t="shared" si="4"/>
        <v>15.805119911728108</v>
      </c>
      <c r="Z70" s="16">
        <f t="shared" si="5"/>
        <v>16.299474633238908</v>
      </c>
      <c r="AA70" s="16">
        <f t="shared" si="6"/>
        <v>15.614769303840015</v>
      </c>
      <c r="AB70" s="16">
        <f t="shared" si="7"/>
        <v>14.219818402989135</v>
      </c>
      <c r="AC70" s="16">
        <f t="shared" si="8"/>
        <v>15.968939313957556</v>
      </c>
      <c r="AD70" s="110">
        <f t="shared" si="9"/>
        <v>17</v>
      </c>
      <c r="AE70" s="16">
        <f t="shared" si="10"/>
        <v>-4.1284360129507256</v>
      </c>
      <c r="AF70" s="110">
        <f t="shared" si="11"/>
        <v>26</v>
      </c>
    </row>
    <row r="71" spans="1:32" x14ac:dyDescent="0.25">
      <c r="A71" t="s">
        <v>2204</v>
      </c>
      <c r="B71">
        <v>4511</v>
      </c>
      <c r="C71">
        <v>4321</v>
      </c>
      <c r="D71">
        <v>4391</v>
      </c>
      <c r="E71">
        <v>3942</v>
      </c>
      <c r="F71">
        <v>3643</v>
      </c>
      <c r="G71">
        <v>3723</v>
      </c>
      <c r="H71">
        <v>3298</v>
      </c>
      <c r="I71">
        <v>3193</v>
      </c>
      <c r="K71" t="s">
        <v>2204</v>
      </c>
      <c r="L71">
        <v>20446840</v>
      </c>
      <c r="M71">
        <v>20593356</v>
      </c>
      <c r="N71">
        <v>20734097</v>
      </c>
      <c r="O71">
        <v>20869101</v>
      </c>
      <c r="P71">
        <v>20997560</v>
      </c>
      <c r="Q71">
        <v>21119536</v>
      </c>
      <c r="R71">
        <v>21235870</v>
      </c>
      <c r="S71">
        <v>21346492</v>
      </c>
      <c r="U71" t="s">
        <v>2204</v>
      </c>
      <c r="V71" s="16">
        <f t="shared" si="0"/>
        <v>22.062088811767492</v>
      </c>
      <c r="W71" s="16">
        <f t="shared" si="1"/>
        <v>20.982495519428692</v>
      </c>
      <c r="X71" s="16">
        <f t="shared" si="2"/>
        <v>21.1776765585692</v>
      </c>
      <c r="Y71" s="16">
        <f t="shared" si="4"/>
        <v>18.889170165978879</v>
      </c>
      <c r="Z71" s="16">
        <f t="shared" si="5"/>
        <v>17.349634909960969</v>
      </c>
      <c r="AA71" s="16">
        <f t="shared" si="6"/>
        <v>17.628228195922485</v>
      </c>
      <c r="AB71" s="16">
        <f t="shared" si="7"/>
        <v>15.530326753742607</v>
      </c>
      <c r="AC71" s="16">
        <f t="shared" si="8"/>
        <v>14.957961242531091</v>
      </c>
      <c r="AD71" s="110">
        <f t="shared" si="9"/>
        <v>19</v>
      </c>
      <c r="AE71" s="16">
        <f t="shared" si="10"/>
        <v>-7.1041275692364003</v>
      </c>
      <c r="AF71" s="110">
        <f t="shared" si="11"/>
        <v>18</v>
      </c>
    </row>
    <row r="72" spans="1:32" x14ac:dyDescent="0.25">
      <c r="A72" t="s">
        <v>2211</v>
      </c>
      <c r="B72">
        <v>1164</v>
      </c>
      <c r="C72">
        <v>1068</v>
      </c>
      <c r="D72">
        <v>992</v>
      </c>
      <c r="E72">
        <v>853</v>
      </c>
      <c r="F72">
        <v>839</v>
      </c>
      <c r="G72">
        <v>924</v>
      </c>
      <c r="H72">
        <v>779</v>
      </c>
      <c r="I72">
        <v>776</v>
      </c>
      <c r="K72" t="s">
        <v>2211</v>
      </c>
      <c r="L72">
        <v>3792874</v>
      </c>
      <c r="M72">
        <v>3839366</v>
      </c>
      <c r="N72">
        <v>3885049</v>
      </c>
      <c r="O72">
        <v>3929911</v>
      </c>
      <c r="P72">
        <v>3973697</v>
      </c>
      <c r="Q72">
        <v>4016356</v>
      </c>
      <c r="R72">
        <v>4058079</v>
      </c>
      <c r="S72">
        <v>4098852</v>
      </c>
      <c r="U72" t="s">
        <v>2211</v>
      </c>
      <c r="V72" s="16">
        <f t="shared" si="0"/>
        <v>30.689129140593653</v>
      </c>
      <c r="W72" s="16">
        <f t="shared" si="1"/>
        <v>27.817092717912281</v>
      </c>
      <c r="X72" s="16">
        <f t="shared" si="2"/>
        <v>25.533783486385886</v>
      </c>
      <c r="Y72" s="16">
        <f t="shared" si="4"/>
        <v>21.705326151152025</v>
      </c>
      <c r="Z72" s="16">
        <f t="shared" si="5"/>
        <v>21.113839328967458</v>
      </c>
      <c r="AA72" s="16">
        <f t="shared" si="6"/>
        <v>23.005928757311356</v>
      </c>
      <c r="AB72" s="16">
        <f t="shared" si="7"/>
        <v>19.196274887699328</v>
      </c>
      <c r="AC72" s="16">
        <f t="shared" si="8"/>
        <v>18.932130264766815</v>
      </c>
      <c r="AD72" s="110">
        <f t="shared" si="9"/>
        <v>11</v>
      </c>
      <c r="AE72" s="16">
        <f t="shared" si="10"/>
        <v>-11.756998875826838</v>
      </c>
      <c r="AF72" s="110">
        <f t="shared" si="11"/>
        <v>4</v>
      </c>
    </row>
    <row r="73" spans="1:32" x14ac:dyDescent="0.25">
      <c r="A73" t="s">
        <v>2201</v>
      </c>
      <c r="B73">
        <v>3064</v>
      </c>
      <c r="C73">
        <v>2704</v>
      </c>
      <c r="D73">
        <v>2918</v>
      </c>
      <c r="E73">
        <v>2210</v>
      </c>
      <c r="F73">
        <v>2278</v>
      </c>
      <c r="G73">
        <v>2153</v>
      </c>
      <c r="H73">
        <v>2085</v>
      </c>
      <c r="I73">
        <v>1562</v>
      </c>
      <c r="K73" t="s">
        <v>2201</v>
      </c>
      <c r="L73">
        <v>16273984</v>
      </c>
      <c r="M73">
        <v>16369179</v>
      </c>
      <c r="N73">
        <v>16461173</v>
      </c>
      <c r="O73">
        <v>16550024</v>
      </c>
      <c r="P73">
        <v>16635996</v>
      </c>
      <c r="Q73">
        <v>16718956</v>
      </c>
      <c r="R73">
        <v>16798421</v>
      </c>
      <c r="S73">
        <v>16874306</v>
      </c>
      <c r="U73" t="s">
        <v>2201</v>
      </c>
      <c r="V73" s="16">
        <f t="shared" si="0"/>
        <v>18.827596241952801</v>
      </c>
      <c r="W73" s="16">
        <f t="shared" si="1"/>
        <v>16.518849234894432</v>
      </c>
      <c r="X73" s="16">
        <f t="shared" si="2"/>
        <v>17.726561770537252</v>
      </c>
      <c r="Y73" s="16">
        <f t="shared" si="4"/>
        <v>13.353454955714868</v>
      </c>
      <c r="Z73" s="16">
        <f t="shared" si="5"/>
        <v>13.693198772108385</v>
      </c>
      <c r="AA73" s="16">
        <f t="shared" si="6"/>
        <v>12.877598338078048</v>
      </c>
      <c r="AB73" s="16">
        <f t="shared" si="7"/>
        <v>12.411880854754147</v>
      </c>
      <c r="AC73" s="16">
        <f t="shared" si="8"/>
        <v>9.2566769857083298</v>
      </c>
      <c r="AD73" s="110">
        <f t="shared" si="9"/>
        <v>27</v>
      </c>
      <c r="AE73" s="16">
        <f t="shared" si="10"/>
        <v>-9.5709192562444709</v>
      </c>
      <c r="AF73" s="110">
        <f t="shared" si="11"/>
        <v>9</v>
      </c>
    </row>
    <row r="74" spans="1:32" x14ac:dyDescent="0.25">
      <c r="A74" t="s">
        <v>2202</v>
      </c>
      <c r="B74">
        <v>7529</v>
      </c>
      <c r="C74">
        <v>7035</v>
      </c>
      <c r="D74">
        <v>7444</v>
      </c>
      <c r="E74">
        <v>6270</v>
      </c>
      <c r="F74">
        <v>5846</v>
      </c>
      <c r="G74">
        <v>5462</v>
      </c>
      <c r="H74">
        <v>4730</v>
      </c>
      <c r="I74">
        <v>5181</v>
      </c>
      <c r="K74" t="s">
        <v>2202</v>
      </c>
      <c r="L74">
        <v>43281358</v>
      </c>
      <c r="M74">
        <v>43663669</v>
      </c>
      <c r="N74">
        <v>44035304</v>
      </c>
      <c r="O74">
        <v>44396484</v>
      </c>
      <c r="P74">
        <v>44749699</v>
      </c>
      <c r="Q74">
        <v>45094866</v>
      </c>
      <c r="R74">
        <v>45429330</v>
      </c>
      <c r="S74">
        <v>45752757</v>
      </c>
      <c r="U74" t="s">
        <v>2202</v>
      </c>
      <c r="V74" s="16">
        <f t="shared" si="0"/>
        <v>17.395480058643262</v>
      </c>
      <c r="W74" s="16">
        <f t="shared" si="1"/>
        <v>16.111793079047022</v>
      </c>
      <c r="X74" s="16">
        <f t="shared" si="2"/>
        <v>16.904618167277782</v>
      </c>
      <c r="Y74" s="16">
        <f t="shared" si="4"/>
        <v>14.122739989950556</v>
      </c>
      <c r="Z74" s="16">
        <f t="shared" si="5"/>
        <v>13.063775021145952</v>
      </c>
      <c r="AA74" s="16">
        <f t="shared" si="6"/>
        <v>12.112243553401401</v>
      </c>
      <c r="AB74" s="16">
        <f t="shared" si="7"/>
        <v>10.411775828523115</v>
      </c>
      <c r="AC74" s="16">
        <f t="shared" si="8"/>
        <v>11.323907759263555</v>
      </c>
      <c r="AD74" s="110">
        <f t="shared" si="9"/>
        <v>23</v>
      </c>
      <c r="AE74" s="16">
        <f t="shared" si="10"/>
        <v>-6.0715722993797065</v>
      </c>
      <c r="AF74" s="110">
        <f t="shared" si="11"/>
        <v>22</v>
      </c>
    </row>
    <row r="75" spans="1:32" x14ac:dyDescent="0.25">
      <c r="A75" t="s">
        <v>2209</v>
      </c>
      <c r="B75">
        <v>3637</v>
      </c>
      <c r="C75">
        <v>3158</v>
      </c>
      <c r="D75">
        <v>3073</v>
      </c>
      <c r="E75">
        <v>2738</v>
      </c>
      <c r="F75">
        <v>2753</v>
      </c>
      <c r="G75">
        <v>2563</v>
      </c>
      <c r="H75">
        <v>2458</v>
      </c>
      <c r="I75">
        <v>2436</v>
      </c>
      <c r="K75" t="s">
        <v>2209</v>
      </c>
      <c r="L75">
        <v>10910374</v>
      </c>
      <c r="M75">
        <v>10997465</v>
      </c>
      <c r="N75">
        <v>11081692</v>
      </c>
      <c r="O75">
        <v>11163018</v>
      </c>
      <c r="P75">
        <v>11242720</v>
      </c>
      <c r="Q75">
        <v>11320892</v>
      </c>
      <c r="R75">
        <v>11396262</v>
      </c>
      <c r="S75">
        <v>11468818</v>
      </c>
      <c r="U75" t="s">
        <v>2209</v>
      </c>
      <c r="V75" s="16">
        <f t="shared" si="0"/>
        <v>33.335245886163023</v>
      </c>
      <c r="W75" s="16">
        <f t="shared" si="1"/>
        <v>28.715708574657889</v>
      </c>
      <c r="X75" s="16">
        <f t="shared" si="2"/>
        <v>27.730422393980991</v>
      </c>
      <c r="Y75" s="16">
        <f t="shared" si="4"/>
        <v>24.52741722713338</v>
      </c>
      <c r="Z75" s="16">
        <f t="shared" si="5"/>
        <v>24.486956892993867</v>
      </c>
      <c r="AA75" s="16">
        <f t="shared" si="6"/>
        <v>22.639558790950392</v>
      </c>
      <c r="AB75" s="16">
        <f t="shared" si="7"/>
        <v>21.568475698435154</v>
      </c>
      <c r="AC75" s="16">
        <f t="shared" si="8"/>
        <v>21.24020103902599</v>
      </c>
      <c r="AD75" s="110">
        <f t="shared" si="9"/>
        <v>8</v>
      </c>
      <c r="AE75" s="16">
        <f t="shared" si="10"/>
        <v>-12.095044847137032</v>
      </c>
      <c r="AF75" s="110">
        <f t="shared" si="11"/>
        <v>2</v>
      </c>
    </row>
    <row r="76" spans="1:32" x14ac:dyDescent="0.25">
      <c r="A76" t="s">
        <v>2207</v>
      </c>
      <c r="B76">
        <v>1954</v>
      </c>
      <c r="C76">
        <v>1721</v>
      </c>
      <c r="D76">
        <v>1882</v>
      </c>
      <c r="E76">
        <v>1593</v>
      </c>
      <c r="F76">
        <v>1526</v>
      </c>
      <c r="G76">
        <v>1522</v>
      </c>
      <c r="H76">
        <v>1397</v>
      </c>
      <c r="I76">
        <v>1447</v>
      </c>
      <c r="K76" t="s">
        <v>2207</v>
      </c>
      <c r="L76">
        <v>6540596</v>
      </c>
      <c r="M76">
        <v>6634254</v>
      </c>
      <c r="N76">
        <v>6727148</v>
      </c>
      <c r="O76">
        <v>6819190</v>
      </c>
      <c r="P76">
        <v>6910553</v>
      </c>
      <c r="Q76">
        <v>7001161</v>
      </c>
      <c r="R76">
        <v>7090682</v>
      </c>
      <c r="S76">
        <v>7179056</v>
      </c>
      <c r="U76" t="s">
        <v>2207</v>
      </c>
      <c r="V76" s="16">
        <f t="shared" si="0"/>
        <v>29.874953291718374</v>
      </c>
      <c r="W76" s="16">
        <f t="shared" si="1"/>
        <v>25.941123146626584</v>
      </c>
      <c r="X76" s="16">
        <f t="shared" si="2"/>
        <v>27.976194369441554</v>
      </c>
      <c r="Y76" s="16">
        <f t="shared" si="4"/>
        <v>23.360545753967845</v>
      </c>
      <c r="Z76" s="16">
        <f t="shared" si="5"/>
        <v>22.082169111502363</v>
      </c>
      <c r="AA76" s="16">
        <f t="shared" si="6"/>
        <v>21.739251532710075</v>
      </c>
      <c r="AB76" s="16">
        <f t="shared" si="7"/>
        <v>19.701913017675874</v>
      </c>
      <c r="AC76" s="16">
        <f t="shared" si="8"/>
        <v>20.155853360107514</v>
      </c>
      <c r="AD76" s="110">
        <f t="shared" si="9"/>
        <v>9</v>
      </c>
      <c r="AE76" s="16">
        <f t="shared" si="10"/>
        <v>-9.7190999316108595</v>
      </c>
      <c r="AF76" s="110">
        <f t="shared" si="11"/>
        <v>8</v>
      </c>
    </row>
    <row r="77" spans="1:32" x14ac:dyDescent="0.25">
      <c r="A77" t="s">
        <v>2203</v>
      </c>
      <c r="B77">
        <v>2152</v>
      </c>
      <c r="C77">
        <v>2122</v>
      </c>
      <c r="D77">
        <v>2102</v>
      </c>
      <c r="E77">
        <v>1826</v>
      </c>
      <c r="F77">
        <v>1821</v>
      </c>
      <c r="G77">
        <v>1893</v>
      </c>
      <c r="H77">
        <v>1768</v>
      </c>
      <c r="I77">
        <v>1692</v>
      </c>
      <c r="K77" t="s">
        <v>2203</v>
      </c>
      <c r="L77">
        <v>11118261</v>
      </c>
      <c r="M77">
        <v>11164043</v>
      </c>
      <c r="N77">
        <v>11207274</v>
      </c>
      <c r="O77">
        <v>11247972</v>
      </c>
      <c r="P77">
        <v>11286500</v>
      </c>
      <c r="Q77">
        <v>11322895</v>
      </c>
      <c r="R77">
        <v>11356804</v>
      </c>
      <c r="S77">
        <v>11388156</v>
      </c>
      <c r="U77" t="s">
        <v>2203</v>
      </c>
      <c r="V77" s="16">
        <f t="shared" si="0"/>
        <v>19.355544900412035</v>
      </c>
      <c r="W77" s="16">
        <f t="shared" si="1"/>
        <v>19.007450974525987</v>
      </c>
      <c r="X77" s="16">
        <f t="shared" si="2"/>
        <v>18.755676001139975</v>
      </c>
      <c r="Y77" s="16">
        <f t="shared" si="4"/>
        <v>16.234037566949848</v>
      </c>
      <c r="Z77" s="16">
        <f t="shared" si="5"/>
        <v>16.134319762548177</v>
      </c>
      <c r="AA77" s="16">
        <f t="shared" si="6"/>
        <v>16.71833925864366</v>
      </c>
      <c r="AB77" s="16">
        <f t="shared" si="7"/>
        <v>15.567760084615355</v>
      </c>
      <c r="AC77" s="16">
        <f t="shared" si="8"/>
        <v>14.857541466766</v>
      </c>
      <c r="AD77" s="110">
        <f t="shared" si="9"/>
        <v>20</v>
      </c>
      <c r="AE77" s="16">
        <f t="shared" si="10"/>
        <v>-4.4980034336460353</v>
      </c>
      <c r="AF77" s="110">
        <f t="shared" si="11"/>
        <v>25</v>
      </c>
    </row>
    <row r="78" spans="1:32" x14ac:dyDescent="0.25">
      <c r="A78" t="s">
        <v>2210</v>
      </c>
      <c r="B78">
        <v>810</v>
      </c>
      <c r="C78">
        <v>801</v>
      </c>
      <c r="D78">
        <v>830</v>
      </c>
      <c r="E78">
        <v>661</v>
      </c>
      <c r="F78">
        <v>638</v>
      </c>
      <c r="G78">
        <v>590</v>
      </c>
      <c r="H78">
        <v>572</v>
      </c>
      <c r="I78">
        <v>627</v>
      </c>
      <c r="K78" t="s">
        <v>2210</v>
      </c>
      <c r="L78">
        <v>2554130</v>
      </c>
      <c r="M78">
        <v>2587269</v>
      </c>
      <c r="N78">
        <v>2619657</v>
      </c>
      <c r="O78">
        <v>2651235</v>
      </c>
      <c r="P78">
        <v>2682386</v>
      </c>
      <c r="Q78">
        <v>2713147</v>
      </c>
      <c r="R78">
        <v>2743142</v>
      </c>
      <c r="S78">
        <v>2772343</v>
      </c>
      <c r="U78" t="s">
        <v>2210</v>
      </c>
      <c r="V78" s="16">
        <f t="shared" si="0"/>
        <v>31.713342703777805</v>
      </c>
      <c r="W78" s="16">
        <f t="shared" si="1"/>
        <v>30.959285640573132</v>
      </c>
      <c r="X78" s="16">
        <f t="shared" si="2"/>
        <v>31.683537195900072</v>
      </c>
      <c r="Y78" s="16">
        <f t="shared" si="4"/>
        <v>24.931777077475214</v>
      </c>
      <c r="Z78" s="16">
        <f t="shared" si="5"/>
        <v>23.78479458213695</v>
      </c>
      <c r="AA78" s="16">
        <f t="shared" si="6"/>
        <v>21.745965109888996</v>
      </c>
      <c r="AB78" s="16">
        <f t="shared" si="7"/>
        <v>20.852001099469149</v>
      </c>
      <c r="AC78" s="16">
        <f t="shared" si="8"/>
        <v>22.616249143774777</v>
      </c>
      <c r="AD78" s="174">
        <f t="shared" si="9"/>
        <v>5</v>
      </c>
      <c r="AE78" s="16">
        <f t="shared" si="10"/>
        <v>-9.097093560003028</v>
      </c>
      <c r="AF78" s="110">
        <f t="shared" si="11"/>
        <v>10</v>
      </c>
    </row>
    <row r="79" spans="1:32" x14ac:dyDescent="0.25">
      <c r="A79" t="s">
        <v>2215</v>
      </c>
      <c r="B79">
        <v>1165</v>
      </c>
      <c r="C79">
        <v>1186</v>
      </c>
      <c r="D79">
        <v>1175</v>
      </c>
      <c r="E79">
        <v>1073</v>
      </c>
      <c r="F79">
        <v>1061</v>
      </c>
      <c r="G79">
        <v>1025</v>
      </c>
      <c r="H79">
        <v>1064</v>
      </c>
      <c r="I79">
        <v>979</v>
      </c>
      <c r="K79" t="s">
        <v>2215</v>
      </c>
      <c r="L79">
        <v>3138822</v>
      </c>
      <c r="M79">
        <v>3182113</v>
      </c>
      <c r="N79">
        <v>3224357</v>
      </c>
      <c r="O79">
        <v>3265486</v>
      </c>
      <c r="P79">
        <v>3305531</v>
      </c>
      <c r="Q79">
        <v>3344544</v>
      </c>
      <c r="R79">
        <v>3382487</v>
      </c>
      <c r="S79">
        <v>3419350</v>
      </c>
      <c r="U79" t="s">
        <v>2215</v>
      </c>
      <c r="V79" s="16">
        <f t="shared" si="0"/>
        <v>37.115835176381459</v>
      </c>
      <c r="W79" s="16">
        <f t="shared" si="1"/>
        <v>37.27083230545238</v>
      </c>
      <c r="X79" s="16">
        <f t="shared" si="2"/>
        <v>36.441374202670488</v>
      </c>
      <c r="Y79" s="16">
        <f t="shared" si="4"/>
        <v>32.858814890034743</v>
      </c>
      <c r="Z79" s="16">
        <f t="shared" si="5"/>
        <v>32.097717431783273</v>
      </c>
      <c r="AA79" s="16">
        <f t="shared" si="6"/>
        <v>30.646928250906551</v>
      </c>
      <c r="AB79" s="16">
        <f t="shared" si="7"/>
        <v>31.456144546897004</v>
      </c>
      <c r="AC79" s="16">
        <f t="shared" si="8"/>
        <v>28.63117259128197</v>
      </c>
      <c r="AD79" s="174">
        <f t="shared" si="9"/>
        <v>2</v>
      </c>
      <c r="AE79" s="16">
        <f t="shared" si="10"/>
        <v>-8.484662585099489</v>
      </c>
      <c r="AF79" s="110">
        <f t="shared" si="11"/>
        <v>12</v>
      </c>
    </row>
    <row r="80" spans="1:32" x14ac:dyDescent="0.25">
      <c r="A80" t="s">
        <v>2218</v>
      </c>
      <c r="B80">
        <v>2079</v>
      </c>
      <c r="C80">
        <v>2023</v>
      </c>
      <c r="D80">
        <v>2166</v>
      </c>
      <c r="E80">
        <v>1890</v>
      </c>
      <c r="F80">
        <v>1791</v>
      </c>
      <c r="G80">
        <v>1652</v>
      </c>
      <c r="H80">
        <v>1540</v>
      </c>
      <c r="I80">
        <v>1480</v>
      </c>
      <c r="K80" t="s">
        <v>2218</v>
      </c>
      <c r="L80">
        <v>6343136</v>
      </c>
      <c r="M80">
        <v>6434048</v>
      </c>
      <c r="N80">
        <v>6523222</v>
      </c>
      <c r="O80">
        <v>6610681</v>
      </c>
      <c r="P80">
        <v>6695855</v>
      </c>
      <c r="Q80">
        <v>6778772</v>
      </c>
      <c r="R80">
        <v>6860047</v>
      </c>
      <c r="S80">
        <v>6939629</v>
      </c>
      <c r="U80" t="s">
        <v>2218</v>
      </c>
      <c r="V80" s="16">
        <f t="shared" si="0"/>
        <v>32.775586082341604</v>
      </c>
      <c r="W80" s="16">
        <f t="shared" si="1"/>
        <v>31.442103011976286</v>
      </c>
      <c r="X80" s="16">
        <f t="shared" si="2"/>
        <v>33.20445019347801</v>
      </c>
      <c r="Y80" s="16">
        <f t="shared" si="4"/>
        <v>28.590095332084548</v>
      </c>
      <c r="Z80" s="16">
        <f t="shared" si="5"/>
        <v>26.747891046027728</v>
      </c>
      <c r="AA80" s="16">
        <f t="shared" si="6"/>
        <v>24.370195663757389</v>
      </c>
      <c r="AB80" s="16">
        <f t="shared" si="7"/>
        <v>22.448825787928275</v>
      </c>
      <c r="AC80" s="16">
        <f t="shared" si="8"/>
        <v>21.326788506993676</v>
      </c>
      <c r="AD80" s="110">
        <f t="shared" si="9"/>
        <v>7</v>
      </c>
      <c r="AE80" s="16">
        <f t="shared" si="10"/>
        <v>-11.448797575347928</v>
      </c>
      <c r="AF80" s="110">
        <f t="shared" si="11"/>
        <v>5</v>
      </c>
    </row>
    <row r="81" spans="1:32" x14ac:dyDescent="0.25">
      <c r="A81" t="s">
        <v>2217</v>
      </c>
      <c r="B81">
        <v>565</v>
      </c>
      <c r="C81">
        <v>526</v>
      </c>
      <c r="D81">
        <v>523</v>
      </c>
      <c r="E81">
        <v>466</v>
      </c>
      <c r="F81">
        <v>436</v>
      </c>
      <c r="G81">
        <v>341</v>
      </c>
      <c r="H81">
        <v>356</v>
      </c>
      <c r="I81">
        <v>339</v>
      </c>
      <c r="K81" t="s">
        <v>2217</v>
      </c>
      <c r="L81">
        <v>2727098</v>
      </c>
      <c r="M81">
        <v>2789761</v>
      </c>
      <c r="N81">
        <v>2852372</v>
      </c>
      <c r="O81">
        <v>2914830</v>
      </c>
      <c r="P81">
        <v>2977216</v>
      </c>
      <c r="Q81">
        <v>3039444</v>
      </c>
      <c r="R81">
        <v>3101220</v>
      </c>
      <c r="S81">
        <v>3162452</v>
      </c>
      <c r="U81" t="s">
        <v>2217</v>
      </c>
      <c r="V81" s="16">
        <f t="shared" si="0"/>
        <v>20.717993999482232</v>
      </c>
      <c r="W81" s="16">
        <f t="shared" si="1"/>
        <v>18.854661743425332</v>
      </c>
      <c r="X81" s="16">
        <f t="shared" si="2"/>
        <v>18.335616812954271</v>
      </c>
      <c r="Y81" s="16">
        <f t="shared" si="4"/>
        <v>15.987210231814549</v>
      </c>
      <c r="Z81" s="16">
        <f t="shared" si="5"/>
        <v>14.644553838216643</v>
      </c>
      <c r="AA81" s="16">
        <f t="shared" si="6"/>
        <v>11.219157187959377</v>
      </c>
      <c r="AB81" s="16">
        <f t="shared" si="7"/>
        <v>11.479353286771012</v>
      </c>
      <c r="AC81" s="16">
        <f t="shared" si="8"/>
        <v>10.719530288522956</v>
      </c>
      <c r="AD81" s="110">
        <f t="shared" si="9"/>
        <v>25</v>
      </c>
      <c r="AE81" s="16">
        <f t="shared" si="10"/>
        <v>-9.9984637109592764</v>
      </c>
      <c r="AF81" s="110">
        <f t="shared" si="11"/>
        <v>7</v>
      </c>
    </row>
    <row r="82" spans="1:32" x14ac:dyDescent="0.25">
      <c r="A82" t="s">
        <v>5</v>
      </c>
      <c r="B82">
        <v>46051</v>
      </c>
      <c r="C82">
        <v>43452</v>
      </c>
      <c r="D82">
        <v>44823</v>
      </c>
      <c r="E82">
        <v>39543</v>
      </c>
      <c r="F82">
        <v>38265</v>
      </c>
      <c r="G82">
        <v>36430</v>
      </c>
      <c r="H82">
        <v>33625</v>
      </c>
      <c r="I82">
        <v>32879</v>
      </c>
      <c r="K82" t="s">
        <v>5</v>
      </c>
      <c r="L82">
        <v>199242462</v>
      </c>
      <c r="M82">
        <v>201032714</v>
      </c>
      <c r="N82">
        <v>202768562</v>
      </c>
      <c r="O82">
        <v>204450649</v>
      </c>
      <c r="P82">
        <v>206081432</v>
      </c>
      <c r="Q82">
        <v>207660929</v>
      </c>
      <c r="R82">
        <v>209186802</v>
      </c>
      <c r="S82">
        <v>210659013</v>
      </c>
      <c r="U82" t="s">
        <v>5</v>
      </c>
      <c r="V82" s="16">
        <f t="shared" si="0"/>
        <v>23.113045049603933</v>
      </c>
      <c r="W82" s="16">
        <f t="shared" si="1"/>
        <v>21.614392570952408</v>
      </c>
      <c r="X82" s="16">
        <f t="shared" si="2"/>
        <v>22.105497794081117</v>
      </c>
      <c r="Y82" s="16">
        <f t="shared" si="4"/>
        <v>19.341097811824504</v>
      </c>
      <c r="Z82" s="16">
        <f t="shared" si="5"/>
        <v>18.567902808439335</v>
      </c>
      <c r="AA82" s="16">
        <f t="shared" si="6"/>
        <v>17.543020815437075</v>
      </c>
      <c r="AB82" s="16">
        <f t="shared" si="7"/>
        <v>16.074149840485635</v>
      </c>
      <c r="AC82" s="16">
        <f t="shared" si="8"/>
        <v>15.607687291309961</v>
      </c>
      <c r="AE82" s="16">
        <f t="shared" si="10"/>
        <v>-7.5053577582939717</v>
      </c>
    </row>
    <row r="83" spans="1:32" x14ac:dyDescent="0.25">
      <c r="A83" t="s">
        <v>6</v>
      </c>
      <c r="B83">
        <f>SUM(B62:B70)</f>
        <v>13567</v>
      </c>
      <c r="C83">
        <f t="shared" ref="C83:I83" si="12">SUM(C62:C70)</f>
        <v>13024</v>
      </c>
      <c r="D83">
        <f t="shared" si="12"/>
        <v>13458</v>
      </c>
      <c r="E83">
        <f t="shared" si="12"/>
        <v>12337</v>
      </c>
      <c r="F83">
        <f t="shared" si="12"/>
        <v>12056</v>
      </c>
      <c r="G83">
        <f t="shared" si="12"/>
        <v>11111</v>
      </c>
      <c r="H83">
        <f t="shared" si="12"/>
        <v>10447</v>
      </c>
      <c r="I83">
        <f t="shared" si="12"/>
        <v>10088</v>
      </c>
      <c r="K83" t="s">
        <v>6</v>
      </c>
      <c r="L83">
        <f>SUM(L62:L70)</f>
        <v>55384833</v>
      </c>
      <c r="M83">
        <f t="shared" ref="M83:S83" si="13">SUM(M62:M70)</f>
        <v>55794707</v>
      </c>
      <c r="N83">
        <f t="shared" si="13"/>
        <v>56186190</v>
      </c>
      <c r="O83">
        <f t="shared" si="13"/>
        <v>56560081</v>
      </c>
      <c r="P83">
        <f t="shared" si="13"/>
        <v>56915936</v>
      </c>
      <c r="Q83">
        <f t="shared" si="13"/>
        <v>57254159</v>
      </c>
      <c r="R83">
        <f t="shared" si="13"/>
        <v>57576309</v>
      </c>
      <c r="S83">
        <f t="shared" si="13"/>
        <v>57883049</v>
      </c>
      <c r="U83" t="s">
        <v>6</v>
      </c>
      <c r="V83" s="16">
        <f t="shared" si="0"/>
        <v>24.495875973842875</v>
      </c>
      <c r="W83" s="16">
        <f t="shared" si="1"/>
        <v>23.342716003509075</v>
      </c>
      <c r="X83" s="16">
        <f t="shared" si="2"/>
        <v>23.952505055067803</v>
      </c>
      <c r="Y83" s="16">
        <f t="shared" ref="Y83" si="14">E83/(O83/100000)</f>
        <v>21.812203557487834</v>
      </c>
      <c r="Z83" s="16">
        <f t="shared" ref="Z83" si="15">F83/(P83/100000)</f>
        <v>21.182116727378428</v>
      </c>
      <c r="AA83" s="16">
        <f t="shared" ref="AA83" si="16">G83/(Q83/100000)</f>
        <v>19.406450455415822</v>
      </c>
      <c r="AB83" s="16">
        <f t="shared" ref="AB83" si="17">H83/(R83/100000)</f>
        <v>18.144615696014831</v>
      </c>
      <c r="AC83" s="16">
        <f t="shared" ref="AC83" si="18">I83/(S83/100000)</f>
        <v>17.428245702813616</v>
      </c>
      <c r="AE83" s="16">
        <f t="shared" si="10"/>
        <v>-7.0676302710292589</v>
      </c>
    </row>
  </sheetData>
  <sortState xmlns:xlrd2="http://schemas.microsoft.com/office/spreadsheetml/2017/richdata2" ref="C39:E44">
    <sortCondition descending="1" ref="E39:E44"/>
  </sortState>
  <phoneticPr fontId="1" type="noConversion"/>
  <pageMargins left="0.511811024" right="0.511811024" top="0.78740157499999996" bottom="0.78740157499999996" header="0.31496062000000002" footer="0.31496062000000002"/>
  <pageSetup paperSize="9" orientation="portrait" r:id="rId1"/>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91E82-915A-4B5F-81D8-8F77A0B9DC25}">
  <dimension ref="A1:AF86"/>
  <sheetViews>
    <sheetView showGridLines="0" workbookViewId="0"/>
  </sheetViews>
  <sheetFormatPr defaultRowHeight="15" x14ac:dyDescent="0.25"/>
  <sheetData>
    <row r="1" spans="1:32" x14ac:dyDescent="0.25">
      <c r="A1" t="s">
        <v>2492</v>
      </c>
      <c r="AF1" s="274"/>
    </row>
    <row r="2" spans="1:32" x14ac:dyDescent="0.25">
      <c r="AF2" s="285"/>
    </row>
    <row r="3" spans="1:32" x14ac:dyDescent="0.25">
      <c r="A3" t="s">
        <v>48</v>
      </c>
      <c r="AF3" s="285"/>
    </row>
    <row r="4" spans="1:32" x14ac:dyDescent="0.25">
      <c r="A4" t="s">
        <v>2354</v>
      </c>
      <c r="AF4" s="285"/>
    </row>
    <row r="5" spans="1:32" x14ac:dyDescent="0.25">
      <c r="A5" t="s">
        <v>2355</v>
      </c>
      <c r="AF5" s="285"/>
    </row>
    <row r="6" spans="1:32" x14ac:dyDescent="0.25">
      <c r="A6" t="s">
        <v>2356</v>
      </c>
      <c r="AF6" s="285"/>
    </row>
    <row r="7" spans="1:32" x14ac:dyDescent="0.25">
      <c r="A7" t="s">
        <v>2357</v>
      </c>
      <c r="AF7" s="285"/>
    </row>
    <row r="8" spans="1:32" x14ac:dyDescent="0.25">
      <c r="A8" t="s">
        <v>2358</v>
      </c>
      <c r="AF8" s="285"/>
    </row>
    <row r="9" spans="1:32" x14ac:dyDescent="0.25">
      <c r="A9" t="s">
        <v>2359</v>
      </c>
      <c r="AF9" s="285"/>
    </row>
    <row r="10" spans="1:32" x14ac:dyDescent="0.25">
      <c r="A10" t="s">
        <v>2475</v>
      </c>
      <c r="AF10" s="285"/>
    </row>
    <row r="11" spans="1:32" x14ac:dyDescent="0.25">
      <c r="A11" t="s">
        <v>2476</v>
      </c>
      <c r="AF11" s="285"/>
    </row>
    <row r="12" spans="1:32" x14ac:dyDescent="0.25">
      <c r="A12" t="s">
        <v>2477</v>
      </c>
      <c r="AF12" s="285"/>
    </row>
    <row r="13" spans="1:32" x14ac:dyDescent="0.25">
      <c r="A13" t="s">
        <v>2478</v>
      </c>
      <c r="AF13" s="285"/>
    </row>
    <row r="14" spans="1:32" x14ac:dyDescent="0.25">
      <c r="A14" t="s">
        <v>2366</v>
      </c>
      <c r="AF14" s="285"/>
    </row>
    <row r="15" spans="1:32" x14ac:dyDescent="0.25">
      <c r="A15" t="s">
        <v>2241</v>
      </c>
      <c r="AF15" s="285"/>
    </row>
    <row r="16" spans="1:32" x14ac:dyDescent="0.25">
      <c r="A16" t="s">
        <v>2242</v>
      </c>
      <c r="AF16" s="285"/>
    </row>
    <row r="17" spans="1:32" x14ac:dyDescent="0.25">
      <c r="A17" t="s">
        <v>2243</v>
      </c>
      <c r="AF17" s="285"/>
    </row>
    <row r="18" spans="1:32" x14ac:dyDescent="0.25">
      <c r="A18" t="s">
        <v>2479</v>
      </c>
      <c r="AF18" s="285"/>
    </row>
    <row r="19" spans="1:32" x14ac:dyDescent="0.25">
      <c r="A19" t="s">
        <v>2480</v>
      </c>
      <c r="AF19" s="285"/>
    </row>
    <row r="20" spans="1:32" x14ac:dyDescent="0.25">
      <c r="A20" t="s">
        <v>2481</v>
      </c>
      <c r="AF20" s="285"/>
    </row>
    <row r="21" spans="1:32" x14ac:dyDescent="0.25">
      <c r="A21" t="s">
        <v>2482</v>
      </c>
      <c r="AF21" s="285"/>
    </row>
    <row r="22" spans="1:32" x14ac:dyDescent="0.25">
      <c r="AF22" s="285"/>
    </row>
    <row r="23" spans="1:32" x14ac:dyDescent="0.25">
      <c r="A23" t="s">
        <v>718</v>
      </c>
      <c r="AF23" s="285"/>
    </row>
    <row r="24" spans="1:32" x14ac:dyDescent="0.25">
      <c r="A24" t="s">
        <v>2373</v>
      </c>
      <c r="AF24" s="285"/>
    </row>
    <row r="25" spans="1:32" x14ac:dyDescent="0.25">
      <c r="A25" t="s">
        <v>2284</v>
      </c>
      <c r="AF25" s="285"/>
    </row>
    <row r="26" spans="1:32" x14ac:dyDescent="0.25">
      <c r="A26" t="s">
        <v>2483</v>
      </c>
      <c r="AF26" s="285"/>
    </row>
    <row r="27" spans="1:32" x14ac:dyDescent="0.25">
      <c r="AF27" s="285"/>
    </row>
    <row r="28" spans="1:32" x14ac:dyDescent="0.25">
      <c r="A28" t="s">
        <v>654</v>
      </c>
      <c r="AF28" s="285"/>
    </row>
    <row r="29" spans="1:32" x14ac:dyDescent="0.25">
      <c r="A29" t="s">
        <v>2141</v>
      </c>
      <c r="AF29" s="285"/>
    </row>
    <row r="30" spans="1:32" x14ac:dyDescent="0.25">
      <c r="A30" s="109" t="s">
        <v>140</v>
      </c>
      <c r="AF30" s="285"/>
    </row>
    <row r="47" spans="1:1" x14ac:dyDescent="0.25">
      <c r="A47" t="s">
        <v>2263</v>
      </c>
    </row>
    <row r="48" spans="1:1" x14ac:dyDescent="0.25">
      <c r="A48" t="s">
        <v>2493</v>
      </c>
    </row>
    <row r="49" spans="1:19" x14ac:dyDescent="0.25">
      <c r="B49">
        <v>2012</v>
      </c>
      <c r="C49">
        <v>2013</v>
      </c>
      <c r="D49">
        <v>2014</v>
      </c>
      <c r="E49">
        <v>2015</v>
      </c>
      <c r="F49">
        <v>2016</v>
      </c>
      <c r="G49">
        <v>2017</v>
      </c>
      <c r="H49">
        <v>2018</v>
      </c>
      <c r="I49">
        <v>2019</v>
      </c>
    </row>
    <row r="50" spans="1:19" x14ac:dyDescent="0.25">
      <c r="A50" t="s">
        <v>72</v>
      </c>
      <c r="B50" s="16">
        <f t="shared" ref="B50:I50" si="0">B72/(L72/100000)</f>
        <v>29.017054197869598</v>
      </c>
      <c r="C50" s="16">
        <f t="shared" si="0"/>
        <v>30.150360119180455</v>
      </c>
      <c r="D50" s="16">
        <f t="shared" si="0"/>
        <v>23.788348574996824</v>
      </c>
      <c r="E50" s="16">
        <f t="shared" si="0"/>
        <v>25.190185903571969</v>
      </c>
      <c r="F50" s="16">
        <f t="shared" si="0"/>
        <v>20.964092261425321</v>
      </c>
      <c r="G50" s="16">
        <f t="shared" si="0"/>
        <v>18.13719234514334</v>
      </c>
      <c r="H50" s="16">
        <f t="shared" si="0"/>
        <v>17.229728120950959</v>
      </c>
      <c r="I50" s="16">
        <f t="shared" si="0"/>
        <v>17.157639674982832</v>
      </c>
    </row>
    <row r="51" spans="1:19" x14ac:dyDescent="0.25">
      <c r="A51" t="s">
        <v>66</v>
      </c>
      <c r="B51" s="16">
        <f t="shared" ref="B51:I52" si="1">B85/(L85/100000)</f>
        <v>23.113045049603933</v>
      </c>
      <c r="C51" s="16">
        <f t="shared" si="1"/>
        <v>21.614392570952408</v>
      </c>
      <c r="D51" s="16">
        <f t="shared" si="1"/>
        <v>22.105497794081117</v>
      </c>
      <c r="E51" s="16">
        <f t="shared" si="1"/>
        <v>19.341097811824504</v>
      </c>
      <c r="F51" s="16">
        <f t="shared" si="1"/>
        <v>18.567902808439335</v>
      </c>
      <c r="G51" s="16">
        <f t="shared" si="1"/>
        <v>17.543020815437075</v>
      </c>
      <c r="H51" s="16">
        <f t="shared" si="1"/>
        <v>16.074149840485635</v>
      </c>
      <c r="I51" s="16">
        <f t="shared" si="1"/>
        <v>15.607687291309961</v>
      </c>
    </row>
    <row r="52" spans="1:19" x14ac:dyDescent="0.25">
      <c r="A52" t="s">
        <v>69</v>
      </c>
      <c r="B52" s="16">
        <f t="shared" si="1"/>
        <v>24.495875973842875</v>
      </c>
      <c r="C52" s="16">
        <f t="shared" si="1"/>
        <v>23.342716003509075</v>
      </c>
      <c r="D52" s="16">
        <f t="shared" si="1"/>
        <v>23.952505055067803</v>
      </c>
      <c r="E52" s="16">
        <f t="shared" si="1"/>
        <v>21.812203557487834</v>
      </c>
      <c r="F52" s="16">
        <f t="shared" si="1"/>
        <v>21.182116727378428</v>
      </c>
      <c r="G52" s="16">
        <f t="shared" si="1"/>
        <v>19.406450455415822</v>
      </c>
      <c r="H52" s="16">
        <f t="shared" si="1"/>
        <v>18.144615696014831</v>
      </c>
      <c r="I52" s="16">
        <f t="shared" si="1"/>
        <v>17.428245702813616</v>
      </c>
    </row>
    <row r="55" spans="1:19" x14ac:dyDescent="0.25">
      <c r="A55" t="s">
        <v>2263</v>
      </c>
      <c r="F55" s="170" t="s">
        <v>2380</v>
      </c>
      <c r="K55" t="s">
        <v>2258</v>
      </c>
    </row>
    <row r="56" spans="1:19" x14ac:dyDescent="0.25">
      <c r="A56" t="s">
        <v>2493</v>
      </c>
      <c r="K56" t="s">
        <v>2434</v>
      </c>
    </row>
    <row r="57" spans="1:19" x14ac:dyDescent="0.25">
      <c r="B57">
        <v>2012</v>
      </c>
      <c r="C57">
        <v>2013</v>
      </c>
      <c r="D57">
        <v>2014</v>
      </c>
      <c r="E57">
        <v>2015</v>
      </c>
      <c r="F57">
        <v>2016</v>
      </c>
      <c r="G57">
        <v>2017</v>
      </c>
      <c r="H57">
        <v>2018</v>
      </c>
      <c r="I57">
        <v>2019</v>
      </c>
      <c r="L57">
        <v>2012</v>
      </c>
      <c r="M57">
        <v>2013</v>
      </c>
      <c r="N57">
        <v>2014</v>
      </c>
      <c r="O57">
        <v>2015</v>
      </c>
      <c r="P57">
        <v>2016</v>
      </c>
      <c r="Q57">
        <v>2017</v>
      </c>
      <c r="R57">
        <v>2018</v>
      </c>
      <c r="S57">
        <v>2019</v>
      </c>
    </row>
    <row r="58" spans="1:19" x14ac:dyDescent="0.25">
      <c r="A58" t="s">
        <v>2223</v>
      </c>
      <c r="B58">
        <v>671</v>
      </c>
      <c r="C58">
        <v>552</v>
      </c>
      <c r="D58">
        <v>550</v>
      </c>
      <c r="E58">
        <v>511</v>
      </c>
      <c r="F58">
        <v>490</v>
      </c>
      <c r="G58">
        <v>493</v>
      </c>
      <c r="H58">
        <v>404</v>
      </c>
      <c r="I58">
        <v>400</v>
      </c>
      <c r="K58" t="s">
        <v>2223</v>
      </c>
      <c r="L58">
        <v>1707272</v>
      </c>
      <c r="M58">
        <v>1728214</v>
      </c>
      <c r="N58">
        <v>1748531</v>
      </c>
      <c r="O58">
        <v>1768204</v>
      </c>
      <c r="P58">
        <v>1787279</v>
      </c>
      <c r="Q58">
        <v>1805788</v>
      </c>
      <c r="R58">
        <v>1823741</v>
      </c>
      <c r="S58">
        <v>1841142</v>
      </c>
    </row>
    <row r="59" spans="1:19" x14ac:dyDescent="0.25">
      <c r="A59" t="s">
        <v>2219</v>
      </c>
      <c r="B59">
        <v>169</v>
      </c>
      <c r="C59">
        <v>135</v>
      </c>
      <c r="D59">
        <v>140</v>
      </c>
      <c r="E59">
        <v>119</v>
      </c>
      <c r="F59">
        <v>125</v>
      </c>
      <c r="G59">
        <v>120</v>
      </c>
      <c r="H59">
        <v>100</v>
      </c>
      <c r="I59">
        <v>121</v>
      </c>
      <c r="K59" t="s">
        <v>2219</v>
      </c>
      <c r="L59">
        <v>762631</v>
      </c>
      <c r="M59">
        <v>776463</v>
      </c>
      <c r="N59">
        <v>790101</v>
      </c>
      <c r="O59">
        <v>803513</v>
      </c>
      <c r="P59">
        <v>816687</v>
      </c>
      <c r="Q59">
        <v>829619</v>
      </c>
      <c r="R59">
        <v>842290</v>
      </c>
      <c r="S59">
        <v>854691</v>
      </c>
    </row>
    <row r="60" spans="1:19" x14ac:dyDescent="0.25">
      <c r="A60" t="s">
        <v>2221</v>
      </c>
      <c r="B60">
        <v>517</v>
      </c>
      <c r="C60">
        <v>529</v>
      </c>
      <c r="D60">
        <v>521</v>
      </c>
      <c r="E60">
        <v>486</v>
      </c>
      <c r="F60">
        <v>473</v>
      </c>
      <c r="G60">
        <v>438</v>
      </c>
      <c r="H60">
        <v>485</v>
      </c>
      <c r="I60">
        <v>472</v>
      </c>
      <c r="K60" t="s">
        <v>2221</v>
      </c>
      <c r="L60">
        <v>3740976</v>
      </c>
      <c r="M60">
        <v>3807921</v>
      </c>
      <c r="N60">
        <v>3873743</v>
      </c>
      <c r="O60">
        <v>3938336</v>
      </c>
      <c r="P60">
        <v>4001667</v>
      </c>
      <c r="Q60">
        <v>4063614</v>
      </c>
      <c r="R60">
        <v>4124033</v>
      </c>
      <c r="S60">
        <v>4182899</v>
      </c>
    </row>
    <row r="61" spans="1:19" x14ac:dyDescent="0.25">
      <c r="A61" t="s">
        <v>2224</v>
      </c>
      <c r="B61">
        <v>149</v>
      </c>
      <c r="C61">
        <v>155</v>
      </c>
      <c r="D61">
        <v>147</v>
      </c>
      <c r="E61">
        <v>164</v>
      </c>
      <c r="F61">
        <v>109</v>
      </c>
      <c r="G61">
        <v>138</v>
      </c>
      <c r="H61">
        <v>94</v>
      </c>
      <c r="I61">
        <v>122</v>
      </c>
      <c r="K61" t="s">
        <v>2224</v>
      </c>
      <c r="L61">
        <v>479073</v>
      </c>
      <c r="M61">
        <v>488072</v>
      </c>
      <c r="N61">
        <v>496936</v>
      </c>
      <c r="O61">
        <v>505665</v>
      </c>
      <c r="P61">
        <v>514229</v>
      </c>
      <c r="Q61">
        <v>522636</v>
      </c>
      <c r="R61">
        <v>530879</v>
      </c>
      <c r="S61">
        <v>538963</v>
      </c>
    </row>
    <row r="62" spans="1:19" x14ac:dyDescent="0.25">
      <c r="A62" t="s">
        <v>2227</v>
      </c>
      <c r="B62">
        <v>1694</v>
      </c>
      <c r="C62">
        <v>1743</v>
      </c>
      <c r="D62">
        <v>1792</v>
      </c>
      <c r="E62">
        <v>1763</v>
      </c>
      <c r="F62">
        <v>1724</v>
      </c>
      <c r="G62">
        <v>1609</v>
      </c>
      <c r="H62">
        <v>1507</v>
      </c>
      <c r="I62">
        <v>1414</v>
      </c>
      <c r="K62" t="s">
        <v>2227</v>
      </c>
      <c r="L62">
        <v>7862333</v>
      </c>
      <c r="M62">
        <v>7969654</v>
      </c>
      <c r="N62">
        <v>8073924</v>
      </c>
      <c r="O62">
        <v>8175113</v>
      </c>
      <c r="P62">
        <v>8272724</v>
      </c>
      <c r="Q62">
        <v>8366628</v>
      </c>
      <c r="R62">
        <v>8457229</v>
      </c>
      <c r="S62">
        <v>8544639</v>
      </c>
    </row>
    <row r="63" spans="1:19" x14ac:dyDescent="0.25">
      <c r="A63" t="s">
        <v>2222</v>
      </c>
      <c r="B63">
        <v>128</v>
      </c>
      <c r="C63">
        <v>137</v>
      </c>
      <c r="D63">
        <v>130</v>
      </c>
      <c r="E63">
        <v>95</v>
      </c>
      <c r="F63">
        <v>98</v>
      </c>
      <c r="G63">
        <v>96</v>
      </c>
      <c r="H63">
        <v>67</v>
      </c>
      <c r="I63">
        <v>86</v>
      </c>
      <c r="K63" t="s">
        <v>2222</v>
      </c>
      <c r="L63">
        <v>718906</v>
      </c>
      <c r="M63">
        <v>734996</v>
      </c>
      <c r="N63">
        <v>750912</v>
      </c>
      <c r="O63">
        <v>766679</v>
      </c>
      <c r="P63">
        <v>782295</v>
      </c>
      <c r="Q63">
        <v>797722</v>
      </c>
      <c r="R63">
        <v>812961</v>
      </c>
      <c r="S63">
        <v>828028</v>
      </c>
    </row>
    <row r="64" spans="1:19" x14ac:dyDescent="0.25">
      <c r="A64" t="s">
        <v>2220</v>
      </c>
      <c r="B64">
        <v>526</v>
      </c>
      <c r="C64">
        <v>512</v>
      </c>
      <c r="D64">
        <v>589</v>
      </c>
      <c r="E64">
        <v>546</v>
      </c>
      <c r="F64">
        <v>558</v>
      </c>
      <c r="G64">
        <v>577</v>
      </c>
      <c r="H64">
        <v>474</v>
      </c>
      <c r="I64">
        <v>464</v>
      </c>
      <c r="K64" t="s">
        <v>2220</v>
      </c>
      <c r="L64">
        <v>1458965</v>
      </c>
      <c r="M64">
        <v>1478164</v>
      </c>
      <c r="N64">
        <v>1496880</v>
      </c>
      <c r="O64">
        <v>1515126</v>
      </c>
      <c r="P64">
        <v>1532902</v>
      </c>
      <c r="Q64">
        <v>1550194</v>
      </c>
      <c r="R64">
        <v>1567016</v>
      </c>
      <c r="S64">
        <v>1583391</v>
      </c>
    </row>
    <row r="65" spans="1:19" x14ac:dyDescent="0.25">
      <c r="A65" t="s">
        <v>2226</v>
      </c>
      <c r="B65">
        <v>1790</v>
      </c>
      <c r="C65">
        <v>1660</v>
      </c>
      <c r="D65">
        <v>1842</v>
      </c>
      <c r="E65">
        <v>1654</v>
      </c>
      <c r="F65">
        <v>1714</v>
      </c>
      <c r="G65">
        <v>1465</v>
      </c>
      <c r="H65">
        <v>1395</v>
      </c>
      <c r="I65">
        <v>1313</v>
      </c>
      <c r="K65" t="s">
        <v>2226</v>
      </c>
      <c r="L65">
        <v>6734353</v>
      </c>
      <c r="M65">
        <v>6794301</v>
      </c>
      <c r="N65">
        <v>6850884</v>
      </c>
      <c r="O65">
        <v>6904241</v>
      </c>
      <c r="P65">
        <v>6954036</v>
      </c>
      <c r="Q65">
        <v>7000229</v>
      </c>
      <c r="R65">
        <v>7043339</v>
      </c>
      <c r="S65">
        <v>7083578</v>
      </c>
    </row>
    <row r="66" spans="1:19" x14ac:dyDescent="0.25">
      <c r="A66" t="s">
        <v>2225</v>
      </c>
      <c r="B66">
        <v>1144</v>
      </c>
      <c r="C66">
        <v>1099</v>
      </c>
      <c r="D66">
        <v>1211</v>
      </c>
      <c r="E66">
        <v>1131</v>
      </c>
      <c r="F66">
        <v>1055</v>
      </c>
      <c r="G66">
        <v>1001</v>
      </c>
      <c r="H66">
        <v>966</v>
      </c>
      <c r="I66">
        <v>882</v>
      </c>
      <c r="K66" t="s">
        <v>2225</v>
      </c>
      <c r="L66">
        <v>3171456</v>
      </c>
      <c r="M66">
        <v>3183404</v>
      </c>
      <c r="N66">
        <v>3193956</v>
      </c>
      <c r="O66">
        <v>3203262</v>
      </c>
      <c r="P66">
        <v>3211411</v>
      </c>
      <c r="Q66">
        <v>3218485</v>
      </c>
      <c r="R66">
        <v>3224536</v>
      </c>
      <c r="S66">
        <v>3229651</v>
      </c>
    </row>
    <row r="67" spans="1:19" x14ac:dyDescent="0.25">
      <c r="A67" t="s">
        <v>2214</v>
      </c>
      <c r="B67">
        <v>2504</v>
      </c>
      <c r="C67">
        <v>2455</v>
      </c>
      <c r="D67">
        <v>2654</v>
      </c>
      <c r="E67">
        <v>2320</v>
      </c>
      <c r="F67">
        <v>2066</v>
      </c>
      <c r="G67">
        <v>2017</v>
      </c>
      <c r="H67">
        <v>1923</v>
      </c>
      <c r="I67">
        <v>1662</v>
      </c>
      <c r="K67" t="s">
        <v>2214</v>
      </c>
      <c r="L67">
        <v>8712413</v>
      </c>
      <c r="M67">
        <v>8779338</v>
      </c>
      <c r="N67">
        <v>8843553</v>
      </c>
      <c r="O67">
        <v>8905225</v>
      </c>
      <c r="P67">
        <v>8964432</v>
      </c>
      <c r="Q67">
        <v>9021232</v>
      </c>
      <c r="R67">
        <v>9075744</v>
      </c>
      <c r="S67">
        <v>9128090</v>
      </c>
    </row>
    <row r="68" spans="1:19" x14ac:dyDescent="0.25">
      <c r="A68" t="s">
        <v>2212</v>
      </c>
      <c r="B68">
        <v>611</v>
      </c>
      <c r="C68">
        <v>623</v>
      </c>
      <c r="D68">
        <v>593</v>
      </c>
      <c r="E68">
        <v>599</v>
      </c>
      <c r="F68">
        <v>613</v>
      </c>
      <c r="G68">
        <v>570</v>
      </c>
      <c r="H68">
        <v>537</v>
      </c>
      <c r="I68">
        <v>475</v>
      </c>
      <c r="K68" t="s">
        <v>2212</v>
      </c>
      <c r="L68">
        <v>3338489</v>
      </c>
      <c r="M68">
        <v>3373959</v>
      </c>
      <c r="N68">
        <v>3408510</v>
      </c>
      <c r="O68">
        <v>3442175</v>
      </c>
      <c r="P68">
        <v>3474998</v>
      </c>
      <c r="Q68">
        <v>3507003</v>
      </c>
      <c r="R68">
        <v>3538218</v>
      </c>
      <c r="S68">
        <v>3568644</v>
      </c>
    </row>
    <row r="69" spans="1:19" x14ac:dyDescent="0.25">
      <c r="A69" t="s">
        <v>2205</v>
      </c>
      <c r="B69">
        <v>990</v>
      </c>
      <c r="C69">
        <v>1019</v>
      </c>
      <c r="D69">
        <v>969</v>
      </c>
      <c r="E69">
        <v>1022</v>
      </c>
      <c r="F69">
        <v>1021</v>
      </c>
      <c r="G69">
        <v>916</v>
      </c>
      <c r="H69">
        <v>867</v>
      </c>
      <c r="I69">
        <v>778</v>
      </c>
      <c r="K69" t="s">
        <v>2205</v>
      </c>
      <c r="L69">
        <v>3883822</v>
      </c>
      <c r="M69">
        <v>3914421</v>
      </c>
      <c r="N69">
        <v>3943885</v>
      </c>
      <c r="O69">
        <v>3972202</v>
      </c>
      <c r="P69">
        <v>3999415</v>
      </c>
      <c r="Q69">
        <v>4025558</v>
      </c>
      <c r="R69">
        <v>4050662</v>
      </c>
      <c r="S69">
        <v>4074755</v>
      </c>
    </row>
    <row r="70" spans="1:19" x14ac:dyDescent="0.25">
      <c r="A70" t="s">
        <v>2206</v>
      </c>
      <c r="B70">
        <v>2056</v>
      </c>
      <c r="C70">
        <v>1883</v>
      </c>
      <c r="D70">
        <v>1946</v>
      </c>
      <c r="E70">
        <v>1909</v>
      </c>
      <c r="F70">
        <v>1892</v>
      </c>
      <c r="G70">
        <v>1704</v>
      </c>
      <c r="H70">
        <v>1575</v>
      </c>
      <c r="I70">
        <v>1492</v>
      </c>
      <c r="K70" t="s">
        <v>2206</v>
      </c>
      <c r="L70">
        <v>9136697</v>
      </c>
      <c r="M70">
        <v>9208550</v>
      </c>
      <c r="N70">
        <v>9278152</v>
      </c>
      <c r="O70">
        <v>9345603</v>
      </c>
      <c r="P70">
        <v>9410772</v>
      </c>
      <c r="Q70">
        <v>9473707</v>
      </c>
      <c r="R70">
        <v>9534634</v>
      </c>
      <c r="S70">
        <v>9593588</v>
      </c>
    </row>
    <row r="71" spans="1:19" x14ac:dyDescent="0.25">
      <c r="A71" t="s">
        <v>2213</v>
      </c>
      <c r="B71">
        <v>836</v>
      </c>
      <c r="C71">
        <v>778</v>
      </c>
      <c r="D71">
        <v>835</v>
      </c>
      <c r="E71">
        <v>734</v>
      </c>
      <c r="F71">
        <v>730</v>
      </c>
      <c r="G71">
        <v>627</v>
      </c>
      <c r="H71">
        <v>595</v>
      </c>
      <c r="I71">
        <v>616</v>
      </c>
      <c r="K71" t="s">
        <v>2213</v>
      </c>
      <c r="L71">
        <v>3279289</v>
      </c>
      <c r="M71">
        <v>3300935</v>
      </c>
      <c r="N71">
        <v>3321305</v>
      </c>
      <c r="O71">
        <v>3340502</v>
      </c>
      <c r="P71">
        <v>3358527</v>
      </c>
      <c r="Q71">
        <v>3375382</v>
      </c>
      <c r="R71">
        <v>3391142</v>
      </c>
      <c r="S71">
        <v>3405893</v>
      </c>
    </row>
    <row r="72" spans="1:19" x14ac:dyDescent="0.25">
      <c r="A72" t="s">
        <v>2208</v>
      </c>
      <c r="B72">
        <v>630</v>
      </c>
      <c r="C72">
        <v>662</v>
      </c>
      <c r="D72">
        <v>528</v>
      </c>
      <c r="E72">
        <v>565</v>
      </c>
      <c r="F72">
        <v>475</v>
      </c>
      <c r="G72">
        <v>415</v>
      </c>
      <c r="H72">
        <v>398</v>
      </c>
      <c r="I72">
        <v>400</v>
      </c>
      <c r="K72" t="s">
        <v>2208</v>
      </c>
      <c r="L72">
        <v>2171137</v>
      </c>
      <c r="M72">
        <v>2195662</v>
      </c>
      <c r="N72">
        <v>2219574</v>
      </c>
      <c r="O72">
        <v>2242937</v>
      </c>
      <c r="P72">
        <v>2265779</v>
      </c>
      <c r="Q72">
        <v>2288116</v>
      </c>
      <c r="R72">
        <v>2309961</v>
      </c>
      <c r="S72">
        <v>2331323</v>
      </c>
    </row>
    <row r="73" spans="1:19" x14ac:dyDescent="0.25">
      <c r="A73" t="s">
        <v>2216</v>
      </c>
      <c r="B73">
        <v>3006</v>
      </c>
      <c r="C73">
        <v>2845</v>
      </c>
      <c r="D73">
        <v>2880</v>
      </c>
      <c r="E73">
        <v>2403</v>
      </c>
      <c r="F73">
        <v>2490</v>
      </c>
      <c r="G73">
        <v>2396</v>
      </c>
      <c r="H73">
        <v>2191</v>
      </c>
      <c r="I73">
        <v>2470</v>
      </c>
      <c r="K73" t="s">
        <v>2216</v>
      </c>
      <c r="L73">
        <v>14957177</v>
      </c>
      <c r="M73">
        <v>15044137</v>
      </c>
      <c r="N73">
        <v>15126371</v>
      </c>
      <c r="O73">
        <v>15203934</v>
      </c>
      <c r="P73">
        <v>15276566</v>
      </c>
      <c r="Q73">
        <v>15344447</v>
      </c>
      <c r="R73">
        <v>15408073</v>
      </c>
      <c r="S73">
        <v>15467527</v>
      </c>
    </row>
    <row r="74" spans="1:19" x14ac:dyDescent="0.25">
      <c r="A74" t="s">
        <v>2204</v>
      </c>
      <c r="B74">
        <v>4511</v>
      </c>
      <c r="C74">
        <v>4321</v>
      </c>
      <c r="D74">
        <v>4391</v>
      </c>
      <c r="E74">
        <v>3942</v>
      </c>
      <c r="F74">
        <v>3643</v>
      </c>
      <c r="G74">
        <v>3723</v>
      </c>
      <c r="H74">
        <v>3298</v>
      </c>
      <c r="I74">
        <v>3193</v>
      </c>
      <c r="K74" t="s">
        <v>2204</v>
      </c>
      <c r="L74">
        <v>20446840</v>
      </c>
      <c r="M74">
        <v>20593356</v>
      </c>
      <c r="N74">
        <v>20734097</v>
      </c>
      <c r="O74">
        <v>20869101</v>
      </c>
      <c r="P74">
        <v>20997560</v>
      </c>
      <c r="Q74">
        <v>21119536</v>
      </c>
      <c r="R74">
        <v>21235870</v>
      </c>
      <c r="S74">
        <v>21346492</v>
      </c>
    </row>
    <row r="75" spans="1:19" x14ac:dyDescent="0.25">
      <c r="A75" t="s">
        <v>2211</v>
      </c>
      <c r="B75">
        <v>1164</v>
      </c>
      <c r="C75">
        <v>1068</v>
      </c>
      <c r="D75">
        <v>992</v>
      </c>
      <c r="E75">
        <v>853</v>
      </c>
      <c r="F75">
        <v>839</v>
      </c>
      <c r="G75">
        <v>924</v>
      </c>
      <c r="H75">
        <v>779</v>
      </c>
      <c r="I75">
        <v>776</v>
      </c>
      <c r="K75" t="s">
        <v>2211</v>
      </c>
      <c r="L75">
        <v>3792874</v>
      </c>
      <c r="M75">
        <v>3839366</v>
      </c>
      <c r="N75">
        <v>3885049</v>
      </c>
      <c r="O75">
        <v>3929911</v>
      </c>
      <c r="P75">
        <v>3973697</v>
      </c>
      <c r="Q75">
        <v>4016356</v>
      </c>
      <c r="R75">
        <v>4058079</v>
      </c>
      <c r="S75">
        <v>4098852</v>
      </c>
    </row>
    <row r="76" spans="1:19" x14ac:dyDescent="0.25">
      <c r="A76" t="s">
        <v>2201</v>
      </c>
      <c r="B76">
        <v>3064</v>
      </c>
      <c r="C76">
        <v>2704</v>
      </c>
      <c r="D76">
        <v>2918</v>
      </c>
      <c r="E76">
        <v>2210</v>
      </c>
      <c r="F76">
        <v>2278</v>
      </c>
      <c r="G76">
        <v>2153</v>
      </c>
      <c r="H76">
        <v>2085</v>
      </c>
      <c r="I76">
        <v>1562</v>
      </c>
      <c r="K76" t="s">
        <v>2201</v>
      </c>
      <c r="L76">
        <v>16273984</v>
      </c>
      <c r="M76">
        <v>16369179</v>
      </c>
      <c r="N76">
        <v>16461173</v>
      </c>
      <c r="O76">
        <v>16550024</v>
      </c>
      <c r="P76">
        <v>16635996</v>
      </c>
      <c r="Q76">
        <v>16718956</v>
      </c>
      <c r="R76">
        <v>16798421</v>
      </c>
      <c r="S76">
        <v>16874306</v>
      </c>
    </row>
    <row r="77" spans="1:19" x14ac:dyDescent="0.25">
      <c r="A77" t="s">
        <v>2202</v>
      </c>
      <c r="B77">
        <v>7529</v>
      </c>
      <c r="C77">
        <v>7035</v>
      </c>
      <c r="D77">
        <v>7444</v>
      </c>
      <c r="E77">
        <v>6270</v>
      </c>
      <c r="F77">
        <v>5846</v>
      </c>
      <c r="G77">
        <v>5462</v>
      </c>
      <c r="H77">
        <v>4730</v>
      </c>
      <c r="I77">
        <v>5181</v>
      </c>
      <c r="K77" t="s">
        <v>2202</v>
      </c>
      <c r="L77">
        <v>43281358</v>
      </c>
      <c r="M77">
        <v>43663669</v>
      </c>
      <c r="N77">
        <v>44035304</v>
      </c>
      <c r="O77">
        <v>44396484</v>
      </c>
      <c r="P77">
        <v>44749699</v>
      </c>
      <c r="Q77">
        <v>45094866</v>
      </c>
      <c r="R77">
        <v>45429330</v>
      </c>
      <c r="S77">
        <v>45752757</v>
      </c>
    </row>
    <row r="78" spans="1:19" x14ac:dyDescent="0.25">
      <c r="A78" t="s">
        <v>2209</v>
      </c>
      <c r="B78">
        <v>3637</v>
      </c>
      <c r="C78">
        <v>3158</v>
      </c>
      <c r="D78">
        <v>3073</v>
      </c>
      <c r="E78">
        <v>2738</v>
      </c>
      <c r="F78">
        <v>2753</v>
      </c>
      <c r="G78">
        <v>2563</v>
      </c>
      <c r="H78">
        <v>2458</v>
      </c>
      <c r="I78">
        <v>2436</v>
      </c>
      <c r="K78" t="s">
        <v>2209</v>
      </c>
      <c r="L78">
        <v>10910374</v>
      </c>
      <c r="M78">
        <v>10997465</v>
      </c>
      <c r="N78">
        <v>11081692</v>
      </c>
      <c r="O78">
        <v>11163018</v>
      </c>
      <c r="P78">
        <v>11242720</v>
      </c>
      <c r="Q78">
        <v>11320892</v>
      </c>
      <c r="R78">
        <v>11396262</v>
      </c>
      <c r="S78">
        <v>11468818</v>
      </c>
    </row>
    <row r="79" spans="1:19" x14ac:dyDescent="0.25">
      <c r="A79" t="s">
        <v>2207</v>
      </c>
      <c r="B79">
        <v>1954</v>
      </c>
      <c r="C79">
        <v>1721</v>
      </c>
      <c r="D79">
        <v>1882</v>
      </c>
      <c r="E79">
        <v>1593</v>
      </c>
      <c r="F79">
        <v>1526</v>
      </c>
      <c r="G79">
        <v>1522</v>
      </c>
      <c r="H79">
        <v>1397</v>
      </c>
      <c r="I79">
        <v>1447</v>
      </c>
      <c r="K79" t="s">
        <v>2207</v>
      </c>
      <c r="L79">
        <v>6540596</v>
      </c>
      <c r="M79">
        <v>6634254</v>
      </c>
      <c r="N79">
        <v>6727148</v>
      </c>
      <c r="O79">
        <v>6819190</v>
      </c>
      <c r="P79">
        <v>6910553</v>
      </c>
      <c r="Q79">
        <v>7001161</v>
      </c>
      <c r="R79">
        <v>7090682</v>
      </c>
      <c r="S79">
        <v>7179056</v>
      </c>
    </row>
    <row r="80" spans="1:19" x14ac:dyDescent="0.25">
      <c r="A80" t="s">
        <v>2203</v>
      </c>
      <c r="B80">
        <v>2152</v>
      </c>
      <c r="C80">
        <v>2122</v>
      </c>
      <c r="D80">
        <v>2102</v>
      </c>
      <c r="E80">
        <v>1826</v>
      </c>
      <c r="F80">
        <v>1821</v>
      </c>
      <c r="G80">
        <v>1893</v>
      </c>
      <c r="H80">
        <v>1768</v>
      </c>
      <c r="I80">
        <v>1692</v>
      </c>
      <c r="K80" t="s">
        <v>2203</v>
      </c>
      <c r="L80">
        <v>11118261</v>
      </c>
      <c r="M80">
        <v>11164043</v>
      </c>
      <c r="N80">
        <v>11207274</v>
      </c>
      <c r="O80">
        <v>11247972</v>
      </c>
      <c r="P80">
        <v>11286500</v>
      </c>
      <c r="Q80">
        <v>11322895</v>
      </c>
      <c r="R80">
        <v>11356804</v>
      </c>
      <c r="S80">
        <v>11388156</v>
      </c>
    </row>
    <row r="81" spans="1:19" x14ac:dyDescent="0.25">
      <c r="A81" t="s">
        <v>2210</v>
      </c>
      <c r="B81">
        <v>810</v>
      </c>
      <c r="C81">
        <v>801</v>
      </c>
      <c r="D81">
        <v>830</v>
      </c>
      <c r="E81">
        <v>661</v>
      </c>
      <c r="F81">
        <v>638</v>
      </c>
      <c r="G81">
        <v>590</v>
      </c>
      <c r="H81">
        <v>572</v>
      </c>
      <c r="I81">
        <v>627</v>
      </c>
      <c r="K81" t="s">
        <v>2210</v>
      </c>
      <c r="L81">
        <v>2554130</v>
      </c>
      <c r="M81">
        <v>2587269</v>
      </c>
      <c r="N81">
        <v>2619657</v>
      </c>
      <c r="O81">
        <v>2651235</v>
      </c>
      <c r="P81">
        <v>2682386</v>
      </c>
      <c r="Q81">
        <v>2713147</v>
      </c>
      <c r="R81">
        <v>2743142</v>
      </c>
      <c r="S81">
        <v>2772343</v>
      </c>
    </row>
    <row r="82" spans="1:19" x14ac:dyDescent="0.25">
      <c r="A82" t="s">
        <v>2215</v>
      </c>
      <c r="B82">
        <v>1165</v>
      </c>
      <c r="C82">
        <v>1186</v>
      </c>
      <c r="D82">
        <v>1175</v>
      </c>
      <c r="E82">
        <v>1073</v>
      </c>
      <c r="F82">
        <v>1061</v>
      </c>
      <c r="G82">
        <v>1025</v>
      </c>
      <c r="H82">
        <v>1064</v>
      </c>
      <c r="I82">
        <v>979</v>
      </c>
      <c r="K82" t="s">
        <v>2215</v>
      </c>
      <c r="L82">
        <v>3138822</v>
      </c>
      <c r="M82">
        <v>3182113</v>
      </c>
      <c r="N82">
        <v>3224357</v>
      </c>
      <c r="O82">
        <v>3265486</v>
      </c>
      <c r="P82">
        <v>3305531</v>
      </c>
      <c r="Q82">
        <v>3344544</v>
      </c>
      <c r="R82">
        <v>3382487</v>
      </c>
      <c r="S82">
        <v>3419350</v>
      </c>
    </row>
    <row r="83" spans="1:19" x14ac:dyDescent="0.25">
      <c r="A83" t="s">
        <v>2218</v>
      </c>
      <c r="B83">
        <v>2079</v>
      </c>
      <c r="C83">
        <v>2023</v>
      </c>
      <c r="D83">
        <v>2166</v>
      </c>
      <c r="E83">
        <v>1890</v>
      </c>
      <c r="F83">
        <v>1791</v>
      </c>
      <c r="G83">
        <v>1652</v>
      </c>
      <c r="H83">
        <v>1540</v>
      </c>
      <c r="I83">
        <v>1480</v>
      </c>
      <c r="K83" t="s">
        <v>2218</v>
      </c>
      <c r="L83">
        <v>6343136</v>
      </c>
      <c r="M83">
        <v>6434048</v>
      </c>
      <c r="N83">
        <v>6523222</v>
      </c>
      <c r="O83">
        <v>6610681</v>
      </c>
      <c r="P83">
        <v>6695855</v>
      </c>
      <c r="Q83">
        <v>6778772</v>
      </c>
      <c r="R83">
        <v>6860047</v>
      </c>
      <c r="S83">
        <v>6939629</v>
      </c>
    </row>
    <row r="84" spans="1:19" x14ac:dyDescent="0.25">
      <c r="A84" t="s">
        <v>2217</v>
      </c>
      <c r="B84">
        <v>565</v>
      </c>
      <c r="C84">
        <v>526</v>
      </c>
      <c r="D84">
        <v>523</v>
      </c>
      <c r="E84">
        <v>466</v>
      </c>
      <c r="F84">
        <v>436</v>
      </c>
      <c r="G84">
        <v>341</v>
      </c>
      <c r="H84">
        <v>356</v>
      </c>
      <c r="I84">
        <v>339</v>
      </c>
      <c r="K84" t="s">
        <v>2217</v>
      </c>
      <c r="L84">
        <v>2727098</v>
      </c>
      <c r="M84">
        <v>2789761</v>
      </c>
      <c r="N84">
        <v>2852372</v>
      </c>
      <c r="O84">
        <v>2914830</v>
      </c>
      <c r="P84">
        <v>2977216</v>
      </c>
      <c r="Q84">
        <v>3039444</v>
      </c>
      <c r="R84">
        <v>3101220</v>
      </c>
      <c r="S84">
        <v>3162452</v>
      </c>
    </row>
    <row r="85" spans="1:19" x14ac:dyDescent="0.25">
      <c r="A85" t="s">
        <v>349</v>
      </c>
      <c r="B85">
        <v>46051</v>
      </c>
      <c r="C85">
        <v>43452</v>
      </c>
      <c r="D85">
        <v>44823</v>
      </c>
      <c r="E85">
        <v>39543</v>
      </c>
      <c r="F85">
        <v>38265</v>
      </c>
      <c r="G85">
        <v>36430</v>
      </c>
      <c r="H85">
        <v>33625</v>
      </c>
      <c r="I85">
        <v>32879</v>
      </c>
      <c r="K85" t="s">
        <v>5</v>
      </c>
      <c r="L85">
        <v>199242462</v>
      </c>
      <c r="M85">
        <v>201032714</v>
      </c>
      <c r="N85">
        <v>202768562</v>
      </c>
      <c r="O85">
        <v>204450649</v>
      </c>
      <c r="P85">
        <v>206081432</v>
      </c>
      <c r="Q85">
        <v>207660929</v>
      </c>
      <c r="R85">
        <v>209186802</v>
      </c>
      <c r="S85">
        <v>210659013</v>
      </c>
    </row>
    <row r="86" spans="1:19" x14ac:dyDescent="0.25">
      <c r="A86" t="s">
        <v>6</v>
      </c>
      <c r="B86">
        <f>SUM(B65:B73)</f>
        <v>13567</v>
      </c>
      <c r="C86">
        <f t="shared" ref="C86:I86" si="2">SUM(C65:C73)</f>
        <v>13024</v>
      </c>
      <c r="D86">
        <f t="shared" si="2"/>
        <v>13458</v>
      </c>
      <c r="E86">
        <f t="shared" si="2"/>
        <v>12337</v>
      </c>
      <c r="F86">
        <f t="shared" si="2"/>
        <v>12056</v>
      </c>
      <c r="G86">
        <f t="shared" si="2"/>
        <v>11111</v>
      </c>
      <c r="H86">
        <f t="shared" si="2"/>
        <v>10447</v>
      </c>
      <c r="I86">
        <f t="shared" si="2"/>
        <v>10088</v>
      </c>
      <c r="K86" t="s">
        <v>6</v>
      </c>
      <c r="L86">
        <f>SUM(L65:L73)</f>
        <v>55384833</v>
      </c>
      <c r="M86">
        <f t="shared" ref="M86:S86" si="3">SUM(M65:M73)</f>
        <v>55794707</v>
      </c>
      <c r="N86">
        <f t="shared" si="3"/>
        <v>56186190</v>
      </c>
      <c r="O86">
        <f t="shared" si="3"/>
        <v>56560081</v>
      </c>
      <c r="P86">
        <f t="shared" si="3"/>
        <v>56915936</v>
      </c>
      <c r="Q86">
        <f t="shared" si="3"/>
        <v>57254159</v>
      </c>
      <c r="R86">
        <f t="shared" si="3"/>
        <v>57576309</v>
      </c>
      <c r="S86">
        <f t="shared" si="3"/>
        <v>57883049</v>
      </c>
    </row>
  </sheetData>
  <pageMargins left="0.511811024" right="0.511811024" top="0.78740157499999996" bottom="0.78740157499999996" header="0.31496062000000002" footer="0.31496062000000002"/>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C83E6-2CF7-44CB-B82D-69CABD7B0953}">
  <dimension ref="A1:AQ70"/>
  <sheetViews>
    <sheetView showGridLines="0" workbookViewId="0"/>
  </sheetViews>
  <sheetFormatPr defaultRowHeight="15" x14ac:dyDescent="0.25"/>
  <cols>
    <col min="1" max="2" width="9.28515625" bestFit="1" customWidth="1"/>
    <col min="3" max="3" width="19.140625" customWidth="1"/>
    <col min="4" max="4" width="7.42578125" customWidth="1"/>
    <col min="5" max="5" width="6.85546875" customWidth="1"/>
    <col min="6" max="6" width="7" customWidth="1"/>
    <col min="7" max="10" width="6.7109375" customWidth="1"/>
    <col min="11" max="11" width="7.5703125" bestFit="1" customWidth="1"/>
    <col min="12" max="13" width="6.7109375" customWidth="1"/>
    <col min="14" max="14" width="7.42578125" customWidth="1"/>
    <col min="15" max="15" width="7.5703125" customWidth="1"/>
    <col min="16" max="18" width="9.28515625" bestFit="1" customWidth="1"/>
  </cols>
  <sheetData>
    <row r="1" spans="1:1" x14ac:dyDescent="0.25">
      <c r="A1" s="102" t="s">
        <v>2501</v>
      </c>
    </row>
    <row r="2" spans="1:1" x14ac:dyDescent="0.25">
      <c r="A2" s="102"/>
    </row>
    <row r="3" spans="1:1" x14ac:dyDescent="0.25">
      <c r="A3" s="102" t="s">
        <v>48</v>
      </c>
    </row>
    <row r="4" spans="1:1" x14ac:dyDescent="0.25">
      <c r="A4" s="102" t="s">
        <v>2313</v>
      </c>
    </row>
    <row r="5" spans="1:1" x14ac:dyDescent="0.25">
      <c r="A5" s="102" t="s">
        <v>2436</v>
      </c>
    </row>
    <row r="6" spans="1:1" x14ac:dyDescent="0.25">
      <c r="A6" s="102" t="s">
        <v>2437</v>
      </c>
    </row>
    <row r="7" spans="1:1" x14ac:dyDescent="0.25">
      <c r="A7" s="102" t="s">
        <v>2438</v>
      </c>
    </row>
    <row r="8" spans="1:1" x14ac:dyDescent="0.25">
      <c r="A8" s="102" t="s">
        <v>2439</v>
      </c>
    </row>
    <row r="9" spans="1:1" x14ac:dyDescent="0.25">
      <c r="A9" s="102" t="s">
        <v>2440</v>
      </c>
    </row>
    <row r="10" spans="1:1" x14ac:dyDescent="0.25">
      <c r="A10" s="102" t="s">
        <v>2441</v>
      </c>
    </row>
    <row r="11" spans="1:1" x14ac:dyDescent="0.25">
      <c r="A11" s="102" t="s">
        <v>2442</v>
      </c>
    </row>
    <row r="12" spans="1:1" x14ac:dyDescent="0.25">
      <c r="A12" s="102" t="s">
        <v>2494</v>
      </c>
    </row>
    <row r="13" spans="1:1" x14ac:dyDescent="0.25">
      <c r="A13" s="102" t="s">
        <v>2495</v>
      </c>
    </row>
    <row r="14" spans="1:1" x14ac:dyDescent="0.25">
      <c r="A14" s="102" t="s">
        <v>2496</v>
      </c>
    </row>
    <row r="15" spans="1:1" x14ac:dyDescent="0.25">
      <c r="A15" s="102" t="s">
        <v>2497</v>
      </c>
    </row>
    <row r="16" spans="1:1" x14ac:dyDescent="0.25">
      <c r="A16" s="102" t="s">
        <v>2498</v>
      </c>
    </row>
    <row r="18" spans="1:25" x14ac:dyDescent="0.25">
      <c r="A18" s="102" t="s">
        <v>718</v>
      </c>
    </row>
    <row r="19" spans="1:25" x14ac:dyDescent="0.25">
      <c r="A19" s="102" t="s">
        <v>2499</v>
      </c>
    </row>
    <row r="21" spans="1:25" x14ac:dyDescent="0.25">
      <c r="A21" s="102" t="s">
        <v>654</v>
      </c>
    </row>
    <row r="22" spans="1:25" x14ac:dyDescent="0.25">
      <c r="A22" s="102" t="s">
        <v>2500</v>
      </c>
    </row>
    <row r="23" spans="1:25" x14ac:dyDescent="0.25">
      <c r="A23" s="109" t="s">
        <v>140</v>
      </c>
    </row>
    <row r="25" spans="1:25" ht="18" x14ac:dyDescent="0.25">
      <c r="C25" s="18" t="s">
        <v>2501</v>
      </c>
      <c r="D25" s="5"/>
      <c r="E25" s="5"/>
      <c r="F25" s="5"/>
      <c r="G25" s="5"/>
    </row>
    <row r="26" spans="1:25" ht="18" customHeight="1" thickBot="1" x14ac:dyDescent="0.3">
      <c r="C26" s="837" t="s">
        <v>2502</v>
      </c>
      <c r="D26" s="836">
        <v>2015</v>
      </c>
      <c r="E26" s="825"/>
      <c r="F26" s="826"/>
      <c r="G26" s="836">
        <v>2016</v>
      </c>
      <c r="H26" s="825"/>
      <c r="I26" s="826"/>
      <c r="J26" s="836">
        <v>2017</v>
      </c>
      <c r="K26" s="825"/>
      <c r="L26" s="826"/>
      <c r="M26" s="836">
        <v>2018</v>
      </c>
      <c r="N26" s="825"/>
      <c r="O26" s="826"/>
      <c r="P26" s="836">
        <v>2019</v>
      </c>
      <c r="Q26" s="825"/>
      <c r="R26" s="826"/>
      <c r="S26" s="836">
        <v>2020</v>
      </c>
      <c r="T26" s="825"/>
      <c r="U26" s="826"/>
    </row>
    <row r="27" spans="1:25" ht="16.5" thickBot="1" x14ac:dyDescent="0.3">
      <c r="C27" s="815"/>
      <c r="D27" s="228" t="s">
        <v>66</v>
      </c>
      <c r="E27" s="228" t="s">
        <v>69</v>
      </c>
      <c r="F27" s="228" t="s">
        <v>72</v>
      </c>
      <c r="G27" s="228" t="s">
        <v>66</v>
      </c>
      <c r="H27" s="228" t="s">
        <v>69</v>
      </c>
      <c r="I27" s="228" t="s">
        <v>72</v>
      </c>
      <c r="J27" s="228" t="s">
        <v>66</v>
      </c>
      <c r="K27" s="228" t="s">
        <v>69</v>
      </c>
      <c r="L27" s="228" t="s">
        <v>72</v>
      </c>
      <c r="M27" s="228" t="s">
        <v>66</v>
      </c>
      <c r="N27" s="228" t="s">
        <v>69</v>
      </c>
      <c r="O27" s="228" t="s">
        <v>72</v>
      </c>
      <c r="P27" s="228" t="s">
        <v>66</v>
      </c>
      <c r="Q27" s="228" t="s">
        <v>69</v>
      </c>
      <c r="R27" s="228" t="s">
        <v>72</v>
      </c>
      <c r="S27" s="228" t="s">
        <v>66</v>
      </c>
      <c r="T27" s="228" t="s">
        <v>69</v>
      </c>
      <c r="U27" s="228" t="s">
        <v>72</v>
      </c>
      <c r="X27" s="16"/>
      <c r="Y27" s="16"/>
    </row>
    <row r="28" spans="1:25" ht="16.5" thickBot="1" x14ac:dyDescent="0.3">
      <c r="C28" s="289" t="s">
        <v>1571</v>
      </c>
      <c r="D28" s="11">
        <v>0.76461538461538447</v>
      </c>
      <c r="E28" s="11">
        <v>0.97333333333333349</v>
      </c>
      <c r="F28" s="11">
        <v>1.34</v>
      </c>
      <c r="G28" s="11">
        <v>0.69846153846153836</v>
      </c>
      <c r="H28" s="11">
        <v>0.7088888888888889</v>
      </c>
      <c r="I28" s="11">
        <v>0.22</v>
      </c>
      <c r="J28" s="11">
        <v>0.49307692307692313</v>
      </c>
      <c r="K28" s="11">
        <v>0.51555555555555566</v>
      </c>
      <c r="L28" s="11">
        <v>0.35</v>
      </c>
      <c r="M28" s="7">
        <v>0.51222222222222225</v>
      </c>
      <c r="N28" s="7">
        <v>0.47888888888888886</v>
      </c>
      <c r="O28" s="7">
        <v>0</v>
      </c>
      <c r="P28" s="7">
        <v>0.3074074074074073</v>
      </c>
      <c r="Q28" s="7">
        <v>0.23111111111111113</v>
      </c>
      <c r="R28" s="7">
        <v>0.3</v>
      </c>
      <c r="S28" s="11">
        <v>0.31851851851851859</v>
      </c>
      <c r="T28" s="11">
        <v>0.22111111111111112</v>
      </c>
      <c r="U28" s="11">
        <v>0.09</v>
      </c>
      <c r="X28" s="16"/>
      <c r="Y28" s="16"/>
    </row>
    <row r="29" spans="1:25" ht="15.75" thickBot="1" x14ac:dyDescent="0.3">
      <c r="C29" s="100" t="s">
        <v>1572</v>
      </c>
      <c r="D29" s="100">
        <v>3.9680769230769219</v>
      </c>
      <c r="E29" s="100">
        <v>1.6733333333333336</v>
      </c>
      <c r="F29" s="100">
        <v>2.27</v>
      </c>
      <c r="G29" s="100">
        <v>5.115384615384615</v>
      </c>
      <c r="H29" s="100">
        <v>1.9733333333333332</v>
      </c>
      <c r="I29" s="100">
        <v>1.81</v>
      </c>
      <c r="J29" s="100">
        <v>5.0792592592592589</v>
      </c>
      <c r="K29" s="100">
        <v>2.0733333333333333</v>
      </c>
      <c r="L29" s="100">
        <v>0.66</v>
      </c>
      <c r="M29" s="100">
        <v>4.2514814814814814</v>
      </c>
      <c r="N29" s="100">
        <v>1.823333333333333</v>
      </c>
      <c r="O29" s="100">
        <v>0.04</v>
      </c>
      <c r="P29" s="100">
        <v>3.3777777777777782</v>
      </c>
      <c r="Q29" s="100">
        <v>1.3411111111111111</v>
      </c>
      <c r="R29" s="100">
        <v>0.3</v>
      </c>
      <c r="S29" s="100">
        <v>2.2281481481481484</v>
      </c>
      <c r="T29" s="100">
        <v>0.96111111111111114</v>
      </c>
      <c r="U29" s="100">
        <v>0</v>
      </c>
      <c r="X29" s="16"/>
      <c r="Y29" s="16"/>
    </row>
    <row r="30" spans="1:25" ht="16.5" thickBot="1" x14ac:dyDescent="0.3">
      <c r="C30" s="289" t="s">
        <v>1573</v>
      </c>
      <c r="D30" s="11">
        <v>89.855925925925916</v>
      </c>
      <c r="E30" s="11">
        <v>88.1111111111111</v>
      </c>
      <c r="F30" s="11">
        <v>77.040000000000006</v>
      </c>
      <c r="G30" s="11">
        <v>107.06333333333338</v>
      </c>
      <c r="H30" s="11">
        <v>109.78777777777776</v>
      </c>
      <c r="I30" s="11">
        <v>118.15</v>
      </c>
      <c r="J30" s="11">
        <v>111.45148148148148</v>
      </c>
      <c r="K30" s="11">
        <v>110.83666666666666</v>
      </c>
      <c r="L30" s="11">
        <v>123.03</v>
      </c>
      <c r="M30" s="11">
        <v>105.32407407407409</v>
      </c>
      <c r="N30" s="11">
        <v>116.49222222222222</v>
      </c>
      <c r="O30" s="11">
        <v>115.83</v>
      </c>
      <c r="P30" s="11">
        <v>80.360740740740752</v>
      </c>
      <c r="Q30" s="11">
        <v>87.684444444444438</v>
      </c>
      <c r="R30" s="11">
        <v>91.1</v>
      </c>
      <c r="S30" s="11">
        <v>58.291481481481469</v>
      </c>
      <c r="T30" s="11">
        <v>77.623333333333335</v>
      </c>
      <c r="U30" s="11">
        <v>96.6</v>
      </c>
      <c r="X30" s="16"/>
      <c r="Y30" s="16"/>
    </row>
    <row r="31" spans="1:25" ht="15.75" thickBot="1" x14ac:dyDescent="0.3">
      <c r="C31" s="101" t="s">
        <v>1574</v>
      </c>
      <c r="D31" s="101">
        <v>100.26111111111112</v>
      </c>
      <c r="E31" s="101">
        <v>37.698888888888888</v>
      </c>
      <c r="F31" s="101">
        <v>29.11</v>
      </c>
      <c r="G31" s="101">
        <v>106.88962962962962</v>
      </c>
      <c r="H31" s="101">
        <v>43.707777777777778</v>
      </c>
      <c r="I31" s="101">
        <v>45.33</v>
      </c>
      <c r="J31" s="101">
        <v>100.61777777777779</v>
      </c>
      <c r="K31" s="101">
        <v>44.761111111111113</v>
      </c>
      <c r="L31" s="101">
        <v>38.72</v>
      </c>
      <c r="M31" s="101">
        <v>93.936296296296291</v>
      </c>
      <c r="N31" s="101">
        <v>46.378888888888895</v>
      </c>
      <c r="O31" s="101">
        <v>34.06</v>
      </c>
      <c r="P31" s="101">
        <v>85.057037037037048</v>
      </c>
      <c r="Q31" s="101">
        <v>44.518888888888881</v>
      </c>
      <c r="R31" s="101">
        <v>42.11</v>
      </c>
      <c r="S31" s="101">
        <v>61.589259259259251</v>
      </c>
      <c r="T31" s="101">
        <v>33.232222222222219</v>
      </c>
      <c r="U31" s="101">
        <v>31.48</v>
      </c>
      <c r="X31" s="16"/>
      <c r="Y31" s="16"/>
    </row>
    <row r="32" spans="1:25" x14ac:dyDescent="0.25">
      <c r="C32" s="184" t="s">
        <v>2503</v>
      </c>
      <c r="J32" s="69"/>
      <c r="L32" s="69"/>
      <c r="M32" s="69"/>
    </row>
    <row r="33" spans="1:31" x14ac:dyDescent="0.25">
      <c r="C33" s="94" t="s">
        <v>2504</v>
      </c>
      <c r="J33" s="69"/>
      <c r="L33" s="69"/>
      <c r="M33" s="69"/>
    </row>
    <row r="34" spans="1:31" x14ac:dyDescent="0.25">
      <c r="C34" t="s">
        <v>2505</v>
      </c>
      <c r="D34" s="69"/>
      <c r="E34" s="69"/>
    </row>
    <row r="36" spans="1:31" x14ac:dyDescent="0.25">
      <c r="A36" t="s">
        <v>2506</v>
      </c>
      <c r="I36" t="s">
        <v>2507</v>
      </c>
      <c r="Q36" t="s">
        <v>2508</v>
      </c>
      <c r="Y36" t="s">
        <v>2509</v>
      </c>
    </row>
    <row r="37" spans="1:31" x14ac:dyDescent="0.25">
      <c r="A37" t="s">
        <v>2510</v>
      </c>
      <c r="I37" t="s">
        <v>2510</v>
      </c>
      <c r="Q37" t="s">
        <v>2510</v>
      </c>
      <c r="Y37" t="s">
        <v>2510</v>
      </c>
    </row>
    <row r="38" spans="1:31" x14ac:dyDescent="0.25">
      <c r="B38">
        <v>2015</v>
      </c>
      <c r="C38">
        <v>2016</v>
      </c>
      <c r="D38">
        <v>2017</v>
      </c>
      <c r="E38">
        <v>2018</v>
      </c>
      <c r="F38">
        <v>2019</v>
      </c>
      <c r="G38">
        <v>2020</v>
      </c>
      <c r="J38">
        <v>2015</v>
      </c>
      <c r="K38">
        <v>2016</v>
      </c>
      <c r="L38">
        <v>2017</v>
      </c>
      <c r="M38">
        <v>2018</v>
      </c>
      <c r="N38">
        <v>2019</v>
      </c>
      <c r="O38">
        <v>2020</v>
      </c>
      <c r="R38">
        <v>2015</v>
      </c>
      <c r="S38">
        <v>2016</v>
      </c>
      <c r="T38">
        <v>2017</v>
      </c>
      <c r="U38">
        <v>2018</v>
      </c>
      <c r="V38">
        <v>2019</v>
      </c>
      <c r="W38">
        <v>2020</v>
      </c>
      <c r="Z38">
        <v>2015</v>
      </c>
      <c r="AA38">
        <v>2016</v>
      </c>
      <c r="AB38">
        <v>2017</v>
      </c>
      <c r="AC38">
        <v>2018</v>
      </c>
      <c r="AD38">
        <v>2019</v>
      </c>
      <c r="AE38">
        <v>2020</v>
      </c>
    </row>
    <row r="39" spans="1:31" x14ac:dyDescent="0.25">
      <c r="A39" t="s">
        <v>1184</v>
      </c>
      <c r="B39">
        <v>0</v>
      </c>
      <c r="C39">
        <v>0</v>
      </c>
      <c r="D39">
        <v>0.6</v>
      </c>
      <c r="E39">
        <v>0.35</v>
      </c>
      <c r="F39">
        <v>0.45</v>
      </c>
      <c r="G39">
        <v>0</v>
      </c>
      <c r="I39" t="s">
        <v>1184</v>
      </c>
      <c r="J39">
        <v>0</v>
      </c>
      <c r="K39">
        <v>0</v>
      </c>
      <c r="L39">
        <v>0.36</v>
      </c>
      <c r="M39">
        <v>0.12</v>
      </c>
      <c r="N39">
        <v>0.45</v>
      </c>
      <c r="O39">
        <v>0</v>
      </c>
      <c r="Q39" t="s">
        <v>1184</v>
      </c>
      <c r="R39">
        <v>0</v>
      </c>
      <c r="S39">
        <v>0</v>
      </c>
      <c r="T39">
        <v>102.34</v>
      </c>
      <c r="U39">
        <v>124.24</v>
      </c>
      <c r="V39">
        <v>141.28</v>
      </c>
      <c r="W39">
        <v>83.4</v>
      </c>
      <c r="Y39" t="s">
        <v>1184</v>
      </c>
      <c r="Z39">
        <v>0</v>
      </c>
      <c r="AA39">
        <v>0</v>
      </c>
      <c r="AB39">
        <v>64.97</v>
      </c>
      <c r="AC39">
        <v>80.989999999999995</v>
      </c>
      <c r="AD39">
        <v>64.86</v>
      </c>
      <c r="AE39">
        <v>26.05</v>
      </c>
    </row>
    <row r="40" spans="1:31" x14ac:dyDescent="0.25">
      <c r="A40" t="s">
        <v>1183</v>
      </c>
      <c r="B40">
        <v>0.63</v>
      </c>
      <c r="C40">
        <v>0.89</v>
      </c>
      <c r="D40">
        <v>0.62</v>
      </c>
      <c r="E40">
        <v>0.66</v>
      </c>
      <c r="F40">
        <v>0.12</v>
      </c>
      <c r="G40">
        <v>0</v>
      </c>
      <c r="I40" t="s">
        <v>1183</v>
      </c>
      <c r="J40">
        <v>2.84</v>
      </c>
      <c r="K40">
        <v>3.16</v>
      </c>
      <c r="L40">
        <v>2.2799999999999998</v>
      </c>
      <c r="M40">
        <v>2.56</v>
      </c>
      <c r="N40">
        <v>1.17</v>
      </c>
      <c r="O40">
        <v>0.39</v>
      </c>
      <c r="Q40" t="s">
        <v>1183</v>
      </c>
      <c r="R40">
        <v>94.52</v>
      </c>
      <c r="S40">
        <v>115.96</v>
      </c>
      <c r="T40">
        <v>92.81</v>
      </c>
      <c r="U40">
        <v>104.76</v>
      </c>
      <c r="V40">
        <v>72.3</v>
      </c>
      <c r="W40">
        <v>41.2</v>
      </c>
      <c r="Y40" t="s">
        <v>1183</v>
      </c>
      <c r="Z40">
        <v>20.83</v>
      </c>
      <c r="AA40">
        <v>24.38</v>
      </c>
      <c r="AB40">
        <v>35.369999999999997</v>
      </c>
      <c r="AC40">
        <v>34.85</v>
      </c>
      <c r="AD40">
        <v>41.23</v>
      </c>
      <c r="AE40">
        <v>42.7</v>
      </c>
    </row>
    <row r="41" spans="1:31" x14ac:dyDescent="0.25">
      <c r="A41" t="s">
        <v>1185</v>
      </c>
      <c r="B41">
        <v>0.26</v>
      </c>
      <c r="C41">
        <v>1.53</v>
      </c>
      <c r="D41">
        <v>1</v>
      </c>
      <c r="E41">
        <v>1.69</v>
      </c>
      <c r="F41">
        <v>0.95</v>
      </c>
      <c r="G41">
        <v>0.35</v>
      </c>
      <c r="I41" t="s">
        <v>1185</v>
      </c>
      <c r="J41" t="s">
        <v>2112</v>
      </c>
      <c r="K41" t="s">
        <v>2112</v>
      </c>
      <c r="L41">
        <v>0.13</v>
      </c>
      <c r="M41">
        <v>1.45</v>
      </c>
      <c r="N41">
        <v>1.77</v>
      </c>
      <c r="O41">
        <v>0</v>
      </c>
      <c r="Q41" t="s">
        <v>1185</v>
      </c>
      <c r="R41">
        <v>40.43</v>
      </c>
      <c r="S41">
        <v>26.46</v>
      </c>
      <c r="T41">
        <v>33.47</v>
      </c>
      <c r="U41">
        <v>64.739999999999995</v>
      </c>
      <c r="V41">
        <v>52.85</v>
      </c>
      <c r="W41">
        <v>11.6</v>
      </c>
      <c r="Y41" t="s">
        <v>1185</v>
      </c>
      <c r="Z41">
        <v>114.39</v>
      </c>
      <c r="AA41">
        <v>102.9</v>
      </c>
      <c r="AB41">
        <v>90.38</v>
      </c>
      <c r="AC41">
        <v>87.04</v>
      </c>
      <c r="AD41">
        <v>62.19</v>
      </c>
      <c r="AE41">
        <v>18.22</v>
      </c>
    </row>
    <row r="42" spans="1:31" x14ac:dyDescent="0.25">
      <c r="A42" t="s">
        <v>430</v>
      </c>
      <c r="B42">
        <v>1.32</v>
      </c>
      <c r="C42">
        <v>0.4</v>
      </c>
      <c r="D42">
        <v>0.47</v>
      </c>
      <c r="E42">
        <v>1.86</v>
      </c>
      <c r="F42">
        <v>1.35</v>
      </c>
      <c r="G42">
        <v>1.95</v>
      </c>
      <c r="I42" t="s">
        <v>430</v>
      </c>
      <c r="J42">
        <v>0</v>
      </c>
      <c r="K42">
        <v>0.12</v>
      </c>
      <c r="L42">
        <v>0.1</v>
      </c>
      <c r="M42">
        <v>0.17</v>
      </c>
      <c r="N42">
        <v>0.22</v>
      </c>
      <c r="O42">
        <v>0.36</v>
      </c>
      <c r="Q42" t="s">
        <v>430</v>
      </c>
      <c r="R42">
        <v>70.61</v>
      </c>
      <c r="S42">
        <v>89.61</v>
      </c>
      <c r="T42">
        <v>111.26</v>
      </c>
      <c r="U42">
        <v>75.48</v>
      </c>
      <c r="V42">
        <v>59.02</v>
      </c>
      <c r="W42">
        <v>40.950000000000003</v>
      </c>
      <c r="Y42" t="s">
        <v>430</v>
      </c>
      <c r="Z42">
        <v>47.41</v>
      </c>
      <c r="AA42">
        <v>67.319999999999993</v>
      </c>
      <c r="AB42">
        <v>85.17</v>
      </c>
      <c r="AC42">
        <v>55.19</v>
      </c>
      <c r="AD42">
        <v>47.53</v>
      </c>
      <c r="AE42">
        <v>41.64</v>
      </c>
    </row>
    <row r="43" spans="1:31" x14ac:dyDescent="0.25">
      <c r="A43" t="s">
        <v>399</v>
      </c>
      <c r="B43">
        <v>0.39</v>
      </c>
      <c r="C43">
        <v>0.15</v>
      </c>
      <c r="D43">
        <v>0.18</v>
      </c>
      <c r="E43">
        <v>7.0000000000000007E-2</v>
      </c>
      <c r="F43">
        <v>0.03</v>
      </c>
      <c r="G43">
        <v>0.02</v>
      </c>
      <c r="I43" t="s">
        <v>399</v>
      </c>
      <c r="J43">
        <v>2.87</v>
      </c>
      <c r="K43">
        <v>2.6</v>
      </c>
      <c r="L43">
        <v>2.72</v>
      </c>
      <c r="M43">
        <v>2.0499999999999998</v>
      </c>
      <c r="N43">
        <v>1.81</v>
      </c>
      <c r="O43">
        <v>1.29</v>
      </c>
      <c r="Q43" t="s">
        <v>399</v>
      </c>
      <c r="R43">
        <v>95.05</v>
      </c>
      <c r="S43">
        <v>97.54</v>
      </c>
      <c r="T43">
        <v>88.14</v>
      </c>
      <c r="U43">
        <v>90.11</v>
      </c>
      <c r="V43">
        <v>77.09</v>
      </c>
      <c r="W43">
        <v>62.53</v>
      </c>
      <c r="Y43" t="s">
        <v>399</v>
      </c>
      <c r="Z43">
        <v>36.43</v>
      </c>
      <c r="AA43">
        <v>39.340000000000003</v>
      </c>
      <c r="AB43">
        <v>35.97</v>
      </c>
      <c r="AC43">
        <v>36</v>
      </c>
      <c r="AD43">
        <v>35.159999999999997</v>
      </c>
      <c r="AE43">
        <v>25.06</v>
      </c>
    </row>
    <row r="44" spans="1:31" x14ac:dyDescent="0.25">
      <c r="A44" t="s">
        <v>369</v>
      </c>
      <c r="B44">
        <v>0.67</v>
      </c>
      <c r="C44">
        <v>0.69</v>
      </c>
      <c r="D44">
        <v>0.62</v>
      </c>
      <c r="E44">
        <v>0.45</v>
      </c>
      <c r="F44">
        <v>0.15</v>
      </c>
      <c r="G44">
        <v>0.09</v>
      </c>
      <c r="I44" t="s">
        <v>369</v>
      </c>
      <c r="J44">
        <v>2.38</v>
      </c>
      <c r="K44">
        <v>3.08</v>
      </c>
      <c r="L44">
        <v>3.44</v>
      </c>
      <c r="M44">
        <v>2.69</v>
      </c>
      <c r="N44">
        <v>0.99</v>
      </c>
      <c r="O44">
        <v>0.65</v>
      </c>
      <c r="Q44" t="s">
        <v>369</v>
      </c>
      <c r="R44">
        <v>105.69</v>
      </c>
      <c r="S44">
        <v>112.5</v>
      </c>
      <c r="T44">
        <v>123.42</v>
      </c>
      <c r="U44">
        <v>102.68</v>
      </c>
      <c r="V44">
        <v>56.15</v>
      </c>
      <c r="W44">
        <v>86.49</v>
      </c>
      <c r="Y44" t="s">
        <v>369</v>
      </c>
      <c r="Z44">
        <v>54.34</v>
      </c>
      <c r="AA44">
        <v>54.97</v>
      </c>
      <c r="AB44">
        <v>55.4</v>
      </c>
      <c r="AC44">
        <v>46.1</v>
      </c>
      <c r="AD44">
        <v>50.39</v>
      </c>
      <c r="AE44">
        <v>41.07</v>
      </c>
    </row>
    <row r="45" spans="1:31" x14ac:dyDescent="0.25">
      <c r="A45" t="s">
        <v>121</v>
      </c>
      <c r="B45">
        <v>0.27</v>
      </c>
      <c r="C45">
        <v>0.17</v>
      </c>
      <c r="D45">
        <v>0.13</v>
      </c>
      <c r="E45">
        <v>0.1</v>
      </c>
      <c r="F45">
        <v>0</v>
      </c>
      <c r="G45">
        <v>0</v>
      </c>
      <c r="I45" t="s">
        <v>121</v>
      </c>
      <c r="J45">
        <v>1.06</v>
      </c>
      <c r="K45">
        <v>2.25</v>
      </c>
      <c r="L45">
        <v>2.4700000000000002</v>
      </c>
      <c r="M45">
        <v>1.85</v>
      </c>
      <c r="N45">
        <v>1.1299999999999999</v>
      </c>
      <c r="O45">
        <v>0.88</v>
      </c>
      <c r="Q45" t="s">
        <v>121</v>
      </c>
      <c r="R45">
        <v>164.92</v>
      </c>
      <c r="S45">
        <v>188.9</v>
      </c>
      <c r="T45">
        <v>160.29</v>
      </c>
      <c r="U45">
        <v>133.19</v>
      </c>
      <c r="V45">
        <v>113.65</v>
      </c>
      <c r="W45">
        <v>66.05</v>
      </c>
      <c r="Y45" t="s">
        <v>121</v>
      </c>
      <c r="Z45">
        <v>223</v>
      </c>
      <c r="AA45">
        <v>232.57</v>
      </c>
      <c r="AB45">
        <v>188.09</v>
      </c>
      <c r="AC45">
        <v>164.32</v>
      </c>
      <c r="AD45">
        <v>169.97</v>
      </c>
      <c r="AE45">
        <v>131.81</v>
      </c>
    </row>
    <row r="46" spans="1:31" x14ac:dyDescent="0.25">
      <c r="A46" t="s">
        <v>371</v>
      </c>
      <c r="B46">
        <v>0.31</v>
      </c>
      <c r="C46">
        <v>0.43</v>
      </c>
      <c r="D46">
        <v>0.27</v>
      </c>
      <c r="E46">
        <v>0.57999999999999996</v>
      </c>
      <c r="F46">
        <v>1</v>
      </c>
      <c r="G46">
        <v>0.62</v>
      </c>
      <c r="I46" t="s">
        <v>371</v>
      </c>
      <c r="J46">
        <v>0.71</v>
      </c>
      <c r="K46">
        <v>0.65</v>
      </c>
      <c r="L46">
        <v>0.7</v>
      </c>
      <c r="M46">
        <v>0.33</v>
      </c>
      <c r="N46">
        <v>0.5</v>
      </c>
      <c r="O46">
        <v>0.52</v>
      </c>
      <c r="Q46" t="s">
        <v>371</v>
      </c>
      <c r="R46">
        <v>75.319999999999993</v>
      </c>
      <c r="S46">
        <v>84.96</v>
      </c>
      <c r="T46">
        <v>150.78</v>
      </c>
      <c r="U46">
        <v>111.6</v>
      </c>
      <c r="V46">
        <v>98.47</v>
      </c>
      <c r="W46">
        <v>82.8</v>
      </c>
      <c r="Y46" t="s">
        <v>371</v>
      </c>
      <c r="Z46">
        <v>78.25</v>
      </c>
      <c r="AA46">
        <v>78.06</v>
      </c>
      <c r="AB46">
        <v>117.35</v>
      </c>
      <c r="AC46">
        <v>111.97</v>
      </c>
      <c r="AD46">
        <v>139.35</v>
      </c>
      <c r="AE46">
        <v>118.48</v>
      </c>
    </row>
    <row r="47" spans="1:31" x14ac:dyDescent="0.25">
      <c r="A47" t="s">
        <v>370</v>
      </c>
      <c r="B47">
        <v>1.32</v>
      </c>
      <c r="C47">
        <v>1.61</v>
      </c>
      <c r="D47">
        <v>0.66</v>
      </c>
      <c r="E47">
        <v>0.43</v>
      </c>
      <c r="F47">
        <v>0.3</v>
      </c>
      <c r="G47">
        <v>0.04</v>
      </c>
      <c r="I47" t="s">
        <v>370</v>
      </c>
      <c r="J47">
        <v>6.84</v>
      </c>
      <c r="K47">
        <v>8.9600000000000009</v>
      </c>
      <c r="L47">
        <v>6.99</v>
      </c>
      <c r="M47">
        <v>5.78</v>
      </c>
      <c r="N47">
        <v>2.15</v>
      </c>
      <c r="O47">
        <v>1.74</v>
      </c>
      <c r="Q47" t="s">
        <v>370</v>
      </c>
      <c r="R47">
        <v>144.52000000000001</v>
      </c>
      <c r="S47">
        <v>221.76</v>
      </c>
      <c r="T47">
        <v>189.5</v>
      </c>
      <c r="U47">
        <v>146.84</v>
      </c>
      <c r="V47">
        <v>68.28</v>
      </c>
      <c r="W47">
        <v>31.01</v>
      </c>
      <c r="Y47" t="s">
        <v>370</v>
      </c>
      <c r="Z47">
        <v>181.65</v>
      </c>
      <c r="AA47">
        <v>181.66</v>
      </c>
      <c r="AB47">
        <v>159.66999999999999</v>
      </c>
      <c r="AC47">
        <v>162.79</v>
      </c>
      <c r="AD47">
        <v>117.93</v>
      </c>
      <c r="AE47">
        <v>71.06</v>
      </c>
    </row>
    <row r="48" spans="1:31" x14ac:dyDescent="0.25">
      <c r="A48" t="s">
        <v>343</v>
      </c>
      <c r="B48">
        <v>2.2000000000000002</v>
      </c>
      <c r="C48">
        <v>1.1399999999999999</v>
      </c>
      <c r="D48">
        <v>1.06</v>
      </c>
      <c r="E48">
        <v>0.54</v>
      </c>
      <c r="F48">
        <v>0.55000000000000004</v>
      </c>
      <c r="G48">
        <v>0.7</v>
      </c>
      <c r="I48" t="s">
        <v>343</v>
      </c>
      <c r="J48">
        <v>0.7</v>
      </c>
      <c r="K48">
        <v>0.96</v>
      </c>
      <c r="L48">
        <v>0.81</v>
      </c>
      <c r="M48">
        <v>0.53</v>
      </c>
      <c r="N48">
        <v>0.59</v>
      </c>
      <c r="O48">
        <v>0.35</v>
      </c>
      <c r="Q48" t="s">
        <v>343</v>
      </c>
      <c r="R48">
        <v>58.88</v>
      </c>
      <c r="S48">
        <v>69.180000000000007</v>
      </c>
      <c r="T48">
        <v>63.96</v>
      </c>
      <c r="U48">
        <v>58.18</v>
      </c>
      <c r="V48">
        <v>45.96</v>
      </c>
      <c r="W48">
        <v>29.17</v>
      </c>
      <c r="Y48" t="s">
        <v>343</v>
      </c>
      <c r="Z48">
        <v>32.44</v>
      </c>
      <c r="AA48">
        <v>46.72</v>
      </c>
      <c r="AB48">
        <v>44.71</v>
      </c>
      <c r="AC48">
        <v>42.36</v>
      </c>
      <c r="AD48">
        <v>35.89</v>
      </c>
      <c r="AE48">
        <v>24.01</v>
      </c>
    </row>
    <row r="49" spans="1:31" x14ac:dyDescent="0.25">
      <c r="A49" t="s">
        <v>74</v>
      </c>
      <c r="B49">
        <v>1.01</v>
      </c>
      <c r="C49">
        <v>0.76</v>
      </c>
      <c r="D49">
        <v>0.21</v>
      </c>
      <c r="E49">
        <v>0.26</v>
      </c>
      <c r="F49">
        <v>0.06</v>
      </c>
      <c r="G49">
        <v>0</v>
      </c>
      <c r="I49" t="s">
        <v>74</v>
      </c>
      <c r="J49">
        <v>0.52</v>
      </c>
      <c r="K49">
        <v>0.39</v>
      </c>
      <c r="L49">
        <v>0.6</v>
      </c>
      <c r="M49">
        <v>0.52</v>
      </c>
      <c r="N49">
        <v>1.0900000000000001</v>
      </c>
      <c r="O49">
        <v>2.35</v>
      </c>
      <c r="Q49" t="s">
        <v>74</v>
      </c>
      <c r="R49">
        <v>108.44</v>
      </c>
      <c r="S49">
        <v>95.87</v>
      </c>
      <c r="T49">
        <v>77.290000000000006</v>
      </c>
      <c r="U49">
        <v>55.06</v>
      </c>
      <c r="V49">
        <v>52.69</v>
      </c>
      <c r="W49">
        <v>34.68</v>
      </c>
      <c r="Y49" t="s">
        <v>74</v>
      </c>
      <c r="Z49">
        <v>110.67</v>
      </c>
      <c r="AA49">
        <v>102.95</v>
      </c>
      <c r="AB49">
        <v>84.23</v>
      </c>
      <c r="AC49">
        <v>70.83</v>
      </c>
      <c r="AD49">
        <v>67.930000000000007</v>
      </c>
      <c r="AE49">
        <v>48.41</v>
      </c>
    </row>
    <row r="50" spans="1:31" x14ac:dyDescent="0.25">
      <c r="A50" t="s">
        <v>76</v>
      </c>
      <c r="B50">
        <v>0.49</v>
      </c>
      <c r="C50">
        <v>0.82</v>
      </c>
      <c r="D50">
        <v>0.41</v>
      </c>
      <c r="E50">
        <v>0.44</v>
      </c>
      <c r="F50">
        <v>0.25</v>
      </c>
      <c r="G50">
        <v>0.04</v>
      </c>
      <c r="I50" t="s">
        <v>76</v>
      </c>
      <c r="J50">
        <v>0.08</v>
      </c>
      <c r="K50">
        <v>0.04</v>
      </c>
      <c r="L50">
        <v>0</v>
      </c>
      <c r="M50">
        <v>0</v>
      </c>
      <c r="N50">
        <v>0.04</v>
      </c>
      <c r="O50">
        <v>0</v>
      </c>
      <c r="Q50" t="s">
        <v>76</v>
      </c>
      <c r="R50">
        <v>37.299999999999997</v>
      </c>
      <c r="S50">
        <v>32.96</v>
      </c>
      <c r="T50">
        <v>32.99</v>
      </c>
      <c r="U50">
        <v>28.46</v>
      </c>
      <c r="V50">
        <v>19.11</v>
      </c>
      <c r="W50">
        <v>12.81</v>
      </c>
      <c r="Y50" t="s">
        <v>76</v>
      </c>
      <c r="Z50">
        <v>139.52000000000001</v>
      </c>
      <c r="AA50">
        <v>145.16999999999999</v>
      </c>
      <c r="AB50">
        <v>133.94</v>
      </c>
      <c r="AC50">
        <v>134.63999999999999</v>
      </c>
      <c r="AD50">
        <v>124.65</v>
      </c>
      <c r="AE50">
        <v>94.58</v>
      </c>
    </row>
    <row r="51" spans="1:31" x14ac:dyDescent="0.25">
      <c r="A51" t="s">
        <v>372</v>
      </c>
      <c r="B51">
        <v>0.54</v>
      </c>
      <c r="C51">
        <v>0.39</v>
      </c>
      <c r="D51">
        <v>0.39</v>
      </c>
      <c r="E51">
        <v>0.43</v>
      </c>
      <c r="F51">
        <v>0.14000000000000001</v>
      </c>
      <c r="G51">
        <v>0.11</v>
      </c>
      <c r="I51" t="s">
        <v>372</v>
      </c>
      <c r="J51">
        <v>3.17</v>
      </c>
      <c r="K51">
        <v>2.8</v>
      </c>
      <c r="L51">
        <v>3.1</v>
      </c>
      <c r="M51">
        <v>2.5</v>
      </c>
      <c r="N51">
        <v>1.68</v>
      </c>
      <c r="O51">
        <v>1.37</v>
      </c>
      <c r="Q51" t="s">
        <v>372</v>
      </c>
      <c r="R51">
        <v>56.07</v>
      </c>
      <c r="S51">
        <v>67.62</v>
      </c>
      <c r="T51">
        <v>61.75</v>
      </c>
      <c r="U51">
        <v>45.26</v>
      </c>
      <c r="V51">
        <v>28.83</v>
      </c>
      <c r="W51">
        <v>19.13</v>
      </c>
      <c r="Y51" t="s">
        <v>372</v>
      </c>
      <c r="Z51">
        <v>132.07</v>
      </c>
      <c r="AA51">
        <v>137.33000000000001</v>
      </c>
      <c r="AB51">
        <v>121.24</v>
      </c>
      <c r="AC51">
        <v>101.71</v>
      </c>
      <c r="AD51">
        <v>96.64</v>
      </c>
      <c r="AE51">
        <v>69.69</v>
      </c>
    </row>
    <row r="52" spans="1:31" x14ac:dyDescent="0.25">
      <c r="A52" t="s">
        <v>345</v>
      </c>
      <c r="B52">
        <v>0.45</v>
      </c>
      <c r="C52">
        <v>0.37</v>
      </c>
      <c r="D52">
        <v>0.38</v>
      </c>
      <c r="E52">
        <v>0.34</v>
      </c>
      <c r="F52">
        <v>0.28999999999999998</v>
      </c>
      <c r="G52">
        <v>0.06</v>
      </c>
      <c r="I52" t="s">
        <v>345</v>
      </c>
      <c r="J52">
        <v>1.36</v>
      </c>
      <c r="K52">
        <v>1.66</v>
      </c>
      <c r="L52">
        <v>1.54</v>
      </c>
      <c r="M52">
        <v>1.32</v>
      </c>
      <c r="N52">
        <v>2.09</v>
      </c>
      <c r="O52">
        <v>1.44</v>
      </c>
      <c r="Q52" t="s">
        <v>345</v>
      </c>
      <c r="R52">
        <v>70.27</v>
      </c>
      <c r="S52">
        <v>84.04</v>
      </c>
      <c r="T52">
        <v>102.42</v>
      </c>
      <c r="U52">
        <v>77.42</v>
      </c>
      <c r="V52">
        <v>45.29</v>
      </c>
      <c r="W52">
        <v>25.07</v>
      </c>
      <c r="Y52" t="s">
        <v>345</v>
      </c>
      <c r="Z52">
        <v>34.57</v>
      </c>
      <c r="AA52">
        <v>47</v>
      </c>
      <c r="AB52">
        <v>60.88</v>
      </c>
      <c r="AC52">
        <v>49.36</v>
      </c>
      <c r="AD52">
        <v>41.71</v>
      </c>
      <c r="AE52">
        <v>28.73</v>
      </c>
    </row>
    <row r="53" spans="1:31" x14ac:dyDescent="0.25">
      <c r="A53" t="s">
        <v>400</v>
      </c>
      <c r="B53">
        <v>0.88</v>
      </c>
      <c r="C53">
        <v>0.85</v>
      </c>
      <c r="D53">
        <v>0.56999999999999995</v>
      </c>
      <c r="E53">
        <v>1.68</v>
      </c>
      <c r="F53">
        <v>0.55000000000000004</v>
      </c>
      <c r="G53">
        <v>0.7</v>
      </c>
      <c r="I53" t="s">
        <v>400</v>
      </c>
      <c r="J53">
        <v>0.08</v>
      </c>
      <c r="K53">
        <v>0</v>
      </c>
      <c r="L53">
        <v>0.05</v>
      </c>
      <c r="M53">
        <v>1.2</v>
      </c>
      <c r="N53">
        <v>0.32</v>
      </c>
      <c r="O53">
        <v>0.35</v>
      </c>
      <c r="Q53" t="s">
        <v>400</v>
      </c>
      <c r="R53">
        <v>33.049999999999997</v>
      </c>
      <c r="S53">
        <v>7.5</v>
      </c>
      <c r="T53">
        <v>5.66</v>
      </c>
      <c r="U53">
        <v>95.93</v>
      </c>
      <c r="V53">
        <v>48.85</v>
      </c>
      <c r="W53">
        <v>45.75</v>
      </c>
      <c r="Y53" t="s">
        <v>400</v>
      </c>
      <c r="Z53">
        <v>46.35</v>
      </c>
      <c r="AA53">
        <v>7.9</v>
      </c>
      <c r="AB53">
        <v>5.37</v>
      </c>
      <c r="AC53">
        <v>39.18</v>
      </c>
      <c r="AD53">
        <v>21.95</v>
      </c>
      <c r="AE53">
        <v>14.53</v>
      </c>
    </row>
    <row r="54" spans="1:31" x14ac:dyDescent="0.25">
      <c r="A54" t="s">
        <v>431</v>
      </c>
      <c r="B54" t="s">
        <v>2112</v>
      </c>
      <c r="C54" t="s">
        <v>2112</v>
      </c>
      <c r="D54" t="s">
        <v>2112</v>
      </c>
      <c r="E54">
        <v>0.21</v>
      </c>
      <c r="F54">
        <v>0.24</v>
      </c>
      <c r="G54">
        <v>7.0000000000000007E-2</v>
      </c>
      <c r="I54" t="s">
        <v>431</v>
      </c>
      <c r="J54">
        <v>6.33</v>
      </c>
      <c r="K54">
        <v>8</v>
      </c>
      <c r="L54">
        <v>8.36</v>
      </c>
      <c r="M54">
        <v>6.12</v>
      </c>
      <c r="N54">
        <v>5.47</v>
      </c>
      <c r="O54">
        <v>3.65</v>
      </c>
      <c r="Q54" t="s">
        <v>431</v>
      </c>
      <c r="R54">
        <v>82.78</v>
      </c>
      <c r="S54">
        <v>111.79</v>
      </c>
      <c r="T54">
        <v>100.4</v>
      </c>
      <c r="U54">
        <v>69.349999999999994</v>
      </c>
      <c r="V54">
        <v>50.63</v>
      </c>
      <c r="W54">
        <v>36.08</v>
      </c>
      <c r="Y54" t="s">
        <v>431</v>
      </c>
      <c r="Z54">
        <v>152.93</v>
      </c>
      <c r="AA54">
        <v>181.15</v>
      </c>
      <c r="AB54">
        <v>170.89</v>
      </c>
      <c r="AC54">
        <v>155.26</v>
      </c>
      <c r="AD54">
        <v>139.65</v>
      </c>
      <c r="AE54">
        <v>95.94</v>
      </c>
    </row>
    <row r="55" spans="1:31" ht="13.5" customHeight="1" x14ac:dyDescent="0.25">
      <c r="A55" t="s">
        <v>398</v>
      </c>
      <c r="B55">
        <v>0.86</v>
      </c>
      <c r="C55">
        <v>0.92</v>
      </c>
      <c r="D55">
        <v>0.62</v>
      </c>
      <c r="E55">
        <v>0.27</v>
      </c>
      <c r="F55">
        <v>0.09</v>
      </c>
      <c r="G55">
        <v>0.04</v>
      </c>
      <c r="I55" t="s">
        <v>398</v>
      </c>
      <c r="J55">
        <v>3.2</v>
      </c>
      <c r="K55">
        <v>5.19</v>
      </c>
      <c r="L55">
        <v>7.1</v>
      </c>
      <c r="M55">
        <v>5.96</v>
      </c>
      <c r="N55">
        <v>5.8</v>
      </c>
      <c r="O55">
        <v>5.24</v>
      </c>
      <c r="Q55" t="s">
        <v>398</v>
      </c>
      <c r="R55">
        <v>108.66</v>
      </c>
      <c r="S55">
        <v>161.71</v>
      </c>
      <c r="T55">
        <v>204.81</v>
      </c>
      <c r="U55">
        <v>161.4</v>
      </c>
      <c r="V55">
        <v>137.35</v>
      </c>
      <c r="W55">
        <v>91</v>
      </c>
      <c r="Y55" t="s">
        <v>398</v>
      </c>
      <c r="Z55">
        <v>40.33</v>
      </c>
      <c r="AA55">
        <v>51.35</v>
      </c>
      <c r="AB55">
        <v>69.8</v>
      </c>
      <c r="AC55">
        <v>56.73</v>
      </c>
      <c r="AD55">
        <v>64.209999999999994</v>
      </c>
      <c r="AE55">
        <v>45.28</v>
      </c>
    </row>
    <row r="56" spans="1:31" x14ac:dyDescent="0.25">
      <c r="A56" t="s">
        <v>368</v>
      </c>
      <c r="B56">
        <v>0.19</v>
      </c>
      <c r="C56">
        <v>0.37</v>
      </c>
      <c r="D56">
        <v>0.16</v>
      </c>
      <c r="E56">
        <v>0.21</v>
      </c>
      <c r="F56">
        <v>0.12</v>
      </c>
      <c r="G56">
        <v>0.15</v>
      </c>
      <c r="I56" t="s">
        <v>368</v>
      </c>
      <c r="J56">
        <v>0.28000000000000003</v>
      </c>
      <c r="K56">
        <v>0.47</v>
      </c>
      <c r="L56">
        <v>1.03</v>
      </c>
      <c r="M56">
        <v>0.89</v>
      </c>
      <c r="N56">
        <v>0.57999999999999996</v>
      </c>
      <c r="O56">
        <v>0.27</v>
      </c>
      <c r="Q56" t="s">
        <v>368</v>
      </c>
      <c r="R56">
        <v>89.76</v>
      </c>
      <c r="S56">
        <v>103.42</v>
      </c>
      <c r="T56">
        <v>96.33</v>
      </c>
      <c r="U56">
        <v>118.85</v>
      </c>
      <c r="V56">
        <v>131.66999999999999</v>
      </c>
      <c r="W56">
        <v>107.36</v>
      </c>
      <c r="Y56" t="s">
        <v>368</v>
      </c>
      <c r="Z56">
        <v>51.22</v>
      </c>
      <c r="AA56">
        <v>74.37</v>
      </c>
      <c r="AB56">
        <v>79.61</v>
      </c>
      <c r="AC56">
        <v>98.15</v>
      </c>
      <c r="AD56">
        <v>89.91</v>
      </c>
      <c r="AE56">
        <v>59.79</v>
      </c>
    </row>
    <row r="57" spans="1:31" x14ac:dyDescent="0.25">
      <c r="A57" t="s">
        <v>119</v>
      </c>
      <c r="B57">
        <v>0.36</v>
      </c>
      <c r="C57">
        <v>0.45</v>
      </c>
      <c r="D57">
        <v>0.49</v>
      </c>
      <c r="E57">
        <v>0.46</v>
      </c>
      <c r="F57">
        <v>0.33</v>
      </c>
      <c r="G57">
        <v>0.36</v>
      </c>
      <c r="I57" t="s">
        <v>119</v>
      </c>
      <c r="J57">
        <v>43.66</v>
      </c>
      <c r="K57">
        <v>59.35</v>
      </c>
      <c r="L57">
        <v>63.4</v>
      </c>
      <c r="M57">
        <v>53.51</v>
      </c>
      <c r="N57">
        <v>43.18</v>
      </c>
      <c r="O57">
        <v>26.07</v>
      </c>
      <c r="Q57" t="s">
        <v>119</v>
      </c>
      <c r="R57">
        <v>187.52</v>
      </c>
      <c r="S57">
        <v>250.64</v>
      </c>
      <c r="T57">
        <v>325.18</v>
      </c>
      <c r="U57">
        <v>303.60000000000002</v>
      </c>
      <c r="V57">
        <v>230.24</v>
      </c>
      <c r="W57">
        <v>133.19999999999999</v>
      </c>
      <c r="Y57" t="s">
        <v>119</v>
      </c>
      <c r="Z57">
        <v>102.38</v>
      </c>
      <c r="AA57">
        <v>100.74</v>
      </c>
      <c r="AB57">
        <v>93.95</v>
      </c>
      <c r="AC57">
        <v>92.04</v>
      </c>
      <c r="AD57">
        <v>90.32</v>
      </c>
      <c r="AE57">
        <v>67.849999999999994</v>
      </c>
    </row>
    <row r="58" spans="1:31" x14ac:dyDescent="0.25">
      <c r="A58" t="s">
        <v>597</v>
      </c>
      <c r="B58">
        <v>1.6</v>
      </c>
      <c r="C58">
        <v>1.1499999999999999</v>
      </c>
      <c r="D58">
        <v>0.46</v>
      </c>
      <c r="E58">
        <v>0.43</v>
      </c>
      <c r="F58">
        <v>0.17</v>
      </c>
      <c r="G58">
        <v>0.2</v>
      </c>
      <c r="I58" t="s">
        <v>597</v>
      </c>
      <c r="J58">
        <v>0.44</v>
      </c>
      <c r="K58">
        <v>0.49</v>
      </c>
      <c r="L58">
        <v>0.56999999999999995</v>
      </c>
      <c r="M58">
        <v>0.49</v>
      </c>
      <c r="N58">
        <v>0.51</v>
      </c>
      <c r="O58">
        <v>0.11</v>
      </c>
      <c r="Q58" t="s">
        <v>597</v>
      </c>
      <c r="R58">
        <v>130.35</v>
      </c>
      <c r="S58">
        <v>202.13</v>
      </c>
      <c r="T58">
        <v>199.37</v>
      </c>
      <c r="U58">
        <v>200.69</v>
      </c>
      <c r="V58">
        <v>128.69</v>
      </c>
      <c r="W58">
        <v>138.51</v>
      </c>
      <c r="Y58" t="s">
        <v>597</v>
      </c>
      <c r="Z58">
        <v>28.24</v>
      </c>
      <c r="AA58">
        <v>49.01</v>
      </c>
      <c r="AB58">
        <v>37.9</v>
      </c>
      <c r="AC58">
        <v>29.98</v>
      </c>
      <c r="AD58">
        <v>19.82</v>
      </c>
      <c r="AE58">
        <v>15.17</v>
      </c>
    </row>
    <row r="59" spans="1:31" x14ac:dyDescent="0.25">
      <c r="A59" t="s">
        <v>118</v>
      </c>
      <c r="B59">
        <v>0.61</v>
      </c>
      <c r="C59">
        <v>0.5</v>
      </c>
      <c r="D59">
        <v>0.47</v>
      </c>
      <c r="E59">
        <v>0.41</v>
      </c>
      <c r="F59">
        <v>0.28999999999999998</v>
      </c>
      <c r="G59">
        <v>0.06</v>
      </c>
      <c r="I59" t="s">
        <v>118</v>
      </c>
      <c r="J59">
        <v>2.27</v>
      </c>
      <c r="K59">
        <v>2.79</v>
      </c>
      <c r="L59">
        <v>3.56</v>
      </c>
      <c r="M59">
        <v>3.39</v>
      </c>
      <c r="N59">
        <v>2.5299999999999998</v>
      </c>
      <c r="O59">
        <v>1.5</v>
      </c>
      <c r="Q59" t="s">
        <v>118</v>
      </c>
      <c r="R59">
        <v>160.41999999999999</v>
      </c>
      <c r="S59">
        <v>155.03</v>
      </c>
      <c r="T59">
        <v>156.82</v>
      </c>
      <c r="U59">
        <v>140.59</v>
      </c>
      <c r="V59">
        <v>96.24</v>
      </c>
      <c r="W59">
        <v>64.06</v>
      </c>
      <c r="Y59" t="s">
        <v>118</v>
      </c>
      <c r="Z59">
        <v>179.61</v>
      </c>
      <c r="AA59">
        <v>170.81</v>
      </c>
      <c r="AB59">
        <v>147.25</v>
      </c>
      <c r="AC59">
        <v>121.41</v>
      </c>
      <c r="AD59">
        <v>101.49</v>
      </c>
      <c r="AE59">
        <v>75.09</v>
      </c>
    </row>
    <row r="60" spans="1:31" x14ac:dyDescent="0.25">
      <c r="A60" t="s">
        <v>342</v>
      </c>
      <c r="B60">
        <v>0.96</v>
      </c>
      <c r="C60">
        <v>0.62</v>
      </c>
      <c r="D60">
        <v>0</v>
      </c>
      <c r="E60">
        <v>0</v>
      </c>
      <c r="F60">
        <v>0.06</v>
      </c>
      <c r="G60">
        <v>2.4500000000000002</v>
      </c>
      <c r="I60" t="s">
        <v>342</v>
      </c>
      <c r="J60">
        <v>0.17</v>
      </c>
      <c r="K60">
        <v>0.78</v>
      </c>
      <c r="L60">
        <v>0</v>
      </c>
      <c r="M60">
        <v>0</v>
      </c>
      <c r="N60">
        <v>0.11</v>
      </c>
      <c r="O60">
        <v>0.06</v>
      </c>
      <c r="Q60" t="s">
        <v>342</v>
      </c>
      <c r="R60">
        <v>101.52</v>
      </c>
      <c r="S60">
        <v>106.59</v>
      </c>
      <c r="T60">
        <v>92.54</v>
      </c>
      <c r="U60">
        <v>98.09</v>
      </c>
      <c r="V60">
        <v>102.18</v>
      </c>
      <c r="W60">
        <v>60.79</v>
      </c>
      <c r="Y60" t="s">
        <v>342</v>
      </c>
      <c r="Z60">
        <v>186.66</v>
      </c>
      <c r="AA60">
        <v>199.02</v>
      </c>
      <c r="AB60">
        <v>141.71</v>
      </c>
      <c r="AC60">
        <v>142.97999999999999</v>
      </c>
      <c r="AD60">
        <v>123.17</v>
      </c>
      <c r="AE60">
        <v>77.650000000000006</v>
      </c>
    </row>
    <row r="61" spans="1:31" x14ac:dyDescent="0.25">
      <c r="A61" t="s">
        <v>346</v>
      </c>
      <c r="B61">
        <v>0</v>
      </c>
      <c r="C61">
        <v>0.78</v>
      </c>
      <c r="D61">
        <v>0.19</v>
      </c>
      <c r="E61">
        <v>1.04</v>
      </c>
      <c r="F61">
        <v>0</v>
      </c>
      <c r="G61">
        <v>0.2</v>
      </c>
      <c r="I61" t="s">
        <v>346</v>
      </c>
      <c r="J61">
        <v>0</v>
      </c>
      <c r="K61">
        <v>0</v>
      </c>
      <c r="L61">
        <v>0.19</v>
      </c>
      <c r="M61">
        <v>0</v>
      </c>
      <c r="N61">
        <v>0.17</v>
      </c>
      <c r="O61">
        <v>0</v>
      </c>
      <c r="Q61" t="s">
        <v>346</v>
      </c>
      <c r="R61">
        <v>67.83</v>
      </c>
      <c r="S61">
        <v>101.32</v>
      </c>
      <c r="T61">
        <v>68.5</v>
      </c>
      <c r="U61">
        <v>91.75</v>
      </c>
      <c r="V61">
        <v>52</v>
      </c>
      <c r="W61">
        <v>67.650000000000006</v>
      </c>
      <c r="Y61" t="s">
        <v>346</v>
      </c>
      <c r="Z61">
        <v>123.76</v>
      </c>
      <c r="AA61">
        <v>193.49</v>
      </c>
      <c r="AB61">
        <v>151.16</v>
      </c>
      <c r="AC61">
        <v>110.31</v>
      </c>
      <c r="AD61">
        <v>101.86</v>
      </c>
      <c r="AE61">
        <v>99.97</v>
      </c>
    </row>
    <row r="62" spans="1:31" x14ac:dyDescent="0.25">
      <c r="A62" t="s">
        <v>75</v>
      </c>
      <c r="B62">
        <v>1.1399999999999999</v>
      </c>
      <c r="C62">
        <v>0.88</v>
      </c>
      <c r="D62">
        <v>0.81</v>
      </c>
      <c r="E62">
        <v>0.35</v>
      </c>
      <c r="F62">
        <v>0.27</v>
      </c>
      <c r="G62">
        <v>0.11</v>
      </c>
      <c r="I62" t="s">
        <v>75</v>
      </c>
      <c r="J62">
        <v>2.36</v>
      </c>
      <c r="K62">
        <v>3.73</v>
      </c>
      <c r="L62">
        <v>2.99</v>
      </c>
      <c r="M62">
        <v>2.13</v>
      </c>
      <c r="N62">
        <v>0.54</v>
      </c>
      <c r="O62">
        <v>0.17</v>
      </c>
      <c r="Q62" t="s">
        <v>75</v>
      </c>
      <c r="R62">
        <v>50.77</v>
      </c>
      <c r="S62">
        <v>50.21</v>
      </c>
      <c r="T62">
        <v>42.85</v>
      </c>
      <c r="U62">
        <v>31.36</v>
      </c>
      <c r="V62">
        <v>23.96</v>
      </c>
      <c r="W62">
        <v>17.809999999999999</v>
      </c>
      <c r="Y62" t="s">
        <v>75</v>
      </c>
      <c r="Z62">
        <v>206.3</v>
      </c>
      <c r="AA62">
        <v>206.8</v>
      </c>
      <c r="AB62">
        <v>171.21</v>
      </c>
      <c r="AC62">
        <v>129.08000000000001</v>
      </c>
      <c r="AD62">
        <v>123.72</v>
      </c>
      <c r="AE62">
        <v>96.71</v>
      </c>
    </row>
    <row r="63" spans="1:31" x14ac:dyDescent="0.25">
      <c r="A63" t="s">
        <v>120</v>
      </c>
      <c r="B63">
        <v>0.36</v>
      </c>
      <c r="C63">
        <v>0.31</v>
      </c>
      <c r="D63">
        <v>0.22</v>
      </c>
      <c r="E63">
        <v>0.12</v>
      </c>
      <c r="F63">
        <v>0.05</v>
      </c>
      <c r="G63">
        <v>0.06</v>
      </c>
      <c r="I63" t="s">
        <v>120</v>
      </c>
      <c r="J63">
        <v>19.12</v>
      </c>
      <c r="K63">
        <v>22.22</v>
      </c>
      <c r="L63">
        <v>23.47</v>
      </c>
      <c r="M63">
        <v>19.190000000000001</v>
      </c>
      <c r="N63">
        <v>15.95</v>
      </c>
      <c r="O63">
        <v>11.27</v>
      </c>
      <c r="Q63" t="s">
        <v>120</v>
      </c>
      <c r="R63">
        <v>177.17</v>
      </c>
      <c r="S63">
        <v>174.19</v>
      </c>
      <c r="T63">
        <v>150.71</v>
      </c>
      <c r="U63">
        <v>128.13999999999999</v>
      </c>
      <c r="V63">
        <v>101.29</v>
      </c>
      <c r="W63">
        <v>61.07</v>
      </c>
      <c r="Y63" t="s">
        <v>120</v>
      </c>
      <c r="Z63">
        <v>249.32</v>
      </c>
      <c r="AA63">
        <v>247.89</v>
      </c>
      <c r="AB63">
        <v>232.46</v>
      </c>
      <c r="AC63">
        <v>214.44</v>
      </c>
      <c r="AD63">
        <v>183.15</v>
      </c>
      <c r="AE63">
        <v>130.38</v>
      </c>
    </row>
    <row r="64" spans="1:31" x14ac:dyDescent="0.25">
      <c r="A64" t="s">
        <v>72</v>
      </c>
      <c r="B64">
        <v>1.34</v>
      </c>
      <c r="C64">
        <v>0.22</v>
      </c>
      <c r="D64">
        <v>0.35</v>
      </c>
      <c r="E64">
        <v>0</v>
      </c>
      <c r="F64">
        <v>0.3</v>
      </c>
      <c r="G64">
        <v>0.09</v>
      </c>
      <c r="I64" t="s">
        <v>72</v>
      </c>
      <c r="J64">
        <v>2.27</v>
      </c>
      <c r="K64">
        <v>1.81</v>
      </c>
      <c r="L64">
        <v>0.66</v>
      </c>
      <c r="M64">
        <v>0.04</v>
      </c>
      <c r="N64">
        <v>0.3</v>
      </c>
      <c r="O64">
        <v>0</v>
      </c>
      <c r="Q64" t="s">
        <v>72</v>
      </c>
      <c r="R64">
        <v>77.040000000000006</v>
      </c>
      <c r="S64">
        <v>118.15</v>
      </c>
      <c r="T64">
        <v>123.03</v>
      </c>
      <c r="U64">
        <v>115.83</v>
      </c>
      <c r="V64">
        <v>91.1</v>
      </c>
      <c r="W64">
        <v>96.6</v>
      </c>
      <c r="Y64" t="s">
        <v>72</v>
      </c>
      <c r="Z64">
        <v>29.11</v>
      </c>
      <c r="AA64">
        <v>45.33</v>
      </c>
      <c r="AB64">
        <v>38.72</v>
      </c>
      <c r="AC64">
        <v>34.06</v>
      </c>
      <c r="AD64">
        <v>42.11</v>
      </c>
      <c r="AE64">
        <v>31.48</v>
      </c>
    </row>
    <row r="65" spans="1:43" x14ac:dyDescent="0.25">
      <c r="A65" t="s">
        <v>344</v>
      </c>
      <c r="B65">
        <v>1.72</v>
      </c>
      <c r="C65">
        <v>1.76</v>
      </c>
      <c r="D65">
        <v>1.48</v>
      </c>
      <c r="E65">
        <v>0.45</v>
      </c>
      <c r="F65">
        <v>0.19</v>
      </c>
      <c r="G65">
        <v>0.13</v>
      </c>
      <c r="I65" t="s">
        <v>344</v>
      </c>
      <c r="J65">
        <v>0.46</v>
      </c>
      <c r="K65">
        <v>1.5</v>
      </c>
      <c r="L65">
        <v>0.52</v>
      </c>
      <c r="M65">
        <v>0</v>
      </c>
      <c r="N65">
        <v>0.06</v>
      </c>
      <c r="O65">
        <v>0.13</v>
      </c>
      <c r="Q65" t="s">
        <v>344</v>
      </c>
      <c r="R65">
        <v>37.22</v>
      </c>
      <c r="S65">
        <v>60.67</v>
      </c>
      <c r="T65">
        <v>52.57</v>
      </c>
      <c r="U65">
        <v>70.150000000000006</v>
      </c>
      <c r="V65">
        <v>44.57</v>
      </c>
      <c r="W65">
        <v>27.1</v>
      </c>
      <c r="Y65" t="s">
        <v>344</v>
      </c>
      <c r="Z65">
        <v>105.27</v>
      </c>
      <c r="AA65">
        <v>97.79</v>
      </c>
      <c r="AB65">
        <v>99.28</v>
      </c>
      <c r="AC65">
        <v>134.51</v>
      </c>
      <c r="AD65">
        <v>99.75</v>
      </c>
      <c r="AE65">
        <v>71.56</v>
      </c>
    </row>
    <row r="66" spans="1:43" x14ac:dyDescent="0.25">
      <c r="A66" t="s">
        <v>66</v>
      </c>
      <c r="B66" s="16">
        <f>AVERAGE(B39:B65)</f>
        <v>0.76461538461538447</v>
      </c>
      <c r="C66" s="16">
        <f>AVERAGE(C39:C65)</f>
        <v>0.69846153846153836</v>
      </c>
      <c r="D66" s="16">
        <f>AVERAGE(D39:D65)</f>
        <v>0.49307692307692313</v>
      </c>
      <c r="E66" s="16">
        <f>AVERAGE(E39:E65)</f>
        <v>0.51222222222222225</v>
      </c>
      <c r="F66" s="16">
        <f t="shared" ref="F66" si="0">AVERAGE(F39:F65)</f>
        <v>0.3074074074074073</v>
      </c>
      <c r="G66" s="16">
        <f>AVERAGE(G39:G65)</f>
        <v>0.31851851851851859</v>
      </c>
      <c r="I66" t="s">
        <v>66</v>
      </c>
      <c r="J66" s="16">
        <f>AVERAGE(J39:J65)</f>
        <v>3.9680769230769219</v>
      </c>
      <c r="K66" s="16">
        <f>AVERAGE(K39:K65)</f>
        <v>5.115384615384615</v>
      </c>
      <c r="L66" s="16">
        <f>AVERAGE(L39:L65)</f>
        <v>5.0792592592592589</v>
      </c>
      <c r="M66" s="16">
        <f>AVERAGE(M39:M65)</f>
        <v>4.2514814814814814</v>
      </c>
      <c r="N66" s="16">
        <f t="shared" ref="N66" si="1">AVERAGE(N39:N65)</f>
        <v>3.3777777777777782</v>
      </c>
      <c r="O66" s="16">
        <f>AVERAGE(O39:O65)</f>
        <v>2.2281481481481484</v>
      </c>
      <c r="Q66" t="s">
        <v>66</v>
      </c>
      <c r="R66" s="16">
        <f>AVERAGE(R39:R65)</f>
        <v>89.855925925925916</v>
      </c>
      <c r="S66" s="16">
        <f>AVERAGE(S39:S65)</f>
        <v>107.06333333333338</v>
      </c>
      <c r="T66" s="16">
        <f>AVERAGE(T39:T65)</f>
        <v>111.45148148148148</v>
      </c>
      <c r="U66" s="16">
        <f>AVERAGE(U39:U65)</f>
        <v>105.32407407407409</v>
      </c>
      <c r="V66" s="16">
        <f t="shared" ref="V66" si="2">AVERAGE(V39:V65)</f>
        <v>80.360740740740752</v>
      </c>
      <c r="W66" s="16">
        <f>AVERAGE(W39:W65)</f>
        <v>58.291481481481469</v>
      </c>
      <c r="Y66" t="s">
        <v>66</v>
      </c>
      <c r="Z66" s="16">
        <f>AVERAGE(Z39:Z65)</f>
        <v>100.26111111111112</v>
      </c>
      <c r="AA66" s="16">
        <f>AVERAGE(AA39:AA65)</f>
        <v>106.88962962962962</v>
      </c>
      <c r="AB66" s="16">
        <f>AVERAGE(AB39:AB65)</f>
        <v>100.61777777777779</v>
      </c>
      <c r="AC66" s="16">
        <f>AVERAGE(AC39:AC65)</f>
        <v>93.936296296296291</v>
      </c>
      <c r="AD66" s="16">
        <f t="shared" ref="AD66" si="3">AVERAGE(AD39:AD65)</f>
        <v>85.057037037037048</v>
      </c>
      <c r="AE66" s="16">
        <f>AVERAGE(AE39:AE65)</f>
        <v>61.589259259259251</v>
      </c>
    </row>
    <row r="67" spans="1:43" x14ac:dyDescent="0.25">
      <c r="A67" t="s">
        <v>69</v>
      </c>
      <c r="B67" s="16">
        <f>AVERAGE(B64,B58,B56,B55,B53,B48,B44,B43,B40)</f>
        <v>0.97333333333333349</v>
      </c>
      <c r="C67" s="16">
        <f>AVERAGE(C64,C58,C56,C55,C53,C48,C44,C43,C40)</f>
        <v>0.7088888888888889</v>
      </c>
      <c r="D67" s="16">
        <f>AVERAGE(D64,D58,D56,D55,D53,D48,D44,D43,D40)</f>
        <v>0.51555555555555566</v>
      </c>
      <c r="E67" s="16">
        <f>AVERAGE(E64,E58,E56,E55,E53,E48,E44,E43,E40)</f>
        <v>0.47888888888888886</v>
      </c>
      <c r="F67" s="16">
        <f t="shared" ref="F67" si="4">AVERAGE(F64,F58,F56,F55,F53,F48,F44,F43,F40)</f>
        <v>0.23111111111111113</v>
      </c>
      <c r="G67" s="16">
        <f>AVERAGE(G64,G58,G56,G55,G53,G48,G44,G43,G40)</f>
        <v>0.22111111111111112</v>
      </c>
      <c r="I67" t="s">
        <v>69</v>
      </c>
      <c r="J67" s="16">
        <f>AVERAGE(J64,J58,J56,J55,J53,J48,J44,J43,J40)</f>
        <v>1.6733333333333336</v>
      </c>
      <c r="K67" s="16">
        <f>AVERAGE(K64,K58,K56,K55,K53,K48,K44,K43,K40)</f>
        <v>1.9733333333333332</v>
      </c>
      <c r="L67" s="16">
        <f>AVERAGE(L64,L58,L56,L55,L53,L48,L44,L43,L40)</f>
        <v>2.0733333333333333</v>
      </c>
      <c r="M67" s="16">
        <f>AVERAGE(M64,M58,M56,M55,M53,M48,M44,M43,M40)</f>
        <v>1.823333333333333</v>
      </c>
      <c r="N67" s="16">
        <f t="shared" ref="N67" si="5">AVERAGE(N64,N58,N56,N55,N53,N48,N44,N43,N40)</f>
        <v>1.3411111111111111</v>
      </c>
      <c r="O67" s="16">
        <f>AVERAGE(O64,O58,O56,O55,O53,O48,O44,O43,O40)</f>
        <v>0.96111111111111114</v>
      </c>
      <c r="Q67" t="s">
        <v>69</v>
      </c>
      <c r="R67" s="16">
        <f>AVERAGE(R64,R58,R56,R55,R53,R48,R44,R43,R40)</f>
        <v>88.1111111111111</v>
      </c>
      <c r="S67" s="16">
        <f>AVERAGE(S64,S58,S56,S55,S53,S48,S44,S43,S40)</f>
        <v>109.78777777777776</v>
      </c>
      <c r="T67" s="16">
        <f>AVERAGE(T64,T58,T56,T55,T53,T48,T44,T43,T40)</f>
        <v>110.83666666666666</v>
      </c>
      <c r="U67" s="16">
        <f>AVERAGE(U64,U58,U56,U55,U53,U48,U44,U43,U40)</f>
        <v>116.49222222222222</v>
      </c>
      <c r="V67" s="16">
        <f t="shared" ref="V67" si="6">AVERAGE(V64,V58,V56,V55,V53,V48,V44,V43,V40)</f>
        <v>87.684444444444438</v>
      </c>
      <c r="W67" s="16">
        <f>AVERAGE(W64,W58,W56,W55,W53,W48,W44,W43,W40)</f>
        <v>77.623333333333335</v>
      </c>
      <c r="Y67" t="s">
        <v>69</v>
      </c>
      <c r="Z67" s="16">
        <f>AVERAGE(Z64,Z58,Z56,Z55,Z53,Z48,Z44,Z43,Z40)</f>
        <v>37.698888888888888</v>
      </c>
      <c r="AA67" s="16">
        <f>AVERAGE(AA64,AA58,AA56,AA55,AA53,AA48,AA44,AA43,AA40)</f>
        <v>43.707777777777778</v>
      </c>
      <c r="AB67" s="16">
        <f>AVERAGE(AB64,AB58,AB56,AB55,AB53,AB48,AB44,AB43,AB40)</f>
        <v>44.761111111111113</v>
      </c>
      <c r="AC67" s="16">
        <f>AVERAGE(AC64,AC58,AC56,AC55,AC53,AC48,AC44,AC43,AC40)</f>
        <v>46.378888888888895</v>
      </c>
      <c r="AD67" s="16">
        <f t="shared" ref="AD67" si="7">AVERAGE(AD64,AD58,AD56,AD55,AD53,AD48,AD44,AD43,AD40)</f>
        <v>44.518888888888881</v>
      </c>
      <c r="AE67" s="16">
        <f>AVERAGE(AE64,AE58,AE56,AE55,AE53,AE48,AE44,AE43,AE40)</f>
        <v>33.232222222222219</v>
      </c>
    </row>
    <row r="68" spans="1:43" x14ac:dyDescent="0.25">
      <c r="A68" t="s">
        <v>72</v>
      </c>
      <c r="B68" s="16">
        <f>B64</f>
        <v>1.34</v>
      </c>
      <c r="C68" s="16">
        <f>C64</f>
        <v>0.22</v>
      </c>
      <c r="D68" s="16">
        <f>D64</f>
        <v>0.35</v>
      </c>
      <c r="E68" s="16">
        <f>E64</f>
        <v>0</v>
      </c>
      <c r="F68" s="16">
        <f t="shared" ref="F68" si="8">F64</f>
        <v>0.3</v>
      </c>
      <c r="G68" s="16">
        <f>G64</f>
        <v>0.09</v>
      </c>
      <c r="I68" t="s">
        <v>72</v>
      </c>
      <c r="J68" s="16">
        <f>J64</f>
        <v>2.27</v>
      </c>
      <c r="K68" s="16">
        <f>K64</f>
        <v>1.81</v>
      </c>
      <c r="L68" s="16">
        <f>L64</f>
        <v>0.66</v>
      </c>
      <c r="M68" s="16">
        <f>M64</f>
        <v>0.04</v>
      </c>
      <c r="N68" s="16">
        <f t="shared" ref="N68" si="9">N64</f>
        <v>0.3</v>
      </c>
      <c r="O68" s="16">
        <f>O64</f>
        <v>0</v>
      </c>
      <c r="Q68" t="s">
        <v>72</v>
      </c>
      <c r="R68" s="16">
        <f>R64</f>
        <v>77.040000000000006</v>
      </c>
      <c r="S68" s="16">
        <f>S64</f>
        <v>118.15</v>
      </c>
      <c r="T68" s="16">
        <f>T64</f>
        <v>123.03</v>
      </c>
      <c r="U68" s="16">
        <f>U64</f>
        <v>115.83</v>
      </c>
      <c r="V68" s="16">
        <f t="shared" ref="V68" si="10">V64</f>
        <v>91.1</v>
      </c>
      <c r="W68" s="16">
        <f>W64</f>
        <v>96.6</v>
      </c>
      <c r="Y68" t="s">
        <v>72</v>
      </c>
      <c r="Z68" s="16">
        <f>Z64</f>
        <v>29.11</v>
      </c>
      <c r="AA68" s="16">
        <f>AA64</f>
        <v>45.33</v>
      </c>
      <c r="AB68" s="16">
        <f>AB64</f>
        <v>38.72</v>
      </c>
      <c r="AC68" s="16">
        <f>AC64</f>
        <v>34.06</v>
      </c>
      <c r="AD68" s="16">
        <f t="shared" ref="AD68" si="11">AD64</f>
        <v>42.11</v>
      </c>
      <c r="AE68" s="16">
        <f>AE64</f>
        <v>31.48</v>
      </c>
    </row>
    <row r="69" spans="1:43" x14ac:dyDescent="0.25">
      <c r="E69" s="16"/>
      <c r="F69" s="16"/>
      <c r="G69" s="16"/>
      <c r="H69" s="16"/>
      <c r="I69" s="16"/>
      <c r="J69" s="16"/>
      <c r="K69" s="16"/>
      <c r="L69" s="16"/>
      <c r="M69" s="16"/>
      <c r="N69" s="16"/>
      <c r="O69" s="16"/>
      <c r="P69" s="16"/>
      <c r="Q69" s="16"/>
      <c r="R69" s="16"/>
      <c r="S69" s="16"/>
      <c r="T69" s="16"/>
      <c r="U69" s="16"/>
      <c r="V69" s="16"/>
    </row>
    <row r="70" spans="1:43" x14ac:dyDescent="0.25">
      <c r="A70" s="16"/>
      <c r="B70" s="16"/>
      <c r="C70" s="16"/>
      <c r="D70" s="16"/>
      <c r="H70" s="16"/>
      <c r="I70" s="16"/>
      <c r="J70" s="16"/>
      <c r="K70" s="16"/>
      <c r="L70" s="16"/>
      <c r="M70" s="16"/>
      <c r="N70" s="16"/>
      <c r="O70" s="16"/>
      <c r="P70" s="16"/>
      <c r="Q70" s="16"/>
      <c r="R70" s="16"/>
      <c r="S70" s="16"/>
      <c r="T70" s="16"/>
      <c r="U70" s="16"/>
      <c r="Z70" s="16">
        <v>100.26111111111112</v>
      </c>
      <c r="AA70" s="16">
        <v>37.698888888888888</v>
      </c>
      <c r="AB70" s="16">
        <v>29.11</v>
      </c>
      <c r="AC70" s="16">
        <v>106.88962962962962</v>
      </c>
      <c r="AD70" s="16">
        <v>43.707777777777778</v>
      </c>
      <c r="AE70" s="16">
        <v>45.33</v>
      </c>
      <c r="AF70" s="16">
        <v>100.61777777777779</v>
      </c>
      <c r="AG70" s="16">
        <v>44.761111111111113</v>
      </c>
      <c r="AH70" s="16">
        <v>38.72</v>
      </c>
      <c r="AI70" s="16">
        <v>93.936296296296291</v>
      </c>
      <c r="AJ70" s="16">
        <v>46.378888888888895</v>
      </c>
      <c r="AK70" s="16">
        <v>34.06</v>
      </c>
      <c r="AL70" s="16">
        <v>85.057037037037048</v>
      </c>
      <c r="AM70" s="16">
        <v>44.518888888888881</v>
      </c>
      <c r="AN70" s="16">
        <v>42.11</v>
      </c>
      <c r="AO70" s="16">
        <v>61.589259259259251</v>
      </c>
      <c r="AP70" s="16">
        <v>33.232222222222219</v>
      </c>
      <c r="AQ70" s="16">
        <v>31.48</v>
      </c>
    </row>
  </sheetData>
  <mergeCells count="7">
    <mergeCell ref="P26:R26"/>
    <mergeCell ref="S26:U26"/>
    <mergeCell ref="C26:C27"/>
    <mergeCell ref="D26:F26"/>
    <mergeCell ref="G26:I26"/>
    <mergeCell ref="J26:L26"/>
    <mergeCell ref="M26:O26"/>
  </mergeCells>
  <pageMargins left="0.511811024" right="0.511811024" top="0.78740157499999996" bottom="0.78740157499999996" header="0.31496062000000002" footer="0.31496062000000002"/>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9DB74-18FB-47DD-BB34-4EED23326350}">
  <dimension ref="A1:S53"/>
  <sheetViews>
    <sheetView showGridLines="0" workbookViewId="0"/>
  </sheetViews>
  <sheetFormatPr defaultRowHeight="15" x14ac:dyDescent="0.25"/>
  <cols>
    <col min="3" max="3" width="19.140625" customWidth="1"/>
    <col min="4" max="15" width="6.140625" customWidth="1"/>
  </cols>
  <sheetData>
    <row r="1" spans="1:1" x14ac:dyDescent="0.25">
      <c r="A1" s="102" t="s">
        <v>2511</v>
      </c>
    </row>
    <row r="2" spans="1:1" x14ac:dyDescent="0.25">
      <c r="A2" s="102"/>
    </row>
    <row r="3" spans="1:1" x14ac:dyDescent="0.25">
      <c r="A3" s="102" t="s">
        <v>48</v>
      </c>
    </row>
    <row r="4" spans="1:1" x14ac:dyDescent="0.25">
      <c r="A4" s="102" t="s">
        <v>2512</v>
      </c>
    </row>
    <row r="5" spans="1:1" x14ac:dyDescent="0.25">
      <c r="A5" t="s">
        <v>2513</v>
      </c>
    </row>
    <row r="6" spans="1:1" x14ac:dyDescent="0.25">
      <c r="A6" t="s">
        <v>2514</v>
      </c>
    </row>
    <row r="7" spans="1:1" x14ac:dyDescent="0.25">
      <c r="A7" t="s">
        <v>2515</v>
      </c>
    </row>
    <row r="8" spans="1:1" x14ac:dyDescent="0.25">
      <c r="A8" t="s">
        <v>2516</v>
      </c>
    </row>
    <row r="9" spans="1:1" x14ac:dyDescent="0.25">
      <c r="A9" t="s">
        <v>2517</v>
      </c>
    </row>
    <row r="10" spans="1:1" x14ac:dyDescent="0.25">
      <c r="A10" t="s">
        <v>2518</v>
      </c>
    </row>
    <row r="11" spans="1:1" x14ac:dyDescent="0.25">
      <c r="A11" t="s">
        <v>2519</v>
      </c>
    </row>
    <row r="12" spans="1:1" x14ac:dyDescent="0.25">
      <c r="A12" s="102" t="s">
        <v>2520</v>
      </c>
    </row>
    <row r="13" spans="1:1" x14ac:dyDescent="0.25">
      <c r="A13" t="s">
        <v>2521</v>
      </c>
    </row>
    <row r="15" spans="1:1" x14ac:dyDescent="0.25">
      <c r="A15" t="s">
        <v>2522</v>
      </c>
    </row>
    <row r="17" spans="1:19" x14ac:dyDescent="0.25">
      <c r="A17" t="s">
        <v>654</v>
      </c>
    </row>
    <row r="18" spans="1:19" x14ac:dyDescent="0.25">
      <c r="A18" t="s">
        <v>2523</v>
      </c>
    </row>
    <row r="19" spans="1:19" x14ac:dyDescent="0.25">
      <c r="A19" s="109" t="s">
        <v>140</v>
      </c>
    </row>
    <row r="21" spans="1:19" ht="18" x14ac:dyDescent="0.25">
      <c r="C21" s="18" t="s">
        <v>2524</v>
      </c>
      <c r="D21" s="5"/>
      <c r="E21" s="5"/>
      <c r="F21" s="5"/>
      <c r="G21" s="5"/>
    </row>
    <row r="22" spans="1:19" ht="18" customHeight="1" thickBot="1" x14ac:dyDescent="0.3">
      <c r="C22" s="837" t="s">
        <v>2502</v>
      </c>
      <c r="D22" s="814">
        <v>2015</v>
      </c>
      <c r="E22" s="814"/>
      <c r="F22" s="836">
        <v>2016</v>
      </c>
      <c r="G22" s="826"/>
      <c r="H22" s="814">
        <v>2017</v>
      </c>
      <c r="I22" s="814"/>
      <c r="J22" s="836">
        <v>2018</v>
      </c>
      <c r="K22" s="826"/>
      <c r="L22" s="814">
        <v>2019</v>
      </c>
      <c r="M22" s="814"/>
      <c r="N22" s="836">
        <v>2020</v>
      </c>
      <c r="O22" s="826"/>
    </row>
    <row r="23" spans="1:19" ht="16.5" thickBot="1" x14ac:dyDescent="0.3">
      <c r="C23" s="815"/>
      <c r="D23" s="228" t="s">
        <v>66</v>
      </c>
      <c r="E23" s="228" t="s">
        <v>72</v>
      </c>
      <c r="F23" s="228" t="s">
        <v>66</v>
      </c>
      <c r="G23" s="228" t="s">
        <v>72</v>
      </c>
      <c r="H23" s="228" t="s">
        <v>66</v>
      </c>
      <c r="I23" s="228" t="s">
        <v>72</v>
      </c>
      <c r="J23" s="228" t="s">
        <v>66</v>
      </c>
      <c r="K23" s="228" t="s">
        <v>72</v>
      </c>
      <c r="L23" s="228" t="s">
        <v>66</v>
      </c>
      <c r="M23" s="228" t="s">
        <v>72</v>
      </c>
      <c r="N23" s="228" t="s">
        <v>66</v>
      </c>
      <c r="O23" s="228" t="s">
        <v>72</v>
      </c>
      <c r="S23" s="16"/>
    </row>
    <row r="24" spans="1:19" ht="15.75" thickBot="1" x14ac:dyDescent="0.3">
      <c r="C24" s="100" t="s">
        <v>2525</v>
      </c>
      <c r="D24" s="276">
        <v>1.6</v>
      </c>
      <c r="E24" s="276">
        <v>2.2000000000000002</v>
      </c>
      <c r="F24" s="276">
        <v>1.6</v>
      </c>
      <c r="G24" s="276">
        <v>2</v>
      </c>
      <c r="H24" s="276">
        <v>1.7</v>
      </c>
      <c r="I24" s="276">
        <v>1.6</v>
      </c>
      <c r="J24" s="276">
        <v>1.6</v>
      </c>
      <c r="K24" s="276">
        <v>1.7</v>
      </c>
      <c r="L24" s="276">
        <v>1.7</v>
      </c>
      <c r="M24" s="276">
        <v>2</v>
      </c>
      <c r="N24" s="384">
        <v>1.5</v>
      </c>
      <c r="O24" s="276">
        <v>1.2</v>
      </c>
      <c r="S24" s="16"/>
    </row>
    <row r="25" spans="1:19" ht="16.5" thickBot="1" x14ac:dyDescent="0.3">
      <c r="C25" s="289" t="s">
        <v>2526</v>
      </c>
      <c r="D25" s="11">
        <v>440.60269925471658</v>
      </c>
      <c r="E25" s="11">
        <v>436.44181231669569</v>
      </c>
      <c r="F25" s="11">
        <v>428.85690932901986</v>
      </c>
      <c r="G25" s="11">
        <v>415.81742703736398</v>
      </c>
      <c r="H25" s="11">
        <v>425.24771122987084</v>
      </c>
      <c r="I25" s="11">
        <v>410.16304965084367</v>
      </c>
      <c r="J25" s="11">
        <v>437.15337178565881</v>
      </c>
      <c r="K25" s="11">
        <v>413.89115858533916</v>
      </c>
      <c r="L25" s="11">
        <v>431.89165141151528</v>
      </c>
      <c r="M25" s="11">
        <v>410.09865839137206</v>
      </c>
      <c r="N25" s="11">
        <v>463.05955656889722</v>
      </c>
      <c r="O25" s="11">
        <v>412.61658037141274</v>
      </c>
      <c r="S25" s="16"/>
    </row>
    <row r="26" spans="1:19" ht="15.75" thickBot="1" x14ac:dyDescent="0.3">
      <c r="C26" s="101" t="s">
        <v>1573</v>
      </c>
      <c r="D26" s="101">
        <v>9.6999999999999993</v>
      </c>
      <c r="E26" s="101">
        <v>11.3</v>
      </c>
      <c r="F26" s="101">
        <v>10.1</v>
      </c>
      <c r="G26" s="101">
        <v>11.4</v>
      </c>
      <c r="H26" s="101">
        <v>9.9</v>
      </c>
      <c r="I26" s="101">
        <v>10.9</v>
      </c>
      <c r="J26" s="101">
        <v>10.199999999999999</v>
      </c>
      <c r="K26" s="101">
        <v>11.1</v>
      </c>
      <c r="L26" s="101">
        <v>10.5</v>
      </c>
      <c r="M26" s="101">
        <v>10.9</v>
      </c>
      <c r="N26" s="101" t="s">
        <v>425</v>
      </c>
      <c r="O26" s="101">
        <v>10.5</v>
      </c>
    </row>
    <row r="27" spans="1:19" x14ac:dyDescent="0.25">
      <c r="C27" s="184" t="s">
        <v>2527</v>
      </c>
      <c r="J27" s="69"/>
      <c r="L27" s="69"/>
      <c r="M27" s="69"/>
    </row>
    <row r="28" spans="1:19" x14ac:dyDescent="0.25">
      <c r="C28" s="94" t="s">
        <v>2528</v>
      </c>
      <c r="J28" s="69"/>
      <c r="L28" s="69"/>
      <c r="M28" s="69"/>
    </row>
    <row r="29" spans="1:19" x14ac:dyDescent="0.25">
      <c r="C29" t="s">
        <v>2529</v>
      </c>
      <c r="E29" s="94"/>
    </row>
    <row r="30" spans="1:19" x14ac:dyDescent="0.25">
      <c r="C30" t="s">
        <v>2530</v>
      </c>
    </row>
    <row r="31" spans="1:19" x14ac:dyDescent="0.25">
      <c r="D31" s="385"/>
      <c r="E31" s="385"/>
      <c r="F31" s="385"/>
      <c r="G31" s="385"/>
      <c r="H31" s="386"/>
      <c r="I31" s="386"/>
    </row>
    <row r="53" ht="13.5" customHeight="1" x14ac:dyDescent="0.25"/>
  </sheetData>
  <mergeCells count="7">
    <mergeCell ref="N22:O22"/>
    <mergeCell ref="L22:M22"/>
    <mergeCell ref="C22:C23"/>
    <mergeCell ref="D22:E22"/>
    <mergeCell ref="F22:G22"/>
    <mergeCell ref="H22:I22"/>
    <mergeCell ref="J22:K22"/>
  </mergeCells>
  <pageMargins left="0.511811024" right="0.511811024" top="0.78740157499999996" bottom="0.78740157499999996" header="0.31496062000000002" footer="0.31496062000000002"/>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3B0A9-FB49-4B3A-BCB5-0C5BCF14FBBF}">
  <dimension ref="A1:AQ63"/>
  <sheetViews>
    <sheetView showGridLines="0" workbookViewId="0"/>
  </sheetViews>
  <sheetFormatPr defaultRowHeight="15" x14ac:dyDescent="0.25"/>
  <cols>
    <col min="1" max="2" width="9.28515625" bestFit="1" customWidth="1"/>
    <col min="3" max="3" width="23" customWidth="1"/>
    <col min="4" max="4" width="13.140625" bestFit="1" customWidth="1"/>
    <col min="5" max="5" width="11.85546875" bestFit="1" customWidth="1"/>
    <col min="6" max="6" width="11.5703125" customWidth="1"/>
    <col min="7" max="7" width="13.140625" bestFit="1" customWidth="1"/>
    <col min="8" max="8" width="11.85546875" bestFit="1" customWidth="1"/>
    <col min="9" max="9" width="10.7109375" bestFit="1" customWidth="1"/>
    <col min="10" max="10" width="6.7109375" customWidth="1"/>
    <col min="11" max="11" width="7.5703125" bestFit="1" customWidth="1"/>
    <col min="12" max="13" width="6.7109375" customWidth="1"/>
    <col min="14" max="14" width="7.42578125" customWidth="1"/>
    <col min="15" max="15" width="7.5703125" customWidth="1"/>
    <col min="16" max="18" width="9.28515625" bestFit="1" customWidth="1"/>
  </cols>
  <sheetData>
    <row r="1" spans="1:1" x14ac:dyDescent="0.25">
      <c r="A1" s="102" t="s">
        <v>2531</v>
      </c>
    </row>
    <row r="2" spans="1:1" x14ac:dyDescent="0.25">
      <c r="A2" s="102"/>
    </row>
    <row r="3" spans="1:1" x14ac:dyDescent="0.25">
      <c r="A3" s="102" t="s">
        <v>48</v>
      </c>
    </row>
    <row r="4" spans="1:1" x14ac:dyDescent="0.25">
      <c r="A4" s="102" t="s">
        <v>2512</v>
      </c>
    </row>
    <row r="5" spans="1:1" x14ac:dyDescent="0.25">
      <c r="A5" t="s">
        <v>2513</v>
      </c>
    </row>
    <row r="6" spans="1:1" x14ac:dyDescent="0.25">
      <c r="A6" t="s">
        <v>2514</v>
      </c>
    </row>
    <row r="7" spans="1:1" x14ac:dyDescent="0.25">
      <c r="A7" t="s">
        <v>2532</v>
      </c>
    </row>
    <row r="8" spans="1:1" x14ac:dyDescent="0.25">
      <c r="A8" t="s">
        <v>2533</v>
      </c>
    </row>
    <row r="9" spans="1:1" x14ac:dyDescent="0.25">
      <c r="A9" t="s">
        <v>2534</v>
      </c>
    </row>
    <row r="11" spans="1:1" x14ac:dyDescent="0.25">
      <c r="A11" t="s">
        <v>1097</v>
      </c>
    </row>
    <row r="12" spans="1:1" x14ac:dyDescent="0.25">
      <c r="A12" t="s">
        <v>2535</v>
      </c>
    </row>
    <row r="13" spans="1:1" x14ac:dyDescent="0.25">
      <c r="A13" t="s">
        <v>2536</v>
      </c>
    </row>
    <row r="15" spans="1:1" x14ac:dyDescent="0.25">
      <c r="A15" t="s">
        <v>654</v>
      </c>
    </row>
    <row r="16" spans="1:1" x14ac:dyDescent="0.25">
      <c r="A16" t="s">
        <v>2537</v>
      </c>
    </row>
    <row r="17" spans="1:19" x14ac:dyDescent="0.25">
      <c r="A17" s="109" t="s">
        <v>140</v>
      </c>
    </row>
    <row r="19" spans="1:19" ht="18" x14ac:dyDescent="0.25">
      <c r="C19" s="18" t="s">
        <v>2531</v>
      </c>
      <c r="D19" s="5"/>
      <c r="E19" s="5"/>
      <c r="F19" s="5"/>
      <c r="G19" s="5"/>
    </row>
    <row r="20" spans="1:19" ht="18" customHeight="1" thickBot="1" x14ac:dyDescent="0.3">
      <c r="C20" s="837" t="s">
        <v>2502</v>
      </c>
      <c r="D20" s="836" t="s">
        <v>2538</v>
      </c>
      <c r="E20" s="825"/>
      <c r="F20" s="826"/>
      <c r="G20" s="836" t="s">
        <v>2539</v>
      </c>
      <c r="H20" s="825"/>
      <c r="I20" s="826"/>
      <c r="J20" s="836" t="s">
        <v>2540</v>
      </c>
      <c r="K20" s="825"/>
      <c r="L20" s="826"/>
    </row>
    <row r="21" spans="1:19" ht="16.5" thickBot="1" x14ac:dyDescent="0.3">
      <c r="C21" s="815"/>
      <c r="D21" s="228" t="s">
        <v>66</v>
      </c>
      <c r="E21" s="228" t="s">
        <v>69</v>
      </c>
      <c r="F21" s="228" t="s">
        <v>72</v>
      </c>
      <c r="G21" s="228" t="s">
        <v>66</v>
      </c>
      <c r="H21" s="228" t="s">
        <v>69</v>
      </c>
      <c r="I21" s="228" t="s">
        <v>72</v>
      </c>
      <c r="J21" s="228" t="s">
        <v>66</v>
      </c>
      <c r="K21" s="228" t="s">
        <v>69</v>
      </c>
      <c r="L21" s="228" t="s">
        <v>72</v>
      </c>
      <c r="M21" s="16"/>
    </row>
    <row r="22" spans="1:19" ht="16.5" thickBot="1" x14ac:dyDescent="0.3">
      <c r="C22" s="289" t="s">
        <v>2541</v>
      </c>
      <c r="D22" s="7">
        <v>125338</v>
      </c>
      <c r="E22" s="7">
        <v>21494</v>
      </c>
      <c r="F22" s="7">
        <v>635</v>
      </c>
      <c r="G22" s="7">
        <v>113332</v>
      </c>
      <c r="H22" s="7">
        <v>18939</v>
      </c>
      <c r="I22" s="11">
        <v>445</v>
      </c>
      <c r="J22" s="11">
        <v>-9.5788986580286899</v>
      </c>
      <c r="K22" s="11">
        <v>-11.887038243230673</v>
      </c>
      <c r="L22" s="11">
        <v>-29.921259842519689</v>
      </c>
      <c r="M22" s="16"/>
    </row>
    <row r="23" spans="1:19" ht="16.5" thickBot="1" x14ac:dyDescent="0.3">
      <c r="C23" s="291" t="s">
        <v>2542</v>
      </c>
      <c r="D23" s="311">
        <v>306216</v>
      </c>
      <c r="E23" s="311">
        <v>57087</v>
      </c>
      <c r="F23" s="311">
        <v>4234</v>
      </c>
      <c r="G23" s="311">
        <v>255003</v>
      </c>
      <c r="H23" s="311">
        <v>42743</v>
      </c>
      <c r="I23" s="311">
        <v>3138</v>
      </c>
      <c r="J23" s="100">
        <v>-16.724469002272901</v>
      </c>
      <c r="K23" s="100">
        <v>-25.126561213586285</v>
      </c>
      <c r="L23" s="100">
        <v>-25.885687293339632</v>
      </c>
      <c r="M23" s="16"/>
    </row>
    <row r="24" spans="1:19" ht="16.5" thickBot="1" x14ac:dyDescent="0.3">
      <c r="C24" s="289" t="s">
        <v>2543</v>
      </c>
      <c r="D24" s="312">
        <v>9811</v>
      </c>
      <c r="E24" s="312">
        <v>1852</v>
      </c>
      <c r="F24" s="312">
        <v>62</v>
      </c>
      <c r="G24" s="312">
        <v>7614</v>
      </c>
      <c r="H24" s="312">
        <v>1424</v>
      </c>
      <c r="I24" s="312">
        <v>56</v>
      </c>
      <c r="J24" s="11">
        <v>-22.393232086433589</v>
      </c>
      <c r="K24" s="11">
        <v>-23.110151187904972</v>
      </c>
      <c r="L24" s="11">
        <v>-9.6774193548387117</v>
      </c>
      <c r="M24" s="16"/>
    </row>
    <row r="25" spans="1:19" ht="16.5" thickBot="1" x14ac:dyDescent="0.3">
      <c r="C25" s="292" t="s">
        <v>2544</v>
      </c>
      <c r="D25" s="313">
        <v>19213</v>
      </c>
      <c r="E25" s="313">
        <v>2918</v>
      </c>
      <c r="F25" s="313">
        <v>240</v>
      </c>
      <c r="G25" s="313">
        <v>14959</v>
      </c>
      <c r="H25" s="313">
        <v>2407</v>
      </c>
      <c r="I25" s="313">
        <v>118</v>
      </c>
      <c r="J25" s="101">
        <v>-22.141258522875141</v>
      </c>
      <c r="K25" s="101">
        <v>-17.511994516792328</v>
      </c>
      <c r="L25" s="101">
        <v>-50.833333333333329</v>
      </c>
      <c r="M25" s="16"/>
    </row>
    <row r="26" spans="1:19" x14ac:dyDescent="0.25">
      <c r="C26" s="184" t="s">
        <v>2527</v>
      </c>
      <c r="J26" s="69"/>
      <c r="L26" s="69"/>
      <c r="M26" s="69"/>
    </row>
    <row r="28" spans="1:19" x14ac:dyDescent="0.25">
      <c r="A28" t="s">
        <v>2545</v>
      </c>
      <c r="F28" t="s">
        <v>2546</v>
      </c>
      <c r="K28" t="s">
        <v>2547</v>
      </c>
      <c r="P28" t="s">
        <v>2548</v>
      </c>
    </row>
    <row r="29" spans="1:19" x14ac:dyDescent="0.25">
      <c r="B29">
        <v>2019</v>
      </c>
      <c r="C29">
        <v>2020</v>
      </c>
      <c r="D29" t="s">
        <v>2549</v>
      </c>
      <c r="G29">
        <v>2019</v>
      </c>
      <c r="H29">
        <v>2020</v>
      </c>
      <c r="I29" t="s">
        <v>2549</v>
      </c>
      <c r="L29">
        <v>2019</v>
      </c>
      <c r="M29">
        <v>2020</v>
      </c>
      <c r="N29" t="s">
        <v>2549</v>
      </c>
      <c r="Q29">
        <v>2019</v>
      </c>
      <c r="R29">
        <v>2020</v>
      </c>
      <c r="S29" t="s">
        <v>2549</v>
      </c>
    </row>
    <row r="30" spans="1:19" x14ac:dyDescent="0.25">
      <c r="A30" s="293" t="s">
        <v>5</v>
      </c>
      <c r="B30" s="294">
        <v>125338</v>
      </c>
      <c r="C30" s="294">
        <v>113332</v>
      </c>
      <c r="D30" s="295">
        <v>-9.5788986580286899</v>
      </c>
      <c r="F30" s="293" t="s">
        <v>5</v>
      </c>
      <c r="G30" s="294">
        <v>306216</v>
      </c>
      <c r="H30" s="294">
        <v>255003</v>
      </c>
      <c r="I30" s="295">
        <v>-16.724469002272901</v>
      </c>
      <c r="K30" s="293" t="s">
        <v>5</v>
      </c>
      <c r="L30" s="305">
        <v>9811</v>
      </c>
      <c r="M30" s="305">
        <v>7614</v>
      </c>
      <c r="N30" s="295">
        <v>-22.393232086433589</v>
      </c>
      <c r="P30" s="293" t="s">
        <v>5</v>
      </c>
      <c r="Q30" s="305">
        <v>19213</v>
      </c>
      <c r="R30" s="305">
        <v>14959</v>
      </c>
      <c r="S30" s="295">
        <v>-22.141258522875141</v>
      </c>
    </row>
    <row r="31" spans="1:19" x14ac:dyDescent="0.25">
      <c r="A31" s="308" t="s">
        <v>6</v>
      </c>
      <c r="B31" s="309">
        <f>SUM(B32:B40)</f>
        <v>21494</v>
      </c>
      <c r="C31" s="309">
        <f>SUM(C32:C40)</f>
        <v>18939</v>
      </c>
      <c r="D31" s="310">
        <f>((C31/B31)-1)*100</f>
        <v>-11.887038243230673</v>
      </c>
      <c r="F31" s="308" t="s">
        <v>6</v>
      </c>
      <c r="G31" s="309">
        <f>SUM(G32:G40)</f>
        <v>57087</v>
      </c>
      <c r="H31" s="309">
        <f>SUM(H32:H40)</f>
        <v>42743</v>
      </c>
      <c r="I31" s="310">
        <f>((H31/G31)-1)*100</f>
        <v>-25.126561213586285</v>
      </c>
      <c r="K31" s="308" t="s">
        <v>6</v>
      </c>
      <c r="L31" s="309">
        <f>SUM(L32:L40)</f>
        <v>1852</v>
      </c>
      <c r="M31" s="309">
        <f>SUM(M32:M40)</f>
        <v>1424</v>
      </c>
      <c r="N31" s="310">
        <f>((M31/L31)-1)*100</f>
        <v>-23.110151187904972</v>
      </c>
      <c r="P31" s="308" t="s">
        <v>6</v>
      </c>
      <c r="Q31" s="309">
        <f>SUM(Q32:Q40)</f>
        <v>2918</v>
      </c>
      <c r="R31" s="309">
        <f>SUM(R32:R40)</f>
        <v>2407</v>
      </c>
      <c r="S31" s="310">
        <f>((R31/Q31)-1)*100</f>
        <v>-17.511994516792328</v>
      </c>
    </row>
    <row r="32" spans="1:19" x14ac:dyDescent="0.25">
      <c r="A32" s="296" t="s">
        <v>7</v>
      </c>
      <c r="B32" s="301">
        <v>635</v>
      </c>
      <c r="C32" s="301">
        <v>445</v>
      </c>
      <c r="D32" s="300">
        <v>-29.921259842519689</v>
      </c>
      <c r="F32" s="296" t="s">
        <v>7</v>
      </c>
      <c r="G32" s="304">
        <v>4234</v>
      </c>
      <c r="H32" s="304">
        <v>3138</v>
      </c>
      <c r="I32" s="300">
        <v>-25.885687293339632</v>
      </c>
      <c r="K32" s="296" t="s">
        <v>7</v>
      </c>
      <c r="L32" s="302">
        <v>62</v>
      </c>
      <c r="M32" s="302">
        <v>56</v>
      </c>
      <c r="N32" s="298">
        <v>-9.6774193548387117</v>
      </c>
      <c r="P32" s="296" t="s">
        <v>7</v>
      </c>
      <c r="Q32" s="302">
        <v>240</v>
      </c>
      <c r="R32" s="302">
        <v>118</v>
      </c>
      <c r="S32" s="298">
        <v>-50.833333333333329</v>
      </c>
    </row>
    <row r="33" spans="1:19" x14ac:dyDescent="0.25">
      <c r="A33" s="296" t="s">
        <v>21</v>
      </c>
      <c r="B33" s="297" t="s">
        <v>2112</v>
      </c>
      <c r="C33" s="297" t="s">
        <v>2112</v>
      </c>
      <c r="D33" s="298" t="s">
        <v>2112</v>
      </c>
      <c r="F33" s="296" t="s">
        <v>21</v>
      </c>
      <c r="G33" s="302" t="s">
        <v>2112</v>
      </c>
      <c r="H33" s="302" t="s">
        <v>2112</v>
      </c>
      <c r="I33" s="302" t="s">
        <v>2112</v>
      </c>
      <c r="K33" s="296" t="s">
        <v>21</v>
      </c>
      <c r="L33" s="302" t="s">
        <v>2112</v>
      </c>
      <c r="M33" s="302" t="s">
        <v>2112</v>
      </c>
      <c r="N33" s="298" t="s">
        <v>2112</v>
      </c>
      <c r="P33" s="296" t="s">
        <v>21</v>
      </c>
      <c r="Q33" s="302" t="s">
        <v>2112</v>
      </c>
      <c r="R33" s="302" t="s">
        <v>2112</v>
      </c>
      <c r="S33" s="298" t="s">
        <v>2112</v>
      </c>
    </row>
    <row r="34" spans="1:19" x14ac:dyDescent="0.25">
      <c r="A34" s="296" t="s">
        <v>22</v>
      </c>
      <c r="B34" s="299">
        <v>6050</v>
      </c>
      <c r="C34" s="299">
        <v>5479</v>
      </c>
      <c r="D34" s="300">
        <v>-9.438016528925619</v>
      </c>
      <c r="F34" s="296" t="s">
        <v>22</v>
      </c>
      <c r="G34" s="302">
        <v>21397</v>
      </c>
      <c r="H34" s="302">
        <v>15900</v>
      </c>
      <c r="I34" s="303">
        <v>-25.690517362247046</v>
      </c>
      <c r="K34" s="296" t="s">
        <v>22</v>
      </c>
      <c r="L34" s="306">
        <v>482</v>
      </c>
      <c r="M34" s="306">
        <v>388</v>
      </c>
      <c r="N34" s="298">
        <v>-19.502074688796679</v>
      </c>
      <c r="P34" s="296" t="s">
        <v>22</v>
      </c>
      <c r="Q34" s="307">
        <v>1006</v>
      </c>
      <c r="R34" s="306">
        <v>807</v>
      </c>
      <c r="S34" s="298">
        <v>-19.781312127236582</v>
      </c>
    </row>
    <row r="35" spans="1:19" x14ac:dyDescent="0.25">
      <c r="A35" s="296" t="s">
        <v>17</v>
      </c>
      <c r="B35" s="299">
        <v>2755</v>
      </c>
      <c r="C35" s="299">
        <v>2237</v>
      </c>
      <c r="D35" s="300">
        <v>-18.802177858439208</v>
      </c>
      <c r="F35" s="296" t="s">
        <v>17</v>
      </c>
      <c r="G35" s="304">
        <v>8708</v>
      </c>
      <c r="H35" s="304">
        <v>6714</v>
      </c>
      <c r="I35" s="300">
        <v>-22.898484152503439</v>
      </c>
      <c r="K35" s="296" t="s">
        <v>17</v>
      </c>
      <c r="L35" s="302">
        <v>221</v>
      </c>
      <c r="M35" s="302">
        <v>146</v>
      </c>
      <c r="N35" s="298">
        <v>-33.936651583710407</v>
      </c>
      <c r="P35" s="296" t="s">
        <v>17</v>
      </c>
      <c r="Q35" s="302">
        <v>598</v>
      </c>
      <c r="R35" s="302">
        <v>515</v>
      </c>
      <c r="S35" s="298">
        <v>-13.879598662207361</v>
      </c>
    </row>
    <row r="36" spans="1:19" x14ac:dyDescent="0.25">
      <c r="A36" s="296" t="s">
        <v>15</v>
      </c>
      <c r="B36" s="299">
        <v>3621</v>
      </c>
      <c r="C36" s="299">
        <v>2730</v>
      </c>
      <c r="D36" s="300">
        <v>-24.606462303231147</v>
      </c>
      <c r="F36" s="296" t="s">
        <v>15</v>
      </c>
      <c r="G36" s="304">
        <v>8306</v>
      </c>
      <c r="H36" s="304">
        <v>6146</v>
      </c>
      <c r="I36" s="300">
        <v>-26.00529737539128</v>
      </c>
      <c r="K36" s="296" t="s">
        <v>15</v>
      </c>
      <c r="L36" s="302">
        <v>570</v>
      </c>
      <c r="M36" s="302">
        <v>418</v>
      </c>
      <c r="N36" s="298">
        <v>-26.666666666666671</v>
      </c>
      <c r="P36" s="296" t="s">
        <v>15</v>
      </c>
      <c r="Q36" s="302">
        <v>204</v>
      </c>
      <c r="R36" s="302">
        <v>208</v>
      </c>
      <c r="S36" s="298">
        <v>1.9607843137254832</v>
      </c>
    </row>
    <row r="37" spans="1:19" x14ac:dyDescent="0.25">
      <c r="A37" s="296" t="s">
        <v>19</v>
      </c>
      <c r="B37" s="299">
        <v>1569</v>
      </c>
      <c r="C37" s="299">
        <v>1564</v>
      </c>
      <c r="D37" s="300">
        <v>-0.31867431485022024</v>
      </c>
      <c r="F37" s="296" t="s">
        <v>19</v>
      </c>
      <c r="G37" s="304">
        <v>478</v>
      </c>
      <c r="H37" s="304">
        <v>403</v>
      </c>
      <c r="I37" s="300">
        <v>-15.690376569037657</v>
      </c>
      <c r="K37" s="296" t="s">
        <v>2550</v>
      </c>
      <c r="L37" s="302">
        <v>87</v>
      </c>
      <c r="M37" s="302">
        <v>35</v>
      </c>
      <c r="N37" s="298">
        <v>-59.770114942528728</v>
      </c>
      <c r="P37" s="296" t="s">
        <v>2550</v>
      </c>
      <c r="Q37" s="302" t="s">
        <v>2112</v>
      </c>
      <c r="R37" s="302">
        <v>23</v>
      </c>
      <c r="S37" s="298" t="s">
        <v>2112</v>
      </c>
    </row>
    <row r="38" spans="1:19" x14ac:dyDescent="0.25">
      <c r="A38" s="296" t="s">
        <v>20</v>
      </c>
      <c r="B38" s="301">
        <v>4845</v>
      </c>
      <c r="C38" s="301">
        <v>4731</v>
      </c>
      <c r="D38" s="300">
        <v>-2.352941176470591</v>
      </c>
      <c r="F38" s="296" t="s">
        <v>20</v>
      </c>
      <c r="G38" s="304">
        <v>7026</v>
      </c>
      <c r="H38" s="304">
        <v>5486</v>
      </c>
      <c r="I38" s="300">
        <v>-21.918588101337889</v>
      </c>
      <c r="K38" s="296" t="s">
        <v>20</v>
      </c>
      <c r="L38" s="302">
        <v>292</v>
      </c>
      <c r="M38" s="302">
        <v>278</v>
      </c>
      <c r="N38" s="298">
        <v>-4.7945205479452024</v>
      </c>
      <c r="P38" s="296" t="s">
        <v>20</v>
      </c>
      <c r="Q38" s="302">
        <v>537</v>
      </c>
      <c r="R38" s="302">
        <v>404</v>
      </c>
      <c r="S38" s="298">
        <v>-24.767225325884546</v>
      </c>
    </row>
    <row r="39" spans="1:19" x14ac:dyDescent="0.25">
      <c r="A39" s="296" t="s">
        <v>16</v>
      </c>
      <c r="B39" s="301">
        <v>1067</v>
      </c>
      <c r="C39" s="301">
        <v>672</v>
      </c>
      <c r="D39" s="300">
        <v>-37.019681349578256</v>
      </c>
      <c r="F39" s="296" t="s">
        <v>16</v>
      </c>
      <c r="G39" s="304">
        <v>5673</v>
      </c>
      <c r="H39" s="304">
        <v>3344</v>
      </c>
      <c r="I39" s="300">
        <v>-41.054115988013393</v>
      </c>
      <c r="K39" s="296" t="s">
        <v>16</v>
      </c>
      <c r="L39" s="302">
        <v>92</v>
      </c>
      <c r="M39" s="302">
        <v>57</v>
      </c>
      <c r="N39" s="298">
        <v>-38.04347826086957</v>
      </c>
      <c r="P39" s="296" t="s">
        <v>16</v>
      </c>
      <c r="Q39" s="302">
        <v>260</v>
      </c>
      <c r="R39" s="302">
        <v>214</v>
      </c>
      <c r="S39" s="298">
        <v>-17.692307692307697</v>
      </c>
    </row>
    <row r="40" spans="1:19" x14ac:dyDescent="0.25">
      <c r="A40" s="296" t="s">
        <v>18</v>
      </c>
      <c r="B40" s="301">
        <v>952</v>
      </c>
      <c r="C40" s="301">
        <v>1081</v>
      </c>
      <c r="D40" s="300">
        <v>13.550420168067223</v>
      </c>
      <c r="F40" s="296" t="s">
        <v>18</v>
      </c>
      <c r="G40" s="304">
        <v>1265</v>
      </c>
      <c r="H40" s="304">
        <v>1612</v>
      </c>
      <c r="I40" s="300">
        <v>27.430830039525688</v>
      </c>
      <c r="K40" s="296" t="s">
        <v>18</v>
      </c>
      <c r="L40" s="302">
        <v>46</v>
      </c>
      <c r="M40" s="302">
        <v>46</v>
      </c>
      <c r="N40" s="298" t="s">
        <v>425</v>
      </c>
      <c r="P40" s="296" t="s">
        <v>18</v>
      </c>
      <c r="Q40" s="302">
        <v>73</v>
      </c>
      <c r="R40" s="302">
        <v>118</v>
      </c>
      <c r="S40" s="298">
        <v>61.643835616438359</v>
      </c>
    </row>
    <row r="48" spans="1:19" ht="13.5" customHeight="1" x14ac:dyDescent="0.25"/>
    <row r="62" spans="1:43" x14ac:dyDescent="0.25">
      <c r="E62" s="16"/>
      <c r="F62" s="16"/>
      <c r="G62" s="16"/>
      <c r="H62" s="16"/>
      <c r="I62" s="16"/>
      <c r="J62" s="16"/>
      <c r="K62" s="16"/>
      <c r="L62" s="16"/>
      <c r="M62" s="16"/>
      <c r="N62" s="16"/>
      <c r="O62" s="16"/>
      <c r="P62" s="16"/>
      <c r="Q62" s="16"/>
      <c r="R62" s="16"/>
      <c r="S62" s="16"/>
      <c r="T62" s="16"/>
      <c r="U62" s="16"/>
      <c r="V62" s="16"/>
    </row>
    <row r="63" spans="1:43" x14ac:dyDescent="0.25">
      <c r="A63" s="16"/>
      <c r="B63" s="16"/>
      <c r="C63" s="16"/>
      <c r="D63" s="16"/>
      <c r="H63" s="16"/>
      <c r="I63" s="16"/>
      <c r="J63" s="16"/>
      <c r="K63" s="16"/>
      <c r="L63" s="16"/>
      <c r="M63" s="16"/>
      <c r="N63" s="16"/>
      <c r="O63" s="16"/>
      <c r="P63" s="16"/>
      <c r="Q63" s="16"/>
      <c r="R63" s="16"/>
      <c r="S63" s="16"/>
      <c r="T63" s="16"/>
      <c r="U63" s="16"/>
      <c r="Z63" s="16">
        <v>100.26111111111112</v>
      </c>
      <c r="AA63" s="16">
        <v>37.698888888888888</v>
      </c>
      <c r="AB63" s="16">
        <v>29.11</v>
      </c>
      <c r="AC63" s="16">
        <v>106.88962962962962</v>
      </c>
      <c r="AD63" s="16">
        <v>43.707777777777778</v>
      </c>
      <c r="AE63" s="16">
        <v>45.33</v>
      </c>
      <c r="AF63" s="16">
        <v>100.61777777777779</v>
      </c>
      <c r="AG63" s="16">
        <v>44.761111111111113</v>
      </c>
      <c r="AH63" s="16">
        <v>38.72</v>
      </c>
      <c r="AI63" s="16">
        <v>93.936296296296291</v>
      </c>
      <c r="AJ63" s="16">
        <v>46.378888888888895</v>
      </c>
      <c r="AK63" s="16">
        <v>34.06</v>
      </c>
      <c r="AL63" s="16">
        <v>85.057037037037048</v>
      </c>
      <c r="AM63" s="16">
        <v>44.518888888888881</v>
      </c>
      <c r="AN63" s="16">
        <v>42.11</v>
      </c>
      <c r="AO63" s="16">
        <v>61.589259259259251</v>
      </c>
      <c r="AP63" s="16">
        <v>33.232222222222219</v>
      </c>
      <c r="AQ63" s="16">
        <v>31.48</v>
      </c>
    </row>
  </sheetData>
  <mergeCells count="4">
    <mergeCell ref="G20:I20"/>
    <mergeCell ref="J20:L20"/>
    <mergeCell ref="C20:C21"/>
    <mergeCell ref="D20:F20"/>
  </mergeCells>
  <pageMargins left="0.511811024" right="0.511811024" top="0.78740157499999996" bottom="0.78740157499999996" header="0.31496062000000002" footer="0.31496062000000002"/>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F276F-C823-417A-8FB2-BDFD722057AB}">
  <dimension ref="A1:M70"/>
  <sheetViews>
    <sheetView zoomScaleNormal="100" workbookViewId="0"/>
  </sheetViews>
  <sheetFormatPr defaultRowHeight="12.75" x14ac:dyDescent="0.2"/>
  <cols>
    <col min="1" max="16384" width="9.140625" style="277"/>
  </cols>
  <sheetData>
    <row r="1" spans="1:1" x14ac:dyDescent="0.2">
      <c r="A1" s="314" t="s">
        <v>2551</v>
      </c>
    </row>
    <row r="2" spans="1:1" x14ac:dyDescent="0.2">
      <c r="A2" s="314"/>
    </row>
    <row r="3" spans="1:1" x14ac:dyDescent="0.2">
      <c r="A3" s="314" t="s">
        <v>48</v>
      </c>
    </row>
    <row r="4" spans="1:1" x14ac:dyDescent="0.2">
      <c r="A4" s="314" t="s">
        <v>2552</v>
      </c>
    </row>
    <row r="5" spans="1:1" x14ac:dyDescent="0.2">
      <c r="A5" s="314" t="s">
        <v>2553</v>
      </c>
    </row>
    <row r="6" spans="1:1" x14ac:dyDescent="0.2">
      <c r="A6" s="314" t="s">
        <v>2554</v>
      </c>
    </row>
    <row r="7" spans="1:1" x14ac:dyDescent="0.2">
      <c r="A7" s="314" t="s">
        <v>2555</v>
      </c>
    </row>
    <row r="8" spans="1:1" x14ac:dyDescent="0.2">
      <c r="A8" s="314" t="s">
        <v>2556</v>
      </c>
    </row>
    <row r="9" spans="1:1" x14ac:dyDescent="0.2">
      <c r="A9" s="314" t="s">
        <v>2557</v>
      </c>
    </row>
    <row r="10" spans="1:1" x14ac:dyDescent="0.2">
      <c r="A10" s="314"/>
    </row>
    <row r="11" spans="1:1" x14ac:dyDescent="0.2">
      <c r="A11" s="314" t="s">
        <v>52</v>
      </c>
    </row>
    <row r="12" spans="1:1" x14ac:dyDescent="0.2">
      <c r="A12" s="314" t="s">
        <v>2558</v>
      </c>
    </row>
    <row r="13" spans="1:1" x14ac:dyDescent="0.2">
      <c r="A13" s="314" t="s">
        <v>2559</v>
      </c>
    </row>
    <row r="14" spans="1:1" x14ac:dyDescent="0.2">
      <c r="A14" s="314" t="s">
        <v>2560</v>
      </c>
    </row>
    <row r="15" spans="1:1" x14ac:dyDescent="0.2">
      <c r="A15" s="314"/>
    </row>
    <row r="16" spans="1:1" ht="15" x14ac:dyDescent="0.25">
      <c r="A16" t="s">
        <v>654</v>
      </c>
    </row>
    <row r="17" spans="1:6" ht="15" x14ac:dyDescent="0.25">
      <c r="A17" t="s">
        <v>2561</v>
      </c>
    </row>
    <row r="18" spans="1:6" ht="15" x14ac:dyDescent="0.25">
      <c r="A18" t="s">
        <v>2562</v>
      </c>
    </row>
    <row r="19" spans="1:6" ht="15" x14ac:dyDescent="0.25">
      <c r="A19" t="s">
        <v>85</v>
      </c>
    </row>
    <row r="20" spans="1:6" x14ac:dyDescent="0.2">
      <c r="A20" s="314"/>
    </row>
    <row r="21" spans="1:6" x14ac:dyDescent="0.2">
      <c r="F21" s="314"/>
    </row>
    <row r="22" spans="1:6" x14ac:dyDescent="0.2">
      <c r="B22" s="315"/>
    </row>
    <row r="23" spans="1:6" x14ac:dyDescent="0.2">
      <c r="C23" s="19" t="s">
        <v>2563</v>
      </c>
      <c r="F23" s="19" t="s">
        <v>2563</v>
      </c>
    </row>
    <row r="24" spans="1:6" x14ac:dyDescent="0.2">
      <c r="B24" s="277">
        <v>2017</v>
      </c>
      <c r="C24" s="19">
        <v>2017</v>
      </c>
      <c r="E24" s="19" t="s">
        <v>199</v>
      </c>
      <c r="F24" s="277" t="s">
        <v>703</v>
      </c>
    </row>
    <row r="25" spans="1:6" x14ac:dyDescent="0.2">
      <c r="A25" s="277" t="s">
        <v>66</v>
      </c>
      <c r="B25" s="277">
        <v>0.77800000000000002</v>
      </c>
      <c r="D25" s="277" t="s">
        <v>66</v>
      </c>
      <c r="E25" s="277">
        <v>0.16600000000000004</v>
      </c>
    </row>
    <row r="26" spans="1:6" x14ac:dyDescent="0.2">
      <c r="A26" s="277" t="s">
        <v>69</v>
      </c>
      <c r="B26" s="277">
        <v>0.70899999999999996</v>
      </c>
      <c r="D26" s="277" t="s">
        <v>69</v>
      </c>
      <c r="E26" s="277">
        <v>0.16099999999999992</v>
      </c>
    </row>
    <row r="27" spans="1:6" x14ac:dyDescent="0.2">
      <c r="A27" s="277" t="s">
        <v>399</v>
      </c>
      <c r="B27" s="277">
        <v>0.71399999999999997</v>
      </c>
      <c r="C27" s="277">
        <v>6</v>
      </c>
      <c r="D27" s="277" t="s">
        <v>72</v>
      </c>
      <c r="E27" s="277">
        <v>0.18399999999999994</v>
      </c>
      <c r="F27" s="277">
        <v>17</v>
      </c>
    </row>
    <row r="28" spans="1:6" x14ac:dyDescent="0.2">
      <c r="A28" s="277" t="s">
        <v>72</v>
      </c>
      <c r="B28" s="277">
        <v>0.70199999999999996</v>
      </c>
      <c r="C28" s="277">
        <v>5</v>
      </c>
      <c r="D28" s="277" t="s">
        <v>118</v>
      </c>
      <c r="E28" s="277">
        <v>0.123</v>
      </c>
      <c r="F28" s="277">
        <v>1</v>
      </c>
    </row>
    <row r="29" spans="1:6" x14ac:dyDescent="0.2">
      <c r="A29" s="277" t="s">
        <v>345</v>
      </c>
      <c r="B29" s="277">
        <v>0.69799999999999995</v>
      </c>
      <c r="C29" s="277">
        <v>4</v>
      </c>
      <c r="D29" s="277" t="s">
        <v>120</v>
      </c>
      <c r="E29" s="277">
        <v>0.124</v>
      </c>
      <c r="F29" s="277">
        <v>2</v>
      </c>
    </row>
    <row r="30" spans="1:6" x14ac:dyDescent="0.2">
      <c r="A30" s="277" t="s">
        <v>368</v>
      </c>
      <c r="B30" s="277">
        <v>0.69699999999999995</v>
      </c>
      <c r="C30" s="277">
        <v>3</v>
      </c>
      <c r="D30" s="277" t="s">
        <v>121</v>
      </c>
      <c r="E30" s="277">
        <v>0.125</v>
      </c>
      <c r="F30" s="277">
        <v>3</v>
      </c>
    </row>
    <row r="31" spans="1:6" x14ac:dyDescent="0.2">
      <c r="A31" s="277" t="s">
        <v>343</v>
      </c>
      <c r="B31" s="277">
        <v>0.68700000000000006</v>
      </c>
      <c r="C31" s="277">
        <v>2</v>
      </c>
      <c r="D31" s="277" t="s">
        <v>371</v>
      </c>
      <c r="E31" s="277">
        <v>0.13200000000000001</v>
      </c>
      <c r="F31" s="277">
        <v>4</v>
      </c>
    </row>
    <row r="32" spans="1:6" x14ac:dyDescent="0.2">
      <c r="A32" s="277" t="s">
        <v>1183</v>
      </c>
      <c r="B32" s="277">
        <v>0.68300000000000005</v>
      </c>
      <c r="C32" s="277">
        <v>1</v>
      </c>
      <c r="D32" s="277" t="s">
        <v>119</v>
      </c>
      <c r="E32" s="277">
        <v>0.13200000000000001</v>
      </c>
      <c r="F32" s="277">
        <v>4</v>
      </c>
    </row>
    <row r="33" spans="1:6" x14ac:dyDescent="0.2">
      <c r="A33" s="277" t="s">
        <v>120</v>
      </c>
      <c r="B33" s="277">
        <v>0.82599999999999996</v>
      </c>
      <c r="C33" s="277">
        <v>2</v>
      </c>
      <c r="D33" s="277" t="s">
        <v>75</v>
      </c>
      <c r="E33" s="277">
        <v>0.13400000000000001</v>
      </c>
      <c r="F33" s="277">
        <v>6</v>
      </c>
    </row>
    <row r="34" spans="1:6" x14ac:dyDescent="0.2">
      <c r="A34" s="277" t="s">
        <v>121</v>
      </c>
      <c r="B34" s="277">
        <v>0.85</v>
      </c>
      <c r="C34" s="277">
        <v>1</v>
      </c>
    </row>
    <row r="35" spans="1:6" x14ac:dyDescent="0.2">
      <c r="A35" s="19"/>
      <c r="B35" s="19"/>
      <c r="C35" s="19"/>
      <c r="D35" s="19"/>
    </row>
    <row r="36" spans="1:6" x14ac:dyDescent="0.2">
      <c r="A36" s="19"/>
      <c r="B36" s="19"/>
      <c r="C36" s="19"/>
      <c r="D36" s="19"/>
    </row>
    <row r="37" spans="1:6" x14ac:dyDescent="0.2">
      <c r="A37" s="19"/>
      <c r="B37" s="19"/>
      <c r="C37" s="19"/>
      <c r="D37" s="19"/>
    </row>
    <row r="38" spans="1:6" x14ac:dyDescent="0.2">
      <c r="A38" s="19"/>
      <c r="B38" s="19"/>
      <c r="C38" s="19"/>
      <c r="D38" s="19"/>
    </row>
    <row r="39" spans="1:6" x14ac:dyDescent="0.2">
      <c r="A39" s="19"/>
      <c r="B39" s="19"/>
      <c r="C39" s="19"/>
      <c r="D39" s="19"/>
    </row>
    <row r="40" spans="1:6" x14ac:dyDescent="0.2">
      <c r="A40" s="19"/>
      <c r="B40" s="19" t="s">
        <v>2564</v>
      </c>
      <c r="C40" s="19"/>
      <c r="D40" s="19"/>
      <c r="E40" s="19" t="s">
        <v>64</v>
      </c>
      <c r="F40" s="277" t="s">
        <v>64</v>
      </c>
    </row>
    <row r="41" spans="1:6" x14ac:dyDescent="0.2">
      <c r="A41" s="19" t="s">
        <v>2565</v>
      </c>
      <c r="B41" s="19">
        <v>2000</v>
      </c>
      <c r="C41" s="19">
        <v>2017</v>
      </c>
      <c r="D41" s="19" t="s">
        <v>199</v>
      </c>
      <c r="E41" s="19">
        <v>2017</v>
      </c>
      <c r="F41" s="277" t="s">
        <v>703</v>
      </c>
    </row>
    <row r="42" spans="1:6" x14ac:dyDescent="0.2">
      <c r="A42" s="19" t="s">
        <v>5</v>
      </c>
      <c r="B42" s="19">
        <v>0.61199999999999999</v>
      </c>
      <c r="C42" s="19">
        <v>0.77800000000000002</v>
      </c>
      <c r="D42" s="19">
        <f>C42-B42</f>
        <v>0.16600000000000004</v>
      </c>
      <c r="E42" s="19"/>
    </row>
    <row r="43" spans="1:6" x14ac:dyDescent="0.2">
      <c r="A43" s="19" t="s">
        <v>1186</v>
      </c>
      <c r="B43" s="19">
        <v>0.54800000000000004</v>
      </c>
      <c r="C43" s="19">
        <v>0.70899999999999996</v>
      </c>
      <c r="D43" s="19">
        <f t="shared" ref="D43:D70" si="0">C43-B43</f>
        <v>0.16099999999999992</v>
      </c>
      <c r="E43" s="19"/>
    </row>
    <row r="44" spans="1:6" x14ac:dyDescent="0.2">
      <c r="A44" s="19" t="s">
        <v>7</v>
      </c>
      <c r="B44" s="19">
        <v>0.51800000000000002</v>
      </c>
      <c r="C44" s="19">
        <v>0.70199999999999996</v>
      </c>
      <c r="D44" s="19">
        <f t="shared" si="0"/>
        <v>0.18399999999999994</v>
      </c>
      <c r="E44" s="19">
        <f>RANK(C44,C$44:C$70,1)</f>
        <v>5</v>
      </c>
      <c r="F44" s="19">
        <f>RANK(D44,D$44:D$70,1)</f>
        <v>17</v>
      </c>
    </row>
    <row r="45" spans="1:6" x14ac:dyDescent="0.2">
      <c r="A45" s="19" t="s">
        <v>33</v>
      </c>
      <c r="B45" s="19">
        <v>0.72499999999999998</v>
      </c>
      <c r="C45" s="19">
        <v>0.85</v>
      </c>
      <c r="D45" s="19">
        <f t="shared" si="0"/>
        <v>0.125</v>
      </c>
      <c r="E45" s="19">
        <f t="shared" ref="E45:F70" si="1">RANK(C45,C$44:C$70,1)</f>
        <v>27</v>
      </c>
      <c r="F45" s="19">
        <f t="shared" si="1"/>
        <v>3</v>
      </c>
    </row>
    <row r="46" spans="1:6" x14ac:dyDescent="0.2">
      <c r="A46" s="19" t="s">
        <v>32</v>
      </c>
      <c r="B46" s="19">
        <v>0.61499999999999999</v>
      </c>
      <c r="C46" s="19">
        <v>0.76900000000000002</v>
      </c>
      <c r="D46" s="19">
        <f t="shared" si="0"/>
        <v>0.15400000000000003</v>
      </c>
      <c r="E46" s="19">
        <f t="shared" si="1"/>
        <v>18</v>
      </c>
      <c r="F46" s="19">
        <f t="shared" si="1"/>
        <v>9</v>
      </c>
    </row>
    <row r="47" spans="1:6" x14ac:dyDescent="0.2">
      <c r="A47" s="19" t="s">
        <v>31</v>
      </c>
      <c r="B47" s="19">
        <v>0.60099999999999998</v>
      </c>
      <c r="C47" s="19">
        <v>0.77400000000000002</v>
      </c>
      <c r="D47" s="19">
        <f t="shared" si="0"/>
        <v>0.17300000000000004</v>
      </c>
      <c r="E47" s="19">
        <f t="shared" si="1"/>
        <v>20</v>
      </c>
      <c r="F47" s="19">
        <f t="shared" si="1"/>
        <v>13</v>
      </c>
    </row>
    <row r="48" spans="1:6" x14ac:dyDescent="0.2">
      <c r="A48" s="19" t="s">
        <v>30</v>
      </c>
      <c r="B48" s="19">
        <v>0.61299999999999999</v>
      </c>
      <c r="C48" s="19">
        <v>0.76600000000000001</v>
      </c>
      <c r="D48" s="19">
        <f t="shared" si="0"/>
        <v>0.15300000000000002</v>
      </c>
      <c r="E48" s="19">
        <f t="shared" si="1"/>
        <v>17</v>
      </c>
      <c r="F48" s="19">
        <f t="shared" si="1"/>
        <v>8</v>
      </c>
    </row>
    <row r="49" spans="1:13" x14ac:dyDescent="0.2">
      <c r="A49" s="19" t="s">
        <v>21</v>
      </c>
      <c r="B49" s="19">
        <v>0.47099999999999997</v>
      </c>
      <c r="C49" s="19">
        <v>0.68300000000000005</v>
      </c>
      <c r="D49" s="19">
        <f t="shared" si="0"/>
        <v>0.21200000000000008</v>
      </c>
      <c r="E49" s="19">
        <f t="shared" si="1"/>
        <v>1</v>
      </c>
      <c r="F49" s="19">
        <f t="shared" si="1"/>
        <v>23</v>
      </c>
    </row>
    <row r="50" spans="1:13" x14ac:dyDescent="0.2">
      <c r="A50" s="19" t="s">
        <v>22</v>
      </c>
      <c r="B50" s="19">
        <v>0.51200000000000001</v>
      </c>
      <c r="C50" s="19">
        <v>0.71399999999999997</v>
      </c>
      <c r="D50" s="19">
        <f t="shared" si="0"/>
        <v>0.20199999999999996</v>
      </c>
      <c r="E50" s="19">
        <f t="shared" si="1"/>
        <v>6</v>
      </c>
      <c r="F50" s="19">
        <f t="shared" si="1"/>
        <v>20</v>
      </c>
    </row>
    <row r="51" spans="1:13" x14ac:dyDescent="0.2">
      <c r="A51" s="19" t="s">
        <v>17</v>
      </c>
      <c r="B51" s="19">
        <v>0.54100000000000004</v>
      </c>
      <c r="C51" s="19">
        <v>0.73499999999999999</v>
      </c>
      <c r="D51" s="19">
        <f t="shared" si="0"/>
        <v>0.19399999999999995</v>
      </c>
      <c r="E51" s="19">
        <f t="shared" si="1"/>
        <v>13</v>
      </c>
      <c r="F51" s="19">
        <f t="shared" si="1"/>
        <v>19</v>
      </c>
    </row>
    <row r="52" spans="1:13" x14ac:dyDescent="0.2">
      <c r="A52" s="19" t="s">
        <v>15</v>
      </c>
      <c r="B52" s="19">
        <v>0.47599999999999998</v>
      </c>
      <c r="C52" s="19">
        <v>0.68700000000000006</v>
      </c>
      <c r="D52" s="19">
        <f t="shared" si="0"/>
        <v>0.21100000000000008</v>
      </c>
      <c r="E52" s="19">
        <f t="shared" si="1"/>
        <v>2</v>
      </c>
      <c r="F52" s="19">
        <f t="shared" si="1"/>
        <v>22</v>
      </c>
      <c r="I52" s="19"/>
      <c r="J52" s="19"/>
      <c r="K52" s="19"/>
      <c r="M52" s="19"/>
    </row>
    <row r="53" spans="1:13" x14ac:dyDescent="0.2">
      <c r="A53" s="19" t="s">
        <v>19</v>
      </c>
      <c r="B53" s="19">
        <v>0.50600000000000001</v>
      </c>
      <c r="C53" s="19">
        <v>0.72199999999999998</v>
      </c>
      <c r="D53" s="19">
        <f t="shared" si="0"/>
        <v>0.21599999999999997</v>
      </c>
      <c r="E53" s="19">
        <f t="shared" si="1"/>
        <v>8</v>
      </c>
      <c r="F53" s="19">
        <f t="shared" si="1"/>
        <v>25</v>
      </c>
      <c r="I53" s="19"/>
      <c r="J53" s="19"/>
      <c r="K53" s="19"/>
      <c r="M53" s="19"/>
    </row>
    <row r="54" spans="1:13" x14ac:dyDescent="0.2">
      <c r="A54" s="19" t="s">
        <v>20</v>
      </c>
      <c r="B54" s="19">
        <v>0.54400000000000004</v>
      </c>
      <c r="C54" s="19">
        <v>0.72699999999999998</v>
      </c>
      <c r="D54" s="19">
        <f t="shared" si="0"/>
        <v>0.18299999999999994</v>
      </c>
      <c r="E54" s="19">
        <f t="shared" si="1"/>
        <v>10</v>
      </c>
      <c r="F54" s="19">
        <f t="shared" si="1"/>
        <v>16</v>
      </c>
    </row>
    <row r="55" spans="1:13" x14ac:dyDescent="0.2">
      <c r="A55" s="19" t="s">
        <v>16</v>
      </c>
      <c r="B55" s="19">
        <v>0.48399999999999999</v>
      </c>
      <c r="C55" s="19">
        <v>0.69699999999999995</v>
      </c>
      <c r="D55" s="19">
        <f t="shared" si="0"/>
        <v>0.21299999999999997</v>
      </c>
      <c r="E55" s="19">
        <f t="shared" si="1"/>
        <v>3</v>
      </c>
      <c r="F55" s="19">
        <f t="shared" si="1"/>
        <v>24</v>
      </c>
    </row>
    <row r="56" spans="1:13" x14ac:dyDescent="0.2">
      <c r="A56" s="19" t="s">
        <v>18</v>
      </c>
      <c r="B56" s="19">
        <v>0.55200000000000005</v>
      </c>
      <c r="C56" s="19">
        <v>0.73099999999999998</v>
      </c>
      <c r="D56" s="19">
        <f t="shared" si="0"/>
        <v>0.17899999999999994</v>
      </c>
      <c r="E56" s="19">
        <f t="shared" si="1"/>
        <v>11</v>
      </c>
      <c r="F56" s="19">
        <f t="shared" si="1"/>
        <v>14</v>
      </c>
    </row>
    <row r="57" spans="1:13" x14ac:dyDescent="0.2">
      <c r="A57" s="19" t="s">
        <v>9</v>
      </c>
      <c r="B57" s="19">
        <v>0.51700000000000002</v>
      </c>
      <c r="C57" s="19">
        <v>0.71899999999999997</v>
      </c>
      <c r="D57" s="19">
        <f t="shared" si="0"/>
        <v>0.20199999999999996</v>
      </c>
      <c r="E57" s="19">
        <f t="shared" si="1"/>
        <v>7</v>
      </c>
      <c r="F57" s="19">
        <f t="shared" si="1"/>
        <v>20</v>
      </c>
    </row>
    <row r="58" spans="1:13" x14ac:dyDescent="0.2">
      <c r="A58" s="19" t="s">
        <v>13</v>
      </c>
      <c r="B58" s="19">
        <v>0.57699999999999996</v>
      </c>
      <c r="C58" s="19">
        <v>0.74</v>
      </c>
      <c r="D58" s="19">
        <f t="shared" si="0"/>
        <v>0.16300000000000003</v>
      </c>
      <c r="E58" s="19">
        <f t="shared" si="1"/>
        <v>14</v>
      </c>
      <c r="F58" s="19">
        <f t="shared" si="1"/>
        <v>11</v>
      </c>
    </row>
    <row r="59" spans="1:13" x14ac:dyDescent="0.2">
      <c r="A59" s="19" t="s">
        <v>10</v>
      </c>
      <c r="B59" s="19">
        <v>0.51500000000000001</v>
      </c>
      <c r="C59" s="19">
        <v>0.73299999999999998</v>
      </c>
      <c r="D59" s="19">
        <f t="shared" si="0"/>
        <v>0.21799999999999997</v>
      </c>
      <c r="E59" s="19">
        <f t="shared" si="1"/>
        <v>12</v>
      </c>
      <c r="F59" s="19">
        <f t="shared" si="1"/>
        <v>26</v>
      </c>
    </row>
    <row r="60" spans="1:13" x14ac:dyDescent="0.2">
      <c r="A60" s="19" t="s">
        <v>12</v>
      </c>
      <c r="B60" s="19">
        <v>0.51800000000000002</v>
      </c>
      <c r="C60" s="19">
        <v>0.69799999999999995</v>
      </c>
      <c r="D60" s="19">
        <f t="shared" si="0"/>
        <v>0.17999999999999994</v>
      </c>
      <c r="E60" s="19">
        <f t="shared" si="1"/>
        <v>4</v>
      </c>
      <c r="F60" s="19">
        <f t="shared" si="1"/>
        <v>15</v>
      </c>
    </row>
    <row r="61" spans="1:13" x14ac:dyDescent="0.2">
      <c r="A61" s="19" t="s">
        <v>8</v>
      </c>
      <c r="B61" s="19">
        <v>0.53700000000000003</v>
      </c>
      <c r="C61" s="19">
        <v>0.72499999999999998</v>
      </c>
      <c r="D61" s="19">
        <f t="shared" si="0"/>
        <v>0.18799999999999994</v>
      </c>
      <c r="E61" s="19">
        <f t="shared" si="1"/>
        <v>9</v>
      </c>
      <c r="F61" s="19">
        <f t="shared" si="1"/>
        <v>18</v>
      </c>
    </row>
    <row r="62" spans="1:13" x14ac:dyDescent="0.2">
      <c r="A62" s="19" t="s">
        <v>11</v>
      </c>
      <c r="B62" s="19">
        <v>0.59799999999999998</v>
      </c>
      <c r="C62" s="19">
        <v>0.752</v>
      </c>
      <c r="D62" s="19">
        <f t="shared" si="0"/>
        <v>0.15400000000000003</v>
      </c>
      <c r="E62" s="19">
        <f t="shared" si="1"/>
        <v>16</v>
      </c>
      <c r="F62" s="19">
        <f t="shared" si="1"/>
        <v>9</v>
      </c>
    </row>
    <row r="63" spans="1:13" x14ac:dyDescent="0.2">
      <c r="A63" s="19" t="s">
        <v>14</v>
      </c>
      <c r="B63" s="19">
        <v>0.52500000000000002</v>
      </c>
      <c r="C63" s="19">
        <v>0.74299999999999999</v>
      </c>
      <c r="D63" s="19">
        <f t="shared" si="0"/>
        <v>0.21799999999999997</v>
      </c>
      <c r="E63" s="19">
        <f t="shared" si="1"/>
        <v>15</v>
      </c>
      <c r="F63" s="19">
        <f t="shared" si="1"/>
        <v>26</v>
      </c>
    </row>
    <row r="64" spans="1:13" x14ac:dyDescent="0.2">
      <c r="A64" s="19" t="s">
        <v>24</v>
      </c>
      <c r="B64" s="19">
        <v>0.64</v>
      </c>
      <c r="C64" s="19">
        <v>0.77200000000000002</v>
      </c>
      <c r="D64" s="19">
        <f t="shared" si="0"/>
        <v>0.13200000000000001</v>
      </c>
      <c r="E64" s="19">
        <f t="shared" si="1"/>
        <v>19</v>
      </c>
      <c r="F64" s="19">
        <f t="shared" si="1"/>
        <v>4</v>
      </c>
    </row>
    <row r="65" spans="1:6" x14ac:dyDescent="0.2">
      <c r="A65" s="19" t="s">
        <v>23</v>
      </c>
      <c r="B65" s="19">
        <v>0.624</v>
      </c>
      <c r="C65" s="19">
        <v>0.78700000000000003</v>
      </c>
      <c r="D65" s="19">
        <f t="shared" si="0"/>
        <v>0.16300000000000003</v>
      </c>
      <c r="E65" s="19">
        <f t="shared" si="1"/>
        <v>21</v>
      </c>
      <c r="F65" s="19">
        <f t="shared" si="1"/>
        <v>11</v>
      </c>
    </row>
    <row r="66" spans="1:6" x14ac:dyDescent="0.2">
      <c r="A66" s="19" t="s">
        <v>25</v>
      </c>
      <c r="B66" s="19">
        <v>0.66400000000000003</v>
      </c>
      <c r="C66" s="19">
        <v>0.79600000000000004</v>
      </c>
      <c r="D66" s="19">
        <f t="shared" si="0"/>
        <v>0.13200000000000001</v>
      </c>
      <c r="E66" s="19">
        <f t="shared" si="1"/>
        <v>24</v>
      </c>
      <c r="F66" s="19">
        <f t="shared" si="1"/>
        <v>4</v>
      </c>
    </row>
    <row r="67" spans="1:6" x14ac:dyDescent="0.2">
      <c r="A67" s="19" t="s">
        <v>26</v>
      </c>
      <c r="B67" s="19">
        <v>0.70199999999999996</v>
      </c>
      <c r="C67" s="19">
        <v>0.82599999999999996</v>
      </c>
      <c r="D67" s="19">
        <f t="shared" si="0"/>
        <v>0.124</v>
      </c>
      <c r="E67" s="19">
        <f t="shared" si="1"/>
        <v>26</v>
      </c>
      <c r="F67" s="19">
        <f t="shared" si="1"/>
        <v>2</v>
      </c>
    </row>
    <row r="68" spans="1:6" x14ac:dyDescent="0.2">
      <c r="A68" s="19" t="s">
        <v>27</v>
      </c>
      <c r="B68" s="19">
        <v>0.65</v>
      </c>
      <c r="C68" s="19">
        <v>0.79200000000000004</v>
      </c>
      <c r="D68" s="19">
        <f t="shared" si="0"/>
        <v>0.14200000000000002</v>
      </c>
      <c r="E68" s="19">
        <f t="shared" si="1"/>
        <v>23</v>
      </c>
      <c r="F68" s="19">
        <f t="shared" si="1"/>
        <v>7</v>
      </c>
    </row>
    <row r="69" spans="1:6" x14ac:dyDescent="0.2">
      <c r="A69" s="19" t="s">
        <v>29</v>
      </c>
      <c r="B69" s="19">
        <v>0.66400000000000003</v>
      </c>
      <c r="C69" s="19">
        <v>0.78700000000000003</v>
      </c>
      <c r="D69" s="19">
        <f t="shared" si="0"/>
        <v>0.123</v>
      </c>
      <c r="E69" s="19">
        <f t="shared" si="1"/>
        <v>21</v>
      </c>
      <c r="F69" s="19">
        <f t="shared" si="1"/>
        <v>1</v>
      </c>
    </row>
    <row r="70" spans="1:6" x14ac:dyDescent="0.2">
      <c r="A70" s="19" t="s">
        <v>28</v>
      </c>
      <c r="B70" s="19">
        <v>0.67400000000000004</v>
      </c>
      <c r="C70" s="19">
        <v>0.80800000000000005</v>
      </c>
      <c r="D70" s="19">
        <f t="shared" si="0"/>
        <v>0.13400000000000001</v>
      </c>
      <c r="E70" s="19">
        <f t="shared" si="1"/>
        <v>25</v>
      </c>
      <c r="F70" s="19">
        <f t="shared" si="1"/>
        <v>6</v>
      </c>
    </row>
  </sheetData>
  <sortState xmlns:xlrd2="http://schemas.microsoft.com/office/spreadsheetml/2017/richdata2" ref="A27:C32">
    <sortCondition descending="1" ref="C27:C32"/>
  </sortState>
  <pageMargins left="0.5" right="0.5" top="1" bottom="1" header="0.5" footer="0.5"/>
  <pageSetup paperSize="9" orientation="portrait" useFirstPageNumber="1" r:id="rId1"/>
  <headerFooter>
    <oddHeader>&amp;C&amp;"Times New Roman,Regular"&amp;12&amp;A</oddHeader>
    <oddFooter>&amp;C&amp;"Times New Roman,Regular"&amp;12Page &amp;P</oddFooter>
  </headerFooter>
  <drawing r:id="rId2"/>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9EFB2-52F9-4CFF-9F72-4901BF198D39}">
  <dimension ref="A1:D26"/>
  <sheetViews>
    <sheetView workbookViewId="0"/>
  </sheetViews>
  <sheetFormatPr defaultRowHeight="15" x14ac:dyDescent="0.25"/>
  <sheetData>
    <row r="1" spans="1:1" x14ac:dyDescent="0.25">
      <c r="A1" s="314" t="s">
        <v>2566</v>
      </c>
    </row>
    <row r="2" spans="1:1" x14ac:dyDescent="0.25">
      <c r="A2" s="26"/>
    </row>
    <row r="3" spans="1:1" x14ac:dyDescent="0.25">
      <c r="A3" s="314" t="s">
        <v>48</v>
      </c>
    </row>
    <row r="4" spans="1:1" x14ac:dyDescent="0.25">
      <c r="A4" s="314" t="s">
        <v>2552</v>
      </c>
    </row>
    <row r="5" spans="1:1" x14ac:dyDescent="0.25">
      <c r="A5" s="314" t="s">
        <v>2553</v>
      </c>
    </row>
    <row r="6" spans="1:1" x14ac:dyDescent="0.25">
      <c r="A6" s="314" t="s">
        <v>2567</v>
      </c>
    </row>
    <row r="7" spans="1:1" x14ac:dyDescent="0.25">
      <c r="A7" s="314" t="s">
        <v>2568</v>
      </c>
    </row>
    <row r="8" spans="1:1" x14ac:dyDescent="0.25">
      <c r="A8" s="314" t="s">
        <v>2555</v>
      </c>
    </row>
    <row r="9" spans="1:1" x14ac:dyDescent="0.25">
      <c r="A9" s="314" t="s">
        <v>2556</v>
      </c>
    </row>
    <row r="10" spans="1:1" x14ac:dyDescent="0.25">
      <c r="A10" s="314" t="s">
        <v>2557</v>
      </c>
    </row>
    <row r="11" spans="1:1" x14ac:dyDescent="0.25">
      <c r="A11" s="26"/>
    </row>
    <row r="12" spans="1:1" x14ac:dyDescent="0.25">
      <c r="A12" t="s">
        <v>714</v>
      </c>
    </row>
    <row r="13" spans="1:1" x14ac:dyDescent="0.25">
      <c r="A13" t="s">
        <v>2193</v>
      </c>
    </row>
    <row r="14" spans="1:1" x14ac:dyDescent="0.25">
      <c r="A14" s="109" t="s">
        <v>147</v>
      </c>
    </row>
    <row r="15" spans="1:1" x14ac:dyDescent="0.25">
      <c r="A15" s="26"/>
    </row>
    <row r="17" spans="1:4" x14ac:dyDescent="0.25">
      <c r="B17" t="s">
        <v>66</v>
      </c>
      <c r="C17" t="s">
        <v>69</v>
      </c>
      <c r="D17" t="s">
        <v>72</v>
      </c>
    </row>
    <row r="18" spans="1:4" x14ac:dyDescent="0.25">
      <c r="A18">
        <v>2000</v>
      </c>
      <c r="B18" s="20">
        <v>0.61216493482732093</v>
      </c>
      <c r="C18" s="20">
        <v>0.54768136857276595</v>
      </c>
      <c r="D18" s="20">
        <v>0.51751549534689367</v>
      </c>
    </row>
    <row r="19" spans="1:4" x14ac:dyDescent="0.25">
      <c r="A19">
        <v>2010</v>
      </c>
      <c r="B19" s="20">
        <v>0.7269279091374462</v>
      </c>
      <c r="C19" s="20">
        <v>0.66671148643115996</v>
      </c>
      <c r="D19" s="20">
        <v>0.66486904161742755</v>
      </c>
    </row>
    <row r="20" spans="1:4" x14ac:dyDescent="0.25">
      <c r="A20">
        <v>2011</v>
      </c>
      <c r="B20" s="20">
        <v>0.74675846164512905</v>
      </c>
      <c r="C20" s="20">
        <v>0.68575949999480867</v>
      </c>
      <c r="D20" s="20">
        <v>0.6904311986557482</v>
      </c>
    </row>
    <row r="21" spans="1:4" x14ac:dyDescent="0.25">
      <c r="A21">
        <v>2012</v>
      </c>
      <c r="B21" s="20">
        <v>0.7534693430953463</v>
      </c>
      <c r="C21" s="20">
        <v>0.69221997305815719</v>
      </c>
      <c r="D21" s="20">
        <v>0.70036339227124678</v>
      </c>
    </row>
    <row r="22" spans="1:4" x14ac:dyDescent="0.25">
      <c r="A22">
        <v>2013</v>
      </c>
      <c r="B22" s="20">
        <v>0.76114723146974816</v>
      </c>
      <c r="C22" s="20">
        <v>0.70162647639713605</v>
      </c>
      <c r="D22" s="20">
        <v>0.70969487318677205</v>
      </c>
    </row>
    <row r="23" spans="1:4" x14ac:dyDescent="0.25">
      <c r="A23">
        <v>2014</v>
      </c>
      <c r="B23" s="20">
        <v>0.76728719568483017</v>
      </c>
      <c r="C23" s="20">
        <v>0.70783304127013058</v>
      </c>
      <c r="D23" s="20">
        <v>0.68994948170362358</v>
      </c>
    </row>
    <row r="24" spans="1:4" x14ac:dyDescent="0.25">
      <c r="A24">
        <v>2015</v>
      </c>
      <c r="B24" s="20">
        <v>0.76471546511718147</v>
      </c>
      <c r="C24" s="20">
        <v>0.70579120467078071</v>
      </c>
      <c r="D24" s="20">
        <v>0.69020072295191959</v>
      </c>
    </row>
    <row r="25" spans="1:4" x14ac:dyDescent="0.25">
      <c r="A25">
        <v>2016</v>
      </c>
      <c r="B25" s="20">
        <v>0.77589135874123039</v>
      </c>
      <c r="C25" s="20">
        <v>0.70592398339440754</v>
      </c>
      <c r="D25" s="20">
        <v>0.70023164102495605</v>
      </c>
    </row>
    <row r="26" spans="1:4" x14ac:dyDescent="0.25">
      <c r="A26">
        <v>2017</v>
      </c>
      <c r="B26" s="20">
        <v>0.77812220882532934</v>
      </c>
      <c r="C26" s="20">
        <v>0.70933618574976864</v>
      </c>
      <c r="D26" s="20">
        <v>0.70216386193290947</v>
      </c>
    </row>
  </sheetData>
  <pageMargins left="0.511811024" right="0.511811024" top="0.78740157499999996" bottom="0.78740157499999996" header="0.31496062000000002" footer="0.31496062000000002"/>
  <pageSetup paperSize="9" orientation="portrait" r:id="rId1"/>
  <drawing r:id="rId2"/>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B6BC3-1DD0-4B3D-9C97-1A0DEC1E09C2}">
  <dimension ref="A1:M70"/>
  <sheetViews>
    <sheetView workbookViewId="0"/>
  </sheetViews>
  <sheetFormatPr defaultRowHeight="12.75" x14ac:dyDescent="0.2"/>
  <cols>
    <col min="1" max="16384" width="9.140625" style="277"/>
  </cols>
  <sheetData>
    <row r="1" spans="1:1" x14ac:dyDescent="0.2">
      <c r="A1" s="277" t="s">
        <v>2569</v>
      </c>
    </row>
    <row r="3" spans="1:1" x14ac:dyDescent="0.2">
      <c r="A3" s="277" t="s">
        <v>48</v>
      </c>
    </row>
    <row r="4" spans="1:1" x14ac:dyDescent="0.2">
      <c r="A4" s="277" t="s">
        <v>2552</v>
      </c>
    </row>
    <row r="5" spans="1:1" x14ac:dyDescent="0.2">
      <c r="A5" s="277" t="s">
        <v>2553</v>
      </c>
    </row>
    <row r="6" spans="1:1" x14ac:dyDescent="0.2">
      <c r="A6" s="277" t="s">
        <v>2554</v>
      </c>
    </row>
    <row r="7" spans="1:1" x14ac:dyDescent="0.2">
      <c r="A7" s="277" t="s">
        <v>2570</v>
      </c>
    </row>
    <row r="8" spans="1:1" x14ac:dyDescent="0.2">
      <c r="A8" s="277" t="s">
        <v>2556</v>
      </c>
    </row>
    <row r="9" spans="1:1" x14ac:dyDescent="0.2">
      <c r="A9" s="277" t="s">
        <v>2557</v>
      </c>
    </row>
    <row r="11" spans="1:1" x14ac:dyDescent="0.2">
      <c r="A11" s="277" t="s">
        <v>52</v>
      </c>
    </row>
    <row r="12" spans="1:1" x14ac:dyDescent="0.2">
      <c r="A12" s="277" t="s">
        <v>2571</v>
      </c>
    </row>
    <row r="13" spans="1:1" x14ac:dyDescent="0.2">
      <c r="A13" s="277" t="s">
        <v>2572</v>
      </c>
    </row>
    <row r="14" spans="1:1" x14ac:dyDescent="0.2">
      <c r="A14" s="277" t="s">
        <v>2573</v>
      </c>
    </row>
    <row r="16" spans="1:1" x14ac:dyDescent="0.2">
      <c r="A16" s="277" t="s">
        <v>654</v>
      </c>
    </row>
    <row r="17" spans="1:1" x14ac:dyDescent="0.2">
      <c r="A17" s="277" t="s">
        <v>2574</v>
      </c>
    </row>
    <row r="18" spans="1:1" x14ac:dyDescent="0.2">
      <c r="A18" s="277" t="s">
        <v>2575</v>
      </c>
    </row>
    <row r="19" spans="1:1" x14ac:dyDescent="0.2">
      <c r="A19" s="277" t="s">
        <v>85</v>
      </c>
    </row>
    <row r="39" spans="1:13" x14ac:dyDescent="0.2">
      <c r="M39" s="277" t="s">
        <v>64</v>
      </c>
    </row>
    <row r="40" spans="1:13" x14ac:dyDescent="0.2">
      <c r="K40" s="277" t="s">
        <v>64</v>
      </c>
      <c r="L40" s="277" t="s">
        <v>2488</v>
      </c>
      <c r="M40" s="277" t="s">
        <v>2488</v>
      </c>
    </row>
    <row r="41" spans="1:13" x14ac:dyDescent="0.2">
      <c r="F41" s="277" t="s">
        <v>64</v>
      </c>
      <c r="H41" s="277" t="s">
        <v>2565</v>
      </c>
      <c r="I41" s="277" t="s">
        <v>2144</v>
      </c>
      <c r="J41" s="277" t="s">
        <v>292</v>
      </c>
      <c r="K41" s="277">
        <v>2017</v>
      </c>
      <c r="L41" s="277" t="s">
        <v>2576</v>
      </c>
      <c r="M41" s="277" t="s">
        <v>2576</v>
      </c>
    </row>
    <row r="42" spans="1:13" x14ac:dyDescent="0.2">
      <c r="C42" s="277" t="s">
        <v>64</v>
      </c>
      <c r="E42" s="277" t="s">
        <v>2488</v>
      </c>
      <c r="F42" s="277" t="s">
        <v>2488</v>
      </c>
      <c r="H42" s="277" t="s">
        <v>5</v>
      </c>
      <c r="I42" s="277">
        <v>0.44600000000000001</v>
      </c>
      <c r="J42" s="277">
        <v>0.24299999999999999</v>
      </c>
      <c r="L42" s="277">
        <f t="shared" ref="L42:L43" si="0">J42-I42</f>
        <v>-0.20300000000000001</v>
      </c>
    </row>
    <row r="43" spans="1:13" x14ac:dyDescent="0.2">
      <c r="B43" s="277" t="s">
        <v>292</v>
      </c>
      <c r="C43" s="277">
        <v>2017</v>
      </c>
      <c r="E43" s="277" t="s">
        <v>2576</v>
      </c>
      <c r="F43" s="277" t="s">
        <v>2576</v>
      </c>
      <c r="H43" s="277" t="s">
        <v>1186</v>
      </c>
      <c r="I43" s="277">
        <v>0.51800000000000002</v>
      </c>
      <c r="J43" s="277">
        <v>0.30599999999999999</v>
      </c>
      <c r="L43" s="277">
        <f t="shared" si="0"/>
        <v>-0.21200000000000002</v>
      </c>
    </row>
    <row r="44" spans="1:13" x14ac:dyDescent="0.2">
      <c r="A44" s="277" t="s">
        <v>66</v>
      </c>
      <c r="B44" s="277">
        <v>0.24299999999999999</v>
      </c>
      <c r="D44" s="277" t="s">
        <v>66</v>
      </c>
      <c r="E44" s="277">
        <v>-0.20300000000000001</v>
      </c>
      <c r="H44" s="277" t="s">
        <v>7</v>
      </c>
      <c r="I44" s="277">
        <v>0.53100000000000003</v>
      </c>
      <c r="J44" s="277">
        <v>0.29799999999999999</v>
      </c>
      <c r="K44" s="277">
        <f>RANK(J44,J$44:J$70)</f>
        <v>6</v>
      </c>
      <c r="L44" s="277">
        <f>J44-I44</f>
        <v>-0.23300000000000004</v>
      </c>
      <c r="M44" s="277">
        <f>RANK(L44,L$44:L$70)</f>
        <v>16</v>
      </c>
    </row>
    <row r="45" spans="1:13" x14ac:dyDescent="0.2">
      <c r="A45" s="277" t="s">
        <v>69</v>
      </c>
      <c r="B45" s="277">
        <v>0.30599999999999999</v>
      </c>
      <c r="D45" s="277" t="s">
        <v>69</v>
      </c>
      <c r="E45" s="277">
        <v>-0.21200000000000002</v>
      </c>
      <c r="H45" s="277" t="s">
        <v>9</v>
      </c>
      <c r="I45" s="277">
        <v>0.60599999999999998</v>
      </c>
      <c r="J45" s="277">
        <v>0.374</v>
      </c>
      <c r="K45" s="277">
        <f t="shared" ref="K45:M70" si="1">RANK(J45,J$44:J$70)</f>
        <v>1</v>
      </c>
      <c r="L45" s="277">
        <f t="shared" ref="L45:L70" si="2">J45-I45</f>
        <v>-0.23199999999999998</v>
      </c>
      <c r="M45" s="277">
        <f t="shared" si="1"/>
        <v>15</v>
      </c>
    </row>
    <row r="46" spans="1:13" x14ac:dyDescent="0.2">
      <c r="A46" s="277" t="s">
        <v>72</v>
      </c>
      <c r="B46" s="277">
        <v>0.29799999999999999</v>
      </c>
      <c r="C46" s="277">
        <v>6</v>
      </c>
      <c r="D46" s="277" t="s">
        <v>72</v>
      </c>
      <c r="E46" s="277">
        <v>-0.23300000000000004</v>
      </c>
      <c r="F46" s="277">
        <v>16</v>
      </c>
      <c r="H46" s="277" t="s">
        <v>21</v>
      </c>
      <c r="I46" s="277">
        <v>0.60799999999999998</v>
      </c>
      <c r="J46" s="277">
        <v>0.33800000000000002</v>
      </c>
      <c r="K46" s="277">
        <f t="shared" si="1"/>
        <v>3</v>
      </c>
      <c r="L46" s="277">
        <f t="shared" si="2"/>
        <v>-0.26999999999999996</v>
      </c>
      <c r="M46" s="277">
        <f t="shared" si="1"/>
        <v>20</v>
      </c>
    </row>
    <row r="47" spans="1:13" x14ac:dyDescent="0.2">
      <c r="A47" s="277" t="s">
        <v>399</v>
      </c>
      <c r="B47" s="277">
        <v>0.29799999999999999</v>
      </c>
      <c r="C47" s="277">
        <v>6</v>
      </c>
      <c r="D47" s="277" t="s">
        <v>371</v>
      </c>
      <c r="E47" s="277">
        <v>-0.16800000000000001</v>
      </c>
      <c r="F47" s="277">
        <v>6</v>
      </c>
      <c r="H47" s="277" t="s">
        <v>13</v>
      </c>
      <c r="I47" s="277">
        <v>0.54</v>
      </c>
      <c r="J47" s="277">
        <v>0.253</v>
      </c>
      <c r="K47" s="277">
        <f t="shared" si="1"/>
        <v>15</v>
      </c>
      <c r="L47" s="277">
        <f t="shared" si="2"/>
        <v>-0.28700000000000003</v>
      </c>
      <c r="M47" s="277">
        <f t="shared" si="1"/>
        <v>22</v>
      </c>
    </row>
    <row r="48" spans="1:13" x14ac:dyDescent="0.2">
      <c r="A48" s="277" t="s">
        <v>430</v>
      </c>
      <c r="B48" s="277">
        <v>0.32700000000000001</v>
      </c>
      <c r="C48" s="277">
        <v>5</v>
      </c>
      <c r="D48" s="277" t="s">
        <v>118</v>
      </c>
      <c r="E48" s="277">
        <v>-0.11800000000000002</v>
      </c>
      <c r="F48" s="277">
        <v>5</v>
      </c>
      <c r="H48" s="277" t="s">
        <v>10</v>
      </c>
      <c r="I48" s="277">
        <v>0.65800000000000003</v>
      </c>
      <c r="J48" s="277">
        <v>0.32700000000000001</v>
      </c>
      <c r="K48" s="277">
        <f t="shared" si="1"/>
        <v>5</v>
      </c>
      <c r="L48" s="277">
        <f t="shared" si="2"/>
        <v>-0.33100000000000002</v>
      </c>
      <c r="M48" s="277">
        <f t="shared" si="1"/>
        <v>25</v>
      </c>
    </row>
    <row r="49" spans="1:13" x14ac:dyDescent="0.2">
      <c r="A49" s="277" t="s">
        <v>398</v>
      </c>
      <c r="B49" s="277">
        <v>0.33600000000000002</v>
      </c>
      <c r="C49" s="277">
        <v>4</v>
      </c>
      <c r="D49" s="277" t="s">
        <v>120</v>
      </c>
      <c r="E49" s="277">
        <v>-3.0000000000000027E-3</v>
      </c>
      <c r="F49" s="277">
        <v>4</v>
      </c>
      <c r="H49" s="277" t="s">
        <v>22</v>
      </c>
      <c r="I49" s="277">
        <v>0.55200000000000005</v>
      </c>
      <c r="J49" s="277">
        <v>0.29799999999999999</v>
      </c>
      <c r="K49" s="277">
        <f t="shared" si="1"/>
        <v>6</v>
      </c>
      <c r="L49" s="277">
        <f t="shared" si="2"/>
        <v>-0.25400000000000006</v>
      </c>
      <c r="M49" s="277">
        <f t="shared" si="1"/>
        <v>18</v>
      </c>
    </row>
    <row r="50" spans="1:13" x14ac:dyDescent="0.2">
      <c r="A50" s="277" t="s">
        <v>1183</v>
      </c>
      <c r="B50" s="277">
        <v>0.33800000000000002</v>
      </c>
      <c r="C50" s="277">
        <v>3</v>
      </c>
      <c r="D50" s="277" t="s">
        <v>75</v>
      </c>
      <c r="E50" s="277">
        <v>2.0000000000000004E-2</v>
      </c>
      <c r="F50" s="277">
        <v>3</v>
      </c>
      <c r="H50" s="277" t="s">
        <v>17</v>
      </c>
      <c r="I50" s="277">
        <v>0.53</v>
      </c>
      <c r="J50" s="277">
        <v>0.27200000000000002</v>
      </c>
      <c r="K50" s="277">
        <f t="shared" si="1"/>
        <v>13</v>
      </c>
      <c r="L50" s="277">
        <f t="shared" si="2"/>
        <v>-0.25800000000000001</v>
      </c>
      <c r="M50" s="277">
        <f t="shared" si="1"/>
        <v>19</v>
      </c>
    </row>
    <row r="51" spans="1:13" x14ac:dyDescent="0.2">
      <c r="A51" s="277" t="s">
        <v>343</v>
      </c>
      <c r="B51" s="277">
        <v>0.34899999999999998</v>
      </c>
      <c r="C51" s="277">
        <v>2</v>
      </c>
      <c r="D51" s="277" t="s">
        <v>121</v>
      </c>
      <c r="E51" s="277">
        <v>8.500000000000002E-2</v>
      </c>
      <c r="F51" s="277">
        <v>2</v>
      </c>
      <c r="H51" s="277" t="s">
        <v>33</v>
      </c>
      <c r="I51" s="277">
        <v>0.17299999999999999</v>
      </c>
      <c r="J51" s="277">
        <v>0.25800000000000001</v>
      </c>
      <c r="K51" s="277">
        <f t="shared" si="1"/>
        <v>14</v>
      </c>
      <c r="L51" s="277">
        <f t="shared" si="2"/>
        <v>8.500000000000002E-2</v>
      </c>
      <c r="M51" s="277">
        <f t="shared" si="1"/>
        <v>2</v>
      </c>
    </row>
    <row r="52" spans="1:13" x14ac:dyDescent="0.2">
      <c r="A52" s="277" t="s">
        <v>1184</v>
      </c>
      <c r="B52" s="277">
        <v>0.374</v>
      </c>
      <c r="C52" s="277">
        <v>1</v>
      </c>
      <c r="D52" s="277" t="s">
        <v>119</v>
      </c>
      <c r="E52" s="277">
        <v>0.15099999999999997</v>
      </c>
      <c r="F52" s="277">
        <v>1</v>
      </c>
      <c r="H52" s="277" t="s">
        <v>24</v>
      </c>
      <c r="I52" s="277">
        <v>0.39500000000000002</v>
      </c>
      <c r="J52" s="277">
        <v>0.22700000000000001</v>
      </c>
      <c r="K52" s="277">
        <f t="shared" si="1"/>
        <v>20</v>
      </c>
      <c r="L52" s="277">
        <f t="shared" si="2"/>
        <v>-0.16800000000000001</v>
      </c>
      <c r="M52" s="277">
        <f t="shared" si="1"/>
        <v>6</v>
      </c>
    </row>
    <row r="53" spans="1:13" x14ac:dyDescent="0.2">
      <c r="H53" s="277" t="s">
        <v>32</v>
      </c>
      <c r="I53" s="277">
        <v>0.45700000000000002</v>
      </c>
      <c r="J53" s="277">
        <v>0.247</v>
      </c>
      <c r="K53" s="277">
        <f t="shared" si="1"/>
        <v>16</v>
      </c>
      <c r="L53" s="277">
        <f t="shared" si="2"/>
        <v>-0.21000000000000002</v>
      </c>
      <c r="M53" s="277">
        <f t="shared" si="1"/>
        <v>10</v>
      </c>
    </row>
    <row r="54" spans="1:13" x14ac:dyDescent="0.2">
      <c r="H54" s="277" t="s">
        <v>15</v>
      </c>
      <c r="I54" s="277">
        <v>0.68400000000000005</v>
      </c>
      <c r="J54" s="277">
        <v>0.34899999999999998</v>
      </c>
      <c r="K54" s="277">
        <f t="shared" si="1"/>
        <v>2</v>
      </c>
      <c r="L54" s="277">
        <f t="shared" si="2"/>
        <v>-0.33500000000000008</v>
      </c>
      <c r="M54" s="277">
        <f t="shared" si="1"/>
        <v>26</v>
      </c>
    </row>
    <row r="55" spans="1:13" x14ac:dyDescent="0.2">
      <c r="H55" s="277" t="s">
        <v>31</v>
      </c>
      <c r="I55" s="277">
        <v>0.42699999999999999</v>
      </c>
      <c r="J55" s="277">
        <v>0.22700000000000001</v>
      </c>
      <c r="K55" s="277">
        <f t="shared" si="1"/>
        <v>20</v>
      </c>
      <c r="L55" s="277">
        <f t="shared" si="2"/>
        <v>-0.19999999999999998</v>
      </c>
      <c r="M55" s="277">
        <f t="shared" si="1"/>
        <v>9</v>
      </c>
    </row>
    <row r="56" spans="1:13" x14ac:dyDescent="0.2">
      <c r="H56" s="277" t="s">
        <v>30</v>
      </c>
      <c r="I56" s="277">
        <v>0.42</v>
      </c>
      <c r="J56" s="277">
        <v>0.19400000000000001</v>
      </c>
      <c r="K56" s="277">
        <f t="shared" si="1"/>
        <v>24</v>
      </c>
      <c r="L56" s="277">
        <f t="shared" si="2"/>
        <v>-0.22599999999999998</v>
      </c>
      <c r="M56" s="277">
        <f t="shared" si="1"/>
        <v>11</v>
      </c>
    </row>
    <row r="57" spans="1:13" x14ac:dyDescent="0.2">
      <c r="H57" s="277" t="s">
        <v>23</v>
      </c>
      <c r="I57" s="277">
        <v>0.40300000000000002</v>
      </c>
      <c r="J57" s="277">
        <v>0.20699999999999999</v>
      </c>
      <c r="K57" s="277">
        <f t="shared" si="1"/>
        <v>23</v>
      </c>
      <c r="L57" s="277">
        <f t="shared" si="2"/>
        <v>-0.19600000000000004</v>
      </c>
      <c r="M57" s="277">
        <f t="shared" si="1"/>
        <v>8</v>
      </c>
    </row>
    <row r="58" spans="1:13" x14ac:dyDescent="0.2">
      <c r="H58" s="277" t="s">
        <v>12</v>
      </c>
      <c r="I58" s="277">
        <v>0.61799999999999999</v>
      </c>
      <c r="J58" s="277">
        <v>0.27800000000000002</v>
      </c>
      <c r="K58" s="277">
        <f>RANK(J58,J$44:J$70)</f>
        <v>12</v>
      </c>
      <c r="L58" s="277">
        <f t="shared" si="2"/>
        <v>-0.33999999999999997</v>
      </c>
      <c r="M58" s="277">
        <f>RANK(L58,L$44:L$70)</f>
        <v>27</v>
      </c>
    </row>
    <row r="59" spans="1:13" x14ac:dyDescent="0.2">
      <c r="H59" s="277" t="s">
        <v>19</v>
      </c>
      <c r="I59" s="277">
        <v>0.52600000000000002</v>
      </c>
      <c r="J59" s="277">
        <v>0.29199999999999998</v>
      </c>
      <c r="K59" s="277">
        <f>RANK(J59,J$44:J$70)</f>
        <v>8</v>
      </c>
      <c r="L59" s="277">
        <f t="shared" si="2"/>
        <v>-0.23400000000000004</v>
      </c>
      <c r="M59" s="277">
        <f>RANK(L59,L$44:L$70)</f>
        <v>17</v>
      </c>
    </row>
    <row r="60" spans="1:13" x14ac:dyDescent="0.2">
      <c r="H60" s="277" t="s">
        <v>27</v>
      </c>
      <c r="I60" s="277">
        <v>0.36499999999999999</v>
      </c>
      <c r="J60" s="277">
        <v>0.186</v>
      </c>
      <c r="K60" s="277">
        <f>RANK(J60,J$44:J$70)</f>
        <v>26</v>
      </c>
      <c r="L60" s="277">
        <f t="shared" si="2"/>
        <v>-0.17899999999999999</v>
      </c>
      <c r="M60" s="277">
        <f>RANK(L60,L$44:L$70)</f>
        <v>7</v>
      </c>
    </row>
    <row r="61" spans="1:13" x14ac:dyDescent="0.2">
      <c r="H61" s="277" t="s">
        <v>20</v>
      </c>
      <c r="I61" s="277">
        <v>0.56399999999999995</v>
      </c>
      <c r="J61" s="277">
        <v>0.33600000000000002</v>
      </c>
      <c r="K61" s="277">
        <f>RANK(J61,J$44:J$70)</f>
        <v>4</v>
      </c>
      <c r="L61" s="277">
        <f t="shared" si="2"/>
        <v>-0.22799999999999992</v>
      </c>
      <c r="M61" s="277">
        <f>RANK(L61,L$44:L$70)</f>
        <v>13</v>
      </c>
    </row>
    <row r="62" spans="1:13" x14ac:dyDescent="0.2">
      <c r="H62" s="277" t="s">
        <v>16</v>
      </c>
      <c r="I62" s="277">
        <v>0.55100000000000005</v>
      </c>
      <c r="J62" s="277">
        <v>0.27900000000000003</v>
      </c>
      <c r="K62" s="277">
        <f t="shared" si="1"/>
        <v>11</v>
      </c>
      <c r="L62" s="277">
        <f t="shared" si="2"/>
        <v>-0.27200000000000002</v>
      </c>
      <c r="M62" s="277">
        <f t="shared" si="1"/>
        <v>21</v>
      </c>
    </row>
    <row r="63" spans="1:13" x14ac:dyDescent="0.2">
      <c r="H63" s="277" t="s">
        <v>25</v>
      </c>
      <c r="I63" s="277">
        <v>0.13300000000000001</v>
      </c>
      <c r="J63" s="277">
        <v>0.28399999999999997</v>
      </c>
      <c r="K63" s="277">
        <f t="shared" si="1"/>
        <v>9</v>
      </c>
      <c r="L63" s="277">
        <f t="shared" si="2"/>
        <v>0.15099999999999997</v>
      </c>
      <c r="M63" s="277">
        <f t="shared" si="1"/>
        <v>1</v>
      </c>
    </row>
    <row r="64" spans="1:13" x14ac:dyDescent="0.2">
      <c r="H64" s="277" t="s">
        <v>18</v>
      </c>
      <c r="I64" s="277">
        <v>0.50900000000000001</v>
      </c>
      <c r="J64" s="277">
        <v>0.28299999999999997</v>
      </c>
      <c r="K64" s="277">
        <f>RANK(J64,J$44:J$70)</f>
        <v>10</v>
      </c>
      <c r="L64" s="277">
        <f t="shared" si="2"/>
        <v>-0.22600000000000003</v>
      </c>
      <c r="M64" s="277">
        <f>RANK(L64,L$44:L$70)</f>
        <v>12</v>
      </c>
    </row>
    <row r="65" spans="8:13" x14ac:dyDescent="0.2">
      <c r="H65" s="277" t="s">
        <v>29</v>
      </c>
      <c r="I65" s="277">
        <v>0.32700000000000001</v>
      </c>
      <c r="J65" s="277">
        <v>0.20899999999999999</v>
      </c>
      <c r="K65" s="277">
        <f>RANK(J65,J$44:J$70)</f>
        <v>22</v>
      </c>
      <c r="L65" s="277">
        <f t="shared" si="2"/>
        <v>-0.11800000000000002</v>
      </c>
      <c r="M65" s="277">
        <f>RANK(L65,L$44:L$70)</f>
        <v>5</v>
      </c>
    </row>
    <row r="66" spans="8:13" x14ac:dyDescent="0.2">
      <c r="H66" s="277" t="s">
        <v>8</v>
      </c>
      <c r="I66" s="277">
        <v>0.49299999999999999</v>
      </c>
      <c r="J66" s="277">
        <v>0.191</v>
      </c>
      <c r="K66" s="277">
        <f t="shared" si="1"/>
        <v>25</v>
      </c>
      <c r="L66" s="277">
        <f t="shared" si="2"/>
        <v>-0.30199999999999999</v>
      </c>
      <c r="M66" s="277">
        <f t="shared" si="1"/>
        <v>23</v>
      </c>
    </row>
    <row r="67" spans="8:13" x14ac:dyDescent="0.2">
      <c r="H67" s="277" t="s">
        <v>11</v>
      </c>
      <c r="I67" s="277">
        <v>0.46100000000000002</v>
      </c>
      <c r="J67" s="277">
        <v>0.23200000000000001</v>
      </c>
      <c r="K67" s="277">
        <f t="shared" si="1"/>
        <v>19</v>
      </c>
      <c r="L67" s="277">
        <f t="shared" si="2"/>
        <v>-0.22900000000000001</v>
      </c>
      <c r="M67" s="277">
        <f t="shared" si="1"/>
        <v>14</v>
      </c>
    </row>
    <row r="68" spans="8:13" x14ac:dyDescent="0.2">
      <c r="H68" s="277" t="s">
        <v>28</v>
      </c>
      <c r="I68" s="277">
        <v>0.114</v>
      </c>
      <c r="J68" s="277">
        <v>0.13400000000000001</v>
      </c>
      <c r="K68" s="277">
        <f t="shared" si="1"/>
        <v>27</v>
      </c>
      <c r="L68" s="277">
        <f t="shared" si="2"/>
        <v>2.0000000000000004E-2</v>
      </c>
      <c r="M68" s="277">
        <f t="shared" si="1"/>
        <v>3</v>
      </c>
    </row>
    <row r="69" spans="8:13" x14ac:dyDescent="0.2">
      <c r="H69" s="277" t="s">
        <v>26</v>
      </c>
      <c r="I69" s="277">
        <v>0.24399999999999999</v>
      </c>
      <c r="J69" s="277">
        <v>0.24099999999999999</v>
      </c>
      <c r="K69" s="277">
        <f t="shared" si="1"/>
        <v>17</v>
      </c>
      <c r="L69" s="277">
        <f t="shared" si="2"/>
        <v>-3.0000000000000027E-3</v>
      </c>
      <c r="M69" s="277">
        <f t="shared" si="1"/>
        <v>4</v>
      </c>
    </row>
    <row r="70" spans="8:13" x14ac:dyDescent="0.2">
      <c r="H70" s="277" t="s">
        <v>14</v>
      </c>
      <c r="I70" s="277">
        <v>0.55100000000000005</v>
      </c>
      <c r="J70" s="277">
        <v>0.24</v>
      </c>
      <c r="K70" s="277">
        <f t="shared" si="1"/>
        <v>18</v>
      </c>
      <c r="L70" s="277">
        <f t="shared" si="2"/>
        <v>-0.31100000000000005</v>
      </c>
      <c r="M70" s="277">
        <f t="shared" si="1"/>
        <v>24</v>
      </c>
    </row>
  </sheetData>
  <sortState xmlns:xlrd2="http://schemas.microsoft.com/office/spreadsheetml/2017/richdata2" ref="D47:F52">
    <sortCondition ref="E47:E52"/>
  </sortState>
  <pageMargins left="0.511811024" right="0.511811024" top="0.78740157499999996" bottom="0.78740157499999996" header="0.31496062000000002" footer="0.31496062000000002"/>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E2256-B5A1-40F4-AEB2-33EADF2E12A0}">
  <dimension ref="A1:D43"/>
  <sheetViews>
    <sheetView workbookViewId="0"/>
  </sheetViews>
  <sheetFormatPr defaultRowHeight="12.75" x14ac:dyDescent="0.2"/>
  <cols>
    <col min="1" max="16384" width="9.140625" style="277"/>
  </cols>
  <sheetData>
    <row r="1" spans="1:4" x14ac:dyDescent="0.2">
      <c r="A1" s="314" t="s">
        <v>2577</v>
      </c>
    </row>
    <row r="3" spans="1:4" x14ac:dyDescent="0.2">
      <c r="A3" s="314" t="s">
        <v>48</v>
      </c>
    </row>
    <row r="4" spans="1:4" x14ac:dyDescent="0.2">
      <c r="A4" s="314" t="s">
        <v>2552</v>
      </c>
    </row>
    <row r="5" spans="1:4" x14ac:dyDescent="0.2">
      <c r="A5" s="314" t="s">
        <v>2553</v>
      </c>
    </row>
    <row r="6" spans="1:4" x14ac:dyDescent="0.2">
      <c r="A6" s="314" t="s">
        <v>2567</v>
      </c>
    </row>
    <row r="7" spans="1:4" x14ac:dyDescent="0.2">
      <c r="A7" s="314" t="s">
        <v>2568</v>
      </c>
    </row>
    <row r="8" spans="1:4" x14ac:dyDescent="0.2">
      <c r="A8" s="314" t="s">
        <v>2570</v>
      </c>
    </row>
    <row r="9" spans="1:4" x14ac:dyDescent="0.2">
      <c r="A9" s="314" t="s">
        <v>2556</v>
      </c>
    </row>
    <row r="10" spans="1:4" x14ac:dyDescent="0.2">
      <c r="A10" s="314" t="s">
        <v>2557</v>
      </c>
    </row>
    <row r="11" spans="1:4" ht="15" x14ac:dyDescent="0.2">
      <c r="A11" s="26"/>
    </row>
    <row r="12" spans="1:4" ht="15" x14ac:dyDescent="0.25">
      <c r="A12" t="s">
        <v>714</v>
      </c>
    </row>
    <row r="13" spans="1:4" ht="15" x14ac:dyDescent="0.25">
      <c r="A13" t="s">
        <v>2193</v>
      </c>
    </row>
    <row r="14" spans="1:4" ht="15" x14ac:dyDescent="0.25">
      <c r="A14" s="109" t="s">
        <v>147</v>
      </c>
    </row>
    <row r="16" spans="1:4" x14ac:dyDescent="0.2">
      <c r="A16" s="278"/>
      <c r="B16" s="278" t="s">
        <v>7</v>
      </c>
      <c r="C16" s="277" t="s">
        <v>5</v>
      </c>
      <c r="D16" s="277" t="s">
        <v>6</v>
      </c>
    </row>
    <row r="17" spans="1:4" x14ac:dyDescent="0.2">
      <c r="A17" s="279" t="s">
        <v>2144</v>
      </c>
      <c r="B17" s="279">
        <v>0.53100000000000003</v>
      </c>
      <c r="C17" s="279">
        <v>0.44600000000000001</v>
      </c>
      <c r="D17" s="279">
        <v>0.51800000000000002</v>
      </c>
    </row>
    <row r="18" spans="1:4" x14ac:dyDescent="0.2">
      <c r="A18" s="279" t="s">
        <v>285</v>
      </c>
      <c r="B18" s="279">
        <v>0.39300000000000002</v>
      </c>
      <c r="C18" s="279">
        <v>0.32600000000000001</v>
      </c>
      <c r="D18" s="279">
        <v>0.40799999999999997</v>
      </c>
    </row>
    <row r="19" spans="1:4" x14ac:dyDescent="0.2">
      <c r="A19" s="279" t="s">
        <v>286</v>
      </c>
      <c r="B19" s="279">
        <v>0.318</v>
      </c>
      <c r="C19" s="279">
        <v>0.26600000000000001</v>
      </c>
      <c r="D19" s="279">
        <v>0.33800000000000002</v>
      </c>
    </row>
    <row r="20" spans="1:4" x14ac:dyDescent="0.2">
      <c r="A20" s="279" t="s">
        <v>287</v>
      </c>
      <c r="B20" s="279">
        <v>0.31900000000000001</v>
      </c>
      <c r="C20" s="279">
        <v>0.249</v>
      </c>
      <c r="D20" s="279">
        <v>0.315</v>
      </c>
    </row>
    <row r="21" spans="1:4" x14ac:dyDescent="0.2">
      <c r="A21" s="279" t="s">
        <v>288</v>
      </c>
      <c r="B21" s="279">
        <v>0.28000000000000003</v>
      </c>
      <c r="C21" s="279">
        <v>0.245</v>
      </c>
      <c r="D21" s="279">
        <v>0.309</v>
      </c>
    </row>
    <row r="22" spans="1:4" x14ac:dyDescent="0.2">
      <c r="A22" s="279" t="s">
        <v>289</v>
      </c>
      <c r="B22" s="279">
        <v>0.28499999999999998</v>
      </c>
      <c r="C22" s="279">
        <v>0.24299999999999999</v>
      </c>
      <c r="D22" s="279">
        <v>0.307</v>
      </c>
    </row>
    <row r="23" spans="1:4" x14ac:dyDescent="0.2">
      <c r="A23" s="279" t="s">
        <v>290</v>
      </c>
      <c r="B23" s="279">
        <v>0.30099999999999999</v>
      </c>
      <c r="C23" s="279">
        <v>0.248</v>
      </c>
      <c r="D23" s="279">
        <v>0.311</v>
      </c>
    </row>
    <row r="24" spans="1:4" x14ac:dyDescent="0.2">
      <c r="A24" s="279" t="s">
        <v>291</v>
      </c>
      <c r="B24" s="279">
        <v>0.28199999999999997</v>
      </c>
      <c r="C24" s="279">
        <v>0.23799999999999999</v>
      </c>
      <c r="D24" s="279">
        <v>0.29899999999999999</v>
      </c>
    </row>
    <row r="25" spans="1:4" x14ac:dyDescent="0.2">
      <c r="A25" s="279" t="s">
        <v>292</v>
      </c>
      <c r="B25" s="279">
        <v>0.29799999999999999</v>
      </c>
      <c r="C25" s="279">
        <v>0.24299999999999999</v>
      </c>
      <c r="D25" s="279">
        <v>0.30599999999999999</v>
      </c>
    </row>
    <row r="26" spans="1:4" x14ac:dyDescent="0.2">
      <c r="A26" s="279"/>
      <c r="B26" s="279"/>
    </row>
    <row r="27" spans="1:4" x14ac:dyDescent="0.2">
      <c r="A27" s="279"/>
      <c r="B27" s="279"/>
    </row>
    <row r="28" spans="1:4" x14ac:dyDescent="0.2">
      <c r="A28" s="279"/>
      <c r="B28" s="279"/>
    </row>
    <row r="29" spans="1:4" x14ac:dyDescent="0.2">
      <c r="A29" s="279"/>
      <c r="B29" s="279"/>
    </row>
    <row r="30" spans="1:4" x14ac:dyDescent="0.2">
      <c r="A30" s="279"/>
      <c r="B30" s="279"/>
    </row>
    <row r="31" spans="1:4" x14ac:dyDescent="0.2">
      <c r="A31" s="279"/>
      <c r="B31" s="279"/>
    </row>
    <row r="32" spans="1:4" x14ac:dyDescent="0.2">
      <c r="A32" s="279"/>
      <c r="B32" s="279"/>
    </row>
    <row r="33" spans="1:2" x14ac:dyDescent="0.2">
      <c r="A33" s="279"/>
      <c r="B33" s="279"/>
    </row>
    <row r="34" spans="1:2" x14ac:dyDescent="0.2">
      <c r="A34" s="279"/>
      <c r="B34" s="279"/>
    </row>
    <row r="35" spans="1:2" x14ac:dyDescent="0.2">
      <c r="A35" s="279"/>
      <c r="B35" s="279"/>
    </row>
    <row r="36" spans="1:2" x14ac:dyDescent="0.2">
      <c r="A36" s="279"/>
      <c r="B36" s="279"/>
    </row>
    <row r="37" spans="1:2" x14ac:dyDescent="0.2">
      <c r="A37" s="279"/>
      <c r="B37" s="279"/>
    </row>
    <row r="38" spans="1:2" x14ac:dyDescent="0.2">
      <c r="A38" s="279"/>
      <c r="B38" s="279"/>
    </row>
    <row r="39" spans="1:2" x14ac:dyDescent="0.2">
      <c r="A39" s="279"/>
      <c r="B39" s="279"/>
    </row>
    <row r="40" spans="1:2" x14ac:dyDescent="0.2">
      <c r="A40" s="279"/>
      <c r="B40" s="279"/>
    </row>
    <row r="41" spans="1:2" x14ac:dyDescent="0.2">
      <c r="A41" s="279"/>
      <c r="B41" s="279"/>
    </row>
    <row r="42" spans="1:2" x14ac:dyDescent="0.2">
      <c r="A42" s="279"/>
      <c r="B42" s="279"/>
    </row>
    <row r="43" spans="1:2" x14ac:dyDescent="0.2">
      <c r="A43" s="279"/>
      <c r="B43" s="279"/>
    </row>
  </sheetData>
  <pageMargins left="0.511811024" right="0.511811024" top="0.78740157499999996" bottom="0.78740157499999996" header="0.31496062000000002" footer="0.31496062000000002"/>
  <pageSetup paperSize="9" orientation="portrait" r:id="rId1"/>
  <drawing r:id="rId2"/>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CF8AD-56EC-4267-B69A-AC30018D48BF}">
  <dimension ref="A1:O73"/>
  <sheetViews>
    <sheetView showWhiteSpace="0" zoomScaleNormal="100" workbookViewId="0"/>
  </sheetViews>
  <sheetFormatPr defaultRowHeight="12.75" x14ac:dyDescent="0.2"/>
  <cols>
    <col min="1" max="9" width="9.140625" style="277"/>
    <col min="10" max="10" width="13.28515625" style="277" bestFit="1" customWidth="1"/>
    <col min="11" max="16384" width="9.140625" style="277"/>
  </cols>
  <sheetData>
    <row r="1" spans="1:1" x14ac:dyDescent="0.2">
      <c r="A1" s="314" t="s">
        <v>2578</v>
      </c>
    </row>
    <row r="3" spans="1:1" x14ac:dyDescent="0.2">
      <c r="A3" s="277" t="s">
        <v>48</v>
      </c>
    </row>
    <row r="4" spans="1:1" x14ac:dyDescent="0.2">
      <c r="A4" s="277" t="s">
        <v>2579</v>
      </c>
    </row>
    <row r="5" spans="1:1" x14ac:dyDescent="0.2">
      <c r="A5" s="277" t="s">
        <v>2580</v>
      </c>
    </row>
    <row r="6" spans="1:1" x14ac:dyDescent="0.2">
      <c r="A6" s="277" t="s">
        <v>2581</v>
      </c>
    </row>
    <row r="7" spans="1:1" x14ac:dyDescent="0.2">
      <c r="A7" s="277" t="s">
        <v>2582</v>
      </c>
    </row>
    <row r="8" spans="1:1" x14ac:dyDescent="0.2">
      <c r="A8" s="277" t="s">
        <v>2583</v>
      </c>
    </row>
    <row r="10" spans="1:1" x14ac:dyDescent="0.2">
      <c r="A10" s="277" t="s">
        <v>52</v>
      </c>
    </row>
    <row r="11" spans="1:1" x14ac:dyDescent="0.2">
      <c r="A11" s="277" t="s">
        <v>2584</v>
      </c>
    </row>
    <row r="12" spans="1:1" x14ac:dyDescent="0.2">
      <c r="A12" s="277" t="s">
        <v>2585</v>
      </c>
    </row>
    <row r="13" spans="1:1" x14ac:dyDescent="0.2">
      <c r="A13" s="277" t="s">
        <v>2573</v>
      </c>
    </row>
    <row r="15" spans="1:1" x14ac:dyDescent="0.2">
      <c r="A15" s="277" t="s">
        <v>654</v>
      </c>
    </row>
    <row r="16" spans="1:1" x14ac:dyDescent="0.2">
      <c r="A16" s="277" t="s">
        <v>2586</v>
      </c>
    </row>
    <row r="17" spans="1:3" x14ac:dyDescent="0.2">
      <c r="A17" s="277" t="s">
        <v>2587</v>
      </c>
    </row>
    <row r="18" spans="1:3" x14ac:dyDescent="0.2">
      <c r="A18" s="277" t="s">
        <v>85</v>
      </c>
    </row>
    <row r="27" spans="1:3" x14ac:dyDescent="0.2">
      <c r="A27" s="280"/>
      <c r="B27" s="280"/>
      <c r="C27" s="280"/>
    </row>
    <row r="28" spans="1:3" ht="15" x14ac:dyDescent="0.25">
      <c r="A28"/>
      <c r="B28"/>
      <c r="C28" s="280"/>
    </row>
    <row r="29" spans="1:3" ht="15" x14ac:dyDescent="0.25">
      <c r="A29"/>
      <c r="B29"/>
      <c r="C29" s="280"/>
    </row>
    <row r="30" spans="1:3" ht="15" x14ac:dyDescent="0.25">
      <c r="A30"/>
      <c r="B30"/>
      <c r="C30" s="280"/>
    </row>
    <row r="31" spans="1:3" ht="15" x14ac:dyDescent="0.25">
      <c r="A31"/>
      <c r="B31"/>
      <c r="C31" s="280"/>
    </row>
    <row r="32" spans="1:3" ht="15" x14ac:dyDescent="0.25">
      <c r="A32"/>
      <c r="B32"/>
      <c r="C32" s="280"/>
    </row>
    <row r="33" spans="1:15" ht="15" x14ac:dyDescent="0.25">
      <c r="A33"/>
      <c r="B33"/>
      <c r="C33" s="280"/>
    </row>
    <row r="34" spans="1:15" ht="15" x14ac:dyDescent="0.25">
      <c r="A34"/>
      <c r="B34"/>
      <c r="C34" s="280"/>
    </row>
    <row r="35" spans="1:15" ht="15" x14ac:dyDescent="0.25">
      <c r="A35"/>
      <c r="B35"/>
      <c r="C35" s="280"/>
    </row>
    <row r="36" spans="1:15" x14ac:dyDescent="0.2">
      <c r="A36" s="280"/>
      <c r="B36" s="280"/>
      <c r="C36" s="280"/>
    </row>
    <row r="38" spans="1:15" x14ac:dyDescent="0.2">
      <c r="A38" s="277" t="s">
        <v>2588</v>
      </c>
    </row>
    <row r="39" spans="1:15" x14ac:dyDescent="0.2">
      <c r="A39" s="277" t="s">
        <v>749</v>
      </c>
      <c r="L39" s="277" t="s">
        <v>64</v>
      </c>
      <c r="N39" s="277" t="s">
        <v>2488</v>
      </c>
      <c r="O39" s="277" t="s">
        <v>64</v>
      </c>
    </row>
    <row r="40" spans="1:15" x14ac:dyDescent="0.2">
      <c r="B40" s="277">
        <v>2012</v>
      </c>
      <c r="C40" s="277">
        <v>2013</v>
      </c>
      <c r="D40" s="277">
        <v>2014</v>
      </c>
      <c r="E40" s="277">
        <v>2015</v>
      </c>
      <c r="F40" s="277">
        <v>2016</v>
      </c>
      <c r="G40" s="277">
        <v>2017</v>
      </c>
      <c r="H40" s="277">
        <v>2018</v>
      </c>
      <c r="I40" s="277">
        <v>2019</v>
      </c>
      <c r="K40" s="277">
        <v>2019</v>
      </c>
      <c r="L40" s="277">
        <v>2019</v>
      </c>
      <c r="N40" s="277" t="s">
        <v>1535</v>
      </c>
      <c r="O40" s="277" t="s">
        <v>1535</v>
      </c>
    </row>
    <row r="41" spans="1:15" x14ac:dyDescent="0.2">
      <c r="A41" s="316" t="s">
        <v>5</v>
      </c>
      <c r="B41" s="317">
        <v>26.458018787800068</v>
      </c>
      <c r="C41" s="317">
        <v>24.886362491756302</v>
      </c>
      <c r="D41" s="317">
        <v>22.798528566043018</v>
      </c>
      <c r="E41" s="317">
        <v>23.692718342974409</v>
      </c>
      <c r="F41" s="317">
        <v>25.514450170562238</v>
      </c>
      <c r="G41" s="317">
        <v>26.002765865012069</v>
      </c>
      <c r="H41" s="317">
        <v>25.28265102139126</v>
      </c>
      <c r="I41" s="317">
        <v>24.707973924409028</v>
      </c>
      <c r="J41" s="316" t="s">
        <v>66</v>
      </c>
      <c r="K41" s="317">
        <v>24.707973924409028</v>
      </c>
      <c r="M41" s="316" t="s">
        <v>66</v>
      </c>
      <c r="N41" s="324">
        <v>-1.7500448633910395</v>
      </c>
    </row>
    <row r="42" spans="1:15" x14ac:dyDescent="0.2">
      <c r="A42" s="322" t="s">
        <v>6</v>
      </c>
      <c r="B42" s="320">
        <v>46.374506090142987</v>
      </c>
      <c r="C42" s="320">
        <v>43.703064256077383</v>
      </c>
      <c r="D42" s="320">
        <v>40.522581269703835</v>
      </c>
      <c r="E42" s="320">
        <v>41.255680615372597</v>
      </c>
      <c r="F42" s="320">
        <v>43.701836018733665</v>
      </c>
      <c r="G42" s="320">
        <v>44.324145360308016</v>
      </c>
      <c r="H42" s="320">
        <v>43.592400642018731</v>
      </c>
      <c r="I42" s="320">
        <v>42.86777422867862</v>
      </c>
      <c r="J42" s="322" t="s">
        <v>69</v>
      </c>
      <c r="K42" s="320">
        <v>42.86777422867862</v>
      </c>
      <c r="M42" s="322" t="s">
        <v>69</v>
      </c>
      <c r="N42" s="324">
        <v>-3.5067318614643668</v>
      </c>
    </row>
    <row r="43" spans="1:15" x14ac:dyDescent="0.2">
      <c r="A43" s="318" t="s">
        <v>7</v>
      </c>
      <c r="B43" s="319">
        <v>43.615247120203321</v>
      </c>
      <c r="C43" s="319">
        <v>42.388526843569657</v>
      </c>
      <c r="D43" s="319">
        <v>37.850096890314639</v>
      </c>
      <c r="E43" s="319">
        <v>39.211657994704439</v>
      </c>
      <c r="F43" s="319">
        <v>40.722930292455757</v>
      </c>
      <c r="G43" s="319">
        <v>41.851224287168208</v>
      </c>
      <c r="H43" s="319">
        <v>44.098065947261929</v>
      </c>
      <c r="I43" s="319">
        <v>43.017119592611166</v>
      </c>
      <c r="J43" s="318" t="s">
        <v>72</v>
      </c>
      <c r="K43" s="319">
        <v>43.017119592611166</v>
      </c>
      <c r="L43" s="277">
        <v>6</v>
      </c>
      <c r="M43" s="318" t="s">
        <v>72</v>
      </c>
      <c r="N43" s="324">
        <v>-0.59812752759215471</v>
      </c>
      <c r="O43" s="277">
        <v>6</v>
      </c>
    </row>
    <row r="44" spans="1:15" x14ac:dyDescent="0.2">
      <c r="A44" s="318" t="s">
        <v>8</v>
      </c>
      <c r="B44" s="319">
        <v>30.672214498825117</v>
      </c>
      <c r="C44" s="319">
        <v>28.893479821306645</v>
      </c>
      <c r="D44" s="319">
        <v>25.008005892117318</v>
      </c>
      <c r="E44" s="319">
        <v>27.819300608947007</v>
      </c>
      <c r="F44" s="319">
        <v>29.676919700286309</v>
      </c>
      <c r="G44" s="319">
        <v>25.726205575183148</v>
      </c>
      <c r="H44" s="319">
        <v>25.539298358755111</v>
      </c>
      <c r="I44" s="319">
        <v>23.085737105060822</v>
      </c>
      <c r="J44" s="318" t="s">
        <v>368</v>
      </c>
      <c r="K44" s="319">
        <v>43.38557594628675</v>
      </c>
      <c r="L44" s="277">
        <v>5</v>
      </c>
      <c r="M44" s="318" t="s">
        <v>345</v>
      </c>
      <c r="N44" s="324">
        <v>-0.37655571749837691</v>
      </c>
      <c r="O44" s="277">
        <v>5</v>
      </c>
    </row>
    <row r="45" spans="1:15" x14ac:dyDescent="0.2">
      <c r="A45" s="318" t="s">
        <v>9</v>
      </c>
      <c r="B45" s="319">
        <v>46.736565392449386</v>
      </c>
      <c r="C45" s="319">
        <v>44.282280420970537</v>
      </c>
      <c r="D45" s="319">
        <v>43.277552018145911</v>
      </c>
      <c r="E45" s="319">
        <v>43.547012763079046</v>
      </c>
      <c r="F45" s="319">
        <v>47.503088243796377</v>
      </c>
      <c r="G45" s="319">
        <v>46.749725992763651</v>
      </c>
      <c r="H45" s="319">
        <v>41.353376140579307</v>
      </c>
      <c r="I45" s="319">
        <v>42.89778630893111</v>
      </c>
      <c r="J45" s="318" t="s">
        <v>345</v>
      </c>
      <c r="K45" s="319">
        <v>44.312337184004711</v>
      </c>
      <c r="L45" s="277">
        <v>4</v>
      </c>
      <c r="M45" s="318" t="s">
        <v>1185</v>
      </c>
      <c r="N45" s="324">
        <v>0.34256910885634539</v>
      </c>
      <c r="O45" s="277">
        <v>4</v>
      </c>
    </row>
    <row r="46" spans="1:15" x14ac:dyDescent="0.2">
      <c r="A46" s="318" t="s">
        <v>10</v>
      </c>
      <c r="B46" s="319">
        <v>44.962380230758804</v>
      </c>
      <c r="C46" s="319">
        <v>43.841716093070083</v>
      </c>
      <c r="D46" s="319">
        <v>41.656335803604229</v>
      </c>
      <c r="E46" s="319">
        <v>43.343689338082996</v>
      </c>
      <c r="F46" s="319">
        <v>50.101545669630703</v>
      </c>
      <c r="G46" s="319">
        <v>47.599770911953492</v>
      </c>
      <c r="H46" s="319">
        <v>45.739935635281228</v>
      </c>
      <c r="I46" s="319">
        <v>47.407667850735344</v>
      </c>
      <c r="J46" s="318" t="s">
        <v>1183</v>
      </c>
      <c r="K46" s="319">
        <v>47.15282634141299</v>
      </c>
      <c r="L46" s="277">
        <v>3</v>
      </c>
      <c r="M46" s="318" t="s">
        <v>1185</v>
      </c>
      <c r="N46" s="324">
        <v>1.2387035037619079</v>
      </c>
      <c r="O46" s="277">
        <v>3</v>
      </c>
    </row>
    <row r="47" spans="1:15" x14ac:dyDescent="0.2">
      <c r="A47" s="318" t="s">
        <v>11</v>
      </c>
      <c r="B47" s="319">
        <v>33.02052658690075</v>
      </c>
      <c r="C47" s="319">
        <v>34.512015897038793</v>
      </c>
      <c r="D47" s="319">
        <v>29.142794663541739</v>
      </c>
      <c r="E47" s="319">
        <v>30.268743771045141</v>
      </c>
      <c r="F47" s="319">
        <v>30.874868605404703</v>
      </c>
      <c r="G47" s="319">
        <v>34.522411710151751</v>
      </c>
      <c r="H47" s="319">
        <v>32.584172702775817</v>
      </c>
      <c r="I47" s="319">
        <v>38.928610115545688</v>
      </c>
      <c r="J47" s="318" t="s">
        <v>430</v>
      </c>
      <c r="K47" s="319">
        <v>47.407667850735344</v>
      </c>
      <c r="L47" s="277">
        <v>2</v>
      </c>
      <c r="M47" s="318" t="s">
        <v>430</v>
      </c>
      <c r="N47" s="324">
        <v>2.4452876199765399</v>
      </c>
      <c r="O47" s="277">
        <v>2</v>
      </c>
    </row>
    <row r="48" spans="1:15" x14ac:dyDescent="0.2">
      <c r="A48" s="318" t="s">
        <v>12</v>
      </c>
      <c r="B48" s="319">
        <v>44.688892901503088</v>
      </c>
      <c r="C48" s="319">
        <v>44.265447916064687</v>
      </c>
      <c r="D48" s="319">
        <v>40.66013511024348</v>
      </c>
      <c r="E48" s="319">
        <v>43.377243773062702</v>
      </c>
      <c r="F48" s="319">
        <v>45.875053910736128</v>
      </c>
      <c r="G48" s="319">
        <v>44.972830322760466</v>
      </c>
      <c r="H48" s="319">
        <v>44.30180508544921</v>
      </c>
      <c r="I48" s="319">
        <v>44.312337184004711</v>
      </c>
      <c r="J48" s="318" t="s">
        <v>343</v>
      </c>
      <c r="K48" s="319">
        <v>52.224321359183136</v>
      </c>
      <c r="L48" s="277">
        <v>1</v>
      </c>
      <c r="M48" s="318" t="s">
        <v>346</v>
      </c>
      <c r="N48" s="324">
        <v>5.9080835286449371</v>
      </c>
      <c r="O48" s="277">
        <v>1</v>
      </c>
    </row>
    <row r="49" spans="1:9" x14ac:dyDescent="0.2">
      <c r="A49" s="318" t="s">
        <v>13</v>
      </c>
      <c r="B49" s="319">
        <v>41.989538501889044</v>
      </c>
      <c r="C49" s="319">
        <v>36.058652914122</v>
      </c>
      <c r="D49" s="319">
        <v>38.059456954446794</v>
      </c>
      <c r="E49" s="319">
        <v>40.062770070746637</v>
      </c>
      <c r="F49" s="319">
        <v>42.890392390919665</v>
      </c>
      <c r="G49" s="319">
        <v>46.747667776307004</v>
      </c>
      <c r="H49" s="319">
        <v>45.782491045597695</v>
      </c>
      <c r="I49" s="319">
        <v>42.332107610745389</v>
      </c>
    </row>
    <row r="50" spans="1:9" x14ac:dyDescent="0.2">
      <c r="A50" s="318" t="s">
        <v>14</v>
      </c>
      <c r="B50" s="319">
        <v>38.672947655829248</v>
      </c>
      <c r="C50" s="319">
        <v>36.507477524930295</v>
      </c>
      <c r="D50" s="319">
        <v>31.836533017135178</v>
      </c>
      <c r="E50" s="319">
        <v>33.692256111512293</v>
      </c>
      <c r="F50" s="319">
        <v>33.78400779728895</v>
      </c>
      <c r="G50" s="319">
        <v>32.178735110000474</v>
      </c>
      <c r="H50" s="319">
        <v>31.543981540133945</v>
      </c>
      <c r="I50" s="319">
        <v>32.689568504591456</v>
      </c>
    </row>
    <row r="51" spans="1:9" x14ac:dyDescent="0.2">
      <c r="A51" s="318" t="s">
        <v>15</v>
      </c>
      <c r="B51" s="319">
        <v>54.69407615597359</v>
      </c>
      <c r="C51" s="319">
        <v>53.432341995212354</v>
      </c>
      <c r="D51" s="319">
        <v>50.885808780936074</v>
      </c>
      <c r="E51" s="319">
        <v>51.28980650780445</v>
      </c>
      <c r="F51" s="319">
        <v>52.189818755095828</v>
      </c>
      <c r="G51" s="319">
        <v>53.082528936230602</v>
      </c>
      <c r="H51" s="319">
        <v>52.967552329193303</v>
      </c>
      <c r="I51" s="319">
        <v>52.224321359183136</v>
      </c>
    </row>
    <row r="52" spans="1:9" x14ac:dyDescent="0.2">
      <c r="A52" s="318" t="s">
        <v>16</v>
      </c>
      <c r="B52" s="319">
        <v>44.914044705999558</v>
      </c>
      <c r="C52" s="319">
        <v>41.726271012657804</v>
      </c>
      <c r="D52" s="319">
        <v>39.852600452808524</v>
      </c>
      <c r="E52" s="319">
        <v>38.163377166729802</v>
      </c>
      <c r="F52" s="319">
        <v>43.436593266714809</v>
      </c>
      <c r="G52" s="319">
        <v>44.605919417438791</v>
      </c>
      <c r="H52" s="319">
        <v>41.908033179079091</v>
      </c>
      <c r="I52" s="319">
        <v>43.38557594628675</v>
      </c>
    </row>
    <row r="53" spans="1:9" x14ac:dyDescent="0.2">
      <c r="A53" s="318" t="s">
        <v>17</v>
      </c>
      <c r="B53" s="319">
        <v>47.745321105128617</v>
      </c>
      <c r="C53" s="319">
        <v>43.859225371290954</v>
      </c>
      <c r="D53" s="319">
        <v>42.75718101843956</v>
      </c>
      <c r="E53" s="319">
        <v>43.547913743385834</v>
      </c>
      <c r="F53" s="319">
        <v>44.993643379567345</v>
      </c>
      <c r="G53" s="319">
        <v>44.166641948888348</v>
      </c>
      <c r="H53" s="319">
        <v>42.555041522061849</v>
      </c>
      <c r="I53" s="319">
        <v>41.306339138316503</v>
      </c>
    </row>
    <row r="54" spans="1:9" x14ac:dyDescent="0.2">
      <c r="A54" s="318" t="s">
        <v>18</v>
      </c>
      <c r="B54" s="319">
        <v>40.333459048933065</v>
      </c>
      <c r="C54" s="319">
        <v>38.147317213699445</v>
      </c>
      <c r="D54" s="319">
        <v>36.180621491941793</v>
      </c>
      <c r="E54" s="319">
        <v>34.051404520987063</v>
      </c>
      <c r="F54" s="319">
        <v>36.472136765534877</v>
      </c>
      <c r="G54" s="319">
        <v>38.201362641384854</v>
      </c>
      <c r="H54" s="319">
        <v>38.010306409711824</v>
      </c>
      <c r="I54" s="319">
        <v>37.916611918203195</v>
      </c>
    </row>
    <row r="55" spans="1:9" x14ac:dyDescent="0.2">
      <c r="A55" s="318" t="s">
        <v>19</v>
      </c>
      <c r="B55" s="319">
        <v>44.409150665148871</v>
      </c>
      <c r="C55" s="319">
        <v>43.154156756226037</v>
      </c>
      <c r="D55" s="319">
        <v>39.339448588037477</v>
      </c>
      <c r="E55" s="319">
        <v>37.237637915476618</v>
      </c>
      <c r="F55" s="319">
        <v>41.745794336425519</v>
      </c>
      <c r="G55" s="319">
        <v>39.55798813561271</v>
      </c>
      <c r="H55" s="319">
        <v>39.964513396157635</v>
      </c>
      <c r="I55" s="319">
        <v>41.68175318685266</v>
      </c>
    </row>
    <row r="56" spans="1:9" x14ac:dyDescent="0.2">
      <c r="A56" s="318" t="s">
        <v>20</v>
      </c>
      <c r="B56" s="319">
        <v>44.772218047869572</v>
      </c>
      <c r="C56" s="319">
        <v>40.635460548009327</v>
      </c>
      <c r="D56" s="319">
        <v>36.444411124846738</v>
      </c>
      <c r="E56" s="319">
        <v>39.208881672846253</v>
      </c>
      <c r="F56" s="319">
        <v>41.621499948220148</v>
      </c>
      <c r="G56" s="319">
        <v>41.646237669518378</v>
      </c>
      <c r="H56" s="319">
        <v>41.074537368948178</v>
      </c>
      <c r="I56" s="319">
        <v>41.826802007981954</v>
      </c>
    </row>
    <row r="57" spans="1:9" x14ac:dyDescent="0.2">
      <c r="A57" s="318" t="s">
        <v>21</v>
      </c>
      <c r="B57" s="319">
        <v>48.816677010263255</v>
      </c>
      <c r="C57" s="319">
        <v>50.211992032989556</v>
      </c>
      <c r="D57" s="319">
        <v>46.222199358117756</v>
      </c>
      <c r="E57" s="319">
        <v>48.605006854676155</v>
      </c>
      <c r="F57" s="319">
        <v>47.574025149331263</v>
      </c>
      <c r="G57" s="319">
        <v>48.924298575500785</v>
      </c>
      <c r="H57" s="319">
        <v>48.420072366734537</v>
      </c>
      <c r="I57" s="319">
        <v>47.15282634141299</v>
      </c>
    </row>
    <row r="58" spans="1:9" x14ac:dyDescent="0.2">
      <c r="A58" s="318" t="s">
        <v>22</v>
      </c>
      <c r="B58" s="319">
        <v>44.746626649869476</v>
      </c>
      <c r="C58" s="319">
        <v>41.578298273121547</v>
      </c>
      <c r="D58" s="319">
        <v>37.465061274816648</v>
      </c>
      <c r="E58" s="319">
        <v>38.529483008850519</v>
      </c>
      <c r="F58" s="319">
        <v>42.085051998392089</v>
      </c>
      <c r="G58" s="319">
        <v>43.985271552488463</v>
      </c>
      <c r="H58" s="319">
        <v>42.89650648356271</v>
      </c>
      <c r="I58" s="319">
        <v>40.448172083590869</v>
      </c>
    </row>
    <row r="59" spans="1:9" x14ac:dyDescent="0.2">
      <c r="A59" s="318" t="s">
        <v>23</v>
      </c>
      <c r="B59" s="319">
        <v>22.309741732527772</v>
      </c>
      <c r="C59" s="319">
        <v>20.644486778530052</v>
      </c>
      <c r="D59" s="319">
        <v>18.190055963402511</v>
      </c>
      <c r="E59" s="319">
        <v>18.248910419497914</v>
      </c>
      <c r="F59" s="319">
        <v>20.320690517642628</v>
      </c>
      <c r="G59" s="319">
        <v>19.83235182247234</v>
      </c>
      <c r="H59" s="319">
        <v>19.888745150773829</v>
      </c>
      <c r="I59" s="319">
        <v>18.615018430838575</v>
      </c>
    </row>
    <row r="60" spans="1:9" x14ac:dyDescent="0.2">
      <c r="A60" s="318" t="s">
        <v>24</v>
      </c>
      <c r="B60" s="319">
        <v>20.488100223705171</v>
      </c>
      <c r="C60" s="319">
        <v>21.189425365846855</v>
      </c>
      <c r="D60" s="319">
        <v>19.250002714633016</v>
      </c>
      <c r="E60" s="319">
        <v>21.169540746881779</v>
      </c>
      <c r="F60" s="319">
        <v>22.457576755882819</v>
      </c>
      <c r="G60" s="319">
        <v>21.185665567827836</v>
      </c>
      <c r="H60" s="319">
        <v>20.840023185730605</v>
      </c>
      <c r="I60" s="319">
        <v>19.023520244279339</v>
      </c>
    </row>
    <row r="61" spans="1:9" x14ac:dyDescent="0.2">
      <c r="A61" s="318" t="s">
        <v>25</v>
      </c>
      <c r="B61" s="319">
        <v>19.592932446450508</v>
      </c>
      <c r="C61" s="319">
        <v>18.115456529397377</v>
      </c>
      <c r="D61" s="319">
        <v>15.794853796464762</v>
      </c>
      <c r="E61" s="319">
        <v>16.660193453326187</v>
      </c>
      <c r="F61" s="319">
        <v>19.115573206004797</v>
      </c>
      <c r="G61" s="319">
        <v>19.200756728905013</v>
      </c>
      <c r="H61" s="319">
        <v>18.351848566623396</v>
      </c>
      <c r="I61" s="319">
        <v>18.814142714030499</v>
      </c>
    </row>
    <row r="62" spans="1:9" x14ac:dyDescent="0.2">
      <c r="A62" s="318" t="s">
        <v>26</v>
      </c>
      <c r="B62" s="319">
        <v>11.874608255720595</v>
      </c>
      <c r="C62" s="319">
        <v>11.655830578904624</v>
      </c>
      <c r="D62" s="319">
        <v>10.468073258299682</v>
      </c>
      <c r="E62" s="319">
        <v>11.684543464376917</v>
      </c>
      <c r="F62" s="319">
        <v>12.422009334491937</v>
      </c>
      <c r="G62" s="319">
        <v>14.907505133956322</v>
      </c>
      <c r="H62" s="319">
        <v>13.414487232519878</v>
      </c>
      <c r="I62" s="319">
        <v>13.113311759482503</v>
      </c>
    </row>
    <row r="63" spans="1:9" x14ac:dyDescent="0.2">
      <c r="A63" s="318" t="s">
        <v>27</v>
      </c>
      <c r="B63" s="319">
        <v>14.523168290719443</v>
      </c>
      <c r="C63" s="319">
        <v>13.284194570801853</v>
      </c>
      <c r="D63" s="319">
        <v>11.159119420668825</v>
      </c>
      <c r="E63" s="319">
        <v>12.882964251801713</v>
      </c>
      <c r="F63" s="319">
        <v>14.15158335787258</v>
      </c>
      <c r="G63" s="319">
        <v>14.182337764360945</v>
      </c>
      <c r="H63" s="319">
        <v>13.73782785236032</v>
      </c>
      <c r="I63" s="319">
        <v>13.790030241099233</v>
      </c>
    </row>
    <row r="64" spans="1:9" x14ac:dyDescent="0.2">
      <c r="A64" s="318" t="s">
        <v>28</v>
      </c>
      <c r="B64" s="319">
        <v>9.979726714762398</v>
      </c>
      <c r="C64" s="319">
        <v>8.8117644123679604</v>
      </c>
      <c r="D64" s="319">
        <v>7.5795467218237649</v>
      </c>
      <c r="E64" s="319">
        <v>8.087144327737974</v>
      </c>
      <c r="F64" s="319">
        <v>9.3588248238650209</v>
      </c>
      <c r="G64" s="319">
        <v>8.4125226582787462</v>
      </c>
      <c r="H64" s="319">
        <v>8.0115794559409359</v>
      </c>
      <c r="I64" s="319">
        <v>7.5491293849118826</v>
      </c>
    </row>
    <row r="65" spans="1:9" x14ac:dyDescent="0.2">
      <c r="A65" s="321" t="s">
        <v>29</v>
      </c>
      <c r="B65" s="212">
        <v>13.500079558653216</v>
      </c>
      <c r="C65" s="212">
        <v>11.559511340282764</v>
      </c>
      <c r="D65" s="212">
        <v>11.107100817984012</v>
      </c>
      <c r="E65" s="212">
        <v>10.810872224547101</v>
      </c>
      <c r="F65" s="212">
        <v>11.852282732521978</v>
      </c>
      <c r="G65" s="212">
        <v>12.17154216209908</v>
      </c>
      <c r="H65" s="212">
        <v>13.124427871175067</v>
      </c>
      <c r="I65" s="212">
        <v>11.137400051577634</v>
      </c>
    </row>
    <row r="66" spans="1:9" x14ac:dyDescent="0.2">
      <c r="A66" s="321" t="s">
        <v>30</v>
      </c>
      <c r="B66" s="212">
        <v>18.116433629005861</v>
      </c>
      <c r="C66" s="212">
        <v>17.851913441172893</v>
      </c>
      <c r="D66" s="212">
        <v>15.995951094720006</v>
      </c>
      <c r="E66" s="212">
        <v>16.971915351101714</v>
      </c>
      <c r="F66" s="212">
        <v>16.467963685018066</v>
      </c>
      <c r="G66" s="212">
        <v>17.54656764182409</v>
      </c>
      <c r="H66" s="212">
        <v>16.471404643721975</v>
      </c>
      <c r="I66" s="212">
        <v>15.106786629845121</v>
      </c>
    </row>
    <row r="67" spans="1:9" x14ac:dyDescent="0.2">
      <c r="A67" s="321" t="s">
        <v>31</v>
      </c>
      <c r="B67" s="212">
        <v>18.503828781955107</v>
      </c>
      <c r="C67" s="212">
        <v>16.094724004292448</v>
      </c>
      <c r="D67" s="212">
        <v>16.16975985730933</v>
      </c>
      <c r="E67" s="212">
        <v>15.927884005381548</v>
      </c>
      <c r="F67" s="212">
        <v>18.055689259930951</v>
      </c>
      <c r="G67" s="212">
        <v>17.248389888743542</v>
      </c>
      <c r="H67" s="212">
        <v>15.170372336440861</v>
      </c>
      <c r="I67" s="212">
        <v>14.924086855694563</v>
      </c>
    </row>
    <row r="68" spans="1:9" x14ac:dyDescent="0.2">
      <c r="A68" s="321" t="s">
        <v>32</v>
      </c>
      <c r="B68" s="212">
        <v>18.707582169097211</v>
      </c>
      <c r="C68" s="212">
        <v>14.777646380002299</v>
      </c>
      <c r="D68" s="212">
        <v>15.04023412694325</v>
      </c>
      <c r="E68" s="212">
        <v>16.004037103814483</v>
      </c>
      <c r="F68" s="212">
        <v>18.309076773067261</v>
      </c>
      <c r="G68" s="212">
        <v>17.283329448962007</v>
      </c>
      <c r="H68" s="212">
        <v>18.428655323134549</v>
      </c>
      <c r="I68" s="212">
        <v>17.284805972321895</v>
      </c>
    </row>
    <row r="69" spans="1:9" x14ac:dyDescent="0.2">
      <c r="A69" s="321" t="s">
        <v>33</v>
      </c>
      <c r="B69" s="212">
        <v>14.627301777742252</v>
      </c>
      <c r="C69" s="212">
        <v>13.477114567383611</v>
      </c>
      <c r="D69" s="212">
        <v>13.142538913534541</v>
      </c>
      <c r="E69" s="212">
        <v>13.005632304411419</v>
      </c>
      <c r="F69" s="212">
        <v>14.223605643703007</v>
      </c>
      <c r="G69" s="212">
        <v>14.598179988079528</v>
      </c>
      <c r="H69" s="212">
        <v>13.095500536372631</v>
      </c>
      <c r="I69" s="212">
        <v>11.172964791780311</v>
      </c>
    </row>
    <row r="70" spans="1:9" x14ac:dyDescent="0.2">
      <c r="A70" s="322" t="s">
        <v>34</v>
      </c>
      <c r="B70" s="317">
        <v>42.509590760874516</v>
      </c>
      <c r="C70" s="317">
        <v>41.360439524519521</v>
      </c>
      <c r="D70" s="317">
        <v>38.268990297125065</v>
      </c>
      <c r="E70" s="317">
        <v>40.508403745584104</v>
      </c>
      <c r="F70" s="317">
        <v>43.697950184300637</v>
      </c>
      <c r="G70" s="317">
        <v>42.431589856764731</v>
      </c>
      <c r="H70" s="317">
        <v>41.271036082109845</v>
      </c>
      <c r="I70" s="317">
        <v>41.602307541993596</v>
      </c>
    </row>
    <row r="71" spans="1:9" x14ac:dyDescent="0.2">
      <c r="A71" s="322" t="s">
        <v>35</v>
      </c>
      <c r="B71" s="320">
        <v>16.307621567907702</v>
      </c>
      <c r="C71" s="320">
        <v>15.524618746010134</v>
      </c>
      <c r="D71" s="320">
        <v>13.771621163435199</v>
      </c>
      <c r="E71" s="320">
        <v>14.668510095960542</v>
      </c>
      <c r="F71" s="320">
        <v>16.086551274326951</v>
      </c>
      <c r="G71" s="320">
        <v>17.214535938156871</v>
      </c>
      <c r="H71" s="320">
        <v>16.2695573632741</v>
      </c>
      <c r="I71" s="320">
        <v>15.813633488419679</v>
      </c>
    </row>
    <row r="72" spans="1:9" x14ac:dyDescent="0.2">
      <c r="A72" s="322" t="s">
        <v>36</v>
      </c>
      <c r="B72" s="320">
        <v>13.080056936166283</v>
      </c>
      <c r="C72" s="320">
        <v>11.581453480724578</v>
      </c>
      <c r="D72" s="320">
        <v>10.305846356948745</v>
      </c>
      <c r="E72" s="320">
        <v>10.964560247029553</v>
      </c>
      <c r="F72" s="320">
        <v>12.143232448947748</v>
      </c>
      <c r="G72" s="320">
        <v>12.049809078076869</v>
      </c>
      <c r="H72" s="320">
        <v>12.142607348705994</v>
      </c>
      <c r="I72" s="320">
        <v>11.292057871982689</v>
      </c>
    </row>
    <row r="73" spans="1:9" x14ac:dyDescent="0.2">
      <c r="A73" s="323" t="s">
        <v>37</v>
      </c>
      <c r="B73" s="209">
        <v>17.807422524412857</v>
      </c>
      <c r="C73" s="209">
        <v>15.339658327873556</v>
      </c>
      <c r="D73" s="209">
        <v>15.09127295873853</v>
      </c>
      <c r="E73" s="209">
        <v>15.595190007277616</v>
      </c>
      <c r="F73" s="209">
        <v>17.186178735702931</v>
      </c>
      <c r="G73" s="209">
        <v>16.820866797247643</v>
      </c>
      <c r="H73" s="209">
        <v>16.416455434104979</v>
      </c>
      <c r="I73" s="209">
        <v>15.281830436575667</v>
      </c>
    </row>
  </sheetData>
  <sortState xmlns:xlrd2="http://schemas.microsoft.com/office/spreadsheetml/2017/richdata2" ref="M43:O48">
    <sortCondition ref="N43:N48"/>
  </sortState>
  <pageMargins left="0.511811024" right="0.511811024" top="0.78740157499999996" bottom="0.78740157499999996" header="0.31496062000000002" footer="0.31496062000000002"/>
  <pageSetup paperSize="9" orientation="portrait" horizontalDpi="4294967293" r:id="rId1"/>
  <drawing r:id="rId2"/>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94D2B-1FAE-4973-98D3-3DF27CC633C8}">
  <dimension ref="A1:P26"/>
  <sheetViews>
    <sheetView workbookViewId="0">
      <selection activeCell="I26" sqref="I26:J30"/>
    </sheetView>
  </sheetViews>
  <sheetFormatPr defaultRowHeight="12.75" x14ac:dyDescent="0.2"/>
  <cols>
    <col min="1" max="16384" width="9.140625" style="277"/>
  </cols>
  <sheetData>
    <row r="1" spans="1:16" x14ac:dyDescent="0.2">
      <c r="A1" s="314" t="s">
        <v>2589</v>
      </c>
    </row>
    <row r="3" spans="1:16" x14ac:dyDescent="0.2">
      <c r="A3" s="277" t="s">
        <v>48</v>
      </c>
    </row>
    <row r="4" spans="1:16" x14ac:dyDescent="0.2">
      <c r="A4" s="277" t="s">
        <v>2579</v>
      </c>
    </row>
    <row r="5" spans="1:16" x14ac:dyDescent="0.2">
      <c r="A5" s="277" t="s">
        <v>2580</v>
      </c>
    </row>
    <row r="6" spans="1:16" x14ac:dyDescent="0.2">
      <c r="A6" s="277" t="s">
        <v>2581</v>
      </c>
    </row>
    <row r="7" spans="1:16" x14ac:dyDescent="0.2">
      <c r="A7" s="277" t="s">
        <v>2582</v>
      </c>
    </row>
    <row r="8" spans="1:16" x14ac:dyDescent="0.2">
      <c r="A8" s="277" t="s">
        <v>2590</v>
      </c>
    </row>
    <row r="10" spans="1:16" ht="15" x14ac:dyDescent="0.25">
      <c r="A10" t="s">
        <v>714</v>
      </c>
    </row>
    <row r="11" spans="1:16" ht="15" x14ac:dyDescent="0.25">
      <c r="A11" t="s">
        <v>2193</v>
      </c>
    </row>
    <row r="12" spans="1:16" ht="15" x14ac:dyDescent="0.25">
      <c r="A12" s="109" t="s">
        <v>147</v>
      </c>
    </row>
    <row r="14" spans="1:16" x14ac:dyDescent="0.2">
      <c r="A14" s="280"/>
      <c r="B14" s="280"/>
      <c r="C14" s="280"/>
      <c r="D14" s="280"/>
      <c r="F14" s="280"/>
      <c r="G14" s="280"/>
      <c r="H14" s="280"/>
      <c r="M14" s="280"/>
      <c r="N14" s="280"/>
      <c r="O14" s="280"/>
      <c r="P14" s="280"/>
    </row>
    <row r="15" spans="1:16" x14ac:dyDescent="0.2">
      <c r="A15" s="280"/>
      <c r="B15" s="280"/>
      <c r="C15" s="280"/>
      <c r="D15" s="280"/>
      <c r="F15" s="280"/>
      <c r="G15" s="280"/>
      <c r="H15" s="280"/>
      <c r="I15" s="280"/>
      <c r="J15" s="280"/>
      <c r="K15" s="280"/>
      <c r="L15" s="280"/>
      <c r="M15" s="280"/>
      <c r="N15" s="280"/>
      <c r="O15" s="280"/>
      <c r="P15" s="280"/>
    </row>
    <row r="16" spans="1:16" x14ac:dyDescent="0.2">
      <c r="A16" s="280"/>
      <c r="B16" s="280"/>
      <c r="C16" s="280"/>
      <c r="D16" s="280"/>
      <c r="F16" s="280"/>
      <c r="G16" s="280"/>
      <c r="H16" s="280"/>
      <c r="I16" s="280"/>
      <c r="J16" s="280"/>
      <c r="K16" s="280"/>
      <c r="L16" s="280"/>
      <c r="M16" s="280"/>
      <c r="N16" s="280"/>
      <c r="O16" s="280"/>
      <c r="P16" s="280"/>
    </row>
    <row r="17" spans="1:16" x14ac:dyDescent="0.2">
      <c r="A17" s="280"/>
      <c r="B17" s="280"/>
      <c r="C17" s="280"/>
      <c r="D17" s="280"/>
      <c r="F17" s="280"/>
      <c r="G17" s="280"/>
      <c r="H17" s="280"/>
      <c r="I17" s="280"/>
      <c r="J17" s="280"/>
      <c r="K17" s="280"/>
      <c r="L17" s="280"/>
      <c r="M17" s="280"/>
      <c r="N17" s="280"/>
      <c r="O17" s="280"/>
      <c r="P17" s="280"/>
    </row>
    <row r="18" spans="1:16" x14ac:dyDescent="0.2">
      <c r="A18" s="280"/>
      <c r="B18" s="280"/>
      <c r="C18" s="280"/>
      <c r="D18" s="280"/>
      <c r="F18" s="280"/>
      <c r="G18" s="280"/>
      <c r="H18" s="280"/>
      <c r="J18" s="316" t="s">
        <v>66</v>
      </c>
      <c r="K18" s="322" t="s">
        <v>69</v>
      </c>
      <c r="L18" s="318" t="s">
        <v>72</v>
      </c>
      <c r="M18" s="280"/>
      <c r="N18" s="280"/>
      <c r="O18" s="280"/>
      <c r="P18" s="280"/>
    </row>
    <row r="19" spans="1:16" x14ac:dyDescent="0.2">
      <c r="A19" s="280"/>
      <c r="B19" s="280"/>
      <c r="C19" s="280"/>
      <c r="D19" s="280"/>
      <c r="F19" s="280"/>
      <c r="G19" s="280"/>
      <c r="H19" s="280"/>
      <c r="I19" s="277">
        <v>2012</v>
      </c>
      <c r="J19" s="317">
        <v>26.458018787800068</v>
      </c>
      <c r="K19" s="320">
        <v>46.374506090142987</v>
      </c>
      <c r="L19" s="319">
        <v>43.615247120203321</v>
      </c>
      <c r="M19" s="280"/>
      <c r="N19" s="280"/>
      <c r="O19" s="280"/>
      <c r="P19" s="280"/>
    </row>
    <row r="20" spans="1:16" x14ac:dyDescent="0.2">
      <c r="A20" s="280"/>
      <c r="B20" s="280"/>
      <c r="C20" s="280"/>
      <c r="D20" s="281"/>
      <c r="F20" s="281"/>
      <c r="G20" s="282"/>
      <c r="H20" s="282"/>
      <c r="I20" s="277">
        <v>2013</v>
      </c>
      <c r="J20" s="317">
        <v>24.886362491756302</v>
      </c>
      <c r="K20" s="320">
        <v>43.703064256077383</v>
      </c>
      <c r="L20" s="319">
        <v>42.388526843569657</v>
      </c>
      <c r="M20" s="282"/>
      <c r="N20" s="282"/>
      <c r="O20" s="282"/>
      <c r="P20" s="282"/>
    </row>
    <row r="21" spans="1:16" x14ac:dyDescent="0.2">
      <c r="I21" s="277">
        <v>2014</v>
      </c>
      <c r="J21" s="317">
        <v>22.798528566043018</v>
      </c>
      <c r="K21" s="320">
        <v>40.522581269703835</v>
      </c>
      <c r="L21" s="319">
        <v>37.850096890314639</v>
      </c>
    </row>
    <row r="22" spans="1:16" x14ac:dyDescent="0.2">
      <c r="I22" s="277">
        <v>2015</v>
      </c>
      <c r="J22" s="317">
        <v>23.692718342974409</v>
      </c>
      <c r="K22" s="320">
        <v>41.255680615372597</v>
      </c>
      <c r="L22" s="319">
        <v>39.211657994704439</v>
      </c>
    </row>
    <row r="23" spans="1:16" x14ac:dyDescent="0.2">
      <c r="I23" s="277">
        <v>2016</v>
      </c>
      <c r="J23" s="317">
        <v>25.514450170562238</v>
      </c>
      <c r="K23" s="320">
        <v>43.701836018733665</v>
      </c>
      <c r="L23" s="319">
        <v>40.722930292455757</v>
      </c>
    </row>
    <row r="24" spans="1:16" x14ac:dyDescent="0.2">
      <c r="I24" s="277">
        <v>2017</v>
      </c>
      <c r="J24" s="317">
        <v>26.002765865012069</v>
      </c>
      <c r="K24" s="320">
        <v>44.324145360308016</v>
      </c>
      <c r="L24" s="319">
        <v>41.851224287168208</v>
      </c>
    </row>
    <row r="25" spans="1:16" x14ac:dyDescent="0.2">
      <c r="I25" s="277">
        <v>2018</v>
      </c>
      <c r="J25" s="317">
        <v>25.28265102139126</v>
      </c>
      <c r="K25" s="320">
        <v>43.592400642018731</v>
      </c>
      <c r="L25" s="319">
        <v>44.098065947261929</v>
      </c>
    </row>
    <row r="26" spans="1:16" x14ac:dyDescent="0.2">
      <c r="I26" s="277">
        <v>2019</v>
      </c>
      <c r="J26" s="317">
        <v>24.707973924409028</v>
      </c>
      <c r="K26" s="320">
        <v>42.86777422867862</v>
      </c>
      <c r="L26" s="319">
        <v>43.017119592611166</v>
      </c>
    </row>
  </sheetData>
  <pageMargins left="0.511811024" right="0.511811024" top="0.78740157499999996" bottom="0.78740157499999996" header="0.31496062000000002" footer="0.31496062000000002"/>
  <pageSetup paperSize="9" orientation="portrait" horizontalDpi="4294967293" verticalDpi="0" r:id="rId1"/>
  <drawing r:id="rId2"/>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B4DCE-0508-478E-8309-70CD749A0ACB}">
  <dimension ref="A1:S72"/>
  <sheetViews>
    <sheetView workbookViewId="0"/>
  </sheetViews>
  <sheetFormatPr defaultRowHeight="12.75" x14ac:dyDescent="0.2"/>
  <cols>
    <col min="1" max="16384" width="9.140625" style="277"/>
  </cols>
  <sheetData>
    <row r="1" spans="1:1" x14ac:dyDescent="0.2">
      <c r="A1" s="314" t="s">
        <v>2591</v>
      </c>
    </row>
    <row r="3" spans="1:1" x14ac:dyDescent="0.2">
      <c r="A3" s="277" t="s">
        <v>48</v>
      </c>
    </row>
    <row r="4" spans="1:1" x14ac:dyDescent="0.2">
      <c r="A4" s="277" t="s">
        <v>2579</v>
      </c>
    </row>
    <row r="5" spans="1:1" x14ac:dyDescent="0.2">
      <c r="A5" s="277" t="s">
        <v>2580</v>
      </c>
    </row>
    <row r="6" spans="1:1" x14ac:dyDescent="0.2">
      <c r="A6" s="277" t="s">
        <v>2581</v>
      </c>
    </row>
    <row r="7" spans="1:1" x14ac:dyDescent="0.2">
      <c r="A7" s="277" t="s">
        <v>2592</v>
      </c>
    </row>
    <row r="8" spans="1:1" x14ac:dyDescent="0.2">
      <c r="A8" s="277" t="s">
        <v>2593</v>
      </c>
    </row>
    <row r="10" spans="1:1" x14ac:dyDescent="0.2">
      <c r="A10" s="277" t="s">
        <v>52</v>
      </c>
    </row>
    <row r="11" spans="1:1" x14ac:dyDescent="0.2">
      <c r="A11" s="277" t="s">
        <v>2584</v>
      </c>
    </row>
    <row r="12" spans="1:1" x14ac:dyDescent="0.2">
      <c r="A12" s="277" t="s">
        <v>2585</v>
      </c>
    </row>
    <row r="13" spans="1:1" x14ac:dyDescent="0.2">
      <c r="A13" s="277" t="s">
        <v>2573</v>
      </c>
    </row>
    <row r="15" spans="1:1" x14ac:dyDescent="0.2">
      <c r="A15" s="277" t="s">
        <v>654</v>
      </c>
    </row>
    <row r="16" spans="1:1" x14ac:dyDescent="0.2">
      <c r="A16" s="277" t="s">
        <v>2586</v>
      </c>
    </row>
    <row r="17" spans="1:1" x14ac:dyDescent="0.2">
      <c r="A17" s="277" t="s">
        <v>2587</v>
      </c>
    </row>
    <row r="18" spans="1:1" x14ac:dyDescent="0.2">
      <c r="A18" s="277" t="s">
        <v>85</v>
      </c>
    </row>
    <row r="37" spans="1:19" ht="15" x14ac:dyDescent="0.25">
      <c r="A37" s="277" t="s">
        <v>2594</v>
      </c>
      <c r="B37"/>
      <c r="C37"/>
      <c r="D37"/>
      <c r="E37"/>
      <c r="F37"/>
      <c r="G37"/>
      <c r="H37"/>
      <c r="I37"/>
      <c r="J37" t="s">
        <v>551</v>
      </c>
      <c r="K37" s="277" t="s">
        <v>2488</v>
      </c>
      <c r="L37" t="s">
        <v>551</v>
      </c>
      <c r="P37" s="277" t="s">
        <v>551</v>
      </c>
      <c r="R37" s="277" t="s">
        <v>2488</v>
      </c>
      <c r="S37" s="277" t="s">
        <v>551</v>
      </c>
    </row>
    <row r="38" spans="1:19" x14ac:dyDescent="0.2">
      <c r="A38" s="277" t="s">
        <v>749</v>
      </c>
      <c r="B38" s="277">
        <v>2012</v>
      </c>
      <c r="C38" s="277">
        <v>2013</v>
      </c>
      <c r="D38" s="277">
        <v>2014</v>
      </c>
      <c r="E38" s="277">
        <v>2015</v>
      </c>
      <c r="F38" s="277">
        <v>2016</v>
      </c>
      <c r="G38" s="277">
        <v>2017</v>
      </c>
      <c r="H38" s="277">
        <v>2018</v>
      </c>
      <c r="I38" s="277">
        <v>2019</v>
      </c>
      <c r="J38" s="277">
        <v>2019</v>
      </c>
      <c r="K38" s="277" t="s">
        <v>1535</v>
      </c>
      <c r="L38" s="277" t="s">
        <v>1535</v>
      </c>
      <c r="P38" s="277">
        <v>2019</v>
      </c>
      <c r="R38" s="277" t="s">
        <v>1535</v>
      </c>
      <c r="S38" s="277" t="s">
        <v>1535</v>
      </c>
    </row>
    <row r="39" spans="1:19" x14ac:dyDescent="0.2">
      <c r="B39" s="325" t="s">
        <v>2595</v>
      </c>
      <c r="C39" s="325" t="s">
        <v>2595</v>
      </c>
      <c r="D39" s="325" t="s">
        <v>2595</v>
      </c>
      <c r="E39" s="325" t="s">
        <v>2595</v>
      </c>
      <c r="F39" s="325" t="s">
        <v>2595</v>
      </c>
      <c r="G39" s="325" t="s">
        <v>2595</v>
      </c>
      <c r="H39" s="325" t="s">
        <v>2595</v>
      </c>
      <c r="I39" s="325" t="s">
        <v>2595</v>
      </c>
      <c r="N39" s="210" t="s">
        <v>66</v>
      </c>
      <c r="O39" s="324">
        <v>6.5365710168163869</v>
      </c>
      <c r="Q39" s="210" t="s">
        <v>66</v>
      </c>
      <c r="R39" s="324">
        <v>0.77588386272372389</v>
      </c>
    </row>
    <row r="40" spans="1:19" x14ac:dyDescent="0.2">
      <c r="A40" s="210" t="s">
        <v>5</v>
      </c>
      <c r="B40" s="326">
        <v>5.760687154092663</v>
      </c>
      <c r="C40" s="326">
        <v>5.0958334085029131</v>
      </c>
      <c r="D40" s="326">
        <v>4.4948668755973475</v>
      </c>
      <c r="E40" s="326">
        <v>4.8922428677034366</v>
      </c>
      <c r="F40" s="326">
        <v>5.8360285058766772</v>
      </c>
      <c r="G40" s="326">
        <v>6.4381625886402425</v>
      </c>
      <c r="H40" s="326">
        <v>6.5163736892300301</v>
      </c>
      <c r="I40" s="326">
        <v>6.5365710168163869</v>
      </c>
      <c r="K40" s="324">
        <f>I40-B40</f>
        <v>0.77588386272372389</v>
      </c>
      <c r="N40" s="208" t="s">
        <v>69</v>
      </c>
      <c r="O40" s="324">
        <v>13.654245003248873</v>
      </c>
      <c r="Q40" s="208" t="s">
        <v>69</v>
      </c>
      <c r="R40" s="324">
        <v>1.2050389106106252</v>
      </c>
    </row>
    <row r="41" spans="1:19" x14ac:dyDescent="0.2">
      <c r="A41" s="208" t="s">
        <v>6</v>
      </c>
      <c r="B41" s="209">
        <v>12.449206092638248</v>
      </c>
      <c r="C41" s="209">
        <v>11.104110710847275</v>
      </c>
      <c r="D41" s="209">
        <v>9.4125919216007716</v>
      </c>
      <c r="E41" s="209">
        <v>10.304291780987905</v>
      </c>
      <c r="F41" s="209">
        <v>12.032908775573729</v>
      </c>
      <c r="G41" s="209">
        <v>13.516081648822361</v>
      </c>
      <c r="H41" s="209">
        <v>13.560662554035751</v>
      </c>
      <c r="I41" s="209">
        <v>13.654245003248873</v>
      </c>
      <c r="K41" s="324">
        <f>I41-B41</f>
        <v>1.2050389106106252</v>
      </c>
      <c r="N41" s="321" t="s">
        <v>72</v>
      </c>
      <c r="O41" s="324">
        <v>12.293912670473329</v>
      </c>
      <c r="P41" s="277">
        <v>10</v>
      </c>
      <c r="Q41" s="321" t="s">
        <v>72</v>
      </c>
      <c r="R41" s="324">
        <v>2.1520393626229382</v>
      </c>
      <c r="S41" s="277">
        <v>8</v>
      </c>
    </row>
    <row r="42" spans="1:19" x14ac:dyDescent="0.2">
      <c r="A42" s="321" t="s">
        <v>7</v>
      </c>
      <c r="B42" s="212">
        <v>10.141873307850391</v>
      </c>
      <c r="C42" s="212">
        <v>8.7611798179505147</v>
      </c>
      <c r="D42" s="212">
        <v>7.5247882573198206</v>
      </c>
      <c r="E42" s="212">
        <v>7.6250547458774003</v>
      </c>
      <c r="F42" s="212">
        <v>10.51713326277296</v>
      </c>
      <c r="G42" s="212">
        <v>13.469523372613807</v>
      </c>
      <c r="H42" s="212">
        <v>13.924887001819581</v>
      </c>
      <c r="I42" s="212">
        <v>12.293912670473329</v>
      </c>
      <c r="J42" s="277">
        <f t="shared" ref="J42:J68" si="0">RANK(I42,I$42:I$68)</f>
        <v>10</v>
      </c>
      <c r="K42" s="324">
        <f t="shared" ref="K42:K68" si="1">I42-B42</f>
        <v>2.1520393626229382</v>
      </c>
      <c r="L42" s="277">
        <f t="shared" ref="L42:L68" si="2">RANK(K42,K$42:K$68)</f>
        <v>8</v>
      </c>
      <c r="N42" s="321" t="s">
        <v>398</v>
      </c>
      <c r="O42" s="324">
        <v>13.038476659038771</v>
      </c>
      <c r="P42" s="277">
        <v>6</v>
      </c>
      <c r="Q42" s="321" t="s">
        <v>343</v>
      </c>
      <c r="R42" s="324">
        <v>2.6118350191949453</v>
      </c>
      <c r="S42" s="277">
        <v>6</v>
      </c>
    </row>
    <row r="43" spans="1:19" x14ac:dyDescent="0.2">
      <c r="A43" s="321" t="s">
        <v>8</v>
      </c>
      <c r="B43" s="212">
        <v>5.5576713684186156</v>
      </c>
      <c r="C43" s="212">
        <v>5.0717793082230864</v>
      </c>
      <c r="D43" s="212">
        <v>3.8750441532534268</v>
      </c>
      <c r="E43" s="212">
        <v>3.9984365504928312</v>
      </c>
      <c r="F43" s="212">
        <v>5.0927494368064083</v>
      </c>
      <c r="G43" s="212">
        <v>4.6778884875923303</v>
      </c>
      <c r="H43" s="212">
        <v>4.7081480534834128</v>
      </c>
      <c r="I43" s="212">
        <v>4.933613769037577</v>
      </c>
      <c r="J43" s="277">
        <f t="shared" si="0"/>
        <v>16</v>
      </c>
      <c r="K43" s="324">
        <f t="shared" si="1"/>
        <v>-0.62405759938103866</v>
      </c>
      <c r="L43" s="277">
        <f t="shared" si="2"/>
        <v>26</v>
      </c>
      <c r="N43" s="321" t="s">
        <v>368</v>
      </c>
      <c r="O43" s="324">
        <v>13.993044867656172</v>
      </c>
      <c r="P43" s="277">
        <v>5</v>
      </c>
      <c r="Q43" s="321" t="s">
        <v>400</v>
      </c>
      <c r="R43" s="324">
        <v>2.7861832380724127</v>
      </c>
      <c r="S43" s="277">
        <v>5</v>
      </c>
    </row>
    <row r="44" spans="1:19" x14ac:dyDescent="0.2">
      <c r="A44" s="321" t="s">
        <v>9</v>
      </c>
      <c r="B44" s="212">
        <v>12.571241968528543</v>
      </c>
      <c r="C44" s="212">
        <v>10.782988152158616</v>
      </c>
      <c r="D44" s="212">
        <v>9.5694557203959629</v>
      </c>
      <c r="E44" s="212">
        <v>9.857669580948949</v>
      </c>
      <c r="F44" s="212">
        <v>13.356061672380626</v>
      </c>
      <c r="G44" s="212">
        <v>14.557331610251582</v>
      </c>
      <c r="H44" s="212">
        <v>14.379505468786778</v>
      </c>
      <c r="I44" s="212">
        <v>16.089915751746535</v>
      </c>
      <c r="J44" s="277">
        <f t="shared" si="0"/>
        <v>2</v>
      </c>
      <c r="K44" s="324">
        <f t="shared" si="1"/>
        <v>3.5186737832179915</v>
      </c>
      <c r="L44" s="277">
        <f t="shared" si="2"/>
        <v>2</v>
      </c>
      <c r="N44" s="321" t="s">
        <v>430</v>
      </c>
      <c r="O44" s="324">
        <v>14.416630619682063</v>
      </c>
      <c r="P44" s="277">
        <v>4</v>
      </c>
      <c r="Q44" s="321" t="s">
        <v>430</v>
      </c>
      <c r="R44" s="324">
        <v>3.4554869422168135</v>
      </c>
      <c r="S44" s="277">
        <v>4</v>
      </c>
    </row>
    <row r="45" spans="1:19" x14ac:dyDescent="0.2">
      <c r="A45" s="321" t="s">
        <v>10</v>
      </c>
      <c r="B45" s="212">
        <v>10.96114367746525</v>
      </c>
      <c r="C45" s="212">
        <v>9.2614243672262493</v>
      </c>
      <c r="D45" s="212">
        <v>8.534593773919374</v>
      </c>
      <c r="E45" s="212">
        <v>9.9958740962340418</v>
      </c>
      <c r="F45" s="212">
        <v>12.107886445617984</v>
      </c>
      <c r="G45" s="212">
        <v>12.820610828548533</v>
      </c>
      <c r="H45" s="212">
        <v>13.779157049027575</v>
      </c>
      <c r="I45" s="212">
        <v>14.416630619682063</v>
      </c>
      <c r="J45" s="277">
        <f t="shared" si="0"/>
        <v>4</v>
      </c>
      <c r="K45" s="324">
        <f t="shared" si="1"/>
        <v>3.4554869422168135</v>
      </c>
      <c r="L45" s="277">
        <f t="shared" si="2"/>
        <v>4</v>
      </c>
      <c r="N45" s="321" t="s">
        <v>1183</v>
      </c>
      <c r="O45" s="324">
        <v>14.991727045886163</v>
      </c>
      <c r="P45" s="277">
        <v>3</v>
      </c>
      <c r="Q45" s="321" t="s">
        <v>1183</v>
      </c>
      <c r="R45" s="324">
        <v>3.4888657070620965</v>
      </c>
      <c r="S45" s="277">
        <v>3</v>
      </c>
    </row>
    <row r="46" spans="1:19" x14ac:dyDescent="0.2">
      <c r="A46" s="321" t="s">
        <v>11</v>
      </c>
      <c r="B46" s="212">
        <v>6.0460445866349586</v>
      </c>
      <c r="C46" s="212">
        <v>4.8839640549737275</v>
      </c>
      <c r="D46" s="212">
        <v>4.8896291193236987</v>
      </c>
      <c r="E46" s="212">
        <v>3.6097301544152254</v>
      </c>
      <c r="F46" s="212">
        <v>5.1460550465503951</v>
      </c>
      <c r="G46" s="212">
        <v>6.6016701048308439</v>
      </c>
      <c r="H46" s="212">
        <v>8.4291914909766277</v>
      </c>
      <c r="I46" s="212">
        <v>10.897975609475248</v>
      </c>
      <c r="J46" s="277">
        <f t="shared" si="0"/>
        <v>12</v>
      </c>
      <c r="K46" s="324">
        <f t="shared" si="1"/>
        <v>4.8519310228402892</v>
      </c>
      <c r="L46" s="277">
        <f t="shared" si="2"/>
        <v>1</v>
      </c>
      <c r="N46" s="321" t="s">
        <v>1184</v>
      </c>
      <c r="O46" s="324">
        <v>16.089915751746535</v>
      </c>
      <c r="P46" s="277">
        <v>2</v>
      </c>
      <c r="Q46" s="321" t="s">
        <v>1184</v>
      </c>
      <c r="R46" s="324">
        <v>3.5186737832179915</v>
      </c>
      <c r="S46" s="277">
        <v>2</v>
      </c>
    </row>
    <row r="47" spans="1:19" x14ac:dyDescent="0.2">
      <c r="A47" s="321" t="s">
        <v>12</v>
      </c>
      <c r="B47" s="212">
        <v>10.883731065654279</v>
      </c>
      <c r="C47" s="212">
        <v>9.2362806555160457</v>
      </c>
      <c r="D47" s="212">
        <v>8.4468334834633332</v>
      </c>
      <c r="E47" s="212">
        <v>10.479303759294377</v>
      </c>
      <c r="F47" s="212">
        <v>10.259085866169071</v>
      </c>
      <c r="G47" s="212">
        <v>10.667762448631102</v>
      </c>
      <c r="H47" s="212">
        <v>11.812772903829117</v>
      </c>
      <c r="I47" s="212">
        <v>12.03812959196652</v>
      </c>
      <c r="J47" s="277">
        <f t="shared" si="0"/>
        <v>11</v>
      </c>
      <c r="K47" s="324">
        <f t="shared" si="1"/>
        <v>1.1543985263122405</v>
      </c>
      <c r="L47" s="277">
        <f t="shared" si="2"/>
        <v>13</v>
      </c>
      <c r="N47" s="321" t="s">
        <v>343</v>
      </c>
      <c r="O47" s="324">
        <v>20.424035659341474</v>
      </c>
      <c r="P47" s="277">
        <v>1</v>
      </c>
      <c r="Q47" s="321" t="s">
        <v>346</v>
      </c>
      <c r="R47" s="324">
        <v>4.8519310228402892</v>
      </c>
      <c r="S47" s="277">
        <v>1</v>
      </c>
    </row>
    <row r="48" spans="1:19" x14ac:dyDescent="0.2">
      <c r="A48" s="321" t="s">
        <v>13</v>
      </c>
      <c r="B48" s="212">
        <v>6.9500544039593386</v>
      </c>
      <c r="C48" s="212">
        <v>4.9072722870998096</v>
      </c>
      <c r="D48" s="212">
        <v>5.3096706828780169</v>
      </c>
      <c r="E48" s="212">
        <v>9.3388139305970252</v>
      </c>
      <c r="F48" s="212">
        <v>9.5645611784577032</v>
      </c>
      <c r="G48" s="212">
        <v>9.4844236936441675</v>
      </c>
      <c r="H48" s="212">
        <v>9.7928738992670805</v>
      </c>
      <c r="I48" s="212">
        <v>7.0672207392762978</v>
      </c>
      <c r="J48" s="277">
        <f t="shared" si="0"/>
        <v>15</v>
      </c>
      <c r="K48" s="324">
        <f t="shared" si="1"/>
        <v>0.11716633531695919</v>
      </c>
      <c r="L48" s="277">
        <f t="shared" si="2"/>
        <v>23</v>
      </c>
      <c r="O48" s="324"/>
    </row>
    <row r="49" spans="1:12" x14ac:dyDescent="0.2">
      <c r="A49" s="321" t="s">
        <v>14</v>
      </c>
      <c r="B49" s="212">
        <v>5.5883148849522515</v>
      </c>
      <c r="C49" s="212">
        <v>6.2377633984583687</v>
      </c>
      <c r="D49" s="212">
        <v>5.1428907648260402</v>
      </c>
      <c r="E49" s="212">
        <v>5.5215005034911373</v>
      </c>
      <c r="F49" s="212">
        <v>5.783234795661631</v>
      </c>
      <c r="G49" s="212">
        <v>5.2938443902912899</v>
      </c>
      <c r="H49" s="212">
        <v>6.5857712892304923</v>
      </c>
      <c r="I49" s="212">
        <v>7.9840609923818109</v>
      </c>
      <c r="J49" s="277">
        <f t="shared" si="0"/>
        <v>14</v>
      </c>
      <c r="K49" s="324">
        <f t="shared" si="1"/>
        <v>2.3957461074295594</v>
      </c>
      <c r="L49" s="277">
        <f t="shared" si="2"/>
        <v>7</v>
      </c>
    </row>
    <row r="50" spans="1:12" x14ac:dyDescent="0.2">
      <c r="A50" s="321" t="s">
        <v>15</v>
      </c>
      <c r="B50" s="212">
        <v>17.812200640146528</v>
      </c>
      <c r="C50" s="212">
        <v>16.465792939452648</v>
      </c>
      <c r="D50" s="212">
        <v>14.476102348481339</v>
      </c>
      <c r="E50" s="212">
        <v>15.205787482403007</v>
      </c>
      <c r="F50" s="212">
        <v>16.91533472691177</v>
      </c>
      <c r="G50" s="212">
        <v>18.381432365356851</v>
      </c>
      <c r="H50" s="212">
        <v>19.925191834393146</v>
      </c>
      <c r="I50" s="212">
        <v>20.424035659341474</v>
      </c>
      <c r="J50" s="277">
        <f t="shared" si="0"/>
        <v>1</v>
      </c>
      <c r="K50" s="324">
        <f t="shared" si="1"/>
        <v>2.6118350191949453</v>
      </c>
      <c r="L50" s="277">
        <f t="shared" si="2"/>
        <v>6</v>
      </c>
    </row>
    <row r="51" spans="1:12" x14ac:dyDescent="0.2">
      <c r="A51" s="321" t="s">
        <v>16</v>
      </c>
      <c r="B51" s="212">
        <v>12.428619475467103</v>
      </c>
      <c r="C51" s="212">
        <v>10.92839926719282</v>
      </c>
      <c r="D51" s="212">
        <v>9.2871339857490085</v>
      </c>
      <c r="E51" s="212">
        <v>9.5365267595117924</v>
      </c>
      <c r="F51" s="212">
        <v>11.920719480660372</v>
      </c>
      <c r="G51" s="212">
        <v>14.783104470139925</v>
      </c>
      <c r="H51" s="212">
        <v>14.15324629701732</v>
      </c>
      <c r="I51" s="212">
        <v>13.993044867656172</v>
      </c>
      <c r="J51" s="277">
        <f t="shared" si="0"/>
        <v>5</v>
      </c>
      <c r="K51" s="324">
        <f t="shared" si="1"/>
        <v>1.5644253921890687</v>
      </c>
      <c r="L51" s="277">
        <f t="shared" si="2"/>
        <v>11</v>
      </c>
    </row>
    <row r="52" spans="1:12" x14ac:dyDescent="0.2">
      <c r="A52" s="321" t="s">
        <v>17</v>
      </c>
      <c r="B52" s="212">
        <v>13.43394646407295</v>
      </c>
      <c r="C52" s="212">
        <v>12.396339249106694</v>
      </c>
      <c r="D52" s="212">
        <v>10.732182643047629</v>
      </c>
      <c r="E52" s="212">
        <v>11.134702704812298</v>
      </c>
      <c r="F52" s="212">
        <v>12.79838674315371</v>
      </c>
      <c r="G52" s="212">
        <v>12.735182722932299</v>
      </c>
      <c r="H52" s="212">
        <v>12.493774462845991</v>
      </c>
      <c r="I52" s="212">
        <v>12.373659847324877</v>
      </c>
      <c r="J52" s="277">
        <f t="shared" si="0"/>
        <v>9</v>
      </c>
      <c r="K52" s="324">
        <f t="shared" si="1"/>
        <v>-1.0602866167480727</v>
      </c>
      <c r="L52" s="277">
        <f t="shared" si="2"/>
        <v>27</v>
      </c>
    </row>
    <row r="53" spans="1:12" x14ac:dyDescent="0.2">
      <c r="A53" s="321" t="s">
        <v>18</v>
      </c>
      <c r="B53" s="212">
        <v>8.9818839780933466</v>
      </c>
      <c r="C53" s="212">
        <v>7.67421324544231</v>
      </c>
      <c r="D53" s="212">
        <v>7.6092845824847073</v>
      </c>
      <c r="E53" s="212">
        <v>7.3412507279140096</v>
      </c>
      <c r="F53" s="212">
        <v>8.5404950003672671</v>
      </c>
      <c r="G53" s="212">
        <v>10.645656362500254</v>
      </c>
      <c r="H53" s="212">
        <v>10.312780383329317</v>
      </c>
      <c r="I53" s="212">
        <v>10.333074577233159</v>
      </c>
      <c r="J53" s="277">
        <f t="shared" si="0"/>
        <v>13</v>
      </c>
      <c r="K53" s="324">
        <f t="shared" si="1"/>
        <v>1.3511905991398123</v>
      </c>
      <c r="L53" s="277">
        <f t="shared" si="2"/>
        <v>12</v>
      </c>
    </row>
    <row r="54" spans="1:12" x14ac:dyDescent="0.2">
      <c r="A54" s="321" t="s">
        <v>19</v>
      </c>
      <c r="B54" s="212">
        <v>10.004625988450325</v>
      </c>
      <c r="C54" s="212">
        <v>9.2201256405119718</v>
      </c>
      <c r="D54" s="212">
        <v>7.3932613182865463</v>
      </c>
      <c r="E54" s="212">
        <v>7.8442409034759102</v>
      </c>
      <c r="F54" s="212">
        <v>9.3571821308298162</v>
      </c>
      <c r="G54" s="212">
        <v>9.6900682215686356</v>
      </c>
      <c r="H54" s="212">
        <v>11.235791094967949</v>
      </c>
      <c r="I54" s="212">
        <v>12.790809226522738</v>
      </c>
      <c r="J54" s="277">
        <f t="shared" si="0"/>
        <v>7</v>
      </c>
      <c r="K54" s="324">
        <f t="shared" si="1"/>
        <v>2.7861832380724127</v>
      </c>
      <c r="L54" s="277">
        <f t="shared" si="2"/>
        <v>5</v>
      </c>
    </row>
    <row r="55" spans="1:12" x14ac:dyDescent="0.2">
      <c r="A55" s="321" t="s">
        <v>20</v>
      </c>
      <c r="B55" s="212">
        <v>11.118745837007085</v>
      </c>
      <c r="C55" s="212">
        <v>9.5405854186712737</v>
      </c>
      <c r="D55" s="212">
        <v>8.1805643635110776</v>
      </c>
      <c r="E55" s="212">
        <v>9.9585168892434623</v>
      </c>
      <c r="F55" s="212">
        <v>11.374676526132484</v>
      </c>
      <c r="G55" s="212">
        <v>12.074462896664967</v>
      </c>
      <c r="H55" s="212">
        <v>11.410902881096325</v>
      </c>
      <c r="I55" s="212">
        <v>13.038476659038771</v>
      </c>
      <c r="J55" s="277">
        <f t="shared" si="0"/>
        <v>6</v>
      </c>
      <c r="K55" s="324">
        <f t="shared" si="1"/>
        <v>1.9197308220316867</v>
      </c>
      <c r="L55" s="277">
        <f t="shared" si="2"/>
        <v>9</v>
      </c>
    </row>
    <row r="56" spans="1:12" x14ac:dyDescent="0.2">
      <c r="A56" s="321" t="s">
        <v>21</v>
      </c>
      <c r="B56" s="212">
        <v>11.502861338824067</v>
      </c>
      <c r="C56" s="212">
        <v>12.424627886908679</v>
      </c>
      <c r="D56" s="212">
        <v>12.100546226950417</v>
      </c>
      <c r="E56" s="212">
        <v>12.529359508508827</v>
      </c>
      <c r="F56" s="212">
        <v>13.272450507273138</v>
      </c>
      <c r="G56" s="212">
        <v>14.93623660975117</v>
      </c>
      <c r="H56" s="212">
        <v>17.23087068741366</v>
      </c>
      <c r="I56" s="212">
        <v>14.991727045886163</v>
      </c>
      <c r="J56" s="277">
        <f t="shared" si="0"/>
        <v>3</v>
      </c>
      <c r="K56" s="324">
        <f t="shared" si="1"/>
        <v>3.4888657070620965</v>
      </c>
      <c r="L56" s="277">
        <f t="shared" si="2"/>
        <v>3</v>
      </c>
    </row>
    <row r="57" spans="1:12" x14ac:dyDescent="0.2">
      <c r="A57" s="321" t="s">
        <v>22</v>
      </c>
      <c r="B57" s="212">
        <v>12.179920079530069</v>
      </c>
      <c r="C57" s="212">
        <v>10.175621571053245</v>
      </c>
      <c r="D57" s="212">
        <v>7.67608327975283</v>
      </c>
      <c r="E57" s="212">
        <v>9.1339506591008846</v>
      </c>
      <c r="F57" s="212">
        <v>11.189350916462887</v>
      </c>
      <c r="G57" s="212">
        <v>13.720782645138904</v>
      </c>
      <c r="H57" s="212">
        <v>12.952799249608981</v>
      </c>
      <c r="I57" s="212">
        <v>12.478536811506331</v>
      </c>
      <c r="J57" s="277">
        <f t="shared" si="0"/>
        <v>8</v>
      </c>
      <c r="K57" s="324">
        <f t="shared" si="1"/>
        <v>0.29861673197626182</v>
      </c>
      <c r="L57" s="277">
        <f t="shared" si="2"/>
        <v>20</v>
      </c>
    </row>
    <row r="58" spans="1:12" x14ac:dyDescent="0.2">
      <c r="A58" s="321" t="s">
        <v>23</v>
      </c>
      <c r="B58" s="212">
        <v>3.4769588333677128</v>
      </c>
      <c r="C58" s="212">
        <v>2.7846253870803781</v>
      </c>
      <c r="D58" s="212">
        <v>2.8130378200225183</v>
      </c>
      <c r="E58" s="212">
        <v>2.6431104451777205</v>
      </c>
      <c r="F58" s="212">
        <v>4.0790434796606103</v>
      </c>
      <c r="G58" s="212">
        <v>3.5346769172644636</v>
      </c>
      <c r="H58" s="212">
        <v>3.5170380693963121</v>
      </c>
      <c r="I58" s="212">
        <v>3.6948401583720694</v>
      </c>
      <c r="J58" s="277">
        <f t="shared" si="0"/>
        <v>18</v>
      </c>
      <c r="K58" s="324">
        <f t="shared" si="1"/>
        <v>0.21788132500435653</v>
      </c>
      <c r="L58" s="277">
        <f t="shared" si="2"/>
        <v>21</v>
      </c>
    </row>
    <row r="59" spans="1:12" x14ac:dyDescent="0.2">
      <c r="A59" s="321" t="s">
        <v>24</v>
      </c>
      <c r="B59" s="212">
        <v>2.5851680156969508</v>
      </c>
      <c r="C59" s="212">
        <v>3.1836244509181482</v>
      </c>
      <c r="D59" s="212">
        <v>3.0152115514556721</v>
      </c>
      <c r="E59" s="212">
        <v>3.5862892091456615</v>
      </c>
      <c r="F59" s="212">
        <v>4.3104198917234289</v>
      </c>
      <c r="G59" s="212">
        <v>4.8957238061457309</v>
      </c>
      <c r="H59" s="212">
        <v>3.9656031042166791</v>
      </c>
      <c r="I59" s="212">
        <v>3.4456286268590697</v>
      </c>
      <c r="J59" s="277">
        <f t="shared" si="0"/>
        <v>19</v>
      </c>
      <c r="K59" s="324">
        <f t="shared" si="1"/>
        <v>0.86046061116211892</v>
      </c>
      <c r="L59" s="277">
        <f t="shared" si="2"/>
        <v>15</v>
      </c>
    </row>
    <row r="60" spans="1:12" x14ac:dyDescent="0.2">
      <c r="A60" s="321" t="s">
        <v>25</v>
      </c>
      <c r="B60" s="212">
        <v>3.1654976028095039</v>
      </c>
      <c r="C60" s="212">
        <v>2.9317715448215105</v>
      </c>
      <c r="D60" s="212">
        <v>2.653674951627611</v>
      </c>
      <c r="E60" s="212">
        <v>2.7091463621223784</v>
      </c>
      <c r="F60" s="212">
        <v>3.284233313048929</v>
      </c>
      <c r="G60" s="212">
        <v>3.7514673599289248</v>
      </c>
      <c r="H60" s="212">
        <v>3.8039813926457517</v>
      </c>
      <c r="I60" s="212">
        <v>4.1613358120190256</v>
      </c>
      <c r="J60" s="277">
        <f t="shared" si="0"/>
        <v>17</v>
      </c>
      <c r="K60" s="324">
        <f t="shared" si="1"/>
        <v>0.99583820920952171</v>
      </c>
      <c r="L60" s="277">
        <f t="shared" si="2"/>
        <v>14</v>
      </c>
    </row>
    <row r="61" spans="1:12" x14ac:dyDescent="0.2">
      <c r="A61" s="321" t="s">
        <v>26</v>
      </c>
      <c r="B61" s="212">
        <v>2.0139184743767733</v>
      </c>
      <c r="C61" s="212">
        <v>1.8743400393347511</v>
      </c>
      <c r="D61" s="212">
        <v>1.6751933015525389</v>
      </c>
      <c r="E61" s="212">
        <v>1.732252747407796</v>
      </c>
      <c r="F61" s="212">
        <v>2.2018516137524267</v>
      </c>
      <c r="G61" s="212">
        <v>2.678346864978391</v>
      </c>
      <c r="H61" s="212">
        <v>2.7483545475797837</v>
      </c>
      <c r="I61" s="212">
        <v>2.411858405140944</v>
      </c>
      <c r="J61" s="277">
        <f t="shared" si="0"/>
        <v>24</v>
      </c>
      <c r="K61" s="324">
        <f t="shared" si="1"/>
        <v>0.39793993076417067</v>
      </c>
      <c r="L61" s="277">
        <f t="shared" si="2"/>
        <v>18</v>
      </c>
    </row>
    <row r="62" spans="1:12" x14ac:dyDescent="0.2">
      <c r="A62" s="321" t="s">
        <v>27</v>
      </c>
      <c r="B62" s="212">
        <v>1.9672206029257975</v>
      </c>
      <c r="C62" s="212">
        <v>1.5007334575376163</v>
      </c>
      <c r="D62" s="212">
        <v>1.6415480735314654</v>
      </c>
      <c r="E62" s="212">
        <v>1.8238008047420817</v>
      </c>
      <c r="F62" s="212">
        <v>2.0146815209577693</v>
      </c>
      <c r="G62" s="212">
        <v>2.5242758566586758</v>
      </c>
      <c r="H62" s="212">
        <v>2.708547890313358</v>
      </c>
      <c r="I62" s="212">
        <v>2.6116726021632988</v>
      </c>
      <c r="J62" s="277">
        <f t="shared" si="0"/>
        <v>21</v>
      </c>
      <c r="K62" s="324">
        <f t="shared" si="1"/>
        <v>0.64445199923750129</v>
      </c>
      <c r="L62" s="277">
        <f t="shared" si="2"/>
        <v>17</v>
      </c>
    </row>
    <row r="63" spans="1:12" x14ac:dyDescent="0.2">
      <c r="A63" s="321" t="s">
        <v>28</v>
      </c>
      <c r="B63" s="212">
        <v>1.4065190766989493</v>
      </c>
      <c r="C63" s="212">
        <v>1.0145849155869824</v>
      </c>
      <c r="D63" s="212">
        <v>0.82806074192555801</v>
      </c>
      <c r="E63" s="212">
        <v>1.024232723589956</v>
      </c>
      <c r="F63" s="212">
        <v>1.6662469185240241</v>
      </c>
      <c r="G63" s="212">
        <v>1.4818791442259622</v>
      </c>
      <c r="H63" s="212">
        <v>1.4430654182790004</v>
      </c>
      <c r="I63" s="212">
        <v>1.5380078640449479</v>
      </c>
      <c r="J63" s="277">
        <f t="shared" si="0"/>
        <v>27</v>
      </c>
      <c r="K63" s="324">
        <f t="shared" si="1"/>
        <v>0.13148878734599867</v>
      </c>
      <c r="L63" s="277">
        <f t="shared" si="2"/>
        <v>22</v>
      </c>
    </row>
    <row r="64" spans="1:12" x14ac:dyDescent="0.2">
      <c r="A64" s="321" t="s">
        <v>29</v>
      </c>
      <c r="B64" s="212">
        <v>1.8522286105808647</v>
      </c>
      <c r="C64" s="212">
        <v>1.5088844512404491</v>
      </c>
      <c r="D64" s="212">
        <v>1.5923912993825826</v>
      </c>
      <c r="E64" s="212">
        <v>1.3813567522800019</v>
      </c>
      <c r="F64" s="212">
        <v>1.8690804300956789</v>
      </c>
      <c r="G64" s="212">
        <v>2.333956994582429</v>
      </c>
      <c r="H64" s="212">
        <v>1.9325627791798097</v>
      </c>
      <c r="I64" s="212">
        <v>2.2252929589022044</v>
      </c>
      <c r="J64" s="277">
        <f t="shared" si="0"/>
        <v>25</v>
      </c>
      <c r="K64" s="324">
        <f t="shared" si="1"/>
        <v>0.37306434832133961</v>
      </c>
      <c r="L64" s="277">
        <f t="shared" si="2"/>
        <v>19</v>
      </c>
    </row>
    <row r="65" spans="1:12" x14ac:dyDescent="0.2">
      <c r="A65" s="321" t="s">
        <v>30</v>
      </c>
      <c r="B65" s="212">
        <v>1.794246123892018</v>
      </c>
      <c r="C65" s="212">
        <v>1.7556377396125731</v>
      </c>
      <c r="D65" s="212">
        <v>1.1976359637771452</v>
      </c>
      <c r="E65" s="212">
        <v>1.8967419474129361</v>
      </c>
      <c r="F65" s="212">
        <v>1.5784954381390683</v>
      </c>
      <c r="G65" s="212">
        <v>2.5867657071250152</v>
      </c>
      <c r="H65" s="212">
        <v>2.9510321806110316</v>
      </c>
      <c r="I65" s="212">
        <v>2.5824991656760297</v>
      </c>
      <c r="J65" s="277">
        <f t="shared" si="0"/>
        <v>22</v>
      </c>
      <c r="K65" s="324">
        <f t="shared" si="1"/>
        <v>0.78825304178401168</v>
      </c>
      <c r="L65" s="277">
        <f t="shared" si="2"/>
        <v>16</v>
      </c>
    </row>
    <row r="66" spans="1:12" x14ac:dyDescent="0.2">
      <c r="A66" s="321" t="s">
        <v>31</v>
      </c>
      <c r="B66" s="212">
        <v>2.5746076545881578</v>
      </c>
      <c r="C66" s="212">
        <v>1.9785045383744662</v>
      </c>
      <c r="D66" s="212">
        <v>1.99375232867181</v>
      </c>
      <c r="E66" s="212">
        <v>2.2501717681308464</v>
      </c>
      <c r="F66" s="212">
        <v>2.5666810967432734</v>
      </c>
      <c r="G66" s="212">
        <v>2.5793274876021943</v>
      </c>
      <c r="H66" s="212">
        <v>2.394496220100113</v>
      </c>
      <c r="I66" s="212">
        <v>2.5322911146489209</v>
      </c>
      <c r="J66" s="277">
        <f t="shared" si="0"/>
        <v>23</v>
      </c>
      <c r="K66" s="324">
        <f t="shared" si="1"/>
        <v>-4.2316539939236897E-2</v>
      </c>
      <c r="L66" s="277">
        <f t="shared" si="2"/>
        <v>24</v>
      </c>
    </row>
    <row r="67" spans="1:12" x14ac:dyDescent="0.2">
      <c r="A67" s="321" t="s">
        <v>32</v>
      </c>
      <c r="B67" s="212">
        <v>1.7240901945993974</v>
      </c>
      <c r="C67" s="212">
        <v>1.5168332634651449</v>
      </c>
      <c r="D67" s="212">
        <v>1.8586416156249641</v>
      </c>
      <c r="E67" s="212">
        <v>1.7796499843275044</v>
      </c>
      <c r="F67" s="212">
        <v>3.25498883762417</v>
      </c>
      <c r="G67" s="212">
        <v>3.0721130522937679</v>
      </c>
      <c r="H67" s="212">
        <v>3.0985584553646444</v>
      </c>
      <c r="I67" s="212">
        <v>3.3093846036579868</v>
      </c>
      <c r="J67" s="277">
        <f t="shared" si="0"/>
        <v>20</v>
      </c>
      <c r="K67" s="324">
        <f t="shared" si="1"/>
        <v>1.5852944090585894</v>
      </c>
      <c r="L67" s="277">
        <f t="shared" si="2"/>
        <v>10</v>
      </c>
    </row>
    <row r="68" spans="1:12" x14ac:dyDescent="0.2">
      <c r="A68" s="321" t="s">
        <v>33</v>
      </c>
      <c r="B68" s="212">
        <v>1.8637677693212424</v>
      </c>
      <c r="C68" s="212">
        <v>2.446068369780094</v>
      </c>
      <c r="D68" s="212">
        <v>1.8993437749886972</v>
      </c>
      <c r="E68" s="212">
        <v>2.1468425564912259</v>
      </c>
      <c r="F68" s="212">
        <v>1.8312267738939745</v>
      </c>
      <c r="G68" s="212">
        <v>3.077381718371524</v>
      </c>
      <c r="H68" s="212">
        <v>3.1056788491522926</v>
      </c>
      <c r="I68" s="212">
        <v>1.6847169104582758</v>
      </c>
      <c r="J68" s="277">
        <f t="shared" si="0"/>
        <v>26</v>
      </c>
      <c r="K68" s="324">
        <f t="shared" si="1"/>
        <v>-0.17905085886296668</v>
      </c>
      <c r="L68" s="277">
        <f t="shared" si="2"/>
        <v>25</v>
      </c>
    </row>
    <row r="69" spans="1:12" x14ac:dyDescent="0.2">
      <c r="A69" s="208" t="s">
        <v>34</v>
      </c>
      <c r="B69" s="326">
        <v>9.6920424970094174</v>
      </c>
      <c r="C69" s="326">
        <v>8.3364450187080905</v>
      </c>
      <c r="D69" s="326">
        <v>7.546807677846509</v>
      </c>
      <c r="E69" s="326">
        <v>9.0422032464162108</v>
      </c>
      <c r="F69" s="326">
        <v>9.7460053127587081</v>
      </c>
      <c r="G69" s="326">
        <v>10.106196268716056</v>
      </c>
      <c r="H69" s="326">
        <v>11.030388866913354</v>
      </c>
      <c r="I69" s="326">
        <v>11.44895788998841</v>
      </c>
      <c r="K69" s="324"/>
    </row>
    <row r="70" spans="1:12" x14ac:dyDescent="0.2">
      <c r="A70" s="208" t="s">
        <v>35</v>
      </c>
      <c r="B70" s="209">
        <v>2.6210664882925956</v>
      </c>
      <c r="C70" s="209">
        <v>2.3609262555467474</v>
      </c>
      <c r="D70" s="209">
        <v>2.2021443745255209</v>
      </c>
      <c r="E70" s="209">
        <v>2.2266779633198492</v>
      </c>
      <c r="F70" s="209">
        <v>2.9605740568332055</v>
      </c>
      <c r="G70" s="209">
        <v>3.1942163787037856</v>
      </c>
      <c r="H70" s="209">
        <v>3.1943887085137099</v>
      </c>
      <c r="I70" s="209">
        <v>3.1079852901038971</v>
      </c>
      <c r="K70" s="324"/>
    </row>
    <row r="71" spans="1:12" x14ac:dyDescent="0.2">
      <c r="A71" s="208" t="s">
        <v>36</v>
      </c>
      <c r="B71" s="209">
        <v>1.7935017202227086</v>
      </c>
      <c r="C71" s="209">
        <v>1.3913320847004471</v>
      </c>
      <c r="D71" s="209">
        <v>1.4332370856124672</v>
      </c>
      <c r="E71" s="209">
        <v>1.4666887175583454</v>
      </c>
      <c r="F71" s="209">
        <v>1.8769343877037117</v>
      </c>
      <c r="G71" s="209">
        <v>2.2050699121827191</v>
      </c>
      <c r="H71" s="209">
        <v>2.1122810201467646</v>
      </c>
      <c r="I71" s="209">
        <v>2.2084806963530577</v>
      </c>
      <c r="K71" s="324"/>
    </row>
    <row r="72" spans="1:12" x14ac:dyDescent="0.2">
      <c r="A72" s="208" t="s">
        <v>37</v>
      </c>
      <c r="B72" s="209">
        <v>1.9438514798693465</v>
      </c>
      <c r="C72" s="209">
        <v>1.8280357550699204</v>
      </c>
      <c r="D72" s="209">
        <v>1.7830878910049497</v>
      </c>
      <c r="E72" s="209">
        <v>1.9677905128444888</v>
      </c>
      <c r="F72" s="209">
        <v>2.5615623027948451</v>
      </c>
      <c r="G72" s="209">
        <v>2.8867696275290169</v>
      </c>
      <c r="H72" s="209">
        <v>2.9255768658339987</v>
      </c>
      <c r="I72" s="209">
        <v>2.7204270267965525</v>
      </c>
      <c r="K72" s="324"/>
    </row>
  </sheetData>
  <sortState xmlns:xlrd2="http://schemas.microsoft.com/office/spreadsheetml/2017/richdata2" ref="Q42:S47">
    <sortCondition ref="R42:R47"/>
  </sortState>
  <pageMargins left="0.511811024" right="0.511811024" top="0.78740157499999996" bottom="0.78740157499999996" header="0.31496062000000002" footer="0.31496062000000002"/>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A45F4-A8A5-4117-8258-DF8CEE756AE1}">
  <dimension ref="A1:I35"/>
  <sheetViews>
    <sheetView workbookViewId="0"/>
  </sheetViews>
  <sheetFormatPr defaultRowHeight="12.75" x14ac:dyDescent="0.2"/>
  <cols>
    <col min="1" max="16384" width="9.140625" style="277"/>
  </cols>
  <sheetData>
    <row r="1" spans="1:6" x14ac:dyDescent="0.2">
      <c r="A1" s="314" t="s">
        <v>2596</v>
      </c>
    </row>
    <row r="3" spans="1:6" x14ac:dyDescent="0.2">
      <c r="A3" s="277" t="s">
        <v>48</v>
      </c>
    </row>
    <row r="4" spans="1:6" x14ac:dyDescent="0.2">
      <c r="A4" s="277" t="s">
        <v>2579</v>
      </c>
    </row>
    <row r="5" spans="1:6" x14ac:dyDescent="0.2">
      <c r="A5" s="277" t="s">
        <v>2580</v>
      </c>
    </row>
    <row r="6" spans="1:6" x14ac:dyDescent="0.2">
      <c r="A6" s="277" t="s">
        <v>2581</v>
      </c>
    </row>
    <row r="7" spans="1:6" x14ac:dyDescent="0.2">
      <c r="A7" s="277" t="s">
        <v>2592</v>
      </c>
    </row>
    <row r="8" spans="1:6" x14ac:dyDescent="0.2">
      <c r="A8" s="277" t="s">
        <v>2597</v>
      </c>
    </row>
    <row r="10" spans="1:6" ht="15" x14ac:dyDescent="0.25">
      <c r="A10" t="s">
        <v>714</v>
      </c>
    </row>
    <row r="11" spans="1:6" ht="15" x14ac:dyDescent="0.25">
      <c r="A11" t="s">
        <v>2193</v>
      </c>
    </row>
    <row r="12" spans="1:6" ht="15" x14ac:dyDescent="0.25">
      <c r="A12" s="109" t="s">
        <v>147</v>
      </c>
    </row>
    <row r="14" spans="1:6" ht="15" x14ac:dyDescent="0.25">
      <c r="A14"/>
      <c r="B14"/>
      <c r="C14"/>
      <c r="D14"/>
      <c r="E14"/>
      <c r="F14"/>
    </row>
    <row r="15" spans="1:6" ht="15" x14ac:dyDescent="0.25">
      <c r="A15"/>
      <c r="B15"/>
      <c r="C15"/>
      <c r="D15"/>
      <c r="E15"/>
      <c r="F15"/>
    </row>
    <row r="16" spans="1:6" ht="15" x14ac:dyDescent="0.25">
      <c r="A16"/>
      <c r="B16"/>
      <c r="C16"/>
      <c r="D16"/>
      <c r="E16"/>
      <c r="F16"/>
    </row>
    <row r="23" spans="1:9" ht="15" x14ac:dyDescent="0.25">
      <c r="A23"/>
      <c r="B23"/>
      <c r="C23"/>
      <c r="D23"/>
      <c r="E23"/>
      <c r="F23"/>
    </row>
    <row r="24" spans="1:9" ht="15" x14ac:dyDescent="0.25">
      <c r="A24"/>
      <c r="B24"/>
      <c r="C24"/>
      <c r="D24"/>
      <c r="E24"/>
      <c r="F24"/>
    </row>
    <row r="25" spans="1:9" ht="15" x14ac:dyDescent="0.25">
      <c r="A25"/>
      <c r="B25"/>
      <c r="C25"/>
      <c r="D25"/>
      <c r="E25"/>
      <c r="F25"/>
    </row>
    <row r="26" spans="1:9" ht="15" x14ac:dyDescent="0.25">
      <c r="A26"/>
      <c r="B26"/>
      <c r="C26"/>
      <c r="D26"/>
      <c r="E26"/>
      <c r="F26"/>
    </row>
    <row r="27" spans="1:9" ht="15" x14ac:dyDescent="0.25">
      <c r="A27"/>
      <c r="B27"/>
      <c r="C27"/>
      <c r="D27"/>
      <c r="E27"/>
      <c r="F27"/>
    </row>
    <row r="28" spans="1:9" ht="15" x14ac:dyDescent="0.25">
      <c r="A28"/>
      <c r="B28"/>
      <c r="C28"/>
      <c r="D28"/>
      <c r="E28"/>
      <c r="F28"/>
    </row>
    <row r="29" spans="1:9" ht="15" x14ac:dyDescent="0.25">
      <c r="A29"/>
      <c r="B29"/>
      <c r="C29"/>
      <c r="D29"/>
      <c r="E29"/>
      <c r="F29"/>
    </row>
    <row r="30" spans="1:9" ht="15" x14ac:dyDescent="0.25">
      <c r="A30" s="277" t="s">
        <v>2594</v>
      </c>
      <c r="B30"/>
      <c r="C30"/>
      <c r="D30"/>
      <c r="E30"/>
      <c r="F30"/>
      <c r="G30"/>
      <c r="H30"/>
      <c r="I30"/>
    </row>
    <row r="31" spans="1:9" x14ac:dyDescent="0.2">
      <c r="A31" s="277" t="s">
        <v>749</v>
      </c>
    </row>
    <row r="32" spans="1:9" x14ac:dyDescent="0.2">
      <c r="B32" s="277">
        <v>2012</v>
      </c>
      <c r="C32" s="277">
        <v>2013</v>
      </c>
      <c r="D32" s="277">
        <v>2014</v>
      </c>
      <c r="E32" s="277">
        <v>2015</v>
      </c>
      <c r="F32" s="277">
        <v>2016</v>
      </c>
      <c r="G32" s="277">
        <v>2017</v>
      </c>
      <c r="H32" s="277">
        <v>2018</v>
      </c>
      <c r="I32" s="277">
        <v>2019</v>
      </c>
    </row>
    <row r="33" spans="1:9" x14ac:dyDescent="0.2">
      <c r="A33" s="210" t="s">
        <v>5</v>
      </c>
      <c r="B33" s="326">
        <v>5.760687154092663</v>
      </c>
      <c r="C33" s="326">
        <v>5.0958334085029131</v>
      </c>
      <c r="D33" s="326">
        <v>4.4948668755973475</v>
      </c>
      <c r="E33" s="326">
        <v>4.8922428677034366</v>
      </c>
      <c r="F33" s="326">
        <v>5.8360285058766772</v>
      </c>
      <c r="G33" s="326">
        <v>6.4381625886402425</v>
      </c>
      <c r="H33" s="326">
        <v>6.5163736892300301</v>
      </c>
      <c r="I33" s="326">
        <v>6.5365710168163869</v>
      </c>
    </row>
    <row r="34" spans="1:9" x14ac:dyDescent="0.2">
      <c r="A34" s="208" t="s">
        <v>6</v>
      </c>
      <c r="B34" s="209">
        <v>12.449206092638248</v>
      </c>
      <c r="C34" s="209">
        <v>11.104110710847275</v>
      </c>
      <c r="D34" s="209">
        <v>9.4125919216007716</v>
      </c>
      <c r="E34" s="209">
        <v>10.304291780987905</v>
      </c>
      <c r="F34" s="209">
        <v>12.032908775573729</v>
      </c>
      <c r="G34" s="209">
        <v>13.516081648822361</v>
      </c>
      <c r="H34" s="209">
        <v>13.560662554035751</v>
      </c>
      <c r="I34" s="209">
        <v>13.654245003248873</v>
      </c>
    </row>
    <row r="35" spans="1:9" x14ac:dyDescent="0.2">
      <c r="A35" s="321" t="s">
        <v>7</v>
      </c>
      <c r="B35" s="212">
        <v>10.141873307850391</v>
      </c>
      <c r="C35" s="212">
        <v>8.7611798179505147</v>
      </c>
      <c r="D35" s="212">
        <v>7.5247882573198206</v>
      </c>
      <c r="E35" s="212">
        <v>7.6250547458774003</v>
      </c>
      <c r="F35" s="212">
        <v>10.51713326277296</v>
      </c>
      <c r="G35" s="212">
        <v>13.469523372613807</v>
      </c>
      <c r="H35" s="212">
        <v>13.924887001819581</v>
      </c>
      <c r="I35" s="212">
        <v>12.293912670473329</v>
      </c>
    </row>
  </sheetData>
  <pageMargins left="0.511811024" right="0.511811024" top="0.78740157499999996" bottom="0.78740157499999996" header="0.31496062000000002" footer="0.31496062000000002"/>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73B7D-237A-4C1B-9E8F-F01B25CD414A}">
  <dimension ref="A1:N84"/>
  <sheetViews>
    <sheetView workbookViewId="0"/>
  </sheetViews>
  <sheetFormatPr defaultRowHeight="15" x14ac:dyDescent="0.25"/>
  <sheetData>
    <row r="1" spans="1:1" x14ac:dyDescent="0.25">
      <c r="A1" s="314" t="s">
        <v>2598</v>
      </c>
    </row>
    <row r="2" spans="1:1" x14ac:dyDescent="0.25">
      <c r="A2" s="26"/>
    </row>
    <row r="3" spans="1:1" x14ac:dyDescent="0.25">
      <c r="A3" s="314" t="s">
        <v>91</v>
      </c>
    </row>
    <row r="4" spans="1:1" x14ac:dyDescent="0.25">
      <c r="A4" s="314" t="s">
        <v>2599</v>
      </c>
    </row>
    <row r="5" spans="1:1" x14ac:dyDescent="0.25">
      <c r="A5" s="314" t="s">
        <v>2600</v>
      </c>
    </row>
    <row r="6" spans="1:1" x14ac:dyDescent="0.25">
      <c r="A6" s="314" t="s">
        <v>2601</v>
      </c>
    </row>
    <row r="7" spans="1:1" x14ac:dyDescent="0.25">
      <c r="A7" s="314" t="s">
        <v>2602</v>
      </c>
    </row>
    <row r="8" spans="1:1" x14ac:dyDescent="0.25">
      <c r="A8" s="314" t="s">
        <v>2603</v>
      </c>
    </row>
    <row r="9" spans="1:1" x14ac:dyDescent="0.25">
      <c r="A9" s="314" t="s">
        <v>2604</v>
      </c>
    </row>
    <row r="10" spans="1:1" x14ac:dyDescent="0.25">
      <c r="A10" s="314" t="s">
        <v>2605</v>
      </c>
    </row>
    <row r="11" spans="1:1" x14ac:dyDescent="0.25">
      <c r="A11" s="314" t="s">
        <v>2606</v>
      </c>
    </row>
    <row r="12" spans="1:1" x14ac:dyDescent="0.25">
      <c r="A12" s="314" t="s">
        <v>2607</v>
      </c>
    </row>
    <row r="13" spans="1:1" x14ac:dyDescent="0.25">
      <c r="A13" s="314" t="s">
        <v>2608</v>
      </c>
    </row>
    <row r="14" spans="1:1" x14ac:dyDescent="0.25">
      <c r="A14" s="314" t="s">
        <v>2609</v>
      </c>
    </row>
    <row r="15" spans="1:1" x14ac:dyDescent="0.25">
      <c r="A15" s="314" t="s">
        <v>2610</v>
      </c>
    </row>
    <row r="16" spans="1:1" x14ac:dyDescent="0.25">
      <c r="A16" s="314" t="s">
        <v>2611</v>
      </c>
    </row>
    <row r="17" spans="1:1" x14ac:dyDescent="0.25">
      <c r="A17" s="314" t="s">
        <v>2612</v>
      </c>
    </row>
    <row r="18" spans="1:1" x14ac:dyDescent="0.25">
      <c r="A18" s="314" t="s">
        <v>2613</v>
      </c>
    </row>
    <row r="19" spans="1:1" x14ac:dyDescent="0.25">
      <c r="A19" s="314" t="s">
        <v>2614</v>
      </c>
    </row>
    <row r="20" spans="1:1" x14ac:dyDescent="0.25">
      <c r="A20" s="314" t="s">
        <v>2615</v>
      </c>
    </row>
    <row r="21" spans="1:1" x14ac:dyDescent="0.25">
      <c r="A21" s="314" t="s">
        <v>2616</v>
      </c>
    </row>
    <row r="22" spans="1:1" x14ac:dyDescent="0.25">
      <c r="A22" s="314" t="s">
        <v>2617</v>
      </c>
    </row>
    <row r="23" spans="1:1" x14ac:dyDescent="0.25">
      <c r="A23" s="314" t="s">
        <v>2618</v>
      </c>
    </row>
    <row r="24" spans="1:1" x14ac:dyDescent="0.25">
      <c r="A24" s="314" t="s">
        <v>2619</v>
      </c>
    </row>
    <row r="25" spans="1:1" x14ac:dyDescent="0.25">
      <c r="A25" s="314" t="s">
        <v>2620</v>
      </c>
    </row>
    <row r="26" spans="1:1" x14ac:dyDescent="0.25">
      <c r="A26" s="314" t="s">
        <v>2621</v>
      </c>
    </row>
    <row r="27" spans="1:1" x14ac:dyDescent="0.25">
      <c r="A27" s="314" t="s">
        <v>2622</v>
      </c>
    </row>
    <row r="28" spans="1:1" x14ac:dyDescent="0.25">
      <c r="A28" s="314" t="s">
        <v>2623</v>
      </c>
    </row>
    <row r="29" spans="1:1" x14ac:dyDescent="0.25">
      <c r="A29" s="314" t="s">
        <v>2624</v>
      </c>
    </row>
    <row r="30" spans="1:1" x14ac:dyDescent="0.25">
      <c r="A30" s="314" t="s">
        <v>2625</v>
      </c>
    </row>
    <row r="31" spans="1:1" x14ac:dyDescent="0.25">
      <c r="A31" s="314" t="s">
        <v>2626</v>
      </c>
    </row>
    <row r="32" spans="1:1" x14ac:dyDescent="0.25">
      <c r="A32" s="26"/>
    </row>
    <row r="33" spans="1:1" x14ac:dyDescent="0.25">
      <c r="A33" s="314" t="s">
        <v>718</v>
      </c>
    </row>
    <row r="34" spans="1:1" x14ac:dyDescent="0.25">
      <c r="A34" s="314" t="s">
        <v>2627</v>
      </c>
    </row>
    <row r="35" spans="1:1" x14ac:dyDescent="0.25">
      <c r="A35" s="314" t="s">
        <v>2628</v>
      </c>
    </row>
    <row r="36" spans="1:1" x14ac:dyDescent="0.25">
      <c r="A36" s="26"/>
    </row>
    <row r="37" spans="1:1" x14ac:dyDescent="0.25">
      <c r="A37" t="s">
        <v>654</v>
      </c>
    </row>
    <row r="38" spans="1:1" x14ac:dyDescent="0.25">
      <c r="A38" t="s">
        <v>2141</v>
      </c>
    </row>
    <row r="39" spans="1:1" x14ac:dyDescent="0.25">
      <c r="A39" s="109" t="s">
        <v>140</v>
      </c>
    </row>
    <row r="40" spans="1:1" x14ac:dyDescent="0.25">
      <c r="A40" s="26"/>
    </row>
    <row r="54" spans="1:14" x14ac:dyDescent="0.25">
      <c r="A54" s="283"/>
      <c r="B54" s="16"/>
      <c r="C54" s="16"/>
      <c r="D54" s="16"/>
    </row>
    <row r="55" spans="1:14" x14ac:dyDescent="0.25">
      <c r="A55" s="16"/>
      <c r="B55" s="16"/>
      <c r="C55" s="16"/>
    </row>
    <row r="56" spans="1:14" x14ac:dyDescent="0.25">
      <c r="A56" s="16"/>
      <c r="B56" s="16"/>
      <c r="C56" s="16"/>
      <c r="D56" s="16"/>
      <c r="J56" t="s">
        <v>2629</v>
      </c>
    </row>
    <row r="57" spans="1:14" ht="15.75" thickBot="1" x14ac:dyDescent="0.3">
      <c r="B57" t="s">
        <v>2630</v>
      </c>
      <c r="C57" t="s">
        <v>2631</v>
      </c>
      <c r="G57" t="s">
        <v>2632</v>
      </c>
      <c r="K57" t="s">
        <v>2633</v>
      </c>
    </row>
    <row r="58" spans="1:14" ht="15.75" thickBot="1" x14ac:dyDescent="0.3">
      <c r="A58" t="s">
        <v>66</v>
      </c>
      <c r="B58" s="339">
        <v>44075</v>
      </c>
      <c r="C58" s="340">
        <v>13972392</v>
      </c>
      <c r="E58" t="s">
        <v>66</v>
      </c>
      <c r="F58" s="333">
        <v>44075</v>
      </c>
      <c r="G58" s="338">
        <v>29511780</v>
      </c>
      <c r="J58" t="s">
        <v>2634</v>
      </c>
      <c r="K58" t="s">
        <v>66</v>
      </c>
      <c r="L58" t="s">
        <v>69</v>
      </c>
      <c r="M58" t="s">
        <v>72</v>
      </c>
      <c r="N58" s="335"/>
    </row>
    <row r="59" spans="1:14" ht="15.75" thickBot="1" x14ac:dyDescent="0.3">
      <c r="A59" t="s">
        <v>66</v>
      </c>
      <c r="B59" s="341">
        <v>43800</v>
      </c>
      <c r="C59" s="342">
        <v>13520588</v>
      </c>
      <c r="E59" t="s">
        <v>66</v>
      </c>
      <c r="F59" s="327">
        <v>43800</v>
      </c>
      <c r="G59" s="336">
        <v>28884000</v>
      </c>
      <c r="J59">
        <v>2012</v>
      </c>
      <c r="K59" s="16">
        <f t="shared" ref="K59:K67" si="0">C58/$G58*100</f>
        <v>47.345134722473539</v>
      </c>
      <c r="L59" s="16">
        <f t="shared" ref="L59:L67" si="1">C67/$G67*100</f>
        <v>59.462089575941157</v>
      </c>
      <c r="M59" s="16">
        <f t="shared" ref="M59:M67" si="2">C76/$G76*100</f>
        <v>59.710149058055691</v>
      </c>
    </row>
    <row r="60" spans="1:14" ht="15.75" thickBot="1" x14ac:dyDescent="0.3">
      <c r="A60" t="s">
        <v>66</v>
      </c>
      <c r="B60" s="341">
        <v>43435</v>
      </c>
      <c r="C60" s="342">
        <v>12750668</v>
      </c>
      <c r="E60" t="s">
        <v>66</v>
      </c>
      <c r="F60" s="327">
        <v>43435</v>
      </c>
      <c r="G60" s="336">
        <v>26913731</v>
      </c>
      <c r="J60">
        <v>2013</v>
      </c>
      <c r="K60" s="16">
        <f t="shared" si="0"/>
        <v>46.809957069657941</v>
      </c>
      <c r="L60" s="16">
        <f t="shared" si="1"/>
        <v>59.324569160698871</v>
      </c>
      <c r="M60" s="16">
        <f t="shared" si="2"/>
        <v>59.64933967900776</v>
      </c>
    </row>
    <row r="61" spans="1:14" ht="15.75" thickBot="1" x14ac:dyDescent="0.3">
      <c r="A61" t="s">
        <v>66</v>
      </c>
      <c r="B61" s="341">
        <v>43070</v>
      </c>
      <c r="C61" s="342">
        <v>12547592</v>
      </c>
      <c r="E61" t="s">
        <v>66</v>
      </c>
      <c r="F61" s="327">
        <v>43070</v>
      </c>
      <c r="G61" s="336">
        <v>26946898</v>
      </c>
      <c r="J61">
        <v>2014</v>
      </c>
      <c r="K61" s="16">
        <f t="shared" si="0"/>
        <v>47.376069858170169</v>
      </c>
      <c r="L61" s="16">
        <f t="shared" si="1"/>
        <v>60.46522648379905</v>
      </c>
      <c r="M61" s="16">
        <f t="shared" si="2"/>
        <v>60.256865079451451</v>
      </c>
    </row>
    <row r="62" spans="1:14" ht="15.75" thickBot="1" x14ac:dyDescent="0.3">
      <c r="A62" t="s">
        <v>66</v>
      </c>
      <c r="B62" s="341">
        <v>42705</v>
      </c>
      <c r="C62" s="342">
        <v>11720302</v>
      </c>
      <c r="E62" t="s">
        <v>66</v>
      </c>
      <c r="F62" s="327">
        <v>42705</v>
      </c>
      <c r="G62" s="336">
        <v>26456063</v>
      </c>
      <c r="J62">
        <v>2015</v>
      </c>
      <c r="K62" s="16">
        <f t="shared" si="0"/>
        <v>46.564142559191787</v>
      </c>
      <c r="L62" s="16">
        <f t="shared" si="1"/>
        <v>60.154093246828133</v>
      </c>
      <c r="M62" s="16">
        <f t="shared" si="2"/>
        <v>59.700886905106955</v>
      </c>
    </row>
    <row r="63" spans="1:14" ht="15.75" thickBot="1" x14ac:dyDescent="0.3">
      <c r="A63" t="s">
        <v>66</v>
      </c>
      <c r="B63" s="341">
        <v>41974</v>
      </c>
      <c r="C63" s="342">
        <v>14095333</v>
      </c>
      <c r="E63" t="s">
        <v>66</v>
      </c>
      <c r="F63" s="327">
        <v>41974</v>
      </c>
      <c r="G63" s="336">
        <v>29164446</v>
      </c>
      <c r="J63">
        <v>2016</v>
      </c>
      <c r="K63" s="16">
        <f t="shared" si="0"/>
        <v>44.301005784571949</v>
      </c>
      <c r="L63" s="16">
        <f t="shared" si="1"/>
        <v>58.17707888214683</v>
      </c>
      <c r="M63" s="16">
        <f t="shared" si="2"/>
        <v>56.024056841871761</v>
      </c>
    </row>
    <row r="64" spans="1:14" ht="15.75" thickBot="1" x14ac:dyDescent="0.3">
      <c r="A64" t="s">
        <v>66</v>
      </c>
      <c r="B64" s="333">
        <v>42339</v>
      </c>
      <c r="C64" s="334">
        <v>12335278</v>
      </c>
      <c r="E64" t="s">
        <v>66</v>
      </c>
      <c r="F64" s="333">
        <v>42339</v>
      </c>
      <c r="G64" s="338">
        <v>27325069</v>
      </c>
      <c r="J64">
        <v>2017</v>
      </c>
      <c r="K64" s="16">
        <f t="shared" si="0"/>
        <v>48.330535748904673</v>
      </c>
      <c r="L64" s="16">
        <f t="shared" si="1"/>
        <v>59.077254377941301</v>
      </c>
      <c r="M64" s="16">
        <f t="shared" si="2"/>
        <v>56.725747086637547</v>
      </c>
    </row>
    <row r="65" spans="1:14" ht="15.75" thickBot="1" x14ac:dyDescent="0.3">
      <c r="A65" t="s">
        <v>66</v>
      </c>
      <c r="B65" s="341">
        <v>41609</v>
      </c>
      <c r="C65" s="342">
        <v>13354834</v>
      </c>
      <c r="E65" t="s">
        <v>66</v>
      </c>
      <c r="F65" s="327">
        <v>41609</v>
      </c>
      <c r="G65" s="336">
        <v>27194588</v>
      </c>
      <c r="J65">
        <v>2018</v>
      </c>
      <c r="K65" s="16">
        <f t="shared" si="0"/>
        <v>45.142714918670471</v>
      </c>
      <c r="L65" s="16">
        <f t="shared" si="1"/>
        <v>61.608940799893709</v>
      </c>
      <c r="M65" s="16">
        <f t="shared" si="2"/>
        <v>61.209070168485766</v>
      </c>
    </row>
    <row r="66" spans="1:14" ht="15.75" thickBot="1" x14ac:dyDescent="0.3">
      <c r="A66" t="s">
        <v>66</v>
      </c>
      <c r="B66" s="341">
        <v>41244</v>
      </c>
      <c r="C66" s="342">
        <v>13161099</v>
      </c>
      <c r="E66" t="s">
        <v>66</v>
      </c>
      <c r="F66" s="327">
        <v>41244</v>
      </c>
      <c r="G66" s="336">
        <v>25063802</v>
      </c>
      <c r="J66">
        <v>2019</v>
      </c>
      <c r="K66" s="16">
        <f t="shared" si="0"/>
        <v>49.108425544082522</v>
      </c>
      <c r="L66" s="16">
        <f t="shared" si="1"/>
        <v>62.626071736912195</v>
      </c>
      <c r="M66" s="16">
        <f t="shared" si="2"/>
        <v>63.360759956824793</v>
      </c>
    </row>
    <row r="67" spans="1:14" ht="15.75" thickBot="1" x14ac:dyDescent="0.3">
      <c r="A67" t="s">
        <v>69</v>
      </c>
      <c r="B67" s="327">
        <v>44075</v>
      </c>
      <c r="C67" s="328">
        <v>7144178</v>
      </c>
      <c r="E67" t="s">
        <v>69</v>
      </c>
      <c r="F67" s="330">
        <v>44075</v>
      </c>
      <c r="G67" s="337">
        <v>12014677</v>
      </c>
      <c r="J67" s="167">
        <v>44075</v>
      </c>
      <c r="K67" s="16">
        <f t="shared" si="0"/>
        <v>52.510385295894061</v>
      </c>
      <c r="L67" s="16">
        <f t="shared" si="1"/>
        <v>65.948034900644942</v>
      </c>
      <c r="M67" s="16">
        <f t="shared" si="2"/>
        <v>66.722887627425919</v>
      </c>
    </row>
    <row r="68" spans="1:14" ht="15.75" thickBot="1" x14ac:dyDescent="0.3">
      <c r="A68" t="s">
        <v>69</v>
      </c>
      <c r="B68" s="330">
        <v>43800</v>
      </c>
      <c r="C68" s="331">
        <v>7066732</v>
      </c>
      <c r="E68" t="s">
        <v>69</v>
      </c>
      <c r="F68" s="327">
        <v>43800</v>
      </c>
      <c r="G68" s="336">
        <v>11911982</v>
      </c>
      <c r="N68" s="329"/>
    </row>
    <row r="69" spans="1:14" ht="15.75" thickBot="1" x14ac:dyDescent="0.3">
      <c r="A69" t="s">
        <v>69</v>
      </c>
      <c r="B69" s="330">
        <v>43435</v>
      </c>
      <c r="C69" s="331">
        <v>6826385</v>
      </c>
      <c r="E69" t="s">
        <v>69</v>
      </c>
      <c r="F69" s="327">
        <v>43435</v>
      </c>
      <c r="G69" s="336">
        <v>11289770</v>
      </c>
      <c r="N69" s="329"/>
    </row>
    <row r="70" spans="1:14" ht="15.75" thickBot="1" x14ac:dyDescent="0.3">
      <c r="A70" t="s">
        <v>69</v>
      </c>
      <c r="B70" s="330">
        <v>43070</v>
      </c>
      <c r="C70" s="331">
        <v>6795173</v>
      </c>
      <c r="E70" t="s">
        <v>69</v>
      </c>
      <c r="F70" s="327">
        <v>43070</v>
      </c>
      <c r="G70" s="336">
        <v>11296277</v>
      </c>
      <c r="N70" s="329"/>
    </row>
    <row r="71" spans="1:14" ht="15.75" thickBot="1" x14ac:dyDescent="0.3">
      <c r="A71" t="s">
        <v>69</v>
      </c>
      <c r="B71" s="330">
        <v>42705</v>
      </c>
      <c r="C71" s="331">
        <v>6466935</v>
      </c>
      <c r="E71" t="s">
        <v>69</v>
      </c>
      <c r="F71" s="327">
        <v>42705</v>
      </c>
      <c r="G71" s="336">
        <v>11115950</v>
      </c>
      <c r="N71" s="329"/>
    </row>
    <row r="72" spans="1:14" ht="15.75" thickBot="1" x14ac:dyDescent="0.3">
      <c r="A72" t="s">
        <v>69</v>
      </c>
      <c r="B72" s="330">
        <v>42339</v>
      </c>
      <c r="C72" s="331">
        <v>6726740</v>
      </c>
      <c r="E72" t="s">
        <v>69</v>
      </c>
      <c r="F72" s="327">
        <v>42339</v>
      </c>
      <c r="G72" s="336">
        <v>11386345</v>
      </c>
      <c r="N72" s="329"/>
    </row>
    <row r="73" spans="1:14" ht="15.75" thickBot="1" x14ac:dyDescent="0.3">
      <c r="A73" t="s">
        <v>69</v>
      </c>
      <c r="B73" s="330">
        <v>41974</v>
      </c>
      <c r="C73" s="331">
        <v>7530337</v>
      </c>
      <c r="E73" t="s">
        <v>69</v>
      </c>
      <c r="F73" s="327">
        <v>41974</v>
      </c>
      <c r="G73" s="336">
        <v>12222799</v>
      </c>
      <c r="N73" s="329"/>
    </row>
    <row r="74" spans="1:14" ht="15.75" thickBot="1" x14ac:dyDescent="0.3">
      <c r="A74" t="s">
        <v>69</v>
      </c>
      <c r="B74" s="330">
        <v>41609</v>
      </c>
      <c r="C74" s="331">
        <v>7234225</v>
      </c>
      <c r="E74" t="s">
        <v>69</v>
      </c>
      <c r="F74" s="327">
        <v>41609</v>
      </c>
      <c r="G74" s="336">
        <v>11551459</v>
      </c>
      <c r="N74" s="329"/>
    </row>
    <row r="75" spans="1:14" ht="15.75" thickBot="1" x14ac:dyDescent="0.3">
      <c r="A75" t="s">
        <v>69</v>
      </c>
      <c r="B75" s="330">
        <v>41244</v>
      </c>
      <c r="C75" s="331">
        <v>7171310</v>
      </c>
      <c r="E75" t="s">
        <v>69</v>
      </c>
      <c r="F75" s="327">
        <v>41244</v>
      </c>
      <c r="G75" s="336">
        <v>10874183</v>
      </c>
      <c r="N75" s="329"/>
    </row>
    <row r="76" spans="1:14" ht="15.75" thickBot="1" x14ac:dyDescent="0.3">
      <c r="A76" t="s">
        <v>72</v>
      </c>
      <c r="B76" s="327">
        <v>44075</v>
      </c>
      <c r="C76" s="328">
        <v>293307</v>
      </c>
      <c r="E76" t="s">
        <v>72</v>
      </c>
      <c r="F76" s="330">
        <v>44075</v>
      </c>
      <c r="G76" s="337">
        <v>491218</v>
      </c>
      <c r="N76" s="332"/>
    </row>
    <row r="77" spans="1:14" ht="15.75" thickBot="1" x14ac:dyDescent="0.3">
      <c r="A77" t="s">
        <v>72</v>
      </c>
      <c r="B77" s="330">
        <v>43800</v>
      </c>
      <c r="C77" s="331">
        <v>289520</v>
      </c>
      <c r="E77" t="s">
        <v>72</v>
      </c>
      <c r="F77" s="327">
        <v>43800</v>
      </c>
      <c r="G77" s="336">
        <v>485370</v>
      </c>
      <c r="N77" s="329"/>
    </row>
    <row r="78" spans="1:14" ht="15.75" thickBot="1" x14ac:dyDescent="0.3">
      <c r="A78" t="s">
        <v>72</v>
      </c>
      <c r="B78" s="330">
        <v>43435</v>
      </c>
      <c r="C78" s="331">
        <v>276858</v>
      </c>
      <c r="E78" t="s">
        <v>72</v>
      </c>
      <c r="F78" s="327">
        <v>43435</v>
      </c>
      <c r="G78" s="336">
        <v>459463</v>
      </c>
      <c r="N78" s="329"/>
    </row>
    <row r="79" spans="1:14" ht="15.75" thickBot="1" x14ac:dyDescent="0.3">
      <c r="A79" t="s">
        <v>72</v>
      </c>
      <c r="B79" s="330">
        <v>43070</v>
      </c>
      <c r="C79" s="331">
        <v>267774</v>
      </c>
      <c r="E79" t="s">
        <v>72</v>
      </c>
      <c r="F79" s="327">
        <v>43070</v>
      </c>
      <c r="G79" s="336">
        <v>448526</v>
      </c>
      <c r="N79" s="329"/>
    </row>
    <row r="80" spans="1:14" ht="15.75" thickBot="1" x14ac:dyDescent="0.3">
      <c r="A80" t="s">
        <v>72</v>
      </c>
      <c r="B80" s="330">
        <v>42705</v>
      </c>
      <c r="C80" s="331">
        <v>247507</v>
      </c>
      <c r="E80" t="s">
        <v>72</v>
      </c>
      <c r="F80" s="327">
        <v>42705</v>
      </c>
      <c r="G80" s="336">
        <v>441787</v>
      </c>
      <c r="N80" s="329"/>
    </row>
    <row r="81" spans="1:14" ht="15.75" thickBot="1" x14ac:dyDescent="0.3">
      <c r="A81" t="s">
        <v>72</v>
      </c>
      <c r="B81" s="330">
        <v>42339</v>
      </c>
      <c r="C81" s="331">
        <v>252294</v>
      </c>
      <c r="E81" t="s">
        <v>72</v>
      </c>
      <c r="F81" s="327">
        <v>42339</v>
      </c>
      <c r="G81" s="336">
        <v>444761</v>
      </c>
      <c r="N81" s="329"/>
    </row>
    <row r="82" spans="1:14" ht="15.75" thickBot="1" x14ac:dyDescent="0.3">
      <c r="A82" t="s">
        <v>72</v>
      </c>
      <c r="B82" s="330">
        <v>41974</v>
      </c>
      <c r="C82" s="331">
        <v>285727</v>
      </c>
      <c r="E82" t="s">
        <v>72</v>
      </c>
      <c r="F82" s="327">
        <v>41974</v>
      </c>
      <c r="G82" s="336">
        <v>466805</v>
      </c>
      <c r="N82" s="329"/>
    </row>
    <row r="83" spans="1:14" ht="15.75" thickBot="1" x14ac:dyDescent="0.3">
      <c r="A83" t="s">
        <v>72</v>
      </c>
      <c r="B83" s="330">
        <v>41609</v>
      </c>
      <c r="C83" s="331">
        <v>277069</v>
      </c>
      <c r="E83" t="s">
        <v>72</v>
      </c>
      <c r="F83" s="327">
        <v>41609</v>
      </c>
      <c r="G83" s="336">
        <v>437288</v>
      </c>
      <c r="N83" s="329"/>
    </row>
    <row r="84" spans="1:14" x14ac:dyDescent="0.25">
      <c r="A84" t="s">
        <v>72</v>
      </c>
      <c r="B84" s="330">
        <v>41244</v>
      </c>
      <c r="C84" s="331">
        <v>269403</v>
      </c>
      <c r="E84" t="s">
        <v>72</v>
      </c>
      <c r="F84" s="327">
        <v>41244</v>
      </c>
      <c r="G84" s="336">
        <v>403764</v>
      </c>
      <c r="N84" s="329"/>
    </row>
  </sheetData>
  <sortState xmlns:xlrd2="http://schemas.microsoft.com/office/spreadsheetml/2017/richdata2" ref="J59:M67">
    <sortCondition ref="J59:J67"/>
  </sortState>
  <pageMargins left="0.511811024" right="0.511811024" top="0.78740157499999996" bottom="0.78740157499999996" header="0.31496062000000002" footer="0.31496062000000002"/>
  <pageSetup paperSize="9" orientation="portrait" r:id="rId1"/>
  <drawing r:id="rId2"/>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831F3-A4A3-4401-9ACD-2EEC76F3E006}">
  <dimension ref="A1:M79"/>
  <sheetViews>
    <sheetView workbookViewId="0"/>
  </sheetViews>
  <sheetFormatPr defaultRowHeight="15" x14ac:dyDescent="0.25"/>
  <sheetData>
    <row r="1" spans="1:1" x14ac:dyDescent="0.25">
      <c r="A1" s="314" t="s">
        <v>2635</v>
      </c>
    </row>
    <row r="2" spans="1:1" x14ac:dyDescent="0.25">
      <c r="A2" s="26"/>
    </row>
    <row r="3" spans="1:1" x14ac:dyDescent="0.25">
      <c r="A3" s="314" t="s">
        <v>91</v>
      </c>
    </row>
    <row r="4" spans="1:1" x14ac:dyDescent="0.25">
      <c r="A4" s="314" t="s">
        <v>2599</v>
      </c>
    </row>
    <row r="5" spans="1:1" x14ac:dyDescent="0.25">
      <c r="A5" s="314" t="s">
        <v>2600</v>
      </c>
    </row>
    <row r="6" spans="1:1" x14ac:dyDescent="0.25">
      <c r="A6" s="314" t="s">
        <v>2601</v>
      </c>
    </row>
    <row r="7" spans="1:1" x14ac:dyDescent="0.25">
      <c r="A7" s="314" t="s">
        <v>2602</v>
      </c>
    </row>
    <row r="8" spans="1:1" x14ac:dyDescent="0.25">
      <c r="A8" s="314" t="s">
        <v>2636</v>
      </c>
    </row>
    <row r="9" spans="1:1" x14ac:dyDescent="0.25">
      <c r="A9" s="314" t="s">
        <v>2604</v>
      </c>
    </row>
    <row r="10" spans="1:1" x14ac:dyDescent="0.25">
      <c r="A10" s="314" t="s">
        <v>2605</v>
      </c>
    </row>
    <row r="11" spans="1:1" x14ac:dyDescent="0.25">
      <c r="A11" s="314" t="s">
        <v>2606</v>
      </c>
    </row>
    <row r="12" spans="1:1" x14ac:dyDescent="0.25">
      <c r="A12" s="314" t="s">
        <v>2637</v>
      </c>
    </row>
    <row r="13" spans="1:1" x14ac:dyDescent="0.25">
      <c r="A13" s="314" t="s">
        <v>2608</v>
      </c>
    </row>
    <row r="14" spans="1:1" x14ac:dyDescent="0.25">
      <c r="A14" s="314" t="s">
        <v>2609</v>
      </c>
    </row>
    <row r="15" spans="1:1" x14ac:dyDescent="0.25">
      <c r="A15" s="314" t="s">
        <v>2610</v>
      </c>
    </row>
    <row r="16" spans="1:1" x14ac:dyDescent="0.25">
      <c r="A16" s="314" t="s">
        <v>2638</v>
      </c>
    </row>
    <row r="17" spans="1:1" x14ac:dyDescent="0.25">
      <c r="A17" s="314" t="s">
        <v>2612</v>
      </c>
    </row>
    <row r="18" spans="1:1" x14ac:dyDescent="0.25">
      <c r="A18" s="314" t="s">
        <v>2613</v>
      </c>
    </row>
    <row r="19" spans="1:1" x14ac:dyDescent="0.25">
      <c r="A19" s="314" t="s">
        <v>2614</v>
      </c>
    </row>
    <row r="20" spans="1:1" x14ac:dyDescent="0.25">
      <c r="A20" s="314" t="s">
        <v>2615</v>
      </c>
    </row>
    <row r="21" spans="1:1" x14ac:dyDescent="0.25">
      <c r="A21" s="314" t="s">
        <v>2616</v>
      </c>
    </row>
    <row r="22" spans="1:1" x14ac:dyDescent="0.25">
      <c r="A22" s="314" t="s">
        <v>2617</v>
      </c>
    </row>
    <row r="23" spans="1:1" x14ac:dyDescent="0.25">
      <c r="A23" s="314" t="s">
        <v>2618</v>
      </c>
    </row>
    <row r="24" spans="1:1" x14ac:dyDescent="0.25">
      <c r="A24" s="314" t="s">
        <v>2619</v>
      </c>
    </row>
    <row r="25" spans="1:1" x14ac:dyDescent="0.25">
      <c r="A25" s="314" t="s">
        <v>2620</v>
      </c>
    </row>
    <row r="26" spans="1:1" x14ac:dyDescent="0.25">
      <c r="A26" s="314" t="s">
        <v>2621</v>
      </c>
    </row>
    <row r="27" spans="1:1" x14ac:dyDescent="0.25">
      <c r="A27" s="314" t="s">
        <v>2622</v>
      </c>
    </row>
    <row r="28" spans="1:1" x14ac:dyDescent="0.25">
      <c r="A28" s="314" t="s">
        <v>2623</v>
      </c>
    </row>
    <row r="29" spans="1:1" x14ac:dyDescent="0.25">
      <c r="A29" s="314" t="s">
        <v>2624</v>
      </c>
    </row>
    <row r="30" spans="1:1" x14ac:dyDescent="0.25">
      <c r="A30" s="314" t="s">
        <v>2625</v>
      </c>
    </row>
    <row r="31" spans="1:1" x14ac:dyDescent="0.25">
      <c r="A31" s="314" t="s">
        <v>2626</v>
      </c>
    </row>
    <row r="32" spans="1:1" x14ac:dyDescent="0.25">
      <c r="A32" s="26"/>
    </row>
    <row r="33" spans="1:1" x14ac:dyDescent="0.25">
      <c r="A33" t="s">
        <v>714</v>
      </c>
    </row>
    <row r="34" spans="1:1" x14ac:dyDescent="0.25">
      <c r="A34" t="s">
        <v>2193</v>
      </c>
    </row>
    <row r="35" spans="1:1" x14ac:dyDescent="0.25">
      <c r="A35" s="109" t="s">
        <v>147</v>
      </c>
    </row>
    <row r="52" spans="1:13" x14ac:dyDescent="0.25">
      <c r="B52" t="s">
        <v>2630</v>
      </c>
      <c r="C52" t="s">
        <v>2639</v>
      </c>
      <c r="G52" t="s">
        <v>2632</v>
      </c>
      <c r="K52" t="s">
        <v>2640</v>
      </c>
    </row>
    <row r="53" spans="1:13" x14ac:dyDescent="0.25">
      <c r="A53" t="s">
        <v>66</v>
      </c>
      <c r="B53">
        <v>44075</v>
      </c>
      <c r="C53">
        <v>2858611</v>
      </c>
      <c r="E53" t="s">
        <v>66</v>
      </c>
      <c r="F53">
        <v>44075</v>
      </c>
      <c r="G53">
        <v>29511780</v>
      </c>
      <c r="K53" t="s">
        <v>66</v>
      </c>
      <c r="L53" t="s">
        <v>69</v>
      </c>
      <c r="M53" t="s">
        <v>72</v>
      </c>
    </row>
    <row r="54" spans="1:13" x14ac:dyDescent="0.25">
      <c r="A54" t="s">
        <v>66</v>
      </c>
      <c r="B54">
        <v>43800</v>
      </c>
      <c r="C54">
        <v>2853527</v>
      </c>
      <c r="E54" t="s">
        <v>66</v>
      </c>
      <c r="F54">
        <v>43800</v>
      </c>
      <c r="G54">
        <v>28884000</v>
      </c>
      <c r="J54">
        <v>2012</v>
      </c>
      <c r="K54" s="16">
        <v>21.191266193373199</v>
      </c>
      <c r="L54" s="16">
        <v>15.401248994981968</v>
      </c>
      <c r="M54" s="16">
        <v>15.242567440385969</v>
      </c>
    </row>
    <row r="55" spans="1:13" x14ac:dyDescent="0.25">
      <c r="A55" t="s">
        <v>66</v>
      </c>
      <c r="B55">
        <v>43435</v>
      </c>
      <c r="C55">
        <v>3006575</v>
      </c>
      <c r="E55" t="s">
        <v>66</v>
      </c>
      <c r="F55">
        <v>43435</v>
      </c>
      <c r="G55">
        <v>26913731</v>
      </c>
      <c r="J55">
        <v>2013</v>
      </c>
      <c r="K55" s="16">
        <v>19.846676846143062</v>
      </c>
      <c r="L55" s="16">
        <v>15.071568015780517</v>
      </c>
      <c r="M55" s="16">
        <v>15.08479537513035</v>
      </c>
    </row>
    <row r="56" spans="1:13" x14ac:dyDescent="0.25">
      <c r="A56" t="s">
        <v>66</v>
      </c>
      <c r="B56">
        <v>43070</v>
      </c>
      <c r="C56">
        <v>3460232</v>
      </c>
      <c r="E56" t="s">
        <v>66</v>
      </c>
      <c r="F56">
        <v>43070</v>
      </c>
      <c r="G56">
        <v>26946898</v>
      </c>
      <c r="J56">
        <v>2014</v>
      </c>
      <c r="K56" s="16">
        <v>15.621966041513016</v>
      </c>
      <c r="L56" s="16">
        <v>14.080432804302845</v>
      </c>
      <c r="M56" s="16">
        <v>14.552114908794895</v>
      </c>
    </row>
    <row r="57" spans="1:13" x14ac:dyDescent="0.25">
      <c r="A57" t="s">
        <v>66</v>
      </c>
      <c r="B57">
        <v>42705</v>
      </c>
      <c r="C57">
        <v>3849178</v>
      </c>
      <c r="E57" t="s">
        <v>66</v>
      </c>
      <c r="F57">
        <v>42705</v>
      </c>
      <c r="G57">
        <v>26456063</v>
      </c>
      <c r="J57">
        <v>2015</v>
      </c>
      <c r="K57" s="16">
        <v>18.259568517090983</v>
      </c>
      <c r="L57" s="16">
        <v>12.410242268260799</v>
      </c>
      <c r="M57" s="16">
        <v>14.287223924759591</v>
      </c>
    </row>
    <row r="58" spans="1:13" x14ac:dyDescent="0.25">
      <c r="A58" t="s">
        <v>66</v>
      </c>
      <c r="B58">
        <v>41974</v>
      </c>
      <c r="C58">
        <v>5325302</v>
      </c>
      <c r="E58" t="s">
        <v>66</v>
      </c>
      <c r="F58">
        <v>41974</v>
      </c>
      <c r="G58">
        <v>29164446</v>
      </c>
      <c r="J58">
        <v>2016</v>
      </c>
      <c r="K58" s="16">
        <v>14.549322777164539</v>
      </c>
      <c r="L58" s="16">
        <v>11.598019062698196</v>
      </c>
      <c r="M58" s="16">
        <v>13.482968036633039</v>
      </c>
    </row>
    <row r="59" spans="1:13" x14ac:dyDescent="0.25">
      <c r="A59" t="s">
        <v>66</v>
      </c>
      <c r="B59">
        <v>42339</v>
      </c>
      <c r="C59">
        <v>4268713</v>
      </c>
      <c r="E59" t="s">
        <v>66</v>
      </c>
      <c r="F59">
        <v>42339</v>
      </c>
      <c r="G59">
        <v>27325069</v>
      </c>
      <c r="J59">
        <v>2017</v>
      </c>
      <c r="K59" s="16">
        <v>12.840928851996248</v>
      </c>
      <c r="L59" s="16">
        <v>9.4926142480394198</v>
      </c>
      <c r="M59" s="16">
        <v>10.459817268118236</v>
      </c>
    </row>
    <row r="60" spans="1:13" x14ac:dyDescent="0.25">
      <c r="A60" t="s">
        <v>66</v>
      </c>
      <c r="B60">
        <v>41609</v>
      </c>
      <c r="C60">
        <v>5397222</v>
      </c>
      <c r="E60" t="s">
        <v>66</v>
      </c>
      <c r="F60">
        <v>41609</v>
      </c>
      <c r="G60">
        <v>27194588</v>
      </c>
      <c r="J60">
        <v>2018</v>
      </c>
      <c r="K60" s="16">
        <v>11.171156462847904</v>
      </c>
      <c r="L60" s="16">
        <v>8.1913891957054918</v>
      </c>
      <c r="M60" s="16">
        <v>8.9881013269838927</v>
      </c>
    </row>
    <row r="61" spans="1:13" x14ac:dyDescent="0.25">
      <c r="A61" t="s">
        <v>66</v>
      </c>
      <c r="B61">
        <v>41244</v>
      </c>
      <c r="C61">
        <v>5311337</v>
      </c>
      <c r="E61" t="s">
        <v>66</v>
      </c>
      <c r="F61">
        <v>41244</v>
      </c>
      <c r="G61">
        <v>25063802</v>
      </c>
      <c r="J61">
        <v>2019</v>
      </c>
      <c r="K61" s="16">
        <v>9.8792653372109136</v>
      </c>
      <c r="L61" s="16">
        <v>7.0931688781934028</v>
      </c>
      <c r="M61" s="16">
        <v>7.7079341533263293</v>
      </c>
    </row>
    <row r="62" spans="1:13" x14ac:dyDescent="0.25">
      <c r="A62" t="s">
        <v>69</v>
      </c>
      <c r="B62">
        <v>44075</v>
      </c>
      <c r="C62">
        <v>841852</v>
      </c>
      <c r="E62" t="s">
        <v>69</v>
      </c>
      <c r="F62">
        <v>44075</v>
      </c>
      <c r="G62">
        <v>12014677</v>
      </c>
      <c r="J62" s="167">
        <v>44075</v>
      </c>
      <c r="K62" s="16">
        <v>9.686338811145923</v>
      </c>
      <c r="L62" s="16">
        <v>7.0068633555442226</v>
      </c>
      <c r="M62" s="16">
        <v>7.731394207866976</v>
      </c>
    </row>
    <row r="63" spans="1:13" x14ac:dyDescent="0.25">
      <c r="A63" t="s">
        <v>69</v>
      </c>
      <c r="B63">
        <v>43800</v>
      </c>
      <c r="C63">
        <v>844937</v>
      </c>
      <c r="E63" t="s">
        <v>69</v>
      </c>
      <c r="F63">
        <v>43800</v>
      </c>
      <c r="G63">
        <v>11911982</v>
      </c>
    </row>
    <row r="64" spans="1:13" x14ac:dyDescent="0.25">
      <c r="A64" t="s">
        <v>69</v>
      </c>
      <c r="B64">
        <v>43435</v>
      </c>
      <c r="C64">
        <v>924789</v>
      </c>
      <c r="E64" t="s">
        <v>69</v>
      </c>
      <c r="F64">
        <v>43435</v>
      </c>
      <c r="G64">
        <v>11289770</v>
      </c>
    </row>
    <row r="65" spans="1:7" x14ac:dyDescent="0.25">
      <c r="A65" t="s">
        <v>69</v>
      </c>
      <c r="B65">
        <v>43070</v>
      </c>
      <c r="C65">
        <v>1072312</v>
      </c>
      <c r="E65" t="s">
        <v>69</v>
      </c>
      <c r="F65">
        <v>43070</v>
      </c>
      <c r="G65">
        <v>11296277</v>
      </c>
    </row>
    <row r="66" spans="1:7" x14ac:dyDescent="0.25">
      <c r="A66" t="s">
        <v>69</v>
      </c>
      <c r="B66">
        <v>42705</v>
      </c>
      <c r="C66">
        <v>1289230</v>
      </c>
      <c r="E66" t="s">
        <v>69</v>
      </c>
      <c r="F66">
        <v>42705</v>
      </c>
      <c r="G66">
        <v>11115950</v>
      </c>
    </row>
    <row r="67" spans="1:7" x14ac:dyDescent="0.25">
      <c r="A67" t="s">
        <v>69</v>
      </c>
      <c r="B67">
        <v>42339</v>
      </c>
      <c r="C67">
        <v>1413073</v>
      </c>
      <c r="E67" t="s">
        <v>69</v>
      </c>
      <c r="F67">
        <v>42339</v>
      </c>
      <c r="G67">
        <v>11386345</v>
      </c>
    </row>
    <row r="68" spans="1:7" x14ac:dyDescent="0.25">
      <c r="A68" t="s">
        <v>69</v>
      </c>
      <c r="B68">
        <v>41974</v>
      </c>
      <c r="C68">
        <v>1721023</v>
      </c>
      <c r="E68" t="s">
        <v>69</v>
      </c>
      <c r="F68">
        <v>41974</v>
      </c>
      <c r="G68">
        <v>12222799</v>
      </c>
    </row>
    <row r="69" spans="1:7" x14ac:dyDescent="0.25">
      <c r="A69" t="s">
        <v>69</v>
      </c>
      <c r="B69">
        <v>41609</v>
      </c>
      <c r="C69">
        <v>1740986</v>
      </c>
      <c r="E69" t="s">
        <v>69</v>
      </c>
      <c r="F69">
        <v>41609</v>
      </c>
      <c r="G69">
        <v>11551459</v>
      </c>
    </row>
    <row r="70" spans="1:7" x14ac:dyDescent="0.25">
      <c r="A70" t="s">
        <v>69</v>
      </c>
      <c r="B70">
        <v>41244</v>
      </c>
      <c r="C70">
        <v>1674760</v>
      </c>
      <c r="E70" t="s">
        <v>69</v>
      </c>
      <c r="F70">
        <v>41244</v>
      </c>
      <c r="G70">
        <v>10874183</v>
      </c>
    </row>
    <row r="71" spans="1:7" x14ac:dyDescent="0.25">
      <c r="A71" t="s">
        <v>72</v>
      </c>
      <c r="B71">
        <v>44075</v>
      </c>
      <c r="C71">
        <v>37978</v>
      </c>
      <c r="E71" t="s">
        <v>72</v>
      </c>
      <c r="F71">
        <v>44075</v>
      </c>
      <c r="G71">
        <v>491218</v>
      </c>
    </row>
    <row r="72" spans="1:7" x14ac:dyDescent="0.25">
      <c r="A72" t="s">
        <v>72</v>
      </c>
      <c r="B72">
        <v>43800</v>
      </c>
      <c r="C72">
        <v>37412</v>
      </c>
      <c r="E72" t="s">
        <v>72</v>
      </c>
      <c r="F72">
        <v>43800</v>
      </c>
      <c r="G72">
        <v>485370</v>
      </c>
    </row>
    <row r="73" spans="1:7" x14ac:dyDescent="0.25">
      <c r="A73" t="s">
        <v>72</v>
      </c>
      <c r="B73">
        <v>43435</v>
      </c>
      <c r="C73">
        <v>41297</v>
      </c>
      <c r="E73" t="s">
        <v>72</v>
      </c>
      <c r="F73">
        <v>43435</v>
      </c>
      <c r="G73">
        <v>459463</v>
      </c>
    </row>
    <row r="74" spans="1:7" x14ac:dyDescent="0.25">
      <c r="A74" t="s">
        <v>72</v>
      </c>
      <c r="B74">
        <v>43070</v>
      </c>
      <c r="C74">
        <v>46915</v>
      </c>
      <c r="E74" t="s">
        <v>72</v>
      </c>
      <c r="F74">
        <v>43070</v>
      </c>
      <c r="G74">
        <v>448526</v>
      </c>
    </row>
    <row r="75" spans="1:7" x14ac:dyDescent="0.25">
      <c r="A75" t="s">
        <v>72</v>
      </c>
      <c r="B75">
        <v>42705</v>
      </c>
      <c r="C75">
        <v>59566</v>
      </c>
      <c r="E75" t="s">
        <v>72</v>
      </c>
      <c r="F75">
        <v>42705</v>
      </c>
      <c r="G75">
        <v>441787</v>
      </c>
    </row>
    <row r="76" spans="1:7" x14ac:dyDescent="0.25">
      <c r="A76" t="s">
        <v>72</v>
      </c>
      <c r="B76">
        <v>42339</v>
      </c>
      <c r="C76">
        <v>63544</v>
      </c>
      <c r="E76" t="s">
        <v>72</v>
      </c>
      <c r="F76">
        <v>42339</v>
      </c>
      <c r="G76">
        <v>444761</v>
      </c>
    </row>
    <row r="77" spans="1:7" x14ac:dyDescent="0.25">
      <c r="A77" t="s">
        <v>72</v>
      </c>
      <c r="B77">
        <v>41974</v>
      </c>
      <c r="C77">
        <v>67930</v>
      </c>
      <c r="E77" t="s">
        <v>72</v>
      </c>
      <c r="F77">
        <v>41974</v>
      </c>
      <c r="G77">
        <v>466805</v>
      </c>
    </row>
    <row r="78" spans="1:7" x14ac:dyDescent="0.25">
      <c r="A78" t="s">
        <v>72</v>
      </c>
      <c r="B78">
        <v>41609</v>
      </c>
      <c r="C78">
        <v>65964</v>
      </c>
      <c r="E78" t="s">
        <v>72</v>
      </c>
      <c r="F78">
        <v>41609</v>
      </c>
      <c r="G78">
        <v>437288</v>
      </c>
    </row>
    <row r="79" spans="1:7" x14ac:dyDescent="0.25">
      <c r="A79" t="s">
        <v>72</v>
      </c>
      <c r="B79">
        <v>41244</v>
      </c>
      <c r="C79">
        <v>61544</v>
      </c>
      <c r="E79" t="s">
        <v>72</v>
      </c>
      <c r="F79">
        <v>41244</v>
      </c>
      <c r="G79">
        <v>403764</v>
      </c>
    </row>
  </sheetData>
  <sortState xmlns:xlrd2="http://schemas.microsoft.com/office/spreadsheetml/2017/richdata2" ref="J54:M62">
    <sortCondition ref="J54:J62"/>
  </sortState>
  <pageMargins left="0.511811024" right="0.511811024" top="0.78740157499999996" bottom="0.78740157499999996" header="0.31496062000000002" footer="0.31496062000000002"/>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CD3B7-14FB-41AB-B421-F0AC3FF24076}">
  <dimension ref="A1:S74"/>
  <sheetViews>
    <sheetView workbookViewId="0">
      <selection activeCell="A2" sqref="A2"/>
    </sheetView>
  </sheetViews>
  <sheetFormatPr defaultRowHeight="12.75" x14ac:dyDescent="0.2"/>
  <cols>
    <col min="1" max="16384" width="9.140625" style="280"/>
  </cols>
  <sheetData>
    <row r="1" spans="1:1" x14ac:dyDescent="0.2">
      <c r="A1" s="277" t="s">
        <v>2773</v>
      </c>
    </row>
    <row r="3" spans="1:1" x14ac:dyDescent="0.2">
      <c r="A3" s="277" t="s">
        <v>48</v>
      </c>
    </row>
    <row r="4" spans="1:1" x14ac:dyDescent="0.2">
      <c r="A4" s="277" t="s">
        <v>1814</v>
      </c>
    </row>
    <row r="5" spans="1:1" x14ac:dyDescent="0.2">
      <c r="A5" s="277" t="s">
        <v>2641</v>
      </c>
    </row>
    <row r="6" spans="1:1" x14ac:dyDescent="0.2">
      <c r="A6" s="277" t="s">
        <v>2642</v>
      </c>
    </row>
    <row r="7" spans="1:1" x14ac:dyDescent="0.2">
      <c r="A7" s="277" t="s">
        <v>2643</v>
      </c>
    </row>
    <row r="8" spans="1:1" x14ac:dyDescent="0.2">
      <c r="A8" s="277"/>
    </row>
    <row r="9" spans="1:1" x14ac:dyDescent="0.2">
      <c r="A9" s="277" t="s">
        <v>52</v>
      </c>
    </row>
    <row r="10" spans="1:1" x14ac:dyDescent="0.2">
      <c r="A10" s="277" t="s">
        <v>2644</v>
      </c>
    </row>
    <row r="11" spans="1:1" x14ac:dyDescent="0.2">
      <c r="A11" s="277" t="s">
        <v>2645</v>
      </c>
    </row>
    <row r="12" spans="1:1" x14ac:dyDescent="0.2">
      <c r="A12" s="277" t="s">
        <v>2573</v>
      </c>
    </row>
    <row r="13" spans="1:1" x14ac:dyDescent="0.2">
      <c r="A13" s="277"/>
    </row>
    <row r="14" spans="1:1" x14ac:dyDescent="0.2">
      <c r="A14" s="277" t="s">
        <v>654</v>
      </c>
    </row>
    <row r="15" spans="1:1" x14ac:dyDescent="0.2">
      <c r="A15" s="277" t="s">
        <v>2646</v>
      </c>
    </row>
    <row r="16" spans="1:1" x14ac:dyDescent="0.2">
      <c r="A16" s="277" t="s">
        <v>2647</v>
      </c>
    </row>
    <row r="17" spans="1:1" x14ac:dyDescent="0.2">
      <c r="A17" s="277" t="s">
        <v>85</v>
      </c>
    </row>
    <row r="40" spans="1:19" x14ac:dyDescent="0.2">
      <c r="J40" s="280" t="s">
        <v>1353</v>
      </c>
      <c r="K40" s="280" t="s">
        <v>2488</v>
      </c>
      <c r="L40" s="280" t="s">
        <v>1353</v>
      </c>
      <c r="O40" s="280" t="s">
        <v>1353</v>
      </c>
      <c r="R40" s="280" t="s">
        <v>2488</v>
      </c>
      <c r="S40" s="280" t="s">
        <v>1353</v>
      </c>
    </row>
    <row r="41" spans="1:19" x14ac:dyDescent="0.2">
      <c r="B41" s="280">
        <v>2012</v>
      </c>
      <c r="C41" s="280">
        <v>2013</v>
      </c>
      <c r="D41" s="280">
        <v>2014</v>
      </c>
      <c r="E41" s="280">
        <v>2015</v>
      </c>
      <c r="F41" s="280">
        <v>2016</v>
      </c>
      <c r="G41" s="280">
        <v>2017</v>
      </c>
      <c r="H41" s="280">
        <v>2018</v>
      </c>
      <c r="I41" s="280">
        <v>2019</v>
      </c>
      <c r="J41" s="280">
        <v>2019</v>
      </c>
      <c r="K41" s="280" t="s">
        <v>1535</v>
      </c>
      <c r="L41" s="280" t="s">
        <v>1535</v>
      </c>
      <c r="N41" s="280">
        <v>2019</v>
      </c>
      <c r="O41" s="280">
        <v>2019</v>
      </c>
      <c r="R41" s="280" t="s">
        <v>1535</v>
      </c>
      <c r="S41" s="280" t="s">
        <v>1535</v>
      </c>
    </row>
    <row r="42" spans="1:19" x14ac:dyDescent="0.2">
      <c r="A42" s="210" t="s">
        <v>5</v>
      </c>
      <c r="B42" s="343">
        <v>0.54034104228999769</v>
      </c>
      <c r="C42" s="343">
        <v>0.53251397078504881</v>
      </c>
      <c r="D42" s="343">
        <v>0.52648049268429098</v>
      </c>
      <c r="E42" s="343">
        <v>0.5241857705165136</v>
      </c>
      <c r="F42" s="343">
        <v>0.53660469823290868</v>
      </c>
      <c r="G42" s="343">
        <v>0.53833706146612736</v>
      </c>
      <c r="H42" s="343">
        <v>0.54504935855483172</v>
      </c>
      <c r="I42" s="343">
        <v>0.54287100816932377</v>
      </c>
      <c r="K42" s="345">
        <f>I42-B42</f>
        <v>2.5299658793260793E-3</v>
      </c>
      <c r="M42" s="210" t="s">
        <v>66</v>
      </c>
      <c r="N42" s="284">
        <v>0.54287100816932377</v>
      </c>
      <c r="Q42" s="210" t="s">
        <v>66</v>
      </c>
      <c r="R42" s="284">
        <v>2.5299658793260793E-3</v>
      </c>
    </row>
    <row r="43" spans="1:19" x14ac:dyDescent="0.2">
      <c r="A43" s="208" t="s">
        <v>6</v>
      </c>
      <c r="B43" s="343">
        <v>0.54564303007726167</v>
      </c>
      <c r="C43" s="343">
        <v>0.53708043470482814</v>
      </c>
      <c r="D43" s="343">
        <v>0.53186282121365802</v>
      </c>
      <c r="E43" s="343">
        <v>0.53301869141701319</v>
      </c>
      <c r="F43" s="343">
        <v>0.54368315000198031</v>
      </c>
      <c r="G43" s="343">
        <v>0.55417826320614916</v>
      </c>
      <c r="H43" s="343">
        <v>0.54485368116503596</v>
      </c>
      <c r="I43" s="343">
        <v>0.55880504183621849</v>
      </c>
      <c r="K43" s="345">
        <f>I43-B43</f>
        <v>1.3162011758956815E-2</v>
      </c>
      <c r="M43" s="208" t="s">
        <v>69</v>
      </c>
      <c r="N43" s="284">
        <v>0.55880504183621849</v>
      </c>
      <c r="Q43" s="208" t="s">
        <v>69</v>
      </c>
      <c r="R43" s="284">
        <v>1.3162011758956815E-2</v>
      </c>
    </row>
    <row r="44" spans="1:19" x14ac:dyDescent="0.2">
      <c r="A44" s="321" t="s">
        <v>7</v>
      </c>
      <c r="B44" s="344">
        <v>0.57001539151693836</v>
      </c>
      <c r="C44" s="344">
        <v>0.5699355663985759</v>
      </c>
      <c r="D44" s="344">
        <v>0.54326717983624584</v>
      </c>
      <c r="E44" s="344">
        <v>0.53870262773561417</v>
      </c>
      <c r="F44" s="344">
        <v>0.5635211861601892</v>
      </c>
      <c r="G44" s="344">
        <v>0.54643172141799901</v>
      </c>
      <c r="H44" s="344">
        <v>0.57457736367465273</v>
      </c>
      <c r="I44" s="344">
        <v>0.58032221930315431</v>
      </c>
      <c r="J44" s="280">
        <f>RANK(I44,I$44:$I70)</f>
        <v>1</v>
      </c>
      <c r="K44" s="345">
        <f>I44-B44</f>
        <v>1.0306827786215944E-2</v>
      </c>
      <c r="L44" s="280">
        <f>RANK(K44,K$44:K$70)</f>
        <v>12</v>
      </c>
      <c r="M44" s="321" t="s">
        <v>400</v>
      </c>
      <c r="N44" s="284">
        <v>0.55934226659060893</v>
      </c>
      <c r="O44" s="280">
        <v>6</v>
      </c>
      <c r="Q44" s="321" t="s">
        <v>72</v>
      </c>
      <c r="R44" s="284">
        <v>1.0306827786215944E-2</v>
      </c>
      <c r="S44" s="280">
        <v>12</v>
      </c>
    </row>
    <row r="45" spans="1:19" x14ac:dyDescent="0.2">
      <c r="A45" s="321" t="s">
        <v>8</v>
      </c>
      <c r="B45" s="344">
        <v>0.48710258118369781</v>
      </c>
      <c r="C45" s="344">
        <v>0.47499338365834398</v>
      </c>
      <c r="D45" s="344">
        <v>0.44130099458910838</v>
      </c>
      <c r="E45" s="344">
        <v>0.4625218300020138</v>
      </c>
      <c r="F45" s="344">
        <v>0.46261106162443461</v>
      </c>
      <c r="G45" s="344">
        <v>0.44680128377671841</v>
      </c>
      <c r="H45" s="344">
        <v>0.49653642268680848</v>
      </c>
      <c r="I45" s="344">
        <v>0.4719569523167908</v>
      </c>
      <c r="J45" s="280">
        <f>RANK(I45,I$44:$I71)</f>
        <v>25</v>
      </c>
      <c r="K45" s="345">
        <f t="shared" ref="K45:K70" si="0">I45-B45</f>
        <v>-1.5145628866907013E-2</v>
      </c>
      <c r="L45" s="280">
        <f t="shared" ref="L45:L70" si="1">RANK(K45,K$44:K$70)</f>
        <v>23</v>
      </c>
      <c r="M45" s="321" t="s">
        <v>369</v>
      </c>
      <c r="N45" s="284">
        <v>0.56126974175463107</v>
      </c>
      <c r="O45" s="280">
        <v>5</v>
      </c>
      <c r="Q45" s="321" t="s">
        <v>346</v>
      </c>
      <c r="R45" s="284">
        <v>2.5794109777538043E-2</v>
      </c>
      <c r="S45" s="280">
        <v>6</v>
      </c>
    </row>
    <row r="46" spans="1:19" x14ac:dyDescent="0.2">
      <c r="A46" s="321" t="s">
        <v>9</v>
      </c>
      <c r="B46" s="344">
        <v>0.56619260030168461</v>
      </c>
      <c r="C46" s="344">
        <v>0.55502138692774983</v>
      </c>
      <c r="D46" s="344">
        <v>0.52839669670751976</v>
      </c>
      <c r="E46" s="344">
        <v>0.54977168294612366</v>
      </c>
      <c r="F46" s="344">
        <v>0.56197530970824827</v>
      </c>
      <c r="G46" s="344">
        <v>0.54459545326971615</v>
      </c>
      <c r="H46" s="344">
        <v>0.55671722536729473</v>
      </c>
      <c r="I46" s="344">
        <v>0.55649284661412857</v>
      </c>
      <c r="J46" s="280">
        <f>RANK(I46,I$44:$I72)</f>
        <v>7</v>
      </c>
      <c r="K46" s="345">
        <f t="shared" si="0"/>
        <v>-9.6997536875560453E-3</v>
      </c>
      <c r="L46" s="280">
        <f t="shared" si="1"/>
        <v>18</v>
      </c>
      <c r="M46" s="321" t="s">
        <v>430</v>
      </c>
      <c r="N46" s="284">
        <v>0.56812279561748857</v>
      </c>
      <c r="O46" s="280">
        <v>4</v>
      </c>
      <c r="Q46" s="321" t="s">
        <v>371</v>
      </c>
      <c r="R46" s="284">
        <v>2.9869871381612734E-2</v>
      </c>
      <c r="S46" s="280">
        <v>5</v>
      </c>
    </row>
    <row r="47" spans="1:19" x14ac:dyDescent="0.2">
      <c r="A47" s="321" t="s">
        <v>10</v>
      </c>
      <c r="B47" s="344">
        <v>0.59394612726483653</v>
      </c>
      <c r="C47" s="344">
        <v>0.58392224267456139</v>
      </c>
      <c r="D47" s="344">
        <v>0.56563952882120838</v>
      </c>
      <c r="E47" s="344">
        <v>0.55571274270773396</v>
      </c>
      <c r="F47" s="344">
        <v>0.56045207255311014</v>
      </c>
      <c r="G47" s="344">
        <v>0.59354099924673354</v>
      </c>
      <c r="H47" s="344">
        <v>0.54553792720346617</v>
      </c>
      <c r="I47" s="344">
        <v>0.56812279561748857</v>
      </c>
      <c r="J47" s="280">
        <f>RANK(I47,I$44:$I73)</f>
        <v>4</v>
      </c>
      <c r="K47" s="345">
        <f t="shared" si="0"/>
        <v>-2.5823331647347958E-2</v>
      </c>
      <c r="L47" s="280">
        <f t="shared" si="1"/>
        <v>25</v>
      </c>
      <c r="M47" s="321" t="s">
        <v>398</v>
      </c>
      <c r="N47" s="284">
        <v>0.57264148853843566</v>
      </c>
      <c r="O47" s="280">
        <v>3</v>
      </c>
      <c r="Q47" s="321" t="s">
        <v>343</v>
      </c>
      <c r="R47" s="284">
        <v>3.3361473617604387E-2</v>
      </c>
      <c r="S47" s="280">
        <v>4</v>
      </c>
    </row>
    <row r="48" spans="1:19" x14ac:dyDescent="0.2">
      <c r="A48" s="321" t="s">
        <v>11</v>
      </c>
      <c r="B48" s="344">
        <v>0.5506437888285558</v>
      </c>
      <c r="C48" s="344">
        <v>0.55669801097246352</v>
      </c>
      <c r="D48" s="344">
        <v>0.525807762308935</v>
      </c>
      <c r="E48" s="344">
        <v>0.53989838186805672</v>
      </c>
      <c r="F48" s="344">
        <v>0.53692715529649626</v>
      </c>
      <c r="G48" s="344">
        <v>0.5277588248590368</v>
      </c>
      <c r="H48" s="344">
        <v>0.56737676191998099</v>
      </c>
      <c r="I48" s="344">
        <v>0.57643789860609385</v>
      </c>
      <c r="J48" s="280">
        <f>RANK(I48,I$44:$I74)</f>
        <v>2</v>
      </c>
      <c r="K48" s="345">
        <f t="shared" si="0"/>
        <v>2.5794109777538043E-2</v>
      </c>
      <c r="L48" s="280">
        <f t="shared" si="1"/>
        <v>6</v>
      </c>
      <c r="M48" s="321" t="s">
        <v>346</v>
      </c>
      <c r="N48" s="284">
        <v>0.57643789860609385</v>
      </c>
      <c r="O48" s="280">
        <v>2</v>
      </c>
      <c r="Q48" s="321" t="s">
        <v>368</v>
      </c>
      <c r="R48" s="284">
        <v>4.2414459276982841E-2</v>
      </c>
      <c r="S48" s="280">
        <v>3</v>
      </c>
    </row>
    <row r="49" spans="1:19" x14ac:dyDescent="0.2">
      <c r="A49" s="321" t="s">
        <v>12</v>
      </c>
      <c r="B49" s="344">
        <v>0.53262400155006606</v>
      </c>
      <c r="C49" s="344">
        <v>0.53462419993094445</v>
      </c>
      <c r="D49" s="344">
        <v>0.50833293478121244</v>
      </c>
      <c r="E49" s="344">
        <v>0.51666979825271531</v>
      </c>
      <c r="F49" s="344">
        <v>0.50923447216099382</v>
      </c>
      <c r="G49" s="344">
        <v>0.50544588356862152</v>
      </c>
      <c r="H49" s="344">
        <v>0.56135996121219423</v>
      </c>
      <c r="I49" s="344">
        <v>0.52868430483350837</v>
      </c>
      <c r="J49" s="280">
        <f>RANK(I49,I$44:$I75)</f>
        <v>16</v>
      </c>
      <c r="K49" s="345">
        <f t="shared" si="0"/>
        <v>-3.9396967165576946E-3</v>
      </c>
      <c r="L49" s="280">
        <f t="shared" si="1"/>
        <v>15</v>
      </c>
      <c r="M49" s="321" t="s">
        <v>72</v>
      </c>
      <c r="N49" s="284">
        <v>0.58032221930315431</v>
      </c>
      <c r="O49" s="280">
        <v>1</v>
      </c>
      <c r="Q49" s="321" t="s">
        <v>400</v>
      </c>
      <c r="R49" s="284">
        <v>4.3390643799578132E-2</v>
      </c>
      <c r="S49" s="280">
        <v>2</v>
      </c>
    </row>
    <row r="50" spans="1:19" x14ac:dyDescent="0.2">
      <c r="A50" s="321" t="s">
        <v>13</v>
      </c>
      <c r="B50" s="344">
        <v>0.52736698824608919</v>
      </c>
      <c r="C50" s="344">
        <v>0.51403874657891735</v>
      </c>
      <c r="D50" s="344">
        <v>0.52613587995959588</v>
      </c>
      <c r="E50" s="344">
        <v>0.54531528784294703</v>
      </c>
      <c r="F50" s="344">
        <v>0.55576075922841439</v>
      </c>
      <c r="G50" s="344">
        <v>0.58907949166687046</v>
      </c>
      <c r="H50" s="344">
        <v>0.54728690706053107</v>
      </c>
      <c r="I50" s="344">
        <v>0.51360345175053013</v>
      </c>
      <c r="J50" s="280">
        <f>RANK(I50,I$44:$I76)</f>
        <v>21</v>
      </c>
      <c r="K50" s="345">
        <f t="shared" si="0"/>
        <v>-1.3763536495559059E-2</v>
      </c>
      <c r="L50" s="280">
        <f t="shared" si="1"/>
        <v>21</v>
      </c>
      <c r="Q50" s="321" t="s">
        <v>597</v>
      </c>
      <c r="R50" s="284">
        <v>4.529681946383679E-2</v>
      </c>
      <c r="S50" s="280">
        <v>1</v>
      </c>
    </row>
    <row r="51" spans="1:19" x14ac:dyDescent="0.2">
      <c r="A51" s="321" t="s">
        <v>14</v>
      </c>
      <c r="B51" s="344">
        <v>0.50861929728476896</v>
      </c>
      <c r="C51" s="344">
        <v>0.51410841314141265</v>
      </c>
      <c r="D51" s="344">
        <v>0.49520411339317277</v>
      </c>
      <c r="E51" s="344">
        <v>0.5041426368951718</v>
      </c>
      <c r="F51" s="344">
        <v>0.48913889625655699</v>
      </c>
      <c r="G51" s="344">
        <v>0.49686333162238522</v>
      </c>
      <c r="H51" s="344">
        <v>0.52842683966991588</v>
      </c>
      <c r="I51" s="344">
        <v>0.52962325088553941</v>
      </c>
      <c r="J51" s="280">
        <f>RANK(I51,I$44:$I77)</f>
        <v>15</v>
      </c>
      <c r="K51" s="345">
        <f t="shared" si="0"/>
        <v>2.1003953600770453E-2</v>
      </c>
      <c r="L51" s="280">
        <f t="shared" si="1"/>
        <v>8</v>
      </c>
    </row>
    <row r="52" spans="1:19" x14ac:dyDescent="0.2">
      <c r="A52" s="321" t="s">
        <v>15</v>
      </c>
      <c r="B52" s="344">
        <v>0.49654877649187862</v>
      </c>
      <c r="C52" s="344">
        <v>0.4921620230626616</v>
      </c>
      <c r="D52" s="344">
        <v>0.47487412650472322</v>
      </c>
      <c r="E52" s="344">
        <v>0.49299809651993209</v>
      </c>
      <c r="F52" s="344">
        <v>0.51708743833661042</v>
      </c>
      <c r="G52" s="344">
        <v>0.52559477345763339</v>
      </c>
      <c r="H52" s="344">
        <v>0.52593220146759645</v>
      </c>
      <c r="I52" s="344">
        <v>0.52991025010948301</v>
      </c>
      <c r="J52" s="280">
        <f>RANK(I52,I$44:$I78)</f>
        <v>14</v>
      </c>
      <c r="K52" s="345">
        <f t="shared" si="0"/>
        <v>3.3361473617604387E-2</v>
      </c>
      <c r="L52" s="280">
        <f t="shared" si="1"/>
        <v>4</v>
      </c>
    </row>
    <row r="53" spans="1:19" x14ac:dyDescent="0.2">
      <c r="A53" s="321" t="s">
        <v>16</v>
      </c>
      <c r="B53" s="344">
        <v>0.49310275047971608</v>
      </c>
      <c r="C53" s="344">
        <v>0.53510132724333137</v>
      </c>
      <c r="D53" s="344">
        <v>0.51373461543693555</v>
      </c>
      <c r="E53" s="344">
        <v>0.51939619454655683</v>
      </c>
      <c r="F53" s="344">
        <v>0.52594267223064195</v>
      </c>
      <c r="G53" s="344">
        <v>0.52791023859225716</v>
      </c>
      <c r="H53" s="344">
        <v>0.52619535612296264</v>
      </c>
      <c r="I53" s="344">
        <v>0.53551720975669892</v>
      </c>
      <c r="J53" s="280">
        <f>RANK(I53,I$44:$I79)</f>
        <v>13</v>
      </c>
      <c r="K53" s="345">
        <f t="shared" si="0"/>
        <v>4.2414459276982841E-2</v>
      </c>
      <c r="L53" s="280">
        <f t="shared" si="1"/>
        <v>3</v>
      </c>
    </row>
    <row r="54" spans="1:19" x14ac:dyDescent="0.2">
      <c r="A54" s="321" t="s">
        <v>17</v>
      </c>
      <c r="B54" s="344">
        <v>0.54669306540588236</v>
      </c>
      <c r="C54" s="344">
        <v>0.53596141519874019</v>
      </c>
      <c r="D54" s="344">
        <v>0.52233785498733254</v>
      </c>
      <c r="E54" s="344">
        <v>0.52793442636316756</v>
      </c>
      <c r="F54" s="344">
        <v>0.54401382026043787</v>
      </c>
      <c r="G54" s="344">
        <v>0.54747236213232853</v>
      </c>
      <c r="H54" s="344">
        <v>0.54793698773078292</v>
      </c>
      <c r="I54" s="344">
        <v>0.56126974175463107</v>
      </c>
      <c r="J54" s="280">
        <f>RANK(I54,I$44:$I80)</f>
        <v>5</v>
      </c>
      <c r="K54" s="345">
        <f t="shared" si="0"/>
        <v>1.4576676348748707E-2</v>
      </c>
      <c r="L54" s="280">
        <f t="shared" si="1"/>
        <v>10</v>
      </c>
    </row>
    <row r="55" spans="1:19" x14ac:dyDescent="0.2">
      <c r="A55" s="321" t="s">
        <v>18</v>
      </c>
      <c r="B55" s="344">
        <v>0.50980949101692152</v>
      </c>
      <c r="C55" s="344">
        <v>0.50440534393401637</v>
      </c>
      <c r="D55" s="344">
        <v>0.50856058277470506</v>
      </c>
      <c r="E55" s="344">
        <v>0.5193233533119026</v>
      </c>
      <c r="F55" s="344">
        <v>0.54442532700179647</v>
      </c>
      <c r="G55" s="344">
        <v>0.52143198292831539</v>
      </c>
      <c r="H55" s="344">
        <v>0.53509059154434824</v>
      </c>
      <c r="I55" s="344">
        <v>0.55510631048075831</v>
      </c>
      <c r="J55" s="280">
        <f>RANK(I55,I$44:$I81)</f>
        <v>9</v>
      </c>
      <c r="K55" s="345">
        <f t="shared" si="0"/>
        <v>4.529681946383679E-2</v>
      </c>
      <c r="L55" s="280">
        <f t="shared" si="1"/>
        <v>1</v>
      </c>
    </row>
    <row r="56" spans="1:19" x14ac:dyDescent="0.2">
      <c r="A56" s="321" t="s">
        <v>19</v>
      </c>
      <c r="B56" s="344">
        <v>0.5159516227910308</v>
      </c>
      <c r="C56" s="344">
        <v>0.51443661127279583</v>
      </c>
      <c r="D56" s="344">
        <v>0.5243771844029208</v>
      </c>
      <c r="E56" s="344">
        <v>0.5310016321316855</v>
      </c>
      <c r="F56" s="344">
        <v>0.52823786285066032</v>
      </c>
      <c r="G56" s="344">
        <v>0.54607483985777305</v>
      </c>
      <c r="H56" s="344">
        <v>0.54713666829406526</v>
      </c>
      <c r="I56" s="344">
        <v>0.55934226659060893</v>
      </c>
      <c r="J56" s="280">
        <f>RANK(I56,I$44:$I82)</f>
        <v>6</v>
      </c>
      <c r="K56" s="345">
        <f t="shared" si="0"/>
        <v>4.3390643799578132E-2</v>
      </c>
      <c r="L56" s="280">
        <f t="shared" si="1"/>
        <v>2</v>
      </c>
    </row>
    <row r="57" spans="1:19" x14ac:dyDescent="0.2">
      <c r="A57" s="321" t="s">
        <v>20</v>
      </c>
      <c r="B57" s="344">
        <v>0.57484365875910992</v>
      </c>
      <c r="C57" s="344">
        <v>0.56660360545271038</v>
      </c>
      <c r="D57" s="344">
        <v>0.56479494084696058</v>
      </c>
      <c r="E57" s="344">
        <v>0.56697626990245809</v>
      </c>
      <c r="F57" s="344">
        <v>0.56630716296378103</v>
      </c>
      <c r="G57" s="344">
        <v>0.54956516315924686</v>
      </c>
      <c r="H57" s="344">
        <v>0.53409902132901577</v>
      </c>
      <c r="I57" s="344">
        <v>0.57264148853843566</v>
      </c>
      <c r="J57" s="280">
        <f>RANK(I57,I$44:$I83)</f>
        <v>3</v>
      </c>
      <c r="K57" s="345">
        <f t="shared" si="0"/>
        <v>-2.2021702206742599E-3</v>
      </c>
      <c r="L57" s="280">
        <f t="shared" si="1"/>
        <v>14</v>
      </c>
    </row>
    <row r="58" spans="1:19" x14ac:dyDescent="0.2">
      <c r="A58" s="321" t="s">
        <v>21</v>
      </c>
      <c r="B58" s="344">
        <v>0.50372354399135144</v>
      </c>
      <c r="C58" s="344">
        <v>0.50864179561776335</v>
      </c>
      <c r="D58" s="344">
        <v>0.52827020327909624</v>
      </c>
      <c r="E58" s="344">
        <v>0.52607772391602792</v>
      </c>
      <c r="F58" s="344">
        <v>0.52182145552839798</v>
      </c>
      <c r="G58" s="344">
        <v>0.52419175820143304</v>
      </c>
      <c r="H58" s="344">
        <v>0.54981477215201591</v>
      </c>
      <c r="I58" s="344">
        <v>0.52422250005061</v>
      </c>
      <c r="J58" s="280">
        <f>RANK(I58,I$44:$I84)</f>
        <v>19</v>
      </c>
      <c r="K58" s="345">
        <f t="shared" si="0"/>
        <v>2.0498956059258555E-2</v>
      </c>
      <c r="L58" s="280">
        <f t="shared" si="1"/>
        <v>9</v>
      </c>
    </row>
    <row r="59" spans="1:19" x14ac:dyDescent="0.2">
      <c r="A59" s="321" t="s">
        <v>22</v>
      </c>
      <c r="B59" s="344">
        <v>0.56125818621173629</v>
      </c>
      <c r="C59" s="344">
        <v>0.53443154004987514</v>
      </c>
      <c r="D59" s="344">
        <v>0.52893526004209845</v>
      </c>
      <c r="E59" s="344">
        <v>0.52122922769779545</v>
      </c>
      <c r="F59" s="344">
        <v>0.53780852709721483</v>
      </c>
      <c r="G59" s="344">
        <v>0.58430345980887077</v>
      </c>
      <c r="H59" s="344">
        <v>0.547634550454424</v>
      </c>
      <c r="I59" s="344">
        <v>0.55649261376426873</v>
      </c>
      <c r="J59" s="280">
        <f>RANK(I59,I$44:$I85)</f>
        <v>8</v>
      </c>
      <c r="K59" s="345">
        <f t="shared" si="0"/>
        <v>-4.7655724474675587E-3</v>
      </c>
      <c r="L59" s="280">
        <f t="shared" si="1"/>
        <v>16</v>
      </c>
    </row>
    <row r="60" spans="1:19" x14ac:dyDescent="0.2">
      <c r="A60" s="321" t="s">
        <v>23</v>
      </c>
      <c r="B60" s="344">
        <v>0.50002244629137516</v>
      </c>
      <c r="C60" s="344">
        <v>0.49163468191777993</v>
      </c>
      <c r="D60" s="344">
        <v>0.49102712802441628</v>
      </c>
      <c r="E60" s="344">
        <v>0.48573766995309642</v>
      </c>
      <c r="F60" s="344">
        <v>0.49083985618144732</v>
      </c>
      <c r="G60" s="344">
        <v>0.49285248528183517</v>
      </c>
      <c r="H60" s="344">
        <v>0.49249538725592118</v>
      </c>
      <c r="I60" s="344">
        <v>0.48804657390732281</v>
      </c>
      <c r="J60" s="280">
        <f>RANK(I60,I$44:$I86)</f>
        <v>23</v>
      </c>
      <c r="K60" s="345">
        <f t="shared" si="0"/>
        <v>-1.1975872384052344E-2</v>
      </c>
      <c r="L60" s="280">
        <f t="shared" si="1"/>
        <v>19</v>
      </c>
    </row>
    <row r="61" spans="1:19" x14ac:dyDescent="0.2">
      <c r="A61" s="321" t="s">
        <v>24</v>
      </c>
      <c r="B61" s="344">
        <v>0.48904969697547612</v>
      </c>
      <c r="C61" s="344">
        <v>0.49949124059998939</v>
      </c>
      <c r="D61" s="344">
        <v>0.5006449858240325</v>
      </c>
      <c r="E61" s="344">
        <v>0.50442306800961512</v>
      </c>
      <c r="F61" s="344">
        <v>0.50915284015409723</v>
      </c>
      <c r="G61" s="344">
        <v>0.5030686723592972</v>
      </c>
      <c r="H61" s="344">
        <v>0.50888388833032372</v>
      </c>
      <c r="I61" s="344">
        <v>0.51891956835708886</v>
      </c>
      <c r="J61" s="280">
        <f>RANK(I61,I$44:$I87)</f>
        <v>20</v>
      </c>
      <c r="K61" s="345">
        <f t="shared" si="0"/>
        <v>2.9869871381612734E-2</v>
      </c>
      <c r="L61" s="280">
        <f t="shared" si="1"/>
        <v>5</v>
      </c>
    </row>
    <row r="62" spans="1:19" x14ac:dyDescent="0.2">
      <c r="A62" s="321" t="s">
        <v>25</v>
      </c>
      <c r="B62" s="344">
        <v>0.52937714185013673</v>
      </c>
      <c r="C62" s="344">
        <v>0.51795149209314295</v>
      </c>
      <c r="D62" s="344">
        <v>0.51159104190358051</v>
      </c>
      <c r="E62" s="344">
        <v>0.50328338658863636</v>
      </c>
      <c r="F62" s="344">
        <v>0.52325329874033</v>
      </c>
      <c r="G62" s="344">
        <v>0.51847406466342649</v>
      </c>
      <c r="H62" s="344">
        <v>0.54259795504323294</v>
      </c>
      <c r="I62" s="344">
        <v>0.55081854213885628</v>
      </c>
      <c r="J62" s="280">
        <f>RANK(I62,I$44:$I88)</f>
        <v>11</v>
      </c>
      <c r="K62" s="345">
        <f t="shared" si="0"/>
        <v>2.1441400288719548E-2</v>
      </c>
      <c r="L62" s="280">
        <f t="shared" si="1"/>
        <v>7</v>
      </c>
    </row>
    <row r="63" spans="1:19" x14ac:dyDescent="0.2">
      <c r="A63" s="321" t="s">
        <v>26</v>
      </c>
      <c r="B63" s="344">
        <v>0.51279357500554656</v>
      </c>
      <c r="C63" s="344">
        <v>0.51031258356348297</v>
      </c>
      <c r="D63" s="344">
        <v>0.50853732166484678</v>
      </c>
      <c r="E63" s="344">
        <v>0.51316509571014124</v>
      </c>
      <c r="F63" s="344">
        <v>0.52371348584272637</v>
      </c>
      <c r="G63" s="344">
        <v>0.52517904844163099</v>
      </c>
      <c r="H63" s="344">
        <v>0.53863367708262921</v>
      </c>
      <c r="I63" s="344">
        <v>0.52570353467534892</v>
      </c>
      <c r="J63" s="280">
        <f>RANK(I63,I$44:$I89)</f>
        <v>18</v>
      </c>
      <c r="K63" s="345">
        <f t="shared" si="0"/>
        <v>1.2909959669802351E-2</v>
      </c>
      <c r="L63" s="280">
        <f t="shared" si="1"/>
        <v>11</v>
      </c>
    </row>
    <row r="64" spans="1:19" x14ac:dyDescent="0.2">
      <c r="A64" s="321" t="s">
        <v>27</v>
      </c>
      <c r="B64" s="344">
        <v>0.48327899192162721</v>
      </c>
      <c r="C64" s="344">
        <v>0.47365346296520872</v>
      </c>
      <c r="D64" s="344">
        <v>0.46576944332176012</v>
      </c>
      <c r="E64" s="344">
        <v>0.45427033141889028</v>
      </c>
      <c r="F64" s="344">
        <v>0.47752411527617161</v>
      </c>
      <c r="G64" s="344">
        <v>0.48037714053001612</v>
      </c>
      <c r="H64" s="344">
        <v>0.49301078697925171</v>
      </c>
      <c r="I64" s="344">
        <v>0.47576361611074502</v>
      </c>
      <c r="J64" s="280">
        <f>RANK(I64,I$44:$I90)</f>
        <v>26</v>
      </c>
      <c r="K64" s="345">
        <f t="shared" si="0"/>
        <v>-7.5153758108821855E-3</v>
      </c>
      <c r="L64" s="280">
        <f t="shared" si="1"/>
        <v>17</v>
      </c>
    </row>
    <row r="65" spans="1:12" x14ac:dyDescent="0.2">
      <c r="A65" s="321" t="s">
        <v>28</v>
      </c>
      <c r="B65" s="344">
        <v>0.43635562470487388</v>
      </c>
      <c r="C65" s="344">
        <v>0.42996865101922238</v>
      </c>
      <c r="D65" s="344">
        <v>0.40928929424804877</v>
      </c>
      <c r="E65" s="344">
        <v>0.41501206760305642</v>
      </c>
      <c r="F65" s="344">
        <v>0.42055129814265307</v>
      </c>
      <c r="G65" s="344">
        <v>0.41421710717460569</v>
      </c>
      <c r="H65" s="344">
        <v>0.41747253741881712</v>
      </c>
      <c r="I65" s="344">
        <v>0.42153674480710501</v>
      </c>
      <c r="J65" s="280">
        <f>RANK(I65,I$44:$I91)</f>
        <v>31</v>
      </c>
      <c r="K65" s="345">
        <f t="shared" si="0"/>
        <v>-1.4818879897768866E-2</v>
      </c>
      <c r="L65" s="280">
        <f t="shared" si="1"/>
        <v>22</v>
      </c>
    </row>
    <row r="66" spans="1:12" x14ac:dyDescent="0.2">
      <c r="A66" s="321" t="s">
        <v>29</v>
      </c>
      <c r="B66" s="344">
        <v>0.49604746050333981</v>
      </c>
      <c r="C66" s="344">
        <v>0.47778464170147678</v>
      </c>
      <c r="D66" s="344">
        <v>0.47903113633997219</v>
      </c>
      <c r="E66" s="344">
        <v>0.46611651486857397</v>
      </c>
      <c r="F66" s="344">
        <v>0.4719957501954235</v>
      </c>
      <c r="G66" s="344">
        <v>0.48179880513889328</v>
      </c>
      <c r="H66" s="344">
        <v>0.48528357981247222</v>
      </c>
      <c r="I66" s="344">
        <v>0.48272704939867589</v>
      </c>
      <c r="J66" s="280">
        <f>RANK(I66,I$44:$I92)</f>
        <v>25</v>
      </c>
      <c r="K66" s="345">
        <f t="shared" si="0"/>
        <v>-1.3320411104663921E-2</v>
      </c>
      <c r="L66" s="280">
        <f t="shared" si="1"/>
        <v>20</v>
      </c>
    </row>
    <row r="67" spans="1:12" x14ac:dyDescent="0.2">
      <c r="A67" s="321" t="s">
        <v>30</v>
      </c>
      <c r="B67" s="344">
        <v>0.47837690124309978</v>
      </c>
      <c r="C67" s="344">
        <v>0.47482589640391798</v>
      </c>
      <c r="D67" s="344">
        <v>0.47354147089260418</v>
      </c>
      <c r="E67" s="344">
        <v>0.4505668826155747</v>
      </c>
      <c r="F67" s="344">
        <v>0.46924509181213031</v>
      </c>
      <c r="G67" s="344">
        <v>0.46331187397405782</v>
      </c>
      <c r="H67" s="344">
        <v>0.49111141899101879</v>
      </c>
      <c r="I67" s="344">
        <v>0.48513579635437942</v>
      </c>
      <c r="J67" s="280">
        <f>RANK(I67,I$44:$I93)</f>
        <v>24</v>
      </c>
      <c r="K67" s="345">
        <f t="shared" si="0"/>
        <v>6.7588951112796392E-3</v>
      </c>
      <c r="L67" s="280">
        <f t="shared" si="1"/>
        <v>13</v>
      </c>
    </row>
    <row r="68" spans="1:12" x14ac:dyDescent="0.2">
      <c r="A68" s="321" t="s">
        <v>31</v>
      </c>
      <c r="B68" s="344">
        <v>0.48969072022893578</v>
      </c>
      <c r="C68" s="344">
        <v>0.45731336947167839</v>
      </c>
      <c r="D68" s="344">
        <v>0.46021275872705991</v>
      </c>
      <c r="E68" s="344">
        <v>0.44413064951152559</v>
      </c>
      <c r="F68" s="344">
        <v>0.45234852452187679</v>
      </c>
      <c r="G68" s="344">
        <v>0.4618856253336987</v>
      </c>
      <c r="H68" s="344">
        <v>0.4632676266504987</v>
      </c>
      <c r="I68" s="344">
        <v>0.4563906804241713</v>
      </c>
      <c r="J68" s="280">
        <f>RANK(I68,I$44:$I94)</f>
        <v>30</v>
      </c>
      <c r="K68" s="345">
        <f t="shared" si="0"/>
        <v>-3.3300039804764481E-2</v>
      </c>
      <c r="L68" s="280">
        <f t="shared" si="1"/>
        <v>26</v>
      </c>
    </row>
    <row r="69" spans="1:12" x14ac:dyDescent="0.2">
      <c r="A69" s="321" t="s">
        <v>32</v>
      </c>
      <c r="B69" s="344">
        <v>0.47498981179669258</v>
      </c>
      <c r="C69" s="344">
        <v>0.46723782344448139</v>
      </c>
      <c r="D69" s="344">
        <v>0.45879848778424021</v>
      </c>
      <c r="E69" s="344">
        <v>0.45770577666856371</v>
      </c>
      <c r="F69" s="344">
        <v>0.46755817745204081</v>
      </c>
      <c r="G69" s="344">
        <v>0.47840224412804511</v>
      </c>
      <c r="H69" s="344">
        <v>0.47080804074213178</v>
      </c>
      <c r="I69" s="344">
        <v>0.45914019380592591</v>
      </c>
      <c r="J69" s="280">
        <f>RANK(I69,I$44:$I95)</f>
        <v>29</v>
      </c>
      <c r="K69" s="345">
        <f t="shared" si="0"/>
        <v>-1.5849617990766673E-2</v>
      </c>
      <c r="L69" s="280">
        <f t="shared" si="1"/>
        <v>24</v>
      </c>
    </row>
    <row r="70" spans="1:12" x14ac:dyDescent="0.2">
      <c r="A70" s="321" t="s">
        <v>33</v>
      </c>
      <c r="B70" s="344">
        <v>0.60292837339823713</v>
      </c>
      <c r="C70" s="344">
        <v>0.57977612773354537</v>
      </c>
      <c r="D70" s="344">
        <v>0.57455940385577997</v>
      </c>
      <c r="E70" s="344">
        <v>0.58095359629348953</v>
      </c>
      <c r="F70" s="344">
        <v>0.57832969856527194</v>
      </c>
      <c r="G70" s="344">
        <v>0.59419588635420229</v>
      </c>
      <c r="H70" s="344">
        <v>0.56908432766979833</v>
      </c>
      <c r="I70" s="344">
        <v>0.55335948593644257</v>
      </c>
      <c r="J70" s="280">
        <f>RANK(I70,I$44:$I96)</f>
        <v>10</v>
      </c>
      <c r="K70" s="345">
        <f t="shared" si="0"/>
        <v>-4.9568887461794553E-2</v>
      </c>
      <c r="L70" s="280">
        <f t="shared" si="1"/>
        <v>27</v>
      </c>
    </row>
    <row r="71" spans="1:12" x14ac:dyDescent="0.2">
      <c r="A71" s="208" t="s">
        <v>34</v>
      </c>
      <c r="B71" s="343">
        <v>0.5441635219875689</v>
      </c>
      <c r="C71" s="343">
        <v>0.5413398935860001</v>
      </c>
      <c r="D71" s="343">
        <v>0.51836331720766049</v>
      </c>
      <c r="E71" s="343">
        <v>0.52503948834474423</v>
      </c>
      <c r="F71" s="343">
        <v>0.52317769370283318</v>
      </c>
      <c r="G71" s="343">
        <v>0.53003249021529619</v>
      </c>
      <c r="H71" s="343">
        <v>0.55093442342259236</v>
      </c>
      <c r="I71" s="343">
        <v>0.5373669950540183</v>
      </c>
      <c r="K71" s="345">
        <f>I71-B71</f>
        <v>-6.7965269335505951E-3</v>
      </c>
    </row>
    <row r="72" spans="1:12" x14ac:dyDescent="0.2">
      <c r="A72" s="208" t="s">
        <v>35</v>
      </c>
      <c r="B72" s="343">
        <v>0.517193545290759</v>
      </c>
      <c r="C72" s="343">
        <v>0.51208543636552428</v>
      </c>
      <c r="D72" s="343">
        <v>0.5091255043924392</v>
      </c>
      <c r="E72" s="343">
        <v>0.50826323181093347</v>
      </c>
      <c r="F72" s="343">
        <v>0.5218479165182055</v>
      </c>
      <c r="G72" s="343">
        <v>0.51992916989554283</v>
      </c>
      <c r="H72" s="343">
        <v>0.53333387881754502</v>
      </c>
      <c r="I72" s="343">
        <v>0.52742497200528904</v>
      </c>
      <c r="K72" s="345">
        <f>I72-B72</f>
        <v>1.0231426714530034E-2</v>
      </c>
    </row>
    <row r="73" spans="1:12" x14ac:dyDescent="0.2">
      <c r="A73" s="208" t="s">
        <v>36</v>
      </c>
      <c r="B73" s="343">
        <v>0.47820632070478619</v>
      </c>
      <c r="C73" s="343">
        <v>0.4658438377334253</v>
      </c>
      <c r="D73" s="343">
        <v>0.4589190051508556</v>
      </c>
      <c r="E73" s="343">
        <v>0.45098858000775038</v>
      </c>
      <c r="F73" s="343">
        <v>0.46306653438813788</v>
      </c>
      <c r="G73" s="343">
        <v>0.46666500024182328</v>
      </c>
      <c r="H73" s="343">
        <v>0.47321575368314561</v>
      </c>
      <c r="I73" s="343">
        <v>0.46676528396958389</v>
      </c>
      <c r="K73" s="345">
        <f>I73-B73</f>
        <v>-1.1441036735202303E-2</v>
      </c>
    </row>
    <row r="74" spans="1:12" x14ac:dyDescent="0.2">
      <c r="A74" s="208" t="s">
        <v>37</v>
      </c>
      <c r="B74" s="343">
        <v>0.5353581115912085</v>
      </c>
      <c r="C74" s="343">
        <v>0.51798791619342843</v>
      </c>
      <c r="D74" s="343">
        <v>0.51159832727960586</v>
      </c>
      <c r="E74" s="343">
        <v>0.51122685772698828</v>
      </c>
      <c r="F74" s="343">
        <v>0.51534671450171166</v>
      </c>
      <c r="G74" s="343">
        <v>0.52275020856348808</v>
      </c>
      <c r="H74" s="343">
        <v>0.51259391245699715</v>
      </c>
      <c r="I74" s="343">
        <v>0.50669892633629732</v>
      </c>
      <c r="K74" s="345">
        <f>I74-B74</f>
        <v>-2.8659185254911179E-2</v>
      </c>
    </row>
  </sheetData>
  <sortState xmlns:xlrd2="http://schemas.microsoft.com/office/spreadsheetml/2017/richdata2" ref="Q45:S50">
    <sortCondition ref="R45:R50"/>
  </sortState>
  <pageMargins left="0.511811024" right="0.511811024" top="0.78740157499999996" bottom="0.78740157499999996" header="0.31496062000000002" footer="0.31496062000000002"/>
  <pageSetup paperSize="9" orientation="portrait" r:id="rId1"/>
  <ignoredErrors>
    <ignoredError sqref="J44:J47" formulaRange="1"/>
  </ignoredErrors>
  <drawing r:id="rId2"/>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12034-934D-45AB-B22B-4CE2047C9A48}">
  <dimension ref="A1:J429"/>
  <sheetViews>
    <sheetView workbookViewId="0"/>
  </sheetViews>
  <sheetFormatPr defaultRowHeight="12.75" x14ac:dyDescent="0.2"/>
  <cols>
    <col min="1" max="16384" width="9.140625" style="280"/>
  </cols>
  <sheetData>
    <row r="1" spans="1:8" x14ac:dyDescent="0.2">
      <c r="A1" s="277" t="s">
        <v>2648</v>
      </c>
    </row>
    <row r="3" spans="1:8" x14ac:dyDescent="0.2">
      <c r="A3" s="277" t="s">
        <v>48</v>
      </c>
    </row>
    <row r="4" spans="1:8" x14ac:dyDescent="0.2">
      <c r="A4" s="277" t="s">
        <v>1814</v>
      </c>
    </row>
    <row r="5" spans="1:8" x14ac:dyDescent="0.2">
      <c r="A5" s="277" t="s">
        <v>2641</v>
      </c>
    </row>
    <row r="6" spans="1:8" x14ac:dyDescent="0.2">
      <c r="A6" s="277" t="s">
        <v>2642</v>
      </c>
    </row>
    <row r="7" spans="1:8" x14ac:dyDescent="0.2">
      <c r="A7" s="277" t="s">
        <v>2643</v>
      </c>
    </row>
    <row r="9" spans="1:8" ht="15" x14ac:dyDescent="0.25">
      <c r="A9" t="s">
        <v>714</v>
      </c>
    </row>
    <row r="10" spans="1:8" ht="15" x14ac:dyDescent="0.25">
      <c r="A10" t="s">
        <v>2193</v>
      </c>
    </row>
    <row r="11" spans="1:8" ht="15" x14ac:dyDescent="0.25">
      <c r="A11" s="109" t="s">
        <v>147</v>
      </c>
    </row>
    <row r="13" spans="1:8" x14ac:dyDescent="0.2">
      <c r="A13" s="277"/>
      <c r="B13" s="277"/>
      <c r="C13" s="277"/>
      <c r="D13" s="277"/>
      <c r="E13" s="277"/>
      <c r="F13" s="277"/>
      <c r="G13" s="277"/>
      <c r="H13" s="277"/>
    </row>
    <row r="14" spans="1:8" x14ac:dyDescent="0.2">
      <c r="A14" s="277"/>
      <c r="B14" s="277"/>
      <c r="C14" s="277"/>
      <c r="D14" s="277"/>
      <c r="E14" s="277"/>
      <c r="F14" s="277"/>
      <c r="G14" s="277"/>
      <c r="H14" s="277"/>
    </row>
    <row r="15" spans="1:8" x14ac:dyDescent="0.2">
      <c r="A15" s="277"/>
      <c r="B15" s="277"/>
      <c r="C15" s="277"/>
      <c r="D15" s="277"/>
      <c r="E15" s="277"/>
      <c r="F15" s="277"/>
      <c r="G15" s="277"/>
      <c r="H15" s="277"/>
    </row>
    <row r="16" spans="1:8" x14ac:dyDescent="0.2">
      <c r="A16" s="277"/>
      <c r="B16" s="277"/>
      <c r="C16" s="277"/>
      <c r="D16" s="277"/>
      <c r="E16" s="277"/>
      <c r="F16" s="277"/>
      <c r="G16" s="277"/>
      <c r="H16" s="277"/>
    </row>
    <row r="17" spans="1:10" x14ac:dyDescent="0.2">
      <c r="A17" s="277"/>
      <c r="B17" s="277"/>
      <c r="C17" s="277"/>
      <c r="D17" s="277"/>
      <c r="E17" s="277"/>
      <c r="F17" s="277"/>
      <c r="G17" s="277"/>
      <c r="H17" s="277"/>
    </row>
    <row r="18" spans="1:10" x14ac:dyDescent="0.2">
      <c r="A18" s="277"/>
      <c r="B18" s="277"/>
      <c r="C18" s="277"/>
      <c r="D18" s="277"/>
      <c r="E18" s="277"/>
      <c r="F18" s="277"/>
      <c r="G18" s="277"/>
      <c r="H18" s="277"/>
    </row>
    <row r="19" spans="1:10" x14ac:dyDescent="0.2">
      <c r="A19" s="277"/>
      <c r="B19" s="277"/>
      <c r="C19" s="277"/>
      <c r="D19" s="277"/>
      <c r="E19" s="277"/>
      <c r="F19" s="277"/>
      <c r="G19" s="277"/>
      <c r="H19" s="277"/>
    </row>
    <row r="20" spans="1:10" x14ac:dyDescent="0.2">
      <c r="A20" s="277"/>
      <c r="B20" s="277"/>
      <c r="C20" s="277"/>
      <c r="D20" s="277"/>
      <c r="E20" s="277"/>
      <c r="F20" s="277"/>
      <c r="G20" s="277"/>
      <c r="H20" s="277"/>
    </row>
    <row r="21" spans="1:10" x14ac:dyDescent="0.2">
      <c r="A21" s="277"/>
      <c r="B21" s="277"/>
      <c r="C21" s="277"/>
      <c r="D21" s="277"/>
      <c r="E21" s="277"/>
      <c r="F21" s="277"/>
      <c r="G21" s="277"/>
      <c r="H21" s="277"/>
    </row>
    <row r="22" spans="1:10" x14ac:dyDescent="0.2">
      <c r="A22" s="277"/>
      <c r="B22" s="277"/>
      <c r="C22" s="277"/>
      <c r="D22" s="277"/>
      <c r="E22" s="277"/>
      <c r="F22" s="277"/>
      <c r="G22" s="277"/>
      <c r="H22" s="277"/>
    </row>
    <row r="23" spans="1:10" x14ac:dyDescent="0.2">
      <c r="A23" s="277"/>
      <c r="B23" s="277"/>
      <c r="C23" s="277"/>
      <c r="D23" s="277"/>
      <c r="E23" s="277"/>
      <c r="F23" s="277"/>
      <c r="G23" s="277"/>
      <c r="H23" s="277"/>
    </row>
    <row r="24" spans="1:10" x14ac:dyDescent="0.2">
      <c r="A24" s="277"/>
      <c r="B24" s="277"/>
      <c r="C24" s="277"/>
      <c r="D24" s="277"/>
      <c r="E24" s="277"/>
      <c r="F24" s="277"/>
      <c r="G24" s="277"/>
      <c r="H24" s="277"/>
    </row>
    <row r="25" spans="1:10" x14ac:dyDescent="0.2">
      <c r="A25" s="277"/>
      <c r="B25" s="277"/>
      <c r="C25" s="277"/>
      <c r="D25" s="277"/>
      <c r="E25" s="277"/>
      <c r="F25" s="277"/>
      <c r="G25" s="277"/>
      <c r="H25" s="277"/>
    </row>
    <row r="26" spans="1:10" x14ac:dyDescent="0.2">
      <c r="A26" s="277"/>
      <c r="B26" s="277"/>
      <c r="C26" s="277"/>
      <c r="D26" s="277"/>
      <c r="E26" s="277"/>
      <c r="F26" s="277"/>
      <c r="G26" s="277"/>
      <c r="H26" s="277"/>
    </row>
    <row r="27" spans="1:10" x14ac:dyDescent="0.2">
      <c r="A27" s="277"/>
      <c r="B27" s="277"/>
      <c r="C27" s="277"/>
      <c r="D27" s="277"/>
      <c r="E27" s="277"/>
      <c r="F27" s="277"/>
      <c r="G27" s="277"/>
      <c r="H27" s="277"/>
    </row>
    <row r="28" spans="1:10" x14ac:dyDescent="0.2">
      <c r="A28" s="277"/>
      <c r="B28" s="277"/>
      <c r="C28" s="277"/>
      <c r="D28" s="277"/>
      <c r="E28" s="277"/>
      <c r="F28" s="277"/>
      <c r="G28" s="277"/>
      <c r="H28" s="277"/>
    </row>
    <row r="29" spans="1:10" x14ac:dyDescent="0.2">
      <c r="A29" s="277"/>
      <c r="B29" s="277"/>
      <c r="C29" s="277"/>
      <c r="D29" s="277"/>
      <c r="E29" s="277"/>
      <c r="F29" s="277"/>
      <c r="G29" s="277"/>
      <c r="H29" s="277"/>
    </row>
    <row r="30" spans="1:10" x14ac:dyDescent="0.2">
      <c r="A30" s="277"/>
      <c r="B30" s="277"/>
      <c r="C30" s="277">
        <v>2012</v>
      </c>
      <c r="D30" s="277">
        <v>2013</v>
      </c>
      <c r="E30" s="277">
        <v>2014</v>
      </c>
      <c r="F30" s="277">
        <v>2015</v>
      </c>
      <c r="G30" s="277">
        <v>2016</v>
      </c>
      <c r="H30" s="277">
        <v>2017</v>
      </c>
      <c r="I30" s="280">
        <v>2018</v>
      </c>
      <c r="J30" s="280">
        <v>2019</v>
      </c>
    </row>
    <row r="31" spans="1:10" x14ac:dyDescent="0.2">
      <c r="A31" s="277"/>
      <c r="B31" s="277" t="s">
        <v>5</v>
      </c>
      <c r="C31" s="346">
        <v>0.54034104228999769</v>
      </c>
      <c r="D31" s="346">
        <v>0.53251397078504881</v>
      </c>
      <c r="E31" s="346">
        <v>0.52648049268429098</v>
      </c>
      <c r="F31" s="346">
        <v>0.5241857705165136</v>
      </c>
      <c r="G31" s="346">
        <v>0.53660469823290868</v>
      </c>
      <c r="H31" s="346">
        <v>0.53833706146612736</v>
      </c>
      <c r="I31" s="284">
        <v>0.54504935855483172</v>
      </c>
      <c r="J31" s="284">
        <v>0.54287100816932377</v>
      </c>
    </row>
    <row r="32" spans="1:10" x14ac:dyDescent="0.2">
      <c r="A32" s="277"/>
      <c r="B32" s="277" t="s">
        <v>6</v>
      </c>
      <c r="C32" s="346">
        <v>0.54564303007726167</v>
      </c>
      <c r="D32" s="346">
        <v>0.53708043470482814</v>
      </c>
      <c r="E32" s="346">
        <v>0.53186282121365802</v>
      </c>
      <c r="F32" s="346">
        <v>0.53301869141701319</v>
      </c>
      <c r="G32" s="346">
        <v>0.54368315000198031</v>
      </c>
      <c r="H32" s="346">
        <v>0.55417826320614916</v>
      </c>
      <c r="I32" s="284">
        <v>0.54485368116503596</v>
      </c>
      <c r="J32" s="284">
        <v>0.55880504183621849</v>
      </c>
    </row>
    <row r="33" spans="1:10" x14ac:dyDescent="0.2">
      <c r="A33" s="277"/>
      <c r="B33" s="277" t="s">
        <v>7</v>
      </c>
      <c r="C33" s="346">
        <v>0.57001539151693836</v>
      </c>
      <c r="D33" s="346">
        <v>0.5699355663985759</v>
      </c>
      <c r="E33" s="346">
        <v>0.54326717983624584</v>
      </c>
      <c r="F33" s="346">
        <v>0.53870262773561417</v>
      </c>
      <c r="G33" s="346">
        <v>0.5635211861601892</v>
      </c>
      <c r="H33" s="346">
        <v>0.54643172141799901</v>
      </c>
      <c r="I33" s="284">
        <v>0.57457736367465273</v>
      </c>
      <c r="J33" s="284">
        <v>0.58032221930315431</v>
      </c>
    </row>
    <row r="34" spans="1:10" x14ac:dyDescent="0.2">
      <c r="A34" s="277"/>
      <c r="B34" s="277"/>
      <c r="C34" s="277"/>
      <c r="D34" s="277"/>
      <c r="E34" s="277"/>
      <c r="F34" s="277"/>
      <c r="G34" s="277"/>
      <c r="H34" s="277"/>
    </row>
    <row r="35" spans="1:10" x14ac:dyDescent="0.2">
      <c r="A35" s="277"/>
      <c r="B35" s="277"/>
      <c r="C35" s="277"/>
      <c r="D35" s="277"/>
      <c r="E35" s="277"/>
      <c r="F35" s="277"/>
      <c r="G35" s="277"/>
      <c r="H35" s="277"/>
    </row>
    <row r="36" spans="1:10" x14ac:dyDescent="0.2">
      <c r="A36" s="277"/>
      <c r="B36" s="277"/>
      <c r="C36" s="277"/>
      <c r="D36" s="277"/>
      <c r="E36" s="277"/>
      <c r="F36" s="277"/>
      <c r="G36" s="277"/>
      <c r="H36" s="277"/>
    </row>
    <row r="37" spans="1:10" x14ac:dyDescent="0.2">
      <c r="A37" s="277"/>
      <c r="B37" s="277"/>
      <c r="C37" s="277"/>
      <c r="D37" s="277"/>
      <c r="E37" s="277"/>
      <c r="F37" s="277"/>
      <c r="G37" s="277"/>
      <c r="H37" s="277"/>
    </row>
    <row r="38" spans="1:10" x14ac:dyDescent="0.2">
      <c r="A38" s="277"/>
      <c r="B38" s="277"/>
      <c r="C38" s="277"/>
      <c r="D38" s="277"/>
      <c r="E38" s="277"/>
      <c r="F38" s="277"/>
      <c r="G38" s="277"/>
      <c r="H38" s="277"/>
    </row>
    <row r="39" spans="1:10" x14ac:dyDescent="0.2">
      <c r="A39" s="277"/>
      <c r="B39" s="277"/>
      <c r="C39" s="277"/>
      <c r="D39" s="277"/>
      <c r="E39" s="277"/>
      <c r="F39" s="277"/>
      <c r="G39" s="277"/>
      <c r="H39" s="277"/>
    </row>
    <row r="40" spans="1:10" x14ac:dyDescent="0.2">
      <c r="A40" s="277"/>
      <c r="B40" s="277"/>
      <c r="C40" s="277"/>
      <c r="D40" s="277"/>
      <c r="E40" s="277"/>
      <c r="F40" s="277"/>
      <c r="G40" s="277"/>
      <c r="H40" s="277"/>
    </row>
    <row r="41" spans="1:10" x14ac:dyDescent="0.2">
      <c r="A41" s="277"/>
      <c r="B41" s="277"/>
      <c r="C41" s="277"/>
      <c r="D41" s="277"/>
      <c r="E41" s="277"/>
      <c r="F41" s="277"/>
      <c r="G41" s="277"/>
      <c r="H41" s="277"/>
    </row>
    <row r="42" spans="1:10" x14ac:dyDescent="0.2">
      <c r="A42" s="277"/>
      <c r="B42" s="277"/>
      <c r="C42" s="277"/>
      <c r="D42" s="277"/>
      <c r="E42" s="277"/>
      <c r="F42" s="277"/>
      <c r="G42" s="277"/>
      <c r="H42" s="277"/>
    </row>
    <row r="43" spans="1:10" x14ac:dyDescent="0.2">
      <c r="A43" s="277"/>
      <c r="B43" s="277"/>
      <c r="C43" s="277"/>
      <c r="D43" s="277"/>
      <c r="E43" s="277"/>
      <c r="F43" s="277"/>
      <c r="G43" s="277"/>
      <c r="H43" s="277"/>
    </row>
    <row r="44" spans="1:10" x14ac:dyDescent="0.2">
      <c r="A44" s="277"/>
      <c r="B44" s="277"/>
      <c r="C44" s="277"/>
      <c r="D44" s="277"/>
      <c r="E44" s="277"/>
      <c r="F44" s="277"/>
      <c r="G44" s="277"/>
      <c r="H44" s="277"/>
    </row>
    <row r="45" spans="1:10" x14ac:dyDescent="0.2">
      <c r="A45" s="277"/>
      <c r="B45" s="277"/>
      <c r="C45" s="277"/>
      <c r="D45" s="277"/>
      <c r="E45" s="277"/>
      <c r="F45" s="277"/>
      <c r="G45" s="277"/>
      <c r="H45" s="277"/>
    </row>
    <row r="46" spans="1:10" x14ac:dyDescent="0.2">
      <c r="A46" s="277"/>
      <c r="B46" s="277"/>
      <c r="C46" s="277"/>
      <c r="D46" s="277"/>
      <c r="E46" s="277"/>
      <c r="F46" s="277"/>
      <c r="G46" s="277"/>
      <c r="H46" s="277"/>
    </row>
    <row r="47" spans="1:10" x14ac:dyDescent="0.2">
      <c r="A47" s="277"/>
      <c r="B47" s="277"/>
      <c r="C47" s="277"/>
      <c r="D47" s="277"/>
      <c r="E47" s="277"/>
      <c r="F47" s="277"/>
      <c r="G47" s="277"/>
      <c r="H47" s="277"/>
    </row>
    <row r="48" spans="1:10" x14ac:dyDescent="0.2">
      <c r="A48" s="277"/>
      <c r="B48" s="277"/>
      <c r="C48" s="277"/>
      <c r="D48" s="277"/>
      <c r="E48" s="277"/>
      <c r="F48" s="277"/>
      <c r="G48" s="277"/>
      <c r="H48" s="277"/>
    </row>
    <row r="49" spans="1:8" x14ac:dyDescent="0.2">
      <c r="A49" s="277"/>
      <c r="B49" s="277"/>
      <c r="C49" s="277"/>
      <c r="D49" s="277"/>
      <c r="E49" s="277"/>
      <c r="F49" s="277"/>
      <c r="G49" s="277"/>
      <c r="H49" s="277"/>
    </row>
    <row r="50" spans="1:8" x14ac:dyDescent="0.2">
      <c r="A50" s="277"/>
      <c r="B50" s="277"/>
      <c r="C50" s="277"/>
      <c r="D50" s="277"/>
      <c r="E50" s="277"/>
      <c r="F50" s="277"/>
      <c r="G50" s="277"/>
      <c r="H50" s="277"/>
    </row>
    <row r="51" spans="1:8" x14ac:dyDescent="0.2">
      <c r="A51" s="277"/>
      <c r="B51" s="277"/>
      <c r="C51" s="277"/>
      <c r="D51" s="277"/>
      <c r="E51" s="277"/>
      <c r="F51" s="277"/>
      <c r="G51" s="277"/>
      <c r="H51" s="277"/>
    </row>
    <row r="52" spans="1:8" x14ac:dyDescent="0.2">
      <c r="A52" s="277"/>
      <c r="B52" s="277"/>
      <c r="C52" s="277"/>
      <c r="D52" s="277"/>
      <c r="E52" s="277"/>
      <c r="F52" s="277"/>
      <c r="G52" s="277"/>
      <c r="H52" s="277"/>
    </row>
    <row r="53" spans="1:8" x14ac:dyDescent="0.2">
      <c r="A53" s="277"/>
      <c r="B53" s="277"/>
      <c r="C53" s="277"/>
      <c r="D53" s="277"/>
      <c r="E53" s="277"/>
      <c r="F53" s="277"/>
      <c r="G53" s="277"/>
      <c r="H53" s="277"/>
    </row>
    <row r="54" spans="1:8" x14ac:dyDescent="0.2">
      <c r="A54" s="277"/>
      <c r="B54" s="277"/>
      <c r="C54" s="277"/>
      <c r="D54" s="277"/>
      <c r="E54" s="277"/>
      <c r="F54" s="277"/>
      <c r="G54" s="277"/>
      <c r="H54" s="277"/>
    </row>
    <row r="55" spans="1:8" x14ac:dyDescent="0.2">
      <c r="A55" s="277"/>
      <c r="B55" s="277"/>
      <c r="C55" s="277"/>
      <c r="D55" s="277"/>
      <c r="E55" s="277"/>
      <c r="F55" s="277"/>
      <c r="G55" s="277"/>
      <c r="H55" s="277"/>
    </row>
    <row r="56" spans="1:8" x14ac:dyDescent="0.2">
      <c r="A56" s="277"/>
      <c r="B56" s="277"/>
      <c r="C56" s="277"/>
      <c r="D56" s="277"/>
      <c r="E56" s="277"/>
      <c r="F56" s="277"/>
      <c r="G56" s="277"/>
      <c r="H56" s="277"/>
    </row>
    <row r="57" spans="1:8" x14ac:dyDescent="0.2">
      <c r="A57" s="277"/>
      <c r="B57" s="277"/>
      <c r="C57" s="277"/>
      <c r="D57" s="277"/>
      <c r="E57" s="277"/>
      <c r="F57" s="277"/>
      <c r="G57" s="277"/>
      <c r="H57" s="277"/>
    </row>
    <row r="58" spans="1:8" x14ac:dyDescent="0.2">
      <c r="A58" s="277"/>
      <c r="B58" s="277"/>
      <c r="C58" s="277"/>
      <c r="D58" s="277"/>
      <c r="E58" s="277"/>
      <c r="F58" s="277"/>
      <c r="G58" s="277"/>
      <c r="H58" s="277"/>
    </row>
    <row r="59" spans="1:8" x14ac:dyDescent="0.2">
      <c r="A59" s="277"/>
      <c r="B59" s="277"/>
      <c r="C59" s="277"/>
      <c r="D59" s="277"/>
      <c r="E59" s="277"/>
      <c r="F59" s="277"/>
      <c r="G59" s="277"/>
      <c r="H59" s="277"/>
    </row>
    <row r="60" spans="1:8" x14ac:dyDescent="0.2">
      <c r="A60" s="277"/>
      <c r="B60" s="277"/>
      <c r="C60" s="277"/>
      <c r="D60" s="277"/>
      <c r="E60" s="277"/>
      <c r="F60" s="277"/>
      <c r="G60" s="277"/>
      <c r="H60" s="277"/>
    </row>
    <row r="61" spans="1:8" x14ac:dyDescent="0.2">
      <c r="A61" s="277"/>
      <c r="B61" s="277"/>
      <c r="C61" s="277"/>
      <c r="D61" s="277"/>
      <c r="E61" s="277"/>
      <c r="F61" s="277"/>
      <c r="G61" s="277"/>
      <c r="H61" s="277"/>
    </row>
    <row r="62" spans="1:8" x14ac:dyDescent="0.2">
      <c r="A62" s="277"/>
      <c r="B62" s="277"/>
      <c r="C62" s="277"/>
      <c r="D62" s="277"/>
      <c r="E62" s="277"/>
      <c r="F62" s="277"/>
      <c r="G62" s="277"/>
      <c r="H62" s="277"/>
    </row>
    <row r="63" spans="1:8" x14ac:dyDescent="0.2">
      <c r="A63" s="277"/>
      <c r="B63" s="277"/>
      <c r="C63" s="277"/>
      <c r="D63" s="277"/>
      <c r="E63" s="277"/>
      <c r="F63" s="277"/>
      <c r="G63" s="277"/>
      <c r="H63" s="277"/>
    </row>
    <row r="64" spans="1:8" x14ac:dyDescent="0.2">
      <c r="A64" s="277"/>
      <c r="B64" s="277"/>
      <c r="C64" s="277"/>
      <c r="D64" s="277"/>
      <c r="E64" s="277"/>
      <c r="F64" s="277"/>
      <c r="G64" s="277"/>
      <c r="H64" s="277"/>
    </row>
    <row r="65" spans="1:8" x14ac:dyDescent="0.2">
      <c r="A65" s="277"/>
      <c r="B65" s="277"/>
      <c r="C65" s="277"/>
      <c r="D65" s="277"/>
      <c r="E65" s="277"/>
      <c r="F65" s="277"/>
      <c r="G65" s="277"/>
      <c r="H65" s="277"/>
    </row>
    <row r="66" spans="1:8" x14ac:dyDescent="0.2">
      <c r="A66" s="277"/>
      <c r="B66" s="277"/>
      <c r="C66" s="277"/>
      <c r="D66" s="277"/>
      <c r="E66" s="277"/>
      <c r="F66" s="277"/>
      <c r="G66" s="277"/>
      <c r="H66" s="277"/>
    </row>
    <row r="67" spans="1:8" x14ac:dyDescent="0.2">
      <c r="A67" s="277"/>
      <c r="B67" s="277"/>
      <c r="C67" s="277"/>
      <c r="D67" s="277"/>
      <c r="E67" s="277"/>
      <c r="F67" s="277"/>
      <c r="G67" s="277"/>
      <c r="H67" s="277"/>
    </row>
    <row r="68" spans="1:8" x14ac:dyDescent="0.2">
      <c r="A68" s="277"/>
      <c r="B68" s="277"/>
      <c r="C68" s="277"/>
      <c r="D68" s="277"/>
      <c r="E68" s="277"/>
      <c r="F68" s="277"/>
      <c r="G68" s="277"/>
      <c r="H68" s="277"/>
    </row>
    <row r="69" spans="1:8" x14ac:dyDescent="0.2">
      <c r="A69" s="277"/>
      <c r="B69" s="277"/>
      <c r="C69" s="277"/>
      <c r="D69" s="277"/>
      <c r="E69" s="277"/>
      <c r="F69" s="277"/>
      <c r="G69" s="277"/>
      <c r="H69" s="277"/>
    </row>
    <row r="70" spans="1:8" x14ac:dyDescent="0.2">
      <c r="A70" s="277"/>
      <c r="B70" s="277"/>
      <c r="C70" s="277"/>
      <c r="D70" s="277"/>
      <c r="E70" s="277"/>
      <c r="F70" s="277"/>
      <c r="G70" s="277"/>
      <c r="H70" s="277"/>
    </row>
    <row r="71" spans="1:8" x14ac:dyDescent="0.2">
      <c r="A71" s="277"/>
      <c r="B71" s="277"/>
      <c r="C71" s="277"/>
      <c r="D71" s="277"/>
      <c r="E71" s="277"/>
      <c r="F71" s="277"/>
      <c r="G71" s="277"/>
      <c r="H71" s="277"/>
    </row>
    <row r="72" spans="1:8" x14ac:dyDescent="0.2">
      <c r="A72" s="277"/>
      <c r="B72" s="277"/>
      <c r="C72" s="277"/>
      <c r="D72" s="277"/>
      <c r="E72" s="277"/>
      <c r="F72" s="277"/>
      <c r="G72" s="277"/>
      <c r="H72" s="277"/>
    </row>
    <row r="73" spans="1:8" x14ac:dyDescent="0.2">
      <c r="A73" s="277"/>
      <c r="B73" s="277"/>
      <c r="C73" s="277"/>
      <c r="D73" s="277"/>
      <c r="E73" s="277"/>
      <c r="F73" s="277"/>
      <c r="G73" s="277"/>
      <c r="H73" s="277"/>
    </row>
    <row r="74" spans="1:8" x14ac:dyDescent="0.2">
      <c r="A74" s="277"/>
      <c r="B74" s="277"/>
      <c r="C74" s="277"/>
      <c r="D74" s="277"/>
      <c r="E74" s="277"/>
      <c r="F74" s="277"/>
      <c r="G74" s="277"/>
      <c r="H74" s="277"/>
    </row>
    <row r="75" spans="1:8" x14ac:dyDescent="0.2">
      <c r="A75" s="277"/>
      <c r="B75" s="277"/>
      <c r="C75" s="277"/>
      <c r="D75" s="277"/>
      <c r="E75" s="277"/>
      <c r="F75" s="277"/>
      <c r="G75" s="277"/>
      <c r="H75" s="277"/>
    </row>
    <row r="76" spans="1:8" x14ac:dyDescent="0.2">
      <c r="A76" s="277"/>
      <c r="B76" s="277"/>
      <c r="C76" s="277"/>
      <c r="D76" s="277"/>
      <c r="E76" s="277"/>
      <c r="F76" s="277"/>
      <c r="G76" s="277"/>
      <c r="H76" s="277"/>
    </row>
    <row r="77" spans="1:8" x14ac:dyDescent="0.2">
      <c r="A77" s="277"/>
      <c r="B77" s="277"/>
      <c r="C77" s="277"/>
      <c r="D77" s="277"/>
      <c r="E77" s="277"/>
      <c r="F77" s="277"/>
      <c r="G77" s="277"/>
      <c r="H77" s="277"/>
    </row>
    <row r="78" spans="1:8" x14ac:dyDescent="0.2">
      <c r="A78" s="277"/>
      <c r="B78" s="277"/>
      <c r="C78" s="277"/>
      <c r="D78" s="277"/>
      <c r="E78" s="277"/>
      <c r="F78" s="277"/>
      <c r="G78" s="277"/>
      <c r="H78" s="277"/>
    </row>
    <row r="79" spans="1:8" x14ac:dyDescent="0.2">
      <c r="A79" s="277"/>
      <c r="B79" s="277"/>
      <c r="C79" s="277"/>
      <c r="D79" s="277"/>
      <c r="E79" s="277"/>
      <c r="F79" s="277"/>
      <c r="G79" s="277"/>
      <c r="H79" s="277"/>
    </row>
    <row r="80" spans="1:8" x14ac:dyDescent="0.2">
      <c r="A80" s="277"/>
      <c r="B80" s="277"/>
      <c r="C80" s="277"/>
      <c r="D80" s="277"/>
      <c r="E80" s="277"/>
      <c r="F80" s="277"/>
      <c r="G80" s="277"/>
      <c r="H80" s="277"/>
    </row>
    <row r="81" spans="1:8" x14ac:dyDescent="0.2">
      <c r="A81" s="277"/>
      <c r="B81" s="277"/>
      <c r="C81" s="277"/>
      <c r="D81" s="277"/>
      <c r="E81" s="277"/>
      <c r="F81" s="277"/>
      <c r="G81" s="277"/>
      <c r="H81" s="277"/>
    </row>
    <row r="82" spans="1:8" x14ac:dyDescent="0.2">
      <c r="A82" s="277"/>
      <c r="B82" s="277"/>
      <c r="C82" s="277"/>
      <c r="D82" s="277"/>
      <c r="E82" s="277"/>
      <c r="F82" s="277"/>
      <c r="G82" s="277"/>
      <c r="H82" s="277"/>
    </row>
    <row r="83" spans="1:8" x14ac:dyDescent="0.2">
      <c r="A83" s="277"/>
      <c r="B83" s="277"/>
      <c r="C83" s="277"/>
      <c r="D83" s="277"/>
      <c r="E83" s="277"/>
      <c r="F83" s="277"/>
      <c r="G83" s="277"/>
      <c r="H83" s="277"/>
    </row>
    <row r="84" spans="1:8" x14ac:dyDescent="0.2">
      <c r="A84" s="277"/>
      <c r="B84" s="277"/>
      <c r="C84" s="277"/>
      <c r="D84" s="277"/>
      <c r="E84" s="277"/>
      <c r="F84" s="277"/>
      <c r="G84" s="277"/>
      <c r="H84" s="277"/>
    </row>
    <row r="85" spans="1:8" x14ac:dyDescent="0.2">
      <c r="A85" s="277"/>
      <c r="B85" s="277"/>
      <c r="C85" s="277"/>
      <c r="D85" s="277"/>
      <c r="E85" s="277"/>
      <c r="F85" s="277"/>
      <c r="G85" s="277"/>
      <c r="H85" s="277"/>
    </row>
    <row r="86" spans="1:8" x14ac:dyDescent="0.2">
      <c r="A86" s="277"/>
      <c r="B86" s="277"/>
      <c r="C86" s="277"/>
      <c r="D86" s="277"/>
      <c r="E86" s="277"/>
      <c r="F86" s="277"/>
      <c r="G86" s="277"/>
      <c r="H86" s="277"/>
    </row>
    <row r="87" spans="1:8" x14ac:dyDescent="0.2">
      <c r="A87" s="277"/>
      <c r="B87" s="277"/>
      <c r="C87" s="277"/>
      <c r="D87" s="277"/>
      <c r="E87" s="277"/>
      <c r="F87" s="277"/>
      <c r="G87" s="277"/>
      <c r="H87" s="277"/>
    </row>
    <row r="88" spans="1:8" x14ac:dyDescent="0.2">
      <c r="A88" s="277"/>
      <c r="B88" s="277"/>
      <c r="C88" s="277"/>
      <c r="D88" s="277"/>
      <c r="E88" s="277"/>
      <c r="F88" s="277"/>
      <c r="G88" s="277"/>
      <c r="H88" s="277"/>
    </row>
    <row r="89" spans="1:8" x14ac:dyDescent="0.2">
      <c r="A89" s="277"/>
      <c r="B89" s="277"/>
      <c r="C89" s="277"/>
      <c r="D89" s="277"/>
      <c r="E89" s="277"/>
      <c r="F89" s="277"/>
      <c r="G89" s="277"/>
      <c r="H89" s="277"/>
    </row>
    <row r="90" spans="1:8" x14ac:dyDescent="0.2">
      <c r="A90" s="277"/>
      <c r="B90" s="277"/>
      <c r="C90" s="277"/>
      <c r="D90" s="277"/>
      <c r="E90" s="277"/>
      <c r="F90" s="277"/>
      <c r="G90" s="277"/>
      <c r="H90" s="277"/>
    </row>
    <row r="91" spans="1:8" x14ac:dyDescent="0.2">
      <c r="A91" s="277"/>
      <c r="B91" s="277"/>
      <c r="C91" s="277"/>
      <c r="D91" s="277"/>
      <c r="E91" s="277"/>
      <c r="F91" s="277"/>
      <c r="G91" s="277"/>
      <c r="H91" s="277"/>
    </row>
    <row r="92" spans="1:8" x14ac:dyDescent="0.2">
      <c r="A92" s="277"/>
      <c r="B92" s="277"/>
      <c r="C92" s="277"/>
      <c r="D92" s="277"/>
      <c r="E92" s="277"/>
      <c r="F92" s="277"/>
      <c r="G92" s="277"/>
      <c r="H92" s="277"/>
    </row>
    <row r="93" spans="1:8" x14ac:dyDescent="0.2">
      <c r="A93" s="277"/>
      <c r="B93" s="277"/>
      <c r="C93" s="277"/>
      <c r="D93" s="277"/>
      <c r="E93" s="277"/>
      <c r="F93" s="277"/>
      <c r="G93" s="277"/>
      <c r="H93" s="277"/>
    </row>
    <row r="94" spans="1:8" x14ac:dyDescent="0.2">
      <c r="A94" s="277"/>
      <c r="B94" s="277"/>
      <c r="C94" s="277"/>
      <c r="D94" s="277"/>
      <c r="E94" s="277"/>
      <c r="F94" s="277"/>
      <c r="G94" s="277"/>
      <c r="H94" s="277"/>
    </row>
    <row r="95" spans="1:8" x14ac:dyDescent="0.2">
      <c r="A95" s="277"/>
      <c r="B95" s="277"/>
      <c r="C95" s="277"/>
      <c r="D95" s="277"/>
      <c r="E95" s="277"/>
      <c r="F95" s="277"/>
      <c r="G95" s="277"/>
      <c r="H95" s="277"/>
    </row>
    <row r="96" spans="1:8" x14ac:dyDescent="0.2">
      <c r="A96" s="277"/>
      <c r="B96" s="277"/>
      <c r="C96" s="277"/>
      <c r="D96" s="277"/>
      <c r="E96" s="277"/>
      <c r="F96" s="277"/>
      <c r="G96" s="277"/>
      <c r="H96" s="277"/>
    </row>
    <row r="97" spans="1:8" x14ac:dyDescent="0.2">
      <c r="A97" s="277"/>
      <c r="B97" s="277"/>
      <c r="C97" s="277"/>
      <c r="D97" s="277"/>
      <c r="E97" s="277"/>
      <c r="F97" s="277"/>
      <c r="G97" s="277"/>
      <c r="H97" s="277"/>
    </row>
    <row r="98" spans="1:8" x14ac:dyDescent="0.2">
      <c r="A98" s="277"/>
      <c r="B98" s="277"/>
      <c r="C98" s="277"/>
      <c r="D98" s="277"/>
      <c r="E98" s="277"/>
      <c r="F98" s="277"/>
      <c r="G98" s="277"/>
      <c r="H98" s="277"/>
    </row>
    <row r="99" spans="1:8" x14ac:dyDescent="0.2">
      <c r="A99" s="277"/>
      <c r="B99" s="277"/>
      <c r="C99" s="277"/>
      <c r="D99" s="277"/>
      <c r="E99" s="277"/>
      <c r="F99" s="277"/>
      <c r="G99" s="277"/>
      <c r="H99" s="277"/>
    </row>
    <row r="100" spans="1:8" x14ac:dyDescent="0.2">
      <c r="A100" s="277"/>
      <c r="B100" s="277"/>
      <c r="C100" s="277"/>
      <c r="D100" s="277"/>
      <c r="E100" s="277"/>
      <c r="F100" s="277"/>
      <c r="G100" s="277"/>
      <c r="H100" s="277"/>
    </row>
    <row r="101" spans="1:8" x14ac:dyDescent="0.2">
      <c r="A101" s="277"/>
      <c r="B101" s="277"/>
      <c r="C101" s="277"/>
      <c r="D101" s="277"/>
      <c r="E101" s="277"/>
      <c r="F101" s="277"/>
      <c r="G101" s="277"/>
      <c r="H101" s="277"/>
    </row>
    <row r="102" spans="1:8" x14ac:dyDescent="0.2">
      <c r="A102" s="277"/>
      <c r="B102" s="277"/>
      <c r="C102" s="277"/>
      <c r="D102" s="277"/>
      <c r="E102" s="277"/>
      <c r="F102" s="277"/>
      <c r="G102" s="277"/>
      <c r="H102" s="277"/>
    </row>
    <row r="103" spans="1:8" x14ac:dyDescent="0.2">
      <c r="A103" s="277"/>
      <c r="B103" s="277"/>
      <c r="C103" s="277"/>
      <c r="D103" s="277"/>
      <c r="E103" s="277"/>
      <c r="F103" s="277"/>
      <c r="G103" s="277"/>
      <c r="H103" s="277"/>
    </row>
    <row r="104" spans="1:8" x14ac:dyDescent="0.2">
      <c r="A104" s="277"/>
      <c r="B104" s="277"/>
      <c r="C104" s="277"/>
      <c r="D104" s="277"/>
      <c r="E104" s="277"/>
      <c r="F104" s="277"/>
      <c r="G104" s="277"/>
      <c r="H104" s="277"/>
    </row>
    <row r="105" spans="1:8" x14ac:dyDescent="0.2">
      <c r="A105" s="277"/>
      <c r="B105" s="277"/>
      <c r="C105" s="277"/>
      <c r="D105" s="277"/>
      <c r="E105" s="277"/>
      <c r="F105" s="277"/>
      <c r="G105" s="277"/>
      <c r="H105" s="277"/>
    </row>
    <row r="106" spans="1:8" x14ac:dyDescent="0.2">
      <c r="A106" s="277"/>
      <c r="B106" s="277"/>
      <c r="C106" s="277"/>
      <c r="D106" s="277"/>
      <c r="E106" s="277"/>
      <c r="F106" s="277"/>
      <c r="G106" s="277"/>
      <c r="H106" s="277"/>
    </row>
    <row r="107" spans="1:8" x14ac:dyDescent="0.2">
      <c r="A107" s="277"/>
      <c r="B107" s="277"/>
      <c r="C107" s="277"/>
      <c r="D107" s="277"/>
      <c r="E107" s="277"/>
      <c r="F107" s="277"/>
      <c r="G107" s="277"/>
      <c r="H107" s="277"/>
    </row>
    <row r="108" spans="1:8" x14ac:dyDescent="0.2">
      <c r="A108" s="277"/>
      <c r="B108" s="277"/>
      <c r="C108" s="277"/>
      <c r="D108" s="277"/>
      <c r="E108" s="277"/>
      <c r="F108" s="277"/>
      <c r="G108" s="277"/>
      <c r="H108" s="277"/>
    </row>
    <row r="109" spans="1:8" x14ac:dyDescent="0.2">
      <c r="A109" s="277"/>
      <c r="B109" s="277"/>
      <c r="C109" s="277"/>
      <c r="D109" s="277"/>
      <c r="E109" s="277"/>
      <c r="F109" s="277"/>
      <c r="G109" s="277"/>
      <c r="H109" s="277"/>
    </row>
    <row r="110" spans="1:8" x14ac:dyDescent="0.2">
      <c r="A110" s="277"/>
      <c r="B110" s="277"/>
      <c r="C110" s="277"/>
      <c r="D110" s="277"/>
      <c r="E110" s="277"/>
      <c r="F110" s="277"/>
      <c r="G110" s="277"/>
      <c r="H110" s="277"/>
    </row>
    <row r="111" spans="1:8" x14ac:dyDescent="0.2">
      <c r="A111" s="277"/>
      <c r="B111" s="277"/>
      <c r="C111" s="277"/>
      <c r="D111" s="277"/>
      <c r="E111" s="277"/>
      <c r="F111" s="277"/>
      <c r="G111" s="277"/>
      <c r="H111" s="277"/>
    </row>
    <row r="112" spans="1:8" x14ac:dyDescent="0.2">
      <c r="A112" s="277"/>
      <c r="B112" s="277"/>
      <c r="C112" s="277"/>
      <c r="D112" s="277"/>
      <c r="E112" s="277"/>
      <c r="F112" s="277"/>
      <c r="G112" s="277"/>
      <c r="H112" s="277"/>
    </row>
    <row r="113" spans="1:8" x14ac:dyDescent="0.2">
      <c r="A113" s="277"/>
      <c r="B113" s="277"/>
      <c r="C113" s="277"/>
      <c r="D113" s="277"/>
      <c r="E113" s="277"/>
      <c r="F113" s="277"/>
      <c r="G113" s="277"/>
      <c r="H113" s="277"/>
    </row>
    <row r="114" spans="1:8" x14ac:dyDescent="0.2">
      <c r="A114" s="277"/>
      <c r="B114" s="277"/>
      <c r="C114" s="277"/>
      <c r="D114" s="277"/>
      <c r="E114" s="277"/>
      <c r="F114" s="277"/>
      <c r="G114" s="277"/>
      <c r="H114" s="277"/>
    </row>
    <row r="115" spans="1:8" x14ac:dyDescent="0.2">
      <c r="A115" s="277"/>
      <c r="B115" s="277"/>
      <c r="C115" s="277"/>
      <c r="D115" s="277"/>
      <c r="E115" s="277"/>
      <c r="F115" s="277"/>
      <c r="G115" s="277"/>
      <c r="H115" s="277"/>
    </row>
    <row r="116" spans="1:8" x14ac:dyDescent="0.2">
      <c r="A116" s="277"/>
      <c r="B116" s="277"/>
      <c r="C116" s="277"/>
      <c r="D116" s="277"/>
      <c r="E116" s="277"/>
      <c r="F116" s="277"/>
      <c r="G116" s="277"/>
      <c r="H116" s="277"/>
    </row>
    <row r="117" spans="1:8" x14ac:dyDescent="0.2">
      <c r="A117" s="277"/>
      <c r="B117" s="277"/>
      <c r="C117" s="277"/>
      <c r="D117" s="277"/>
      <c r="E117" s="277"/>
      <c r="F117" s="277"/>
      <c r="G117" s="277"/>
      <c r="H117" s="277"/>
    </row>
    <row r="118" spans="1:8" x14ac:dyDescent="0.2">
      <c r="A118" s="277"/>
      <c r="B118" s="277"/>
      <c r="C118" s="277"/>
      <c r="D118" s="277"/>
      <c r="E118" s="277"/>
      <c r="F118" s="277"/>
      <c r="G118" s="277"/>
      <c r="H118" s="277"/>
    </row>
    <row r="119" spans="1:8" x14ac:dyDescent="0.2">
      <c r="A119" s="277"/>
      <c r="B119" s="277"/>
      <c r="C119" s="277"/>
      <c r="D119" s="277"/>
      <c r="E119" s="277"/>
      <c r="F119" s="277"/>
      <c r="G119" s="277"/>
      <c r="H119" s="277"/>
    </row>
    <row r="120" spans="1:8" x14ac:dyDescent="0.2">
      <c r="A120" s="277"/>
      <c r="B120" s="277"/>
      <c r="C120" s="277"/>
      <c r="D120" s="277"/>
      <c r="E120" s="277"/>
      <c r="F120" s="277"/>
      <c r="G120" s="277"/>
      <c r="H120" s="277"/>
    </row>
    <row r="121" spans="1:8" x14ac:dyDescent="0.2">
      <c r="A121" s="277"/>
      <c r="B121" s="277"/>
      <c r="C121" s="277"/>
      <c r="D121" s="277"/>
      <c r="E121" s="277"/>
      <c r="F121" s="277"/>
      <c r="G121" s="277"/>
      <c r="H121" s="277"/>
    </row>
    <row r="122" spans="1:8" x14ac:dyDescent="0.2">
      <c r="A122" s="277"/>
      <c r="B122" s="277"/>
      <c r="C122" s="277"/>
      <c r="D122" s="277"/>
      <c r="E122" s="277"/>
      <c r="F122" s="277"/>
      <c r="G122" s="277"/>
      <c r="H122" s="277"/>
    </row>
    <row r="123" spans="1:8" x14ac:dyDescent="0.2">
      <c r="A123" s="277"/>
      <c r="B123" s="277"/>
      <c r="C123" s="277"/>
      <c r="D123" s="277"/>
      <c r="E123" s="277"/>
      <c r="F123" s="277"/>
      <c r="G123" s="277"/>
      <c r="H123" s="277"/>
    </row>
    <row r="124" spans="1:8" x14ac:dyDescent="0.2">
      <c r="A124" s="277"/>
      <c r="B124" s="277"/>
      <c r="C124" s="277"/>
      <c r="D124" s="277"/>
      <c r="E124" s="277"/>
      <c r="F124" s="277"/>
      <c r="G124" s="277"/>
      <c r="H124" s="277"/>
    </row>
    <row r="125" spans="1:8" x14ac:dyDescent="0.2">
      <c r="A125" s="277"/>
      <c r="B125" s="277"/>
      <c r="C125" s="277"/>
      <c r="D125" s="277"/>
      <c r="E125" s="277"/>
      <c r="F125" s="277"/>
      <c r="G125" s="277"/>
      <c r="H125" s="277"/>
    </row>
    <row r="126" spans="1:8" x14ac:dyDescent="0.2">
      <c r="A126" s="277"/>
      <c r="B126" s="277"/>
      <c r="C126" s="277"/>
      <c r="D126" s="277"/>
      <c r="E126" s="277"/>
      <c r="F126" s="277"/>
      <c r="G126" s="277"/>
      <c r="H126" s="277"/>
    </row>
    <row r="127" spans="1:8" x14ac:dyDescent="0.2">
      <c r="A127" s="277"/>
      <c r="B127" s="277"/>
      <c r="C127" s="277"/>
      <c r="D127" s="277"/>
      <c r="E127" s="277"/>
      <c r="F127" s="277"/>
      <c r="G127" s="277"/>
      <c r="H127" s="277"/>
    </row>
    <row r="128" spans="1:8" x14ac:dyDescent="0.2">
      <c r="A128" s="277"/>
      <c r="B128" s="277"/>
      <c r="C128" s="277"/>
      <c r="D128" s="277"/>
      <c r="E128" s="277"/>
      <c r="F128" s="277"/>
      <c r="G128" s="277"/>
      <c r="H128" s="277"/>
    </row>
    <row r="129" spans="1:8" x14ac:dyDescent="0.2">
      <c r="A129" s="277"/>
      <c r="B129" s="277"/>
      <c r="C129" s="277"/>
      <c r="D129" s="277"/>
      <c r="E129" s="277"/>
      <c r="F129" s="277"/>
      <c r="G129" s="277"/>
      <c r="H129" s="277"/>
    </row>
    <row r="130" spans="1:8" x14ac:dyDescent="0.2">
      <c r="A130" s="277"/>
      <c r="B130" s="277"/>
      <c r="C130" s="277"/>
      <c r="D130" s="277"/>
      <c r="E130" s="277"/>
      <c r="F130" s="277"/>
      <c r="G130" s="277"/>
      <c r="H130" s="277"/>
    </row>
    <row r="131" spans="1:8" x14ac:dyDescent="0.2">
      <c r="A131" s="277"/>
      <c r="B131" s="277"/>
      <c r="C131" s="277"/>
      <c r="D131" s="277"/>
      <c r="E131" s="277"/>
      <c r="F131" s="277"/>
      <c r="G131" s="277"/>
      <c r="H131" s="277"/>
    </row>
    <row r="132" spans="1:8" x14ac:dyDescent="0.2">
      <c r="A132" s="277"/>
      <c r="B132" s="277"/>
      <c r="C132" s="277"/>
      <c r="D132" s="277"/>
      <c r="E132" s="277"/>
      <c r="F132" s="277"/>
      <c r="G132" s="277"/>
      <c r="H132" s="277"/>
    </row>
    <row r="133" spans="1:8" x14ac:dyDescent="0.2">
      <c r="A133" s="277"/>
      <c r="B133" s="277"/>
      <c r="C133" s="277"/>
      <c r="D133" s="277"/>
      <c r="E133" s="277"/>
      <c r="F133" s="277"/>
      <c r="G133" s="277"/>
      <c r="H133" s="277"/>
    </row>
    <row r="134" spans="1:8" x14ac:dyDescent="0.2">
      <c r="A134" s="277"/>
      <c r="B134" s="277"/>
      <c r="C134" s="277"/>
      <c r="D134" s="277"/>
      <c r="E134" s="277"/>
      <c r="F134" s="277"/>
      <c r="G134" s="277"/>
      <c r="H134" s="277"/>
    </row>
    <row r="135" spans="1:8" x14ac:dyDescent="0.2">
      <c r="A135" s="277"/>
      <c r="B135" s="277"/>
      <c r="C135" s="277"/>
      <c r="D135" s="277"/>
      <c r="E135" s="277"/>
      <c r="F135" s="277"/>
      <c r="G135" s="277"/>
      <c r="H135" s="277"/>
    </row>
    <row r="136" spans="1:8" x14ac:dyDescent="0.2">
      <c r="A136" s="277"/>
      <c r="B136" s="277"/>
      <c r="C136" s="277"/>
      <c r="D136" s="277"/>
      <c r="E136" s="277"/>
      <c r="F136" s="277"/>
      <c r="G136" s="277"/>
      <c r="H136" s="277"/>
    </row>
    <row r="137" spans="1:8" x14ac:dyDescent="0.2">
      <c r="A137" s="277"/>
      <c r="B137" s="277"/>
      <c r="C137" s="277"/>
      <c r="D137" s="277"/>
      <c r="E137" s="277"/>
      <c r="F137" s="277"/>
      <c r="G137" s="277"/>
      <c r="H137" s="277"/>
    </row>
    <row r="138" spans="1:8" x14ac:dyDescent="0.2">
      <c r="A138" s="277"/>
      <c r="B138" s="277"/>
      <c r="C138" s="277"/>
      <c r="D138" s="277"/>
      <c r="E138" s="277"/>
      <c r="F138" s="277"/>
      <c r="G138" s="277"/>
      <c r="H138" s="277"/>
    </row>
    <row r="139" spans="1:8" x14ac:dyDescent="0.2">
      <c r="A139" s="277"/>
      <c r="B139" s="277"/>
      <c r="C139" s="277"/>
      <c r="D139" s="277"/>
      <c r="E139" s="277"/>
      <c r="F139" s="277"/>
      <c r="G139" s="277"/>
      <c r="H139" s="277"/>
    </row>
    <row r="140" spans="1:8" x14ac:dyDescent="0.2">
      <c r="A140" s="277"/>
      <c r="B140" s="277"/>
      <c r="C140" s="277"/>
      <c r="D140" s="277"/>
      <c r="E140" s="277"/>
      <c r="F140" s="277"/>
      <c r="G140" s="277"/>
      <c r="H140" s="277"/>
    </row>
    <row r="141" spans="1:8" x14ac:dyDescent="0.2">
      <c r="A141" s="277"/>
      <c r="B141" s="277"/>
      <c r="C141" s="277"/>
      <c r="D141" s="277"/>
      <c r="E141" s="277"/>
      <c r="F141" s="277"/>
      <c r="G141" s="277"/>
      <c r="H141" s="277"/>
    </row>
    <row r="142" spans="1:8" x14ac:dyDescent="0.2">
      <c r="A142" s="277"/>
      <c r="B142" s="277"/>
      <c r="C142" s="277"/>
      <c r="D142" s="277"/>
      <c r="E142" s="277"/>
      <c r="F142" s="277"/>
      <c r="G142" s="277"/>
      <c r="H142" s="277"/>
    </row>
    <row r="143" spans="1:8" x14ac:dyDescent="0.2">
      <c r="A143" s="277"/>
      <c r="B143" s="277"/>
      <c r="C143" s="277"/>
      <c r="D143" s="277"/>
      <c r="E143" s="277"/>
      <c r="F143" s="277"/>
      <c r="G143" s="277"/>
      <c r="H143" s="277"/>
    </row>
    <row r="144" spans="1:8" x14ac:dyDescent="0.2">
      <c r="A144" s="277"/>
      <c r="B144" s="277"/>
      <c r="C144" s="277"/>
      <c r="D144" s="277"/>
      <c r="E144" s="277"/>
      <c r="F144" s="277"/>
      <c r="G144" s="277"/>
      <c r="H144" s="277"/>
    </row>
    <row r="145" spans="1:8" x14ac:dyDescent="0.2">
      <c r="A145" s="277"/>
      <c r="B145" s="277"/>
      <c r="C145" s="277"/>
      <c r="D145" s="277"/>
      <c r="E145" s="277"/>
      <c r="F145" s="277"/>
      <c r="G145" s="277"/>
      <c r="H145" s="277"/>
    </row>
    <row r="146" spans="1:8" x14ac:dyDescent="0.2">
      <c r="A146" s="277"/>
      <c r="B146" s="277"/>
      <c r="C146" s="277"/>
      <c r="D146" s="277"/>
      <c r="E146" s="277"/>
      <c r="F146" s="277"/>
      <c r="G146" s="277"/>
      <c r="H146" s="277"/>
    </row>
    <row r="147" spans="1:8" x14ac:dyDescent="0.2">
      <c r="A147" s="277"/>
      <c r="B147" s="277"/>
      <c r="C147" s="277"/>
      <c r="D147" s="277"/>
      <c r="E147" s="277"/>
      <c r="F147" s="277"/>
      <c r="G147" s="277"/>
      <c r="H147" s="277"/>
    </row>
    <row r="148" spans="1:8" x14ac:dyDescent="0.2">
      <c r="A148" s="277"/>
      <c r="B148" s="277"/>
      <c r="C148" s="277"/>
      <c r="D148" s="277"/>
      <c r="E148" s="277"/>
      <c r="F148" s="277"/>
      <c r="G148" s="277"/>
      <c r="H148" s="277"/>
    </row>
    <row r="149" spans="1:8" x14ac:dyDescent="0.2">
      <c r="A149" s="277"/>
      <c r="B149" s="277"/>
      <c r="C149" s="277"/>
      <c r="D149" s="277"/>
      <c r="E149" s="277"/>
      <c r="F149" s="277"/>
      <c r="G149" s="277"/>
      <c r="H149" s="277"/>
    </row>
    <row r="150" spans="1:8" x14ac:dyDescent="0.2">
      <c r="A150" s="277"/>
      <c r="B150" s="277"/>
      <c r="C150" s="277"/>
      <c r="D150" s="277"/>
      <c r="E150" s="277"/>
      <c r="F150" s="277"/>
      <c r="G150" s="277"/>
      <c r="H150" s="277"/>
    </row>
    <row r="151" spans="1:8" x14ac:dyDescent="0.2">
      <c r="A151" s="277"/>
      <c r="B151" s="277"/>
      <c r="C151" s="277"/>
      <c r="D151" s="277"/>
      <c r="E151" s="277"/>
      <c r="F151" s="277"/>
      <c r="G151" s="277"/>
      <c r="H151" s="277"/>
    </row>
    <row r="152" spans="1:8" x14ac:dyDescent="0.2">
      <c r="A152" s="277"/>
      <c r="B152" s="277"/>
      <c r="C152" s="277"/>
      <c r="D152" s="277"/>
      <c r="E152" s="277"/>
      <c r="F152" s="277"/>
      <c r="G152" s="277"/>
      <c r="H152" s="277"/>
    </row>
    <row r="153" spans="1:8" x14ac:dyDescent="0.2">
      <c r="A153" s="277"/>
      <c r="B153" s="277"/>
      <c r="C153" s="277"/>
      <c r="D153" s="277"/>
      <c r="E153" s="277"/>
      <c r="F153" s="277"/>
      <c r="G153" s="277"/>
      <c r="H153" s="277"/>
    </row>
    <row r="154" spans="1:8" x14ac:dyDescent="0.2">
      <c r="A154" s="277"/>
      <c r="B154" s="277"/>
      <c r="C154" s="277"/>
      <c r="D154" s="277"/>
      <c r="E154" s="277"/>
      <c r="F154" s="277"/>
      <c r="G154" s="277"/>
      <c r="H154" s="277"/>
    </row>
    <row r="155" spans="1:8" x14ac:dyDescent="0.2">
      <c r="A155" s="277"/>
      <c r="B155" s="277"/>
      <c r="C155" s="277"/>
      <c r="D155" s="277"/>
      <c r="E155" s="277"/>
      <c r="F155" s="277"/>
      <c r="G155" s="277"/>
      <c r="H155" s="277"/>
    </row>
    <row r="156" spans="1:8" x14ac:dyDescent="0.2">
      <c r="A156" s="277"/>
      <c r="B156" s="277"/>
      <c r="C156" s="277"/>
      <c r="D156" s="277"/>
      <c r="E156" s="277"/>
      <c r="F156" s="277"/>
      <c r="G156" s="277"/>
      <c r="H156" s="277"/>
    </row>
    <row r="157" spans="1:8" x14ac:dyDescent="0.2">
      <c r="A157" s="277"/>
      <c r="B157" s="277"/>
      <c r="C157" s="277"/>
      <c r="D157" s="277"/>
      <c r="E157" s="277"/>
      <c r="F157" s="277"/>
      <c r="G157" s="277"/>
      <c r="H157" s="277"/>
    </row>
    <row r="158" spans="1:8" x14ac:dyDescent="0.2">
      <c r="A158" s="277"/>
      <c r="B158" s="277"/>
      <c r="C158" s="277"/>
      <c r="D158" s="277"/>
      <c r="E158" s="277"/>
      <c r="F158" s="277"/>
      <c r="G158" s="277"/>
      <c r="H158" s="277"/>
    </row>
    <row r="159" spans="1:8" x14ac:dyDescent="0.2">
      <c r="A159" s="277"/>
      <c r="B159" s="277"/>
      <c r="C159" s="277"/>
      <c r="D159" s="277"/>
      <c r="E159" s="277"/>
      <c r="F159" s="277"/>
      <c r="G159" s="277"/>
      <c r="H159" s="277"/>
    </row>
    <row r="160" spans="1:8" x14ac:dyDescent="0.2">
      <c r="A160" s="277"/>
      <c r="B160" s="277"/>
      <c r="C160" s="277"/>
      <c r="D160" s="277"/>
      <c r="E160" s="277"/>
      <c r="F160" s="277"/>
      <c r="G160" s="277"/>
      <c r="H160" s="277"/>
    </row>
    <row r="161" spans="1:8" x14ac:dyDescent="0.2">
      <c r="A161" s="277"/>
      <c r="B161" s="277"/>
      <c r="C161" s="277"/>
      <c r="D161" s="277"/>
      <c r="E161" s="277"/>
      <c r="F161" s="277"/>
      <c r="G161" s="277"/>
      <c r="H161" s="277"/>
    </row>
    <row r="162" spans="1:8" x14ac:dyDescent="0.2">
      <c r="A162" s="277"/>
      <c r="B162" s="277"/>
      <c r="C162" s="277"/>
      <c r="D162" s="277"/>
      <c r="E162" s="277"/>
      <c r="F162" s="277"/>
      <c r="G162" s="277"/>
      <c r="H162" s="277"/>
    </row>
    <row r="163" spans="1:8" x14ac:dyDescent="0.2">
      <c r="A163" s="277"/>
      <c r="B163" s="277"/>
      <c r="C163" s="277"/>
      <c r="D163" s="277"/>
      <c r="E163" s="277"/>
      <c r="F163" s="277"/>
      <c r="G163" s="277"/>
      <c r="H163" s="277"/>
    </row>
    <row r="164" spans="1:8" x14ac:dyDescent="0.2">
      <c r="A164" s="277"/>
      <c r="B164" s="277"/>
      <c r="C164" s="277"/>
      <c r="D164" s="277"/>
      <c r="E164" s="277"/>
      <c r="F164" s="277"/>
      <c r="G164" s="277"/>
      <c r="H164" s="277"/>
    </row>
    <row r="165" spans="1:8" x14ac:dyDescent="0.2">
      <c r="A165" s="277"/>
      <c r="B165" s="277"/>
      <c r="C165" s="277"/>
      <c r="D165" s="277"/>
      <c r="E165" s="277"/>
      <c r="F165" s="277"/>
      <c r="G165" s="277"/>
      <c r="H165" s="277"/>
    </row>
    <row r="166" spans="1:8" x14ac:dyDescent="0.2">
      <c r="A166" s="277"/>
      <c r="B166" s="277"/>
      <c r="C166" s="277"/>
      <c r="D166" s="277"/>
      <c r="E166" s="277"/>
      <c r="F166" s="277"/>
      <c r="G166" s="277"/>
      <c r="H166" s="277"/>
    </row>
    <row r="167" spans="1:8" x14ac:dyDescent="0.2">
      <c r="A167" s="277"/>
      <c r="B167" s="277"/>
      <c r="C167" s="277"/>
      <c r="D167" s="277"/>
      <c r="E167" s="277"/>
      <c r="F167" s="277"/>
      <c r="G167" s="277"/>
      <c r="H167" s="277"/>
    </row>
    <row r="168" spans="1:8" x14ac:dyDescent="0.2">
      <c r="A168" s="277"/>
      <c r="B168" s="277"/>
      <c r="C168" s="277"/>
      <c r="D168" s="277"/>
      <c r="E168" s="277"/>
      <c r="F168" s="277"/>
      <c r="G168" s="277"/>
      <c r="H168" s="277"/>
    </row>
    <row r="169" spans="1:8" x14ac:dyDescent="0.2">
      <c r="A169" s="277"/>
      <c r="B169" s="277"/>
      <c r="C169" s="277"/>
      <c r="D169" s="277"/>
      <c r="E169" s="277"/>
      <c r="F169" s="277"/>
      <c r="G169" s="277"/>
      <c r="H169" s="277"/>
    </row>
    <row r="170" spans="1:8" x14ac:dyDescent="0.2">
      <c r="A170" s="277"/>
      <c r="B170" s="277"/>
      <c r="C170" s="277"/>
      <c r="D170" s="277"/>
      <c r="E170" s="277"/>
      <c r="F170" s="277"/>
      <c r="G170" s="277"/>
      <c r="H170" s="277"/>
    </row>
    <row r="171" spans="1:8" x14ac:dyDescent="0.2">
      <c r="A171" s="277"/>
      <c r="B171" s="277"/>
      <c r="C171" s="277"/>
      <c r="D171" s="277"/>
      <c r="E171" s="277"/>
      <c r="F171" s="277"/>
      <c r="G171" s="277"/>
      <c r="H171" s="277"/>
    </row>
    <row r="172" spans="1:8" x14ac:dyDescent="0.2">
      <c r="A172" s="277"/>
      <c r="B172" s="277"/>
      <c r="C172" s="277"/>
      <c r="D172" s="277"/>
      <c r="E172" s="277"/>
      <c r="F172" s="277"/>
      <c r="G172" s="277"/>
      <c r="H172" s="277"/>
    </row>
    <row r="173" spans="1:8" x14ac:dyDescent="0.2">
      <c r="A173" s="277"/>
      <c r="B173" s="277"/>
      <c r="C173" s="277"/>
      <c r="D173" s="277"/>
      <c r="E173" s="277"/>
      <c r="F173" s="277"/>
      <c r="G173" s="277"/>
      <c r="H173" s="277"/>
    </row>
    <row r="174" spans="1:8" x14ac:dyDescent="0.2">
      <c r="A174" s="277"/>
      <c r="B174" s="277"/>
      <c r="C174" s="277"/>
      <c r="D174" s="277"/>
      <c r="E174" s="277"/>
      <c r="F174" s="277"/>
      <c r="G174" s="277"/>
      <c r="H174" s="277"/>
    </row>
    <row r="175" spans="1:8" x14ac:dyDescent="0.2">
      <c r="A175" s="277"/>
      <c r="B175" s="277"/>
      <c r="C175" s="277"/>
      <c r="D175" s="277"/>
      <c r="E175" s="277"/>
      <c r="F175" s="277"/>
      <c r="G175" s="277"/>
      <c r="H175" s="277"/>
    </row>
    <row r="176" spans="1:8" x14ac:dyDescent="0.2">
      <c r="A176" s="277"/>
      <c r="B176" s="277"/>
      <c r="C176" s="277"/>
      <c r="D176" s="277"/>
      <c r="E176" s="277"/>
      <c r="F176" s="277"/>
      <c r="G176" s="277"/>
      <c r="H176" s="277"/>
    </row>
    <row r="177" spans="1:8" x14ac:dyDescent="0.2">
      <c r="A177" s="277"/>
      <c r="B177" s="277"/>
      <c r="C177" s="277"/>
      <c r="D177" s="277"/>
      <c r="E177" s="277"/>
      <c r="F177" s="277"/>
      <c r="G177" s="277"/>
      <c r="H177" s="277"/>
    </row>
    <row r="178" spans="1:8" x14ac:dyDescent="0.2">
      <c r="A178" s="277"/>
      <c r="B178" s="277"/>
      <c r="C178" s="277"/>
      <c r="D178" s="277"/>
      <c r="E178" s="277"/>
      <c r="F178" s="277"/>
      <c r="G178" s="277"/>
      <c r="H178" s="277"/>
    </row>
    <row r="179" spans="1:8" x14ac:dyDescent="0.2">
      <c r="A179" s="277"/>
      <c r="B179" s="277"/>
      <c r="C179" s="277"/>
      <c r="D179" s="277"/>
      <c r="E179" s="277"/>
      <c r="F179" s="277"/>
      <c r="G179" s="277"/>
      <c r="H179" s="277"/>
    </row>
    <row r="180" spans="1:8" x14ac:dyDescent="0.2">
      <c r="A180" s="277"/>
      <c r="B180" s="277"/>
      <c r="C180" s="277"/>
      <c r="D180" s="277"/>
      <c r="E180" s="277"/>
      <c r="F180" s="277"/>
      <c r="G180" s="277"/>
      <c r="H180" s="277"/>
    </row>
    <row r="181" spans="1:8" x14ac:dyDescent="0.2">
      <c r="A181" s="277"/>
      <c r="B181" s="277"/>
      <c r="C181" s="277"/>
      <c r="D181" s="277"/>
      <c r="E181" s="277"/>
      <c r="F181" s="277"/>
      <c r="G181" s="277"/>
      <c r="H181" s="277"/>
    </row>
    <row r="182" spans="1:8" x14ac:dyDescent="0.2">
      <c r="A182" s="277"/>
      <c r="B182" s="277"/>
      <c r="C182" s="277"/>
      <c r="D182" s="277"/>
      <c r="E182" s="277"/>
      <c r="F182" s="277"/>
      <c r="G182" s="277"/>
      <c r="H182" s="277"/>
    </row>
    <row r="183" spans="1:8" x14ac:dyDescent="0.2">
      <c r="A183" s="277"/>
      <c r="B183" s="277"/>
      <c r="C183" s="277"/>
      <c r="D183" s="277"/>
      <c r="E183" s="277"/>
      <c r="F183" s="277"/>
      <c r="G183" s="277"/>
      <c r="H183" s="277"/>
    </row>
    <row r="184" spans="1:8" x14ac:dyDescent="0.2">
      <c r="A184" s="277"/>
      <c r="B184" s="277"/>
      <c r="C184" s="277"/>
      <c r="D184" s="277"/>
      <c r="E184" s="277"/>
      <c r="F184" s="277"/>
      <c r="G184" s="277"/>
      <c r="H184" s="277"/>
    </row>
    <row r="185" spans="1:8" x14ac:dyDescent="0.2">
      <c r="A185" s="277"/>
      <c r="B185" s="277"/>
      <c r="C185" s="277"/>
      <c r="D185" s="277"/>
      <c r="E185" s="277"/>
      <c r="F185" s="277"/>
      <c r="G185" s="277"/>
      <c r="H185" s="277"/>
    </row>
    <row r="186" spans="1:8" x14ac:dyDescent="0.2">
      <c r="A186" s="277"/>
      <c r="B186" s="277"/>
      <c r="C186" s="277"/>
      <c r="D186" s="277"/>
      <c r="E186" s="277"/>
      <c r="F186" s="277"/>
      <c r="G186" s="277"/>
      <c r="H186" s="277"/>
    </row>
    <row r="187" spans="1:8" x14ac:dyDescent="0.2">
      <c r="A187" s="277"/>
      <c r="B187" s="277"/>
      <c r="C187" s="277"/>
      <c r="D187" s="277"/>
      <c r="E187" s="277"/>
      <c r="F187" s="277"/>
      <c r="G187" s="277"/>
      <c r="H187" s="277"/>
    </row>
    <row r="188" spans="1:8" x14ac:dyDescent="0.2">
      <c r="A188" s="277"/>
      <c r="B188" s="277"/>
      <c r="C188" s="277"/>
      <c r="D188" s="277"/>
      <c r="E188" s="277"/>
      <c r="F188" s="277"/>
      <c r="G188" s="277"/>
      <c r="H188" s="277"/>
    </row>
    <row r="189" spans="1:8" x14ac:dyDescent="0.2">
      <c r="A189" s="277"/>
      <c r="B189" s="277"/>
      <c r="C189" s="277"/>
      <c r="D189" s="277"/>
      <c r="E189" s="277"/>
      <c r="F189" s="277"/>
      <c r="G189" s="277"/>
      <c r="H189" s="277"/>
    </row>
    <row r="190" spans="1:8" x14ac:dyDescent="0.2">
      <c r="A190" s="277"/>
      <c r="B190" s="277"/>
      <c r="C190" s="277"/>
      <c r="D190" s="277"/>
      <c r="E190" s="277"/>
      <c r="F190" s="277"/>
      <c r="G190" s="277"/>
      <c r="H190" s="277"/>
    </row>
    <row r="191" spans="1:8" x14ac:dyDescent="0.2">
      <c r="A191" s="277"/>
      <c r="B191" s="277"/>
      <c r="C191" s="277"/>
      <c r="D191" s="277"/>
      <c r="E191" s="277"/>
      <c r="F191" s="277"/>
      <c r="G191" s="277"/>
      <c r="H191" s="277"/>
    </row>
    <row r="192" spans="1:8" x14ac:dyDescent="0.2">
      <c r="A192" s="277"/>
      <c r="B192" s="277"/>
      <c r="C192" s="277"/>
      <c r="D192" s="277"/>
      <c r="E192" s="277"/>
      <c r="F192" s="277"/>
      <c r="G192" s="277"/>
      <c r="H192" s="277"/>
    </row>
    <row r="193" spans="1:8" x14ac:dyDescent="0.2">
      <c r="A193" s="277"/>
      <c r="B193" s="277"/>
      <c r="C193" s="277"/>
      <c r="D193" s="277"/>
      <c r="E193" s="277"/>
      <c r="F193" s="277"/>
      <c r="G193" s="277"/>
      <c r="H193" s="277"/>
    </row>
    <row r="194" spans="1:8" x14ac:dyDescent="0.2">
      <c r="A194" s="277"/>
      <c r="B194" s="277"/>
      <c r="C194" s="277"/>
      <c r="D194" s="277"/>
      <c r="E194" s="277"/>
      <c r="F194" s="277"/>
      <c r="G194" s="277"/>
      <c r="H194" s="277"/>
    </row>
    <row r="195" spans="1:8" x14ac:dyDescent="0.2">
      <c r="A195" s="277"/>
      <c r="B195" s="277"/>
      <c r="C195" s="277"/>
      <c r="D195" s="277"/>
      <c r="E195" s="277"/>
      <c r="F195" s="277"/>
      <c r="G195" s="277"/>
      <c r="H195" s="277"/>
    </row>
    <row r="196" spans="1:8" x14ac:dyDescent="0.2">
      <c r="A196" s="277"/>
      <c r="B196" s="277"/>
      <c r="C196" s="277"/>
      <c r="D196" s="277"/>
      <c r="E196" s="277"/>
      <c r="F196" s="277"/>
      <c r="G196" s="277"/>
      <c r="H196" s="277"/>
    </row>
    <row r="197" spans="1:8" x14ac:dyDescent="0.2">
      <c r="A197" s="277"/>
      <c r="B197" s="277"/>
      <c r="C197" s="277"/>
      <c r="D197" s="277"/>
      <c r="E197" s="277"/>
      <c r="F197" s="277"/>
      <c r="G197" s="277"/>
      <c r="H197" s="277"/>
    </row>
    <row r="198" spans="1:8" x14ac:dyDescent="0.2">
      <c r="A198" s="277"/>
      <c r="B198" s="277"/>
      <c r="C198" s="277"/>
      <c r="D198" s="277"/>
      <c r="E198" s="277"/>
      <c r="F198" s="277"/>
      <c r="G198" s="277"/>
      <c r="H198" s="277"/>
    </row>
    <row r="199" spans="1:8" x14ac:dyDescent="0.2">
      <c r="A199" s="277"/>
      <c r="B199" s="277"/>
      <c r="C199" s="277"/>
      <c r="D199" s="277"/>
      <c r="E199" s="277"/>
      <c r="F199" s="277"/>
      <c r="G199" s="277"/>
      <c r="H199" s="277"/>
    </row>
    <row r="200" spans="1:8" x14ac:dyDescent="0.2">
      <c r="A200" s="277"/>
      <c r="B200" s="277"/>
      <c r="C200" s="277"/>
      <c r="D200" s="277"/>
      <c r="E200" s="277"/>
      <c r="F200" s="277"/>
      <c r="G200" s="277"/>
      <c r="H200" s="277"/>
    </row>
    <row r="201" spans="1:8" x14ac:dyDescent="0.2">
      <c r="A201" s="277"/>
      <c r="B201" s="277"/>
      <c r="C201" s="277"/>
      <c r="D201" s="277"/>
      <c r="E201" s="277"/>
      <c r="F201" s="277"/>
      <c r="G201" s="277"/>
      <c r="H201" s="277"/>
    </row>
    <row r="202" spans="1:8" x14ac:dyDescent="0.2">
      <c r="A202" s="277"/>
      <c r="B202" s="277"/>
      <c r="C202" s="277"/>
      <c r="D202" s="277"/>
      <c r="E202" s="277"/>
      <c r="F202" s="277"/>
      <c r="G202" s="277"/>
      <c r="H202" s="277"/>
    </row>
    <row r="203" spans="1:8" x14ac:dyDescent="0.2">
      <c r="A203" s="277"/>
      <c r="B203" s="277"/>
      <c r="C203" s="277"/>
      <c r="D203" s="277"/>
      <c r="E203" s="277"/>
      <c r="F203" s="277"/>
      <c r="G203" s="277"/>
      <c r="H203" s="277"/>
    </row>
    <row r="204" spans="1:8" x14ac:dyDescent="0.2">
      <c r="A204" s="277"/>
      <c r="B204" s="277"/>
      <c r="C204" s="277"/>
      <c r="D204" s="277"/>
      <c r="E204" s="277"/>
      <c r="F204" s="277"/>
      <c r="G204" s="277"/>
      <c r="H204" s="277"/>
    </row>
    <row r="205" spans="1:8" x14ac:dyDescent="0.2">
      <c r="A205" s="277"/>
      <c r="B205" s="277"/>
      <c r="C205" s="277"/>
      <c r="D205" s="277"/>
      <c r="E205" s="277"/>
      <c r="F205" s="277"/>
      <c r="G205" s="277"/>
      <c r="H205" s="277"/>
    </row>
    <row r="206" spans="1:8" x14ac:dyDescent="0.2">
      <c r="A206" s="277"/>
      <c r="B206" s="277"/>
      <c r="C206" s="277"/>
      <c r="D206" s="277"/>
      <c r="E206" s="277"/>
      <c r="F206" s="277"/>
      <c r="G206" s="277"/>
      <c r="H206" s="277"/>
    </row>
    <row r="207" spans="1:8" x14ac:dyDescent="0.2">
      <c r="A207" s="277"/>
      <c r="B207" s="277"/>
      <c r="C207" s="277"/>
      <c r="D207" s="277"/>
      <c r="E207" s="277"/>
      <c r="F207" s="277"/>
      <c r="G207" s="277"/>
      <c r="H207" s="277"/>
    </row>
    <row r="208" spans="1:8" x14ac:dyDescent="0.2">
      <c r="A208" s="277"/>
      <c r="B208" s="277"/>
      <c r="C208" s="277"/>
      <c r="D208" s="277"/>
      <c r="E208" s="277"/>
      <c r="F208" s="277"/>
      <c r="G208" s="277"/>
      <c r="H208" s="277"/>
    </row>
    <row r="209" spans="1:8" x14ac:dyDescent="0.2">
      <c r="A209" s="277"/>
      <c r="B209" s="277"/>
      <c r="C209" s="277"/>
      <c r="D209" s="277"/>
      <c r="E209" s="277"/>
      <c r="F209" s="277"/>
      <c r="G209" s="277"/>
      <c r="H209" s="277"/>
    </row>
    <row r="210" spans="1:8" x14ac:dyDescent="0.2">
      <c r="A210" s="277"/>
      <c r="B210" s="277"/>
      <c r="C210" s="277"/>
      <c r="D210" s="277"/>
      <c r="E210" s="277"/>
      <c r="F210" s="277"/>
      <c r="G210" s="277"/>
      <c r="H210" s="277"/>
    </row>
    <row r="211" spans="1:8" x14ac:dyDescent="0.2">
      <c r="A211" s="277"/>
      <c r="B211" s="277"/>
      <c r="C211" s="277"/>
      <c r="D211" s="277"/>
      <c r="E211" s="277"/>
      <c r="F211" s="277"/>
      <c r="G211" s="277"/>
      <c r="H211" s="277"/>
    </row>
    <row r="212" spans="1:8" x14ac:dyDescent="0.2">
      <c r="A212" s="277"/>
      <c r="B212" s="277"/>
      <c r="C212" s="277"/>
      <c r="D212" s="277"/>
      <c r="E212" s="277"/>
      <c r="F212" s="277"/>
      <c r="G212" s="277"/>
      <c r="H212" s="277"/>
    </row>
    <row r="213" spans="1:8" x14ac:dyDescent="0.2">
      <c r="A213" s="277"/>
      <c r="B213" s="277"/>
      <c r="C213" s="277"/>
      <c r="D213" s="277"/>
      <c r="E213" s="277"/>
      <c r="F213" s="277"/>
      <c r="G213" s="277"/>
      <c r="H213" s="277"/>
    </row>
    <row r="214" spans="1:8" x14ac:dyDescent="0.2">
      <c r="A214" s="277"/>
      <c r="B214" s="277"/>
      <c r="C214" s="277"/>
      <c r="D214" s="277"/>
      <c r="E214" s="277"/>
      <c r="F214" s="277"/>
      <c r="G214" s="277"/>
      <c r="H214" s="277"/>
    </row>
    <row r="215" spans="1:8" x14ac:dyDescent="0.2">
      <c r="A215" s="277"/>
      <c r="B215" s="277"/>
      <c r="C215" s="277"/>
      <c r="D215" s="277"/>
      <c r="E215" s="277"/>
      <c r="F215" s="277"/>
      <c r="G215" s="277"/>
      <c r="H215" s="277"/>
    </row>
    <row r="216" spans="1:8" x14ac:dyDescent="0.2">
      <c r="A216" s="277"/>
      <c r="B216" s="277"/>
      <c r="C216" s="277"/>
      <c r="D216" s="277"/>
      <c r="E216" s="277"/>
      <c r="F216" s="277"/>
      <c r="G216" s="277"/>
      <c r="H216" s="277"/>
    </row>
    <row r="217" spans="1:8" x14ac:dyDescent="0.2">
      <c r="A217" s="277"/>
      <c r="B217" s="277"/>
      <c r="C217" s="277"/>
      <c r="D217" s="277"/>
      <c r="E217" s="277"/>
      <c r="F217" s="277"/>
      <c r="G217" s="277"/>
      <c r="H217" s="277"/>
    </row>
    <row r="218" spans="1:8" x14ac:dyDescent="0.2">
      <c r="A218" s="277"/>
      <c r="B218" s="277"/>
      <c r="C218" s="277"/>
      <c r="D218" s="277"/>
      <c r="E218" s="277"/>
      <c r="F218" s="277"/>
      <c r="G218" s="277"/>
      <c r="H218" s="277"/>
    </row>
    <row r="219" spans="1:8" x14ac:dyDescent="0.2">
      <c r="A219" s="277"/>
      <c r="B219" s="277"/>
      <c r="C219" s="277"/>
      <c r="D219" s="277"/>
      <c r="E219" s="277"/>
      <c r="F219" s="277"/>
      <c r="G219" s="277"/>
      <c r="H219" s="277"/>
    </row>
    <row r="220" spans="1:8" x14ac:dyDescent="0.2">
      <c r="A220" s="277"/>
      <c r="B220" s="277"/>
      <c r="C220" s="277"/>
      <c r="D220" s="277"/>
      <c r="E220" s="277"/>
      <c r="F220" s="277"/>
      <c r="G220" s="277"/>
      <c r="H220" s="277"/>
    </row>
    <row r="221" spans="1:8" x14ac:dyDescent="0.2">
      <c r="A221" s="277"/>
      <c r="B221" s="277"/>
      <c r="C221" s="277"/>
      <c r="D221" s="277"/>
      <c r="E221" s="277"/>
      <c r="F221" s="277"/>
      <c r="G221" s="277"/>
      <c r="H221" s="277"/>
    </row>
    <row r="222" spans="1:8" x14ac:dyDescent="0.2">
      <c r="A222" s="277"/>
      <c r="B222" s="277"/>
      <c r="C222" s="277"/>
      <c r="D222" s="277"/>
      <c r="E222" s="277"/>
      <c r="F222" s="277"/>
      <c r="G222" s="277"/>
      <c r="H222" s="277"/>
    </row>
    <row r="223" spans="1:8" x14ac:dyDescent="0.2">
      <c r="A223" s="277"/>
      <c r="B223" s="277"/>
      <c r="C223" s="277"/>
      <c r="D223" s="277"/>
      <c r="E223" s="277"/>
      <c r="F223" s="277"/>
      <c r="G223" s="277"/>
      <c r="H223" s="277"/>
    </row>
    <row r="224" spans="1:8" x14ac:dyDescent="0.2">
      <c r="A224" s="277"/>
      <c r="B224" s="277"/>
      <c r="C224" s="277"/>
      <c r="D224" s="277"/>
      <c r="E224" s="277"/>
      <c r="F224" s="277"/>
      <c r="G224" s="277"/>
      <c r="H224" s="277"/>
    </row>
    <row r="225" spans="1:8" x14ac:dyDescent="0.2">
      <c r="A225" s="277"/>
      <c r="B225" s="277"/>
      <c r="C225" s="277"/>
      <c r="D225" s="277"/>
      <c r="E225" s="277"/>
      <c r="F225" s="277"/>
      <c r="G225" s="277"/>
      <c r="H225" s="277"/>
    </row>
    <row r="226" spans="1:8" x14ac:dyDescent="0.2">
      <c r="A226" s="277"/>
      <c r="B226" s="277"/>
      <c r="C226" s="277"/>
      <c r="D226" s="277"/>
      <c r="E226" s="277"/>
      <c r="F226" s="277"/>
      <c r="G226" s="277"/>
      <c r="H226" s="277"/>
    </row>
    <row r="227" spans="1:8" x14ac:dyDescent="0.2">
      <c r="A227" s="277"/>
      <c r="B227" s="277"/>
      <c r="C227" s="277"/>
      <c r="D227" s="277"/>
      <c r="E227" s="277"/>
      <c r="F227" s="277"/>
      <c r="G227" s="277"/>
      <c r="H227" s="277"/>
    </row>
    <row r="228" spans="1:8" x14ac:dyDescent="0.2">
      <c r="A228" s="277"/>
      <c r="B228" s="277"/>
      <c r="C228" s="277"/>
      <c r="D228" s="277"/>
      <c r="E228" s="277"/>
      <c r="F228" s="277"/>
      <c r="G228" s="277"/>
      <c r="H228" s="277"/>
    </row>
    <row r="229" spans="1:8" x14ac:dyDescent="0.2">
      <c r="A229" s="277"/>
      <c r="B229" s="277"/>
      <c r="C229" s="277"/>
      <c r="D229" s="277"/>
      <c r="E229" s="277"/>
      <c r="F229" s="277"/>
      <c r="G229" s="277"/>
      <c r="H229" s="277"/>
    </row>
    <row r="230" spans="1:8" x14ac:dyDescent="0.2">
      <c r="A230" s="277"/>
      <c r="B230" s="277"/>
      <c r="C230" s="277"/>
      <c r="D230" s="277"/>
      <c r="E230" s="277"/>
      <c r="F230" s="277"/>
      <c r="G230" s="277"/>
      <c r="H230" s="277"/>
    </row>
    <row r="231" spans="1:8" x14ac:dyDescent="0.2">
      <c r="A231" s="277"/>
      <c r="B231" s="277"/>
      <c r="C231" s="277"/>
      <c r="D231" s="277"/>
      <c r="E231" s="277"/>
      <c r="F231" s="277"/>
      <c r="G231" s="277"/>
      <c r="H231" s="277"/>
    </row>
    <row r="232" spans="1:8" x14ac:dyDescent="0.2">
      <c r="A232" s="277"/>
      <c r="B232" s="277"/>
      <c r="C232" s="277"/>
      <c r="D232" s="277"/>
      <c r="E232" s="277"/>
      <c r="F232" s="277"/>
      <c r="G232" s="277"/>
      <c r="H232" s="277"/>
    </row>
    <row r="233" spans="1:8" x14ac:dyDescent="0.2">
      <c r="A233" s="277"/>
      <c r="B233" s="277"/>
      <c r="C233" s="277"/>
      <c r="D233" s="277"/>
      <c r="E233" s="277"/>
      <c r="F233" s="277"/>
      <c r="G233" s="277"/>
      <c r="H233" s="277"/>
    </row>
    <row r="234" spans="1:8" x14ac:dyDescent="0.2">
      <c r="A234" s="277"/>
      <c r="B234" s="277"/>
      <c r="C234" s="277"/>
      <c r="D234" s="277"/>
      <c r="E234" s="277"/>
      <c r="F234" s="277"/>
      <c r="G234" s="277"/>
      <c r="H234" s="277"/>
    </row>
    <row r="235" spans="1:8" x14ac:dyDescent="0.2">
      <c r="A235" s="277"/>
      <c r="B235" s="277"/>
      <c r="C235" s="277"/>
      <c r="D235" s="277"/>
      <c r="E235" s="277"/>
      <c r="F235" s="277"/>
      <c r="G235" s="277"/>
      <c r="H235" s="277"/>
    </row>
    <row r="236" spans="1:8" x14ac:dyDescent="0.2">
      <c r="A236" s="277"/>
      <c r="B236" s="277"/>
      <c r="C236" s="277"/>
      <c r="D236" s="277"/>
      <c r="E236" s="277"/>
      <c r="F236" s="277"/>
      <c r="G236" s="277"/>
      <c r="H236" s="277"/>
    </row>
    <row r="237" spans="1:8" x14ac:dyDescent="0.2">
      <c r="A237" s="277"/>
      <c r="B237" s="277"/>
      <c r="C237" s="277"/>
      <c r="D237" s="277"/>
      <c r="E237" s="277"/>
      <c r="F237" s="277"/>
      <c r="G237" s="277"/>
      <c r="H237" s="277"/>
    </row>
    <row r="238" spans="1:8" x14ac:dyDescent="0.2">
      <c r="A238" s="277"/>
      <c r="B238" s="277"/>
      <c r="C238" s="277"/>
      <c r="D238" s="277"/>
      <c r="E238" s="277"/>
      <c r="F238" s="277"/>
      <c r="G238" s="277"/>
      <c r="H238" s="277"/>
    </row>
    <row r="239" spans="1:8" x14ac:dyDescent="0.2">
      <c r="A239" s="277"/>
      <c r="B239" s="277"/>
      <c r="C239" s="277"/>
      <c r="D239" s="277"/>
      <c r="E239" s="277"/>
      <c r="F239" s="277"/>
      <c r="G239" s="277"/>
      <c r="H239" s="277"/>
    </row>
    <row r="240" spans="1:8" x14ac:dyDescent="0.2">
      <c r="A240" s="277"/>
      <c r="B240" s="277"/>
      <c r="C240" s="277"/>
      <c r="D240" s="277"/>
      <c r="E240" s="277"/>
      <c r="F240" s="277"/>
      <c r="G240" s="277"/>
      <c r="H240" s="277"/>
    </row>
    <row r="241" spans="1:8" x14ac:dyDescent="0.2">
      <c r="A241" s="277"/>
      <c r="B241" s="277"/>
      <c r="C241" s="277"/>
      <c r="D241" s="277"/>
      <c r="E241" s="277"/>
      <c r="F241" s="277"/>
      <c r="G241" s="277"/>
      <c r="H241" s="277"/>
    </row>
    <row r="242" spans="1:8" x14ac:dyDescent="0.2">
      <c r="A242" s="277"/>
      <c r="B242" s="277"/>
      <c r="C242" s="277"/>
      <c r="D242" s="277"/>
      <c r="E242" s="277"/>
      <c r="F242" s="277"/>
      <c r="G242" s="277"/>
      <c r="H242" s="277"/>
    </row>
    <row r="243" spans="1:8" x14ac:dyDescent="0.2">
      <c r="A243" s="277"/>
      <c r="B243" s="277"/>
      <c r="C243" s="277"/>
      <c r="D243" s="277"/>
      <c r="E243" s="277"/>
      <c r="F243" s="277"/>
      <c r="G243" s="277"/>
      <c r="H243" s="277"/>
    </row>
    <row r="244" spans="1:8" x14ac:dyDescent="0.2">
      <c r="A244" s="277"/>
      <c r="B244" s="277"/>
      <c r="C244" s="277"/>
      <c r="D244" s="277"/>
      <c r="E244" s="277"/>
      <c r="F244" s="277"/>
      <c r="G244" s="277"/>
      <c r="H244" s="277"/>
    </row>
    <row r="245" spans="1:8" x14ac:dyDescent="0.2">
      <c r="A245" s="277"/>
      <c r="B245" s="277"/>
      <c r="C245" s="277"/>
      <c r="D245" s="277"/>
      <c r="E245" s="277"/>
      <c r="F245" s="277"/>
      <c r="G245" s="277"/>
      <c r="H245" s="277"/>
    </row>
    <row r="246" spans="1:8" x14ac:dyDescent="0.2">
      <c r="A246" s="277"/>
      <c r="B246" s="277"/>
      <c r="C246" s="277"/>
      <c r="D246" s="277"/>
      <c r="E246" s="277"/>
      <c r="F246" s="277"/>
      <c r="G246" s="277"/>
      <c r="H246" s="277"/>
    </row>
    <row r="247" spans="1:8" x14ac:dyDescent="0.2">
      <c r="A247" s="277"/>
      <c r="B247" s="277"/>
      <c r="C247" s="277"/>
      <c r="D247" s="277"/>
      <c r="E247" s="277"/>
      <c r="F247" s="277"/>
      <c r="G247" s="277"/>
      <c r="H247" s="277"/>
    </row>
    <row r="248" spans="1:8" x14ac:dyDescent="0.2">
      <c r="A248" s="277"/>
      <c r="B248" s="277"/>
      <c r="C248" s="277"/>
      <c r="D248" s="277"/>
      <c r="E248" s="277"/>
      <c r="F248" s="277"/>
      <c r="G248" s="277"/>
      <c r="H248" s="277"/>
    </row>
    <row r="249" spans="1:8" x14ac:dyDescent="0.2">
      <c r="A249" s="277"/>
      <c r="B249" s="277"/>
      <c r="C249" s="277"/>
      <c r="D249" s="277"/>
      <c r="E249" s="277"/>
      <c r="F249" s="277"/>
      <c r="G249" s="277"/>
      <c r="H249" s="277"/>
    </row>
    <row r="250" spans="1:8" x14ac:dyDescent="0.2">
      <c r="A250" s="277"/>
      <c r="B250" s="277"/>
      <c r="C250" s="277"/>
      <c r="D250" s="277"/>
      <c r="E250" s="277"/>
      <c r="F250" s="277"/>
      <c r="G250" s="277"/>
      <c r="H250" s="277"/>
    </row>
    <row r="251" spans="1:8" x14ac:dyDescent="0.2">
      <c r="A251" s="277"/>
      <c r="B251" s="277"/>
      <c r="C251" s="277"/>
      <c r="D251" s="277"/>
      <c r="E251" s="277"/>
      <c r="F251" s="277"/>
      <c r="G251" s="277"/>
      <c r="H251" s="277"/>
    </row>
    <row r="252" spans="1:8" x14ac:dyDescent="0.2">
      <c r="A252" s="277"/>
      <c r="B252" s="277"/>
      <c r="C252" s="277"/>
      <c r="D252" s="277"/>
      <c r="E252" s="277"/>
      <c r="F252" s="277"/>
      <c r="G252" s="277"/>
      <c r="H252" s="277"/>
    </row>
    <row r="253" spans="1:8" x14ac:dyDescent="0.2">
      <c r="A253" s="277"/>
      <c r="B253" s="277"/>
      <c r="C253" s="277"/>
      <c r="D253" s="277"/>
      <c r="E253" s="277"/>
      <c r="F253" s="277"/>
      <c r="G253" s="277"/>
      <c r="H253" s="277"/>
    </row>
    <row r="254" spans="1:8" x14ac:dyDescent="0.2">
      <c r="A254" s="277"/>
      <c r="B254" s="277"/>
      <c r="C254" s="277"/>
      <c r="D254" s="277"/>
      <c r="E254" s="277"/>
      <c r="F254" s="277"/>
      <c r="G254" s="277"/>
      <c r="H254" s="277"/>
    </row>
    <row r="255" spans="1:8" x14ac:dyDescent="0.2">
      <c r="A255" s="277"/>
      <c r="B255" s="277"/>
      <c r="C255" s="277"/>
      <c r="D255" s="277"/>
      <c r="E255" s="277"/>
      <c r="F255" s="277"/>
      <c r="G255" s="277"/>
      <c r="H255" s="277"/>
    </row>
    <row r="256" spans="1:8" x14ac:dyDescent="0.2">
      <c r="A256" s="277"/>
      <c r="B256" s="277"/>
      <c r="C256" s="277"/>
      <c r="D256" s="277"/>
      <c r="E256" s="277"/>
      <c r="F256" s="277"/>
      <c r="G256" s="277"/>
      <c r="H256" s="277"/>
    </row>
    <row r="257" spans="1:8" x14ac:dyDescent="0.2">
      <c r="A257" s="277"/>
      <c r="B257" s="277"/>
      <c r="C257" s="277"/>
      <c r="D257" s="277"/>
      <c r="E257" s="277"/>
      <c r="F257" s="277"/>
      <c r="G257" s="277"/>
      <c r="H257" s="277"/>
    </row>
    <row r="258" spans="1:8" x14ac:dyDescent="0.2">
      <c r="A258" s="277"/>
      <c r="B258" s="277"/>
      <c r="C258" s="277"/>
      <c r="D258" s="277"/>
      <c r="E258" s="277"/>
      <c r="F258" s="277"/>
      <c r="G258" s="277"/>
      <c r="H258" s="277"/>
    </row>
    <row r="259" spans="1:8" x14ac:dyDescent="0.2">
      <c r="A259" s="277"/>
      <c r="B259" s="277"/>
      <c r="C259" s="277"/>
      <c r="D259" s="277"/>
      <c r="E259" s="277"/>
      <c r="F259" s="277"/>
      <c r="G259" s="277"/>
      <c r="H259" s="277"/>
    </row>
    <row r="260" spans="1:8" x14ac:dyDescent="0.2">
      <c r="A260" s="277"/>
      <c r="B260" s="277"/>
      <c r="C260" s="277"/>
      <c r="D260" s="277"/>
      <c r="E260" s="277"/>
      <c r="F260" s="277"/>
      <c r="G260" s="277"/>
      <c r="H260" s="277"/>
    </row>
    <row r="261" spans="1:8" x14ac:dyDescent="0.2">
      <c r="A261" s="277"/>
      <c r="B261" s="277"/>
      <c r="C261" s="277"/>
      <c r="D261" s="277"/>
      <c r="E261" s="277"/>
      <c r="F261" s="277"/>
      <c r="G261" s="277"/>
      <c r="H261" s="277"/>
    </row>
    <row r="262" spans="1:8" x14ac:dyDescent="0.2">
      <c r="A262" s="277"/>
      <c r="B262" s="277"/>
      <c r="C262" s="277"/>
      <c r="D262" s="277"/>
      <c r="E262" s="277"/>
      <c r="F262" s="277"/>
      <c r="G262" s="277"/>
      <c r="H262" s="277"/>
    </row>
    <row r="263" spans="1:8" x14ac:dyDescent="0.2">
      <c r="A263" s="277"/>
      <c r="B263" s="277"/>
      <c r="C263" s="277"/>
      <c r="D263" s="277"/>
      <c r="E263" s="277"/>
      <c r="F263" s="277"/>
      <c r="G263" s="277"/>
      <c r="H263" s="277"/>
    </row>
    <row r="264" spans="1:8" x14ac:dyDescent="0.2">
      <c r="A264" s="277"/>
      <c r="B264" s="277"/>
      <c r="C264" s="277"/>
      <c r="D264" s="277"/>
      <c r="E264" s="277"/>
      <c r="F264" s="277"/>
      <c r="G264" s="277"/>
      <c r="H264" s="277"/>
    </row>
    <row r="265" spans="1:8" x14ac:dyDescent="0.2">
      <c r="A265" s="277"/>
      <c r="B265" s="277"/>
      <c r="C265" s="277"/>
      <c r="D265" s="277"/>
      <c r="E265" s="277"/>
      <c r="F265" s="277"/>
      <c r="G265" s="277"/>
      <c r="H265" s="277"/>
    </row>
    <row r="266" spans="1:8" x14ac:dyDescent="0.2">
      <c r="A266" s="277"/>
      <c r="B266" s="277"/>
      <c r="C266" s="277"/>
      <c r="D266" s="277"/>
      <c r="E266" s="277"/>
      <c r="F266" s="277"/>
      <c r="G266" s="277"/>
      <c r="H266" s="277"/>
    </row>
    <row r="267" spans="1:8" x14ac:dyDescent="0.2">
      <c r="A267" s="277"/>
      <c r="B267" s="277"/>
      <c r="C267" s="277"/>
      <c r="D267" s="277"/>
      <c r="E267" s="277"/>
      <c r="F267" s="277"/>
      <c r="G267" s="277"/>
      <c r="H267" s="277"/>
    </row>
    <row r="268" spans="1:8" x14ac:dyDescent="0.2">
      <c r="A268" s="277"/>
      <c r="B268" s="277"/>
      <c r="C268" s="277"/>
      <c r="D268" s="277"/>
      <c r="E268" s="277"/>
      <c r="F268" s="277"/>
      <c r="G268" s="277"/>
      <c r="H268" s="277"/>
    </row>
    <row r="269" spans="1:8" x14ac:dyDescent="0.2">
      <c r="A269" s="277"/>
      <c r="B269" s="277"/>
      <c r="C269" s="277"/>
      <c r="D269" s="277"/>
      <c r="E269" s="277"/>
      <c r="F269" s="277"/>
      <c r="G269" s="277"/>
      <c r="H269" s="277"/>
    </row>
    <row r="270" spans="1:8" x14ac:dyDescent="0.2">
      <c r="A270" s="277"/>
      <c r="B270" s="277"/>
      <c r="C270" s="277"/>
      <c r="D270" s="277"/>
      <c r="E270" s="277"/>
      <c r="F270" s="277"/>
      <c r="G270" s="277"/>
      <c r="H270" s="277"/>
    </row>
    <row r="271" spans="1:8" x14ac:dyDescent="0.2">
      <c r="A271" s="277"/>
      <c r="B271" s="277"/>
      <c r="C271" s="277"/>
      <c r="D271" s="277"/>
      <c r="E271" s="277"/>
      <c r="F271" s="277"/>
      <c r="G271" s="277"/>
      <c r="H271" s="277"/>
    </row>
    <row r="272" spans="1:8" x14ac:dyDescent="0.2">
      <c r="A272" s="277"/>
      <c r="B272" s="277"/>
      <c r="C272" s="277"/>
      <c r="D272" s="277"/>
      <c r="E272" s="277"/>
      <c r="F272" s="277"/>
      <c r="G272" s="277"/>
      <c r="H272" s="277"/>
    </row>
    <row r="273" spans="1:8" x14ac:dyDescent="0.2">
      <c r="A273" s="277"/>
      <c r="B273" s="277"/>
      <c r="C273" s="277"/>
      <c r="D273" s="277"/>
      <c r="E273" s="277"/>
      <c r="F273" s="277"/>
      <c r="G273" s="277"/>
      <c r="H273" s="277"/>
    </row>
    <row r="274" spans="1:8" x14ac:dyDescent="0.2">
      <c r="A274" s="277"/>
      <c r="B274" s="277"/>
      <c r="C274" s="277"/>
      <c r="D274" s="277"/>
      <c r="E274" s="277"/>
      <c r="F274" s="277"/>
      <c r="G274" s="277"/>
      <c r="H274" s="277"/>
    </row>
    <row r="275" spans="1:8" x14ac:dyDescent="0.2">
      <c r="A275" s="277"/>
      <c r="B275" s="277"/>
      <c r="C275" s="277"/>
      <c r="D275" s="277"/>
      <c r="E275" s="277"/>
      <c r="F275" s="277"/>
      <c r="G275" s="277"/>
      <c r="H275" s="277"/>
    </row>
    <row r="276" spans="1:8" x14ac:dyDescent="0.2">
      <c r="A276" s="277"/>
      <c r="B276" s="277"/>
      <c r="C276" s="277"/>
      <c r="D276" s="277"/>
      <c r="E276" s="277"/>
      <c r="F276" s="277"/>
      <c r="G276" s="277"/>
      <c r="H276" s="277"/>
    </row>
    <row r="277" spans="1:8" x14ac:dyDescent="0.2">
      <c r="A277" s="277"/>
      <c r="B277" s="277"/>
      <c r="C277" s="277"/>
      <c r="D277" s="277"/>
      <c r="E277" s="277"/>
      <c r="F277" s="277"/>
      <c r="G277" s="277"/>
      <c r="H277" s="277"/>
    </row>
    <row r="278" spans="1:8" x14ac:dyDescent="0.2">
      <c r="A278" s="277"/>
      <c r="B278" s="277"/>
      <c r="C278" s="277"/>
      <c r="D278" s="277"/>
      <c r="E278" s="277"/>
      <c r="F278" s="277"/>
      <c r="G278" s="277"/>
      <c r="H278" s="277"/>
    </row>
    <row r="279" spans="1:8" x14ac:dyDescent="0.2">
      <c r="A279" s="277"/>
      <c r="B279" s="277"/>
      <c r="C279" s="277"/>
      <c r="D279" s="277"/>
      <c r="E279" s="277"/>
      <c r="F279" s="277"/>
      <c r="G279" s="277"/>
      <c r="H279" s="277"/>
    </row>
    <row r="280" spans="1:8" x14ac:dyDescent="0.2">
      <c r="A280" s="277"/>
      <c r="B280" s="277"/>
      <c r="C280" s="277"/>
      <c r="D280" s="277"/>
      <c r="E280" s="277"/>
      <c r="F280" s="277"/>
      <c r="G280" s="277"/>
      <c r="H280" s="277"/>
    </row>
    <row r="281" spans="1:8" x14ac:dyDescent="0.2">
      <c r="A281" s="277"/>
      <c r="B281" s="277"/>
      <c r="C281" s="277"/>
      <c r="D281" s="277"/>
      <c r="E281" s="277"/>
      <c r="F281" s="277"/>
      <c r="G281" s="277"/>
      <c r="H281" s="277"/>
    </row>
    <row r="282" spans="1:8" x14ac:dyDescent="0.2">
      <c r="A282" s="277"/>
      <c r="B282" s="277"/>
      <c r="C282" s="277"/>
      <c r="D282" s="277"/>
      <c r="E282" s="277"/>
      <c r="F282" s="277"/>
      <c r="G282" s="277"/>
      <c r="H282" s="277"/>
    </row>
    <row r="283" spans="1:8" x14ac:dyDescent="0.2">
      <c r="A283" s="277"/>
      <c r="B283" s="277"/>
      <c r="C283" s="277"/>
      <c r="D283" s="277"/>
      <c r="E283" s="277"/>
      <c r="F283" s="277"/>
      <c r="G283" s="277"/>
      <c r="H283" s="277"/>
    </row>
    <row r="284" spans="1:8" x14ac:dyDescent="0.2">
      <c r="A284" s="277"/>
      <c r="B284" s="277"/>
      <c r="C284" s="277"/>
      <c r="D284" s="277"/>
      <c r="E284" s="277"/>
      <c r="F284" s="277"/>
      <c r="G284" s="277"/>
      <c r="H284" s="277"/>
    </row>
    <row r="285" spans="1:8" x14ac:dyDescent="0.2">
      <c r="A285" s="277"/>
      <c r="B285" s="277"/>
      <c r="C285" s="277"/>
      <c r="D285" s="277"/>
      <c r="E285" s="277"/>
      <c r="F285" s="277"/>
      <c r="G285" s="277"/>
      <c r="H285" s="277"/>
    </row>
    <row r="286" spans="1:8" x14ac:dyDescent="0.2">
      <c r="A286" s="277"/>
      <c r="B286" s="277"/>
      <c r="C286" s="277"/>
      <c r="D286" s="277"/>
      <c r="E286" s="277"/>
      <c r="F286" s="277"/>
      <c r="G286" s="277"/>
      <c r="H286" s="277"/>
    </row>
    <row r="287" spans="1:8" x14ac:dyDescent="0.2">
      <c r="A287" s="277"/>
      <c r="B287" s="277"/>
      <c r="C287" s="277"/>
      <c r="D287" s="277"/>
      <c r="E287" s="277"/>
      <c r="F287" s="277"/>
      <c r="G287" s="277"/>
      <c r="H287" s="277"/>
    </row>
    <row r="288" spans="1:8" x14ac:dyDescent="0.2">
      <c r="A288" s="277"/>
      <c r="B288" s="277"/>
      <c r="C288" s="277"/>
      <c r="D288" s="277"/>
      <c r="E288" s="277"/>
      <c r="F288" s="277"/>
      <c r="G288" s="277"/>
      <c r="H288" s="277"/>
    </row>
    <row r="289" spans="1:8" x14ac:dyDescent="0.2">
      <c r="A289" s="277"/>
      <c r="B289" s="277"/>
      <c r="C289" s="277"/>
      <c r="D289" s="277"/>
      <c r="E289" s="277"/>
      <c r="F289" s="277"/>
      <c r="G289" s="277"/>
      <c r="H289" s="277"/>
    </row>
    <row r="290" spans="1:8" x14ac:dyDescent="0.2">
      <c r="A290" s="277"/>
      <c r="B290" s="277"/>
      <c r="C290" s="277"/>
      <c r="D290" s="277"/>
      <c r="E290" s="277"/>
      <c r="F290" s="277"/>
      <c r="G290" s="277"/>
      <c r="H290" s="277"/>
    </row>
    <row r="291" spans="1:8" x14ac:dyDescent="0.2">
      <c r="A291" s="277"/>
      <c r="B291" s="277"/>
      <c r="C291" s="277"/>
      <c r="D291" s="277"/>
      <c r="E291" s="277"/>
      <c r="F291" s="277"/>
      <c r="G291" s="277"/>
      <c r="H291" s="277"/>
    </row>
    <row r="292" spans="1:8" x14ac:dyDescent="0.2">
      <c r="A292" s="277"/>
      <c r="B292" s="277"/>
      <c r="C292" s="277"/>
      <c r="D292" s="277"/>
      <c r="E292" s="277"/>
      <c r="F292" s="277"/>
      <c r="G292" s="277"/>
      <c r="H292" s="277"/>
    </row>
    <row r="293" spans="1:8" x14ac:dyDescent="0.2">
      <c r="A293" s="277"/>
      <c r="B293" s="277"/>
      <c r="C293" s="277"/>
      <c r="D293" s="277"/>
      <c r="E293" s="277"/>
      <c r="F293" s="277"/>
      <c r="G293" s="277"/>
      <c r="H293" s="277"/>
    </row>
    <row r="294" spans="1:8" x14ac:dyDescent="0.2">
      <c r="A294" s="277"/>
      <c r="B294" s="277"/>
      <c r="C294" s="277"/>
      <c r="D294" s="277"/>
      <c r="E294" s="277"/>
      <c r="F294" s="277"/>
      <c r="G294" s="277"/>
      <c r="H294" s="277"/>
    </row>
    <row r="295" spans="1:8" x14ac:dyDescent="0.2">
      <c r="A295" s="277"/>
      <c r="B295" s="277"/>
      <c r="C295" s="277"/>
      <c r="D295" s="277"/>
      <c r="E295" s="277"/>
      <c r="F295" s="277"/>
      <c r="G295" s="277"/>
      <c r="H295" s="277"/>
    </row>
    <row r="296" spans="1:8" x14ac:dyDescent="0.2">
      <c r="A296" s="277"/>
      <c r="B296" s="277"/>
      <c r="C296" s="277"/>
      <c r="D296" s="277"/>
      <c r="E296" s="277"/>
      <c r="F296" s="277"/>
      <c r="G296" s="277"/>
      <c r="H296" s="277"/>
    </row>
    <row r="297" spans="1:8" x14ac:dyDescent="0.2">
      <c r="A297" s="277"/>
      <c r="B297" s="277"/>
      <c r="C297" s="277"/>
      <c r="D297" s="277"/>
      <c r="E297" s="277"/>
      <c r="F297" s="277"/>
      <c r="G297" s="277"/>
      <c r="H297" s="277"/>
    </row>
    <row r="298" spans="1:8" x14ac:dyDescent="0.2">
      <c r="A298" s="277"/>
      <c r="B298" s="277"/>
      <c r="C298" s="277"/>
      <c r="D298" s="277"/>
      <c r="E298" s="277"/>
      <c r="F298" s="277"/>
      <c r="G298" s="277"/>
      <c r="H298" s="277"/>
    </row>
    <row r="299" spans="1:8" x14ac:dyDescent="0.2">
      <c r="A299" s="277"/>
      <c r="B299" s="277"/>
      <c r="C299" s="277"/>
      <c r="D299" s="277"/>
      <c r="E299" s="277"/>
      <c r="F299" s="277"/>
      <c r="G299" s="277"/>
      <c r="H299" s="277"/>
    </row>
    <row r="300" spans="1:8" x14ac:dyDescent="0.2">
      <c r="A300" s="277"/>
      <c r="B300" s="277"/>
      <c r="C300" s="277"/>
      <c r="D300" s="277"/>
      <c r="E300" s="277"/>
      <c r="F300" s="277"/>
      <c r="G300" s="277"/>
      <c r="H300" s="277"/>
    </row>
    <row r="301" spans="1:8" x14ac:dyDescent="0.2">
      <c r="A301" s="277"/>
      <c r="B301" s="277"/>
      <c r="C301" s="277"/>
      <c r="D301" s="277"/>
      <c r="E301" s="277"/>
      <c r="F301" s="277"/>
      <c r="G301" s="277"/>
      <c r="H301" s="277"/>
    </row>
    <row r="302" spans="1:8" x14ac:dyDescent="0.2">
      <c r="A302" s="277"/>
      <c r="B302" s="277"/>
      <c r="C302" s="277"/>
      <c r="D302" s="277"/>
      <c r="E302" s="277"/>
      <c r="F302" s="277"/>
      <c r="G302" s="277"/>
      <c r="H302" s="277"/>
    </row>
    <row r="303" spans="1:8" x14ac:dyDescent="0.2">
      <c r="A303" s="277"/>
      <c r="B303" s="277"/>
      <c r="C303" s="277"/>
      <c r="D303" s="277"/>
      <c r="E303" s="277"/>
      <c r="F303" s="277"/>
      <c r="G303" s="277"/>
      <c r="H303" s="277"/>
    </row>
    <row r="304" spans="1:8" x14ac:dyDescent="0.2">
      <c r="A304" s="277"/>
      <c r="B304" s="277"/>
      <c r="C304" s="277"/>
      <c r="D304" s="277"/>
      <c r="E304" s="277"/>
      <c r="F304" s="277"/>
      <c r="G304" s="277"/>
      <c r="H304" s="277"/>
    </row>
    <row r="305" spans="1:8" x14ac:dyDescent="0.2">
      <c r="A305" s="277"/>
      <c r="B305" s="277"/>
      <c r="C305" s="277"/>
      <c r="D305" s="277"/>
      <c r="E305" s="277"/>
      <c r="F305" s="277"/>
      <c r="G305" s="277"/>
      <c r="H305" s="277"/>
    </row>
    <row r="306" spans="1:8" x14ac:dyDescent="0.2">
      <c r="A306" s="277"/>
      <c r="B306" s="277"/>
      <c r="C306" s="277"/>
      <c r="D306" s="277"/>
      <c r="E306" s="277"/>
      <c r="F306" s="277"/>
      <c r="G306" s="277"/>
      <c r="H306" s="277"/>
    </row>
    <row r="307" spans="1:8" x14ac:dyDescent="0.2">
      <c r="A307" s="277"/>
      <c r="B307" s="277"/>
      <c r="C307" s="277"/>
      <c r="D307" s="277"/>
      <c r="E307" s="277"/>
      <c r="F307" s="277"/>
      <c r="G307" s="277"/>
      <c r="H307" s="277"/>
    </row>
    <row r="308" spans="1:8" x14ac:dyDescent="0.2">
      <c r="A308" s="277"/>
      <c r="B308" s="277"/>
      <c r="C308" s="277"/>
      <c r="D308" s="277"/>
      <c r="E308" s="277"/>
      <c r="F308" s="277"/>
      <c r="G308" s="277"/>
      <c r="H308" s="277"/>
    </row>
    <row r="309" spans="1:8" x14ac:dyDescent="0.2">
      <c r="A309" s="277"/>
      <c r="B309" s="277"/>
      <c r="C309" s="277"/>
      <c r="D309" s="277"/>
      <c r="E309" s="277"/>
      <c r="F309" s="277"/>
      <c r="G309" s="277"/>
      <c r="H309" s="277"/>
    </row>
    <row r="310" spans="1:8" x14ac:dyDescent="0.2">
      <c r="A310" s="277"/>
      <c r="B310" s="277"/>
      <c r="C310" s="277"/>
      <c r="D310" s="277"/>
      <c r="E310" s="277"/>
      <c r="F310" s="277"/>
      <c r="G310" s="277"/>
      <c r="H310" s="277"/>
    </row>
    <row r="311" spans="1:8" x14ac:dyDescent="0.2">
      <c r="A311" s="277"/>
      <c r="B311" s="277"/>
      <c r="C311" s="277"/>
      <c r="D311" s="277"/>
      <c r="E311" s="277"/>
      <c r="F311" s="277"/>
      <c r="G311" s="277"/>
      <c r="H311" s="277"/>
    </row>
    <row r="312" spans="1:8" x14ac:dyDescent="0.2">
      <c r="A312" s="277"/>
      <c r="B312" s="277"/>
      <c r="C312" s="277"/>
      <c r="D312" s="277"/>
      <c r="E312" s="277"/>
      <c r="F312" s="277"/>
      <c r="G312" s="277"/>
      <c r="H312" s="277"/>
    </row>
    <row r="313" spans="1:8" x14ac:dyDescent="0.2">
      <c r="A313" s="277"/>
      <c r="B313" s="277"/>
      <c r="C313" s="277"/>
      <c r="D313" s="277"/>
      <c r="E313" s="277"/>
      <c r="F313" s="277"/>
      <c r="G313" s="277"/>
      <c r="H313" s="277"/>
    </row>
    <row r="314" spans="1:8" x14ac:dyDescent="0.2">
      <c r="A314" s="277"/>
      <c r="B314" s="277"/>
      <c r="C314" s="277"/>
      <c r="D314" s="277"/>
      <c r="E314" s="277"/>
      <c r="F314" s="277"/>
      <c r="G314" s="277"/>
      <c r="H314" s="277"/>
    </row>
    <row r="315" spans="1:8" x14ac:dyDescent="0.2">
      <c r="A315" s="277"/>
      <c r="B315" s="277"/>
      <c r="C315" s="277"/>
      <c r="D315" s="277"/>
      <c r="E315" s="277"/>
      <c r="F315" s="277"/>
      <c r="G315" s="277"/>
      <c r="H315" s="277"/>
    </row>
    <row r="316" spans="1:8" x14ac:dyDescent="0.2">
      <c r="A316" s="277"/>
      <c r="B316" s="277"/>
      <c r="C316" s="277"/>
      <c r="D316" s="277"/>
      <c r="E316" s="277"/>
      <c r="F316" s="277"/>
      <c r="G316" s="277"/>
      <c r="H316" s="277"/>
    </row>
    <row r="317" spans="1:8" x14ac:dyDescent="0.2">
      <c r="A317" s="277"/>
      <c r="B317" s="277"/>
      <c r="C317" s="277"/>
      <c r="D317" s="277"/>
      <c r="E317" s="277"/>
      <c r="F317" s="277"/>
      <c r="G317" s="277"/>
      <c r="H317" s="277"/>
    </row>
    <row r="318" spans="1:8" x14ac:dyDescent="0.2">
      <c r="A318" s="277"/>
      <c r="B318" s="277"/>
      <c r="C318" s="277"/>
      <c r="D318" s="277"/>
      <c r="E318" s="277"/>
      <c r="F318" s="277"/>
      <c r="G318" s="277"/>
      <c r="H318" s="277"/>
    </row>
    <row r="319" spans="1:8" x14ac:dyDescent="0.2">
      <c r="A319" s="277"/>
      <c r="B319" s="277"/>
      <c r="C319" s="277"/>
      <c r="D319" s="277"/>
      <c r="E319" s="277"/>
      <c r="F319" s="277"/>
      <c r="G319" s="277"/>
      <c r="H319" s="277"/>
    </row>
    <row r="320" spans="1:8" x14ac:dyDescent="0.2">
      <c r="A320" s="277"/>
      <c r="B320" s="277"/>
      <c r="C320" s="277"/>
      <c r="D320" s="277"/>
      <c r="E320" s="277"/>
      <c r="F320" s="277"/>
      <c r="G320" s="277"/>
      <c r="H320" s="277"/>
    </row>
    <row r="321" spans="1:8" x14ac:dyDescent="0.2">
      <c r="A321" s="277"/>
      <c r="B321" s="277"/>
      <c r="C321" s="277"/>
      <c r="D321" s="277"/>
      <c r="E321" s="277"/>
      <c r="F321" s="277"/>
      <c r="G321" s="277"/>
      <c r="H321" s="277"/>
    </row>
    <row r="322" spans="1:8" x14ac:dyDescent="0.2">
      <c r="A322" s="277"/>
      <c r="B322" s="277"/>
      <c r="C322" s="277"/>
      <c r="D322" s="277"/>
      <c r="E322" s="277"/>
      <c r="F322" s="277"/>
      <c r="G322" s="277"/>
      <c r="H322" s="277"/>
    </row>
    <row r="323" spans="1:8" x14ac:dyDescent="0.2">
      <c r="A323" s="277"/>
      <c r="B323" s="277"/>
      <c r="C323" s="277"/>
      <c r="D323" s="277"/>
      <c r="E323" s="277"/>
      <c r="F323" s="277"/>
      <c r="G323" s="277"/>
      <c r="H323" s="277"/>
    </row>
    <row r="324" spans="1:8" x14ac:dyDescent="0.2">
      <c r="A324" s="277"/>
      <c r="B324" s="277"/>
      <c r="C324" s="277"/>
      <c r="D324" s="277"/>
      <c r="E324" s="277"/>
      <c r="F324" s="277"/>
      <c r="G324" s="277"/>
      <c r="H324" s="277"/>
    </row>
    <row r="325" spans="1:8" x14ac:dyDescent="0.2">
      <c r="A325" s="277"/>
      <c r="B325" s="277"/>
      <c r="C325" s="277"/>
      <c r="D325" s="277"/>
      <c r="E325" s="277"/>
      <c r="F325" s="277"/>
      <c r="G325" s="277"/>
      <c r="H325" s="277"/>
    </row>
    <row r="326" spans="1:8" x14ac:dyDescent="0.2">
      <c r="A326" s="277"/>
      <c r="B326" s="277"/>
      <c r="C326" s="277"/>
      <c r="D326" s="277"/>
      <c r="E326" s="277"/>
      <c r="F326" s="277"/>
      <c r="G326" s="277"/>
      <c r="H326" s="277"/>
    </row>
    <row r="327" spans="1:8" x14ac:dyDescent="0.2">
      <c r="A327" s="277"/>
      <c r="B327" s="277"/>
      <c r="C327" s="277"/>
      <c r="D327" s="277"/>
      <c r="E327" s="277"/>
      <c r="F327" s="277"/>
      <c r="G327" s="277"/>
      <c r="H327" s="277"/>
    </row>
    <row r="328" spans="1:8" x14ac:dyDescent="0.2">
      <c r="A328" s="277"/>
      <c r="B328" s="277"/>
      <c r="C328" s="277"/>
      <c r="D328" s="277"/>
      <c r="E328" s="277"/>
      <c r="F328" s="277"/>
      <c r="G328" s="277"/>
      <c r="H328" s="277"/>
    </row>
    <row r="329" spans="1:8" x14ac:dyDescent="0.2">
      <c r="A329" s="277"/>
      <c r="B329" s="277"/>
      <c r="C329" s="277"/>
      <c r="D329" s="277"/>
      <c r="E329" s="277"/>
      <c r="F329" s="277"/>
      <c r="G329" s="277"/>
      <c r="H329" s="277"/>
    </row>
    <row r="330" spans="1:8" x14ac:dyDescent="0.2">
      <c r="A330" s="277"/>
      <c r="B330" s="277"/>
      <c r="C330" s="277"/>
      <c r="D330" s="277"/>
      <c r="E330" s="277"/>
      <c r="F330" s="277"/>
      <c r="G330" s="277"/>
      <c r="H330" s="277"/>
    </row>
    <row r="331" spans="1:8" x14ac:dyDescent="0.2">
      <c r="A331" s="277"/>
      <c r="B331" s="277"/>
      <c r="C331" s="277"/>
      <c r="D331" s="277"/>
      <c r="E331" s="277"/>
      <c r="F331" s="277"/>
      <c r="G331" s="277"/>
      <c r="H331" s="277"/>
    </row>
    <row r="332" spans="1:8" x14ac:dyDescent="0.2">
      <c r="A332" s="277"/>
      <c r="B332" s="277"/>
      <c r="C332" s="277"/>
      <c r="D332" s="277"/>
      <c r="E332" s="277"/>
      <c r="F332" s="277"/>
      <c r="G332" s="277"/>
      <c r="H332" s="277"/>
    </row>
    <row r="333" spans="1:8" x14ac:dyDescent="0.2">
      <c r="A333" s="277"/>
      <c r="B333" s="277"/>
      <c r="C333" s="277"/>
      <c r="D333" s="277"/>
      <c r="E333" s="277"/>
      <c r="F333" s="277"/>
      <c r="G333" s="277"/>
      <c r="H333" s="277"/>
    </row>
    <row r="334" spans="1:8" x14ac:dyDescent="0.2">
      <c r="A334" s="277"/>
      <c r="B334" s="277"/>
      <c r="C334" s="277"/>
      <c r="D334" s="277"/>
      <c r="E334" s="277"/>
      <c r="F334" s="277"/>
      <c r="G334" s="277"/>
      <c r="H334" s="277"/>
    </row>
    <row r="335" spans="1:8" x14ac:dyDescent="0.2">
      <c r="A335" s="277"/>
      <c r="B335" s="277"/>
      <c r="C335" s="277"/>
      <c r="D335" s="277"/>
      <c r="E335" s="277"/>
      <c r="F335" s="277"/>
      <c r="G335" s="277"/>
      <c r="H335" s="277"/>
    </row>
    <row r="336" spans="1:8" x14ac:dyDescent="0.2">
      <c r="A336" s="277"/>
      <c r="B336" s="277"/>
      <c r="C336" s="277"/>
      <c r="D336" s="277"/>
      <c r="E336" s="277"/>
      <c r="F336" s="277"/>
      <c r="G336" s="277"/>
      <c r="H336" s="277"/>
    </row>
    <row r="337" spans="1:8" x14ac:dyDescent="0.2">
      <c r="A337" s="277"/>
      <c r="B337" s="277"/>
      <c r="C337" s="277"/>
      <c r="D337" s="277"/>
      <c r="E337" s="277"/>
      <c r="F337" s="277"/>
      <c r="G337" s="277"/>
      <c r="H337" s="277"/>
    </row>
    <row r="338" spans="1:8" x14ac:dyDescent="0.2">
      <c r="A338" s="277"/>
      <c r="B338" s="277"/>
      <c r="C338" s="277"/>
      <c r="D338" s="277"/>
      <c r="E338" s="277"/>
      <c r="F338" s="277"/>
      <c r="G338" s="277"/>
      <c r="H338" s="277"/>
    </row>
    <row r="339" spans="1:8" x14ac:dyDescent="0.2">
      <c r="A339" s="277"/>
      <c r="B339" s="277"/>
      <c r="C339" s="277"/>
      <c r="D339" s="277"/>
      <c r="E339" s="277"/>
      <c r="F339" s="277"/>
      <c r="G339" s="277"/>
      <c r="H339" s="277"/>
    </row>
    <row r="340" spans="1:8" x14ac:dyDescent="0.2">
      <c r="A340" s="277"/>
      <c r="B340" s="277"/>
      <c r="C340" s="277"/>
      <c r="D340" s="277"/>
      <c r="E340" s="277"/>
      <c r="F340" s="277"/>
      <c r="G340" s="277"/>
      <c r="H340" s="277"/>
    </row>
    <row r="341" spans="1:8" x14ac:dyDescent="0.2">
      <c r="A341" s="277"/>
      <c r="B341" s="277"/>
      <c r="C341" s="277"/>
      <c r="D341" s="277"/>
      <c r="E341" s="277"/>
      <c r="F341" s="277"/>
      <c r="G341" s="277"/>
      <c r="H341" s="277"/>
    </row>
    <row r="342" spans="1:8" x14ac:dyDescent="0.2">
      <c r="A342" s="277"/>
      <c r="B342" s="277"/>
      <c r="C342" s="277"/>
      <c r="D342" s="277"/>
      <c r="E342" s="277"/>
      <c r="F342" s="277"/>
      <c r="G342" s="277"/>
      <c r="H342" s="277"/>
    </row>
    <row r="343" spans="1:8" x14ac:dyDescent="0.2">
      <c r="A343" s="277"/>
      <c r="B343" s="277"/>
      <c r="C343" s="277"/>
      <c r="D343" s="277"/>
      <c r="E343" s="277"/>
      <c r="F343" s="277"/>
      <c r="G343" s="277"/>
      <c r="H343" s="277"/>
    </row>
    <row r="344" spans="1:8" x14ac:dyDescent="0.2">
      <c r="A344" s="277"/>
      <c r="B344" s="277"/>
      <c r="C344" s="277"/>
      <c r="D344" s="277"/>
      <c r="E344" s="277"/>
      <c r="F344" s="277"/>
      <c r="G344" s="277"/>
      <c r="H344" s="277"/>
    </row>
    <row r="345" spans="1:8" x14ac:dyDescent="0.2">
      <c r="A345" s="277"/>
      <c r="B345" s="277"/>
      <c r="C345" s="277"/>
      <c r="D345" s="277"/>
      <c r="E345" s="277"/>
      <c r="F345" s="277"/>
      <c r="G345" s="277"/>
      <c r="H345" s="277"/>
    </row>
    <row r="346" spans="1:8" x14ac:dyDescent="0.2">
      <c r="A346" s="277"/>
      <c r="B346" s="277"/>
      <c r="C346" s="277"/>
      <c r="D346" s="277"/>
      <c r="E346" s="277"/>
      <c r="F346" s="277"/>
      <c r="G346" s="277"/>
      <c r="H346" s="277"/>
    </row>
    <row r="347" spans="1:8" x14ac:dyDescent="0.2">
      <c r="A347" s="277"/>
      <c r="B347" s="277"/>
      <c r="C347" s="277"/>
      <c r="D347" s="277"/>
      <c r="E347" s="277"/>
      <c r="F347" s="277"/>
      <c r="G347" s="277"/>
      <c r="H347" s="277"/>
    </row>
    <row r="348" spans="1:8" x14ac:dyDescent="0.2">
      <c r="A348" s="277"/>
      <c r="B348" s="277"/>
      <c r="C348" s="277"/>
      <c r="D348" s="277"/>
      <c r="E348" s="277"/>
      <c r="F348" s="277"/>
      <c r="G348" s="277"/>
      <c r="H348" s="277"/>
    </row>
    <row r="349" spans="1:8" x14ac:dyDescent="0.2">
      <c r="A349" s="277"/>
      <c r="B349" s="277"/>
      <c r="C349" s="277"/>
      <c r="D349" s="277"/>
      <c r="E349" s="277"/>
      <c r="F349" s="277"/>
      <c r="G349" s="277"/>
      <c r="H349" s="277"/>
    </row>
    <row r="350" spans="1:8" x14ac:dyDescent="0.2">
      <c r="A350" s="277"/>
      <c r="B350" s="277"/>
      <c r="C350" s="277"/>
      <c r="D350" s="277"/>
      <c r="E350" s="277"/>
      <c r="F350" s="277"/>
      <c r="G350" s="277"/>
      <c r="H350" s="277"/>
    </row>
    <row r="351" spans="1:8" x14ac:dyDescent="0.2">
      <c r="A351" s="277"/>
      <c r="B351" s="277"/>
      <c r="C351" s="277"/>
      <c r="D351" s="277"/>
      <c r="E351" s="277"/>
      <c r="F351" s="277"/>
      <c r="G351" s="277"/>
      <c r="H351" s="277"/>
    </row>
    <row r="352" spans="1:8" x14ac:dyDescent="0.2">
      <c r="A352" s="277"/>
      <c r="B352" s="277"/>
      <c r="C352" s="277"/>
      <c r="D352" s="277"/>
      <c r="E352" s="277"/>
      <c r="F352" s="277"/>
      <c r="G352" s="277"/>
      <c r="H352" s="277"/>
    </row>
    <row r="353" spans="1:8" x14ac:dyDescent="0.2">
      <c r="A353" s="277"/>
      <c r="B353" s="277"/>
      <c r="C353" s="277"/>
      <c r="D353" s="277"/>
      <c r="E353" s="277"/>
      <c r="F353" s="277"/>
      <c r="G353" s="277"/>
      <c r="H353" s="277"/>
    </row>
    <row r="354" spans="1:8" x14ac:dyDescent="0.2">
      <c r="A354" s="277"/>
      <c r="B354" s="277"/>
      <c r="C354" s="277"/>
      <c r="D354" s="277"/>
      <c r="E354" s="277"/>
      <c r="F354" s="277"/>
      <c r="G354" s="277"/>
      <c r="H354" s="277"/>
    </row>
    <row r="355" spans="1:8" x14ac:dyDescent="0.2">
      <c r="A355" s="277"/>
      <c r="B355" s="277"/>
      <c r="C355" s="277"/>
      <c r="D355" s="277"/>
      <c r="E355" s="277"/>
      <c r="F355" s="277"/>
      <c r="G355" s="277"/>
      <c r="H355" s="277"/>
    </row>
    <row r="356" spans="1:8" x14ac:dyDescent="0.2">
      <c r="A356" s="277"/>
      <c r="B356" s="277"/>
      <c r="C356" s="277"/>
      <c r="D356" s="277"/>
      <c r="E356" s="277"/>
      <c r="F356" s="277"/>
      <c r="G356" s="277"/>
      <c r="H356" s="277"/>
    </row>
    <row r="357" spans="1:8" x14ac:dyDescent="0.2">
      <c r="A357" s="277"/>
      <c r="B357" s="277"/>
      <c r="C357" s="277"/>
      <c r="D357" s="277"/>
      <c r="E357" s="277"/>
      <c r="F357" s="277"/>
      <c r="G357" s="277"/>
      <c r="H357" s="277"/>
    </row>
    <row r="358" spans="1:8" x14ac:dyDescent="0.2">
      <c r="A358" s="277"/>
      <c r="B358" s="277"/>
      <c r="C358" s="277"/>
      <c r="D358" s="277"/>
      <c r="E358" s="277"/>
      <c r="F358" s="277"/>
      <c r="G358" s="277"/>
      <c r="H358" s="277"/>
    </row>
    <row r="359" spans="1:8" x14ac:dyDescent="0.2">
      <c r="A359" s="277"/>
      <c r="B359" s="277"/>
      <c r="C359" s="277"/>
      <c r="D359" s="277"/>
      <c r="E359" s="277"/>
      <c r="F359" s="277"/>
      <c r="G359" s="277"/>
      <c r="H359" s="277"/>
    </row>
    <row r="360" spans="1:8" x14ac:dyDescent="0.2">
      <c r="A360" s="277"/>
      <c r="B360" s="277"/>
      <c r="C360" s="277"/>
      <c r="D360" s="277"/>
      <c r="E360" s="277"/>
      <c r="F360" s="277"/>
      <c r="G360" s="277"/>
      <c r="H360" s="277"/>
    </row>
    <row r="361" spans="1:8" x14ac:dyDescent="0.2">
      <c r="A361" s="277"/>
      <c r="B361" s="277"/>
      <c r="C361" s="277"/>
      <c r="D361" s="277"/>
      <c r="E361" s="277"/>
      <c r="F361" s="277"/>
      <c r="G361" s="277"/>
      <c r="H361" s="277"/>
    </row>
    <row r="362" spans="1:8" x14ac:dyDescent="0.2">
      <c r="A362" s="277"/>
      <c r="B362" s="277"/>
      <c r="C362" s="277"/>
      <c r="D362" s="277"/>
      <c r="E362" s="277"/>
      <c r="F362" s="277"/>
      <c r="G362" s="277"/>
      <c r="H362" s="277"/>
    </row>
    <row r="363" spans="1:8" x14ac:dyDescent="0.2">
      <c r="A363" s="277"/>
      <c r="B363" s="277"/>
      <c r="C363" s="277"/>
      <c r="D363" s="277"/>
      <c r="E363" s="277"/>
      <c r="F363" s="277"/>
      <c r="G363" s="277"/>
      <c r="H363" s="277"/>
    </row>
    <row r="364" spans="1:8" x14ac:dyDescent="0.2">
      <c r="A364" s="277"/>
      <c r="B364" s="277"/>
      <c r="C364" s="277"/>
      <c r="D364" s="277"/>
      <c r="E364" s="277"/>
      <c r="F364" s="277"/>
      <c r="G364" s="277"/>
      <c r="H364" s="277"/>
    </row>
    <row r="365" spans="1:8" x14ac:dyDescent="0.2">
      <c r="A365" s="277"/>
      <c r="B365" s="277"/>
      <c r="C365" s="277"/>
      <c r="D365" s="277"/>
      <c r="E365" s="277"/>
      <c r="F365" s="277"/>
      <c r="G365" s="277"/>
      <c r="H365" s="277"/>
    </row>
    <row r="366" spans="1:8" x14ac:dyDescent="0.2">
      <c r="A366" s="277"/>
      <c r="B366" s="277"/>
      <c r="C366" s="277"/>
      <c r="D366" s="277"/>
      <c r="E366" s="277"/>
      <c r="F366" s="277"/>
      <c r="G366" s="277"/>
      <c r="H366" s="277"/>
    </row>
    <row r="367" spans="1:8" x14ac:dyDescent="0.2">
      <c r="A367" s="277"/>
      <c r="B367" s="277"/>
      <c r="C367" s="277"/>
      <c r="D367" s="277"/>
      <c r="E367" s="277"/>
      <c r="F367" s="277"/>
      <c r="G367" s="277"/>
      <c r="H367" s="277"/>
    </row>
    <row r="368" spans="1:8" x14ac:dyDescent="0.2">
      <c r="A368" s="277"/>
      <c r="B368" s="277"/>
      <c r="C368" s="277"/>
      <c r="D368" s="277"/>
      <c r="E368" s="277"/>
      <c r="F368" s="277"/>
      <c r="G368" s="277"/>
      <c r="H368" s="277"/>
    </row>
    <row r="369" spans="1:8" x14ac:dyDescent="0.2">
      <c r="A369" s="277"/>
      <c r="B369" s="277"/>
      <c r="C369" s="277"/>
      <c r="D369" s="277"/>
      <c r="E369" s="277"/>
      <c r="F369" s="277"/>
      <c r="G369" s="277"/>
      <c r="H369" s="277"/>
    </row>
    <row r="370" spans="1:8" x14ac:dyDescent="0.2">
      <c r="A370" s="277"/>
      <c r="B370" s="277"/>
      <c r="C370" s="277"/>
      <c r="D370" s="277"/>
      <c r="E370" s="277"/>
      <c r="F370" s="277"/>
      <c r="G370" s="277"/>
      <c r="H370" s="277"/>
    </row>
    <row r="371" spans="1:8" x14ac:dyDescent="0.2">
      <c r="A371" s="277"/>
      <c r="B371" s="277"/>
      <c r="C371" s="277"/>
      <c r="D371" s="277"/>
      <c r="E371" s="277"/>
      <c r="F371" s="277"/>
      <c r="G371" s="277"/>
      <c r="H371" s="277"/>
    </row>
    <row r="372" spans="1:8" x14ac:dyDescent="0.2">
      <c r="A372" s="277"/>
      <c r="B372" s="277"/>
      <c r="C372" s="277"/>
      <c r="D372" s="277"/>
      <c r="E372" s="277"/>
      <c r="F372" s="277"/>
      <c r="G372" s="277"/>
      <c r="H372" s="277"/>
    </row>
    <row r="373" spans="1:8" x14ac:dyDescent="0.2">
      <c r="A373" s="277"/>
      <c r="B373" s="277"/>
      <c r="C373" s="277"/>
      <c r="D373" s="277"/>
      <c r="E373" s="277"/>
      <c r="F373" s="277"/>
      <c r="G373" s="277"/>
      <c r="H373" s="277"/>
    </row>
    <row r="374" spans="1:8" x14ac:dyDescent="0.2">
      <c r="A374" s="277"/>
      <c r="B374" s="277"/>
      <c r="C374" s="277"/>
      <c r="D374" s="277"/>
      <c r="E374" s="277"/>
      <c r="F374" s="277"/>
      <c r="G374" s="277"/>
      <c r="H374" s="277"/>
    </row>
    <row r="375" spans="1:8" x14ac:dyDescent="0.2">
      <c r="A375" s="277"/>
      <c r="B375" s="277"/>
      <c r="C375" s="277"/>
      <c r="D375" s="277"/>
      <c r="E375" s="277"/>
      <c r="F375" s="277"/>
      <c r="G375" s="277"/>
      <c r="H375" s="277"/>
    </row>
    <row r="376" spans="1:8" x14ac:dyDescent="0.2">
      <c r="A376" s="277"/>
      <c r="B376" s="277"/>
      <c r="C376" s="277"/>
      <c r="D376" s="277"/>
      <c r="E376" s="277"/>
      <c r="F376" s="277"/>
      <c r="G376" s="277"/>
      <c r="H376" s="277"/>
    </row>
    <row r="377" spans="1:8" x14ac:dyDescent="0.2">
      <c r="A377" s="277"/>
      <c r="B377" s="277"/>
      <c r="C377" s="277"/>
      <c r="D377" s="277"/>
      <c r="E377" s="277"/>
      <c r="F377" s="277"/>
      <c r="G377" s="277"/>
      <c r="H377" s="277"/>
    </row>
    <row r="378" spans="1:8" x14ac:dyDescent="0.2">
      <c r="A378" s="277"/>
      <c r="B378" s="277"/>
      <c r="C378" s="277"/>
      <c r="D378" s="277"/>
      <c r="E378" s="277"/>
      <c r="F378" s="277"/>
      <c r="G378" s="277"/>
      <c r="H378" s="277"/>
    </row>
    <row r="379" spans="1:8" x14ac:dyDescent="0.2">
      <c r="A379" s="277"/>
      <c r="B379" s="277"/>
      <c r="C379" s="277"/>
      <c r="D379" s="277"/>
      <c r="E379" s="277"/>
      <c r="F379" s="277"/>
      <c r="G379" s="277"/>
      <c r="H379" s="277"/>
    </row>
    <row r="380" spans="1:8" x14ac:dyDescent="0.2">
      <c r="A380" s="277"/>
      <c r="B380" s="277"/>
      <c r="C380" s="277"/>
      <c r="D380" s="277"/>
      <c r="E380" s="277"/>
      <c r="F380" s="277"/>
      <c r="G380" s="277"/>
      <c r="H380" s="277"/>
    </row>
    <row r="381" spans="1:8" x14ac:dyDescent="0.2">
      <c r="A381" s="277"/>
      <c r="B381" s="277"/>
      <c r="C381" s="277"/>
      <c r="D381" s="277"/>
      <c r="E381" s="277"/>
      <c r="F381" s="277"/>
      <c r="G381" s="277"/>
      <c r="H381" s="277"/>
    </row>
    <row r="382" spans="1:8" x14ac:dyDescent="0.2">
      <c r="A382" s="277"/>
      <c r="B382" s="277"/>
      <c r="C382" s="277"/>
      <c r="D382" s="277"/>
      <c r="E382" s="277"/>
      <c r="F382" s="277"/>
      <c r="G382" s="277"/>
      <c r="H382" s="277"/>
    </row>
    <row r="383" spans="1:8" x14ac:dyDescent="0.2">
      <c r="A383" s="277"/>
      <c r="B383" s="277"/>
      <c r="C383" s="277"/>
      <c r="D383" s="277"/>
      <c r="E383" s="277"/>
      <c r="F383" s="277"/>
      <c r="G383" s="277"/>
      <c r="H383" s="277"/>
    </row>
    <row r="384" spans="1:8" x14ac:dyDescent="0.2">
      <c r="A384" s="277"/>
      <c r="B384" s="277"/>
      <c r="C384" s="277"/>
      <c r="D384" s="277"/>
      <c r="E384" s="277"/>
      <c r="F384" s="277"/>
      <c r="G384" s="277"/>
      <c r="H384" s="277"/>
    </row>
    <row r="385" spans="1:8" x14ac:dyDescent="0.2">
      <c r="A385" s="277"/>
      <c r="B385" s="277"/>
      <c r="C385" s="277"/>
      <c r="D385" s="277"/>
      <c r="E385" s="277"/>
      <c r="F385" s="277"/>
      <c r="G385" s="277"/>
      <c r="H385" s="277"/>
    </row>
    <row r="386" spans="1:8" x14ac:dyDescent="0.2">
      <c r="A386" s="277"/>
      <c r="B386" s="277"/>
      <c r="C386" s="277"/>
      <c r="D386" s="277"/>
      <c r="E386" s="277"/>
      <c r="F386" s="277"/>
      <c r="G386" s="277"/>
      <c r="H386" s="277"/>
    </row>
    <row r="387" spans="1:8" x14ac:dyDescent="0.2">
      <c r="A387" s="277"/>
      <c r="B387" s="277"/>
      <c r="C387" s="277"/>
      <c r="D387" s="277"/>
      <c r="E387" s="277"/>
      <c r="F387" s="277"/>
      <c r="G387" s="277"/>
      <c r="H387" s="277"/>
    </row>
    <row r="388" spans="1:8" x14ac:dyDescent="0.2">
      <c r="A388" s="277"/>
      <c r="B388" s="277"/>
      <c r="C388" s="277"/>
      <c r="D388" s="277"/>
      <c r="E388" s="277"/>
      <c r="F388" s="277"/>
      <c r="G388" s="277"/>
      <c r="H388" s="277"/>
    </row>
    <row r="389" spans="1:8" x14ac:dyDescent="0.2">
      <c r="A389" s="277"/>
      <c r="B389" s="277"/>
      <c r="C389" s="277"/>
      <c r="D389" s="277"/>
      <c r="E389" s="277"/>
      <c r="F389" s="277"/>
      <c r="G389" s="277"/>
      <c r="H389" s="277"/>
    </row>
    <row r="390" spans="1:8" x14ac:dyDescent="0.2">
      <c r="A390" s="277"/>
      <c r="B390" s="277"/>
      <c r="C390" s="277"/>
      <c r="D390" s="277"/>
      <c r="E390" s="277"/>
      <c r="F390" s="277"/>
      <c r="G390" s="277"/>
      <c r="H390" s="277"/>
    </row>
    <row r="391" spans="1:8" x14ac:dyDescent="0.2">
      <c r="A391" s="277"/>
      <c r="B391" s="277"/>
      <c r="C391" s="277"/>
      <c r="D391" s="277"/>
      <c r="E391" s="277"/>
      <c r="F391" s="277"/>
      <c r="G391" s="277"/>
      <c r="H391" s="277"/>
    </row>
    <row r="392" spans="1:8" x14ac:dyDescent="0.2">
      <c r="A392" s="277"/>
      <c r="B392" s="277"/>
      <c r="C392" s="277"/>
      <c r="D392" s="277"/>
      <c r="E392" s="277"/>
      <c r="F392" s="277"/>
      <c r="G392" s="277"/>
      <c r="H392" s="277"/>
    </row>
    <row r="393" spans="1:8" x14ac:dyDescent="0.2">
      <c r="A393" s="277"/>
      <c r="B393" s="277"/>
      <c r="C393" s="277"/>
      <c r="D393" s="277"/>
      <c r="E393" s="277"/>
      <c r="F393" s="277"/>
      <c r="G393" s="277"/>
      <c r="H393" s="277"/>
    </row>
    <row r="394" spans="1:8" x14ac:dyDescent="0.2">
      <c r="A394" s="277"/>
      <c r="B394" s="277"/>
      <c r="C394" s="277"/>
      <c r="D394" s="277"/>
      <c r="E394" s="277"/>
      <c r="F394" s="277"/>
      <c r="G394" s="277"/>
      <c r="H394" s="277"/>
    </row>
    <row r="395" spans="1:8" x14ac:dyDescent="0.2">
      <c r="A395" s="277"/>
      <c r="B395" s="277"/>
      <c r="C395" s="277"/>
      <c r="D395" s="277"/>
      <c r="E395" s="277"/>
      <c r="F395" s="277"/>
      <c r="G395" s="277"/>
      <c r="H395" s="277"/>
    </row>
    <row r="396" spans="1:8" x14ac:dyDescent="0.2">
      <c r="A396" s="277"/>
      <c r="B396" s="277"/>
      <c r="C396" s="277"/>
      <c r="D396" s="277"/>
      <c r="E396" s="277"/>
      <c r="F396" s="277"/>
      <c r="G396" s="277"/>
      <c r="H396" s="277"/>
    </row>
    <row r="397" spans="1:8" x14ac:dyDescent="0.2">
      <c r="A397" s="277"/>
      <c r="B397" s="277"/>
      <c r="C397" s="277"/>
      <c r="D397" s="277"/>
      <c r="E397" s="277"/>
      <c r="F397" s="277"/>
      <c r="G397" s="277"/>
      <c r="H397" s="277"/>
    </row>
    <row r="398" spans="1:8" x14ac:dyDescent="0.2">
      <c r="A398" s="277"/>
      <c r="B398" s="277"/>
      <c r="C398" s="277"/>
      <c r="D398" s="277"/>
      <c r="E398" s="277"/>
      <c r="F398" s="277"/>
      <c r="G398" s="277"/>
      <c r="H398" s="277"/>
    </row>
    <row r="399" spans="1:8" x14ac:dyDescent="0.2">
      <c r="A399" s="277"/>
      <c r="B399" s="277"/>
      <c r="C399" s="277"/>
      <c r="D399" s="277"/>
      <c r="E399" s="277"/>
      <c r="F399" s="277"/>
      <c r="G399" s="277"/>
      <c r="H399" s="277"/>
    </row>
    <row r="400" spans="1:8" x14ac:dyDescent="0.2">
      <c r="A400" s="277"/>
      <c r="B400" s="277"/>
      <c r="C400" s="277"/>
      <c r="D400" s="277"/>
      <c r="E400" s="277"/>
      <c r="F400" s="277"/>
      <c r="G400" s="277"/>
      <c r="H400" s="277"/>
    </row>
    <row r="401" spans="1:8" x14ac:dyDescent="0.2">
      <c r="A401" s="277"/>
      <c r="B401" s="277"/>
      <c r="C401" s="277"/>
      <c r="D401" s="277"/>
      <c r="E401" s="277"/>
      <c r="F401" s="277"/>
      <c r="G401" s="277"/>
      <c r="H401" s="277"/>
    </row>
    <row r="402" spans="1:8" x14ac:dyDescent="0.2">
      <c r="A402" s="277"/>
      <c r="B402" s="277"/>
      <c r="C402" s="277"/>
      <c r="D402" s="277"/>
      <c r="E402" s="277"/>
      <c r="F402" s="277"/>
      <c r="G402" s="277"/>
      <c r="H402" s="277"/>
    </row>
    <row r="403" spans="1:8" x14ac:dyDescent="0.2">
      <c r="A403" s="277"/>
      <c r="B403" s="277"/>
      <c r="C403" s="277"/>
      <c r="D403" s="277"/>
      <c r="E403" s="277"/>
      <c r="F403" s="277"/>
      <c r="G403" s="277"/>
      <c r="H403" s="277"/>
    </row>
    <row r="404" spans="1:8" x14ac:dyDescent="0.2">
      <c r="A404" s="277"/>
      <c r="B404" s="277"/>
      <c r="C404" s="277"/>
      <c r="D404" s="277"/>
      <c r="E404" s="277"/>
      <c r="F404" s="277"/>
      <c r="G404" s="277"/>
      <c r="H404" s="277"/>
    </row>
    <row r="405" spans="1:8" x14ac:dyDescent="0.2">
      <c r="A405" s="277"/>
      <c r="B405" s="277"/>
      <c r="C405" s="277"/>
      <c r="D405" s="277"/>
      <c r="E405" s="277"/>
      <c r="F405" s="277"/>
      <c r="G405" s="277"/>
      <c r="H405" s="277"/>
    </row>
    <row r="406" spans="1:8" x14ac:dyDescent="0.2">
      <c r="A406" s="277"/>
      <c r="B406" s="277"/>
      <c r="C406" s="277"/>
      <c r="D406" s="277"/>
      <c r="E406" s="277"/>
      <c r="F406" s="277"/>
      <c r="G406" s="277"/>
      <c r="H406" s="277"/>
    </row>
    <row r="407" spans="1:8" x14ac:dyDescent="0.2">
      <c r="A407" s="277"/>
      <c r="B407" s="277"/>
      <c r="C407" s="277"/>
      <c r="D407" s="277"/>
      <c r="E407" s="277"/>
      <c r="F407" s="277"/>
      <c r="G407" s="277"/>
      <c r="H407" s="277"/>
    </row>
    <row r="408" spans="1:8" x14ac:dyDescent="0.2">
      <c r="A408" s="277"/>
      <c r="B408" s="277"/>
      <c r="C408" s="277"/>
      <c r="D408" s="277"/>
      <c r="E408" s="277"/>
      <c r="F408" s="277"/>
      <c r="G408" s="277"/>
      <c r="H408" s="277"/>
    </row>
    <row r="409" spans="1:8" x14ac:dyDescent="0.2">
      <c r="A409" s="277"/>
      <c r="B409" s="277"/>
      <c r="C409" s="277"/>
      <c r="D409" s="277"/>
      <c r="E409" s="277"/>
      <c r="F409" s="277"/>
      <c r="G409" s="277"/>
      <c r="H409" s="277"/>
    </row>
    <row r="410" spans="1:8" x14ac:dyDescent="0.2">
      <c r="A410" s="277"/>
      <c r="B410" s="277"/>
      <c r="C410" s="277"/>
      <c r="D410" s="277"/>
      <c r="E410" s="277"/>
      <c r="F410" s="277"/>
      <c r="G410" s="277"/>
      <c r="H410" s="277"/>
    </row>
    <row r="411" spans="1:8" x14ac:dyDescent="0.2">
      <c r="A411" s="277"/>
      <c r="B411" s="277"/>
      <c r="C411" s="277"/>
      <c r="D411" s="277"/>
      <c r="E411" s="277"/>
      <c r="F411" s="277"/>
      <c r="G411" s="277"/>
      <c r="H411" s="277"/>
    </row>
    <row r="412" spans="1:8" x14ac:dyDescent="0.2">
      <c r="A412" s="277"/>
      <c r="B412" s="277"/>
      <c r="C412" s="277"/>
      <c r="D412" s="277"/>
      <c r="E412" s="277"/>
      <c r="F412" s="277"/>
      <c r="G412" s="277"/>
      <c r="H412" s="277"/>
    </row>
    <row r="413" spans="1:8" x14ac:dyDescent="0.2">
      <c r="A413" s="277"/>
      <c r="B413" s="277"/>
      <c r="C413" s="277"/>
      <c r="D413" s="277"/>
      <c r="E413" s="277"/>
      <c r="F413" s="277"/>
      <c r="G413" s="277"/>
      <c r="H413" s="277"/>
    </row>
    <row r="414" spans="1:8" x14ac:dyDescent="0.2">
      <c r="A414" s="277"/>
      <c r="B414" s="277"/>
      <c r="C414" s="277"/>
      <c r="D414" s="277"/>
      <c r="E414" s="277"/>
      <c r="F414" s="277"/>
      <c r="G414" s="277"/>
      <c r="H414" s="277"/>
    </row>
    <row r="415" spans="1:8" x14ac:dyDescent="0.2">
      <c r="A415" s="277"/>
      <c r="B415" s="277"/>
      <c r="C415" s="277"/>
      <c r="D415" s="277"/>
      <c r="E415" s="277"/>
      <c r="F415" s="277"/>
      <c r="G415" s="277"/>
      <c r="H415" s="277"/>
    </row>
    <row r="416" spans="1:8" x14ac:dyDescent="0.2">
      <c r="A416" s="277"/>
      <c r="B416" s="277"/>
      <c r="C416" s="277"/>
      <c r="D416" s="277"/>
      <c r="E416" s="277"/>
      <c r="F416" s="277"/>
      <c r="G416" s="277"/>
      <c r="H416" s="277"/>
    </row>
    <row r="417" spans="1:8" x14ac:dyDescent="0.2">
      <c r="A417" s="277"/>
      <c r="B417" s="277"/>
      <c r="C417" s="277"/>
      <c r="D417" s="277"/>
      <c r="E417" s="277"/>
      <c r="F417" s="277"/>
      <c r="G417" s="277"/>
      <c r="H417" s="277"/>
    </row>
    <row r="418" spans="1:8" x14ac:dyDescent="0.2">
      <c r="A418" s="277"/>
      <c r="B418" s="277"/>
      <c r="C418" s="277"/>
      <c r="D418" s="277"/>
      <c r="E418" s="277"/>
      <c r="F418" s="277"/>
      <c r="G418" s="277"/>
      <c r="H418" s="277"/>
    </row>
    <row r="419" spans="1:8" x14ac:dyDescent="0.2">
      <c r="A419" s="277"/>
      <c r="B419" s="277"/>
      <c r="C419" s="277"/>
      <c r="D419" s="277"/>
      <c r="E419" s="277"/>
      <c r="F419" s="277"/>
      <c r="G419" s="277"/>
      <c r="H419" s="277"/>
    </row>
    <row r="420" spans="1:8" x14ac:dyDescent="0.2">
      <c r="A420" s="277"/>
      <c r="B420" s="277"/>
      <c r="C420" s="277"/>
      <c r="D420" s="277"/>
      <c r="E420" s="277"/>
      <c r="F420" s="277"/>
      <c r="G420" s="277"/>
      <c r="H420" s="277"/>
    </row>
    <row r="421" spans="1:8" x14ac:dyDescent="0.2">
      <c r="A421" s="277"/>
      <c r="B421" s="277"/>
      <c r="C421" s="277"/>
      <c r="D421" s="277"/>
      <c r="E421" s="277"/>
      <c r="F421" s="277"/>
      <c r="G421" s="277"/>
      <c r="H421" s="277"/>
    </row>
    <row r="422" spans="1:8" x14ac:dyDescent="0.2">
      <c r="A422" s="277"/>
      <c r="B422" s="277"/>
      <c r="C422" s="277"/>
      <c r="D422" s="277"/>
      <c r="E422" s="277"/>
      <c r="F422" s="277"/>
      <c r="G422" s="277"/>
      <c r="H422" s="277"/>
    </row>
    <row r="423" spans="1:8" x14ac:dyDescent="0.2">
      <c r="A423" s="277"/>
      <c r="B423" s="277"/>
      <c r="C423" s="277"/>
      <c r="D423" s="277"/>
      <c r="E423" s="277"/>
      <c r="F423" s="277"/>
      <c r="G423" s="277"/>
      <c r="H423" s="277"/>
    </row>
    <row r="424" spans="1:8" x14ac:dyDescent="0.2">
      <c r="A424" s="277"/>
      <c r="B424" s="277"/>
      <c r="C424" s="277"/>
      <c r="D424" s="277"/>
      <c r="E424" s="277"/>
      <c r="F424" s="277"/>
      <c r="G424" s="277"/>
      <c r="H424" s="277"/>
    </row>
    <row r="425" spans="1:8" x14ac:dyDescent="0.2">
      <c r="A425" s="277"/>
      <c r="B425" s="277"/>
      <c r="C425" s="277"/>
      <c r="D425" s="277"/>
      <c r="E425" s="277"/>
      <c r="F425" s="277"/>
      <c r="G425" s="277"/>
      <c r="H425" s="277"/>
    </row>
    <row r="426" spans="1:8" x14ac:dyDescent="0.2">
      <c r="A426" s="277"/>
      <c r="B426" s="277"/>
      <c r="C426" s="277"/>
      <c r="D426" s="277"/>
      <c r="E426" s="277"/>
      <c r="F426" s="277"/>
      <c r="G426" s="277"/>
      <c r="H426" s="277"/>
    </row>
    <row r="427" spans="1:8" x14ac:dyDescent="0.2">
      <c r="A427" s="277"/>
      <c r="B427" s="277"/>
      <c r="C427" s="277"/>
      <c r="D427" s="277"/>
      <c r="E427" s="277"/>
      <c r="F427" s="277"/>
      <c r="G427" s="277"/>
      <c r="H427" s="277"/>
    </row>
    <row r="428" spans="1:8" x14ac:dyDescent="0.2">
      <c r="A428" s="277"/>
      <c r="B428" s="277"/>
      <c r="C428" s="277"/>
      <c r="D428" s="277"/>
      <c r="E428" s="277"/>
      <c r="F428" s="277"/>
      <c r="G428" s="277"/>
      <c r="H428" s="277"/>
    </row>
    <row r="429" spans="1:8" x14ac:dyDescent="0.2">
      <c r="A429" s="277"/>
      <c r="B429" s="277"/>
      <c r="C429" s="277"/>
      <c r="D429" s="277"/>
      <c r="E429" s="277"/>
      <c r="F429" s="277"/>
      <c r="G429" s="277"/>
      <c r="H429" s="277"/>
    </row>
  </sheetData>
  <pageMargins left="0.511811024" right="0.511811024" top="0.78740157499999996" bottom="0.78740157499999996" header="0.31496062000000002" footer="0.31496062000000002"/>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155</vt:i4>
      </vt:variant>
    </vt:vector>
  </HeadingPairs>
  <TitlesOfParts>
    <vt:vector size="155" baseType="lpstr">
      <vt:lpstr>Pop</vt:lpstr>
      <vt:lpstr>g1.1</vt:lpstr>
      <vt:lpstr>g1.2</vt:lpstr>
      <vt:lpstr>g1.3</vt:lpstr>
      <vt:lpstr>g1.4</vt:lpstr>
      <vt:lpstr>g1.5</vt:lpstr>
      <vt:lpstr>g1.6</vt:lpstr>
      <vt:lpstr>g1.7</vt:lpstr>
      <vt:lpstr>g1.8</vt:lpstr>
      <vt:lpstr>g1.9</vt:lpstr>
      <vt:lpstr>g1.10</vt:lpstr>
      <vt:lpstr>t1.1</vt:lpstr>
      <vt:lpstr>g2.1</vt:lpstr>
      <vt:lpstr>g2.2</vt:lpstr>
      <vt:lpstr>g2.3</vt:lpstr>
      <vt:lpstr>g2.4</vt:lpstr>
      <vt:lpstr>g2.5</vt:lpstr>
      <vt:lpstr>g2.6</vt:lpstr>
      <vt:lpstr>g2.7</vt:lpstr>
      <vt:lpstr>g2.8</vt:lpstr>
      <vt:lpstr>g2.9</vt:lpstr>
      <vt:lpstr>g2.10</vt:lpstr>
      <vt:lpstr>g2.11</vt:lpstr>
      <vt:lpstr>g2.12</vt:lpstr>
      <vt:lpstr>g3.1</vt:lpstr>
      <vt:lpstr>g3.2</vt:lpstr>
      <vt:lpstr>g3.3</vt:lpstr>
      <vt:lpstr>g3.4</vt:lpstr>
      <vt:lpstr>g3.5</vt:lpstr>
      <vt:lpstr>g3.6</vt:lpstr>
      <vt:lpstr>g3.7</vt:lpstr>
      <vt:lpstr>g3.8</vt:lpstr>
      <vt:lpstr>g3.9</vt:lpstr>
      <vt:lpstr>g3.10</vt:lpstr>
      <vt:lpstr>g3.11</vt:lpstr>
      <vt:lpstr>g3.12</vt:lpstr>
      <vt:lpstr>g4.1</vt:lpstr>
      <vt:lpstr>g4.2</vt:lpstr>
      <vt:lpstr>t4.1</vt:lpstr>
      <vt:lpstr>g5.1</vt:lpstr>
      <vt:lpstr>g5.2</vt:lpstr>
      <vt:lpstr>g5.3</vt:lpstr>
      <vt:lpstr>g5.4</vt:lpstr>
      <vt:lpstr>g6.1</vt:lpstr>
      <vt:lpstr>g6.2</vt:lpstr>
      <vt:lpstr>g6.3</vt:lpstr>
      <vt:lpstr>g6.4</vt:lpstr>
      <vt:lpstr>g7.1</vt:lpstr>
      <vt:lpstr>g7.2</vt:lpstr>
      <vt:lpstr>t7.1</vt:lpstr>
      <vt:lpstr>g8.1</vt:lpstr>
      <vt:lpstr>g8.2</vt:lpstr>
      <vt:lpstr>g8.3</vt:lpstr>
      <vt:lpstr>g8.4</vt:lpstr>
      <vt:lpstr>g.9.1</vt:lpstr>
      <vt:lpstr>g9.2</vt:lpstr>
      <vt:lpstr>t9.1</vt:lpstr>
      <vt:lpstr>g10.1</vt:lpstr>
      <vt:lpstr>g10.2</vt:lpstr>
      <vt:lpstr>t10.1</vt:lpstr>
      <vt:lpstr>g11.1</vt:lpstr>
      <vt:lpstr>g11.2</vt:lpstr>
      <vt:lpstr>t11.1</vt:lpstr>
      <vt:lpstr>g11.3</vt:lpstr>
      <vt:lpstr>g11.4</vt:lpstr>
      <vt:lpstr>t11.2</vt:lpstr>
      <vt:lpstr>g11.5</vt:lpstr>
      <vt:lpstr>g11.6</vt:lpstr>
      <vt:lpstr>g11.7</vt:lpstr>
      <vt:lpstr>g11.8</vt:lpstr>
      <vt:lpstr>g11.9</vt:lpstr>
      <vt:lpstr>g11.10</vt:lpstr>
      <vt:lpstr>t11.3</vt:lpstr>
      <vt:lpstr>g11.11</vt:lpstr>
      <vt:lpstr>g11.12</vt:lpstr>
      <vt:lpstr>t11.4</vt:lpstr>
      <vt:lpstr>g12.1</vt:lpstr>
      <vt:lpstr>g12.2</vt:lpstr>
      <vt:lpstr>t12.1</vt:lpstr>
      <vt:lpstr>g13.1</vt:lpstr>
      <vt:lpstr>g13.2</vt:lpstr>
      <vt:lpstr>g13.3</vt:lpstr>
      <vt:lpstr>g13.4</vt:lpstr>
      <vt:lpstr>g13.5</vt:lpstr>
      <vt:lpstr>g13.6</vt:lpstr>
      <vt:lpstr>t13.1</vt:lpstr>
      <vt:lpstr>g13.7</vt:lpstr>
      <vt:lpstr>g13.8</vt:lpstr>
      <vt:lpstr>t13.2</vt:lpstr>
      <vt:lpstr>g13.9</vt:lpstr>
      <vt:lpstr>g13.10</vt:lpstr>
      <vt:lpstr>t13.3</vt:lpstr>
      <vt:lpstr>g14.1</vt:lpstr>
      <vt:lpstr>g14.2</vt:lpstr>
      <vt:lpstr>t14.1</vt:lpstr>
      <vt:lpstr>g14.3</vt:lpstr>
      <vt:lpstr>g14.4</vt:lpstr>
      <vt:lpstr>t14.2</vt:lpstr>
      <vt:lpstr>g15.1</vt:lpstr>
      <vt:lpstr>g15.2</vt:lpstr>
      <vt:lpstr>g15.3</vt:lpstr>
      <vt:lpstr>g15.4</vt:lpstr>
      <vt:lpstr>g16.1</vt:lpstr>
      <vt:lpstr>g16.2</vt:lpstr>
      <vt:lpstr>t16.1</vt:lpstr>
      <vt:lpstr>g16.3</vt:lpstr>
      <vt:lpstr>g16.4</vt:lpstr>
      <vt:lpstr>t16.2</vt:lpstr>
      <vt:lpstr>g17.1</vt:lpstr>
      <vt:lpstr>g17.2</vt:lpstr>
      <vt:lpstr>t17.1</vt:lpstr>
      <vt:lpstr>g17.3</vt:lpstr>
      <vt:lpstr>g17.4</vt:lpstr>
      <vt:lpstr>t17.2</vt:lpstr>
      <vt:lpstr>g18.1</vt:lpstr>
      <vt:lpstr>g18.2</vt:lpstr>
      <vt:lpstr>g18.3</vt:lpstr>
      <vt:lpstr>g18.4</vt:lpstr>
      <vt:lpstr>g18.5</vt:lpstr>
      <vt:lpstr>g18.6</vt:lpstr>
      <vt:lpstr>g18.7</vt:lpstr>
      <vt:lpstr>g18.8</vt:lpstr>
      <vt:lpstr>t18.1</vt:lpstr>
      <vt:lpstr>t18.2</vt:lpstr>
      <vt:lpstr>g19.1</vt:lpstr>
      <vt:lpstr>g19.2</vt:lpstr>
      <vt:lpstr>g19.3</vt:lpstr>
      <vt:lpstr>g19.4</vt:lpstr>
      <vt:lpstr>g19.5</vt:lpstr>
      <vt:lpstr>g19.6</vt:lpstr>
      <vt:lpstr>g19.7</vt:lpstr>
      <vt:lpstr>g19.8</vt:lpstr>
      <vt:lpstr>g19.9</vt:lpstr>
      <vt:lpstr>g19.10</vt:lpstr>
      <vt:lpstr>g19.11</vt:lpstr>
      <vt:lpstr>g19.12</vt:lpstr>
      <vt:lpstr>g19.13</vt:lpstr>
      <vt:lpstr>g19.14</vt:lpstr>
      <vt:lpstr>g19.15</vt:lpstr>
      <vt:lpstr>g19.16</vt:lpstr>
      <vt:lpstr>t19.1</vt:lpstr>
      <vt:lpstr>t19.2</vt:lpstr>
      <vt:lpstr>t19.3</vt:lpstr>
      <vt:lpstr>g20.1</vt:lpstr>
      <vt:lpstr>g20.2</vt:lpstr>
      <vt:lpstr>g20.3</vt:lpstr>
      <vt:lpstr>g20.4</vt:lpstr>
      <vt:lpstr>g20.5</vt:lpstr>
      <vt:lpstr>g20.6</vt:lpstr>
      <vt:lpstr>g20.7</vt:lpstr>
      <vt:lpstr>g20.8</vt:lpstr>
      <vt:lpstr>g20.9</vt:lpstr>
      <vt:lpstr>g20.10</vt:lpstr>
      <vt:lpstr>g20.11</vt:lpstr>
      <vt:lpstr>g20.12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Wagner Nobrega</dc:creator>
  <cp:keywords/>
  <dc:description/>
  <cp:lastModifiedBy>Wagner Nóbrega</cp:lastModifiedBy>
  <cp:revision/>
  <dcterms:created xsi:type="dcterms:W3CDTF">2020-05-20T22:51:07Z</dcterms:created>
  <dcterms:modified xsi:type="dcterms:W3CDTF">2023-12-09T12:24:16Z</dcterms:modified>
  <cp:category/>
  <cp:contentStatus/>
</cp:coreProperties>
</file>